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ralejo\Desktop\"/>
    </mc:Choice>
  </mc:AlternateContent>
  <xr:revisionPtr revIDLastSave="0" documentId="13_ncr:1_{2C37C129-60AB-4B93-B1B6-0C655DF702A8}" xr6:coauthVersionLast="45" xr6:coauthVersionMax="45" xr10:uidLastSave="{00000000-0000-0000-0000-000000000000}"/>
  <bookViews>
    <workbookView xWindow="-120" yWindow="-120" windowWidth="20730" windowHeight="11160" tabRatio="788" firstSheet="3" activeTab="12" xr2:uid="{00000000-000D-0000-FFFF-FFFF00000000}"/>
  </bookViews>
  <sheets>
    <sheet name="DIARIO" sheetId="1" r:id="rId1"/>
    <sheet name="Proyección" sheetId="9" state="hidden" r:id="rId2"/>
    <sheet name="Saldo Bancos" sheetId="3" state="hidden" r:id="rId3"/>
    <sheet name="Hoja1" sheetId="16" r:id="rId4"/>
    <sheet name="Hoja2" sheetId="18" r:id="rId5"/>
    <sheet name="Depósitos" sheetId="8" state="hidden" r:id="rId6"/>
    <sheet name="Vecimiento Cuotas" sheetId="4" state="hidden" r:id="rId7"/>
    <sheet name="Transferencias" sheetId="7" state="hidden" r:id="rId8"/>
    <sheet name="Posición" sheetId="10" r:id="rId9"/>
    <sheet name="DPF" sheetId="12" r:id="rId10"/>
    <sheet name="Reporte DPF" sheetId="13" r:id="rId11"/>
    <sheet name="Pago COFIDE" sheetId="5" r:id="rId12"/>
    <sheet name="Transferencia" sheetId="17" r:id="rId13"/>
    <sheet name="Recaudo" sheetId="14" r:id="rId14"/>
  </sheets>
  <externalReferences>
    <externalReference r:id="rId15"/>
    <externalReference r:id="rId16"/>
  </externalReferences>
  <definedNames>
    <definedName name="_xlnm._FilterDatabase" localSheetId="5" hidden="1">Depósitos!$A$6:$P$936</definedName>
    <definedName name="_xlnm._FilterDatabase" localSheetId="8" hidden="1">Posición!$A$2:$E$156</definedName>
    <definedName name="_xlnm._FilterDatabase" localSheetId="13" hidden="1">Recaudo!$B$4:$P$98</definedName>
    <definedName name="_xlnm._FilterDatabase" localSheetId="6" hidden="1">'Vecimiento Cuotas'!$A$21:$M$365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" i="12" l="1"/>
  <c r="J45" i="13" l="1"/>
  <c r="K16" i="13"/>
  <c r="K17" i="13"/>
  <c r="K18" i="13"/>
  <c r="K15" i="13"/>
  <c r="D38" i="13" l="1"/>
  <c r="E38" i="13"/>
  <c r="F38" i="13"/>
  <c r="G38" i="13"/>
  <c r="H38" i="13"/>
  <c r="I38" i="13"/>
  <c r="J38" i="13"/>
  <c r="K38" i="13"/>
  <c r="L38" i="13"/>
  <c r="C38" i="13"/>
  <c r="F57" i="13"/>
  <c r="K60" i="13"/>
  <c r="F60" i="13"/>
  <c r="K59" i="13"/>
  <c r="F59" i="13"/>
  <c r="G59" i="13" s="1"/>
  <c r="D62" i="13"/>
  <c r="E62" i="13"/>
  <c r="C62" i="13"/>
  <c r="D61" i="13"/>
  <c r="E61" i="13"/>
  <c r="C61" i="13"/>
  <c r="F52" i="13"/>
  <c r="F55" i="13"/>
  <c r="F56" i="13"/>
  <c r="M29" i="13"/>
  <c r="M30" i="13"/>
  <c r="M31" i="13"/>
  <c r="M32" i="13"/>
  <c r="M33" i="13"/>
  <c r="M34" i="13"/>
  <c r="M35" i="13"/>
  <c r="M36" i="13"/>
  <c r="M37" i="13"/>
  <c r="M28" i="13"/>
  <c r="M38" i="13" s="1"/>
  <c r="F62" i="13" l="1"/>
  <c r="G60" i="13"/>
  <c r="I59" i="13" s="1"/>
  <c r="Y31" i="12"/>
  <c r="Y32" i="12"/>
  <c r="Y33" i="12"/>
  <c r="Y34" i="12"/>
  <c r="Y35" i="12"/>
  <c r="Y36" i="12"/>
  <c r="Y37" i="12"/>
  <c r="Y38" i="12"/>
  <c r="Y39" i="12"/>
  <c r="Y30" i="12"/>
  <c r="X31" i="12"/>
  <c r="X32" i="12"/>
  <c r="X33" i="12"/>
  <c r="X34" i="12"/>
  <c r="X35" i="12"/>
  <c r="X36" i="12"/>
  <c r="X37" i="12"/>
  <c r="X38" i="12"/>
  <c r="X39" i="12"/>
  <c r="X30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46" i="12"/>
  <c r="P47" i="12"/>
  <c r="P48" i="12"/>
  <c r="P49" i="12"/>
  <c r="P50" i="12"/>
  <c r="C19" i="10" l="1"/>
  <c r="M15" i="17" l="1"/>
  <c r="C31" i="10"/>
  <c r="AR7" i="17" l="1"/>
  <c r="AR8" i="17"/>
  <c r="AR9" i="17"/>
  <c r="AR10" i="17"/>
  <c r="AR11" i="17"/>
  <c r="AR12" i="17"/>
  <c r="AR13" i="17"/>
  <c r="AR14" i="17"/>
  <c r="AR15" i="17"/>
  <c r="AR16" i="17"/>
  <c r="AR17" i="17"/>
  <c r="AR18" i="17"/>
  <c r="AR19" i="17"/>
  <c r="AR20" i="17"/>
  <c r="AR21" i="17"/>
  <c r="AR22" i="17"/>
  <c r="AR23" i="17"/>
  <c r="AR24" i="17"/>
  <c r="AR25" i="17"/>
  <c r="AR26" i="17"/>
  <c r="AR27" i="17"/>
  <c r="AR28" i="17"/>
  <c r="AR29" i="17"/>
  <c r="AR30" i="17"/>
  <c r="AR31" i="17"/>
  <c r="AR32" i="17"/>
  <c r="AR33" i="17"/>
  <c r="AR34" i="17"/>
  <c r="AR35" i="17"/>
  <c r="AR36" i="17"/>
  <c r="AR37" i="17"/>
  <c r="AR38" i="17"/>
  <c r="AR39" i="17"/>
  <c r="AR40" i="17"/>
  <c r="AR41" i="17"/>
  <c r="AR42" i="17"/>
  <c r="AR43" i="17"/>
  <c r="AR44" i="17"/>
  <c r="AR45" i="17"/>
  <c r="AR46" i="17"/>
  <c r="AR47" i="17"/>
  <c r="AR48" i="17"/>
  <c r="AR49" i="17"/>
  <c r="AR50" i="17"/>
  <c r="AR51" i="17"/>
  <c r="AR52" i="17"/>
  <c r="AR53" i="17"/>
  <c r="AR54" i="17"/>
  <c r="AR55" i="17"/>
  <c r="AR56" i="17"/>
  <c r="AR57" i="17"/>
  <c r="AR58" i="17"/>
  <c r="AR59" i="17"/>
  <c r="AR60" i="17"/>
  <c r="AR61" i="17"/>
  <c r="AR62" i="17"/>
  <c r="AR63" i="17"/>
  <c r="AR64" i="17"/>
  <c r="AR65" i="17"/>
  <c r="AR66" i="17"/>
  <c r="AR67" i="17"/>
  <c r="AR68" i="17"/>
  <c r="AR69" i="17"/>
  <c r="AR70" i="17"/>
  <c r="AR71" i="17"/>
  <c r="AR72" i="17"/>
  <c r="AR73" i="17"/>
  <c r="AR74" i="17"/>
  <c r="AR75" i="17"/>
  <c r="AR76" i="17"/>
  <c r="AR77" i="17"/>
  <c r="AR78" i="17"/>
  <c r="AR79" i="17"/>
  <c r="AR80" i="17"/>
  <c r="AR81" i="17"/>
  <c r="AR82" i="17"/>
  <c r="AR83" i="17"/>
  <c r="AR84" i="17"/>
  <c r="AR85" i="17"/>
  <c r="AR86" i="17"/>
  <c r="AR87" i="17"/>
  <c r="AR88" i="17"/>
  <c r="AR89" i="17"/>
  <c r="AR90" i="17"/>
  <c r="AR91" i="17"/>
  <c r="AR92" i="17"/>
  <c r="AR93" i="17"/>
  <c r="AR94" i="17"/>
  <c r="AR95" i="17"/>
  <c r="AR96" i="17"/>
  <c r="AR97" i="17"/>
  <c r="AR98" i="17"/>
  <c r="AR99" i="17"/>
  <c r="AR100" i="17"/>
  <c r="AR101" i="17"/>
  <c r="AR102" i="17"/>
  <c r="AR103" i="17"/>
  <c r="AR104" i="17"/>
  <c r="AR105" i="17"/>
  <c r="AR106" i="17"/>
  <c r="AR107" i="17"/>
  <c r="AR108" i="17"/>
  <c r="AR109" i="17"/>
  <c r="AR110" i="17"/>
  <c r="AR111" i="17"/>
  <c r="AR112" i="17"/>
  <c r="AR113" i="17"/>
  <c r="AR114" i="17"/>
  <c r="AR115" i="17"/>
  <c r="AR116" i="17"/>
  <c r="AR117" i="17"/>
  <c r="AR118" i="17"/>
  <c r="AR119" i="17"/>
  <c r="AR120" i="17"/>
  <c r="AR121" i="17"/>
  <c r="AR122" i="17"/>
  <c r="AR123" i="17"/>
  <c r="AR124" i="17"/>
  <c r="AR125" i="17"/>
  <c r="AR126" i="17"/>
  <c r="AR127" i="17"/>
  <c r="AR128" i="17"/>
  <c r="AR129" i="17"/>
  <c r="AR130" i="17"/>
  <c r="AR131" i="17"/>
  <c r="AR132" i="17"/>
  <c r="AR133" i="17"/>
  <c r="AR134" i="17"/>
  <c r="AR135" i="17"/>
  <c r="AR136" i="17"/>
  <c r="AR137" i="17"/>
  <c r="AR138" i="17"/>
  <c r="AR139" i="17"/>
  <c r="AR140" i="17"/>
  <c r="AR141" i="17"/>
  <c r="AR142" i="17"/>
  <c r="AR143" i="17"/>
  <c r="AR144" i="17"/>
  <c r="AR145" i="17"/>
  <c r="AR146" i="17"/>
  <c r="AR147" i="17"/>
  <c r="AR148" i="17"/>
  <c r="AR149" i="17"/>
  <c r="AR150" i="17"/>
  <c r="AR151" i="17"/>
  <c r="AR152" i="17"/>
  <c r="AR153" i="17"/>
  <c r="AR154" i="17"/>
  <c r="AR155" i="17"/>
  <c r="AR156" i="17"/>
  <c r="AR157" i="17"/>
  <c r="AR158" i="17"/>
  <c r="AR159" i="17"/>
  <c r="AR160" i="17"/>
  <c r="AR161" i="17"/>
  <c r="AR162" i="17"/>
  <c r="AR163" i="17"/>
  <c r="AR164" i="17"/>
  <c r="AR165" i="17"/>
  <c r="AR166" i="17"/>
  <c r="AR167" i="17"/>
  <c r="AR168" i="17"/>
  <c r="AR169" i="17"/>
  <c r="AR170" i="17"/>
  <c r="AR171" i="17"/>
  <c r="AR172" i="17"/>
  <c r="AR173" i="17"/>
  <c r="AR174" i="17"/>
  <c r="AR175" i="17"/>
  <c r="AR176" i="17"/>
  <c r="AR177" i="17"/>
  <c r="AR178" i="17"/>
  <c r="AR179" i="17"/>
  <c r="AR180" i="17"/>
  <c r="AR181" i="17"/>
  <c r="AR182" i="17"/>
  <c r="AR183" i="17"/>
  <c r="AR184" i="17"/>
  <c r="AR185" i="17"/>
  <c r="AR186" i="17"/>
  <c r="AR187" i="17"/>
  <c r="AR188" i="17"/>
  <c r="AR189" i="17"/>
  <c r="AR190" i="17"/>
  <c r="AR191" i="17"/>
  <c r="AR192" i="17"/>
  <c r="AR193" i="17"/>
  <c r="AR194" i="17"/>
  <c r="AR195" i="17"/>
  <c r="AR196" i="17"/>
  <c r="AR197" i="17"/>
  <c r="AR198" i="17"/>
  <c r="AR199" i="17"/>
  <c r="AR200" i="17"/>
  <c r="AR201" i="17"/>
  <c r="AR202" i="17"/>
  <c r="AR203" i="17"/>
  <c r="AR204" i="17"/>
  <c r="AR205" i="17"/>
  <c r="AR206" i="17"/>
  <c r="AR207" i="17"/>
  <c r="AR208" i="17"/>
  <c r="AR209" i="17"/>
  <c r="AR210" i="17"/>
  <c r="AR211" i="17"/>
  <c r="AR212" i="17"/>
  <c r="AR213" i="17"/>
  <c r="AR214" i="17"/>
  <c r="AR215" i="17"/>
  <c r="AR216" i="17"/>
  <c r="AR217" i="17"/>
  <c r="AR218" i="17"/>
  <c r="AR219" i="17"/>
  <c r="AR220" i="17"/>
  <c r="AR221" i="17"/>
  <c r="AR222" i="17"/>
  <c r="AR223" i="17"/>
  <c r="AR224" i="17"/>
  <c r="AR225" i="17"/>
  <c r="AR226" i="17"/>
  <c r="AR227" i="17"/>
  <c r="AR228" i="17"/>
  <c r="AR229" i="17"/>
  <c r="AR230" i="17"/>
  <c r="AR231" i="17"/>
  <c r="AR232" i="17"/>
  <c r="AR233" i="17"/>
  <c r="AR234" i="17"/>
  <c r="AR235" i="17"/>
  <c r="AR236" i="17"/>
  <c r="AR237" i="17"/>
  <c r="AR238" i="17"/>
  <c r="AR239" i="17"/>
  <c r="AR240" i="17"/>
  <c r="AR241" i="17"/>
  <c r="AR242" i="17"/>
  <c r="AR243" i="17"/>
  <c r="AR244" i="17"/>
  <c r="AR245" i="17"/>
  <c r="AR246" i="17"/>
  <c r="AR247" i="17"/>
  <c r="AR248" i="17"/>
  <c r="AR249" i="17"/>
  <c r="AR250" i="17"/>
  <c r="AR251" i="17"/>
  <c r="AR252" i="17"/>
  <c r="AR253" i="17"/>
  <c r="AR254" i="17"/>
  <c r="AR255" i="17"/>
  <c r="AR256" i="17"/>
  <c r="AR257" i="17"/>
  <c r="AR258" i="17"/>
  <c r="AR259" i="17"/>
  <c r="AR260" i="17"/>
  <c r="AR261" i="17"/>
  <c r="AR262" i="17"/>
  <c r="AR263" i="17"/>
  <c r="AR264" i="17"/>
  <c r="AR265" i="17"/>
  <c r="AR266" i="17"/>
  <c r="AR267" i="17"/>
  <c r="AR268" i="17"/>
  <c r="AR269" i="17"/>
  <c r="AR270" i="17"/>
  <c r="AR271" i="17"/>
  <c r="AR272" i="17"/>
  <c r="AR273" i="17"/>
  <c r="AR274" i="17"/>
  <c r="AR275" i="17"/>
  <c r="AR276" i="17"/>
  <c r="AR277" i="17"/>
  <c r="AR278" i="17"/>
  <c r="AR279" i="17"/>
  <c r="AR280" i="17"/>
  <c r="AR281" i="17"/>
  <c r="AR282" i="17"/>
  <c r="AR283" i="17"/>
  <c r="AR284" i="17"/>
  <c r="AR285" i="17"/>
  <c r="AR286" i="17"/>
  <c r="AR287" i="17"/>
  <c r="AR288" i="17"/>
  <c r="AR289" i="17"/>
  <c r="AR290" i="17"/>
  <c r="AR291" i="17"/>
  <c r="AR292" i="17"/>
  <c r="AR293" i="17"/>
  <c r="AR294" i="17"/>
  <c r="AR295" i="17"/>
  <c r="AR296" i="17"/>
  <c r="AR297" i="17"/>
  <c r="AR298" i="17"/>
  <c r="AR299" i="17"/>
  <c r="AR300" i="17"/>
  <c r="AR301" i="17"/>
  <c r="AR302" i="17"/>
  <c r="AR303" i="17"/>
  <c r="AR304" i="17"/>
  <c r="AR305" i="17"/>
  <c r="AR306" i="17"/>
  <c r="AR307" i="17"/>
  <c r="AR308" i="17"/>
  <c r="AR309" i="17"/>
  <c r="AR310" i="17"/>
  <c r="AR311" i="17"/>
  <c r="AR312" i="17"/>
  <c r="AR313" i="17"/>
  <c r="AR314" i="17"/>
  <c r="AR315" i="17"/>
  <c r="AR316" i="17"/>
  <c r="AR317" i="17"/>
  <c r="AR318" i="17"/>
  <c r="AR319" i="17"/>
  <c r="AR320" i="17"/>
  <c r="AR321" i="17"/>
  <c r="AR322" i="17"/>
  <c r="AR323" i="17"/>
  <c r="AR324" i="17"/>
  <c r="AR325" i="17"/>
  <c r="AR326" i="17"/>
  <c r="AR327" i="17"/>
  <c r="AR328" i="17"/>
  <c r="AR329" i="17"/>
  <c r="AR330" i="17"/>
  <c r="AR331" i="17"/>
  <c r="AR332" i="17"/>
  <c r="AR333" i="17"/>
  <c r="AR334" i="17"/>
  <c r="AR335" i="17"/>
  <c r="AR336" i="17"/>
  <c r="AR337" i="17"/>
  <c r="AR338" i="17"/>
  <c r="AR339" i="17"/>
  <c r="AR340" i="17"/>
  <c r="AR341" i="17"/>
  <c r="AR342" i="17"/>
  <c r="AR343" i="17"/>
  <c r="AR344" i="17"/>
  <c r="AR345" i="17"/>
  <c r="AR346" i="17"/>
  <c r="AR347" i="17"/>
  <c r="AR348" i="17"/>
  <c r="AR349" i="17"/>
  <c r="AR350" i="17"/>
  <c r="AR351" i="17"/>
  <c r="AR352" i="17"/>
  <c r="AR353" i="17"/>
  <c r="AR354" i="17"/>
  <c r="AR355" i="17"/>
  <c r="AR356" i="17"/>
  <c r="AR357" i="17"/>
  <c r="AR358" i="17"/>
  <c r="AR359" i="17"/>
  <c r="AR360" i="17"/>
  <c r="AR361" i="17"/>
  <c r="AR362" i="17"/>
  <c r="AR363" i="17"/>
  <c r="AR364" i="17"/>
  <c r="AR365" i="17"/>
  <c r="AR366" i="17"/>
  <c r="AR367" i="17"/>
  <c r="AR368" i="17"/>
  <c r="AR369" i="17"/>
  <c r="AR370" i="17"/>
  <c r="AR6" i="17"/>
  <c r="AS34" i="17"/>
  <c r="AS35" i="17"/>
  <c r="AS36" i="17"/>
  <c r="AS37" i="17"/>
  <c r="AS38" i="17"/>
  <c r="AS39" i="17"/>
  <c r="AS40" i="17"/>
  <c r="AS41" i="17"/>
  <c r="AS42" i="17"/>
  <c r="AS43" i="17"/>
  <c r="AS44" i="17"/>
  <c r="AS45" i="17"/>
  <c r="AS46" i="17"/>
  <c r="AS47" i="17"/>
  <c r="AS48" i="17"/>
  <c r="AS49" i="17"/>
  <c r="AS50" i="17"/>
  <c r="AS51" i="17"/>
  <c r="AS52" i="17"/>
  <c r="AS53" i="17"/>
  <c r="AS54" i="17"/>
  <c r="AS55" i="17"/>
  <c r="AS56" i="17"/>
  <c r="AS57" i="17"/>
  <c r="AS58" i="17"/>
  <c r="AS59" i="17"/>
  <c r="AS60" i="17"/>
  <c r="AS61" i="17"/>
  <c r="AS62" i="17"/>
  <c r="AS63" i="17"/>
  <c r="AS64" i="17"/>
  <c r="AS65" i="17"/>
  <c r="AS66" i="17"/>
  <c r="AS67" i="17"/>
  <c r="AS68" i="17"/>
  <c r="AS69" i="17"/>
  <c r="AS70" i="17"/>
  <c r="AS71" i="17"/>
  <c r="AS72" i="17"/>
  <c r="AS73" i="17"/>
  <c r="AS74" i="17"/>
  <c r="AS75" i="17"/>
  <c r="AS76" i="17"/>
  <c r="AS77" i="17"/>
  <c r="AS78" i="17"/>
  <c r="AS79" i="17"/>
  <c r="AS80" i="17"/>
  <c r="AS81" i="17"/>
  <c r="AS82" i="17"/>
  <c r="AS83" i="17"/>
  <c r="AS84" i="17"/>
  <c r="AS85" i="17"/>
  <c r="AS86" i="17"/>
  <c r="AS87" i="17"/>
  <c r="AS88" i="17"/>
  <c r="AS89" i="17"/>
  <c r="AS90" i="17"/>
  <c r="AS91" i="17"/>
  <c r="AS92" i="17"/>
  <c r="AS93" i="17"/>
  <c r="AS94" i="17"/>
  <c r="AS95" i="17"/>
  <c r="AS96" i="17"/>
  <c r="AS97" i="17"/>
  <c r="AS98" i="17"/>
  <c r="AS99" i="17"/>
  <c r="AS100" i="17"/>
  <c r="AS101" i="17"/>
  <c r="AS102" i="17"/>
  <c r="AS103" i="17"/>
  <c r="AS104" i="17"/>
  <c r="AS105" i="17"/>
  <c r="AS106" i="17"/>
  <c r="AS107" i="17"/>
  <c r="AS108" i="17"/>
  <c r="AS109" i="17"/>
  <c r="AS110" i="17"/>
  <c r="AS111" i="17"/>
  <c r="AS112" i="17"/>
  <c r="AS113" i="17"/>
  <c r="AS114" i="17"/>
  <c r="AS115" i="17"/>
  <c r="AS116" i="17"/>
  <c r="AS117" i="17"/>
  <c r="AS118" i="17"/>
  <c r="AS119" i="17"/>
  <c r="AS120" i="17"/>
  <c r="AS121" i="17"/>
  <c r="AS122" i="17"/>
  <c r="AS123" i="17"/>
  <c r="AS124" i="17"/>
  <c r="AS125" i="17"/>
  <c r="AS126" i="17"/>
  <c r="AS127" i="17"/>
  <c r="AS128" i="17"/>
  <c r="AS129" i="17"/>
  <c r="AS130" i="17"/>
  <c r="AS131" i="17"/>
  <c r="AS132" i="17"/>
  <c r="AS133" i="17"/>
  <c r="AS134" i="17"/>
  <c r="AS135" i="17"/>
  <c r="AS136" i="17"/>
  <c r="AS137" i="17"/>
  <c r="AS138" i="17"/>
  <c r="AS139" i="17"/>
  <c r="AS140" i="17"/>
  <c r="AS141" i="17"/>
  <c r="AS142" i="17"/>
  <c r="AS143" i="17"/>
  <c r="AS144" i="17"/>
  <c r="AS145" i="17"/>
  <c r="AS146" i="17"/>
  <c r="AS147" i="17"/>
  <c r="AS148" i="17"/>
  <c r="AS149" i="17"/>
  <c r="AS150" i="17"/>
  <c r="AS151" i="17"/>
  <c r="AS152" i="17"/>
  <c r="AS153" i="17"/>
  <c r="AS154" i="17"/>
  <c r="AS155" i="17"/>
  <c r="AS156" i="17"/>
  <c r="AS157" i="17"/>
  <c r="AS158" i="17"/>
  <c r="AS159" i="17"/>
  <c r="AS160" i="17"/>
  <c r="AS161" i="17"/>
  <c r="AS162" i="17"/>
  <c r="AS163" i="17"/>
  <c r="AS164" i="17"/>
  <c r="AS165" i="17"/>
  <c r="AS166" i="17"/>
  <c r="AS167" i="17"/>
  <c r="AS168" i="17"/>
  <c r="AS169" i="17"/>
  <c r="AS170" i="17"/>
  <c r="AS171" i="17"/>
  <c r="AS172" i="17"/>
  <c r="AS173" i="17"/>
  <c r="AS174" i="17"/>
  <c r="AS175" i="17"/>
  <c r="AS176" i="17"/>
  <c r="AS177" i="17"/>
  <c r="AS178" i="17"/>
  <c r="AS179" i="17"/>
  <c r="AS180" i="17"/>
  <c r="AS181" i="17"/>
  <c r="AS182" i="17"/>
  <c r="AS183" i="17"/>
  <c r="AS184" i="17"/>
  <c r="AS185" i="17"/>
  <c r="AS186" i="17"/>
  <c r="AS187" i="17"/>
  <c r="AS188" i="17"/>
  <c r="AS189" i="17"/>
  <c r="AS190" i="17"/>
  <c r="AS191" i="17"/>
  <c r="AS192" i="17"/>
  <c r="AS193" i="17"/>
  <c r="AS194" i="17"/>
  <c r="AS195" i="17"/>
  <c r="AS196" i="17"/>
  <c r="AS197" i="17"/>
  <c r="AS198" i="17"/>
  <c r="AS199" i="17"/>
  <c r="AS200" i="17"/>
  <c r="AS201" i="17"/>
  <c r="AS202" i="17"/>
  <c r="AS203" i="17"/>
  <c r="AS204" i="17"/>
  <c r="AS205" i="17"/>
  <c r="AS206" i="17"/>
  <c r="AS207" i="17"/>
  <c r="AS208" i="17"/>
  <c r="AS209" i="17"/>
  <c r="AS210" i="17"/>
  <c r="AS211" i="17"/>
  <c r="AS212" i="17"/>
  <c r="AS213" i="17"/>
  <c r="AS214" i="17"/>
  <c r="AS215" i="17"/>
  <c r="AS216" i="17"/>
  <c r="AS217" i="17"/>
  <c r="AS218" i="17"/>
  <c r="AS219" i="17"/>
  <c r="AS220" i="17"/>
  <c r="AS221" i="17"/>
  <c r="AS222" i="17"/>
  <c r="AS223" i="17"/>
  <c r="AS224" i="17"/>
  <c r="AS225" i="17"/>
  <c r="AS226" i="17"/>
  <c r="AS227" i="17"/>
  <c r="AS228" i="17"/>
  <c r="AS229" i="17"/>
  <c r="AS230" i="17"/>
  <c r="AS231" i="17"/>
  <c r="AS232" i="17"/>
  <c r="AS233" i="17"/>
  <c r="AS234" i="17"/>
  <c r="AS235" i="17"/>
  <c r="AS236" i="17"/>
  <c r="AS237" i="17"/>
  <c r="AS238" i="17"/>
  <c r="AS239" i="17"/>
  <c r="AS240" i="17"/>
  <c r="AS241" i="17"/>
  <c r="AS242" i="17"/>
  <c r="AS243" i="17"/>
  <c r="AS244" i="17"/>
  <c r="AS245" i="17"/>
  <c r="AS246" i="17"/>
  <c r="AS247" i="17"/>
  <c r="AS248" i="17"/>
  <c r="AS249" i="17"/>
  <c r="AS250" i="17"/>
  <c r="AS251" i="17"/>
  <c r="AS252" i="17"/>
  <c r="AS253" i="17"/>
  <c r="AS254" i="17"/>
  <c r="AS255" i="17"/>
  <c r="AS256" i="17"/>
  <c r="AS257" i="17"/>
  <c r="AS258" i="17"/>
  <c r="AS259" i="17"/>
  <c r="AS260" i="17"/>
  <c r="AS261" i="17"/>
  <c r="AS262" i="17"/>
  <c r="AS263" i="17"/>
  <c r="AS264" i="17"/>
  <c r="AS265" i="17"/>
  <c r="AS266" i="17"/>
  <c r="AS267" i="17"/>
  <c r="AS268" i="17"/>
  <c r="AS269" i="17"/>
  <c r="AS270" i="17"/>
  <c r="AS271" i="17"/>
  <c r="AS272" i="17"/>
  <c r="AS273" i="17"/>
  <c r="AS274" i="17"/>
  <c r="AS275" i="17"/>
  <c r="AS276" i="17"/>
  <c r="AS277" i="17"/>
  <c r="AS278" i="17"/>
  <c r="AS279" i="17"/>
  <c r="AS280" i="17"/>
  <c r="AS281" i="17"/>
  <c r="AS282" i="17"/>
  <c r="AS283" i="17"/>
  <c r="AS284" i="17"/>
  <c r="AS285" i="17"/>
  <c r="AS286" i="17"/>
  <c r="AS287" i="17"/>
  <c r="AS288" i="17"/>
  <c r="AS289" i="17"/>
  <c r="AS290" i="17"/>
  <c r="AS291" i="17"/>
  <c r="AS292" i="17"/>
  <c r="AS293" i="17"/>
  <c r="AS294" i="17"/>
  <c r="AS295" i="17"/>
  <c r="AS296" i="17"/>
  <c r="AS297" i="17"/>
  <c r="AS298" i="17"/>
  <c r="AS299" i="17"/>
  <c r="AS300" i="17"/>
  <c r="AS301" i="17"/>
  <c r="AS302" i="17"/>
  <c r="AS303" i="17"/>
  <c r="AS304" i="17"/>
  <c r="AS305" i="17"/>
  <c r="AS306" i="17"/>
  <c r="AS307" i="17"/>
  <c r="AS308" i="17"/>
  <c r="AS309" i="17"/>
  <c r="AS310" i="17"/>
  <c r="AS311" i="17"/>
  <c r="AS312" i="17"/>
  <c r="AS313" i="17"/>
  <c r="AS314" i="17"/>
  <c r="AS315" i="17"/>
  <c r="AS316" i="17"/>
  <c r="AS317" i="17"/>
  <c r="AS318" i="17"/>
  <c r="AS319" i="17"/>
  <c r="AS320" i="17"/>
  <c r="AS321" i="17"/>
  <c r="AS322" i="17"/>
  <c r="AS323" i="17"/>
  <c r="AS324" i="17"/>
  <c r="AS325" i="17"/>
  <c r="AS326" i="17"/>
  <c r="AS327" i="17"/>
  <c r="AS328" i="17"/>
  <c r="AS329" i="17"/>
  <c r="AS330" i="17"/>
  <c r="AS331" i="17"/>
  <c r="AS332" i="17"/>
  <c r="AS333" i="17"/>
  <c r="AS334" i="17"/>
  <c r="AS335" i="17"/>
  <c r="AS336" i="17"/>
  <c r="AS337" i="17"/>
  <c r="AS338" i="17"/>
  <c r="AS339" i="17"/>
  <c r="AS340" i="17"/>
  <c r="AS341" i="17"/>
  <c r="AS342" i="17"/>
  <c r="AS343" i="17"/>
  <c r="AS344" i="17"/>
  <c r="AS345" i="17"/>
  <c r="AS346" i="17"/>
  <c r="AS347" i="17"/>
  <c r="AS348" i="17"/>
  <c r="AS349" i="17"/>
  <c r="AS350" i="17"/>
  <c r="AS351" i="17"/>
  <c r="AS352" i="17"/>
  <c r="AS353" i="17"/>
  <c r="AS354" i="17"/>
  <c r="AS355" i="17"/>
  <c r="AS356" i="17"/>
  <c r="AS357" i="17"/>
  <c r="AS358" i="17"/>
  <c r="AS359" i="17"/>
  <c r="AS360" i="17"/>
  <c r="AS361" i="17"/>
  <c r="AS362" i="17"/>
  <c r="AS363" i="17"/>
  <c r="AS364" i="17"/>
  <c r="AS365" i="17"/>
  <c r="AS366" i="17"/>
  <c r="AS367" i="17"/>
  <c r="AS368" i="17"/>
  <c r="AS369" i="17"/>
  <c r="AS370" i="17"/>
  <c r="AS33" i="17"/>
  <c r="AS17" i="17"/>
  <c r="AS18" i="17"/>
  <c r="AS19" i="17"/>
  <c r="AS20" i="17"/>
  <c r="AS21" i="17"/>
  <c r="AS22" i="17"/>
  <c r="AS23" i="17"/>
  <c r="AS24" i="17"/>
  <c r="AS25" i="17"/>
  <c r="AS26" i="17"/>
  <c r="AS27" i="17"/>
  <c r="AS28" i="17"/>
  <c r="AS29" i="17"/>
  <c r="AS30" i="17"/>
  <c r="AS31" i="17"/>
  <c r="AS32" i="17"/>
  <c r="AS7" i="17"/>
  <c r="AS8" i="17"/>
  <c r="AS9" i="17"/>
  <c r="AS10" i="17"/>
  <c r="AS11" i="17"/>
  <c r="AS12" i="17"/>
  <c r="AS13" i="17"/>
  <c r="AS14" i="17"/>
  <c r="AS15" i="17"/>
  <c r="AS16" i="17"/>
  <c r="AS6" i="17"/>
  <c r="L6" i="17"/>
  <c r="N7" i="17" l="1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N102" i="17"/>
  <c r="N103" i="17"/>
  <c r="N104" i="17"/>
  <c r="N105" i="17"/>
  <c r="N106" i="17"/>
  <c r="N107" i="17"/>
  <c r="N108" i="17"/>
  <c r="N109" i="17"/>
  <c r="N110" i="17"/>
  <c r="N111" i="17"/>
  <c r="N112" i="17"/>
  <c r="N113" i="17"/>
  <c r="N114" i="17"/>
  <c r="N115" i="17"/>
  <c r="N116" i="17"/>
  <c r="N117" i="17"/>
  <c r="N118" i="17"/>
  <c r="N119" i="17"/>
  <c r="N120" i="17"/>
  <c r="N121" i="17"/>
  <c r="N122" i="17"/>
  <c r="N123" i="17"/>
  <c r="N124" i="17"/>
  <c r="N125" i="17"/>
  <c r="N126" i="17"/>
  <c r="N127" i="17"/>
  <c r="N128" i="17"/>
  <c r="N129" i="17"/>
  <c r="N130" i="17"/>
  <c r="N131" i="17"/>
  <c r="N132" i="17"/>
  <c r="N133" i="17"/>
  <c r="N134" i="17"/>
  <c r="N135" i="17"/>
  <c r="N136" i="17"/>
  <c r="N137" i="17"/>
  <c r="N138" i="17"/>
  <c r="N139" i="17"/>
  <c r="N140" i="17"/>
  <c r="N141" i="17"/>
  <c r="N142" i="17"/>
  <c r="N143" i="17"/>
  <c r="N144" i="17"/>
  <c r="N145" i="17"/>
  <c r="N146" i="17"/>
  <c r="N147" i="17"/>
  <c r="N148" i="17"/>
  <c r="N149" i="17"/>
  <c r="N150" i="17"/>
  <c r="N151" i="17"/>
  <c r="N152" i="17"/>
  <c r="N153" i="17"/>
  <c r="N154" i="17"/>
  <c r="N155" i="17"/>
  <c r="N156" i="17"/>
  <c r="N157" i="17"/>
  <c r="N158" i="17"/>
  <c r="N159" i="17"/>
  <c r="N160" i="17"/>
  <c r="N161" i="17"/>
  <c r="N162" i="17"/>
  <c r="N163" i="17"/>
  <c r="N164" i="17"/>
  <c r="N165" i="17"/>
  <c r="N166" i="17"/>
  <c r="N167" i="17"/>
  <c r="N168" i="17"/>
  <c r="N169" i="17"/>
  <c r="N170" i="17"/>
  <c r="N171" i="17"/>
  <c r="N172" i="17"/>
  <c r="N173" i="17"/>
  <c r="N174" i="17"/>
  <c r="N175" i="17"/>
  <c r="N176" i="17"/>
  <c r="N177" i="17"/>
  <c r="N178" i="17"/>
  <c r="N179" i="17"/>
  <c r="N180" i="17"/>
  <c r="N181" i="17"/>
  <c r="N182" i="17"/>
  <c r="N183" i="17"/>
  <c r="N184" i="17"/>
  <c r="N185" i="17"/>
  <c r="N186" i="17"/>
  <c r="N187" i="17"/>
  <c r="N188" i="17"/>
  <c r="N189" i="17"/>
  <c r="N190" i="17"/>
  <c r="N191" i="17"/>
  <c r="N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N249" i="17"/>
  <c r="N250" i="17"/>
  <c r="N251" i="17"/>
  <c r="N252" i="17"/>
  <c r="N253" i="17"/>
  <c r="N254" i="17"/>
  <c r="N255" i="17"/>
  <c r="N256" i="17"/>
  <c r="N257" i="17"/>
  <c r="N258" i="17"/>
  <c r="N259" i="17"/>
  <c r="N260" i="17"/>
  <c r="N261" i="17"/>
  <c r="N262" i="17"/>
  <c r="N263" i="17"/>
  <c r="N264" i="17"/>
  <c r="N265" i="17"/>
  <c r="N266" i="17"/>
  <c r="N267" i="17"/>
  <c r="N268" i="17"/>
  <c r="N269" i="17"/>
  <c r="N270" i="17"/>
  <c r="N271" i="17"/>
  <c r="N272" i="17"/>
  <c r="N273" i="17"/>
  <c r="N274" i="17"/>
  <c r="N275" i="17"/>
  <c r="N276" i="17"/>
  <c r="N277" i="17"/>
  <c r="N278" i="17"/>
  <c r="N279" i="17"/>
  <c r="N280" i="17"/>
  <c r="N281" i="17"/>
  <c r="N282" i="17"/>
  <c r="N283" i="17"/>
  <c r="N284" i="17"/>
  <c r="N285" i="17"/>
  <c r="N286" i="17"/>
  <c r="N287" i="17"/>
  <c r="N288" i="17"/>
  <c r="N289" i="17"/>
  <c r="N290" i="17"/>
  <c r="N291" i="17"/>
  <c r="N292" i="17"/>
  <c r="N293" i="17"/>
  <c r="N294" i="17"/>
  <c r="N295" i="17"/>
  <c r="N296" i="17"/>
  <c r="N297" i="17"/>
  <c r="N298" i="17"/>
  <c r="N299" i="17"/>
  <c r="N300" i="17"/>
  <c r="N301" i="17"/>
  <c r="N302" i="17"/>
  <c r="N303" i="17"/>
  <c r="N304" i="17"/>
  <c r="N305" i="17"/>
  <c r="N306" i="17"/>
  <c r="N307" i="17"/>
  <c r="N308" i="17"/>
  <c r="N309" i="17"/>
  <c r="N310" i="17"/>
  <c r="N311" i="17"/>
  <c r="N312" i="17"/>
  <c r="N313" i="17"/>
  <c r="N314" i="17"/>
  <c r="N315" i="17"/>
  <c r="N316" i="17"/>
  <c r="N317" i="17"/>
  <c r="N318" i="17"/>
  <c r="N319" i="17"/>
  <c r="N320" i="17"/>
  <c r="N321" i="17"/>
  <c r="N322" i="17"/>
  <c r="N323" i="17"/>
  <c r="N324" i="17"/>
  <c r="N325" i="17"/>
  <c r="N326" i="17"/>
  <c r="N327" i="17"/>
  <c r="N328" i="17"/>
  <c r="N329" i="17"/>
  <c r="N330" i="17"/>
  <c r="N331" i="17"/>
  <c r="N332" i="17"/>
  <c r="N333" i="17"/>
  <c r="N334" i="17"/>
  <c r="N335" i="17"/>
  <c r="N336" i="17"/>
  <c r="N337" i="17"/>
  <c r="N338" i="17"/>
  <c r="N339" i="17"/>
  <c r="N340" i="17"/>
  <c r="N341" i="17"/>
  <c r="N342" i="17"/>
  <c r="N343" i="17"/>
  <c r="N344" i="17"/>
  <c r="N345" i="17"/>
  <c r="N346" i="17"/>
  <c r="N347" i="17"/>
  <c r="N348" i="17"/>
  <c r="N349" i="17"/>
  <c r="N350" i="17"/>
  <c r="N351" i="17"/>
  <c r="N352" i="17"/>
  <c r="N353" i="17"/>
  <c r="N354" i="17"/>
  <c r="N355" i="17"/>
  <c r="N356" i="17"/>
  <c r="N357" i="17"/>
  <c r="N358" i="17"/>
  <c r="N359" i="17"/>
  <c r="N360" i="17"/>
  <c r="N361" i="17"/>
  <c r="N362" i="17"/>
  <c r="N363" i="17"/>
  <c r="N364" i="17"/>
  <c r="N365" i="17"/>
  <c r="N366" i="17"/>
  <c r="N367" i="17"/>
  <c r="N368" i="17"/>
  <c r="N369" i="17"/>
  <c r="N370" i="17"/>
  <c r="N371" i="17"/>
  <c r="N372" i="17"/>
  <c r="N373" i="17"/>
  <c r="N374" i="17"/>
  <c r="N375" i="17"/>
  <c r="N376" i="17"/>
  <c r="N377" i="17"/>
  <c r="N378" i="17"/>
  <c r="N379" i="17"/>
  <c r="N380" i="17"/>
  <c r="N381" i="17"/>
  <c r="N382" i="17"/>
  <c r="N383" i="17"/>
  <c r="N384" i="17"/>
  <c r="N385" i="17"/>
  <c r="N386" i="17"/>
  <c r="N387" i="17"/>
  <c r="N388" i="17"/>
  <c r="N389" i="17"/>
  <c r="N390" i="17"/>
  <c r="N391" i="17"/>
  <c r="N392" i="17"/>
  <c r="N393" i="17"/>
  <c r="N394" i="17"/>
  <c r="N395" i="17"/>
  <c r="N396" i="17"/>
  <c r="N397" i="17"/>
  <c r="N398" i="17"/>
  <c r="N399" i="17"/>
  <c r="N400" i="17"/>
  <c r="N401" i="17"/>
  <c r="N402" i="17"/>
  <c r="N403" i="17"/>
  <c r="N404" i="17"/>
  <c r="N405" i="17"/>
  <c r="N406" i="17"/>
  <c r="N407" i="17"/>
  <c r="N408" i="17"/>
  <c r="N409" i="17"/>
  <c r="N410" i="17"/>
  <c r="N411" i="17"/>
  <c r="N412" i="17"/>
  <c r="N413" i="17"/>
  <c r="N414" i="17"/>
  <c r="N415" i="17"/>
  <c r="N416" i="17"/>
  <c r="N417" i="17"/>
  <c r="N418" i="17"/>
  <c r="N419" i="17"/>
  <c r="N420" i="17"/>
  <c r="N421" i="17"/>
  <c r="N422" i="17"/>
  <c r="N423" i="17"/>
  <c r="N424" i="17"/>
  <c r="N425" i="17"/>
  <c r="N426" i="17"/>
  <c r="N427" i="17"/>
  <c r="N428" i="17"/>
  <c r="N429" i="17"/>
  <c r="N430" i="17"/>
  <c r="N431" i="17"/>
  <c r="N432" i="17"/>
  <c r="N433" i="17"/>
  <c r="N434" i="17"/>
  <c r="N435" i="17"/>
  <c r="N436" i="17"/>
  <c r="N437" i="17"/>
  <c r="N438" i="17"/>
  <c r="N439" i="17"/>
  <c r="N440" i="17"/>
  <c r="N441" i="17"/>
  <c r="N442" i="17"/>
  <c r="N443" i="17"/>
  <c r="N444" i="17"/>
  <c r="N445" i="17"/>
  <c r="N446" i="17"/>
  <c r="N447" i="17"/>
  <c r="N448" i="17"/>
  <c r="N449" i="17"/>
  <c r="N450" i="17"/>
  <c r="N451" i="17"/>
  <c r="N452" i="17"/>
  <c r="N453" i="17"/>
  <c r="N454" i="17"/>
  <c r="N455" i="17"/>
  <c r="N456" i="17"/>
  <c r="N457" i="17"/>
  <c r="N458" i="17"/>
  <c r="N459" i="17"/>
  <c r="N460" i="17"/>
  <c r="N461" i="17"/>
  <c r="N462" i="17"/>
  <c r="N463" i="17"/>
  <c r="N464" i="17"/>
  <c r="N465" i="17"/>
  <c r="N466" i="17"/>
  <c r="N467" i="17"/>
  <c r="N468" i="17"/>
  <c r="N469" i="17"/>
  <c r="N470" i="17"/>
  <c r="N471" i="17"/>
  <c r="N472" i="17"/>
  <c r="N473" i="17"/>
  <c r="N474" i="17"/>
  <c r="N475" i="17"/>
  <c r="N476" i="17"/>
  <c r="N477" i="17"/>
  <c r="N478" i="17"/>
  <c r="N479" i="17"/>
  <c r="N480" i="17"/>
  <c r="N481" i="17"/>
  <c r="N482" i="17"/>
  <c r="N483" i="17"/>
  <c r="N484" i="17"/>
  <c r="N485" i="17"/>
  <c r="N486" i="17"/>
  <c r="N487" i="17"/>
  <c r="N488" i="17"/>
  <c r="N489" i="17"/>
  <c r="N490" i="17"/>
  <c r="N491" i="17"/>
  <c r="N492" i="17"/>
  <c r="N493" i="17"/>
  <c r="N494" i="17"/>
  <c r="N495" i="17"/>
  <c r="N496" i="17"/>
  <c r="N497" i="17"/>
  <c r="N498" i="17"/>
  <c r="N499" i="17"/>
  <c r="N500" i="17"/>
  <c r="N501" i="17"/>
  <c r="N502" i="17"/>
  <c r="N503" i="17"/>
  <c r="N504" i="17"/>
  <c r="N505" i="17"/>
  <c r="N506" i="17"/>
  <c r="N507" i="17"/>
  <c r="N508" i="17"/>
  <c r="N509" i="17"/>
  <c r="N510" i="17"/>
  <c r="N511" i="17"/>
  <c r="N512" i="17"/>
  <c r="N513" i="17"/>
  <c r="N514" i="17"/>
  <c r="N515" i="17"/>
  <c r="N516" i="17"/>
  <c r="N517" i="17"/>
  <c r="N518" i="17"/>
  <c r="N519" i="17"/>
  <c r="N520" i="17"/>
  <c r="N521" i="17"/>
  <c r="N522" i="17"/>
  <c r="N523" i="17"/>
  <c r="N524" i="17"/>
  <c r="N525" i="17"/>
  <c r="N526" i="17"/>
  <c r="N527" i="17"/>
  <c r="N528" i="17"/>
  <c r="N529" i="17"/>
  <c r="N530" i="17"/>
  <c r="N531" i="17"/>
  <c r="N532" i="17"/>
  <c r="N533" i="17"/>
  <c r="N534" i="17"/>
  <c r="N535" i="17"/>
  <c r="N536" i="17"/>
  <c r="N537" i="17"/>
  <c r="N538" i="17"/>
  <c r="N539" i="17"/>
  <c r="N540" i="17"/>
  <c r="N541" i="17"/>
  <c r="N542" i="17"/>
  <c r="N543" i="17"/>
  <c r="N544" i="17"/>
  <c r="N545" i="17"/>
  <c r="N546" i="17"/>
  <c r="N547" i="17"/>
  <c r="N548" i="17"/>
  <c r="N549" i="17"/>
  <c r="N550" i="17"/>
  <c r="N551" i="17"/>
  <c r="N552" i="17"/>
  <c r="N553" i="17"/>
  <c r="N554" i="17"/>
  <c r="N555" i="17"/>
  <c r="N556" i="17"/>
  <c r="N557" i="17"/>
  <c r="N558" i="17"/>
  <c r="N559" i="17"/>
  <c r="N560" i="17"/>
  <c r="N561" i="17"/>
  <c r="N562" i="17"/>
  <c r="N563" i="17"/>
  <c r="N564" i="17"/>
  <c r="N565" i="17"/>
  <c r="N566" i="17"/>
  <c r="N567" i="17"/>
  <c r="N568" i="17"/>
  <c r="N569" i="17"/>
  <c r="N570" i="17"/>
  <c r="N571" i="17"/>
  <c r="N572" i="17"/>
  <c r="N573" i="17"/>
  <c r="N574" i="17"/>
  <c r="N575" i="17"/>
  <c r="N576" i="17"/>
  <c r="N577" i="17"/>
  <c r="N578" i="17"/>
  <c r="N579" i="17"/>
  <c r="N580" i="17"/>
  <c r="N581" i="17"/>
  <c r="N582" i="17"/>
  <c r="N583" i="17"/>
  <c r="N584" i="17"/>
  <c r="N585" i="17"/>
  <c r="N586" i="17"/>
  <c r="N587" i="17"/>
  <c r="N588" i="17"/>
  <c r="N589" i="17"/>
  <c r="N590" i="17"/>
  <c r="N591" i="17"/>
  <c r="N592" i="17"/>
  <c r="N593" i="17"/>
  <c r="N594" i="17"/>
  <c r="N595" i="17"/>
  <c r="N596" i="17"/>
  <c r="N597" i="17"/>
  <c r="N598" i="17"/>
  <c r="N599" i="17"/>
  <c r="N600" i="17"/>
  <c r="N601" i="17"/>
  <c r="N6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7" i="17"/>
  <c r="M8" i="17"/>
  <c r="M9" i="17"/>
  <c r="M10" i="17"/>
  <c r="M11" i="17"/>
  <c r="M12" i="17"/>
  <c r="M13" i="17"/>
  <c r="M14" i="17"/>
  <c r="M16" i="17"/>
  <c r="M17" i="17"/>
  <c r="M18" i="17"/>
  <c r="M19" i="17"/>
  <c r="M6" i="17"/>
  <c r="C15" i="10"/>
  <c r="C6" i="10" s="1"/>
  <c r="C4" i="10" s="1"/>
  <c r="C75" i="10"/>
  <c r="C73" i="10" s="1"/>
  <c r="C84" i="10"/>
  <c r="C80" i="10" s="1"/>
  <c r="C89" i="10"/>
  <c r="C90" i="10"/>
  <c r="C91" i="10"/>
  <c r="C88" i="10" l="1"/>
  <c r="C71" i="10"/>
  <c r="K45" i="13"/>
  <c r="J46" i="13"/>
  <c r="K46" i="13" s="1"/>
  <c r="G58" i="13"/>
  <c r="G54" i="13"/>
  <c r="G48" i="13"/>
  <c r="G44" i="13"/>
  <c r="G42" i="13"/>
  <c r="K52" i="13"/>
  <c r="K56" i="13"/>
  <c r="K55" i="13"/>
  <c r="G56" i="13"/>
  <c r="G55" i="13"/>
  <c r="K41" i="13"/>
  <c r="K43" i="13"/>
  <c r="K47" i="13"/>
  <c r="K53" i="13"/>
  <c r="K49" i="13"/>
  <c r="K51" i="13"/>
  <c r="K57" i="13"/>
  <c r="K58" i="13"/>
  <c r="K54" i="13"/>
  <c r="K50" i="13"/>
  <c r="K48" i="13"/>
  <c r="K44" i="13"/>
  <c r="K42" i="13"/>
  <c r="D2" i="13"/>
  <c r="L59" i="13" s="1"/>
  <c r="G50" i="13"/>
  <c r="G46" i="13"/>
  <c r="G57" i="13"/>
  <c r="K8" i="5"/>
  <c r="K7" i="5"/>
  <c r="K6" i="5"/>
  <c r="K5" i="5"/>
  <c r="J5" i="5"/>
  <c r="K61" i="13" l="1"/>
  <c r="L57" i="13"/>
  <c r="I55" i="13"/>
  <c r="L55" i="13"/>
  <c r="I57" i="13"/>
  <c r="G52" i="13"/>
  <c r="V35" i="16"/>
  <c r="V34" i="16"/>
  <c r="V33" i="16"/>
  <c r="V5" i="16"/>
  <c r="T5" i="16"/>
  <c r="T35" i="16" l="1"/>
  <c r="T33" i="16"/>
  <c r="T34" i="16"/>
  <c r="V40" i="16"/>
  <c r="T40" i="16"/>
  <c r="T37" i="16"/>
  <c r="V32" i="16"/>
  <c r="V30" i="16"/>
  <c r="V39" i="16" l="1"/>
  <c r="V37" i="16"/>
  <c r="V29" i="16"/>
  <c r="V28" i="16"/>
  <c r="V21" i="16"/>
  <c r="V20" i="16"/>
  <c r="V19" i="16"/>
  <c r="V18" i="16"/>
  <c r="V16" i="16"/>
  <c r="V15" i="16"/>
  <c r="V14" i="16"/>
  <c r="V13" i="16"/>
  <c r="V12" i="16"/>
  <c r="V10" i="16"/>
  <c r="V9" i="16"/>
  <c r="V8" i="16"/>
  <c r="V7" i="16"/>
  <c r="V38" i="16" l="1"/>
  <c r="V31" i="16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" i="17"/>
  <c r="AK15" i="17" l="1"/>
  <c r="AJ15" i="17"/>
  <c r="AE15" i="17"/>
  <c r="AK32" i="17"/>
  <c r="AI37" i="17"/>
  <c r="AI38" i="17"/>
  <c r="AI39" i="17"/>
  <c r="AI40" i="17"/>
  <c r="AI41" i="17"/>
  <c r="AI42" i="17"/>
  <c r="AJ26" i="17"/>
  <c r="AJ27" i="17"/>
  <c r="AJ28" i="17"/>
  <c r="AJ29" i="17"/>
  <c r="AJ30" i="17"/>
  <c r="AJ31" i="17"/>
  <c r="AJ32" i="17"/>
  <c r="AK33" i="17"/>
  <c r="AK34" i="17"/>
  <c r="AK35" i="17"/>
  <c r="AK36" i="17"/>
  <c r="AH25" i="17"/>
  <c r="AH23" i="17"/>
  <c r="AK21" i="17"/>
  <c r="AK16" i="17"/>
  <c r="AK12" i="17"/>
  <c r="AK8" i="17"/>
  <c r="AJ16" i="17"/>
  <c r="AJ20" i="17"/>
  <c r="AJ11" i="17"/>
  <c r="AI15" i="17"/>
  <c r="AI19" i="17"/>
  <c r="AI9" i="17"/>
  <c r="AI7" i="17"/>
  <c r="AC29" i="17"/>
  <c r="AC33" i="17"/>
  <c r="AC37" i="17"/>
  <c r="AH8" i="17"/>
  <c r="AH12" i="17"/>
  <c r="AH16" i="17"/>
  <c r="AH21" i="17"/>
  <c r="AD27" i="17"/>
  <c r="AD29" i="17"/>
  <c r="AD31" i="17"/>
  <c r="AD33" i="17"/>
  <c r="AH19" i="17"/>
  <c r="AJ37" i="17"/>
  <c r="AJ38" i="17"/>
  <c r="AJ39" i="17"/>
  <c r="AJ40" i="17"/>
  <c r="AJ41" i="17"/>
  <c r="AJ42" i="17"/>
  <c r="AK26" i="17"/>
  <c r="AK27" i="17"/>
  <c r="AK28" i="17"/>
  <c r="AK29" i="17"/>
  <c r="AK30" i="17"/>
  <c r="AK31" i="17"/>
  <c r="AH33" i="17"/>
  <c r="AH34" i="17"/>
  <c r="AH35" i="17"/>
  <c r="AH36" i="17"/>
  <c r="AH24" i="17"/>
  <c r="AI25" i="17"/>
  <c r="AK23" i="17"/>
  <c r="AK20" i="17"/>
  <c r="AK11" i="17"/>
  <c r="AK7" i="17"/>
  <c r="AJ17" i="17"/>
  <c r="AJ8" i="17"/>
  <c r="AJ12" i="17"/>
  <c r="AJ7" i="17"/>
  <c r="AI16" i="17"/>
  <c r="AI20" i="17"/>
  <c r="AI10" i="17"/>
  <c r="AC30" i="17"/>
  <c r="AC34" i="17"/>
  <c r="AC38" i="17"/>
  <c r="AH9" i="17"/>
  <c r="AH13" i="17"/>
  <c r="AH17" i="17"/>
  <c r="AH7" i="17"/>
  <c r="AC26" i="17"/>
  <c r="AE27" i="17"/>
  <c r="AE29" i="17"/>
  <c r="AE31" i="17"/>
  <c r="AE33" i="17"/>
  <c r="AK19" i="17"/>
  <c r="AH26" i="17"/>
  <c r="AK37" i="17"/>
  <c r="AK38" i="17"/>
  <c r="AK39" i="17"/>
  <c r="AK40" i="17"/>
  <c r="AK41" i="17"/>
  <c r="AK42" i="17"/>
  <c r="AH27" i="17"/>
  <c r="AH28" i="17"/>
  <c r="AH29" i="17"/>
  <c r="AH30" i="17"/>
  <c r="AH31" i="17"/>
  <c r="AH32" i="17"/>
  <c r="AI33" i="17"/>
  <c r="AI34" i="17"/>
  <c r="AI35" i="17"/>
  <c r="AI36" i="17"/>
  <c r="AI24" i="17"/>
  <c r="AJ25" i="17"/>
  <c r="AJ23" i="17"/>
  <c r="AK18" i="17"/>
  <c r="AK14" i="17"/>
  <c r="AK10" i="17"/>
  <c r="AJ18" i="17"/>
  <c r="AJ9" i="17"/>
  <c r="AJ13" i="17"/>
  <c r="AI13" i="17"/>
  <c r="AI17" i="17"/>
  <c r="AI21" i="17"/>
  <c r="AI11" i="17"/>
  <c r="AC27" i="17"/>
  <c r="AF27" i="17" s="1"/>
  <c r="AG27" i="17" s="1"/>
  <c r="AC31" i="17"/>
  <c r="AF31" i="17" s="1"/>
  <c r="AG31" i="17" s="1"/>
  <c r="AC35" i="17"/>
  <c r="AC39" i="17"/>
  <c r="AH10" i="17"/>
  <c r="AH14" i="17"/>
  <c r="AH18" i="17"/>
  <c r="AD26" i="17"/>
  <c r="AD28" i="17"/>
  <c r="AD30" i="17"/>
  <c r="AD32" i="17"/>
  <c r="AD34" i="17"/>
  <c r="AD36" i="17"/>
  <c r="AK24" i="17"/>
  <c r="AH37" i="17"/>
  <c r="AH38" i="17"/>
  <c r="AL38" i="17" s="1"/>
  <c r="AH39" i="17"/>
  <c r="AL39" i="17" s="1"/>
  <c r="AH40" i="17"/>
  <c r="AH41" i="17"/>
  <c r="AH42" i="17"/>
  <c r="AL42" i="17" s="1"/>
  <c r="AI26" i="17"/>
  <c r="AI27" i="17"/>
  <c r="AI28" i="17"/>
  <c r="AI29" i="17"/>
  <c r="AI30" i="17"/>
  <c r="AI31" i="17"/>
  <c r="AI32" i="17"/>
  <c r="AJ33" i="17"/>
  <c r="AJ34" i="17"/>
  <c r="AJ35" i="17"/>
  <c r="AJ36" i="17"/>
  <c r="AJ24" i="17"/>
  <c r="AK25" i="17"/>
  <c r="AI23" i="17"/>
  <c r="AK17" i="17"/>
  <c r="AK13" i="17"/>
  <c r="AK9" i="17"/>
  <c r="AJ21" i="17"/>
  <c r="AJ19" i="17"/>
  <c r="AJ10" i="17"/>
  <c r="AJ14" i="17"/>
  <c r="AI14" i="17"/>
  <c r="AI18" i="17"/>
  <c r="AI8" i="17"/>
  <c r="AI12" i="17"/>
  <c r="AC28" i="17"/>
  <c r="AC32" i="17"/>
  <c r="AC36" i="17"/>
  <c r="AC40" i="17"/>
  <c r="AH11" i="17"/>
  <c r="AH15" i="17"/>
  <c r="AL15" i="17" s="1"/>
  <c r="AH20" i="17"/>
  <c r="AL20" i="17" s="1"/>
  <c r="AE26" i="17"/>
  <c r="AE28" i="17"/>
  <c r="AE30" i="17"/>
  <c r="AE32" i="17"/>
  <c r="AE34" i="17"/>
  <c r="AD35" i="17"/>
  <c r="AE37" i="17"/>
  <c r="AE39" i="17"/>
  <c r="AD41" i="17"/>
  <c r="AE42" i="17"/>
  <c r="AC25" i="17"/>
  <c r="AD23" i="17"/>
  <c r="AC10" i="17"/>
  <c r="AC14" i="17"/>
  <c r="AC18" i="17"/>
  <c r="AC7" i="17"/>
  <c r="AD11" i="17"/>
  <c r="AD15" i="17"/>
  <c r="AD19" i="17"/>
  <c r="AE12" i="17"/>
  <c r="AE16" i="17"/>
  <c r="AE20" i="17"/>
  <c r="AE10" i="17"/>
  <c r="AE35" i="17"/>
  <c r="AD38" i="17"/>
  <c r="AD40" i="17"/>
  <c r="AE41" i="17"/>
  <c r="AC24" i="17"/>
  <c r="AD25" i="17"/>
  <c r="AC23" i="17"/>
  <c r="AC11" i="17"/>
  <c r="AC15" i="17"/>
  <c r="AF15" i="17" s="1"/>
  <c r="AG15" i="17" s="1"/>
  <c r="AC19" i="17"/>
  <c r="AD8" i="17"/>
  <c r="AD12" i="17"/>
  <c r="AD16" i="17"/>
  <c r="AD20" i="17"/>
  <c r="AE13" i="17"/>
  <c r="AE17" i="17"/>
  <c r="AE21" i="17"/>
  <c r="AE11" i="17"/>
  <c r="AE36" i="17"/>
  <c r="AE38" i="17"/>
  <c r="AE40" i="17"/>
  <c r="AC42" i="17"/>
  <c r="AD24" i="17"/>
  <c r="AE25" i="17"/>
  <c r="AC8" i="17"/>
  <c r="AC12" i="17"/>
  <c r="AF12" i="17" s="1"/>
  <c r="AG12" i="17" s="1"/>
  <c r="AC16" i="17"/>
  <c r="AC20" i="17"/>
  <c r="AD9" i="17"/>
  <c r="AD13" i="17"/>
  <c r="AD17" i="17"/>
  <c r="AD21" i="17"/>
  <c r="AE14" i="17"/>
  <c r="AE18" i="17"/>
  <c r="AE8" i="17"/>
  <c r="AE7" i="17"/>
  <c r="AD37" i="17"/>
  <c r="AD39" i="17"/>
  <c r="AC41" i="17"/>
  <c r="AD42" i="17"/>
  <c r="AE24" i="17"/>
  <c r="AE23" i="17"/>
  <c r="AC9" i="17"/>
  <c r="AC13" i="17"/>
  <c r="AC17" i="17"/>
  <c r="AC21" i="17"/>
  <c r="AF21" i="17" s="1"/>
  <c r="AG21" i="17" s="1"/>
  <c r="AD10" i="17"/>
  <c r="AD14" i="17"/>
  <c r="AD18" i="17"/>
  <c r="AD7" i="17"/>
  <c r="AD6" i="17" s="1"/>
  <c r="AE19" i="17"/>
  <c r="AE9" i="17"/>
  <c r="T39" i="16"/>
  <c r="T38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6" i="16"/>
  <c r="T15" i="16"/>
  <c r="T14" i="16"/>
  <c r="T13" i="16"/>
  <c r="T12" i="16"/>
  <c r="T11" i="16"/>
  <c r="T10" i="16"/>
  <c r="T9" i="16"/>
  <c r="T8" i="16"/>
  <c r="T7" i="16"/>
  <c r="J111" i="14"/>
  <c r="O111" i="14" s="1"/>
  <c r="N111" i="14"/>
  <c r="J112" i="14"/>
  <c r="O112" i="14" s="1"/>
  <c r="N112" i="14"/>
  <c r="J113" i="14"/>
  <c r="O113" i="14" s="1"/>
  <c r="N113" i="14"/>
  <c r="J114" i="14"/>
  <c r="O114" i="14" s="1"/>
  <c r="N114" i="14"/>
  <c r="J115" i="14"/>
  <c r="O115" i="14" s="1"/>
  <c r="N115" i="14"/>
  <c r="J116" i="14"/>
  <c r="O116" i="14" s="1"/>
  <c r="N116" i="14"/>
  <c r="J117" i="14"/>
  <c r="O117" i="14" s="1"/>
  <c r="N117" i="14"/>
  <c r="J118" i="14"/>
  <c r="O118" i="14" s="1"/>
  <c r="N118" i="14"/>
  <c r="J119" i="14"/>
  <c r="O119" i="14" s="1"/>
  <c r="N119" i="14"/>
  <c r="J120" i="14"/>
  <c r="N120" i="14"/>
  <c r="O120" i="14"/>
  <c r="J121" i="14"/>
  <c r="O121" i="14" s="1"/>
  <c r="N121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2" i="14"/>
  <c r="Q113" i="14"/>
  <c r="Q114" i="14"/>
  <c r="Q115" i="14"/>
  <c r="Q116" i="14"/>
  <c r="Q117" i="14"/>
  <c r="Q118" i="14"/>
  <c r="Q119" i="14"/>
  <c r="Q120" i="14"/>
  <c r="Q121" i="14"/>
  <c r="Q111" i="14"/>
  <c r="B9" i="3"/>
  <c r="AL11" i="17" l="1"/>
  <c r="AL41" i="17"/>
  <c r="AL37" i="17"/>
  <c r="AE22" i="17"/>
  <c r="AJ6" i="17"/>
  <c r="AK6" i="17"/>
  <c r="AC6" i="17"/>
  <c r="AH6" i="17"/>
  <c r="AI6" i="17"/>
  <c r="AE6" i="17"/>
  <c r="AE43" i="17" s="1"/>
  <c r="AF17" i="17"/>
  <c r="AG17" i="17" s="1"/>
  <c r="AM15" i="17"/>
  <c r="AF41" i="17"/>
  <c r="AG41" i="17" s="1"/>
  <c r="AM41" i="17" s="1"/>
  <c r="AL40" i="17"/>
  <c r="AF16" i="17"/>
  <c r="AG16" i="17" s="1"/>
  <c r="AI22" i="17"/>
  <c r="AI43" i="17" s="1"/>
  <c r="AF42" i="17"/>
  <c r="AG42" i="17" s="1"/>
  <c r="AM42" i="17" s="1"/>
  <c r="AF13" i="17"/>
  <c r="AG13" i="17" s="1"/>
  <c r="AF20" i="17"/>
  <c r="AG20" i="17" s="1"/>
  <c r="AM20" i="17" s="1"/>
  <c r="AF11" i="17"/>
  <c r="AG11" i="17" s="1"/>
  <c r="AM11" i="17" s="1"/>
  <c r="AF18" i="17"/>
  <c r="AG18" i="17" s="1"/>
  <c r="AF25" i="17"/>
  <c r="AG25" i="17" s="1"/>
  <c r="AF32" i="17"/>
  <c r="AG32" i="17" s="1"/>
  <c r="AL18" i="17"/>
  <c r="AF35" i="17"/>
  <c r="AG35" i="17" s="1"/>
  <c r="AL32" i="17"/>
  <c r="AL28" i="17"/>
  <c r="AL26" i="17"/>
  <c r="AL17" i="17"/>
  <c r="AF34" i="17"/>
  <c r="AG34" i="17" s="1"/>
  <c r="AL36" i="17"/>
  <c r="AL19" i="17"/>
  <c r="AL8" i="17"/>
  <c r="AH22" i="17"/>
  <c r="AL23" i="17"/>
  <c r="AF9" i="17"/>
  <c r="AG9" i="17" s="1"/>
  <c r="AF23" i="17"/>
  <c r="AG23" i="17" s="1"/>
  <c r="AC22" i="17"/>
  <c r="AF14" i="17"/>
  <c r="AG14" i="17" s="1"/>
  <c r="AF28" i="17"/>
  <c r="AG28" i="17" s="1"/>
  <c r="AL14" i="17"/>
  <c r="AJ22" i="17"/>
  <c r="AL31" i="17"/>
  <c r="AM31" i="17" s="1"/>
  <c r="AL27" i="17"/>
  <c r="AM27" i="17" s="1"/>
  <c r="AL13" i="17"/>
  <c r="AF30" i="17"/>
  <c r="AG30" i="17" s="1"/>
  <c r="AK22" i="17"/>
  <c r="AK43" i="17" s="1"/>
  <c r="AL35" i="17"/>
  <c r="AL21" i="17"/>
  <c r="AM21" i="17" s="1"/>
  <c r="AF37" i="17"/>
  <c r="AG37" i="17" s="1"/>
  <c r="AM37" i="17" s="1"/>
  <c r="AL25" i="17"/>
  <c r="AF19" i="17"/>
  <c r="AG19" i="17" s="1"/>
  <c r="AF10" i="17"/>
  <c r="AG10" i="17" s="1"/>
  <c r="AF40" i="17"/>
  <c r="AG40" i="17" s="1"/>
  <c r="AL10" i="17"/>
  <c r="AL30" i="17"/>
  <c r="AF26" i="17"/>
  <c r="AG26" i="17" s="1"/>
  <c r="AL9" i="17"/>
  <c r="AL34" i="17"/>
  <c r="AL16" i="17"/>
  <c r="AF33" i="17"/>
  <c r="AG33" i="17" s="1"/>
  <c r="AF8" i="17"/>
  <c r="AG8" i="17" s="1"/>
  <c r="AF24" i="17"/>
  <c r="AG24" i="17" s="1"/>
  <c r="AF7" i="17"/>
  <c r="AG7" i="17" s="1"/>
  <c r="AD22" i="17"/>
  <c r="AD43" i="17" s="1"/>
  <c r="AF36" i="17"/>
  <c r="AG36" i="17" s="1"/>
  <c r="AM36" i="17" s="1"/>
  <c r="AF39" i="17"/>
  <c r="AG39" i="17" s="1"/>
  <c r="AM39" i="17" s="1"/>
  <c r="AL29" i="17"/>
  <c r="AL7" i="17"/>
  <c r="AF38" i="17"/>
  <c r="AG38" i="17" s="1"/>
  <c r="AM38" i="17" s="1"/>
  <c r="AL24" i="17"/>
  <c r="AL33" i="17"/>
  <c r="AL12" i="17"/>
  <c r="AM12" i="17" s="1"/>
  <c r="AF29" i="17"/>
  <c r="AG29" i="17" s="1"/>
  <c r="T7" i="7"/>
  <c r="U7" i="7"/>
  <c r="T10" i="7"/>
  <c r="C28" i="10"/>
  <c r="F43" i="13"/>
  <c r="G43" i="13" s="1"/>
  <c r="L43" i="13" s="1"/>
  <c r="F45" i="13"/>
  <c r="F47" i="13"/>
  <c r="F49" i="13"/>
  <c r="F51" i="13"/>
  <c r="F53" i="13"/>
  <c r="F41" i="13"/>
  <c r="F61" i="13" l="1"/>
  <c r="G41" i="13"/>
  <c r="C29" i="10"/>
  <c r="C27" i="10" s="1"/>
  <c r="C86" i="10" s="1"/>
  <c r="AM40" i="17"/>
  <c r="AM7" i="17"/>
  <c r="AM10" i="17"/>
  <c r="AM19" i="17"/>
  <c r="AM34" i="17"/>
  <c r="AM25" i="17"/>
  <c r="AM24" i="17"/>
  <c r="AM16" i="17"/>
  <c r="AM18" i="17"/>
  <c r="AM17" i="17"/>
  <c r="AM29" i="17"/>
  <c r="AM28" i="17"/>
  <c r="AG6" i="17"/>
  <c r="AM8" i="17"/>
  <c r="AJ43" i="17"/>
  <c r="AL22" i="17"/>
  <c r="AM32" i="17"/>
  <c r="AH43" i="17"/>
  <c r="AL6" i="17"/>
  <c r="AF6" i="17"/>
  <c r="AC43" i="17"/>
  <c r="AF43" i="17" s="1"/>
  <c r="AM30" i="17"/>
  <c r="AM14" i="17"/>
  <c r="AM9" i="17"/>
  <c r="AM33" i="17"/>
  <c r="AM26" i="17"/>
  <c r="AF22" i="17"/>
  <c r="AM35" i="17"/>
  <c r="AM13" i="17"/>
  <c r="AM23" i="17"/>
  <c r="AG22" i="17"/>
  <c r="G49" i="13"/>
  <c r="L49" i="13" s="1"/>
  <c r="G53" i="13"/>
  <c r="L53" i="13" s="1"/>
  <c r="G47" i="13"/>
  <c r="L47" i="13" s="1"/>
  <c r="G51" i="13"/>
  <c r="G45" i="13"/>
  <c r="L45" i="13" s="1"/>
  <c r="Z11" i="12"/>
  <c r="L51" i="13" l="1"/>
  <c r="G61" i="13"/>
  <c r="H59" i="13" s="1"/>
  <c r="L41" i="13"/>
  <c r="L61" i="13" s="1"/>
  <c r="AM22" i="17"/>
  <c r="AM6" i="17"/>
  <c r="AG43" i="17"/>
  <c r="AL43" i="17"/>
  <c r="I45" i="13"/>
  <c r="I43" i="13"/>
  <c r="I53" i="13"/>
  <c r="I41" i="13"/>
  <c r="I51" i="13"/>
  <c r="I47" i="13"/>
  <c r="I49" i="13"/>
  <c r="H21" i="7"/>
  <c r="H20" i="7"/>
  <c r="H19" i="7"/>
  <c r="H18" i="7"/>
  <c r="H17" i="7"/>
  <c r="H16" i="7"/>
  <c r="H15" i="7"/>
  <c r="H12" i="7"/>
  <c r="H11" i="7"/>
  <c r="H10" i="7"/>
  <c r="H9" i="7"/>
  <c r="H8" i="7"/>
  <c r="H7" i="7"/>
  <c r="S7" i="7" s="1"/>
  <c r="R7" i="7"/>
  <c r="Q7" i="7"/>
  <c r="P12" i="7"/>
  <c r="P7" i="7"/>
  <c r="P8" i="7"/>
  <c r="P9" i="7"/>
  <c r="P10" i="7"/>
  <c r="P11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5" i="14"/>
  <c r="J6" i="14"/>
  <c r="O6" i="14" s="1"/>
  <c r="J7" i="14"/>
  <c r="O7" i="14" s="1"/>
  <c r="J8" i="14"/>
  <c r="O8" i="14" s="1"/>
  <c r="J9" i="14"/>
  <c r="O9" i="14" s="1"/>
  <c r="J10" i="14"/>
  <c r="O10" i="14" s="1"/>
  <c r="J11" i="14"/>
  <c r="O11" i="14" s="1"/>
  <c r="J12" i="14"/>
  <c r="O12" i="14" s="1"/>
  <c r="J13" i="14"/>
  <c r="O13" i="14" s="1"/>
  <c r="J14" i="14"/>
  <c r="O14" i="14" s="1"/>
  <c r="J15" i="14"/>
  <c r="O15" i="14" s="1"/>
  <c r="J16" i="14"/>
  <c r="O16" i="14" s="1"/>
  <c r="J17" i="14"/>
  <c r="O17" i="14" s="1"/>
  <c r="J18" i="14"/>
  <c r="O18" i="14" s="1"/>
  <c r="J19" i="14"/>
  <c r="O19" i="14" s="1"/>
  <c r="J20" i="14"/>
  <c r="O20" i="14" s="1"/>
  <c r="J21" i="14"/>
  <c r="O21" i="14" s="1"/>
  <c r="J22" i="14"/>
  <c r="O22" i="14" s="1"/>
  <c r="J23" i="14"/>
  <c r="O23" i="14" s="1"/>
  <c r="J24" i="14"/>
  <c r="O24" i="14" s="1"/>
  <c r="J25" i="14"/>
  <c r="O25" i="14" s="1"/>
  <c r="J26" i="14"/>
  <c r="O26" i="14" s="1"/>
  <c r="J27" i="14"/>
  <c r="O27" i="14" s="1"/>
  <c r="J28" i="14"/>
  <c r="O28" i="14" s="1"/>
  <c r="J29" i="14"/>
  <c r="O29" i="14" s="1"/>
  <c r="J30" i="14"/>
  <c r="O30" i="14" s="1"/>
  <c r="J31" i="14"/>
  <c r="O31" i="14" s="1"/>
  <c r="J32" i="14"/>
  <c r="O32" i="14" s="1"/>
  <c r="J33" i="14"/>
  <c r="O33" i="14" s="1"/>
  <c r="J34" i="14"/>
  <c r="O34" i="14" s="1"/>
  <c r="J35" i="14"/>
  <c r="O35" i="14" s="1"/>
  <c r="J36" i="14"/>
  <c r="O36" i="14" s="1"/>
  <c r="J37" i="14"/>
  <c r="O37" i="14" s="1"/>
  <c r="J38" i="14"/>
  <c r="O38" i="14" s="1"/>
  <c r="J39" i="14"/>
  <c r="O39" i="14" s="1"/>
  <c r="J40" i="14"/>
  <c r="O40" i="14" s="1"/>
  <c r="J41" i="14"/>
  <c r="O41" i="14" s="1"/>
  <c r="J42" i="14"/>
  <c r="O42" i="14" s="1"/>
  <c r="J43" i="14"/>
  <c r="O43" i="14" s="1"/>
  <c r="J44" i="14"/>
  <c r="O44" i="14" s="1"/>
  <c r="J45" i="14"/>
  <c r="O45" i="14" s="1"/>
  <c r="J46" i="14"/>
  <c r="O46" i="14" s="1"/>
  <c r="J47" i="14"/>
  <c r="O47" i="14" s="1"/>
  <c r="J48" i="14"/>
  <c r="O48" i="14" s="1"/>
  <c r="J49" i="14"/>
  <c r="O49" i="14" s="1"/>
  <c r="J50" i="14"/>
  <c r="O50" i="14" s="1"/>
  <c r="J51" i="14"/>
  <c r="O51" i="14" s="1"/>
  <c r="J52" i="14"/>
  <c r="O52" i="14" s="1"/>
  <c r="J53" i="14"/>
  <c r="O53" i="14" s="1"/>
  <c r="J54" i="14"/>
  <c r="O54" i="14" s="1"/>
  <c r="J55" i="14"/>
  <c r="O55" i="14" s="1"/>
  <c r="J56" i="14"/>
  <c r="O56" i="14" s="1"/>
  <c r="J57" i="14"/>
  <c r="O57" i="14" s="1"/>
  <c r="J58" i="14"/>
  <c r="O58" i="14" s="1"/>
  <c r="J59" i="14"/>
  <c r="O59" i="14" s="1"/>
  <c r="J60" i="14"/>
  <c r="O60" i="14" s="1"/>
  <c r="J61" i="14"/>
  <c r="O61" i="14" s="1"/>
  <c r="J62" i="14"/>
  <c r="O62" i="14" s="1"/>
  <c r="J63" i="14"/>
  <c r="O63" i="14" s="1"/>
  <c r="J64" i="14"/>
  <c r="O64" i="14" s="1"/>
  <c r="J65" i="14"/>
  <c r="O65" i="14" s="1"/>
  <c r="J66" i="14"/>
  <c r="O66" i="14" s="1"/>
  <c r="J67" i="14"/>
  <c r="O67" i="14" s="1"/>
  <c r="J68" i="14"/>
  <c r="O68" i="14" s="1"/>
  <c r="J69" i="14"/>
  <c r="O69" i="14" s="1"/>
  <c r="J70" i="14"/>
  <c r="O70" i="14" s="1"/>
  <c r="J71" i="14"/>
  <c r="O71" i="14" s="1"/>
  <c r="J72" i="14"/>
  <c r="O72" i="14" s="1"/>
  <c r="J73" i="14"/>
  <c r="O73" i="14" s="1"/>
  <c r="J74" i="14"/>
  <c r="O74" i="14" s="1"/>
  <c r="J75" i="14"/>
  <c r="O75" i="14" s="1"/>
  <c r="J76" i="14"/>
  <c r="O76" i="14" s="1"/>
  <c r="J77" i="14"/>
  <c r="O77" i="14" s="1"/>
  <c r="J78" i="14"/>
  <c r="O78" i="14" s="1"/>
  <c r="J79" i="14"/>
  <c r="O79" i="14" s="1"/>
  <c r="J80" i="14"/>
  <c r="O80" i="14" s="1"/>
  <c r="J81" i="14"/>
  <c r="O81" i="14" s="1"/>
  <c r="J82" i="14"/>
  <c r="O82" i="14" s="1"/>
  <c r="J83" i="14"/>
  <c r="O83" i="14" s="1"/>
  <c r="J84" i="14"/>
  <c r="O84" i="14" s="1"/>
  <c r="J85" i="14"/>
  <c r="O85" i="14" s="1"/>
  <c r="J86" i="14"/>
  <c r="O86" i="14" s="1"/>
  <c r="J87" i="14"/>
  <c r="O87" i="14" s="1"/>
  <c r="J88" i="14"/>
  <c r="O88" i="14" s="1"/>
  <c r="J89" i="14"/>
  <c r="O89" i="14" s="1"/>
  <c r="J90" i="14"/>
  <c r="O90" i="14" s="1"/>
  <c r="J91" i="14"/>
  <c r="O91" i="14" s="1"/>
  <c r="J92" i="14"/>
  <c r="O92" i="14" s="1"/>
  <c r="J93" i="14"/>
  <c r="O93" i="14" s="1"/>
  <c r="J94" i="14"/>
  <c r="O94" i="14" s="1"/>
  <c r="J95" i="14"/>
  <c r="O95" i="14" s="1"/>
  <c r="J96" i="14"/>
  <c r="O96" i="14" s="1"/>
  <c r="J97" i="14"/>
  <c r="O97" i="14" s="1"/>
  <c r="J98" i="14"/>
  <c r="O98" i="14" s="1"/>
  <c r="J99" i="14"/>
  <c r="O99" i="14" s="1"/>
  <c r="J100" i="14"/>
  <c r="O100" i="14" s="1"/>
  <c r="J101" i="14"/>
  <c r="O101" i="14" s="1"/>
  <c r="J102" i="14"/>
  <c r="O102" i="14" s="1"/>
  <c r="J103" i="14"/>
  <c r="O103" i="14" s="1"/>
  <c r="J104" i="14"/>
  <c r="O104" i="14" s="1"/>
  <c r="J105" i="14"/>
  <c r="O105" i="14" s="1"/>
  <c r="J106" i="14"/>
  <c r="O106" i="14" s="1"/>
  <c r="J107" i="14"/>
  <c r="O107" i="14" s="1"/>
  <c r="J108" i="14"/>
  <c r="O108" i="14" s="1"/>
  <c r="J109" i="14"/>
  <c r="O109" i="14" s="1"/>
  <c r="J110" i="14"/>
  <c r="O110" i="14" s="1"/>
  <c r="J5" i="14"/>
  <c r="O5" i="14" s="1"/>
  <c r="K16" i="5"/>
  <c r="AM43" i="17" l="1"/>
  <c r="H57" i="13"/>
  <c r="H55" i="13"/>
  <c r="H49" i="13"/>
  <c r="H51" i="13"/>
  <c r="H47" i="13"/>
  <c r="H41" i="13"/>
  <c r="H43" i="13"/>
  <c r="H53" i="13"/>
  <c r="H45" i="13"/>
  <c r="J6" i="5"/>
  <c r="J7" i="5"/>
  <c r="J8" i="5"/>
  <c r="J9" i="5"/>
  <c r="J10" i="5"/>
  <c r="J11" i="5"/>
  <c r="J12" i="5"/>
  <c r="J13" i="5"/>
  <c r="J14" i="5"/>
  <c r="J15" i="5"/>
  <c r="J16" i="5"/>
  <c r="M6" i="4"/>
  <c r="L6" i="4"/>
  <c r="M40" i="4"/>
  <c r="L40" i="4"/>
  <c r="H61" i="13" l="1"/>
  <c r="Y11" i="12" l="1"/>
  <c r="Q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" i="12"/>
  <c r="Z12" i="12"/>
  <c r="Z13" i="12"/>
  <c r="Z14" i="12"/>
  <c r="Z15" i="12"/>
  <c r="Z16" i="12"/>
  <c r="Z17" i="12"/>
  <c r="Y12" i="12"/>
  <c r="Y13" i="12"/>
  <c r="Y14" i="12"/>
  <c r="Y15" i="12"/>
  <c r="Y16" i="12"/>
  <c r="Y17" i="12"/>
  <c r="U4" i="12"/>
  <c r="R18" i="7" l="1"/>
  <c r="Q17" i="7"/>
  <c r="F46" i="3"/>
  <c r="HB13" i="3" l="1"/>
  <c r="HB8" i="3"/>
  <c r="DQ98" i="1" l="1"/>
  <c r="DO89" i="1"/>
  <c r="DP89" i="1"/>
  <c r="DQ89" i="1"/>
  <c r="DQ15" i="1"/>
  <c r="DV14" i="3" s="1"/>
  <c r="DQ6" i="1"/>
  <c r="DV13" i="3"/>
  <c r="DN24" i="1" l="1"/>
  <c r="DN98" i="1" l="1"/>
  <c r="DN89" i="1"/>
  <c r="DN15" i="1"/>
  <c r="DN6" i="1"/>
  <c r="DS13" i="3"/>
  <c r="DO98" i="1" s="1"/>
  <c r="DR34" i="3" l="1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DQ16" i="3"/>
  <c r="DQ34" i="3"/>
  <c r="HA18" i="3" l="1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DR25" i="3"/>
  <c r="DS25" i="3"/>
  <c r="DT25" i="3"/>
  <c r="DU25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DN18" i="3" l="1"/>
  <c r="DO25" i="3"/>
  <c r="DP25" i="3"/>
  <c r="DQ25" i="3"/>
  <c r="DN20" i="3"/>
  <c r="DO20" i="3"/>
  <c r="DP20" i="3"/>
  <c r="DQ20" i="3"/>
  <c r="DP19" i="3"/>
  <c r="DP38" i="3" s="1"/>
  <c r="DQ19" i="3"/>
  <c r="DQ38" i="3" s="1"/>
  <c r="DQ48" i="3" s="1"/>
  <c r="DM24" i="1" l="1"/>
  <c r="DM107" i="1"/>
  <c r="DM26" i="1"/>
  <c r="DH116" i="1" l="1"/>
  <c r="DI116" i="1"/>
  <c r="DJ116" i="1"/>
  <c r="DK116" i="1"/>
  <c r="DL116" i="1"/>
  <c r="DM116" i="1"/>
  <c r="DM98" i="1"/>
  <c r="DM89" i="1"/>
  <c r="DM64" i="1"/>
  <c r="DM37" i="1"/>
  <c r="DM15" i="1"/>
  <c r="DM6" i="1"/>
  <c r="DL24" i="1" l="1"/>
  <c r="CK89" i="1" l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CJ89" i="1"/>
  <c r="DG98" i="1"/>
  <c r="DH98" i="1"/>
  <c r="DI98" i="1"/>
  <c r="DJ98" i="1"/>
  <c r="DK98" i="1"/>
  <c r="DL98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CJ116" i="1"/>
  <c r="DL15" i="1"/>
  <c r="DL6" i="1"/>
  <c r="K194" i="8" l="1"/>
  <c r="DF46" i="1" l="1"/>
  <c r="DK46" i="1"/>
  <c r="DK15" i="1"/>
  <c r="DK6" i="1"/>
  <c r="DE15" i="1" l="1"/>
  <c r="DF15" i="1"/>
  <c r="DG15" i="1"/>
  <c r="DE6" i="1"/>
  <c r="DF6" i="1"/>
  <c r="DG6" i="1"/>
  <c r="DG46" i="1"/>
  <c r="DH46" i="1"/>
  <c r="DJ46" i="1"/>
  <c r="CJ15" i="1"/>
  <c r="CJ6" i="1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DN32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MD31" i="3"/>
  <c r="ME31" i="3"/>
  <c r="MF31" i="3"/>
  <c r="MG31" i="3"/>
  <c r="MH31" i="3"/>
  <c r="MI31" i="3"/>
  <c r="MJ31" i="3"/>
  <c r="MK31" i="3"/>
  <c r="ML31" i="3"/>
  <c r="MM31" i="3"/>
  <c r="MN31" i="3"/>
  <c r="MO31" i="3"/>
  <c r="MP31" i="3"/>
  <c r="MQ31" i="3"/>
  <c r="MR31" i="3"/>
  <c r="MS31" i="3"/>
  <c r="MT31" i="3"/>
  <c r="MU31" i="3"/>
  <c r="MV31" i="3"/>
  <c r="MW31" i="3"/>
  <c r="MX31" i="3"/>
  <c r="MY31" i="3"/>
  <c r="MZ31" i="3"/>
  <c r="NA31" i="3"/>
  <c r="NB31" i="3"/>
  <c r="NC31" i="3"/>
  <c r="ND31" i="3"/>
  <c r="NE31" i="3"/>
  <c r="NF31" i="3"/>
  <c r="DN31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MD30" i="3"/>
  <c r="ME30" i="3"/>
  <c r="MF30" i="3"/>
  <c r="MG30" i="3"/>
  <c r="MH30" i="3"/>
  <c r="MI30" i="3"/>
  <c r="MJ30" i="3"/>
  <c r="MK30" i="3"/>
  <c r="ML30" i="3"/>
  <c r="MM30" i="3"/>
  <c r="MN30" i="3"/>
  <c r="MO30" i="3"/>
  <c r="MP30" i="3"/>
  <c r="MQ30" i="3"/>
  <c r="MR30" i="3"/>
  <c r="MS30" i="3"/>
  <c r="MT30" i="3"/>
  <c r="MU30" i="3"/>
  <c r="MV30" i="3"/>
  <c r="MW30" i="3"/>
  <c r="MX30" i="3"/>
  <c r="MY30" i="3"/>
  <c r="MZ30" i="3"/>
  <c r="NA30" i="3"/>
  <c r="NB30" i="3"/>
  <c r="NC30" i="3"/>
  <c r="ND30" i="3"/>
  <c r="NE30" i="3"/>
  <c r="NF30" i="3"/>
  <c r="DN30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MD29" i="3"/>
  <c r="ME29" i="3"/>
  <c r="MF29" i="3"/>
  <c r="MG29" i="3"/>
  <c r="MH29" i="3"/>
  <c r="MI29" i="3"/>
  <c r="MJ29" i="3"/>
  <c r="MK29" i="3"/>
  <c r="ML29" i="3"/>
  <c r="MM29" i="3"/>
  <c r="MN29" i="3"/>
  <c r="MO29" i="3"/>
  <c r="MP29" i="3"/>
  <c r="MQ29" i="3"/>
  <c r="MR29" i="3"/>
  <c r="MS29" i="3"/>
  <c r="MT29" i="3"/>
  <c r="MU29" i="3"/>
  <c r="MV29" i="3"/>
  <c r="MW29" i="3"/>
  <c r="MX29" i="3"/>
  <c r="MY29" i="3"/>
  <c r="MZ29" i="3"/>
  <c r="NA29" i="3"/>
  <c r="NB29" i="3"/>
  <c r="NC29" i="3"/>
  <c r="ND29" i="3"/>
  <c r="NE29" i="3"/>
  <c r="NF29" i="3"/>
  <c r="DN29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MD28" i="3"/>
  <c r="ME28" i="3"/>
  <c r="MF28" i="3"/>
  <c r="MG28" i="3"/>
  <c r="MH28" i="3"/>
  <c r="MI28" i="3"/>
  <c r="MJ28" i="3"/>
  <c r="MK28" i="3"/>
  <c r="ML28" i="3"/>
  <c r="MM28" i="3"/>
  <c r="MN28" i="3"/>
  <c r="MO28" i="3"/>
  <c r="MP28" i="3"/>
  <c r="MQ28" i="3"/>
  <c r="MR28" i="3"/>
  <c r="MS28" i="3"/>
  <c r="MT28" i="3"/>
  <c r="MU28" i="3"/>
  <c r="MV28" i="3"/>
  <c r="MW28" i="3"/>
  <c r="MX28" i="3"/>
  <c r="MY28" i="3"/>
  <c r="MZ28" i="3"/>
  <c r="NA28" i="3"/>
  <c r="NB28" i="3"/>
  <c r="NC28" i="3"/>
  <c r="ND28" i="3"/>
  <c r="NE28" i="3"/>
  <c r="NF28" i="3"/>
  <c r="DN28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DN25" i="3"/>
  <c r="DN19" i="3"/>
  <c r="DO19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DO18" i="3"/>
  <c r="DP18" i="3"/>
  <c r="DM18" i="3"/>
  <c r="K192" i="8"/>
  <c r="K190" i="8" l="1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M195" i="8" s="1"/>
  <c r="J196" i="8"/>
  <c r="M196" i="8" s="1"/>
  <c r="J197" i="8"/>
  <c r="M197" i="8" s="1"/>
  <c r="J198" i="8"/>
  <c r="M198" i="8" s="1"/>
  <c r="J199" i="8"/>
  <c r="M199" i="8" s="1"/>
  <c r="J200" i="8"/>
  <c r="M200" i="8" s="1"/>
  <c r="J201" i="8"/>
  <c r="M201" i="8" s="1"/>
  <c r="J202" i="8"/>
  <c r="M202" i="8" s="1"/>
  <c r="J203" i="8"/>
  <c r="M203" i="8" s="1"/>
  <c r="J204" i="8"/>
  <c r="M204" i="8" s="1"/>
  <c r="J205" i="8"/>
  <c r="M205" i="8" s="1"/>
  <c r="J206" i="8"/>
  <c r="M206" i="8" s="1"/>
  <c r="J207" i="8"/>
  <c r="M207" i="8" s="1"/>
  <c r="J208" i="8"/>
  <c r="M208" i="8" s="1"/>
  <c r="J209" i="8"/>
  <c r="M209" i="8" s="1"/>
  <c r="J210" i="8"/>
  <c r="M210" i="8" s="1"/>
  <c r="J211" i="8"/>
  <c r="M211" i="8" s="1"/>
  <c r="J212" i="8"/>
  <c r="M212" i="8" s="1"/>
  <c r="J213" i="8"/>
  <c r="M213" i="8" s="1"/>
  <c r="J214" i="8"/>
  <c r="M214" i="8" s="1"/>
  <c r="J215" i="8"/>
  <c r="M215" i="8" s="1"/>
  <c r="J216" i="8"/>
  <c r="M216" i="8" s="1"/>
  <c r="J217" i="8"/>
  <c r="M217" i="8" s="1"/>
  <c r="J218" i="8"/>
  <c r="M218" i="8" s="1"/>
  <c r="J219" i="8"/>
  <c r="M219" i="8" s="1"/>
  <c r="J220" i="8"/>
  <c r="M220" i="8" s="1"/>
  <c r="J221" i="8"/>
  <c r="M221" i="8" s="1"/>
  <c r="J222" i="8"/>
  <c r="M222" i="8" s="1"/>
  <c r="J223" i="8"/>
  <c r="M223" i="8" s="1"/>
  <c r="J224" i="8"/>
  <c r="M224" i="8" s="1"/>
  <c r="J225" i="8"/>
  <c r="M225" i="8" s="1"/>
  <c r="J226" i="8"/>
  <c r="M226" i="8" s="1"/>
  <c r="J227" i="8"/>
  <c r="M227" i="8" s="1"/>
  <c r="J228" i="8"/>
  <c r="M228" i="8" s="1"/>
  <c r="J229" i="8"/>
  <c r="M229" i="8" s="1"/>
  <c r="J230" i="8"/>
  <c r="M230" i="8" s="1"/>
  <c r="J231" i="8"/>
  <c r="M231" i="8" s="1"/>
  <c r="J232" i="8"/>
  <c r="M232" i="8" s="1"/>
  <c r="J233" i="8"/>
  <c r="M233" i="8" s="1"/>
  <c r="J234" i="8"/>
  <c r="M234" i="8" s="1"/>
  <c r="J235" i="8"/>
  <c r="M235" i="8" s="1"/>
  <c r="J236" i="8"/>
  <c r="M236" i="8" s="1"/>
  <c r="J237" i="8"/>
  <c r="M237" i="8" s="1"/>
  <c r="J238" i="8"/>
  <c r="M238" i="8" s="1"/>
  <c r="J239" i="8"/>
  <c r="M239" i="8" s="1"/>
  <c r="J240" i="8"/>
  <c r="M240" i="8" s="1"/>
  <c r="J241" i="8"/>
  <c r="M241" i="8" s="1"/>
  <c r="J242" i="8"/>
  <c r="M242" i="8" s="1"/>
  <c r="J243" i="8"/>
  <c r="M243" i="8" s="1"/>
  <c r="J244" i="8"/>
  <c r="M244" i="8" s="1"/>
  <c r="J245" i="8"/>
  <c r="M245" i="8" s="1"/>
  <c r="J246" i="8"/>
  <c r="M246" i="8" s="1"/>
  <c r="J247" i="8"/>
  <c r="M247" i="8" s="1"/>
  <c r="J248" i="8"/>
  <c r="M248" i="8" s="1"/>
  <c r="J249" i="8"/>
  <c r="M249" i="8" s="1"/>
  <c r="J250" i="8"/>
  <c r="M250" i="8" s="1"/>
  <c r="J251" i="8"/>
  <c r="M251" i="8" s="1"/>
  <c r="J252" i="8"/>
  <c r="M252" i="8" s="1"/>
  <c r="J253" i="8"/>
  <c r="M253" i="8" s="1"/>
  <c r="J254" i="8"/>
  <c r="M254" i="8" s="1"/>
  <c r="J255" i="8"/>
  <c r="M255" i="8" s="1"/>
  <c r="J256" i="8"/>
  <c r="M256" i="8" s="1"/>
  <c r="J257" i="8"/>
  <c r="M257" i="8" s="1"/>
  <c r="J258" i="8"/>
  <c r="M258" i="8" s="1"/>
  <c r="J259" i="8"/>
  <c r="M259" i="8" s="1"/>
  <c r="J260" i="8"/>
  <c r="M260" i="8" s="1"/>
  <c r="J261" i="8"/>
  <c r="M261" i="8" s="1"/>
  <c r="J262" i="8"/>
  <c r="M262" i="8" s="1"/>
  <c r="J263" i="8"/>
  <c r="M263" i="8" s="1"/>
  <c r="J264" i="8"/>
  <c r="M264" i="8" s="1"/>
  <c r="J265" i="8"/>
  <c r="M265" i="8" s="1"/>
  <c r="J266" i="8"/>
  <c r="M266" i="8" s="1"/>
  <c r="J267" i="8"/>
  <c r="M267" i="8" s="1"/>
  <c r="J268" i="8"/>
  <c r="M268" i="8" s="1"/>
  <c r="J269" i="8"/>
  <c r="M269" i="8" s="1"/>
  <c r="J270" i="8"/>
  <c r="M270" i="8" s="1"/>
  <c r="J271" i="8"/>
  <c r="M271" i="8" s="1"/>
  <c r="J272" i="8"/>
  <c r="M272" i="8" s="1"/>
  <c r="J273" i="8"/>
  <c r="M273" i="8" s="1"/>
  <c r="J274" i="8"/>
  <c r="M274" i="8" s="1"/>
  <c r="J275" i="8"/>
  <c r="M275" i="8" s="1"/>
  <c r="J276" i="8"/>
  <c r="M276" i="8" s="1"/>
  <c r="J277" i="8"/>
  <c r="M277" i="8" s="1"/>
  <c r="J278" i="8"/>
  <c r="M278" i="8" s="1"/>
  <c r="J279" i="8"/>
  <c r="M279" i="8" s="1"/>
  <c r="J280" i="8"/>
  <c r="M280" i="8" s="1"/>
  <c r="J281" i="8"/>
  <c r="M281" i="8" s="1"/>
  <c r="J282" i="8"/>
  <c r="M282" i="8" s="1"/>
  <c r="J283" i="8"/>
  <c r="M283" i="8" s="1"/>
  <c r="J284" i="8"/>
  <c r="M284" i="8" s="1"/>
  <c r="J285" i="8"/>
  <c r="M285" i="8" s="1"/>
  <c r="J286" i="8"/>
  <c r="M286" i="8" s="1"/>
  <c r="J287" i="8"/>
  <c r="M287" i="8" s="1"/>
  <c r="J288" i="8"/>
  <c r="M288" i="8" s="1"/>
  <c r="J289" i="8"/>
  <c r="M289" i="8" s="1"/>
  <c r="J290" i="8"/>
  <c r="M290" i="8" s="1"/>
  <c r="J291" i="8"/>
  <c r="M291" i="8" s="1"/>
  <c r="J292" i="8"/>
  <c r="M292" i="8" s="1"/>
  <c r="J293" i="8"/>
  <c r="M293" i="8" s="1"/>
  <c r="J294" i="8"/>
  <c r="M294" i="8" s="1"/>
  <c r="J295" i="8"/>
  <c r="M295" i="8" s="1"/>
  <c r="J296" i="8"/>
  <c r="M296" i="8" s="1"/>
  <c r="J297" i="8"/>
  <c r="M297" i="8" s="1"/>
  <c r="J298" i="8"/>
  <c r="M298" i="8" s="1"/>
  <c r="J299" i="8"/>
  <c r="M299" i="8" s="1"/>
  <c r="J300" i="8"/>
  <c r="M300" i="8" s="1"/>
  <c r="J301" i="8"/>
  <c r="M301" i="8" s="1"/>
  <c r="J302" i="8"/>
  <c r="M302" i="8" s="1"/>
  <c r="J303" i="8"/>
  <c r="M303" i="8" s="1"/>
  <c r="J304" i="8"/>
  <c r="M304" i="8" s="1"/>
  <c r="J305" i="8"/>
  <c r="M305" i="8" s="1"/>
  <c r="J306" i="8"/>
  <c r="M306" i="8" s="1"/>
  <c r="J307" i="8"/>
  <c r="M307" i="8" s="1"/>
  <c r="J308" i="8"/>
  <c r="M308" i="8" s="1"/>
  <c r="J309" i="8"/>
  <c r="M309" i="8" s="1"/>
  <c r="J310" i="8"/>
  <c r="M310" i="8" s="1"/>
  <c r="J311" i="8"/>
  <c r="M311" i="8" s="1"/>
  <c r="J312" i="8"/>
  <c r="M312" i="8" s="1"/>
  <c r="J313" i="8"/>
  <c r="M313" i="8" s="1"/>
  <c r="J314" i="8"/>
  <c r="M314" i="8" s="1"/>
  <c r="J315" i="8"/>
  <c r="M315" i="8" s="1"/>
  <c r="J316" i="8"/>
  <c r="M316" i="8" s="1"/>
  <c r="J317" i="8"/>
  <c r="M317" i="8" s="1"/>
  <c r="J318" i="8"/>
  <c r="M318" i="8" s="1"/>
  <c r="J319" i="8"/>
  <c r="M319" i="8" s="1"/>
  <c r="J320" i="8"/>
  <c r="M320" i="8" s="1"/>
  <c r="J321" i="8"/>
  <c r="M321" i="8" s="1"/>
  <c r="J322" i="8"/>
  <c r="M322" i="8" s="1"/>
  <c r="J323" i="8"/>
  <c r="M323" i="8" s="1"/>
  <c r="J324" i="8"/>
  <c r="M324" i="8" s="1"/>
  <c r="J325" i="8"/>
  <c r="M325" i="8" s="1"/>
  <c r="J326" i="8"/>
  <c r="M326" i="8" s="1"/>
  <c r="J327" i="8"/>
  <c r="M327" i="8" s="1"/>
  <c r="J328" i="8"/>
  <c r="M328" i="8" s="1"/>
  <c r="J329" i="8"/>
  <c r="M329" i="8" s="1"/>
  <c r="J330" i="8"/>
  <c r="M330" i="8" s="1"/>
  <c r="J331" i="8"/>
  <c r="M331" i="8" s="1"/>
  <c r="J332" i="8"/>
  <c r="M332" i="8" s="1"/>
  <c r="J333" i="8"/>
  <c r="M333" i="8" s="1"/>
  <c r="J334" i="8"/>
  <c r="M334" i="8" s="1"/>
  <c r="J335" i="8"/>
  <c r="M335" i="8" s="1"/>
  <c r="J336" i="8"/>
  <c r="M336" i="8" s="1"/>
  <c r="J337" i="8"/>
  <c r="M337" i="8" s="1"/>
  <c r="J338" i="8"/>
  <c r="M338" i="8" s="1"/>
  <c r="J339" i="8"/>
  <c r="M339" i="8" s="1"/>
  <c r="J340" i="8"/>
  <c r="M340" i="8" s="1"/>
  <c r="J341" i="8"/>
  <c r="M341" i="8" s="1"/>
  <c r="J342" i="8"/>
  <c r="M342" i="8" s="1"/>
  <c r="J343" i="8"/>
  <c r="M343" i="8" s="1"/>
  <c r="J344" i="8"/>
  <c r="M344" i="8" s="1"/>
  <c r="J345" i="8"/>
  <c r="M345" i="8" s="1"/>
  <c r="J346" i="8"/>
  <c r="M346" i="8" s="1"/>
  <c r="J347" i="8"/>
  <c r="M347" i="8" s="1"/>
  <c r="J348" i="8"/>
  <c r="M348" i="8" s="1"/>
  <c r="J349" i="8"/>
  <c r="M349" i="8" s="1"/>
  <c r="J350" i="8"/>
  <c r="M350" i="8" s="1"/>
  <c r="J351" i="8"/>
  <c r="M351" i="8" s="1"/>
  <c r="J352" i="8"/>
  <c r="M352" i="8" s="1"/>
  <c r="J353" i="8"/>
  <c r="M353" i="8" s="1"/>
  <c r="J354" i="8"/>
  <c r="M354" i="8" s="1"/>
  <c r="J355" i="8"/>
  <c r="M355" i="8" s="1"/>
  <c r="J356" i="8"/>
  <c r="M356" i="8" s="1"/>
  <c r="J357" i="8"/>
  <c r="M357" i="8" s="1"/>
  <c r="J358" i="8"/>
  <c r="M358" i="8" s="1"/>
  <c r="J359" i="8"/>
  <c r="M359" i="8" s="1"/>
  <c r="J360" i="8"/>
  <c r="M360" i="8" s="1"/>
  <c r="J361" i="8"/>
  <c r="M361" i="8" s="1"/>
  <c r="J362" i="8"/>
  <c r="M362" i="8" s="1"/>
  <c r="J363" i="8"/>
  <c r="M363" i="8" s="1"/>
  <c r="J364" i="8"/>
  <c r="M364" i="8" s="1"/>
  <c r="J365" i="8"/>
  <c r="M365" i="8" s="1"/>
  <c r="J366" i="8"/>
  <c r="M366" i="8" s="1"/>
  <c r="J367" i="8"/>
  <c r="M367" i="8" s="1"/>
  <c r="J368" i="8"/>
  <c r="M368" i="8" s="1"/>
  <c r="J369" i="8"/>
  <c r="M369" i="8" s="1"/>
  <c r="J370" i="8"/>
  <c r="M370" i="8" s="1"/>
  <c r="J371" i="8"/>
  <c r="M371" i="8" s="1"/>
  <c r="J372" i="8"/>
  <c r="M372" i="8" s="1"/>
  <c r="J373" i="8"/>
  <c r="M373" i="8" s="1"/>
  <c r="J374" i="8"/>
  <c r="M374" i="8" s="1"/>
  <c r="J375" i="8"/>
  <c r="M375" i="8" s="1"/>
  <c r="J376" i="8"/>
  <c r="M376" i="8" s="1"/>
  <c r="J377" i="8"/>
  <c r="M377" i="8" s="1"/>
  <c r="J378" i="8"/>
  <c r="M378" i="8" s="1"/>
  <c r="J379" i="8"/>
  <c r="M379" i="8" s="1"/>
  <c r="J380" i="8"/>
  <c r="M380" i="8" s="1"/>
  <c r="J381" i="8"/>
  <c r="M381" i="8" s="1"/>
  <c r="J382" i="8"/>
  <c r="M382" i="8" s="1"/>
  <c r="J383" i="8"/>
  <c r="M383" i="8" s="1"/>
  <c r="J384" i="8"/>
  <c r="M384" i="8" s="1"/>
  <c r="J385" i="8"/>
  <c r="M385" i="8" s="1"/>
  <c r="J386" i="8"/>
  <c r="M386" i="8" s="1"/>
  <c r="J387" i="8"/>
  <c r="M387" i="8" s="1"/>
  <c r="J388" i="8"/>
  <c r="M388" i="8" s="1"/>
  <c r="J389" i="8"/>
  <c r="M389" i="8" s="1"/>
  <c r="J390" i="8"/>
  <c r="M390" i="8" s="1"/>
  <c r="J391" i="8"/>
  <c r="M391" i="8" s="1"/>
  <c r="J392" i="8"/>
  <c r="M392" i="8" s="1"/>
  <c r="J393" i="8"/>
  <c r="M393" i="8" s="1"/>
  <c r="J394" i="8"/>
  <c r="M394" i="8" s="1"/>
  <c r="J395" i="8"/>
  <c r="M395" i="8" s="1"/>
  <c r="J396" i="8"/>
  <c r="M396" i="8" s="1"/>
  <c r="J397" i="8"/>
  <c r="M397" i="8" s="1"/>
  <c r="J398" i="8"/>
  <c r="M398" i="8" s="1"/>
  <c r="J399" i="8"/>
  <c r="M399" i="8" s="1"/>
  <c r="J400" i="8"/>
  <c r="M400" i="8" s="1"/>
  <c r="J401" i="8"/>
  <c r="M401" i="8" s="1"/>
  <c r="J402" i="8"/>
  <c r="M402" i="8" s="1"/>
  <c r="J403" i="8"/>
  <c r="M403" i="8" s="1"/>
  <c r="J404" i="8"/>
  <c r="M404" i="8" s="1"/>
  <c r="J405" i="8"/>
  <c r="M405" i="8" s="1"/>
  <c r="J406" i="8"/>
  <c r="M406" i="8" s="1"/>
  <c r="J407" i="8"/>
  <c r="M407" i="8" s="1"/>
  <c r="J408" i="8"/>
  <c r="M408" i="8" s="1"/>
  <c r="J409" i="8"/>
  <c r="M409" i="8" s="1"/>
  <c r="J410" i="8"/>
  <c r="M410" i="8" s="1"/>
  <c r="J411" i="8"/>
  <c r="M411" i="8" s="1"/>
  <c r="J412" i="8"/>
  <c r="M412" i="8" s="1"/>
  <c r="J413" i="8"/>
  <c r="M413" i="8" s="1"/>
  <c r="J414" i="8"/>
  <c r="M414" i="8" s="1"/>
  <c r="J415" i="8"/>
  <c r="M415" i="8" s="1"/>
  <c r="J416" i="8"/>
  <c r="M416" i="8" s="1"/>
  <c r="J417" i="8"/>
  <c r="M417" i="8" s="1"/>
  <c r="J418" i="8"/>
  <c r="M418" i="8" s="1"/>
  <c r="J419" i="8"/>
  <c r="M419" i="8" s="1"/>
  <c r="J420" i="8"/>
  <c r="M420" i="8" s="1"/>
  <c r="J421" i="8"/>
  <c r="M421" i="8" s="1"/>
  <c r="J422" i="8"/>
  <c r="M422" i="8" s="1"/>
  <c r="J423" i="8"/>
  <c r="M423" i="8" s="1"/>
  <c r="J424" i="8"/>
  <c r="M424" i="8" s="1"/>
  <c r="J425" i="8"/>
  <c r="M425" i="8" s="1"/>
  <c r="J426" i="8"/>
  <c r="M426" i="8" s="1"/>
  <c r="J427" i="8"/>
  <c r="M427" i="8" s="1"/>
  <c r="J428" i="8"/>
  <c r="M428" i="8" s="1"/>
  <c r="J429" i="8"/>
  <c r="M429" i="8" s="1"/>
  <c r="J430" i="8"/>
  <c r="M430" i="8" s="1"/>
  <c r="J431" i="8"/>
  <c r="M431" i="8" s="1"/>
  <c r="J432" i="8"/>
  <c r="M432" i="8" s="1"/>
  <c r="J433" i="8"/>
  <c r="M433" i="8" s="1"/>
  <c r="J434" i="8"/>
  <c r="M434" i="8" s="1"/>
  <c r="J435" i="8"/>
  <c r="M435" i="8" s="1"/>
  <c r="J436" i="8"/>
  <c r="M436" i="8" s="1"/>
  <c r="J437" i="8"/>
  <c r="M437" i="8" s="1"/>
  <c r="J438" i="8"/>
  <c r="M438" i="8" s="1"/>
  <c r="J439" i="8"/>
  <c r="M439" i="8" s="1"/>
  <c r="J440" i="8"/>
  <c r="M440" i="8" s="1"/>
  <c r="J441" i="8"/>
  <c r="M441" i="8" s="1"/>
  <c r="J442" i="8"/>
  <c r="M442" i="8" s="1"/>
  <c r="J443" i="8"/>
  <c r="M443" i="8" s="1"/>
  <c r="J444" i="8"/>
  <c r="M444" i="8" s="1"/>
  <c r="J445" i="8"/>
  <c r="M445" i="8" s="1"/>
  <c r="J446" i="8"/>
  <c r="M446" i="8" s="1"/>
  <c r="J447" i="8"/>
  <c r="M447" i="8" s="1"/>
  <c r="J448" i="8"/>
  <c r="M448" i="8" s="1"/>
  <c r="J449" i="8"/>
  <c r="M449" i="8" s="1"/>
  <c r="J450" i="8"/>
  <c r="M450" i="8" s="1"/>
  <c r="J451" i="8"/>
  <c r="M451" i="8" s="1"/>
  <c r="J452" i="8"/>
  <c r="M452" i="8" s="1"/>
  <c r="J453" i="8"/>
  <c r="M453" i="8" s="1"/>
  <c r="J454" i="8"/>
  <c r="M454" i="8" s="1"/>
  <c r="J455" i="8"/>
  <c r="M455" i="8" s="1"/>
  <c r="J456" i="8"/>
  <c r="M456" i="8" s="1"/>
  <c r="J457" i="8"/>
  <c r="M457" i="8" s="1"/>
  <c r="J458" i="8"/>
  <c r="M458" i="8" s="1"/>
  <c r="J459" i="8"/>
  <c r="M459" i="8" s="1"/>
  <c r="J460" i="8"/>
  <c r="M460" i="8" s="1"/>
  <c r="J461" i="8"/>
  <c r="M461" i="8" s="1"/>
  <c r="J462" i="8"/>
  <c r="M462" i="8" s="1"/>
  <c r="J463" i="8"/>
  <c r="M463" i="8" s="1"/>
  <c r="J464" i="8"/>
  <c r="M464" i="8" s="1"/>
  <c r="J465" i="8"/>
  <c r="M465" i="8" s="1"/>
  <c r="J466" i="8"/>
  <c r="M466" i="8" s="1"/>
  <c r="J467" i="8"/>
  <c r="M467" i="8" s="1"/>
  <c r="J468" i="8"/>
  <c r="M468" i="8" s="1"/>
  <c r="J469" i="8"/>
  <c r="M469" i="8" s="1"/>
  <c r="J470" i="8"/>
  <c r="M470" i="8" s="1"/>
  <c r="J471" i="8"/>
  <c r="M471" i="8" s="1"/>
  <c r="J472" i="8"/>
  <c r="M472" i="8" s="1"/>
  <c r="J473" i="8"/>
  <c r="M473" i="8" s="1"/>
  <c r="J474" i="8"/>
  <c r="M474" i="8" s="1"/>
  <c r="J475" i="8"/>
  <c r="M475" i="8" s="1"/>
  <c r="J476" i="8"/>
  <c r="M476" i="8" s="1"/>
  <c r="J477" i="8"/>
  <c r="M477" i="8" s="1"/>
  <c r="J478" i="8"/>
  <c r="M478" i="8" s="1"/>
  <c r="J479" i="8"/>
  <c r="M479" i="8" s="1"/>
  <c r="J480" i="8"/>
  <c r="M480" i="8" s="1"/>
  <c r="J481" i="8"/>
  <c r="M481" i="8" s="1"/>
  <c r="J482" i="8"/>
  <c r="M482" i="8" s="1"/>
  <c r="J483" i="8"/>
  <c r="M483" i="8" s="1"/>
  <c r="J484" i="8"/>
  <c r="M484" i="8" s="1"/>
  <c r="J485" i="8"/>
  <c r="M485" i="8" s="1"/>
  <c r="J486" i="8"/>
  <c r="M486" i="8" s="1"/>
  <c r="J487" i="8"/>
  <c r="M487" i="8" s="1"/>
  <c r="J488" i="8"/>
  <c r="M488" i="8" s="1"/>
  <c r="J489" i="8"/>
  <c r="M489" i="8" s="1"/>
  <c r="J490" i="8"/>
  <c r="M490" i="8" s="1"/>
  <c r="J491" i="8"/>
  <c r="M491" i="8" s="1"/>
  <c r="J492" i="8"/>
  <c r="M492" i="8" s="1"/>
  <c r="J493" i="8"/>
  <c r="M493" i="8" s="1"/>
  <c r="J494" i="8"/>
  <c r="M494" i="8" s="1"/>
  <c r="J495" i="8"/>
  <c r="M495" i="8" s="1"/>
  <c r="J496" i="8"/>
  <c r="M496" i="8" s="1"/>
  <c r="J497" i="8"/>
  <c r="M497" i="8" s="1"/>
  <c r="J498" i="8"/>
  <c r="M498" i="8" s="1"/>
  <c r="J499" i="8"/>
  <c r="M499" i="8" s="1"/>
  <c r="J500" i="8"/>
  <c r="M500" i="8" s="1"/>
  <c r="J501" i="8"/>
  <c r="M501" i="8" s="1"/>
  <c r="J502" i="8"/>
  <c r="M502" i="8" s="1"/>
  <c r="J503" i="8"/>
  <c r="M503" i="8" s="1"/>
  <c r="J504" i="8"/>
  <c r="M504" i="8" s="1"/>
  <c r="J505" i="8"/>
  <c r="M505" i="8" s="1"/>
  <c r="J506" i="8"/>
  <c r="M506" i="8" s="1"/>
  <c r="J507" i="8"/>
  <c r="M507" i="8" s="1"/>
  <c r="J508" i="8"/>
  <c r="M508" i="8" s="1"/>
  <c r="J509" i="8"/>
  <c r="M509" i="8" s="1"/>
  <c r="J510" i="8"/>
  <c r="M510" i="8" s="1"/>
  <c r="J511" i="8"/>
  <c r="M511" i="8" s="1"/>
  <c r="J512" i="8"/>
  <c r="M512" i="8" s="1"/>
  <c r="J513" i="8"/>
  <c r="M513" i="8" s="1"/>
  <c r="J514" i="8"/>
  <c r="M514" i="8" s="1"/>
  <c r="J515" i="8"/>
  <c r="M515" i="8" s="1"/>
  <c r="J516" i="8"/>
  <c r="M516" i="8" s="1"/>
  <c r="J517" i="8"/>
  <c r="M517" i="8" s="1"/>
  <c r="J518" i="8"/>
  <c r="M518" i="8" s="1"/>
  <c r="J519" i="8"/>
  <c r="M519" i="8" s="1"/>
  <c r="J520" i="8"/>
  <c r="M520" i="8" s="1"/>
  <c r="J521" i="8"/>
  <c r="M521" i="8" s="1"/>
  <c r="J522" i="8"/>
  <c r="M522" i="8" s="1"/>
  <c r="J523" i="8"/>
  <c r="M523" i="8" s="1"/>
  <c r="J524" i="8"/>
  <c r="M524" i="8" s="1"/>
  <c r="J525" i="8"/>
  <c r="M525" i="8" s="1"/>
  <c r="J526" i="8"/>
  <c r="M526" i="8" s="1"/>
  <c r="J527" i="8"/>
  <c r="M527" i="8" s="1"/>
  <c r="J528" i="8"/>
  <c r="M528" i="8" s="1"/>
  <c r="J529" i="8"/>
  <c r="M529" i="8" s="1"/>
  <c r="J530" i="8"/>
  <c r="M530" i="8" s="1"/>
  <c r="J531" i="8"/>
  <c r="M531" i="8" s="1"/>
  <c r="J532" i="8"/>
  <c r="M532" i="8" s="1"/>
  <c r="J533" i="8"/>
  <c r="M533" i="8" s="1"/>
  <c r="J534" i="8"/>
  <c r="M534" i="8" s="1"/>
  <c r="J535" i="8"/>
  <c r="M535" i="8" s="1"/>
  <c r="J536" i="8"/>
  <c r="M536" i="8" s="1"/>
  <c r="J537" i="8"/>
  <c r="M537" i="8" s="1"/>
  <c r="J538" i="8"/>
  <c r="M538" i="8" s="1"/>
  <c r="J539" i="8"/>
  <c r="M539" i="8" s="1"/>
  <c r="J540" i="8"/>
  <c r="M540" i="8" s="1"/>
  <c r="J541" i="8"/>
  <c r="M541" i="8" s="1"/>
  <c r="J542" i="8"/>
  <c r="M542" i="8" s="1"/>
  <c r="J543" i="8"/>
  <c r="M543" i="8" s="1"/>
  <c r="J544" i="8"/>
  <c r="M544" i="8" s="1"/>
  <c r="J545" i="8"/>
  <c r="M545" i="8" s="1"/>
  <c r="J546" i="8"/>
  <c r="M546" i="8" s="1"/>
  <c r="J547" i="8"/>
  <c r="M547" i="8" s="1"/>
  <c r="J548" i="8"/>
  <c r="M548" i="8" s="1"/>
  <c r="J549" i="8"/>
  <c r="M549" i="8" s="1"/>
  <c r="J550" i="8"/>
  <c r="M550" i="8" s="1"/>
  <c r="J551" i="8"/>
  <c r="M551" i="8" s="1"/>
  <c r="J552" i="8"/>
  <c r="M552" i="8" s="1"/>
  <c r="J553" i="8"/>
  <c r="M553" i="8" s="1"/>
  <c r="J554" i="8"/>
  <c r="M554" i="8" s="1"/>
  <c r="J555" i="8"/>
  <c r="M555" i="8" s="1"/>
  <c r="J556" i="8"/>
  <c r="M556" i="8" s="1"/>
  <c r="J557" i="8"/>
  <c r="M557" i="8" s="1"/>
  <c r="J558" i="8"/>
  <c r="M558" i="8" s="1"/>
  <c r="J559" i="8"/>
  <c r="M559" i="8" s="1"/>
  <c r="J560" i="8"/>
  <c r="M560" i="8" s="1"/>
  <c r="J561" i="8"/>
  <c r="M561" i="8" s="1"/>
  <c r="J562" i="8"/>
  <c r="M562" i="8" s="1"/>
  <c r="J563" i="8"/>
  <c r="M563" i="8" s="1"/>
  <c r="J564" i="8"/>
  <c r="M564" i="8" s="1"/>
  <c r="J565" i="8"/>
  <c r="M565" i="8" s="1"/>
  <c r="J566" i="8"/>
  <c r="M566" i="8" s="1"/>
  <c r="J567" i="8"/>
  <c r="M567" i="8" s="1"/>
  <c r="J568" i="8"/>
  <c r="M568" i="8" s="1"/>
  <c r="J569" i="8"/>
  <c r="M569" i="8" s="1"/>
  <c r="J570" i="8"/>
  <c r="M570" i="8" s="1"/>
  <c r="J571" i="8"/>
  <c r="M571" i="8" s="1"/>
  <c r="J572" i="8"/>
  <c r="M572" i="8" s="1"/>
  <c r="J573" i="8"/>
  <c r="M573" i="8" s="1"/>
  <c r="J574" i="8"/>
  <c r="M574" i="8" s="1"/>
  <c r="J575" i="8"/>
  <c r="M575" i="8" s="1"/>
  <c r="J576" i="8"/>
  <c r="M576" i="8" s="1"/>
  <c r="J577" i="8"/>
  <c r="M577" i="8" s="1"/>
  <c r="J578" i="8"/>
  <c r="M578" i="8" s="1"/>
  <c r="J579" i="8"/>
  <c r="M579" i="8" s="1"/>
  <c r="J580" i="8"/>
  <c r="M580" i="8" s="1"/>
  <c r="J581" i="8"/>
  <c r="M581" i="8" s="1"/>
  <c r="J582" i="8"/>
  <c r="M582" i="8" s="1"/>
  <c r="J583" i="8"/>
  <c r="M583" i="8" s="1"/>
  <c r="J584" i="8"/>
  <c r="M584" i="8" s="1"/>
  <c r="J585" i="8"/>
  <c r="M585" i="8" s="1"/>
  <c r="J586" i="8"/>
  <c r="M586" i="8" s="1"/>
  <c r="J587" i="8"/>
  <c r="M587" i="8" s="1"/>
  <c r="J588" i="8"/>
  <c r="M588" i="8" s="1"/>
  <c r="J589" i="8"/>
  <c r="M589" i="8" s="1"/>
  <c r="J590" i="8"/>
  <c r="M590" i="8" s="1"/>
  <c r="J591" i="8"/>
  <c r="M591" i="8" s="1"/>
  <c r="J592" i="8"/>
  <c r="M592" i="8" s="1"/>
  <c r="J593" i="8"/>
  <c r="M593" i="8" s="1"/>
  <c r="J594" i="8"/>
  <c r="M594" i="8" s="1"/>
  <c r="J595" i="8"/>
  <c r="M595" i="8" s="1"/>
  <c r="J596" i="8"/>
  <c r="M596" i="8" s="1"/>
  <c r="J597" i="8"/>
  <c r="M597" i="8" s="1"/>
  <c r="J598" i="8"/>
  <c r="M598" i="8" s="1"/>
  <c r="J599" i="8"/>
  <c r="M599" i="8" s="1"/>
  <c r="J600" i="8"/>
  <c r="M600" i="8" s="1"/>
  <c r="J601" i="8"/>
  <c r="M601" i="8" s="1"/>
  <c r="J602" i="8"/>
  <c r="M602" i="8" s="1"/>
  <c r="J603" i="8"/>
  <c r="M603" i="8" s="1"/>
  <c r="J604" i="8"/>
  <c r="M604" i="8" s="1"/>
  <c r="J605" i="8"/>
  <c r="M605" i="8" s="1"/>
  <c r="J606" i="8"/>
  <c r="M606" i="8" s="1"/>
  <c r="J607" i="8"/>
  <c r="M607" i="8" s="1"/>
  <c r="J608" i="8"/>
  <c r="M608" i="8" s="1"/>
  <c r="J609" i="8"/>
  <c r="M609" i="8" s="1"/>
  <c r="J610" i="8"/>
  <c r="M610" i="8" s="1"/>
  <c r="J611" i="8"/>
  <c r="M611" i="8" s="1"/>
  <c r="J612" i="8"/>
  <c r="M612" i="8" s="1"/>
  <c r="J613" i="8"/>
  <c r="M613" i="8" s="1"/>
  <c r="J614" i="8"/>
  <c r="M614" i="8" s="1"/>
  <c r="J615" i="8"/>
  <c r="M615" i="8" s="1"/>
  <c r="J616" i="8"/>
  <c r="M616" i="8" s="1"/>
  <c r="J617" i="8"/>
  <c r="M617" i="8" s="1"/>
  <c r="J618" i="8"/>
  <c r="M618" i="8" s="1"/>
  <c r="J619" i="8"/>
  <c r="M619" i="8" s="1"/>
  <c r="J620" i="8"/>
  <c r="M620" i="8" s="1"/>
  <c r="J621" i="8"/>
  <c r="M621" i="8" s="1"/>
  <c r="J622" i="8"/>
  <c r="M622" i="8" s="1"/>
  <c r="J623" i="8"/>
  <c r="M623" i="8" s="1"/>
  <c r="J624" i="8"/>
  <c r="M624" i="8" s="1"/>
  <c r="J625" i="8"/>
  <c r="M625" i="8" s="1"/>
  <c r="J626" i="8"/>
  <c r="M626" i="8" s="1"/>
  <c r="J627" i="8"/>
  <c r="M627" i="8" s="1"/>
  <c r="J628" i="8"/>
  <c r="M628" i="8" s="1"/>
  <c r="J629" i="8"/>
  <c r="M629" i="8" s="1"/>
  <c r="J630" i="8"/>
  <c r="M630" i="8" s="1"/>
  <c r="J631" i="8"/>
  <c r="M631" i="8" s="1"/>
  <c r="J632" i="8"/>
  <c r="M632" i="8" s="1"/>
  <c r="J633" i="8"/>
  <c r="M633" i="8" s="1"/>
  <c r="J634" i="8"/>
  <c r="M634" i="8" s="1"/>
  <c r="J635" i="8"/>
  <c r="M635" i="8" s="1"/>
  <c r="J636" i="8"/>
  <c r="M636" i="8" s="1"/>
  <c r="J637" i="8"/>
  <c r="M637" i="8" s="1"/>
  <c r="J638" i="8"/>
  <c r="M638" i="8" s="1"/>
  <c r="J639" i="8"/>
  <c r="M639" i="8" s="1"/>
  <c r="J640" i="8"/>
  <c r="M640" i="8" s="1"/>
  <c r="J641" i="8"/>
  <c r="M641" i="8" s="1"/>
  <c r="J642" i="8"/>
  <c r="M642" i="8" s="1"/>
  <c r="J643" i="8"/>
  <c r="M643" i="8" s="1"/>
  <c r="J644" i="8"/>
  <c r="M644" i="8" s="1"/>
  <c r="J645" i="8"/>
  <c r="M645" i="8" s="1"/>
  <c r="J646" i="8"/>
  <c r="M646" i="8" s="1"/>
  <c r="J647" i="8"/>
  <c r="M647" i="8" s="1"/>
  <c r="J648" i="8"/>
  <c r="M648" i="8" s="1"/>
  <c r="J649" i="8"/>
  <c r="M649" i="8" s="1"/>
  <c r="J650" i="8"/>
  <c r="M650" i="8" s="1"/>
  <c r="J651" i="8"/>
  <c r="M651" i="8" s="1"/>
  <c r="J652" i="8"/>
  <c r="M652" i="8" s="1"/>
  <c r="J653" i="8"/>
  <c r="M653" i="8" s="1"/>
  <c r="J654" i="8"/>
  <c r="M654" i="8" s="1"/>
  <c r="J655" i="8"/>
  <c r="M655" i="8" s="1"/>
  <c r="J656" i="8"/>
  <c r="M656" i="8" s="1"/>
  <c r="J657" i="8"/>
  <c r="M657" i="8" s="1"/>
  <c r="J658" i="8"/>
  <c r="M658" i="8" s="1"/>
  <c r="J659" i="8"/>
  <c r="M659" i="8" s="1"/>
  <c r="J660" i="8"/>
  <c r="M660" i="8" s="1"/>
  <c r="J661" i="8"/>
  <c r="M661" i="8" s="1"/>
  <c r="J662" i="8"/>
  <c r="M662" i="8" s="1"/>
  <c r="J663" i="8"/>
  <c r="M663" i="8" s="1"/>
  <c r="J664" i="8"/>
  <c r="M664" i="8" s="1"/>
  <c r="J665" i="8"/>
  <c r="M665" i="8" s="1"/>
  <c r="J666" i="8"/>
  <c r="M666" i="8" s="1"/>
  <c r="J667" i="8"/>
  <c r="M667" i="8" s="1"/>
  <c r="J668" i="8"/>
  <c r="M668" i="8" s="1"/>
  <c r="J669" i="8"/>
  <c r="M669" i="8" s="1"/>
  <c r="J670" i="8"/>
  <c r="M670" i="8" s="1"/>
  <c r="J671" i="8"/>
  <c r="M671" i="8" s="1"/>
  <c r="J672" i="8"/>
  <c r="M672" i="8" s="1"/>
  <c r="J673" i="8"/>
  <c r="M673" i="8" s="1"/>
  <c r="J674" i="8"/>
  <c r="M674" i="8" s="1"/>
  <c r="J675" i="8"/>
  <c r="M675" i="8" s="1"/>
  <c r="J676" i="8"/>
  <c r="M676" i="8" s="1"/>
  <c r="J677" i="8"/>
  <c r="M677" i="8" s="1"/>
  <c r="J678" i="8"/>
  <c r="M678" i="8" s="1"/>
  <c r="J679" i="8"/>
  <c r="M679" i="8" s="1"/>
  <c r="J680" i="8"/>
  <c r="M680" i="8" s="1"/>
  <c r="J681" i="8"/>
  <c r="M681" i="8" s="1"/>
  <c r="J682" i="8"/>
  <c r="M682" i="8" s="1"/>
  <c r="J683" i="8"/>
  <c r="M683" i="8" s="1"/>
  <c r="J684" i="8"/>
  <c r="M684" i="8" s="1"/>
  <c r="J685" i="8"/>
  <c r="M685" i="8" s="1"/>
  <c r="J686" i="8"/>
  <c r="M686" i="8" s="1"/>
  <c r="J687" i="8"/>
  <c r="M687" i="8" s="1"/>
  <c r="J688" i="8"/>
  <c r="M688" i="8" s="1"/>
  <c r="J689" i="8"/>
  <c r="M689" i="8" s="1"/>
  <c r="J690" i="8"/>
  <c r="M690" i="8" s="1"/>
  <c r="J691" i="8"/>
  <c r="M691" i="8" s="1"/>
  <c r="J692" i="8"/>
  <c r="M692" i="8" s="1"/>
  <c r="J693" i="8"/>
  <c r="M693" i="8" s="1"/>
  <c r="J694" i="8"/>
  <c r="M694" i="8" s="1"/>
  <c r="J695" i="8"/>
  <c r="M695" i="8" s="1"/>
  <c r="J696" i="8"/>
  <c r="M696" i="8" s="1"/>
  <c r="J697" i="8"/>
  <c r="M697" i="8" s="1"/>
  <c r="J698" i="8"/>
  <c r="M698" i="8" s="1"/>
  <c r="J699" i="8"/>
  <c r="M699" i="8" s="1"/>
  <c r="J700" i="8"/>
  <c r="M700" i="8" s="1"/>
  <c r="J701" i="8"/>
  <c r="M701" i="8" s="1"/>
  <c r="J702" i="8"/>
  <c r="M702" i="8" s="1"/>
  <c r="J703" i="8"/>
  <c r="M703" i="8" s="1"/>
  <c r="J704" i="8"/>
  <c r="M704" i="8" s="1"/>
  <c r="J705" i="8"/>
  <c r="M705" i="8" s="1"/>
  <c r="J706" i="8"/>
  <c r="M706" i="8" s="1"/>
  <c r="J707" i="8"/>
  <c r="M707" i="8" s="1"/>
  <c r="J708" i="8"/>
  <c r="M708" i="8" s="1"/>
  <c r="J709" i="8"/>
  <c r="M709" i="8" s="1"/>
  <c r="J710" i="8"/>
  <c r="M710" i="8" s="1"/>
  <c r="J711" i="8"/>
  <c r="M711" i="8" s="1"/>
  <c r="J712" i="8"/>
  <c r="M712" i="8" s="1"/>
  <c r="J713" i="8"/>
  <c r="M713" i="8" s="1"/>
  <c r="J714" i="8"/>
  <c r="M714" i="8" s="1"/>
  <c r="J715" i="8"/>
  <c r="M715" i="8" s="1"/>
  <c r="J716" i="8"/>
  <c r="M716" i="8" s="1"/>
  <c r="J717" i="8"/>
  <c r="M717" i="8" s="1"/>
  <c r="J718" i="8"/>
  <c r="M718" i="8" s="1"/>
  <c r="J719" i="8"/>
  <c r="M719" i="8" s="1"/>
  <c r="J720" i="8"/>
  <c r="M720" i="8" s="1"/>
  <c r="J721" i="8"/>
  <c r="M721" i="8" s="1"/>
  <c r="J722" i="8"/>
  <c r="M722" i="8" s="1"/>
  <c r="J723" i="8"/>
  <c r="M723" i="8" s="1"/>
  <c r="J724" i="8"/>
  <c r="M724" i="8" s="1"/>
  <c r="J725" i="8"/>
  <c r="M725" i="8" s="1"/>
  <c r="J726" i="8"/>
  <c r="M726" i="8" s="1"/>
  <c r="J727" i="8"/>
  <c r="M727" i="8" s="1"/>
  <c r="J728" i="8"/>
  <c r="M728" i="8" s="1"/>
  <c r="J729" i="8"/>
  <c r="M729" i="8" s="1"/>
  <c r="J730" i="8"/>
  <c r="M730" i="8" s="1"/>
  <c r="J731" i="8"/>
  <c r="M731" i="8" s="1"/>
  <c r="J732" i="8"/>
  <c r="M732" i="8" s="1"/>
  <c r="J733" i="8"/>
  <c r="M733" i="8" s="1"/>
  <c r="J734" i="8"/>
  <c r="M734" i="8" s="1"/>
  <c r="J735" i="8"/>
  <c r="M735" i="8" s="1"/>
  <c r="J736" i="8"/>
  <c r="M736" i="8" s="1"/>
  <c r="J737" i="8"/>
  <c r="M737" i="8" s="1"/>
  <c r="J738" i="8"/>
  <c r="M738" i="8" s="1"/>
  <c r="J739" i="8"/>
  <c r="M739" i="8" s="1"/>
  <c r="J740" i="8"/>
  <c r="M740" i="8" s="1"/>
  <c r="J741" i="8"/>
  <c r="M741" i="8" s="1"/>
  <c r="J742" i="8"/>
  <c r="M742" i="8" s="1"/>
  <c r="J743" i="8"/>
  <c r="M743" i="8" s="1"/>
  <c r="J744" i="8"/>
  <c r="M744" i="8" s="1"/>
  <c r="J745" i="8"/>
  <c r="M745" i="8" s="1"/>
  <c r="J746" i="8"/>
  <c r="M746" i="8" s="1"/>
  <c r="J747" i="8"/>
  <c r="M747" i="8" s="1"/>
  <c r="J748" i="8"/>
  <c r="M748" i="8" s="1"/>
  <c r="J749" i="8"/>
  <c r="M749" i="8" s="1"/>
  <c r="J750" i="8"/>
  <c r="M750" i="8" s="1"/>
  <c r="J751" i="8"/>
  <c r="M751" i="8" s="1"/>
  <c r="J752" i="8"/>
  <c r="M752" i="8" s="1"/>
  <c r="J753" i="8"/>
  <c r="M753" i="8" s="1"/>
  <c r="J754" i="8"/>
  <c r="M754" i="8" s="1"/>
  <c r="J755" i="8"/>
  <c r="M755" i="8" s="1"/>
  <c r="J756" i="8"/>
  <c r="M756" i="8" s="1"/>
  <c r="J757" i="8"/>
  <c r="M757" i="8" s="1"/>
  <c r="J758" i="8"/>
  <c r="M758" i="8" s="1"/>
  <c r="J759" i="8"/>
  <c r="M759" i="8" s="1"/>
  <c r="J760" i="8"/>
  <c r="M760" i="8" s="1"/>
  <c r="J761" i="8"/>
  <c r="M761" i="8" s="1"/>
  <c r="J762" i="8"/>
  <c r="M762" i="8" s="1"/>
  <c r="J763" i="8"/>
  <c r="M763" i="8" s="1"/>
  <c r="J764" i="8"/>
  <c r="M764" i="8" s="1"/>
  <c r="J765" i="8"/>
  <c r="M765" i="8" s="1"/>
  <c r="J766" i="8"/>
  <c r="M766" i="8" s="1"/>
  <c r="J767" i="8"/>
  <c r="M767" i="8" s="1"/>
  <c r="J768" i="8"/>
  <c r="M768" i="8" s="1"/>
  <c r="J769" i="8"/>
  <c r="M769" i="8" s="1"/>
  <c r="J770" i="8"/>
  <c r="M770" i="8" s="1"/>
  <c r="J771" i="8"/>
  <c r="M771" i="8" s="1"/>
  <c r="J772" i="8"/>
  <c r="M772" i="8" s="1"/>
  <c r="J773" i="8"/>
  <c r="M773" i="8" s="1"/>
  <c r="J774" i="8"/>
  <c r="M774" i="8" s="1"/>
  <c r="J775" i="8"/>
  <c r="M775" i="8" s="1"/>
  <c r="J776" i="8"/>
  <c r="M776" i="8" s="1"/>
  <c r="J777" i="8"/>
  <c r="M777" i="8" s="1"/>
  <c r="J778" i="8"/>
  <c r="M778" i="8" s="1"/>
  <c r="J779" i="8"/>
  <c r="M779" i="8" s="1"/>
  <c r="J780" i="8"/>
  <c r="M780" i="8" s="1"/>
  <c r="J781" i="8"/>
  <c r="M781" i="8" s="1"/>
  <c r="J782" i="8"/>
  <c r="M782" i="8" s="1"/>
  <c r="J783" i="8"/>
  <c r="M783" i="8" s="1"/>
  <c r="J784" i="8"/>
  <c r="M784" i="8" s="1"/>
  <c r="J785" i="8"/>
  <c r="M785" i="8" s="1"/>
  <c r="J786" i="8"/>
  <c r="M786" i="8" s="1"/>
  <c r="J787" i="8"/>
  <c r="M787" i="8" s="1"/>
  <c r="J788" i="8"/>
  <c r="M788" i="8" s="1"/>
  <c r="J789" i="8"/>
  <c r="M789" i="8" s="1"/>
  <c r="J790" i="8"/>
  <c r="M790" i="8" s="1"/>
  <c r="J791" i="8"/>
  <c r="M791" i="8" s="1"/>
  <c r="J792" i="8"/>
  <c r="M792" i="8" s="1"/>
  <c r="J793" i="8"/>
  <c r="M793" i="8" s="1"/>
  <c r="J794" i="8"/>
  <c r="M794" i="8" s="1"/>
  <c r="J795" i="8"/>
  <c r="M795" i="8" s="1"/>
  <c r="J796" i="8"/>
  <c r="M796" i="8" s="1"/>
  <c r="J797" i="8"/>
  <c r="M797" i="8" s="1"/>
  <c r="J798" i="8"/>
  <c r="M798" i="8" s="1"/>
  <c r="J799" i="8"/>
  <c r="M799" i="8" s="1"/>
  <c r="J800" i="8"/>
  <c r="M800" i="8" s="1"/>
  <c r="J801" i="8"/>
  <c r="M801" i="8" s="1"/>
  <c r="J802" i="8"/>
  <c r="M802" i="8" s="1"/>
  <c r="J803" i="8"/>
  <c r="M803" i="8" s="1"/>
  <c r="J804" i="8"/>
  <c r="M804" i="8" s="1"/>
  <c r="J805" i="8"/>
  <c r="M805" i="8" s="1"/>
  <c r="J806" i="8"/>
  <c r="M806" i="8" s="1"/>
  <c r="J807" i="8"/>
  <c r="M807" i="8" s="1"/>
  <c r="J808" i="8"/>
  <c r="M808" i="8" s="1"/>
  <c r="J809" i="8"/>
  <c r="M809" i="8" s="1"/>
  <c r="J810" i="8"/>
  <c r="M810" i="8" s="1"/>
  <c r="J811" i="8"/>
  <c r="M811" i="8" s="1"/>
  <c r="J812" i="8"/>
  <c r="M812" i="8" s="1"/>
  <c r="J813" i="8"/>
  <c r="M813" i="8" s="1"/>
  <c r="J814" i="8"/>
  <c r="M814" i="8" s="1"/>
  <c r="J815" i="8"/>
  <c r="M815" i="8" s="1"/>
  <c r="J816" i="8"/>
  <c r="M816" i="8" s="1"/>
  <c r="J817" i="8"/>
  <c r="M817" i="8" s="1"/>
  <c r="J818" i="8"/>
  <c r="M818" i="8" s="1"/>
  <c r="J819" i="8"/>
  <c r="M819" i="8" s="1"/>
  <c r="J820" i="8"/>
  <c r="M820" i="8" s="1"/>
  <c r="J821" i="8"/>
  <c r="M821" i="8" s="1"/>
  <c r="J822" i="8"/>
  <c r="M822" i="8" s="1"/>
  <c r="J823" i="8"/>
  <c r="M823" i="8" s="1"/>
  <c r="J824" i="8"/>
  <c r="M824" i="8" s="1"/>
  <c r="J825" i="8"/>
  <c r="M825" i="8" s="1"/>
  <c r="J826" i="8"/>
  <c r="M826" i="8" s="1"/>
  <c r="J827" i="8"/>
  <c r="M827" i="8" s="1"/>
  <c r="J828" i="8"/>
  <c r="M828" i="8" s="1"/>
  <c r="J829" i="8"/>
  <c r="M829" i="8" s="1"/>
  <c r="J830" i="8"/>
  <c r="M830" i="8" s="1"/>
  <c r="J831" i="8"/>
  <c r="M831" i="8" s="1"/>
  <c r="J832" i="8"/>
  <c r="M832" i="8" s="1"/>
  <c r="J833" i="8"/>
  <c r="M833" i="8" s="1"/>
  <c r="J834" i="8"/>
  <c r="M834" i="8" s="1"/>
  <c r="J835" i="8"/>
  <c r="M835" i="8" s="1"/>
  <c r="J836" i="8"/>
  <c r="M836" i="8" s="1"/>
  <c r="J837" i="8"/>
  <c r="M837" i="8" s="1"/>
  <c r="J838" i="8"/>
  <c r="M838" i="8" s="1"/>
  <c r="J839" i="8"/>
  <c r="M839" i="8" s="1"/>
  <c r="J840" i="8"/>
  <c r="M840" i="8" s="1"/>
  <c r="J841" i="8"/>
  <c r="M841" i="8" s="1"/>
  <c r="J842" i="8"/>
  <c r="M842" i="8" s="1"/>
  <c r="J843" i="8"/>
  <c r="M843" i="8" s="1"/>
  <c r="J844" i="8"/>
  <c r="M844" i="8" s="1"/>
  <c r="J845" i="8"/>
  <c r="M845" i="8" s="1"/>
  <c r="J846" i="8"/>
  <c r="M846" i="8" s="1"/>
  <c r="J847" i="8"/>
  <c r="M847" i="8" s="1"/>
  <c r="J848" i="8"/>
  <c r="M848" i="8" s="1"/>
  <c r="J849" i="8"/>
  <c r="M849" i="8" s="1"/>
  <c r="J850" i="8"/>
  <c r="M850" i="8" s="1"/>
  <c r="J851" i="8"/>
  <c r="M851" i="8" s="1"/>
  <c r="J852" i="8"/>
  <c r="M852" i="8" s="1"/>
  <c r="J853" i="8"/>
  <c r="M853" i="8" s="1"/>
  <c r="J854" i="8"/>
  <c r="M854" i="8" s="1"/>
  <c r="J855" i="8"/>
  <c r="M855" i="8" s="1"/>
  <c r="J856" i="8"/>
  <c r="M856" i="8" s="1"/>
  <c r="J857" i="8"/>
  <c r="M857" i="8" s="1"/>
  <c r="J858" i="8"/>
  <c r="M858" i="8" s="1"/>
  <c r="J859" i="8"/>
  <c r="M859" i="8" s="1"/>
  <c r="J860" i="8"/>
  <c r="M860" i="8" s="1"/>
  <c r="J861" i="8"/>
  <c r="M861" i="8" s="1"/>
  <c r="J862" i="8"/>
  <c r="M862" i="8" s="1"/>
  <c r="J863" i="8"/>
  <c r="M863" i="8" s="1"/>
  <c r="J864" i="8"/>
  <c r="M864" i="8" s="1"/>
  <c r="J865" i="8"/>
  <c r="M865" i="8" s="1"/>
  <c r="J866" i="8"/>
  <c r="M866" i="8" s="1"/>
  <c r="J867" i="8"/>
  <c r="M867" i="8" s="1"/>
  <c r="J868" i="8"/>
  <c r="M868" i="8" s="1"/>
  <c r="J869" i="8"/>
  <c r="M869" i="8" s="1"/>
  <c r="J870" i="8"/>
  <c r="M870" i="8" s="1"/>
  <c r="J871" i="8"/>
  <c r="M871" i="8" s="1"/>
  <c r="J872" i="8"/>
  <c r="M872" i="8" s="1"/>
  <c r="J873" i="8"/>
  <c r="M873" i="8" s="1"/>
  <c r="J874" i="8"/>
  <c r="M874" i="8" s="1"/>
  <c r="J875" i="8"/>
  <c r="M875" i="8" s="1"/>
  <c r="J876" i="8"/>
  <c r="M876" i="8" s="1"/>
  <c r="J877" i="8"/>
  <c r="M877" i="8" s="1"/>
  <c r="J878" i="8"/>
  <c r="M878" i="8" s="1"/>
  <c r="J879" i="8"/>
  <c r="M879" i="8" s="1"/>
  <c r="J880" i="8"/>
  <c r="M880" i="8" s="1"/>
  <c r="J881" i="8"/>
  <c r="M881" i="8" s="1"/>
  <c r="J882" i="8"/>
  <c r="M882" i="8" s="1"/>
  <c r="J883" i="8"/>
  <c r="M883" i="8" s="1"/>
  <c r="J884" i="8"/>
  <c r="M884" i="8" s="1"/>
  <c r="J885" i="8"/>
  <c r="M885" i="8" s="1"/>
  <c r="J886" i="8"/>
  <c r="M886" i="8" s="1"/>
  <c r="J887" i="8"/>
  <c r="M887" i="8" s="1"/>
  <c r="J888" i="8"/>
  <c r="M888" i="8" s="1"/>
  <c r="J889" i="8"/>
  <c r="M889" i="8" s="1"/>
  <c r="J890" i="8"/>
  <c r="M890" i="8" s="1"/>
  <c r="J891" i="8"/>
  <c r="M891" i="8" s="1"/>
  <c r="J892" i="8"/>
  <c r="M892" i="8" s="1"/>
  <c r="J893" i="8"/>
  <c r="M893" i="8" s="1"/>
  <c r="J894" i="8"/>
  <c r="M894" i="8" s="1"/>
  <c r="J895" i="8"/>
  <c r="M895" i="8" s="1"/>
  <c r="J896" i="8"/>
  <c r="M896" i="8" s="1"/>
  <c r="J897" i="8"/>
  <c r="M897" i="8" s="1"/>
  <c r="J898" i="8"/>
  <c r="M898" i="8" s="1"/>
  <c r="J899" i="8"/>
  <c r="M899" i="8" s="1"/>
  <c r="J900" i="8"/>
  <c r="M900" i="8" s="1"/>
  <c r="J901" i="8"/>
  <c r="M901" i="8" s="1"/>
  <c r="J902" i="8"/>
  <c r="M902" i="8" s="1"/>
  <c r="J903" i="8"/>
  <c r="M903" i="8" s="1"/>
  <c r="J904" i="8"/>
  <c r="M904" i="8" s="1"/>
  <c r="J905" i="8"/>
  <c r="M905" i="8" s="1"/>
  <c r="J906" i="8"/>
  <c r="M906" i="8" s="1"/>
  <c r="J907" i="8"/>
  <c r="M907" i="8" s="1"/>
  <c r="J908" i="8"/>
  <c r="M908" i="8" s="1"/>
  <c r="J909" i="8"/>
  <c r="M909" i="8" s="1"/>
  <c r="J910" i="8"/>
  <c r="M910" i="8" s="1"/>
  <c r="J911" i="8"/>
  <c r="M911" i="8" s="1"/>
  <c r="J912" i="8"/>
  <c r="M912" i="8" s="1"/>
  <c r="J913" i="8"/>
  <c r="M913" i="8" s="1"/>
  <c r="J914" i="8"/>
  <c r="M914" i="8" s="1"/>
  <c r="J915" i="8"/>
  <c r="M915" i="8" s="1"/>
  <c r="J916" i="8"/>
  <c r="M916" i="8" s="1"/>
  <c r="J917" i="8"/>
  <c r="M917" i="8" s="1"/>
  <c r="J918" i="8"/>
  <c r="M918" i="8" s="1"/>
  <c r="J919" i="8"/>
  <c r="M919" i="8" s="1"/>
  <c r="J920" i="8"/>
  <c r="M920" i="8" s="1"/>
  <c r="J921" i="8"/>
  <c r="M921" i="8" s="1"/>
  <c r="J922" i="8"/>
  <c r="M922" i="8" s="1"/>
  <c r="J923" i="8"/>
  <c r="M923" i="8" s="1"/>
  <c r="J924" i="8"/>
  <c r="M924" i="8" s="1"/>
  <c r="J7" i="8"/>
  <c r="U41" i="3" l="1"/>
  <c r="F6" i="1"/>
  <c r="DM15" i="3"/>
  <c r="DI46" i="1" s="1"/>
  <c r="DT13" i="3"/>
  <c r="DP98" i="1" s="1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K189" i="8" l="1"/>
  <c r="NB122" i="1" l="1"/>
  <c r="NB120" i="1" s="1"/>
  <c r="NA122" i="1"/>
  <c r="MZ122" i="1"/>
  <c r="MY122" i="1"/>
  <c r="MY120" i="1" s="1"/>
  <c r="MX122" i="1"/>
  <c r="MW122" i="1"/>
  <c r="MW120" i="1" s="1"/>
  <c r="MV122" i="1"/>
  <c r="MU122" i="1"/>
  <c r="MU120" i="1" s="1"/>
  <c r="MT122" i="1"/>
  <c r="MT120" i="1" s="1"/>
  <c r="MS122" i="1"/>
  <c r="MS120" i="1" s="1"/>
  <c r="MR122" i="1"/>
  <c r="MQ122" i="1"/>
  <c r="MQ120" i="1" s="1"/>
  <c r="MP122" i="1"/>
  <c r="MP120" i="1" s="1"/>
  <c r="MO122" i="1"/>
  <c r="MO120" i="1" s="1"/>
  <c r="MN122" i="1"/>
  <c r="MM122" i="1"/>
  <c r="MM120" i="1" s="1"/>
  <c r="ML122" i="1"/>
  <c r="ML120" i="1" s="1"/>
  <c r="MK122" i="1"/>
  <c r="MK120" i="1" s="1"/>
  <c r="MJ122" i="1"/>
  <c r="MI122" i="1"/>
  <c r="MI120" i="1" s="1"/>
  <c r="MH122" i="1"/>
  <c r="MG122" i="1"/>
  <c r="MF122" i="1"/>
  <c r="ME122" i="1"/>
  <c r="ME120" i="1" s="1"/>
  <c r="MD122" i="1"/>
  <c r="MD120" i="1" s="1"/>
  <c r="MC122" i="1"/>
  <c r="MB122" i="1"/>
  <c r="MA122" i="1"/>
  <c r="MA120" i="1" s="1"/>
  <c r="LZ122" i="1"/>
  <c r="LZ120" i="1" s="1"/>
  <c r="LY122" i="1"/>
  <c r="LX122" i="1"/>
  <c r="LW122" i="1"/>
  <c r="LW120" i="1" s="1"/>
  <c r="LV122" i="1"/>
  <c r="LV120" i="1" s="1"/>
  <c r="LU122" i="1"/>
  <c r="LT122" i="1"/>
  <c r="LS122" i="1"/>
  <c r="LS120" i="1" s="1"/>
  <c r="LR122" i="1"/>
  <c r="LQ122" i="1"/>
  <c r="LQ120" i="1" s="1"/>
  <c r="LP122" i="1"/>
  <c r="LO122" i="1"/>
  <c r="LO120" i="1" s="1"/>
  <c r="LN122" i="1"/>
  <c r="LN120" i="1" s="1"/>
  <c r="LM122" i="1"/>
  <c r="LM120" i="1" s="1"/>
  <c r="LL122" i="1"/>
  <c r="LK122" i="1"/>
  <c r="LK120" i="1" s="1"/>
  <c r="LJ122" i="1"/>
  <c r="LJ120" i="1" s="1"/>
  <c r="LI122" i="1"/>
  <c r="LI120" i="1" s="1"/>
  <c r="LH122" i="1"/>
  <c r="LG122" i="1"/>
  <c r="LG120" i="1" s="1"/>
  <c r="LF122" i="1"/>
  <c r="LF120" i="1" s="1"/>
  <c r="LE122" i="1"/>
  <c r="LE120" i="1" s="1"/>
  <c r="LD122" i="1"/>
  <c r="LC122" i="1"/>
  <c r="LC120" i="1" s="1"/>
  <c r="LB122" i="1"/>
  <c r="LA122" i="1"/>
  <c r="KZ122" i="1"/>
  <c r="KY122" i="1"/>
  <c r="KY120" i="1" s="1"/>
  <c r="KX122" i="1"/>
  <c r="KX120" i="1" s="1"/>
  <c r="KW122" i="1"/>
  <c r="KV122" i="1"/>
  <c r="KU122" i="1"/>
  <c r="KU120" i="1" s="1"/>
  <c r="KT122" i="1"/>
  <c r="KT120" i="1" s="1"/>
  <c r="KS122" i="1"/>
  <c r="KR122" i="1"/>
  <c r="KQ122" i="1"/>
  <c r="KQ120" i="1" s="1"/>
  <c r="KP122" i="1"/>
  <c r="KP120" i="1" s="1"/>
  <c r="KO122" i="1"/>
  <c r="KN122" i="1"/>
  <c r="KM122" i="1"/>
  <c r="KM120" i="1" s="1"/>
  <c r="KL122" i="1"/>
  <c r="KK122" i="1"/>
  <c r="KK120" i="1" s="1"/>
  <c r="KJ122" i="1"/>
  <c r="KI122" i="1"/>
  <c r="KI120" i="1" s="1"/>
  <c r="KH122" i="1"/>
  <c r="KH120" i="1" s="1"/>
  <c r="KG122" i="1"/>
  <c r="KG120" i="1" s="1"/>
  <c r="KF122" i="1"/>
  <c r="KE122" i="1"/>
  <c r="KE120" i="1" s="1"/>
  <c r="KD122" i="1"/>
  <c r="KD120" i="1" s="1"/>
  <c r="KC122" i="1"/>
  <c r="KC120" i="1" s="1"/>
  <c r="KB122" i="1"/>
  <c r="KA122" i="1"/>
  <c r="KA120" i="1" s="1"/>
  <c r="JZ122" i="1"/>
  <c r="JZ120" i="1" s="1"/>
  <c r="JY122" i="1"/>
  <c r="JY120" i="1" s="1"/>
  <c r="JX122" i="1"/>
  <c r="JW122" i="1"/>
  <c r="JW120" i="1" s="1"/>
  <c r="JV122" i="1"/>
  <c r="JU122" i="1"/>
  <c r="JT122" i="1"/>
  <c r="JS122" i="1"/>
  <c r="JS120" i="1" s="1"/>
  <c r="JR122" i="1"/>
  <c r="JR120" i="1" s="1"/>
  <c r="JQ122" i="1"/>
  <c r="JP122" i="1"/>
  <c r="JO122" i="1"/>
  <c r="JO120" i="1" s="1"/>
  <c r="JN122" i="1"/>
  <c r="JN120" i="1" s="1"/>
  <c r="JM122" i="1"/>
  <c r="JM120" i="1" s="1"/>
  <c r="JL122" i="1"/>
  <c r="JK122" i="1"/>
  <c r="JK120" i="1" s="1"/>
  <c r="JJ122" i="1"/>
  <c r="JJ120" i="1" s="1"/>
  <c r="JI122" i="1"/>
  <c r="JI120" i="1" s="1"/>
  <c r="JH122" i="1"/>
  <c r="JG122" i="1"/>
  <c r="JG120" i="1" s="1"/>
  <c r="JF122" i="1"/>
  <c r="JE122" i="1"/>
  <c r="JE120" i="1" s="1"/>
  <c r="JD122" i="1"/>
  <c r="JC122" i="1"/>
  <c r="JC120" i="1" s="1"/>
  <c r="JB122" i="1"/>
  <c r="JB120" i="1" s="1"/>
  <c r="JA122" i="1"/>
  <c r="JA120" i="1" s="1"/>
  <c r="IZ122" i="1"/>
  <c r="IY122" i="1"/>
  <c r="IY120" i="1" s="1"/>
  <c r="IX122" i="1"/>
  <c r="IX120" i="1" s="1"/>
  <c r="IW122" i="1"/>
  <c r="IW120" i="1" s="1"/>
  <c r="IV122" i="1"/>
  <c r="IU122" i="1"/>
  <c r="IU120" i="1" s="1"/>
  <c r="IT122" i="1"/>
  <c r="IT120" i="1" s="1"/>
  <c r="IS122" i="1"/>
  <c r="IS120" i="1" s="1"/>
  <c r="IR122" i="1"/>
  <c r="IQ122" i="1"/>
  <c r="IQ120" i="1" s="1"/>
  <c r="IP122" i="1"/>
  <c r="IO122" i="1"/>
  <c r="IN122" i="1"/>
  <c r="IM122" i="1"/>
  <c r="IM120" i="1" s="1"/>
  <c r="IL122" i="1"/>
  <c r="IL120" i="1" s="1"/>
  <c r="IK122" i="1"/>
  <c r="IJ122" i="1"/>
  <c r="II122" i="1"/>
  <c r="II120" i="1" s="1"/>
  <c r="IH122" i="1"/>
  <c r="IH120" i="1" s="1"/>
  <c r="IG122" i="1"/>
  <c r="IG120" i="1" s="1"/>
  <c r="IF122" i="1"/>
  <c r="IE122" i="1"/>
  <c r="IE120" i="1" s="1"/>
  <c r="ID122" i="1"/>
  <c r="ID120" i="1" s="1"/>
  <c r="IC122" i="1"/>
  <c r="IC120" i="1" s="1"/>
  <c r="IB122" i="1"/>
  <c r="IA122" i="1"/>
  <c r="IA120" i="1" s="1"/>
  <c r="HZ122" i="1"/>
  <c r="HY122" i="1"/>
  <c r="HY120" i="1" s="1"/>
  <c r="HX122" i="1"/>
  <c r="HW122" i="1"/>
  <c r="HW120" i="1" s="1"/>
  <c r="HV122" i="1"/>
  <c r="HV120" i="1" s="1"/>
  <c r="HU122" i="1"/>
  <c r="HU120" i="1" s="1"/>
  <c r="HT122" i="1"/>
  <c r="HS122" i="1"/>
  <c r="HS120" i="1" s="1"/>
  <c r="HR122" i="1"/>
  <c r="HR120" i="1" s="1"/>
  <c r="HQ122" i="1"/>
  <c r="HQ120" i="1" s="1"/>
  <c r="HP122" i="1"/>
  <c r="HO122" i="1"/>
  <c r="HO120" i="1" s="1"/>
  <c r="HN122" i="1"/>
  <c r="HN120" i="1" s="1"/>
  <c r="HM122" i="1"/>
  <c r="HM120" i="1" s="1"/>
  <c r="HL122" i="1"/>
  <c r="HK122" i="1"/>
  <c r="HK120" i="1" s="1"/>
  <c r="HJ122" i="1"/>
  <c r="HI122" i="1"/>
  <c r="HH122" i="1"/>
  <c r="HG122" i="1"/>
  <c r="HG120" i="1" s="1"/>
  <c r="HF122" i="1"/>
  <c r="HF120" i="1" s="1"/>
  <c r="HE122" i="1"/>
  <c r="HD122" i="1"/>
  <c r="HC122" i="1"/>
  <c r="HC120" i="1" s="1"/>
  <c r="HB122" i="1"/>
  <c r="HB120" i="1" s="1"/>
  <c r="HA122" i="1"/>
  <c r="HA120" i="1" s="1"/>
  <c r="GZ122" i="1"/>
  <c r="GY122" i="1"/>
  <c r="GY120" i="1" s="1"/>
  <c r="GX122" i="1"/>
  <c r="GX120" i="1" s="1"/>
  <c r="GW122" i="1"/>
  <c r="GW120" i="1" s="1"/>
  <c r="GV122" i="1"/>
  <c r="GU122" i="1"/>
  <c r="GU120" i="1" s="1"/>
  <c r="GT122" i="1"/>
  <c r="GS122" i="1"/>
  <c r="GS120" i="1" s="1"/>
  <c r="GR122" i="1"/>
  <c r="GQ122" i="1"/>
  <c r="GQ120" i="1" s="1"/>
  <c r="GP122" i="1"/>
  <c r="GP120" i="1" s="1"/>
  <c r="GO122" i="1"/>
  <c r="GO120" i="1" s="1"/>
  <c r="GN122" i="1"/>
  <c r="GM122" i="1"/>
  <c r="GM120" i="1" s="1"/>
  <c r="GL122" i="1"/>
  <c r="GL120" i="1" s="1"/>
  <c r="GK122" i="1"/>
  <c r="GK120" i="1" s="1"/>
  <c r="GJ122" i="1"/>
  <c r="GI122" i="1"/>
  <c r="GI120" i="1" s="1"/>
  <c r="GH122" i="1"/>
  <c r="GH120" i="1" s="1"/>
  <c r="GG122" i="1"/>
  <c r="GG120" i="1" s="1"/>
  <c r="GF122" i="1"/>
  <c r="GE122" i="1"/>
  <c r="GE120" i="1" s="1"/>
  <c r="GD122" i="1"/>
  <c r="GC122" i="1"/>
  <c r="GB122" i="1"/>
  <c r="GA122" i="1"/>
  <c r="GA120" i="1" s="1"/>
  <c r="FZ122" i="1"/>
  <c r="FZ120" i="1" s="1"/>
  <c r="FY122" i="1"/>
  <c r="FX122" i="1"/>
  <c r="FW122" i="1"/>
  <c r="FW120" i="1" s="1"/>
  <c r="FV122" i="1"/>
  <c r="FV120" i="1" s="1"/>
  <c r="FU122" i="1"/>
  <c r="FU120" i="1" s="1"/>
  <c r="FT122" i="1"/>
  <c r="FS122" i="1"/>
  <c r="FS120" i="1" s="1"/>
  <c r="FR122" i="1"/>
  <c r="FR120" i="1" s="1"/>
  <c r="FQ122" i="1"/>
  <c r="FQ120" i="1" s="1"/>
  <c r="FP122" i="1"/>
  <c r="FO122" i="1"/>
  <c r="FO120" i="1" s="1"/>
  <c r="FN122" i="1"/>
  <c r="FM122" i="1"/>
  <c r="FM120" i="1" s="1"/>
  <c r="FL122" i="1"/>
  <c r="FK122" i="1"/>
  <c r="FK120" i="1" s="1"/>
  <c r="FJ122" i="1"/>
  <c r="FJ120" i="1" s="1"/>
  <c r="FI122" i="1"/>
  <c r="FI120" i="1" s="1"/>
  <c r="FH122" i="1"/>
  <c r="FG122" i="1"/>
  <c r="FG120" i="1" s="1"/>
  <c r="FF122" i="1"/>
  <c r="FF120" i="1" s="1"/>
  <c r="FE122" i="1"/>
  <c r="FE120" i="1" s="1"/>
  <c r="FD122" i="1"/>
  <c r="FC122" i="1"/>
  <c r="FC120" i="1" s="1"/>
  <c r="FB122" i="1"/>
  <c r="FB120" i="1" s="1"/>
  <c r="FA122" i="1"/>
  <c r="FA120" i="1" s="1"/>
  <c r="EZ122" i="1"/>
  <c r="EY122" i="1"/>
  <c r="EY120" i="1" s="1"/>
  <c r="EX122" i="1"/>
  <c r="EW122" i="1"/>
  <c r="EV122" i="1"/>
  <c r="EU122" i="1"/>
  <c r="EU120" i="1" s="1"/>
  <c r="ET122" i="1"/>
  <c r="ET120" i="1" s="1"/>
  <c r="ES122" i="1"/>
  <c r="ER122" i="1"/>
  <c r="EQ122" i="1"/>
  <c r="EQ120" i="1" s="1"/>
  <c r="EP122" i="1"/>
  <c r="EP120" i="1" s="1"/>
  <c r="EO122" i="1"/>
  <c r="EO120" i="1" s="1"/>
  <c r="EN122" i="1"/>
  <c r="EM122" i="1"/>
  <c r="EM120" i="1" s="1"/>
  <c r="EL122" i="1"/>
  <c r="EL120" i="1" s="1"/>
  <c r="EK122" i="1"/>
  <c r="EK120" i="1" s="1"/>
  <c r="EJ122" i="1"/>
  <c r="EI122" i="1"/>
  <c r="EI120" i="1" s="1"/>
  <c r="EH122" i="1"/>
  <c r="EG122" i="1"/>
  <c r="EG120" i="1" s="1"/>
  <c r="EF122" i="1"/>
  <c r="EE122" i="1"/>
  <c r="EE120" i="1" s="1"/>
  <c r="ED122" i="1"/>
  <c r="ED120" i="1" s="1"/>
  <c r="EC122" i="1"/>
  <c r="EC120" i="1" s="1"/>
  <c r="EB122" i="1"/>
  <c r="EA122" i="1"/>
  <c r="EA120" i="1" s="1"/>
  <c r="DZ122" i="1"/>
  <c r="DZ120" i="1" s="1"/>
  <c r="DY122" i="1"/>
  <c r="DY120" i="1" s="1"/>
  <c r="DX122" i="1"/>
  <c r="DW122" i="1"/>
  <c r="DW120" i="1" s="1"/>
  <c r="DV122" i="1"/>
  <c r="DV120" i="1" s="1"/>
  <c r="DU122" i="1"/>
  <c r="DU120" i="1" s="1"/>
  <c r="DT122" i="1"/>
  <c r="DS122" i="1"/>
  <c r="DS120" i="1" s="1"/>
  <c r="DR122" i="1"/>
  <c r="DQ122" i="1"/>
  <c r="DP122" i="1"/>
  <c r="DO122" i="1"/>
  <c r="DO120" i="1" s="1"/>
  <c r="DN122" i="1"/>
  <c r="DN120" i="1" s="1"/>
  <c r="DM122" i="1"/>
  <c r="DL122" i="1"/>
  <c r="DK122" i="1"/>
  <c r="DK120" i="1" s="1"/>
  <c r="DJ122" i="1"/>
  <c r="DJ120" i="1" s="1"/>
  <c r="DI122" i="1"/>
  <c r="DI120" i="1" s="1"/>
  <c r="DH122" i="1"/>
  <c r="DG122" i="1"/>
  <c r="DG120" i="1" s="1"/>
  <c r="DF122" i="1"/>
  <c r="DF120" i="1" s="1"/>
  <c r="DE122" i="1"/>
  <c r="DE120" i="1" s="1"/>
  <c r="DD122" i="1"/>
  <c r="DC122" i="1"/>
  <c r="DC120" i="1" s="1"/>
  <c r="DB122" i="1"/>
  <c r="DB120" i="1" s="1"/>
  <c r="DA122" i="1"/>
  <c r="CZ122" i="1"/>
  <c r="CY122" i="1"/>
  <c r="CY120" i="1" s="1"/>
  <c r="CX122" i="1"/>
  <c r="CX120" i="1" s="1"/>
  <c r="CW122" i="1"/>
  <c r="CV122" i="1"/>
  <c r="CU122" i="1"/>
  <c r="CU120" i="1" s="1"/>
  <c r="CT122" i="1"/>
  <c r="CT120" i="1" s="1"/>
  <c r="CS122" i="1"/>
  <c r="CS120" i="1" s="1"/>
  <c r="CR122" i="1"/>
  <c r="CQ122" i="1"/>
  <c r="CQ120" i="1" s="1"/>
  <c r="CP122" i="1"/>
  <c r="CP120" i="1" s="1"/>
  <c r="CO122" i="1"/>
  <c r="CO120" i="1" s="1"/>
  <c r="CN122" i="1"/>
  <c r="CM122" i="1"/>
  <c r="CM120" i="1" s="1"/>
  <c r="CL122" i="1"/>
  <c r="CL120" i="1" s="1"/>
  <c r="CK122" i="1"/>
  <c r="CJ122" i="1"/>
  <c r="CJ120" i="1" s="1"/>
  <c r="CI122" i="1"/>
  <c r="CI120" i="1" s="1"/>
  <c r="CH122" i="1"/>
  <c r="CH120" i="1" s="1"/>
  <c r="CG122" i="1"/>
  <c r="CG120" i="1" s="1"/>
  <c r="CF122" i="1"/>
  <c r="CF120" i="1" s="1"/>
  <c r="CE122" i="1"/>
  <c r="CE120" i="1" s="1"/>
  <c r="CD122" i="1"/>
  <c r="CD120" i="1" s="1"/>
  <c r="CC122" i="1"/>
  <c r="CB122" i="1"/>
  <c r="CB120" i="1" s="1"/>
  <c r="CA122" i="1"/>
  <c r="CA120" i="1" s="1"/>
  <c r="BZ122" i="1"/>
  <c r="BZ120" i="1" s="1"/>
  <c r="BY122" i="1"/>
  <c r="BY120" i="1" s="1"/>
  <c r="BX122" i="1"/>
  <c r="BX120" i="1" s="1"/>
  <c r="BW122" i="1"/>
  <c r="BW120" i="1" s="1"/>
  <c r="BV122" i="1"/>
  <c r="BV120" i="1" s="1"/>
  <c r="BU122" i="1"/>
  <c r="BU120" i="1" s="1"/>
  <c r="BT122" i="1"/>
  <c r="BT120" i="1" s="1"/>
  <c r="BS122" i="1"/>
  <c r="BS120" i="1" s="1"/>
  <c r="BR122" i="1"/>
  <c r="BR120" i="1" s="1"/>
  <c r="BQ122" i="1"/>
  <c r="BQ120" i="1" s="1"/>
  <c r="BP122" i="1"/>
  <c r="BP120" i="1" s="1"/>
  <c r="BO122" i="1"/>
  <c r="BO120" i="1" s="1"/>
  <c r="BN122" i="1"/>
  <c r="BM122" i="1"/>
  <c r="BM120" i="1" s="1"/>
  <c r="BL122" i="1"/>
  <c r="BL120" i="1" s="1"/>
  <c r="BK122" i="1"/>
  <c r="BK120" i="1" s="1"/>
  <c r="BJ122" i="1"/>
  <c r="BJ120" i="1" s="1"/>
  <c r="BI122" i="1"/>
  <c r="BI120" i="1" s="1"/>
  <c r="BH122" i="1"/>
  <c r="BH120" i="1" s="1"/>
  <c r="BG122" i="1"/>
  <c r="BG120" i="1" s="1"/>
  <c r="BF122" i="1"/>
  <c r="BF120" i="1" s="1"/>
  <c r="BE122" i="1"/>
  <c r="BD122" i="1"/>
  <c r="BD120" i="1" s="1"/>
  <c r="BC122" i="1"/>
  <c r="BC120" i="1" s="1"/>
  <c r="BB122" i="1"/>
  <c r="BB120" i="1" s="1"/>
  <c r="BA122" i="1"/>
  <c r="BA120" i="1" s="1"/>
  <c r="AZ122" i="1"/>
  <c r="AZ120" i="1" s="1"/>
  <c r="AY122" i="1"/>
  <c r="AY120" i="1" s="1"/>
  <c r="AX122" i="1"/>
  <c r="AW122" i="1"/>
  <c r="AV122" i="1"/>
  <c r="AV120" i="1" s="1"/>
  <c r="AU122" i="1"/>
  <c r="AU120" i="1" s="1"/>
  <c r="AT122" i="1"/>
  <c r="AT120" i="1" s="1"/>
  <c r="AS122" i="1"/>
  <c r="AS120" i="1" s="1"/>
  <c r="AR122" i="1"/>
  <c r="AR120" i="1" s="1"/>
  <c r="AQ122" i="1"/>
  <c r="AQ120" i="1" s="1"/>
  <c r="AP122" i="1"/>
  <c r="AP120" i="1" s="1"/>
  <c r="AO122" i="1"/>
  <c r="AO120" i="1" s="1"/>
  <c r="AN122" i="1"/>
  <c r="AN120" i="1" s="1"/>
  <c r="AM122" i="1"/>
  <c r="AM120" i="1" s="1"/>
  <c r="AL122" i="1"/>
  <c r="AL120" i="1" s="1"/>
  <c r="AK122" i="1"/>
  <c r="AK120" i="1" s="1"/>
  <c r="AJ122" i="1"/>
  <c r="AJ120" i="1" s="1"/>
  <c r="AI122" i="1"/>
  <c r="AI120" i="1" s="1"/>
  <c r="AH122" i="1"/>
  <c r="AG122" i="1"/>
  <c r="AG120" i="1" s="1"/>
  <c r="AF122" i="1"/>
  <c r="AF120" i="1" s="1"/>
  <c r="AE122" i="1"/>
  <c r="AE120" i="1" s="1"/>
  <c r="AD122" i="1"/>
  <c r="AD120" i="1" s="1"/>
  <c r="AC122" i="1"/>
  <c r="AC120" i="1" s="1"/>
  <c r="AB122" i="1"/>
  <c r="AB120" i="1" s="1"/>
  <c r="AA122" i="1"/>
  <c r="AA120" i="1" s="1"/>
  <c r="Z122" i="1"/>
  <c r="Z120" i="1" s="1"/>
  <c r="Y122" i="1"/>
  <c r="Y120" i="1" s="1"/>
  <c r="X122" i="1"/>
  <c r="X120" i="1" s="1"/>
  <c r="W122" i="1"/>
  <c r="W120" i="1" s="1"/>
  <c r="V122" i="1"/>
  <c r="V120" i="1" s="1"/>
  <c r="U122" i="1"/>
  <c r="U120" i="1" s="1"/>
  <c r="T122" i="1"/>
  <c r="T120" i="1" s="1"/>
  <c r="S122" i="1"/>
  <c r="S120" i="1" s="1"/>
  <c r="R122" i="1"/>
  <c r="R120" i="1" s="1"/>
  <c r="Q122" i="1"/>
  <c r="Q120" i="1" s="1"/>
  <c r="P122" i="1"/>
  <c r="P120" i="1" s="1"/>
  <c r="O122" i="1"/>
  <c r="O120" i="1" s="1"/>
  <c r="N122" i="1"/>
  <c r="N120" i="1" s="1"/>
  <c r="M122" i="1"/>
  <c r="M120" i="1" s="1"/>
  <c r="L122" i="1"/>
  <c r="L120" i="1" s="1"/>
  <c r="K122" i="1"/>
  <c r="K120" i="1" s="1"/>
  <c r="J122" i="1"/>
  <c r="J120" i="1" s="1"/>
  <c r="I122" i="1"/>
  <c r="I120" i="1" s="1"/>
  <c r="H122" i="1"/>
  <c r="H120" i="1" s="1"/>
  <c r="G122" i="1"/>
  <c r="G120" i="1" s="1"/>
  <c r="F122" i="1"/>
  <c r="F120" i="1" s="1"/>
  <c r="E122" i="1"/>
  <c r="E120" i="1" s="1"/>
  <c r="D122" i="1"/>
  <c r="D120" i="1" s="1"/>
  <c r="C122" i="1"/>
  <c r="C120" i="1" s="1"/>
  <c r="B122" i="1"/>
  <c r="B120" i="1" s="1"/>
  <c r="NA120" i="1"/>
  <c r="MZ120" i="1"/>
  <c r="MX120" i="1"/>
  <c r="MV120" i="1"/>
  <c r="MR120" i="1"/>
  <c r="MN120" i="1"/>
  <c r="MJ120" i="1"/>
  <c r="MH120" i="1"/>
  <c r="MG120" i="1"/>
  <c r="MF120" i="1"/>
  <c r="MC120" i="1"/>
  <c r="MB120" i="1"/>
  <c r="LY120" i="1"/>
  <c r="LX120" i="1"/>
  <c r="LU120" i="1"/>
  <c r="LT120" i="1"/>
  <c r="LR120" i="1"/>
  <c r="LP120" i="1"/>
  <c r="LL120" i="1"/>
  <c r="LH120" i="1"/>
  <c r="LD120" i="1"/>
  <c r="LB120" i="1"/>
  <c r="LA120" i="1"/>
  <c r="KZ120" i="1"/>
  <c r="KW120" i="1"/>
  <c r="KV120" i="1"/>
  <c r="KS120" i="1"/>
  <c r="KR120" i="1"/>
  <c r="KO120" i="1"/>
  <c r="KN120" i="1"/>
  <c r="KL120" i="1"/>
  <c r="KJ120" i="1"/>
  <c r="KF120" i="1"/>
  <c r="KB120" i="1"/>
  <c r="JX120" i="1"/>
  <c r="JV120" i="1"/>
  <c r="JU120" i="1"/>
  <c r="JT120" i="1"/>
  <c r="JQ120" i="1"/>
  <c r="JP120" i="1"/>
  <c r="JL120" i="1"/>
  <c r="JH120" i="1"/>
  <c r="JF120" i="1"/>
  <c r="JD120" i="1"/>
  <c r="IZ120" i="1"/>
  <c r="IV120" i="1"/>
  <c r="IR120" i="1"/>
  <c r="IP120" i="1"/>
  <c r="IO120" i="1"/>
  <c r="IN120" i="1"/>
  <c r="IK120" i="1"/>
  <c r="IJ120" i="1"/>
  <c r="IF120" i="1"/>
  <c r="IB120" i="1"/>
  <c r="HZ120" i="1"/>
  <c r="HX120" i="1"/>
  <c r="HT120" i="1"/>
  <c r="HP120" i="1"/>
  <c r="HL120" i="1"/>
  <c r="HJ120" i="1"/>
  <c r="HI120" i="1"/>
  <c r="HH120" i="1"/>
  <c r="HE120" i="1"/>
  <c r="HD120" i="1"/>
  <c r="GZ120" i="1"/>
  <c r="GV120" i="1"/>
  <c r="GT120" i="1"/>
  <c r="GR120" i="1"/>
  <c r="GN120" i="1"/>
  <c r="GJ120" i="1"/>
  <c r="GF120" i="1"/>
  <c r="GD120" i="1"/>
  <c r="GC120" i="1"/>
  <c r="GB120" i="1"/>
  <c r="FY120" i="1"/>
  <c r="FX120" i="1"/>
  <c r="FT120" i="1"/>
  <c r="FP120" i="1"/>
  <c r="FN120" i="1"/>
  <c r="FL120" i="1"/>
  <c r="FH120" i="1"/>
  <c r="FD120" i="1"/>
  <c r="EZ120" i="1"/>
  <c r="EX120" i="1"/>
  <c r="EW120" i="1"/>
  <c r="EV120" i="1"/>
  <c r="ES120" i="1"/>
  <c r="ER120" i="1"/>
  <c r="EN120" i="1"/>
  <c r="EJ120" i="1"/>
  <c r="EH120" i="1"/>
  <c r="EF120" i="1"/>
  <c r="EB120" i="1"/>
  <c r="DX120" i="1"/>
  <c r="DT120" i="1"/>
  <c r="DR120" i="1"/>
  <c r="DQ120" i="1"/>
  <c r="DP120" i="1"/>
  <c r="DM120" i="1"/>
  <c r="DL120" i="1"/>
  <c r="DH120" i="1"/>
  <c r="DD120" i="1"/>
  <c r="DA120" i="1"/>
  <c r="CZ120" i="1"/>
  <c r="CW120" i="1"/>
  <c r="CV120" i="1"/>
  <c r="CR120" i="1"/>
  <c r="CN120" i="1"/>
  <c r="CK120" i="1"/>
  <c r="CC120" i="1"/>
  <c r="BN120" i="1"/>
  <c r="BE120" i="1"/>
  <c r="AX120" i="1"/>
  <c r="AW120" i="1"/>
  <c r="AH120" i="1"/>
  <c r="NB118" i="1"/>
  <c r="NA118" i="1"/>
  <c r="NA117" i="1" s="1"/>
  <c r="MZ118" i="1"/>
  <c r="MY118" i="1"/>
  <c r="MX118" i="1"/>
  <c r="MW118" i="1"/>
  <c r="MW117" i="1" s="1"/>
  <c r="MV118" i="1"/>
  <c r="MU118" i="1"/>
  <c r="MU117" i="1" s="1"/>
  <c r="MT118" i="1"/>
  <c r="MT117" i="1" s="1"/>
  <c r="MS118" i="1"/>
  <c r="MS117" i="1" s="1"/>
  <c r="MR118" i="1"/>
  <c r="MQ118" i="1"/>
  <c r="MQ117" i="1" s="1"/>
  <c r="MP118" i="1"/>
  <c r="MP117" i="1" s="1"/>
  <c r="MO118" i="1"/>
  <c r="MO117" i="1" s="1"/>
  <c r="MN118" i="1"/>
  <c r="MM118" i="1"/>
  <c r="MM117" i="1" s="1"/>
  <c r="ML118" i="1"/>
  <c r="ML117" i="1" s="1"/>
  <c r="MK118" i="1"/>
  <c r="MK117" i="1" s="1"/>
  <c r="MJ118" i="1"/>
  <c r="MI118" i="1"/>
  <c r="MI117" i="1" s="1"/>
  <c r="MH118" i="1"/>
  <c r="MG118" i="1"/>
  <c r="MG117" i="1" s="1"/>
  <c r="MF118" i="1"/>
  <c r="ME118" i="1"/>
  <c r="MD118" i="1"/>
  <c r="MD117" i="1" s="1"/>
  <c r="MC118" i="1"/>
  <c r="MC117" i="1" s="1"/>
  <c r="MB118" i="1"/>
  <c r="MA118" i="1"/>
  <c r="MA117" i="1" s="1"/>
  <c r="LZ118" i="1"/>
  <c r="LZ117" i="1" s="1"/>
  <c r="LY118" i="1"/>
  <c r="LY117" i="1" s="1"/>
  <c r="LX118" i="1"/>
  <c r="LW118" i="1"/>
  <c r="LW117" i="1" s="1"/>
  <c r="LV118" i="1"/>
  <c r="LU118" i="1"/>
  <c r="LU117" i="1" s="1"/>
  <c r="LT118" i="1"/>
  <c r="LS118" i="1"/>
  <c r="LS117" i="1" s="1"/>
  <c r="LR118" i="1"/>
  <c r="LQ118" i="1"/>
  <c r="LQ117" i="1" s="1"/>
  <c r="LP118" i="1"/>
  <c r="LO118" i="1"/>
  <c r="LO117" i="1" s="1"/>
  <c r="LN118" i="1"/>
  <c r="LN117" i="1" s="1"/>
  <c r="LM118" i="1"/>
  <c r="LM117" i="1" s="1"/>
  <c r="LL118" i="1"/>
  <c r="LK118" i="1"/>
  <c r="LK117" i="1" s="1"/>
  <c r="LJ118" i="1"/>
  <c r="LJ117" i="1" s="1"/>
  <c r="LI118" i="1"/>
  <c r="LI117" i="1" s="1"/>
  <c r="LH118" i="1"/>
  <c r="LG118" i="1"/>
  <c r="LG117" i="1" s="1"/>
  <c r="LF118" i="1"/>
  <c r="LF117" i="1" s="1"/>
  <c r="LE118" i="1"/>
  <c r="LE117" i="1" s="1"/>
  <c r="LD118" i="1"/>
  <c r="LC118" i="1"/>
  <c r="LB118" i="1"/>
  <c r="LA118" i="1"/>
  <c r="LA117" i="1" s="1"/>
  <c r="KZ118" i="1"/>
  <c r="KY118" i="1"/>
  <c r="KY117" i="1" s="1"/>
  <c r="KX118" i="1"/>
  <c r="KX117" i="1" s="1"/>
  <c r="KW118" i="1"/>
  <c r="KW117" i="1" s="1"/>
  <c r="KV118" i="1"/>
  <c r="KU118" i="1"/>
  <c r="KU117" i="1" s="1"/>
  <c r="KT118" i="1"/>
  <c r="KT117" i="1" s="1"/>
  <c r="KS118" i="1"/>
  <c r="KS117" i="1" s="1"/>
  <c r="KR118" i="1"/>
  <c r="KQ118" i="1"/>
  <c r="KQ117" i="1" s="1"/>
  <c r="KP118" i="1"/>
  <c r="KO118" i="1"/>
  <c r="KO117" i="1" s="1"/>
  <c r="KN118" i="1"/>
  <c r="KM118" i="1"/>
  <c r="KM117" i="1" s="1"/>
  <c r="KL118" i="1"/>
  <c r="KK118" i="1"/>
  <c r="KK117" i="1" s="1"/>
  <c r="KJ118" i="1"/>
  <c r="KI118" i="1"/>
  <c r="KI117" i="1" s="1"/>
  <c r="KH118" i="1"/>
  <c r="KH117" i="1" s="1"/>
  <c r="KG118" i="1"/>
  <c r="KG117" i="1" s="1"/>
  <c r="KF118" i="1"/>
  <c r="KE118" i="1"/>
  <c r="KE117" i="1" s="1"/>
  <c r="KD118" i="1"/>
  <c r="KD117" i="1" s="1"/>
  <c r="KC118" i="1"/>
  <c r="KC117" i="1" s="1"/>
  <c r="KB118" i="1"/>
  <c r="KA118" i="1"/>
  <c r="KA117" i="1" s="1"/>
  <c r="JZ118" i="1"/>
  <c r="JZ117" i="1" s="1"/>
  <c r="JY118" i="1"/>
  <c r="JY117" i="1" s="1"/>
  <c r="JX118" i="1"/>
  <c r="JW118" i="1"/>
  <c r="JW117" i="1" s="1"/>
  <c r="JV118" i="1"/>
  <c r="JU118" i="1"/>
  <c r="JU117" i="1" s="1"/>
  <c r="JT118" i="1"/>
  <c r="JS118" i="1"/>
  <c r="JS117" i="1" s="1"/>
  <c r="JR118" i="1"/>
  <c r="JR117" i="1" s="1"/>
  <c r="JQ118" i="1"/>
  <c r="JQ117" i="1" s="1"/>
  <c r="JP118" i="1"/>
  <c r="JO118" i="1"/>
  <c r="JO117" i="1" s="1"/>
  <c r="JN118" i="1"/>
  <c r="JN117" i="1" s="1"/>
  <c r="JM118" i="1"/>
  <c r="JM117" i="1" s="1"/>
  <c r="JL118" i="1"/>
  <c r="JK118" i="1"/>
  <c r="JK117" i="1" s="1"/>
  <c r="JJ118" i="1"/>
  <c r="JI118" i="1"/>
  <c r="JI117" i="1" s="1"/>
  <c r="JH118" i="1"/>
  <c r="JG118" i="1"/>
  <c r="JG117" i="1" s="1"/>
  <c r="JF118" i="1"/>
  <c r="JE118" i="1"/>
  <c r="JE117" i="1" s="1"/>
  <c r="JD118" i="1"/>
  <c r="JC118" i="1"/>
  <c r="JC117" i="1" s="1"/>
  <c r="JB118" i="1"/>
  <c r="JB117" i="1" s="1"/>
  <c r="JA118" i="1"/>
  <c r="JA117" i="1" s="1"/>
  <c r="IZ118" i="1"/>
  <c r="IY118" i="1"/>
  <c r="IY117" i="1" s="1"/>
  <c r="IX118" i="1"/>
  <c r="IX117" i="1" s="1"/>
  <c r="IW118" i="1"/>
  <c r="IW117" i="1" s="1"/>
  <c r="IV118" i="1"/>
  <c r="IU118" i="1"/>
  <c r="IT118" i="1"/>
  <c r="IT117" i="1" s="1"/>
  <c r="IS118" i="1"/>
  <c r="IS117" i="1" s="1"/>
  <c r="IR118" i="1"/>
  <c r="IQ118" i="1"/>
  <c r="IQ117" i="1" s="1"/>
  <c r="IP118" i="1"/>
  <c r="IO118" i="1"/>
  <c r="IO117" i="1" s="1"/>
  <c r="IN118" i="1"/>
  <c r="IM118" i="1"/>
  <c r="IM117" i="1" s="1"/>
  <c r="IL118" i="1"/>
  <c r="IL117" i="1" s="1"/>
  <c r="IK118" i="1"/>
  <c r="IK117" i="1" s="1"/>
  <c r="IJ118" i="1"/>
  <c r="II118" i="1"/>
  <c r="II117" i="1" s="1"/>
  <c r="IH118" i="1"/>
  <c r="IH117" i="1" s="1"/>
  <c r="IG118" i="1"/>
  <c r="IG117" i="1" s="1"/>
  <c r="IF118" i="1"/>
  <c r="IE118" i="1"/>
  <c r="IE117" i="1" s="1"/>
  <c r="ID118" i="1"/>
  <c r="IC118" i="1"/>
  <c r="IC117" i="1" s="1"/>
  <c r="IB118" i="1"/>
  <c r="IA118" i="1"/>
  <c r="HZ118" i="1"/>
  <c r="HY118" i="1"/>
  <c r="HY117" i="1" s="1"/>
  <c r="HX118" i="1"/>
  <c r="HW118" i="1"/>
  <c r="HW117" i="1" s="1"/>
  <c r="HV118" i="1"/>
  <c r="HV117" i="1" s="1"/>
  <c r="HU118" i="1"/>
  <c r="HU117" i="1" s="1"/>
  <c r="HT118" i="1"/>
  <c r="HS118" i="1"/>
  <c r="HS117" i="1" s="1"/>
  <c r="HR118" i="1"/>
  <c r="HR117" i="1" s="1"/>
  <c r="HQ118" i="1"/>
  <c r="HQ117" i="1" s="1"/>
  <c r="HP118" i="1"/>
  <c r="HO118" i="1"/>
  <c r="HO117" i="1" s="1"/>
  <c r="HN118" i="1"/>
  <c r="HN117" i="1" s="1"/>
  <c r="HM118" i="1"/>
  <c r="HM117" i="1" s="1"/>
  <c r="HL118" i="1"/>
  <c r="HK118" i="1"/>
  <c r="HK117" i="1" s="1"/>
  <c r="HJ118" i="1"/>
  <c r="HI118" i="1"/>
  <c r="HI117" i="1" s="1"/>
  <c r="HH118" i="1"/>
  <c r="HG118" i="1"/>
  <c r="HF118" i="1"/>
  <c r="HF117" i="1" s="1"/>
  <c r="HE118" i="1"/>
  <c r="HE117" i="1" s="1"/>
  <c r="HD118" i="1"/>
  <c r="HC118" i="1"/>
  <c r="HC117" i="1" s="1"/>
  <c r="HB118" i="1"/>
  <c r="HB117" i="1" s="1"/>
  <c r="HA118" i="1"/>
  <c r="HA117" i="1" s="1"/>
  <c r="GZ118" i="1"/>
  <c r="GY118" i="1"/>
  <c r="GY117" i="1" s="1"/>
  <c r="GX118" i="1"/>
  <c r="GW118" i="1"/>
  <c r="GW117" i="1" s="1"/>
  <c r="GV118" i="1"/>
  <c r="GU118" i="1"/>
  <c r="GU117" i="1" s="1"/>
  <c r="GT118" i="1"/>
  <c r="GS118" i="1"/>
  <c r="GS117" i="1" s="1"/>
  <c r="GR118" i="1"/>
  <c r="GQ118" i="1"/>
  <c r="GQ117" i="1" s="1"/>
  <c r="GP118" i="1"/>
  <c r="GP117" i="1" s="1"/>
  <c r="GO118" i="1"/>
  <c r="GO117" i="1" s="1"/>
  <c r="GN118" i="1"/>
  <c r="GM118" i="1"/>
  <c r="GM117" i="1" s="1"/>
  <c r="GL118" i="1"/>
  <c r="GL117" i="1" s="1"/>
  <c r="GK118" i="1"/>
  <c r="GK117" i="1" s="1"/>
  <c r="GJ118" i="1"/>
  <c r="GI118" i="1"/>
  <c r="GI117" i="1" s="1"/>
  <c r="GH118" i="1"/>
  <c r="GH117" i="1" s="1"/>
  <c r="GG118" i="1"/>
  <c r="GG117" i="1" s="1"/>
  <c r="GF118" i="1"/>
  <c r="GE118" i="1"/>
  <c r="GD118" i="1"/>
  <c r="GD117" i="1" s="1"/>
  <c r="GC118" i="1"/>
  <c r="GC117" i="1" s="1"/>
  <c r="GB118" i="1"/>
  <c r="GA118" i="1"/>
  <c r="GA117" i="1" s="1"/>
  <c r="FZ118" i="1"/>
  <c r="FZ117" i="1" s="1"/>
  <c r="FY118" i="1"/>
  <c r="FY117" i="1" s="1"/>
  <c r="FX118" i="1"/>
  <c r="FW118" i="1"/>
  <c r="FW117" i="1" s="1"/>
  <c r="FV118" i="1"/>
  <c r="FV117" i="1" s="1"/>
  <c r="FU118" i="1"/>
  <c r="FU117" i="1" s="1"/>
  <c r="FT118" i="1"/>
  <c r="FS118" i="1"/>
  <c r="FS117" i="1" s="1"/>
  <c r="FR118" i="1"/>
  <c r="FR117" i="1" s="1"/>
  <c r="FQ118" i="1"/>
  <c r="FQ117" i="1" s="1"/>
  <c r="FP118" i="1"/>
  <c r="FO118" i="1"/>
  <c r="FN118" i="1"/>
  <c r="FM118" i="1"/>
  <c r="FM117" i="1" s="1"/>
  <c r="FL118" i="1"/>
  <c r="FK118" i="1"/>
  <c r="FK117" i="1" s="1"/>
  <c r="FJ118" i="1"/>
  <c r="FJ117" i="1" s="1"/>
  <c r="FI118" i="1"/>
  <c r="FI117" i="1" s="1"/>
  <c r="FH118" i="1"/>
  <c r="FG118" i="1"/>
  <c r="FG117" i="1" s="1"/>
  <c r="FF118" i="1"/>
  <c r="FF117" i="1" s="1"/>
  <c r="FE118" i="1"/>
  <c r="FE117" i="1" s="1"/>
  <c r="FD118" i="1"/>
  <c r="FC118" i="1"/>
  <c r="FC117" i="1" s="1"/>
  <c r="FB118" i="1"/>
  <c r="FB117" i="1" s="1"/>
  <c r="FA118" i="1"/>
  <c r="FA117" i="1" s="1"/>
  <c r="EZ118" i="1"/>
  <c r="EY118" i="1"/>
  <c r="EY117" i="1" s="1"/>
  <c r="EX118" i="1"/>
  <c r="EX117" i="1" s="1"/>
  <c r="EW118" i="1"/>
  <c r="EW117" i="1" s="1"/>
  <c r="EV118" i="1"/>
  <c r="EU118" i="1"/>
  <c r="EU117" i="1" s="1"/>
  <c r="ET118" i="1"/>
  <c r="ET117" i="1" s="1"/>
  <c r="ES118" i="1"/>
  <c r="ES117" i="1" s="1"/>
  <c r="ER118" i="1"/>
  <c r="EQ118" i="1"/>
  <c r="EQ117" i="1" s="1"/>
  <c r="EP118" i="1"/>
  <c r="EP117" i="1" s="1"/>
  <c r="EO118" i="1"/>
  <c r="EO117" i="1" s="1"/>
  <c r="EN118" i="1"/>
  <c r="EM118" i="1"/>
  <c r="EM117" i="1" s="1"/>
  <c r="EL118" i="1"/>
  <c r="EL117" i="1" s="1"/>
  <c r="EK118" i="1"/>
  <c r="EK117" i="1" s="1"/>
  <c r="EJ118" i="1"/>
  <c r="EI118" i="1"/>
  <c r="EI117" i="1" s="1"/>
  <c r="EH118" i="1"/>
  <c r="EG118" i="1"/>
  <c r="EG117" i="1" s="1"/>
  <c r="EF118" i="1"/>
  <c r="EE118" i="1"/>
  <c r="ED118" i="1"/>
  <c r="ED117" i="1" s="1"/>
  <c r="EC118" i="1"/>
  <c r="EC117" i="1" s="1"/>
  <c r="EB118" i="1"/>
  <c r="EA118" i="1"/>
  <c r="EA117" i="1" s="1"/>
  <c r="DZ118" i="1"/>
  <c r="DZ117" i="1" s="1"/>
  <c r="DY118" i="1"/>
  <c r="DY117" i="1" s="1"/>
  <c r="DX118" i="1"/>
  <c r="DW118" i="1"/>
  <c r="DW117" i="1" s="1"/>
  <c r="DV118" i="1"/>
  <c r="DV117" i="1" s="1"/>
  <c r="DU118" i="1"/>
  <c r="DU117" i="1" s="1"/>
  <c r="DT118" i="1"/>
  <c r="DS118" i="1"/>
  <c r="DS117" i="1" s="1"/>
  <c r="DR118" i="1"/>
  <c r="DR117" i="1" s="1"/>
  <c r="DQ118" i="1"/>
  <c r="DQ117" i="1" s="1"/>
  <c r="DP118" i="1"/>
  <c r="DO118" i="1"/>
  <c r="DN118" i="1"/>
  <c r="DN117" i="1" s="1"/>
  <c r="DM118" i="1"/>
  <c r="DM117" i="1" s="1"/>
  <c r="DL118" i="1"/>
  <c r="DK118" i="1"/>
  <c r="DK117" i="1" s="1"/>
  <c r="DK123" i="1" s="1"/>
  <c r="DJ118" i="1"/>
  <c r="DJ117" i="1" s="1"/>
  <c r="DJ123" i="1" s="1"/>
  <c r="DI118" i="1"/>
  <c r="DI117" i="1" s="1"/>
  <c r="DI123" i="1" s="1"/>
  <c r="DH118" i="1"/>
  <c r="DG118" i="1"/>
  <c r="DG117" i="1" s="1"/>
  <c r="DF118" i="1"/>
  <c r="DF117" i="1" s="1"/>
  <c r="DE118" i="1"/>
  <c r="DE117" i="1" s="1"/>
  <c r="DD118" i="1"/>
  <c r="DC118" i="1"/>
  <c r="DC117" i="1" s="1"/>
  <c r="DB118" i="1"/>
  <c r="DB117" i="1" s="1"/>
  <c r="DA118" i="1"/>
  <c r="DA117" i="1" s="1"/>
  <c r="CZ118" i="1"/>
  <c r="CY118" i="1"/>
  <c r="CX118" i="1"/>
  <c r="CX117" i="1" s="1"/>
  <c r="CW118" i="1"/>
  <c r="CW117" i="1" s="1"/>
  <c r="CV118" i="1"/>
  <c r="CV117" i="1" s="1"/>
  <c r="CU118" i="1"/>
  <c r="CU117" i="1" s="1"/>
  <c r="CT118" i="1"/>
  <c r="CT117" i="1" s="1"/>
  <c r="CS118" i="1"/>
  <c r="CS117" i="1" s="1"/>
  <c r="CR118" i="1"/>
  <c r="CQ118" i="1"/>
  <c r="CQ117" i="1" s="1"/>
  <c r="CP118" i="1"/>
  <c r="CP117" i="1" s="1"/>
  <c r="CO118" i="1"/>
  <c r="CO117" i="1" s="1"/>
  <c r="CN118" i="1"/>
  <c r="CN117" i="1" s="1"/>
  <c r="CM118" i="1"/>
  <c r="CL118" i="1"/>
  <c r="CL117" i="1" s="1"/>
  <c r="CK118" i="1"/>
  <c r="CK117" i="1" s="1"/>
  <c r="CJ118" i="1"/>
  <c r="CI118" i="1"/>
  <c r="CI117" i="1" s="1"/>
  <c r="CH118" i="1"/>
  <c r="CH117" i="1" s="1"/>
  <c r="CG118" i="1"/>
  <c r="CG117" i="1" s="1"/>
  <c r="CF118" i="1"/>
  <c r="CF117" i="1" s="1"/>
  <c r="CE118" i="1"/>
  <c r="CE117" i="1" s="1"/>
  <c r="CD118" i="1"/>
  <c r="CD117" i="1" s="1"/>
  <c r="CC118" i="1"/>
  <c r="CC117" i="1" s="1"/>
  <c r="CB118" i="1"/>
  <c r="CA118" i="1"/>
  <c r="CA117" i="1" s="1"/>
  <c r="BZ118" i="1"/>
  <c r="BZ117" i="1" s="1"/>
  <c r="BY118" i="1"/>
  <c r="BY117" i="1" s="1"/>
  <c r="BX118" i="1"/>
  <c r="BX117" i="1" s="1"/>
  <c r="BW118" i="1"/>
  <c r="BW117" i="1" s="1"/>
  <c r="BV118" i="1"/>
  <c r="BV117" i="1" s="1"/>
  <c r="BU118" i="1"/>
  <c r="BU117" i="1" s="1"/>
  <c r="BT118" i="1"/>
  <c r="BS118" i="1"/>
  <c r="BR118" i="1"/>
  <c r="BR117" i="1" s="1"/>
  <c r="BQ118" i="1"/>
  <c r="BQ117" i="1" s="1"/>
  <c r="BP118" i="1"/>
  <c r="BO118" i="1"/>
  <c r="BO117" i="1" s="1"/>
  <c r="BN118" i="1"/>
  <c r="BN117" i="1" s="1"/>
  <c r="BM118" i="1"/>
  <c r="BM117" i="1" s="1"/>
  <c r="BL118" i="1"/>
  <c r="BL117" i="1" s="1"/>
  <c r="BK118" i="1"/>
  <c r="BK117" i="1" s="1"/>
  <c r="BJ118" i="1"/>
  <c r="BJ117" i="1" s="1"/>
  <c r="BI118" i="1"/>
  <c r="BI117" i="1" s="1"/>
  <c r="BH118" i="1"/>
  <c r="BH117" i="1" s="1"/>
  <c r="BG118" i="1"/>
  <c r="BF118" i="1"/>
  <c r="BF117" i="1" s="1"/>
  <c r="BE118" i="1"/>
  <c r="BE117" i="1" s="1"/>
  <c r="BD118" i="1"/>
  <c r="BD117" i="1" s="1"/>
  <c r="BC118" i="1"/>
  <c r="BC117" i="1" s="1"/>
  <c r="BB118" i="1"/>
  <c r="BB117" i="1" s="1"/>
  <c r="BA118" i="1"/>
  <c r="BA117" i="1" s="1"/>
  <c r="AZ118" i="1"/>
  <c r="AZ117" i="1" s="1"/>
  <c r="AY118" i="1"/>
  <c r="AY117" i="1" s="1"/>
  <c r="AX118" i="1"/>
  <c r="AX117" i="1" s="1"/>
  <c r="AW118" i="1"/>
  <c r="AW117" i="1" s="1"/>
  <c r="AV118" i="1"/>
  <c r="AV117" i="1" s="1"/>
  <c r="AU118" i="1"/>
  <c r="AU117" i="1" s="1"/>
  <c r="AT118" i="1"/>
  <c r="AT117" i="1" s="1"/>
  <c r="AS118" i="1"/>
  <c r="AS117" i="1" s="1"/>
  <c r="AR118" i="1"/>
  <c r="AR117" i="1" s="1"/>
  <c r="AQ118" i="1"/>
  <c r="AQ117" i="1" s="1"/>
  <c r="AP118" i="1"/>
  <c r="AP117" i="1" s="1"/>
  <c r="AO118" i="1"/>
  <c r="AO117" i="1" s="1"/>
  <c r="AN118" i="1"/>
  <c r="AN117" i="1" s="1"/>
  <c r="AM118" i="1"/>
  <c r="AM117" i="1" s="1"/>
  <c r="AL118" i="1"/>
  <c r="AL117" i="1" s="1"/>
  <c r="AK118" i="1"/>
  <c r="AK117" i="1" s="1"/>
  <c r="AJ118" i="1"/>
  <c r="AJ117" i="1" s="1"/>
  <c r="AI118" i="1"/>
  <c r="AI117" i="1" s="1"/>
  <c r="AH118" i="1"/>
  <c r="AH117" i="1" s="1"/>
  <c r="AG118" i="1"/>
  <c r="AG117" i="1" s="1"/>
  <c r="AF118" i="1"/>
  <c r="AF117" i="1" s="1"/>
  <c r="AE118" i="1"/>
  <c r="AE117" i="1" s="1"/>
  <c r="AD118" i="1"/>
  <c r="AD117" i="1" s="1"/>
  <c r="AC118" i="1"/>
  <c r="AC117" i="1" s="1"/>
  <c r="AB118" i="1"/>
  <c r="AB117" i="1" s="1"/>
  <c r="AA118" i="1"/>
  <c r="Z118" i="1"/>
  <c r="Z117" i="1" s="1"/>
  <c r="Y118" i="1"/>
  <c r="Y117" i="1" s="1"/>
  <c r="X118" i="1"/>
  <c r="X117" i="1" s="1"/>
  <c r="W118" i="1"/>
  <c r="W117" i="1" s="1"/>
  <c r="V118" i="1"/>
  <c r="V117" i="1" s="1"/>
  <c r="U118" i="1"/>
  <c r="U117" i="1" s="1"/>
  <c r="T118" i="1"/>
  <c r="T117" i="1" s="1"/>
  <c r="S118" i="1"/>
  <c r="S117" i="1" s="1"/>
  <c r="R118" i="1"/>
  <c r="R117" i="1" s="1"/>
  <c r="Q118" i="1"/>
  <c r="Q117" i="1" s="1"/>
  <c r="P118" i="1"/>
  <c r="P117" i="1" s="1"/>
  <c r="O118" i="1"/>
  <c r="O117" i="1" s="1"/>
  <c r="N118" i="1"/>
  <c r="N117" i="1" s="1"/>
  <c r="M118" i="1"/>
  <c r="M117" i="1" s="1"/>
  <c r="L118" i="1"/>
  <c r="L117" i="1" s="1"/>
  <c r="K118" i="1"/>
  <c r="K117" i="1" s="1"/>
  <c r="J118" i="1"/>
  <c r="J117" i="1" s="1"/>
  <c r="I118" i="1"/>
  <c r="I117" i="1" s="1"/>
  <c r="H118" i="1"/>
  <c r="G118" i="1"/>
  <c r="G117" i="1" s="1"/>
  <c r="F118" i="1"/>
  <c r="F117" i="1" s="1"/>
  <c r="E118" i="1"/>
  <c r="E117" i="1" s="1"/>
  <c r="D118" i="1"/>
  <c r="D117" i="1" s="1"/>
  <c r="C118" i="1"/>
  <c r="C117" i="1" s="1"/>
  <c r="B118" i="1"/>
  <c r="B117" i="1" s="1"/>
  <c r="NB117" i="1"/>
  <c r="MZ117" i="1"/>
  <c r="MY117" i="1"/>
  <c r="MX117" i="1"/>
  <c r="MV117" i="1"/>
  <c r="MR117" i="1"/>
  <c r="MN117" i="1"/>
  <c r="MJ117" i="1"/>
  <c r="MH117" i="1"/>
  <c r="MF117" i="1"/>
  <c r="ME117" i="1"/>
  <c r="MB117" i="1"/>
  <c r="LX117" i="1"/>
  <c r="LV117" i="1"/>
  <c r="LT117" i="1"/>
  <c r="LR117" i="1"/>
  <c r="LP117" i="1"/>
  <c r="LL117" i="1"/>
  <c r="LH117" i="1"/>
  <c r="LD117" i="1"/>
  <c r="LC117" i="1"/>
  <c r="LB117" i="1"/>
  <c r="KZ117" i="1"/>
  <c r="KV117" i="1"/>
  <c r="KR117" i="1"/>
  <c r="KP117" i="1"/>
  <c r="KN117" i="1"/>
  <c r="KL117" i="1"/>
  <c r="KJ117" i="1"/>
  <c r="KF117" i="1"/>
  <c r="KB117" i="1"/>
  <c r="JX117" i="1"/>
  <c r="JV117" i="1"/>
  <c r="JT117" i="1"/>
  <c r="JP117" i="1"/>
  <c r="JL117" i="1"/>
  <c r="JJ117" i="1"/>
  <c r="JH117" i="1"/>
  <c r="JF117" i="1"/>
  <c r="JD117" i="1"/>
  <c r="IZ117" i="1"/>
  <c r="IV117" i="1"/>
  <c r="IU117" i="1"/>
  <c r="IR117" i="1"/>
  <c r="IP117" i="1"/>
  <c r="IN117" i="1"/>
  <c r="IJ117" i="1"/>
  <c r="IF117" i="1"/>
  <c r="ID117" i="1"/>
  <c r="IB117" i="1"/>
  <c r="IA117" i="1"/>
  <c r="HZ117" i="1"/>
  <c r="HX117" i="1"/>
  <c r="HT117" i="1"/>
  <c r="HP117" i="1"/>
  <c r="HL117" i="1"/>
  <c r="HJ117" i="1"/>
  <c r="HH117" i="1"/>
  <c r="HG117" i="1"/>
  <c r="HD117" i="1"/>
  <c r="GZ117" i="1"/>
  <c r="GX117" i="1"/>
  <c r="GV117" i="1"/>
  <c r="GT117" i="1"/>
  <c r="GR117" i="1"/>
  <c r="GN117" i="1"/>
  <c r="GJ117" i="1"/>
  <c r="GF117" i="1"/>
  <c r="GE117" i="1"/>
  <c r="GB117" i="1"/>
  <c r="FX117" i="1"/>
  <c r="FT117" i="1"/>
  <c r="FP117" i="1"/>
  <c r="FO117" i="1"/>
  <c r="FN117" i="1"/>
  <c r="FL117" i="1"/>
  <c r="FH117" i="1"/>
  <c r="FD117" i="1"/>
  <c r="EZ117" i="1"/>
  <c r="EV117" i="1"/>
  <c r="ER117" i="1"/>
  <c r="EN117" i="1"/>
  <c r="EJ117" i="1"/>
  <c r="EH117" i="1"/>
  <c r="EF117" i="1"/>
  <c r="EE117" i="1"/>
  <c r="EB117" i="1"/>
  <c r="DX117" i="1"/>
  <c r="DT117" i="1"/>
  <c r="DP117" i="1"/>
  <c r="DO117" i="1"/>
  <c r="DL117" i="1"/>
  <c r="DL123" i="1" s="1"/>
  <c r="DH117" i="1"/>
  <c r="DD117" i="1"/>
  <c r="CZ117" i="1"/>
  <c r="CY117" i="1"/>
  <c r="CR117" i="1"/>
  <c r="CM117" i="1"/>
  <c r="CJ117" i="1"/>
  <c r="CB117" i="1"/>
  <c r="BT117" i="1"/>
  <c r="BS117" i="1"/>
  <c r="BP117" i="1"/>
  <c r="BG117" i="1"/>
  <c r="AA117" i="1"/>
  <c r="H117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NB110" i="1"/>
  <c r="NB104" i="1" s="1"/>
  <c r="NA110" i="1"/>
  <c r="MZ110" i="1"/>
  <c r="MY110" i="1"/>
  <c r="MX110" i="1"/>
  <c r="MX104" i="1" s="1"/>
  <c r="MW110" i="1"/>
  <c r="MW104" i="1" s="1"/>
  <c r="MV110" i="1"/>
  <c r="MV104" i="1" s="1"/>
  <c r="MU110" i="1"/>
  <c r="MU104" i="1" s="1"/>
  <c r="MT110" i="1"/>
  <c r="MT104" i="1" s="1"/>
  <c r="MS110" i="1"/>
  <c r="MR110" i="1"/>
  <c r="MR104" i="1" s="1"/>
  <c r="MQ110" i="1"/>
  <c r="MQ104" i="1" s="1"/>
  <c r="MP110" i="1"/>
  <c r="MP104" i="1" s="1"/>
  <c r="MO110" i="1"/>
  <c r="MO104" i="1" s="1"/>
  <c r="MN110" i="1"/>
  <c r="MN104" i="1" s="1"/>
  <c r="MM110" i="1"/>
  <c r="ML110" i="1"/>
  <c r="ML104" i="1" s="1"/>
  <c r="MK110" i="1"/>
  <c r="MK104" i="1" s="1"/>
  <c r="MJ110" i="1"/>
  <c r="MJ104" i="1" s="1"/>
  <c r="MI110" i="1"/>
  <c r="MI104" i="1" s="1"/>
  <c r="MH110" i="1"/>
  <c r="MH104" i="1" s="1"/>
  <c r="MG110" i="1"/>
  <c r="MG104" i="1" s="1"/>
  <c r="MF110" i="1"/>
  <c r="MF104" i="1" s="1"/>
  <c r="ME110" i="1"/>
  <c r="ME104" i="1" s="1"/>
  <c r="MD110" i="1"/>
  <c r="MD104" i="1" s="1"/>
  <c r="MC110" i="1"/>
  <c r="MC104" i="1" s="1"/>
  <c r="MB110" i="1"/>
  <c r="MB104" i="1" s="1"/>
  <c r="MA110" i="1"/>
  <c r="MA104" i="1" s="1"/>
  <c r="LZ110" i="1"/>
  <c r="LZ104" i="1" s="1"/>
  <c r="LY110" i="1"/>
  <c r="LX110" i="1"/>
  <c r="LX104" i="1" s="1"/>
  <c r="LW110" i="1"/>
  <c r="LW104" i="1" s="1"/>
  <c r="LV110" i="1"/>
  <c r="LV104" i="1" s="1"/>
  <c r="LU110" i="1"/>
  <c r="LU104" i="1" s="1"/>
  <c r="LT110" i="1"/>
  <c r="LT104" i="1" s="1"/>
  <c r="LS110" i="1"/>
  <c r="LS104" i="1" s="1"/>
  <c r="LR110" i="1"/>
  <c r="LR104" i="1" s="1"/>
  <c r="LQ110" i="1"/>
  <c r="LQ104" i="1" s="1"/>
  <c r="LP110" i="1"/>
  <c r="LP104" i="1" s="1"/>
  <c r="LO110" i="1"/>
  <c r="LN110" i="1"/>
  <c r="LN104" i="1" s="1"/>
  <c r="LM110" i="1"/>
  <c r="LM104" i="1" s="1"/>
  <c r="LL110" i="1"/>
  <c r="LL104" i="1" s="1"/>
  <c r="LK110" i="1"/>
  <c r="LK104" i="1" s="1"/>
  <c r="LJ110" i="1"/>
  <c r="LJ104" i="1" s="1"/>
  <c r="LI110" i="1"/>
  <c r="LI104" i="1" s="1"/>
  <c r="LH110" i="1"/>
  <c r="LH104" i="1" s="1"/>
  <c r="LG110" i="1"/>
  <c r="LG104" i="1" s="1"/>
  <c r="LF110" i="1"/>
  <c r="LF104" i="1" s="1"/>
  <c r="LE110" i="1"/>
  <c r="LE104" i="1" s="1"/>
  <c r="LD110" i="1"/>
  <c r="LD104" i="1" s="1"/>
  <c r="LC110" i="1"/>
  <c r="LC104" i="1" s="1"/>
  <c r="LB110" i="1"/>
  <c r="LB104" i="1" s="1"/>
  <c r="LA110" i="1"/>
  <c r="LA104" i="1" s="1"/>
  <c r="KZ110" i="1"/>
  <c r="KZ104" i="1" s="1"/>
  <c r="KY110" i="1"/>
  <c r="KX110" i="1"/>
  <c r="KX104" i="1" s="1"/>
  <c r="KW110" i="1"/>
  <c r="KW104" i="1" s="1"/>
  <c r="KV110" i="1"/>
  <c r="KV104" i="1" s="1"/>
  <c r="KU110" i="1"/>
  <c r="KU104" i="1" s="1"/>
  <c r="KT110" i="1"/>
  <c r="KT104" i="1" s="1"/>
  <c r="KS110" i="1"/>
  <c r="KR110" i="1"/>
  <c r="KR104" i="1" s="1"/>
  <c r="KQ110" i="1"/>
  <c r="KQ104" i="1" s="1"/>
  <c r="KP110" i="1"/>
  <c r="KP104" i="1" s="1"/>
  <c r="KO110" i="1"/>
  <c r="KO104" i="1" s="1"/>
  <c r="KN110" i="1"/>
  <c r="KN104" i="1" s="1"/>
  <c r="KM110" i="1"/>
  <c r="KL110" i="1"/>
  <c r="KL104" i="1" s="1"/>
  <c r="KK110" i="1"/>
  <c r="KK104" i="1" s="1"/>
  <c r="KJ110" i="1"/>
  <c r="KJ104" i="1" s="1"/>
  <c r="KI110" i="1"/>
  <c r="KI104" i="1" s="1"/>
  <c r="KH110" i="1"/>
  <c r="KH104" i="1" s="1"/>
  <c r="KG110" i="1"/>
  <c r="KG104" i="1" s="1"/>
  <c r="KF110" i="1"/>
  <c r="KF104" i="1" s="1"/>
  <c r="KE110" i="1"/>
  <c r="KE104" i="1" s="1"/>
  <c r="KD110" i="1"/>
  <c r="KD104" i="1" s="1"/>
  <c r="KC110" i="1"/>
  <c r="KC104" i="1" s="1"/>
  <c r="KB110" i="1"/>
  <c r="KB104" i="1" s="1"/>
  <c r="KA110" i="1"/>
  <c r="JZ110" i="1"/>
  <c r="JZ104" i="1" s="1"/>
  <c r="JY110" i="1"/>
  <c r="JY104" i="1" s="1"/>
  <c r="JX110" i="1"/>
  <c r="JX104" i="1" s="1"/>
  <c r="JW110" i="1"/>
  <c r="JW104" i="1" s="1"/>
  <c r="JV110" i="1"/>
  <c r="JV104" i="1" s="1"/>
  <c r="JU110" i="1"/>
  <c r="JU104" i="1" s="1"/>
  <c r="JT110" i="1"/>
  <c r="JT104" i="1" s="1"/>
  <c r="JS110" i="1"/>
  <c r="JS104" i="1" s="1"/>
  <c r="JR110" i="1"/>
  <c r="JR104" i="1" s="1"/>
  <c r="JQ110" i="1"/>
  <c r="JQ104" i="1" s="1"/>
  <c r="JP110" i="1"/>
  <c r="JP104" i="1" s="1"/>
  <c r="JO110" i="1"/>
  <c r="JO104" i="1" s="1"/>
  <c r="JN110" i="1"/>
  <c r="JN104" i="1" s="1"/>
  <c r="JM110" i="1"/>
  <c r="JL110" i="1"/>
  <c r="JL104" i="1" s="1"/>
  <c r="JK110" i="1"/>
  <c r="JK104" i="1" s="1"/>
  <c r="JJ110" i="1"/>
  <c r="JJ104" i="1" s="1"/>
  <c r="JI110" i="1"/>
  <c r="JI104" i="1" s="1"/>
  <c r="JH110" i="1"/>
  <c r="JH104" i="1" s="1"/>
  <c r="JG110" i="1"/>
  <c r="JG104" i="1" s="1"/>
  <c r="JF110" i="1"/>
  <c r="JF104" i="1" s="1"/>
  <c r="JE110" i="1"/>
  <c r="JE104" i="1" s="1"/>
  <c r="JD110" i="1"/>
  <c r="JD104" i="1" s="1"/>
  <c r="JC110" i="1"/>
  <c r="JB110" i="1"/>
  <c r="JB104" i="1" s="1"/>
  <c r="JA110" i="1"/>
  <c r="JA104" i="1" s="1"/>
  <c r="IZ110" i="1"/>
  <c r="IZ104" i="1" s="1"/>
  <c r="IY110" i="1"/>
  <c r="IY104" i="1" s="1"/>
  <c r="IX110" i="1"/>
  <c r="IX104" i="1" s="1"/>
  <c r="IW110" i="1"/>
  <c r="IW104" i="1" s="1"/>
  <c r="IV110" i="1"/>
  <c r="IV104" i="1" s="1"/>
  <c r="IU110" i="1"/>
  <c r="IU104" i="1" s="1"/>
  <c r="IT110" i="1"/>
  <c r="IT104" i="1" s="1"/>
  <c r="IS110" i="1"/>
  <c r="IS104" i="1" s="1"/>
  <c r="IR110" i="1"/>
  <c r="IR104" i="1" s="1"/>
  <c r="IQ110" i="1"/>
  <c r="IQ104" i="1" s="1"/>
  <c r="IP110" i="1"/>
  <c r="IP104" i="1" s="1"/>
  <c r="IO110" i="1"/>
  <c r="IO104" i="1" s="1"/>
  <c r="IN110" i="1"/>
  <c r="IN104" i="1" s="1"/>
  <c r="IM110" i="1"/>
  <c r="IL110" i="1"/>
  <c r="IL104" i="1" s="1"/>
  <c r="IK110" i="1"/>
  <c r="IK104" i="1" s="1"/>
  <c r="IJ110" i="1"/>
  <c r="IJ104" i="1" s="1"/>
  <c r="II110" i="1"/>
  <c r="II104" i="1" s="1"/>
  <c r="IH110" i="1"/>
  <c r="IH104" i="1" s="1"/>
  <c r="IG110" i="1"/>
  <c r="IG104" i="1" s="1"/>
  <c r="IF110" i="1"/>
  <c r="IF104" i="1" s="1"/>
  <c r="IE110" i="1"/>
  <c r="IE104" i="1" s="1"/>
  <c r="ID110" i="1"/>
  <c r="ID104" i="1" s="1"/>
  <c r="IC110" i="1"/>
  <c r="IC104" i="1" s="1"/>
  <c r="IB110" i="1"/>
  <c r="IB104" i="1" s="1"/>
  <c r="IA110" i="1"/>
  <c r="HZ110" i="1"/>
  <c r="HZ104" i="1" s="1"/>
  <c r="HY110" i="1"/>
  <c r="HY104" i="1" s="1"/>
  <c r="HX110" i="1"/>
  <c r="HX104" i="1" s="1"/>
  <c r="HW110" i="1"/>
  <c r="HW104" i="1" s="1"/>
  <c r="HV110" i="1"/>
  <c r="HV104" i="1" s="1"/>
  <c r="HU110" i="1"/>
  <c r="HU104" i="1" s="1"/>
  <c r="HT110" i="1"/>
  <c r="HT104" i="1" s="1"/>
  <c r="HS110" i="1"/>
  <c r="HS104" i="1" s="1"/>
  <c r="HR110" i="1"/>
  <c r="HR104" i="1" s="1"/>
  <c r="HQ110" i="1"/>
  <c r="HQ104" i="1" s="1"/>
  <c r="HP110" i="1"/>
  <c r="HP104" i="1" s="1"/>
  <c r="HO110" i="1"/>
  <c r="HN110" i="1"/>
  <c r="HN104" i="1" s="1"/>
  <c r="HM110" i="1"/>
  <c r="HM104" i="1" s="1"/>
  <c r="HL110" i="1"/>
  <c r="HL104" i="1" s="1"/>
  <c r="HK110" i="1"/>
  <c r="HK104" i="1" s="1"/>
  <c r="HJ110" i="1"/>
  <c r="HJ104" i="1" s="1"/>
  <c r="HI110" i="1"/>
  <c r="HI104" i="1" s="1"/>
  <c r="HH110" i="1"/>
  <c r="HH104" i="1" s="1"/>
  <c r="HG110" i="1"/>
  <c r="HG104" i="1" s="1"/>
  <c r="HF110" i="1"/>
  <c r="HF104" i="1" s="1"/>
  <c r="HE110" i="1"/>
  <c r="HE104" i="1" s="1"/>
  <c r="HD110" i="1"/>
  <c r="HD104" i="1" s="1"/>
  <c r="HC110" i="1"/>
  <c r="HC104" i="1" s="1"/>
  <c r="HB110" i="1"/>
  <c r="HB104" i="1" s="1"/>
  <c r="HA110" i="1"/>
  <c r="HA104" i="1" s="1"/>
  <c r="GZ110" i="1"/>
  <c r="GZ104" i="1" s="1"/>
  <c r="GY110" i="1"/>
  <c r="GY104" i="1" s="1"/>
  <c r="GX110" i="1"/>
  <c r="GX104" i="1" s="1"/>
  <c r="GW110" i="1"/>
  <c r="GV110" i="1"/>
  <c r="GV104" i="1" s="1"/>
  <c r="GU110" i="1"/>
  <c r="GU104" i="1" s="1"/>
  <c r="GT110" i="1"/>
  <c r="GT104" i="1" s="1"/>
  <c r="GS110" i="1"/>
  <c r="GS104" i="1" s="1"/>
  <c r="GR110" i="1"/>
  <c r="GR104" i="1" s="1"/>
  <c r="GQ110" i="1"/>
  <c r="GQ104" i="1" s="1"/>
  <c r="GP110" i="1"/>
  <c r="GP104" i="1" s="1"/>
  <c r="GO110" i="1"/>
  <c r="GO104" i="1" s="1"/>
  <c r="GN110" i="1"/>
  <c r="GN104" i="1" s="1"/>
  <c r="GM110" i="1"/>
  <c r="GM104" i="1" s="1"/>
  <c r="GL110" i="1"/>
  <c r="GL104" i="1" s="1"/>
  <c r="GK110" i="1"/>
  <c r="GK104" i="1" s="1"/>
  <c r="GJ110" i="1"/>
  <c r="GJ104" i="1" s="1"/>
  <c r="GI110" i="1"/>
  <c r="GI104" i="1" s="1"/>
  <c r="GH110" i="1"/>
  <c r="GH104" i="1" s="1"/>
  <c r="GG110" i="1"/>
  <c r="GG104" i="1" s="1"/>
  <c r="GF110" i="1"/>
  <c r="GF104" i="1" s="1"/>
  <c r="GE110" i="1"/>
  <c r="GE104" i="1" s="1"/>
  <c r="GD110" i="1"/>
  <c r="GD104" i="1" s="1"/>
  <c r="GC110" i="1"/>
  <c r="GC104" i="1" s="1"/>
  <c r="GB110" i="1"/>
  <c r="GB104" i="1" s="1"/>
  <c r="GA110" i="1"/>
  <c r="GA104" i="1" s="1"/>
  <c r="FZ110" i="1"/>
  <c r="FZ104" i="1" s="1"/>
  <c r="FY110" i="1"/>
  <c r="FY104" i="1" s="1"/>
  <c r="FX110" i="1"/>
  <c r="FX104" i="1" s="1"/>
  <c r="FW110" i="1"/>
  <c r="FW104" i="1" s="1"/>
  <c r="FV110" i="1"/>
  <c r="FV104" i="1" s="1"/>
  <c r="FU110" i="1"/>
  <c r="FT110" i="1"/>
  <c r="FT104" i="1" s="1"/>
  <c r="FS110" i="1"/>
  <c r="FS104" i="1" s="1"/>
  <c r="FR110" i="1"/>
  <c r="FR104" i="1" s="1"/>
  <c r="FQ110" i="1"/>
  <c r="FQ104" i="1" s="1"/>
  <c r="FP110" i="1"/>
  <c r="FP104" i="1" s="1"/>
  <c r="FO110" i="1"/>
  <c r="FO104" i="1" s="1"/>
  <c r="FN110" i="1"/>
  <c r="FN104" i="1" s="1"/>
  <c r="FM110" i="1"/>
  <c r="FM104" i="1" s="1"/>
  <c r="FL110" i="1"/>
  <c r="FL104" i="1" s="1"/>
  <c r="FK110" i="1"/>
  <c r="FK104" i="1" s="1"/>
  <c r="FJ110" i="1"/>
  <c r="FJ104" i="1" s="1"/>
  <c r="FI110" i="1"/>
  <c r="FI104" i="1" s="1"/>
  <c r="FH110" i="1"/>
  <c r="FH104" i="1" s="1"/>
  <c r="FG110" i="1"/>
  <c r="FG104" i="1" s="1"/>
  <c r="FF110" i="1"/>
  <c r="FF104" i="1" s="1"/>
  <c r="FE110" i="1"/>
  <c r="FE104" i="1" s="1"/>
  <c r="FD110" i="1"/>
  <c r="FD104" i="1" s="1"/>
  <c r="FC110" i="1"/>
  <c r="FC104" i="1" s="1"/>
  <c r="FB110" i="1"/>
  <c r="FA110" i="1"/>
  <c r="FA104" i="1" s="1"/>
  <c r="EZ110" i="1"/>
  <c r="EZ104" i="1" s="1"/>
  <c r="EY110" i="1"/>
  <c r="EY104" i="1" s="1"/>
  <c r="EX110" i="1"/>
  <c r="EX104" i="1" s="1"/>
  <c r="EW110" i="1"/>
  <c r="EW104" i="1" s="1"/>
  <c r="EV110" i="1"/>
  <c r="EV104" i="1" s="1"/>
  <c r="EU110" i="1"/>
  <c r="EU104" i="1" s="1"/>
  <c r="ET110" i="1"/>
  <c r="ET104" i="1" s="1"/>
  <c r="ES110" i="1"/>
  <c r="ES104" i="1" s="1"/>
  <c r="ER110" i="1"/>
  <c r="ER104" i="1" s="1"/>
  <c r="EQ110" i="1"/>
  <c r="EQ104" i="1" s="1"/>
  <c r="EP110" i="1"/>
  <c r="EP104" i="1" s="1"/>
  <c r="EO110" i="1"/>
  <c r="EO104" i="1" s="1"/>
  <c r="EN110" i="1"/>
  <c r="EN104" i="1" s="1"/>
  <c r="EM110" i="1"/>
  <c r="EM104" i="1" s="1"/>
  <c r="EL110" i="1"/>
  <c r="EK110" i="1"/>
  <c r="EK104" i="1" s="1"/>
  <c r="EJ110" i="1"/>
  <c r="EJ104" i="1" s="1"/>
  <c r="EI110" i="1"/>
  <c r="EI104" i="1" s="1"/>
  <c r="EH110" i="1"/>
  <c r="EH104" i="1" s="1"/>
  <c r="EG110" i="1"/>
  <c r="EG104" i="1" s="1"/>
  <c r="EF110" i="1"/>
  <c r="EF104" i="1" s="1"/>
  <c r="EE110" i="1"/>
  <c r="EE104" i="1" s="1"/>
  <c r="ED110" i="1"/>
  <c r="ED104" i="1" s="1"/>
  <c r="EC110" i="1"/>
  <c r="EC104" i="1" s="1"/>
  <c r="EB110" i="1"/>
  <c r="EA110" i="1"/>
  <c r="EA104" i="1" s="1"/>
  <c r="DZ110" i="1"/>
  <c r="DZ104" i="1" s="1"/>
  <c r="DY110" i="1"/>
  <c r="DY104" i="1" s="1"/>
  <c r="DX110" i="1"/>
  <c r="DX104" i="1" s="1"/>
  <c r="DW110" i="1"/>
  <c r="DW104" i="1" s="1"/>
  <c r="DV110" i="1"/>
  <c r="DV104" i="1" s="1"/>
  <c r="DU110" i="1"/>
  <c r="DU104" i="1" s="1"/>
  <c r="DT110" i="1"/>
  <c r="DT104" i="1" s="1"/>
  <c r="DS110" i="1"/>
  <c r="DS104" i="1" s="1"/>
  <c r="DR110" i="1"/>
  <c r="DR104" i="1" s="1"/>
  <c r="DQ110" i="1"/>
  <c r="DQ104" i="1" s="1"/>
  <c r="DP110" i="1"/>
  <c r="DP104" i="1" s="1"/>
  <c r="DO110" i="1"/>
  <c r="DO104" i="1" s="1"/>
  <c r="DN110" i="1"/>
  <c r="DN104" i="1" s="1"/>
  <c r="DM110" i="1"/>
  <c r="DM104" i="1" s="1"/>
  <c r="DL110" i="1"/>
  <c r="DL104" i="1" s="1"/>
  <c r="DK110" i="1"/>
  <c r="DK104" i="1" s="1"/>
  <c r="DJ110" i="1"/>
  <c r="DJ104" i="1" s="1"/>
  <c r="DI110" i="1"/>
  <c r="DI104" i="1" s="1"/>
  <c r="DH110" i="1"/>
  <c r="DH104" i="1" s="1"/>
  <c r="DG110" i="1"/>
  <c r="DG104" i="1" s="1"/>
  <c r="DF110" i="1"/>
  <c r="DF104" i="1" s="1"/>
  <c r="DE110" i="1"/>
  <c r="DE104" i="1" s="1"/>
  <c r="DD110" i="1"/>
  <c r="DD104" i="1" s="1"/>
  <c r="DC110" i="1"/>
  <c r="DC104" i="1" s="1"/>
  <c r="DB110" i="1"/>
  <c r="DB104" i="1" s="1"/>
  <c r="DA110" i="1"/>
  <c r="DA104" i="1" s="1"/>
  <c r="CZ110" i="1"/>
  <c r="CZ104" i="1" s="1"/>
  <c r="CY110" i="1"/>
  <c r="CY104" i="1" s="1"/>
  <c r="CX110" i="1"/>
  <c r="CW110" i="1"/>
  <c r="CW104" i="1" s="1"/>
  <c r="CV110" i="1"/>
  <c r="CV104" i="1" s="1"/>
  <c r="CU110" i="1"/>
  <c r="CU104" i="1" s="1"/>
  <c r="CT110" i="1"/>
  <c r="CT104" i="1" s="1"/>
  <c r="CS110" i="1"/>
  <c r="CS104" i="1" s="1"/>
  <c r="CR110" i="1"/>
  <c r="CQ110" i="1"/>
  <c r="CQ104" i="1" s="1"/>
  <c r="CP110" i="1"/>
  <c r="CP104" i="1" s="1"/>
  <c r="CO110" i="1"/>
  <c r="CO104" i="1" s="1"/>
  <c r="CN110" i="1"/>
  <c r="CN104" i="1" s="1"/>
  <c r="CM110" i="1"/>
  <c r="CM104" i="1" s="1"/>
  <c r="CL110" i="1"/>
  <c r="CL104" i="1" s="1"/>
  <c r="CK110" i="1"/>
  <c r="CK104" i="1" s="1"/>
  <c r="CJ110" i="1"/>
  <c r="CJ104" i="1" s="1"/>
  <c r="CI110" i="1"/>
  <c r="CI104" i="1" s="1"/>
  <c r="CH110" i="1"/>
  <c r="CH104" i="1" s="1"/>
  <c r="CG110" i="1"/>
  <c r="CG104" i="1" s="1"/>
  <c r="CF110" i="1"/>
  <c r="CF104" i="1" s="1"/>
  <c r="CE110" i="1"/>
  <c r="CE104" i="1" s="1"/>
  <c r="CD110" i="1"/>
  <c r="CD104" i="1" s="1"/>
  <c r="CC110" i="1"/>
  <c r="CC104" i="1" s="1"/>
  <c r="CB110" i="1"/>
  <c r="CB104" i="1" s="1"/>
  <c r="CA110" i="1"/>
  <c r="CA104" i="1" s="1"/>
  <c r="BZ110" i="1"/>
  <c r="BY110" i="1"/>
  <c r="BY104" i="1" s="1"/>
  <c r="BX110" i="1"/>
  <c r="BX104" i="1" s="1"/>
  <c r="BW110" i="1"/>
  <c r="BW104" i="1" s="1"/>
  <c r="BV110" i="1"/>
  <c r="BV104" i="1" s="1"/>
  <c r="BU110" i="1"/>
  <c r="BU104" i="1" s="1"/>
  <c r="BT110" i="1"/>
  <c r="BT104" i="1" s="1"/>
  <c r="BS110" i="1"/>
  <c r="BS104" i="1" s="1"/>
  <c r="BR110" i="1"/>
  <c r="BR104" i="1" s="1"/>
  <c r="BQ110" i="1"/>
  <c r="BQ104" i="1" s="1"/>
  <c r="BP110" i="1"/>
  <c r="BP104" i="1" s="1"/>
  <c r="BO110" i="1"/>
  <c r="BO104" i="1" s="1"/>
  <c r="BN110" i="1"/>
  <c r="BN104" i="1" s="1"/>
  <c r="BM110" i="1"/>
  <c r="BM104" i="1" s="1"/>
  <c r="BL110" i="1"/>
  <c r="BL104" i="1" s="1"/>
  <c r="BK110" i="1"/>
  <c r="BK104" i="1" s="1"/>
  <c r="BJ110" i="1"/>
  <c r="BJ104" i="1" s="1"/>
  <c r="BI110" i="1"/>
  <c r="BI104" i="1" s="1"/>
  <c r="BH110" i="1"/>
  <c r="BH104" i="1" s="1"/>
  <c r="BG110" i="1"/>
  <c r="BG104" i="1" s="1"/>
  <c r="BF110" i="1"/>
  <c r="BF104" i="1" s="1"/>
  <c r="BE110" i="1"/>
  <c r="BE104" i="1" s="1"/>
  <c r="BD110" i="1"/>
  <c r="BD104" i="1" s="1"/>
  <c r="BC110" i="1"/>
  <c r="BC104" i="1" s="1"/>
  <c r="BB110" i="1"/>
  <c r="BB104" i="1" s="1"/>
  <c r="BA110" i="1"/>
  <c r="BA104" i="1" s="1"/>
  <c r="AZ110" i="1"/>
  <c r="AZ104" i="1" s="1"/>
  <c r="AY110" i="1"/>
  <c r="AY104" i="1" s="1"/>
  <c r="AX110" i="1"/>
  <c r="AX104" i="1" s="1"/>
  <c r="AW110" i="1"/>
  <c r="AW104" i="1" s="1"/>
  <c r="AV110" i="1"/>
  <c r="AV104" i="1" s="1"/>
  <c r="AU110" i="1"/>
  <c r="AU104" i="1" s="1"/>
  <c r="AT110" i="1"/>
  <c r="AT104" i="1" s="1"/>
  <c r="AS110" i="1"/>
  <c r="AS104" i="1" s="1"/>
  <c r="AR110" i="1"/>
  <c r="AR104" i="1" s="1"/>
  <c r="AQ110" i="1"/>
  <c r="AQ104" i="1" s="1"/>
  <c r="AP110" i="1"/>
  <c r="AP104" i="1" s="1"/>
  <c r="AO110" i="1"/>
  <c r="AO104" i="1" s="1"/>
  <c r="AN110" i="1"/>
  <c r="AN104" i="1" s="1"/>
  <c r="AM110" i="1"/>
  <c r="AM104" i="1" s="1"/>
  <c r="AL110" i="1"/>
  <c r="AL104" i="1" s="1"/>
  <c r="AK110" i="1"/>
  <c r="AK104" i="1" s="1"/>
  <c r="AJ110" i="1"/>
  <c r="AJ104" i="1" s="1"/>
  <c r="AI110" i="1"/>
  <c r="AI104" i="1" s="1"/>
  <c r="AH110" i="1"/>
  <c r="AH104" i="1" s="1"/>
  <c r="AG110" i="1"/>
  <c r="AG104" i="1" s="1"/>
  <c r="AF110" i="1"/>
  <c r="AF104" i="1" s="1"/>
  <c r="AE110" i="1"/>
  <c r="AE104" i="1" s="1"/>
  <c r="AD110" i="1"/>
  <c r="AD104" i="1" s="1"/>
  <c r="AC110" i="1"/>
  <c r="AC104" i="1" s="1"/>
  <c r="AB110" i="1"/>
  <c r="AB104" i="1" s="1"/>
  <c r="AA110" i="1"/>
  <c r="AA104" i="1" s="1"/>
  <c r="Z110" i="1"/>
  <c r="Z104" i="1" s="1"/>
  <c r="Y110" i="1"/>
  <c r="Y104" i="1" s="1"/>
  <c r="X110" i="1"/>
  <c r="X104" i="1" s="1"/>
  <c r="W110" i="1"/>
  <c r="W104" i="1" s="1"/>
  <c r="V110" i="1"/>
  <c r="V104" i="1" s="1"/>
  <c r="U110" i="1"/>
  <c r="U104" i="1" s="1"/>
  <c r="T110" i="1"/>
  <c r="T104" i="1" s="1"/>
  <c r="S110" i="1"/>
  <c r="S104" i="1" s="1"/>
  <c r="R110" i="1"/>
  <c r="R104" i="1" s="1"/>
  <c r="Q110" i="1"/>
  <c r="Q104" i="1" s="1"/>
  <c r="P110" i="1"/>
  <c r="P104" i="1" s="1"/>
  <c r="O110" i="1"/>
  <c r="O104" i="1" s="1"/>
  <c r="N110" i="1"/>
  <c r="N104" i="1" s="1"/>
  <c r="M110" i="1"/>
  <c r="M104" i="1" s="1"/>
  <c r="L110" i="1"/>
  <c r="L104" i="1" s="1"/>
  <c r="K110" i="1"/>
  <c r="K104" i="1" s="1"/>
  <c r="J110" i="1"/>
  <c r="J104" i="1" s="1"/>
  <c r="I110" i="1"/>
  <c r="I104" i="1" s="1"/>
  <c r="H110" i="1"/>
  <c r="H104" i="1" s="1"/>
  <c r="G110" i="1"/>
  <c r="G104" i="1" s="1"/>
  <c r="F110" i="1"/>
  <c r="F104" i="1" s="1"/>
  <c r="E110" i="1"/>
  <c r="E104" i="1" s="1"/>
  <c r="D110" i="1"/>
  <c r="D104" i="1" s="1"/>
  <c r="C110" i="1"/>
  <c r="C104" i="1" s="1"/>
  <c r="B110" i="1"/>
  <c r="B104" i="1" s="1"/>
  <c r="NA104" i="1"/>
  <c r="MZ104" i="1"/>
  <c r="MY104" i="1"/>
  <c r="MS104" i="1"/>
  <c r="MM104" i="1"/>
  <c r="LY104" i="1"/>
  <c r="LO104" i="1"/>
  <c r="KY104" i="1"/>
  <c r="KS104" i="1"/>
  <c r="KM104" i="1"/>
  <c r="KA104" i="1"/>
  <c r="JM104" i="1"/>
  <c r="JC104" i="1"/>
  <c r="IM104" i="1"/>
  <c r="IA104" i="1"/>
  <c r="HO104" i="1"/>
  <c r="GW104" i="1"/>
  <c r="FU104" i="1"/>
  <c r="FB104" i="1"/>
  <c r="EL104" i="1"/>
  <c r="EB104" i="1"/>
  <c r="CX104" i="1"/>
  <c r="CR104" i="1"/>
  <c r="BZ104" i="1"/>
  <c r="NB100" i="1"/>
  <c r="NB99" i="1" s="1"/>
  <c r="NA100" i="1"/>
  <c r="NA99" i="1" s="1"/>
  <c r="MZ100" i="1"/>
  <c r="MY100" i="1"/>
  <c r="MX100" i="1"/>
  <c r="MW100" i="1"/>
  <c r="MW99" i="1" s="1"/>
  <c r="MV100" i="1"/>
  <c r="MV99" i="1" s="1"/>
  <c r="MU100" i="1"/>
  <c r="MU99" i="1" s="1"/>
  <c r="MT100" i="1"/>
  <c r="MS100" i="1"/>
  <c r="MS99" i="1" s="1"/>
  <c r="MR100" i="1"/>
  <c r="MR99" i="1" s="1"/>
  <c r="MQ100" i="1"/>
  <c r="MQ99" i="1" s="1"/>
  <c r="MP100" i="1"/>
  <c r="MP99" i="1" s="1"/>
  <c r="MO100" i="1"/>
  <c r="MO99" i="1" s="1"/>
  <c r="MN100" i="1"/>
  <c r="MN99" i="1" s="1"/>
  <c r="MM100" i="1"/>
  <c r="ML100" i="1"/>
  <c r="ML99" i="1" s="1"/>
  <c r="MK100" i="1"/>
  <c r="MK99" i="1" s="1"/>
  <c r="MJ100" i="1"/>
  <c r="MJ99" i="1" s="1"/>
  <c r="MI100" i="1"/>
  <c r="MH100" i="1"/>
  <c r="MH99" i="1" s="1"/>
  <c r="MG100" i="1"/>
  <c r="MG99" i="1" s="1"/>
  <c r="MF100" i="1"/>
  <c r="ME100" i="1"/>
  <c r="ME99" i="1" s="1"/>
  <c r="MD100" i="1"/>
  <c r="MD99" i="1" s="1"/>
  <c r="MC100" i="1"/>
  <c r="MC99" i="1" s="1"/>
  <c r="MB100" i="1"/>
  <c r="MB99" i="1" s="1"/>
  <c r="MA100" i="1"/>
  <c r="MA99" i="1" s="1"/>
  <c r="LZ100" i="1"/>
  <c r="LZ99" i="1" s="1"/>
  <c r="LY100" i="1"/>
  <c r="LY99" i="1" s="1"/>
  <c r="LX100" i="1"/>
  <c r="LW100" i="1"/>
  <c r="LV100" i="1"/>
  <c r="LV99" i="1" s="1"/>
  <c r="LU100" i="1"/>
  <c r="LU99" i="1" s="1"/>
  <c r="LT100" i="1"/>
  <c r="LS100" i="1"/>
  <c r="LR100" i="1"/>
  <c r="LQ100" i="1"/>
  <c r="LQ99" i="1" s="1"/>
  <c r="LP100" i="1"/>
  <c r="LP99" i="1" s="1"/>
  <c r="LO100" i="1"/>
  <c r="LO99" i="1" s="1"/>
  <c r="LN100" i="1"/>
  <c r="LN99" i="1" s="1"/>
  <c r="LM100" i="1"/>
  <c r="LM99" i="1" s="1"/>
  <c r="LL100" i="1"/>
  <c r="LK100" i="1"/>
  <c r="LK99" i="1" s="1"/>
  <c r="LJ100" i="1"/>
  <c r="LJ99" i="1" s="1"/>
  <c r="LI100" i="1"/>
  <c r="LI99" i="1" s="1"/>
  <c r="LH100" i="1"/>
  <c r="LH99" i="1" s="1"/>
  <c r="LG100" i="1"/>
  <c r="LF100" i="1"/>
  <c r="LF99" i="1" s="1"/>
  <c r="LE100" i="1"/>
  <c r="LE99" i="1" s="1"/>
  <c r="LD100" i="1"/>
  <c r="LD99" i="1" s="1"/>
  <c r="LC100" i="1"/>
  <c r="LC99" i="1" s="1"/>
  <c r="LB100" i="1"/>
  <c r="LB99" i="1" s="1"/>
  <c r="LA100" i="1"/>
  <c r="LA99" i="1" s="1"/>
  <c r="KZ100" i="1"/>
  <c r="KZ99" i="1" s="1"/>
  <c r="KY100" i="1"/>
  <c r="KX100" i="1"/>
  <c r="KX99" i="1" s="1"/>
  <c r="KW100" i="1"/>
  <c r="KW99" i="1" s="1"/>
  <c r="KV100" i="1"/>
  <c r="KV99" i="1" s="1"/>
  <c r="KU100" i="1"/>
  <c r="KU99" i="1" s="1"/>
  <c r="KT100" i="1"/>
  <c r="KT99" i="1" s="1"/>
  <c r="KS100" i="1"/>
  <c r="KS99" i="1" s="1"/>
  <c r="KR100" i="1"/>
  <c r="KR99" i="1" s="1"/>
  <c r="KQ100" i="1"/>
  <c r="KP100" i="1"/>
  <c r="KP99" i="1" s="1"/>
  <c r="KO100" i="1"/>
  <c r="KO99" i="1" s="1"/>
  <c r="KN100" i="1"/>
  <c r="KN99" i="1" s="1"/>
  <c r="KM100" i="1"/>
  <c r="KM99" i="1" s="1"/>
  <c r="KL100" i="1"/>
  <c r="KL99" i="1" s="1"/>
  <c r="KK100" i="1"/>
  <c r="KK99" i="1" s="1"/>
  <c r="KJ100" i="1"/>
  <c r="KJ99" i="1" s="1"/>
  <c r="KI100" i="1"/>
  <c r="KH100" i="1"/>
  <c r="KG100" i="1"/>
  <c r="KG99" i="1" s="1"/>
  <c r="KF100" i="1"/>
  <c r="KF99" i="1" s="1"/>
  <c r="KE100" i="1"/>
  <c r="KE99" i="1" s="1"/>
  <c r="KD100" i="1"/>
  <c r="KD99" i="1" s="1"/>
  <c r="KC100" i="1"/>
  <c r="KC99" i="1" s="1"/>
  <c r="KB100" i="1"/>
  <c r="KB99" i="1" s="1"/>
  <c r="KA100" i="1"/>
  <c r="JZ100" i="1"/>
  <c r="JZ99" i="1" s="1"/>
  <c r="JY100" i="1"/>
  <c r="JY99" i="1" s="1"/>
  <c r="JX100" i="1"/>
  <c r="JX99" i="1" s="1"/>
  <c r="JW100" i="1"/>
  <c r="JW99" i="1" s="1"/>
  <c r="JV100" i="1"/>
  <c r="JV99" i="1" s="1"/>
  <c r="JU100" i="1"/>
  <c r="JU99" i="1" s="1"/>
  <c r="JT100" i="1"/>
  <c r="JT99" i="1" s="1"/>
  <c r="JS100" i="1"/>
  <c r="JR100" i="1"/>
  <c r="JR99" i="1" s="1"/>
  <c r="JQ100" i="1"/>
  <c r="JQ99" i="1" s="1"/>
  <c r="JP100" i="1"/>
  <c r="JP99" i="1" s="1"/>
  <c r="JO100" i="1"/>
  <c r="JO99" i="1" s="1"/>
  <c r="JN100" i="1"/>
  <c r="JN99" i="1" s="1"/>
  <c r="JM100" i="1"/>
  <c r="JM99" i="1" s="1"/>
  <c r="JL100" i="1"/>
  <c r="JL99" i="1" s="1"/>
  <c r="JK100" i="1"/>
  <c r="JK99" i="1" s="1"/>
  <c r="JJ100" i="1"/>
  <c r="JI100" i="1"/>
  <c r="JI99" i="1" s="1"/>
  <c r="JH100" i="1"/>
  <c r="JH99" i="1" s="1"/>
  <c r="JG100" i="1"/>
  <c r="JG99" i="1" s="1"/>
  <c r="JF100" i="1"/>
  <c r="JF99" i="1" s="1"/>
  <c r="JE100" i="1"/>
  <c r="JE99" i="1" s="1"/>
  <c r="JD100" i="1"/>
  <c r="JD99" i="1" s="1"/>
  <c r="JC100" i="1"/>
  <c r="JB100" i="1"/>
  <c r="JA100" i="1"/>
  <c r="JA99" i="1" s="1"/>
  <c r="IZ100" i="1"/>
  <c r="IZ99" i="1" s="1"/>
  <c r="IY100" i="1"/>
  <c r="IY99" i="1" s="1"/>
  <c r="IX100" i="1"/>
  <c r="IX99" i="1" s="1"/>
  <c r="IW100" i="1"/>
  <c r="IW99" i="1" s="1"/>
  <c r="IV100" i="1"/>
  <c r="IV99" i="1" s="1"/>
  <c r="IU100" i="1"/>
  <c r="IU99" i="1" s="1"/>
  <c r="IT100" i="1"/>
  <c r="IT99" i="1" s="1"/>
  <c r="IS100" i="1"/>
  <c r="IS99" i="1" s="1"/>
  <c r="IR100" i="1"/>
  <c r="IR99" i="1" s="1"/>
  <c r="IQ100" i="1"/>
  <c r="IP100" i="1"/>
  <c r="IP99" i="1" s="1"/>
  <c r="IO100" i="1"/>
  <c r="IO99" i="1" s="1"/>
  <c r="IN100" i="1"/>
  <c r="IN99" i="1" s="1"/>
  <c r="IM100" i="1"/>
  <c r="IM99" i="1" s="1"/>
  <c r="IL100" i="1"/>
  <c r="IL99" i="1" s="1"/>
  <c r="IK100" i="1"/>
  <c r="IK99" i="1" s="1"/>
  <c r="IJ100" i="1"/>
  <c r="IJ99" i="1" s="1"/>
  <c r="II100" i="1"/>
  <c r="IH100" i="1"/>
  <c r="IH99" i="1" s="1"/>
  <c r="IG100" i="1"/>
  <c r="IG99" i="1" s="1"/>
  <c r="IF100" i="1"/>
  <c r="IF99" i="1" s="1"/>
  <c r="IE100" i="1"/>
  <c r="IE99" i="1" s="1"/>
  <c r="ID100" i="1"/>
  <c r="IC100" i="1"/>
  <c r="IC99" i="1" s="1"/>
  <c r="IB100" i="1"/>
  <c r="IB99" i="1" s="1"/>
  <c r="IA100" i="1"/>
  <c r="IA99" i="1" s="1"/>
  <c r="HZ100" i="1"/>
  <c r="HZ99" i="1" s="1"/>
  <c r="HY100" i="1"/>
  <c r="HY99" i="1" s="1"/>
  <c r="HX100" i="1"/>
  <c r="HX99" i="1" s="1"/>
  <c r="HW100" i="1"/>
  <c r="HW99" i="1" s="1"/>
  <c r="HV100" i="1"/>
  <c r="HV99" i="1" s="1"/>
  <c r="HU100" i="1"/>
  <c r="HU99" i="1" s="1"/>
  <c r="HT100" i="1"/>
  <c r="HT99" i="1" s="1"/>
  <c r="HS100" i="1"/>
  <c r="HR100" i="1"/>
  <c r="HR99" i="1" s="1"/>
  <c r="HQ100" i="1"/>
  <c r="HQ99" i="1" s="1"/>
  <c r="HP100" i="1"/>
  <c r="HP99" i="1" s="1"/>
  <c r="HO100" i="1"/>
  <c r="HO99" i="1" s="1"/>
  <c r="HN100" i="1"/>
  <c r="HN99" i="1" s="1"/>
  <c r="HM100" i="1"/>
  <c r="HM99" i="1" s="1"/>
  <c r="HL100" i="1"/>
  <c r="HL99" i="1" s="1"/>
  <c r="HK100" i="1"/>
  <c r="HK99" i="1" s="1"/>
  <c r="HJ100" i="1"/>
  <c r="HJ99" i="1" s="1"/>
  <c r="HI100" i="1"/>
  <c r="HI99" i="1" s="1"/>
  <c r="HH100" i="1"/>
  <c r="HH99" i="1" s="1"/>
  <c r="HG100" i="1"/>
  <c r="HF100" i="1"/>
  <c r="HE100" i="1"/>
  <c r="HE99" i="1" s="1"/>
  <c r="HD100" i="1"/>
  <c r="HD99" i="1" s="1"/>
  <c r="HC100" i="1"/>
  <c r="HC99" i="1" s="1"/>
  <c r="HB100" i="1"/>
  <c r="HB99" i="1" s="1"/>
  <c r="HA100" i="1"/>
  <c r="HA99" i="1" s="1"/>
  <c r="GZ100" i="1"/>
  <c r="GZ99" i="1" s="1"/>
  <c r="GY100" i="1"/>
  <c r="GY99" i="1" s="1"/>
  <c r="GX100" i="1"/>
  <c r="GX99" i="1" s="1"/>
  <c r="GW100" i="1"/>
  <c r="GW99" i="1" s="1"/>
  <c r="GV100" i="1"/>
  <c r="GV99" i="1" s="1"/>
  <c r="GU100" i="1"/>
  <c r="GU99" i="1" s="1"/>
  <c r="GT100" i="1"/>
  <c r="GT99" i="1" s="1"/>
  <c r="GS100" i="1"/>
  <c r="GS99" i="1" s="1"/>
  <c r="GR100" i="1"/>
  <c r="GR99" i="1" s="1"/>
  <c r="GQ100" i="1"/>
  <c r="GP100" i="1"/>
  <c r="GP99" i="1" s="1"/>
  <c r="GO100" i="1"/>
  <c r="GO99" i="1" s="1"/>
  <c r="GN100" i="1"/>
  <c r="GN99" i="1" s="1"/>
  <c r="GM100" i="1"/>
  <c r="GM99" i="1" s="1"/>
  <c r="GL100" i="1"/>
  <c r="GL99" i="1" s="1"/>
  <c r="GK100" i="1"/>
  <c r="GK99" i="1" s="1"/>
  <c r="GJ100" i="1"/>
  <c r="GJ99" i="1" s="1"/>
  <c r="GI100" i="1"/>
  <c r="GH100" i="1"/>
  <c r="GH99" i="1" s="1"/>
  <c r="GG100" i="1"/>
  <c r="GG99" i="1" s="1"/>
  <c r="GF100" i="1"/>
  <c r="GF99" i="1" s="1"/>
  <c r="GE100" i="1"/>
  <c r="GE99" i="1" s="1"/>
  <c r="GD100" i="1"/>
  <c r="GD99" i="1" s="1"/>
  <c r="GC100" i="1"/>
  <c r="GC99" i="1" s="1"/>
  <c r="GB100" i="1"/>
  <c r="GB99" i="1" s="1"/>
  <c r="GA100" i="1"/>
  <c r="GA99" i="1" s="1"/>
  <c r="FZ100" i="1"/>
  <c r="FZ99" i="1" s="1"/>
  <c r="FY100" i="1"/>
  <c r="FY99" i="1" s="1"/>
  <c r="FX100" i="1"/>
  <c r="FX99" i="1" s="1"/>
  <c r="FW100" i="1"/>
  <c r="FW99" i="1" s="1"/>
  <c r="FV100" i="1"/>
  <c r="FV99" i="1" s="1"/>
  <c r="FU100" i="1"/>
  <c r="FU99" i="1" s="1"/>
  <c r="FT100" i="1"/>
  <c r="FT99" i="1" s="1"/>
  <c r="FS100" i="1"/>
  <c r="FS99" i="1" s="1"/>
  <c r="FR100" i="1"/>
  <c r="FR99" i="1" s="1"/>
  <c r="FQ100" i="1"/>
  <c r="FQ99" i="1" s="1"/>
  <c r="FP100" i="1"/>
  <c r="FP99" i="1" s="1"/>
  <c r="FO100" i="1"/>
  <c r="FN100" i="1"/>
  <c r="FN99" i="1" s="1"/>
  <c r="FM100" i="1"/>
  <c r="FM99" i="1" s="1"/>
  <c r="FL100" i="1"/>
  <c r="FL99" i="1" s="1"/>
  <c r="FK100" i="1"/>
  <c r="FK99" i="1" s="1"/>
  <c r="FJ100" i="1"/>
  <c r="FJ99" i="1" s="1"/>
  <c r="FI100" i="1"/>
  <c r="FI99" i="1" s="1"/>
  <c r="FH100" i="1"/>
  <c r="FH99" i="1" s="1"/>
  <c r="FG100" i="1"/>
  <c r="FG99" i="1" s="1"/>
  <c r="FF100" i="1"/>
  <c r="FF99" i="1" s="1"/>
  <c r="FE100" i="1"/>
  <c r="FE99" i="1" s="1"/>
  <c r="FD100" i="1"/>
  <c r="FD99" i="1" s="1"/>
  <c r="FC100" i="1"/>
  <c r="FC99" i="1" s="1"/>
  <c r="FB100" i="1"/>
  <c r="FB99" i="1" s="1"/>
  <c r="FA100" i="1"/>
  <c r="FA99" i="1" s="1"/>
  <c r="EZ100" i="1"/>
  <c r="EZ99" i="1" s="1"/>
  <c r="EY100" i="1"/>
  <c r="EY99" i="1" s="1"/>
  <c r="EX100" i="1"/>
  <c r="EX99" i="1" s="1"/>
  <c r="EW100" i="1"/>
  <c r="EW99" i="1" s="1"/>
  <c r="EV100" i="1"/>
  <c r="EV99" i="1" s="1"/>
  <c r="EU100" i="1"/>
  <c r="EU99" i="1" s="1"/>
  <c r="ET100" i="1"/>
  <c r="ET99" i="1" s="1"/>
  <c r="ES100" i="1"/>
  <c r="ES99" i="1" s="1"/>
  <c r="ER100" i="1"/>
  <c r="ER99" i="1" s="1"/>
  <c r="EQ100" i="1"/>
  <c r="EQ99" i="1" s="1"/>
  <c r="EP100" i="1"/>
  <c r="EP99" i="1" s="1"/>
  <c r="EO100" i="1"/>
  <c r="EO99" i="1" s="1"/>
  <c r="EN100" i="1"/>
  <c r="EN99" i="1" s="1"/>
  <c r="EM100" i="1"/>
  <c r="EM99" i="1" s="1"/>
  <c r="EL100" i="1"/>
  <c r="EL99" i="1" s="1"/>
  <c r="EK100" i="1"/>
  <c r="EK99" i="1" s="1"/>
  <c r="EJ100" i="1"/>
  <c r="EI100" i="1"/>
  <c r="EI99" i="1" s="1"/>
  <c r="EH100" i="1"/>
  <c r="EH99" i="1" s="1"/>
  <c r="EG100" i="1"/>
  <c r="EG99" i="1" s="1"/>
  <c r="EF100" i="1"/>
  <c r="EF99" i="1" s="1"/>
  <c r="EE100" i="1"/>
  <c r="ED100" i="1"/>
  <c r="ED99" i="1" s="1"/>
  <c r="EC100" i="1"/>
  <c r="EC99" i="1" s="1"/>
  <c r="EB100" i="1"/>
  <c r="EB99" i="1" s="1"/>
  <c r="EA100" i="1"/>
  <c r="EA99" i="1" s="1"/>
  <c r="DZ100" i="1"/>
  <c r="DZ99" i="1" s="1"/>
  <c r="DY100" i="1"/>
  <c r="DY99" i="1" s="1"/>
  <c r="DX100" i="1"/>
  <c r="DX99" i="1" s="1"/>
  <c r="DW100" i="1"/>
  <c r="DW99" i="1" s="1"/>
  <c r="DV100" i="1"/>
  <c r="DV99" i="1" s="1"/>
  <c r="DU100" i="1"/>
  <c r="DU99" i="1" s="1"/>
  <c r="DT100" i="1"/>
  <c r="DT99" i="1" s="1"/>
  <c r="DS100" i="1"/>
  <c r="DS99" i="1" s="1"/>
  <c r="DR100" i="1"/>
  <c r="DR99" i="1" s="1"/>
  <c r="DQ100" i="1"/>
  <c r="DQ99" i="1" s="1"/>
  <c r="DP100" i="1"/>
  <c r="DP99" i="1" s="1"/>
  <c r="DO100" i="1"/>
  <c r="DO99" i="1" s="1"/>
  <c r="DN100" i="1"/>
  <c r="DN99" i="1" s="1"/>
  <c r="DM100" i="1"/>
  <c r="DM99" i="1" s="1"/>
  <c r="DL100" i="1"/>
  <c r="DL99" i="1" s="1"/>
  <c r="DK100" i="1"/>
  <c r="DK99" i="1" s="1"/>
  <c r="DJ100" i="1"/>
  <c r="DJ99" i="1" s="1"/>
  <c r="DI100" i="1"/>
  <c r="DI99" i="1" s="1"/>
  <c r="DH100" i="1"/>
  <c r="DH99" i="1" s="1"/>
  <c r="DG100" i="1"/>
  <c r="DG99" i="1" s="1"/>
  <c r="DF100" i="1"/>
  <c r="DF99" i="1" s="1"/>
  <c r="DE100" i="1"/>
  <c r="DE99" i="1" s="1"/>
  <c r="DD100" i="1"/>
  <c r="DD99" i="1" s="1"/>
  <c r="DC100" i="1"/>
  <c r="DC99" i="1" s="1"/>
  <c r="DB100" i="1"/>
  <c r="DB99" i="1" s="1"/>
  <c r="DA100" i="1"/>
  <c r="DA99" i="1" s="1"/>
  <c r="CZ100" i="1"/>
  <c r="CZ99" i="1" s="1"/>
  <c r="CY100" i="1"/>
  <c r="CY99" i="1" s="1"/>
  <c r="CX100" i="1"/>
  <c r="CX99" i="1" s="1"/>
  <c r="CW100" i="1"/>
  <c r="CW99" i="1" s="1"/>
  <c r="CV100" i="1"/>
  <c r="CV99" i="1" s="1"/>
  <c r="CU100" i="1"/>
  <c r="CU99" i="1" s="1"/>
  <c r="CT100" i="1"/>
  <c r="CT99" i="1" s="1"/>
  <c r="CS100" i="1"/>
  <c r="CS99" i="1" s="1"/>
  <c r="CR100" i="1"/>
  <c r="CR99" i="1" s="1"/>
  <c r="CQ100" i="1"/>
  <c r="CQ99" i="1" s="1"/>
  <c r="CP100" i="1"/>
  <c r="CP99" i="1" s="1"/>
  <c r="CO100" i="1"/>
  <c r="CO99" i="1" s="1"/>
  <c r="CN100" i="1"/>
  <c r="CN99" i="1" s="1"/>
  <c r="CM100" i="1"/>
  <c r="CM99" i="1" s="1"/>
  <c r="CL100" i="1"/>
  <c r="CL99" i="1" s="1"/>
  <c r="CK100" i="1"/>
  <c r="CK99" i="1" s="1"/>
  <c r="CJ100" i="1"/>
  <c r="CJ99" i="1" s="1"/>
  <c r="CI100" i="1"/>
  <c r="CI99" i="1" s="1"/>
  <c r="CH100" i="1"/>
  <c r="CH99" i="1" s="1"/>
  <c r="CG100" i="1"/>
  <c r="CG99" i="1" s="1"/>
  <c r="CF100" i="1"/>
  <c r="CF99" i="1" s="1"/>
  <c r="CE100" i="1"/>
  <c r="CE99" i="1" s="1"/>
  <c r="CD100" i="1"/>
  <c r="CD99" i="1" s="1"/>
  <c r="CC100" i="1"/>
  <c r="CC99" i="1" s="1"/>
  <c r="CB100" i="1"/>
  <c r="CB99" i="1" s="1"/>
  <c r="CA100" i="1"/>
  <c r="CA99" i="1" s="1"/>
  <c r="BZ100" i="1"/>
  <c r="BZ99" i="1" s="1"/>
  <c r="BY100" i="1"/>
  <c r="BY99" i="1" s="1"/>
  <c r="BX100" i="1"/>
  <c r="BX99" i="1" s="1"/>
  <c r="BW100" i="1"/>
  <c r="BW99" i="1" s="1"/>
  <c r="BV100" i="1"/>
  <c r="BV99" i="1" s="1"/>
  <c r="BU100" i="1"/>
  <c r="BU99" i="1" s="1"/>
  <c r="BT100" i="1"/>
  <c r="BT99" i="1" s="1"/>
  <c r="BS100" i="1"/>
  <c r="BS99" i="1" s="1"/>
  <c r="BR100" i="1"/>
  <c r="BR99" i="1" s="1"/>
  <c r="BQ100" i="1"/>
  <c r="BQ99" i="1" s="1"/>
  <c r="BP100" i="1"/>
  <c r="BP99" i="1" s="1"/>
  <c r="BO100" i="1"/>
  <c r="BO99" i="1" s="1"/>
  <c r="BN100" i="1"/>
  <c r="BN99" i="1" s="1"/>
  <c r="BM100" i="1"/>
  <c r="BM99" i="1" s="1"/>
  <c r="BL100" i="1"/>
  <c r="BL99" i="1" s="1"/>
  <c r="BK100" i="1"/>
  <c r="BK99" i="1" s="1"/>
  <c r="BJ100" i="1"/>
  <c r="BJ99" i="1" s="1"/>
  <c r="BI100" i="1"/>
  <c r="BI99" i="1" s="1"/>
  <c r="BH100" i="1"/>
  <c r="BH99" i="1" s="1"/>
  <c r="BG100" i="1"/>
  <c r="BG99" i="1" s="1"/>
  <c r="BF100" i="1"/>
  <c r="BF99" i="1" s="1"/>
  <c r="BE100" i="1"/>
  <c r="BE99" i="1" s="1"/>
  <c r="BD100" i="1"/>
  <c r="BD99" i="1" s="1"/>
  <c r="BC100" i="1"/>
  <c r="BC99" i="1" s="1"/>
  <c r="BB100" i="1"/>
  <c r="BB99" i="1" s="1"/>
  <c r="BA100" i="1"/>
  <c r="BA99" i="1" s="1"/>
  <c r="AZ100" i="1"/>
  <c r="AZ99" i="1" s="1"/>
  <c r="AY100" i="1"/>
  <c r="AY99" i="1" s="1"/>
  <c r="AX100" i="1"/>
  <c r="AX99" i="1" s="1"/>
  <c r="AW100" i="1"/>
  <c r="AW99" i="1" s="1"/>
  <c r="AV100" i="1"/>
  <c r="AV99" i="1" s="1"/>
  <c r="AU100" i="1"/>
  <c r="AU99" i="1" s="1"/>
  <c r="AT100" i="1"/>
  <c r="AT99" i="1" s="1"/>
  <c r="AS100" i="1"/>
  <c r="AS99" i="1" s="1"/>
  <c r="AR100" i="1"/>
  <c r="AR99" i="1" s="1"/>
  <c r="AQ100" i="1"/>
  <c r="AQ99" i="1" s="1"/>
  <c r="AP100" i="1"/>
  <c r="AP99" i="1" s="1"/>
  <c r="AO100" i="1"/>
  <c r="AO99" i="1" s="1"/>
  <c r="AN100" i="1"/>
  <c r="AN99" i="1" s="1"/>
  <c r="AM100" i="1"/>
  <c r="AM99" i="1" s="1"/>
  <c r="AL100" i="1"/>
  <c r="AL99" i="1" s="1"/>
  <c r="AK100" i="1"/>
  <c r="AK99" i="1" s="1"/>
  <c r="AJ100" i="1"/>
  <c r="AJ99" i="1" s="1"/>
  <c r="AI100" i="1"/>
  <c r="AI99" i="1" s="1"/>
  <c r="AH100" i="1"/>
  <c r="AH99" i="1" s="1"/>
  <c r="AG100" i="1"/>
  <c r="AG99" i="1" s="1"/>
  <c r="AF100" i="1"/>
  <c r="AF99" i="1" s="1"/>
  <c r="AE100" i="1"/>
  <c r="AE99" i="1" s="1"/>
  <c r="AD100" i="1"/>
  <c r="AD99" i="1" s="1"/>
  <c r="AC100" i="1"/>
  <c r="AC99" i="1" s="1"/>
  <c r="AB100" i="1"/>
  <c r="AB99" i="1" s="1"/>
  <c r="AA100" i="1"/>
  <c r="AA99" i="1" s="1"/>
  <c r="Z100" i="1"/>
  <c r="Z99" i="1" s="1"/>
  <c r="Y100" i="1"/>
  <c r="Y99" i="1" s="1"/>
  <c r="X100" i="1"/>
  <c r="X99" i="1" s="1"/>
  <c r="W100" i="1"/>
  <c r="W99" i="1" s="1"/>
  <c r="V100" i="1"/>
  <c r="V99" i="1" s="1"/>
  <c r="U100" i="1"/>
  <c r="U99" i="1" s="1"/>
  <c r="T100" i="1"/>
  <c r="T99" i="1" s="1"/>
  <c r="S100" i="1"/>
  <c r="S99" i="1" s="1"/>
  <c r="R100" i="1"/>
  <c r="R99" i="1" s="1"/>
  <c r="Q100" i="1"/>
  <c r="Q99" i="1" s="1"/>
  <c r="P100" i="1"/>
  <c r="P99" i="1" s="1"/>
  <c r="O100" i="1"/>
  <c r="O99" i="1" s="1"/>
  <c r="N100" i="1"/>
  <c r="N99" i="1" s="1"/>
  <c r="M100" i="1"/>
  <c r="M99" i="1" s="1"/>
  <c r="L100" i="1"/>
  <c r="L99" i="1" s="1"/>
  <c r="K100" i="1"/>
  <c r="K99" i="1" s="1"/>
  <c r="J100" i="1"/>
  <c r="J99" i="1" s="1"/>
  <c r="I100" i="1"/>
  <c r="I99" i="1" s="1"/>
  <c r="H100" i="1"/>
  <c r="H99" i="1" s="1"/>
  <c r="G100" i="1"/>
  <c r="G99" i="1" s="1"/>
  <c r="F100" i="1"/>
  <c r="F99" i="1" s="1"/>
  <c r="E100" i="1"/>
  <c r="E99" i="1" s="1"/>
  <c r="D100" i="1"/>
  <c r="D99" i="1" s="1"/>
  <c r="C100" i="1"/>
  <c r="C99" i="1" s="1"/>
  <c r="B100" i="1"/>
  <c r="B99" i="1" s="1"/>
  <c r="MZ99" i="1"/>
  <c r="MY99" i="1"/>
  <c r="MX99" i="1"/>
  <c r="MT99" i="1"/>
  <c r="MM99" i="1"/>
  <c r="MI99" i="1"/>
  <c r="MF99" i="1"/>
  <c r="LX99" i="1"/>
  <c r="LW99" i="1"/>
  <c r="LT99" i="1"/>
  <c r="LS99" i="1"/>
  <c r="LR99" i="1"/>
  <c r="LL99" i="1"/>
  <c r="LG99" i="1"/>
  <c r="KY99" i="1"/>
  <c r="KQ99" i="1"/>
  <c r="KI99" i="1"/>
  <c r="KH99" i="1"/>
  <c r="KA99" i="1"/>
  <c r="JS99" i="1"/>
  <c r="JJ99" i="1"/>
  <c r="JC99" i="1"/>
  <c r="JB99" i="1"/>
  <c r="IQ99" i="1"/>
  <c r="II99" i="1"/>
  <c r="ID99" i="1"/>
  <c r="HS99" i="1"/>
  <c r="HG99" i="1"/>
  <c r="HF99" i="1"/>
  <c r="GQ99" i="1"/>
  <c r="GI99" i="1"/>
  <c r="FO99" i="1"/>
  <c r="EJ99" i="1"/>
  <c r="EE99" i="1"/>
  <c r="CI98" i="1"/>
  <c r="CH98" i="1"/>
  <c r="CE98" i="1"/>
  <c r="CD98" i="1"/>
  <c r="CC98" i="1"/>
  <c r="CB98" i="1"/>
  <c r="BX98" i="1"/>
  <c r="BW98" i="1"/>
  <c r="BV98" i="1"/>
  <c r="BN98" i="1"/>
  <c r="BH98" i="1"/>
  <c r="BG98" i="1"/>
  <c r="BF98" i="1"/>
  <c r="BB98" i="1"/>
  <c r="BA98" i="1"/>
  <c r="AZ98" i="1"/>
  <c r="AY98" i="1"/>
  <c r="AV98" i="1"/>
  <c r="AU98" i="1"/>
  <c r="AT98" i="1"/>
  <c r="AS98" i="1"/>
  <c r="AR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NB95" i="1"/>
  <c r="NB94" i="1" s="1"/>
  <c r="NA95" i="1"/>
  <c r="MZ95" i="1"/>
  <c r="MY95" i="1"/>
  <c r="MX95" i="1"/>
  <c r="MX94" i="1" s="1"/>
  <c r="MW95" i="1"/>
  <c r="MW94" i="1" s="1"/>
  <c r="MV95" i="1"/>
  <c r="MU95" i="1"/>
  <c r="MU94" i="1" s="1"/>
  <c r="MT95" i="1"/>
  <c r="MT94" i="1" s="1"/>
  <c r="MS95" i="1"/>
  <c r="MS94" i="1" s="1"/>
  <c r="MR95" i="1"/>
  <c r="MQ95" i="1"/>
  <c r="MQ94" i="1" s="1"/>
  <c r="MP95" i="1"/>
  <c r="MP94" i="1" s="1"/>
  <c r="MO95" i="1"/>
  <c r="MN95" i="1"/>
  <c r="MM95" i="1"/>
  <c r="ML95" i="1"/>
  <c r="ML94" i="1" s="1"/>
  <c r="MK95" i="1"/>
  <c r="MK94" i="1" s="1"/>
  <c r="MJ95" i="1"/>
  <c r="MI95" i="1"/>
  <c r="MI94" i="1" s="1"/>
  <c r="MH95" i="1"/>
  <c r="MH94" i="1" s="1"/>
  <c r="MG95" i="1"/>
  <c r="MF95" i="1"/>
  <c r="ME95" i="1"/>
  <c r="MD95" i="1"/>
  <c r="MD94" i="1" s="1"/>
  <c r="MC95" i="1"/>
  <c r="MC94" i="1" s="1"/>
  <c r="MB95" i="1"/>
  <c r="MB94" i="1" s="1"/>
  <c r="MA95" i="1"/>
  <c r="MA94" i="1" s="1"/>
  <c r="LZ95" i="1"/>
  <c r="LZ94" i="1" s="1"/>
  <c r="LY95" i="1"/>
  <c r="LX95" i="1"/>
  <c r="LW95" i="1"/>
  <c r="LV95" i="1"/>
  <c r="LV94" i="1" s="1"/>
  <c r="LU95" i="1"/>
  <c r="LU94" i="1" s="1"/>
  <c r="LT95" i="1"/>
  <c r="LS95" i="1"/>
  <c r="LS94" i="1" s="1"/>
  <c r="LR95" i="1"/>
  <c r="LR94" i="1" s="1"/>
  <c r="LQ95" i="1"/>
  <c r="LQ94" i="1" s="1"/>
  <c r="LP95" i="1"/>
  <c r="LO95" i="1"/>
  <c r="LO94" i="1" s="1"/>
  <c r="LN95" i="1"/>
  <c r="LN94" i="1" s="1"/>
  <c r="LM95" i="1"/>
  <c r="LL95" i="1"/>
  <c r="LL94" i="1" s="1"/>
  <c r="LK95" i="1"/>
  <c r="LK94" i="1" s="1"/>
  <c r="LJ95" i="1"/>
  <c r="LJ94" i="1" s="1"/>
  <c r="LI95" i="1"/>
  <c r="LH95" i="1"/>
  <c r="LG95" i="1"/>
  <c r="LF95" i="1"/>
  <c r="LF94" i="1" s="1"/>
  <c r="LE95" i="1"/>
  <c r="LE94" i="1" s="1"/>
  <c r="LD95" i="1"/>
  <c r="LC95" i="1"/>
  <c r="LB95" i="1"/>
  <c r="LB94" i="1" s="1"/>
  <c r="LA95" i="1"/>
  <c r="LA94" i="1" s="1"/>
  <c r="KZ95" i="1"/>
  <c r="KY95" i="1"/>
  <c r="KY94" i="1" s="1"/>
  <c r="KX95" i="1"/>
  <c r="KX94" i="1" s="1"/>
  <c r="KW95" i="1"/>
  <c r="KV95" i="1"/>
  <c r="KV94" i="1" s="1"/>
  <c r="KU95" i="1"/>
  <c r="KU94" i="1" s="1"/>
  <c r="KT95" i="1"/>
  <c r="KT94" i="1" s="1"/>
  <c r="KS95" i="1"/>
  <c r="KS94" i="1" s="1"/>
  <c r="KR95" i="1"/>
  <c r="KQ95" i="1"/>
  <c r="KQ94" i="1" s="1"/>
  <c r="KP95" i="1"/>
  <c r="KP94" i="1" s="1"/>
  <c r="KO95" i="1"/>
  <c r="KN95" i="1"/>
  <c r="KM95" i="1"/>
  <c r="KL95" i="1"/>
  <c r="KL94" i="1" s="1"/>
  <c r="KK95" i="1"/>
  <c r="KK94" i="1" s="1"/>
  <c r="KJ95" i="1"/>
  <c r="KI95" i="1"/>
  <c r="KH95" i="1"/>
  <c r="KH94" i="1" s="1"/>
  <c r="KG95" i="1"/>
  <c r="KG94" i="1" s="1"/>
  <c r="KF95" i="1"/>
  <c r="KE95" i="1"/>
  <c r="KD95" i="1"/>
  <c r="KD94" i="1" s="1"/>
  <c r="KC95" i="1"/>
  <c r="KC94" i="1" s="1"/>
  <c r="KB95" i="1"/>
  <c r="KB94" i="1" s="1"/>
  <c r="KA95" i="1"/>
  <c r="JZ95" i="1"/>
  <c r="JZ94" i="1" s="1"/>
  <c r="JY95" i="1"/>
  <c r="JY94" i="1" s="1"/>
  <c r="JX95" i="1"/>
  <c r="JW95" i="1"/>
  <c r="JV95" i="1"/>
  <c r="JV94" i="1" s="1"/>
  <c r="JU95" i="1"/>
  <c r="JU94" i="1" s="1"/>
  <c r="JT95" i="1"/>
  <c r="JT94" i="1" s="1"/>
  <c r="JS95" i="1"/>
  <c r="JR95" i="1"/>
  <c r="JR94" i="1" s="1"/>
  <c r="JQ95" i="1"/>
  <c r="JQ94" i="1" s="1"/>
  <c r="JP95" i="1"/>
  <c r="JO95" i="1"/>
  <c r="JN95" i="1"/>
  <c r="JN94" i="1" s="1"/>
  <c r="JM95" i="1"/>
  <c r="JM94" i="1" s="1"/>
  <c r="JL95" i="1"/>
  <c r="JL94" i="1" s="1"/>
  <c r="JK95" i="1"/>
  <c r="JJ95" i="1"/>
  <c r="JJ94" i="1" s="1"/>
  <c r="JI95" i="1"/>
  <c r="JI94" i="1" s="1"/>
  <c r="JH95" i="1"/>
  <c r="JG95" i="1"/>
  <c r="JF95" i="1"/>
  <c r="JF94" i="1" s="1"/>
  <c r="JE95" i="1"/>
  <c r="JE94" i="1" s="1"/>
  <c r="JD95" i="1"/>
  <c r="JD94" i="1" s="1"/>
  <c r="JC95" i="1"/>
  <c r="JC94" i="1" s="1"/>
  <c r="JB95" i="1"/>
  <c r="JB94" i="1" s="1"/>
  <c r="JA95" i="1"/>
  <c r="JA94" i="1" s="1"/>
  <c r="IZ95" i="1"/>
  <c r="IY95" i="1"/>
  <c r="IY94" i="1" s="1"/>
  <c r="IX95" i="1"/>
  <c r="IX94" i="1" s="1"/>
  <c r="IW95" i="1"/>
  <c r="IW94" i="1" s="1"/>
  <c r="IV95" i="1"/>
  <c r="IU95" i="1"/>
  <c r="IU94" i="1" s="1"/>
  <c r="IT95" i="1"/>
  <c r="IT94" i="1" s="1"/>
  <c r="IS95" i="1"/>
  <c r="IS94" i="1" s="1"/>
  <c r="IR95" i="1"/>
  <c r="IR94" i="1" s="1"/>
  <c r="IQ95" i="1"/>
  <c r="IP95" i="1"/>
  <c r="IP94" i="1" s="1"/>
  <c r="IO95" i="1"/>
  <c r="IO94" i="1" s="1"/>
  <c r="IN95" i="1"/>
  <c r="IM95" i="1"/>
  <c r="IM94" i="1" s="1"/>
  <c r="IL95" i="1"/>
  <c r="IL94" i="1" s="1"/>
  <c r="IK95" i="1"/>
  <c r="IK94" i="1" s="1"/>
  <c r="IJ95" i="1"/>
  <c r="II95" i="1"/>
  <c r="II94" i="1" s="1"/>
  <c r="IH95" i="1"/>
  <c r="IH94" i="1" s="1"/>
  <c r="IG95" i="1"/>
  <c r="IG94" i="1" s="1"/>
  <c r="IF95" i="1"/>
  <c r="IE95" i="1"/>
  <c r="IE94" i="1" s="1"/>
  <c r="ID95" i="1"/>
  <c r="ID94" i="1" s="1"/>
  <c r="IC95" i="1"/>
  <c r="IC94" i="1" s="1"/>
  <c r="IB95" i="1"/>
  <c r="IA95" i="1"/>
  <c r="HZ95" i="1"/>
  <c r="HZ94" i="1" s="1"/>
  <c r="HY95" i="1"/>
  <c r="HY94" i="1" s="1"/>
  <c r="HX95" i="1"/>
  <c r="HX94" i="1" s="1"/>
  <c r="HW95" i="1"/>
  <c r="HW94" i="1" s="1"/>
  <c r="HV95" i="1"/>
  <c r="HV94" i="1" s="1"/>
  <c r="HU95" i="1"/>
  <c r="HU94" i="1" s="1"/>
  <c r="HT95" i="1"/>
  <c r="HT94" i="1" s="1"/>
  <c r="HS95" i="1"/>
  <c r="HR95" i="1"/>
  <c r="HR94" i="1" s="1"/>
  <c r="HQ95" i="1"/>
  <c r="HQ94" i="1" s="1"/>
  <c r="HP95" i="1"/>
  <c r="HP94" i="1" s="1"/>
  <c r="HO95" i="1"/>
  <c r="HO94" i="1" s="1"/>
  <c r="HN95" i="1"/>
  <c r="HN94" i="1" s="1"/>
  <c r="HM95" i="1"/>
  <c r="HM94" i="1" s="1"/>
  <c r="HL95" i="1"/>
  <c r="HL94" i="1" s="1"/>
  <c r="HK95" i="1"/>
  <c r="HJ95" i="1"/>
  <c r="HJ94" i="1" s="1"/>
  <c r="HI95" i="1"/>
  <c r="HI94" i="1" s="1"/>
  <c r="HH95" i="1"/>
  <c r="HH94" i="1" s="1"/>
  <c r="HG95" i="1"/>
  <c r="HG94" i="1" s="1"/>
  <c r="HF95" i="1"/>
  <c r="HF94" i="1" s="1"/>
  <c r="HE95" i="1"/>
  <c r="HE94" i="1" s="1"/>
  <c r="HD95" i="1"/>
  <c r="HD94" i="1" s="1"/>
  <c r="HC95" i="1"/>
  <c r="HC94" i="1" s="1"/>
  <c r="HB95" i="1"/>
  <c r="HB94" i="1" s="1"/>
  <c r="HA95" i="1"/>
  <c r="HA94" i="1" s="1"/>
  <c r="GZ95" i="1"/>
  <c r="GZ94" i="1" s="1"/>
  <c r="GY95" i="1"/>
  <c r="GX95" i="1"/>
  <c r="GX94" i="1" s="1"/>
  <c r="GW95" i="1"/>
  <c r="GW94" i="1" s="1"/>
  <c r="GV95" i="1"/>
  <c r="GU95" i="1"/>
  <c r="GT95" i="1"/>
  <c r="GT94" i="1" s="1"/>
  <c r="GS95" i="1"/>
  <c r="GS94" i="1" s="1"/>
  <c r="GR95" i="1"/>
  <c r="GR94" i="1" s="1"/>
  <c r="GQ95" i="1"/>
  <c r="GQ94" i="1" s="1"/>
  <c r="GP95" i="1"/>
  <c r="GP94" i="1" s="1"/>
  <c r="GO95" i="1"/>
  <c r="GO94" i="1" s="1"/>
  <c r="GN95" i="1"/>
  <c r="GN94" i="1" s="1"/>
  <c r="GM95" i="1"/>
  <c r="GL95" i="1"/>
  <c r="GL94" i="1" s="1"/>
  <c r="GK95" i="1"/>
  <c r="GK94" i="1" s="1"/>
  <c r="GJ95" i="1"/>
  <c r="GJ94" i="1" s="1"/>
  <c r="GI95" i="1"/>
  <c r="GI94" i="1" s="1"/>
  <c r="GH95" i="1"/>
  <c r="GH94" i="1" s="1"/>
  <c r="GG95" i="1"/>
  <c r="GG94" i="1" s="1"/>
  <c r="GF95" i="1"/>
  <c r="GF94" i="1" s="1"/>
  <c r="GE95" i="1"/>
  <c r="GE94" i="1" s="1"/>
  <c r="GD95" i="1"/>
  <c r="GD94" i="1" s="1"/>
  <c r="GC95" i="1"/>
  <c r="GC94" i="1" s="1"/>
  <c r="GB95" i="1"/>
  <c r="GA95" i="1"/>
  <c r="GA94" i="1" s="1"/>
  <c r="FZ95" i="1"/>
  <c r="FZ94" i="1" s="1"/>
  <c r="FY95" i="1"/>
  <c r="FY94" i="1" s="1"/>
  <c r="FX95" i="1"/>
  <c r="FX94" i="1" s="1"/>
  <c r="FW95" i="1"/>
  <c r="FW94" i="1" s="1"/>
  <c r="FV95" i="1"/>
  <c r="FV94" i="1" s="1"/>
  <c r="FU95" i="1"/>
  <c r="FU94" i="1" s="1"/>
  <c r="FT95" i="1"/>
  <c r="FT94" i="1" s="1"/>
  <c r="FS95" i="1"/>
  <c r="FS94" i="1" s="1"/>
  <c r="FR95" i="1"/>
  <c r="FR94" i="1" s="1"/>
  <c r="FQ95" i="1"/>
  <c r="FQ94" i="1" s="1"/>
  <c r="FP95" i="1"/>
  <c r="FO95" i="1"/>
  <c r="FO94" i="1" s="1"/>
  <c r="FN95" i="1"/>
  <c r="FN94" i="1" s="1"/>
  <c r="FM95" i="1"/>
  <c r="FM94" i="1" s="1"/>
  <c r="FL95" i="1"/>
  <c r="FK95" i="1"/>
  <c r="FK94" i="1" s="1"/>
  <c r="FJ95" i="1"/>
  <c r="FJ94" i="1" s="1"/>
  <c r="FI95" i="1"/>
  <c r="FI94" i="1" s="1"/>
  <c r="FH95" i="1"/>
  <c r="FG95" i="1"/>
  <c r="FG94" i="1" s="1"/>
  <c r="FF95" i="1"/>
  <c r="FF94" i="1" s="1"/>
  <c r="FE95" i="1"/>
  <c r="FE94" i="1" s="1"/>
  <c r="FD95" i="1"/>
  <c r="FD94" i="1" s="1"/>
  <c r="FC95" i="1"/>
  <c r="FC94" i="1" s="1"/>
  <c r="FB95" i="1"/>
  <c r="FB94" i="1" s="1"/>
  <c r="FA95" i="1"/>
  <c r="FA94" i="1" s="1"/>
  <c r="EZ95" i="1"/>
  <c r="EZ94" i="1" s="1"/>
  <c r="EY95" i="1"/>
  <c r="EY94" i="1" s="1"/>
  <c r="EX95" i="1"/>
  <c r="EW95" i="1"/>
  <c r="EV95" i="1"/>
  <c r="EU95" i="1"/>
  <c r="ET95" i="1"/>
  <c r="ES95" i="1"/>
  <c r="ER95" i="1"/>
  <c r="EQ95" i="1"/>
  <c r="EP95" i="1"/>
  <c r="EO95" i="1"/>
  <c r="EO94" i="1" s="1"/>
  <c r="EN95" i="1"/>
  <c r="EM95" i="1"/>
  <c r="EL95" i="1"/>
  <c r="EK95" i="1"/>
  <c r="EJ95" i="1"/>
  <c r="EI95" i="1"/>
  <c r="EH95" i="1"/>
  <c r="EG95" i="1"/>
  <c r="EG94" i="1" s="1"/>
  <c r="EF95" i="1"/>
  <c r="EE95" i="1"/>
  <c r="ED95" i="1"/>
  <c r="EC95" i="1"/>
  <c r="EC94" i="1" s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Q94" i="1" s="1"/>
  <c r="DP95" i="1"/>
  <c r="DO95" i="1"/>
  <c r="DN95" i="1"/>
  <c r="DM95" i="1"/>
  <c r="DM94" i="1" s="1"/>
  <c r="DL95" i="1"/>
  <c r="DK95" i="1"/>
  <c r="DJ95" i="1"/>
  <c r="DI95" i="1"/>
  <c r="DH95" i="1"/>
  <c r="DG95" i="1"/>
  <c r="DF95" i="1"/>
  <c r="DE95" i="1"/>
  <c r="DD95" i="1"/>
  <c r="DC95" i="1"/>
  <c r="DB95" i="1"/>
  <c r="DA95" i="1"/>
  <c r="DA94" i="1" s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O94" i="1" s="1"/>
  <c r="CN95" i="1"/>
  <c r="CM95" i="1"/>
  <c r="CL95" i="1"/>
  <c r="CK95" i="1"/>
  <c r="CK94" i="1" s="1"/>
  <c r="CJ95" i="1"/>
  <c r="CI95" i="1"/>
  <c r="CH95" i="1"/>
  <c r="CG95" i="1"/>
  <c r="CF95" i="1"/>
  <c r="CE95" i="1"/>
  <c r="CD95" i="1"/>
  <c r="CC95" i="1"/>
  <c r="CC94" i="1" s="1"/>
  <c r="CB95" i="1"/>
  <c r="CA95" i="1"/>
  <c r="CA94" i="1" s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I94" i="1" s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W94" i="1" s="1"/>
  <c r="AV95" i="1"/>
  <c r="AU95" i="1"/>
  <c r="AT95" i="1"/>
  <c r="AS95" i="1"/>
  <c r="AR95" i="1"/>
  <c r="AQ95" i="1"/>
  <c r="AP95" i="1"/>
  <c r="AO95" i="1"/>
  <c r="AN95" i="1"/>
  <c r="AM95" i="1"/>
  <c r="AM94" i="1" s="1"/>
  <c r="AL95" i="1"/>
  <c r="AK95" i="1"/>
  <c r="AJ95" i="1"/>
  <c r="AI95" i="1"/>
  <c r="AH95" i="1"/>
  <c r="AG95" i="1"/>
  <c r="AF95" i="1"/>
  <c r="AE95" i="1"/>
  <c r="AD95" i="1"/>
  <c r="AC95" i="1"/>
  <c r="AC94" i="1" s="1"/>
  <c r="AB95" i="1"/>
  <c r="AA95" i="1"/>
  <c r="Z95" i="1"/>
  <c r="Y95" i="1"/>
  <c r="X95" i="1"/>
  <c r="W95" i="1"/>
  <c r="V95" i="1"/>
  <c r="U95" i="1"/>
  <c r="T95" i="1"/>
  <c r="S95" i="1"/>
  <c r="R95" i="1"/>
  <c r="R94" i="1" s="1"/>
  <c r="Q95" i="1"/>
  <c r="Q94" i="1" s="1"/>
  <c r="P95" i="1"/>
  <c r="P94" i="1" s="1"/>
  <c r="O95" i="1"/>
  <c r="O94" i="1" s="1"/>
  <c r="N95" i="1"/>
  <c r="N94" i="1" s="1"/>
  <c r="M95" i="1"/>
  <c r="M94" i="1" s="1"/>
  <c r="L95" i="1"/>
  <c r="L94" i="1" s="1"/>
  <c r="K95" i="1"/>
  <c r="K94" i="1" s="1"/>
  <c r="J95" i="1"/>
  <c r="J94" i="1" s="1"/>
  <c r="I95" i="1"/>
  <c r="I94" i="1" s="1"/>
  <c r="H95" i="1"/>
  <c r="H94" i="1" s="1"/>
  <c r="G95" i="1"/>
  <c r="G94" i="1" s="1"/>
  <c r="F95" i="1"/>
  <c r="F94" i="1" s="1"/>
  <c r="E95" i="1"/>
  <c r="E94" i="1" s="1"/>
  <c r="D95" i="1"/>
  <c r="D94" i="1" s="1"/>
  <c r="C95" i="1"/>
  <c r="C94" i="1" s="1"/>
  <c r="B95" i="1"/>
  <c r="B94" i="1" s="1"/>
  <c r="NA94" i="1"/>
  <c r="MZ94" i="1"/>
  <c r="MY94" i="1"/>
  <c r="MV94" i="1"/>
  <c r="MR94" i="1"/>
  <c r="MO94" i="1"/>
  <c r="MN94" i="1"/>
  <c r="MM94" i="1"/>
  <c r="MJ94" i="1"/>
  <c r="MG94" i="1"/>
  <c r="MF94" i="1"/>
  <c r="ME94" i="1"/>
  <c r="LY94" i="1"/>
  <c r="LX94" i="1"/>
  <c r="LW94" i="1"/>
  <c r="LT94" i="1"/>
  <c r="LP94" i="1"/>
  <c r="LM94" i="1"/>
  <c r="LI94" i="1"/>
  <c r="LH94" i="1"/>
  <c r="LG94" i="1"/>
  <c r="LD94" i="1"/>
  <c r="LC94" i="1"/>
  <c r="KZ94" i="1"/>
  <c r="KW94" i="1"/>
  <c r="KR94" i="1"/>
  <c r="KO94" i="1"/>
  <c r="KN94" i="1"/>
  <c r="KM94" i="1"/>
  <c r="KJ94" i="1"/>
  <c r="KI94" i="1"/>
  <c r="KF94" i="1"/>
  <c r="KE94" i="1"/>
  <c r="KA94" i="1"/>
  <c r="JX94" i="1"/>
  <c r="JW94" i="1"/>
  <c r="JS94" i="1"/>
  <c r="JP94" i="1"/>
  <c r="JO94" i="1"/>
  <c r="JK94" i="1"/>
  <c r="JH94" i="1"/>
  <c r="JG94" i="1"/>
  <c r="IZ94" i="1"/>
  <c r="IV94" i="1"/>
  <c r="IQ94" i="1"/>
  <c r="IN94" i="1"/>
  <c r="IJ94" i="1"/>
  <c r="IF94" i="1"/>
  <c r="IB94" i="1"/>
  <c r="IA94" i="1"/>
  <c r="HS94" i="1"/>
  <c r="HK94" i="1"/>
  <c r="GY94" i="1"/>
  <c r="GV94" i="1"/>
  <c r="GU94" i="1"/>
  <c r="GM94" i="1"/>
  <c r="GB94" i="1"/>
  <c r="FP94" i="1"/>
  <c r="FL94" i="1"/>
  <c r="FH94" i="1"/>
  <c r="EW94" i="1"/>
  <c r="EV94" i="1"/>
  <c r="EM94" i="1"/>
  <c r="DW94" i="1"/>
  <c r="CQ94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NB91" i="1"/>
  <c r="NA91" i="1"/>
  <c r="NA90" i="1" s="1"/>
  <c r="MZ91" i="1"/>
  <c r="MY91" i="1"/>
  <c r="MY90" i="1" s="1"/>
  <c r="MX91" i="1"/>
  <c r="MW91" i="1"/>
  <c r="MW90" i="1" s="1"/>
  <c r="MV91" i="1"/>
  <c r="MU91" i="1"/>
  <c r="MU90" i="1" s="1"/>
  <c r="MT91" i="1"/>
  <c r="MS91" i="1"/>
  <c r="MS90" i="1" s="1"/>
  <c r="MR91" i="1"/>
  <c r="MQ91" i="1"/>
  <c r="MQ90" i="1" s="1"/>
  <c r="MP91" i="1"/>
  <c r="MO91" i="1"/>
  <c r="MO90" i="1" s="1"/>
  <c r="MN91" i="1"/>
  <c r="MM91" i="1"/>
  <c r="MM90" i="1" s="1"/>
  <c r="ML91" i="1"/>
  <c r="MK91" i="1"/>
  <c r="MK90" i="1" s="1"/>
  <c r="MJ91" i="1"/>
  <c r="MI91" i="1"/>
  <c r="MI90" i="1" s="1"/>
  <c r="MH91" i="1"/>
  <c r="MG91" i="1"/>
  <c r="MG90" i="1" s="1"/>
  <c r="MF91" i="1"/>
  <c r="ME91" i="1"/>
  <c r="ME90" i="1" s="1"/>
  <c r="MD91" i="1"/>
  <c r="MC91" i="1"/>
  <c r="MC90" i="1" s="1"/>
  <c r="MB91" i="1"/>
  <c r="MA91" i="1"/>
  <c r="MA90" i="1" s="1"/>
  <c r="LZ91" i="1"/>
  <c r="LY91" i="1"/>
  <c r="LY90" i="1" s="1"/>
  <c r="LX91" i="1"/>
  <c r="LW91" i="1"/>
  <c r="LW90" i="1" s="1"/>
  <c r="LV91" i="1"/>
  <c r="LU91" i="1"/>
  <c r="LU90" i="1" s="1"/>
  <c r="LT91" i="1"/>
  <c r="LS91" i="1"/>
  <c r="LS90" i="1" s="1"/>
  <c r="LR91" i="1"/>
  <c r="LQ91" i="1"/>
  <c r="LQ90" i="1" s="1"/>
  <c r="LP91" i="1"/>
  <c r="LO91" i="1"/>
  <c r="LO90" i="1" s="1"/>
  <c r="LN91" i="1"/>
  <c r="LM91" i="1"/>
  <c r="LM90" i="1" s="1"/>
  <c r="LL91" i="1"/>
  <c r="LK91" i="1"/>
  <c r="LK90" i="1" s="1"/>
  <c r="LJ91" i="1"/>
  <c r="LI91" i="1"/>
  <c r="LI90" i="1" s="1"/>
  <c r="LH91" i="1"/>
  <c r="LG91" i="1"/>
  <c r="LG90" i="1" s="1"/>
  <c r="LF91" i="1"/>
  <c r="LE91" i="1"/>
  <c r="LE90" i="1" s="1"/>
  <c r="LD91" i="1"/>
  <c r="LC91" i="1"/>
  <c r="LC90" i="1" s="1"/>
  <c r="LB91" i="1"/>
  <c r="LA91" i="1"/>
  <c r="LA90" i="1" s="1"/>
  <c r="KZ91" i="1"/>
  <c r="KY91" i="1"/>
  <c r="KY90" i="1" s="1"/>
  <c r="KX91" i="1"/>
  <c r="KX90" i="1" s="1"/>
  <c r="KW91" i="1"/>
  <c r="KW90" i="1" s="1"/>
  <c r="KV91" i="1"/>
  <c r="KU91" i="1"/>
  <c r="KU90" i="1" s="1"/>
  <c r="KT91" i="1"/>
  <c r="KS91" i="1"/>
  <c r="KS90" i="1" s="1"/>
  <c r="KR91" i="1"/>
  <c r="KR90" i="1" s="1"/>
  <c r="KQ91" i="1"/>
  <c r="KQ90" i="1" s="1"/>
  <c r="KP91" i="1"/>
  <c r="KO91" i="1"/>
  <c r="KO90" i="1" s="1"/>
  <c r="KN91" i="1"/>
  <c r="KN90" i="1" s="1"/>
  <c r="KM91" i="1"/>
  <c r="KM90" i="1" s="1"/>
  <c r="KL91" i="1"/>
  <c r="KK91" i="1"/>
  <c r="KK90" i="1" s="1"/>
  <c r="KJ91" i="1"/>
  <c r="KJ90" i="1" s="1"/>
  <c r="KI91" i="1"/>
  <c r="KI90" i="1" s="1"/>
  <c r="KH91" i="1"/>
  <c r="KH90" i="1" s="1"/>
  <c r="KG91" i="1"/>
  <c r="KG90" i="1" s="1"/>
  <c r="KF91" i="1"/>
  <c r="KE91" i="1"/>
  <c r="KE90" i="1" s="1"/>
  <c r="KD91" i="1"/>
  <c r="KD90" i="1" s="1"/>
  <c r="KC91" i="1"/>
  <c r="KC90" i="1" s="1"/>
  <c r="KB91" i="1"/>
  <c r="KB90" i="1" s="1"/>
  <c r="KA91" i="1"/>
  <c r="KA90" i="1" s="1"/>
  <c r="JZ91" i="1"/>
  <c r="JY91" i="1"/>
  <c r="JY90" i="1" s="1"/>
  <c r="JX91" i="1"/>
  <c r="JX90" i="1" s="1"/>
  <c r="JW91" i="1"/>
  <c r="JW90" i="1" s="1"/>
  <c r="JV91" i="1"/>
  <c r="JU91" i="1"/>
  <c r="JU90" i="1" s="1"/>
  <c r="JT91" i="1"/>
  <c r="JT90" i="1" s="1"/>
  <c r="JS91" i="1"/>
  <c r="JS90" i="1" s="1"/>
  <c r="JR91" i="1"/>
  <c r="JR90" i="1" s="1"/>
  <c r="JQ91" i="1"/>
  <c r="JQ90" i="1" s="1"/>
  <c r="JP91" i="1"/>
  <c r="JP90" i="1" s="1"/>
  <c r="JO91" i="1"/>
  <c r="JO90" i="1" s="1"/>
  <c r="JN91" i="1"/>
  <c r="JM91" i="1"/>
  <c r="JM90" i="1" s="1"/>
  <c r="JL91" i="1"/>
  <c r="JL90" i="1" s="1"/>
  <c r="JK91" i="1"/>
  <c r="JK90" i="1" s="1"/>
  <c r="JJ91" i="1"/>
  <c r="JI91" i="1"/>
  <c r="JI90" i="1" s="1"/>
  <c r="JH91" i="1"/>
  <c r="JG91" i="1"/>
  <c r="JG90" i="1" s="1"/>
  <c r="JF91" i="1"/>
  <c r="JF90" i="1" s="1"/>
  <c r="JE91" i="1"/>
  <c r="JE90" i="1" s="1"/>
  <c r="JD91" i="1"/>
  <c r="JD90" i="1" s="1"/>
  <c r="JC91" i="1"/>
  <c r="JC90" i="1" s="1"/>
  <c r="JB91" i="1"/>
  <c r="JB90" i="1" s="1"/>
  <c r="JA91" i="1"/>
  <c r="JA90" i="1" s="1"/>
  <c r="IZ91" i="1"/>
  <c r="IZ90" i="1" s="1"/>
  <c r="IY91" i="1"/>
  <c r="IY90" i="1" s="1"/>
  <c r="IX91" i="1"/>
  <c r="IW91" i="1"/>
  <c r="IW90" i="1" s="1"/>
  <c r="IV91" i="1"/>
  <c r="IV90" i="1" s="1"/>
  <c r="IU91" i="1"/>
  <c r="IU90" i="1" s="1"/>
  <c r="IT91" i="1"/>
  <c r="IS91" i="1"/>
  <c r="IS90" i="1" s="1"/>
  <c r="IR91" i="1"/>
  <c r="IR90" i="1" s="1"/>
  <c r="IQ91" i="1"/>
  <c r="IQ90" i="1" s="1"/>
  <c r="IP91" i="1"/>
  <c r="IO91" i="1"/>
  <c r="IO90" i="1" s="1"/>
  <c r="IN91" i="1"/>
  <c r="IN90" i="1" s="1"/>
  <c r="IM91" i="1"/>
  <c r="IM90" i="1" s="1"/>
  <c r="IL91" i="1"/>
  <c r="IL90" i="1" s="1"/>
  <c r="IK91" i="1"/>
  <c r="IK90" i="1" s="1"/>
  <c r="IJ91" i="1"/>
  <c r="II91" i="1"/>
  <c r="II90" i="1" s="1"/>
  <c r="IH91" i="1"/>
  <c r="IH90" i="1" s="1"/>
  <c r="IG91" i="1"/>
  <c r="IG90" i="1" s="1"/>
  <c r="IF91" i="1"/>
  <c r="IF90" i="1" s="1"/>
  <c r="IE91" i="1"/>
  <c r="IE90" i="1" s="1"/>
  <c r="ID91" i="1"/>
  <c r="IC91" i="1"/>
  <c r="IC90" i="1" s="1"/>
  <c r="IB91" i="1"/>
  <c r="IA91" i="1"/>
  <c r="IA90" i="1" s="1"/>
  <c r="HZ91" i="1"/>
  <c r="HY91" i="1"/>
  <c r="HY90" i="1" s="1"/>
  <c r="HX91" i="1"/>
  <c r="HW91" i="1"/>
  <c r="HW90" i="1" s="1"/>
  <c r="HV91" i="1"/>
  <c r="HV90" i="1" s="1"/>
  <c r="HU91" i="1"/>
  <c r="HU90" i="1" s="1"/>
  <c r="HT91" i="1"/>
  <c r="HS91" i="1"/>
  <c r="HS90" i="1" s="1"/>
  <c r="HR91" i="1"/>
  <c r="HR90" i="1" s="1"/>
  <c r="HQ91" i="1"/>
  <c r="HQ90" i="1" s="1"/>
  <c r="HP91" i="1"/>
  <c r="HO91" i="1"/>
  <c r="HO90" i="1" s="1"/>
  <c r="HN91" i="1"/>
  <c r="HM91" i="1"/>
  <c r="HM90" i="1" s="1"/>
  <c r="HL91" i="1"/>
  <c r="HK91" i="1"/>
  <c r="HK90" i="1" s="1"/>
  <c r="HJ91" i="1"/>
  <c r="HI91" i="1"/>
  <c r="HI90" i="1" s="1"/>
  <c r="HH91" i="1"/>
  <c r="HG91" i="1"/>
  <c r="HG90" i="1" s="1"/>
  <c r="HF91" i="1"/>
  <c r="HE91" i="1"/>
  <c r="HE90" i="1" s="1"/>
  <c r="HD91" i="1"/>
  <c r="HC91" i="1"/>
  <c r="HC90" i="1" s="1"/>
  <c r="HB91" i="1"/>
  <c r="HA91" i="1"/>
  <c r="HA90" i="1" s="1"/>
  <c r="GZ91" i="1"/>
  <c r="GY91" i="1"/>
  <c r="GY90" i="1" s="1"/>
  <c r="GX91" i="1"/>
  <c r="GW91" i="1"/>
  <c r="GW90" i="1" s="1"/>
  <c r="GV91" i="1"/>
  <c r="GU91" i="1"/>
  <c r="GU90" i="1" s="1"/>
  <c r="GT91" i="1"/>
  <c r="GS91" i="1"/>
  <c r="GS90" i="1" s="1"/>
  <c r="GR91" i="1"/>
  <c r="GQ91" i="1"/>
  <c r="GQ90" i="1" s="1"/>
  <c r="GP91" i="1"/>
  <c r="GP90" i="1" s="1"/>
  <c r="GO91" i="1"/>
  <c r="GO90" i="1" s="1"/>
  <c r="GN91" i="1"/>
  <c r="GM91" i="1"/>
  <c r="GM90" i="1" s="1"/>
  <c r="GL91" i="1"/>
  <c r="GK91" i="1"/>
  <c r="GK90" i="1" s="1"/>
  <c r="GJ91" i="1"/>
  <c r="GI91" i="1"/>
  <c r="GI90" i="1" s="1"/>
  <c r="GH91" i="1"/>
  <c r="GH90" i="1" s="1"/>
  <c r="GG91" i="1"/>
  <c r="GG90" i="1" s="1"/>
  <c r="GF91" i="1"/>
  <c r="GE91" i="1"/>
  <c r="GE90" i="1" s="1"/>
  <c r="GD91" i="1"/>
  <c r="GC91" i="1"/>
  <c r="GC90" i="1" s="1"/>
  <c r="GB91" i="1"/>
  <c r="GA91" i="1"/>
  <c r="GA90" i="1" s="1"/>
  <c r="FZ91" i="1"/>
  <c r="FZ90" i="1" s="1"/>
  <c r="FY91" i="1"/>
  <c r="FY90" i="1" s="1"/>
  <c r="FX91" i="1"/>
  <c r="FW91" i="1"/>
  <c r="FW90" i="1" s="1"/>
  <c r="FV91" i="1"/>
  <c r="FU91" i="1"/>
  <c r="FU90" i="1" s="1"/>
  <c r="FT91" i="1"/>
  <c r="FS91" i="1"/>
  <c r="FS90" i="1" s="1"/>
  <c r="FR91" i="1"/>
  <c r="FR90" i="1" s="1"/>
  <c r="FQ91" i="1"/>
  <c r="FQ90" i="1" s="1"/>
  <c r="FP91" i="1"/>
  <c r="FO91" i="1"/>
  <c r="FO90" i="1" s="1"/>
  <c r="FN91" i="1"/>
  <c r="FM91" i="1"/>
  <c r="FM90" i="1" s="1"/>
  <c r="FL91" i="1"/>
  <c r="FK91" i="1"/>
  <c r="FK90" i="1" s="1"/>
  <c r="FJ91" i="1"/>
  <c r="FI91" i="1"/>
  <c r="FI90" i="1" s="1"/>
  <c r="FH91" i="1"/>
  <c r="FG91" i="1"/>
  <c r="FG90" i="1" s="1"/>
  <c r="FF91" i="1"/>
  <c r="FE91" i="1"/>
  <c r="FE90" i="1" s="1"/>
  <c r="FD91" i="1"/>
  <c r="FC91" i="1"/>
  <c r="FC90" i="1" s="1"/>
  <c r="FB91" i="1"/>
  <c r="FB90" i="1" s="1"/>
  <c r="FA91" i="1"/>
  <c r="FA90" i="1" s="1"/>
  <c r="EZ91" i="1"/>
  <c r="EY91" i="1"/>
  <c r="EY90" i="1" s="1"/>
  <c r="EX91" i="1"/>
  <c r="EW91" i="1"/>
  <c r="EW90" i="1" s="1"/>
  <c r="EV91" i="1"/>
  <c r="EU91" i="1"/>
  <c r="EU90" i="1" s="1"/>
  <c r="ET91" i="1"/>
  <c r="ES91" i="1"/>
  <c r="ES90" i="1" s="1"/>
  <c r="ER91" i="1"/>
  <c r="EQ91" i="1"/>
  <c r="EQ90" i="1" s="1"/>
  <c r="EP91" i="1"/>
  <c r="EO91" i="1"/>
  <c r="EO90" i="1" s="1"/>
  <c r="EN91" i="1"/>
  <c r="EM91" i="1"/>
  <c r="EM90" i="1" s="1"/>
  <c r="EL91" i="1"/>
  <c r="EL90" i="1" s="1"/>
  <c r="EK91" i="1"/>
  <c r="EK90" i="1" s="1"/>
  <c r="EJ91" i="1"/>
  <c r="EI91" i="1"/>
  <c r="EI90" i="1" s="1"/>
  <c r="EH91" i="1"/>
  <c r="EG91" i="1"/>
  <c r="EG90" i="1" s="1"/>
  <c r="EF91" i="1"/>
  <c r="EE91" i="1"/>
  <c r="EE90" i="1" s="1"/>
  <c r="ED91" i="1"/>
  <c r="EC91" i="1"/>
  <c r="EC90" i="1" s="1"/>
  <c r="EB91" i="1"/>
  <c r="EA91" i="1"/>
  <c r="EA90" i="1" s="1"/>
  <c r="DZ91" i="1"/>
  <c r="DY91" i="1"/>
  <c r="DY90" i="1" s="1"/>
  <c r="DX91" i="1"/>
  <c r="DW91" i="1"/>
  <c r="DW90" i="1" s="1"/>
  <c r="DV91" i="1"/>
  <c r="DV90" i="1" s="1"/>
  <c r="DU91" i="1"/>
  <c r="DU90" i="1" s="1"/>
  <c r="DT91" i="1"/>
  <c r="DS91" i="1"/>
  <c r="DS90" i="1" s="1"/>
  <c r="DR91" i="1"/>
  <c r="DQ91" i="1"/>
  <c r="DP91" i="1"/>
  <c r="DO91" i="1"/>
  <c r="DO90" i="1" s="1"/>
  <c r="DN91" i="1"/>
  <c r="DN90" i="1" s="1"/>
  <c r="DM91" i="1"/>
  <c r="DL91" i="1"/>
  <c r="DK91" i="1"/>
  <c r="DK90" i="1" s="1"/>
  <c r="DJ91" i="1"/>
  <c r="DI91" i="1"/>
  <c r="DI90" i="1" s="1"/>
  <c r="DH91" i="1"/>
  <c r="DG91" i="1"/>
  <c r="DG90" i="1" s="1"/>
  <c r="DF91" i="1"/>
  <c r="DF90" i="1" s="1"/>
  <c r="DE91" i="1"/>
  <c r="DE90" i="1" s="1"/>
  <c r="DD91" i="1"/>
  <c r="DC91" i="1"/>
  <c r="DC90" i="1" s="1"/>
  <c r="DB91" i="1"/>
  <c r="DA91" i="1"/>
  <c r="DA90" i="1" s="1"/>
  <c r="CZ91" i="1"/>
  <c r="CY91" i="1"/>
  <c r="CY90" i="1" s="1"/>
  <c r="CX91" i="1"/>
  <c r="CW91" i="1"/>
  <c r="CW90" i="1" s="1"/>
  <c r="CV91" i="1"/>
  <c r="CU91" i="1"/>
  <c r="CU90" i="1" s="1"/>
  <c r="CT91" i="1"/>
  <c r="CS91" i="1"/>
  <c r="CS90" i="1" s="1"/>
  <c r="CR91" i="1"/>
  <c r="CQ91" i="1"/>
  <c r="CQ90" i="1" s="1"/>
  <c r="CP91" i="1"/>
  <c r="CP90" i="1" s="1"/>
  <c r="CO91" i="1"/>
  <c r="CO90" i="1" s="1"/>
  <c r="CN91" i="1"/>
  <c r="CM91" i="1"/>
  <c r="CM90" i="1" s="1"/>
  <c r="CL91" i="1"/>
  <c r="CK91" i="1"/>
  <c r="CJ91" i="1"/>
  <c r="CI91" i="1"/>
  <c r="CI90" i="1" s="1"/>
  <c r="CH91" i="1"/>
  <c r="CH90" i="1" s="1"/>
  <c r="CG91" i="1"/>
  <c r="CG90" i="1" s="1"/>
  <c r="CF91" i="1"/>
  <c r="CE91" i="1"/>
  <c r="CE90" i="1" s="1"/>
  <c r="CD91" i="1"/>
  <c r="CC91" i="1"/>
  <c r="CC90" i="1" s="1"/>
  <c r="CB91" i="1"/>
  <c r="CA91" i="1"/>
  <c r="CA90" i="1" s="1"/>
  <c r="BZ91" i="1"/>
  <c r="BZ90" i="1" s="1"/>
  <c r="BY91" i="1"/>
  <c r="BY90" i="1" s="1"/>
  <c r="BX91" i="1"/>
  <c r="BW91" i="1"/>
  <c r="BW90" i="1" s="1"/>
  <c r="BV91" i="1"/>
  <c r="BU91" i="1"/>
  <c r="BU90" i="1" s="1"/>
  <c r="BT91" i="1"/>
  <c r="BS91" i="1"/>
  <c r="BS90" i="1" s="1"/>
  <c r="BR91" i="1"/>
  <c r="BR90" i="1" s="1"/>
  <c r="BQ91" i="1"/>
  <c r="BQ90" i="1" s="1"/>
  <c r="BP91" i="1"/>
  <c r="BO91" i="1"/>
  <c r="BO90" i="1" s="1"/>
  <c r="BN91" i="1"/>
  <c r="BM91" i="1"/>
  <c r="BM90" i="1" s="1"/>
  <c r="BL91" i="1"/>
  <c r="BK91" i="1"/>
  <c r="BK90" i="1" s="1"/>
  <c r="BJ91" i="1"/>
  <c r="BJ90" i="1" s="1"/>
  <c r="BI91" i="1"/>
  <c r="BI90" i="1" s="1"/>
  <c r="BH91" i="1"/>
  <c r="BG91" i="1"/>
  <c r="BG90" i="1" s="1"/>
  <c r="BF91" i="1"/>
  <c r="BE91" i="1"/>
  <c r="BE90" i="1" s="1"/>
  <c r="BD91" i="1"/>
  <c r="BC91" i="1"/>
  <c r="BC90" i="1" s="1"/>
  <c r="BB91" i="1"/>
  <c r="BB90" i="1" s="1"/>
  <c r="BA91" i="1"/>
  <c r="BA90" i="1" s="1"/>
  <c r="AZ91" i="1"/>
  <c r="AY91" i="1"/>
  <c r="AY90" i="1" s="1"/>
  <c r="AX91" i="1"/>
  <c r="AW91" i="1"/>
  <c r="AW90" i="1" s="1"/>
  <c r="AV91" i="1"/>
  <c r="AU91" i="1"/>
  <c r="AU90" i="1" s="1"/>
  <c r="AT91" i="1"/>
  <c r="AT90" i="1" s="1"/>
  <c r="AS91" i="1"/>
  <c r="AS90" i="1" s="1"/>
  <c r="AR91" i="1"/>
  <c r="AQ91" i="1"/>
  <c r="AQ90" i="1" s="1"/>
  <c r="AP91" i="1"/>
  <c r="AO91" i="1"/>
  <c r="AO90" i="1" s="1"/>
  <c r="AN91" i="1"/>
  <c r="AM91" i="1"/>
  <c r="AM90" i="1" s="1"/>
  <c r="AL91" i="1"/>
  <c r="AL90" i="1" s="1"/>
  <c r="AK91" i="1"/>
  <c r="AK90" i="1" s="1"/>
  <c r="AJ91" i="1"/>
  <c r="AI91" i="1"/>
  <c r="AI90" i="1" s="1"/>
  <c r="AH91" i="1"/>
  <c r="AG91" i="1"/>
  <c r="AG90" i="1" s="1"/>
  <c r="AF91" i="1"/>
  <c r="AE91" i="1"/>
  <c r="AE90" i="1" s="1"/>
  <c r="AD91" i="1"/>
  <c r="AD90" i="1" s="1"/>
  <c r="AC91" i="1"/>
  <c r="AC90" i="1" s="1"/>
  <c r="AB91" i="1"/>
  <c r="AA91" i="1"/>
  <c r="AA90" i="1" s="1"/>
  <c r="Z91" i="1"/>
  <c r="Y91" i="1"/>
  <c r="Y90" i="1" s="1"/>
  <c r="X91" i="1"/>
  <c r="W91" i="1"/>
  <c r="W90" i="1" s="1"/>
  <c r="V91" i="1"/>
  <c r="V90" i="1" s="1"/>
  <c r="U91" i="1"/>
  <c r="U90" i="1" s="1"/>
  <c r="T91" i="1"/>
  <c r="S91" i="1"/>
  <c r="S90" i="1" s="1"/>
  <c r="R91" i="1"/>
  <c r="Q91" i="1"/>
  <c r="Q90" i="1" s="1"/>
  <c r="P91" i="1"/>
  <c r="O91" i="1"/>
  <c r="O90" i="1" s="1"/>
  <c r="N91" i="1"/>
  <c r="N90" i="1" s="1"/>
  <c r="M91" i="1"/>
  <c r="M90" i="1" s="1"/>
  <c r="L91" i="1"/>
  <c r="K91" i="1"/>
  <c r="K90" i="1" s="1"/>
  <c r="J91" i="1"/>
  <c r="I91" i="1"/>
  <c r="I90" i="1" s="1"/>
  <c r="H91" i="1"/>
  <c r="G91" i="1"/>
  <c r="G90" i="1" s="1"/>
  <c r="F91" i="1"/>
  <c r="F90" i="1" s="1"/>
  <c r="E91" i="1"/>
  <c r="E90" i="1" s="1"/>
  <c r="D91" i="1"/>
  <c r="C91" i="1"/>
  <c r="C90" i="1" s="1"/>
  <c r="B91" i="1"/>
  <c r="NB90" i="1"/>
  <c r="MZ90" i="1"/>
  <c r="MX90" i="1"/>
  <c r="MV90" i="1"/>
  <c r="MT90" i="1"/>
  <c r="MR90" i="1"/>
  <c r="MP90" i="1"/>
  <c r="MN90" i="1"/>
  <c r="ML90" i="1"/>
  <c r="MJ90" i="1"/>
  <c r="MH90" i="1"/>
  <c r="MF90" i="1"/>
  <c r="MD90" i="1"/>
  <c r="MB90" i="1"/>
  <c r="LZ90" i="1"/>
  <c r="LX90" i="1"/>
  <c r="LV90" i="1"/>
  <c r="LT90" i="1"/>
  <c r="LR90" i="1"/>
  <c r="LP90" i="1"/>
  <c r="LN90" i="1"/>
  <c r="LL90" i="1"/>
  <c r="LJ90" i="1"/>
  <c r="LH90" i="1"/>
  <c r="LF90" i="1"/>
  <c r="LD90" i="1"/>
  <c r="LB90" i="1"/>
  <c r="KZ90" i="1"/>
  <c r="KV90" i="1"/>
  <c r="KT90" i="1"/>
  <c r="KP90" i="1"/>
  <c r="KL90" i="1"/>
  <c r="KF90" i="1"/>
  <c r="JZ90" i="1"/>
  <c r="JV90" i="1"/>
  <c r="JN90" i="1"/>
  <c r="JJ90" i="1"/>
  <c r="JH90" i="1"/>
  <c r="IX90" i="1"/>
  <c r="IT90" i="1"/>
  <c r="IP90" i="1"/>
  <c r="IJ90" i="1"/>
  <c r="ID90" i="1"/>
  <c r="HZ90" i="1"/>
  <c r="HN90" i="1"/>
  <c r="HF90" i="1"/>
  <c r="GX90" i="1"/>
  <c r="FJ90" i="1"/>
  <c r="CX90" i="1"/>
  <c r="CI89" i="1"/>
  <c r="CH89" i="1"/>
  <c r="CE89" i="1"/>
  <c r="CD89" i="1"/>
  <c r="CC89" i="1"/>
  <c r="CB89" i="1"/>
  <c r="CA89" i="1"/>
  <c r="BX89" i="1"/>
  <c r="BW89" i="1"/>
  <c r="BV89" i="1"/>
  <c r="BN89" i="1"/>
  <c r="BH89" i="1"/>
  <c r="BG89" i="1"/>
  <c r="BF89" i="1"/>
  <c r="BC89" i="1"/>
  <c r="BB89" i="1"/>
  <c r="BA89" i="1"/>
  <c r="AZ89" i="1"/>
  <c r="AY89" i="1"/>
  <c r="AU89" i="1"/>
  <c r="AT89" i="1"/>
  <c r="AS89" i="1"/>
  <c r="AR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B73" i="1"/>
  <c r="NB70" i="1"/>
  <c r="NB68" i="1" s="1"/>
  <c r="NA70" i="1"/>
  <c r="NA68" i="1" s="1"/>
  <c r="MZ70" i="1"/>
  <c r="MZ68" i="1" s="1"/>
  <c r="MY70" i="1"/>
  <c r="MY68" i="1" s="1"/>
  <c r="MX70" i="1"/>
  <c r="MX68" i="1" s="1"/>
  <c r="MW70" i="1"/>
  <c r="MW68" i="1" s="1"/>
  <c r="MV70" i="1"/>
  <c r="MV68" i="1" s="1"/>
  <c r="MU70" i="1"/>
  <c r="MU68" i="1" s="1"/>
  <c r="MT70" i="1"/>
  <c r="MT68" i="1" s="1"/>
  <c r="MS70" i="1"/>
  <c r="MS68" i="1" s="1"/>
  <c r="MR70" i="1"/>
  <c r="MR68" i="1" s="1"/>
  <c r="MQ70" i="1"/>
  <c r="MQ68" i="1" s="1"/>
  <c r="MP70" i="1"/>
  <c r="MP68" i="1" s="1"/>
  <c r="MO70" i="1"/>
  <c r="MO68" i="1" s="1"/>
  <c r="MN70" i="1"/>
  <c r="MN68" i="1" s="1"/>
  <c r="MM70" i="1"/>
  <c r="MM68" i="1" s="1"/>
  <c r="ML70" i="1"/>
  <c r="ML68" i="1" s="1"/>
  <c r="MK70" i="1"/>
  <c r="MK68" i="1" s="1"/>
  <c r="MJ70" i="1"/>
  <c r="MJ68" i="1" s="1"/>
  <c r="MI70" i="1"/>
  <c r="MI68" i="1" s="1"/>
  <c r="MH70" i="1"/>
  <c r="MH68" i="1" s="1"/>
  <c r="MG70" i="1"/>
  <c r="MG68" i="1" s="1"/>
  <c r="MF70" i="1"/>
  <c r="MF68" i="1" s="1"/>
  <c r="ME70" i="1"/>
  <c r="ME68" i="1" s="1"/>
  <c r="MD70" i="1"/>
  <c r="MD68" i="1" s="1"/>
  <c r="MC70" i="1"/>
  <c r="MC68" i="1" s="1"/>
  <c r="MB70" i="1"/>
  <c r="MB68" i="1" s="1"/>
  <c r="MA70" i="1"/>
  <c r="MA68" i="1" s="1"/>
  <c r="LZ70" i="1"/>
  <c r="LZ68" i="1" s="1"/>
  <c r="LY70" i="1"/>
  <c r="LY68" i="1" s="1"/>
  <c r="LX70" i="1"/>
  <c r="LX68" i="1" s="1"/>
  <c r="LW70" i="1"/>
  <c r="LW68" i="1" s="1"/>
  <c r="LV70" i="1"/>
  <c r="LV68" i="1" s="1"/>
  <c r="LU70" i="1"/>
  <c r="LU68" i="1" s="1"/>
  <c r="LT70" i="1"/>
  <c r="LT68" i="1" s="1"/>
  <c r="LS70" i="1"/>
  <c r="LS68" i="1" s="1"/>
  <c r="LR70" i="1"/>
  <c r="LR68" i="1" s="1"/>
  <c r="LQ70" i="1"/>
  <c r="LQ68" i="1" s="1"/>
  <c r="LP70" i="1"/>
  <c r="LP68" i="1" s="1"/>
  <c r="LO70" i="1"/>
  <c r="LO68" i="1" s="1"/>
  <c r="LN70" i="1"/>
  <c r="LN68" i="1" s="1"/>
  <c r="LM70" i="1"/>
  <c r="LM68" i="1" s="1"/>
  <c r="LL70" i="1"/>
  <c r="LL68" i="1" s="1"/>
  <c r="LK70" i="1"/>
  <c r="LK68" i="1" s="1"/>
  <c r="LJ70" i="1"/>
  <c r="LJ68" i="1" s="1"/>
  <c r="LI70" i="1"/>
  <c r="LI68" i="1" s="1"/>
  <c r="LH70" i="1"/>
  <c r="LH68" i="1" s="1"/>
  <c r="LG70" i="1"/>
  <c r="LG68" i="1" s="1"/>
  <c r="LF70" i="1"/>
  <c r="LF68" i="1" s="1"/>
  <c r="LE70" i="1"/>
  <c r="LE68" i="1" s="1"/>
  <c r="LD70" i="1"/>
  <c r="LD68" i="1" s="1"/>
  <c r="LC70" i="1"/>
  <c r="LC68" i="1" s="1"/>
  <c r="LB70" i="1"/>
  <c r="LB68" i="1" s="1"/>
  <c r="LA70" i="1"/>
  <c r="LA68" i="1" s="1"/>
  <c r="KZ70" i="1"/>
  <c r="KZ68" i="1" s="1"/>
  <c r="KY70" i="1"/>
  <c r="KY68" i="1" s="1"/>
  <c r="KX70" i="1"/>
  <c r="KX68" i="1" s="1"/>
  <c r="KW70" i="1"/>
  <c r="KW68" i="1" s="1"/>
  <c r="KV70" i="1"/>
  <c r="KV68" i="1" s="1"/>
  <c r="KU70" i="1"/>
  <c r="KU68" i="1" s="1"/>
  <c r="KT70" i="1"/>
  <c r="KT68" i="1" s="1"/>
  <c r="KS70" i="1"/>
  <c r="KS68" i="1" s="1"/>
  <c r="KR70" i="1"/>
  <c r="KR68" i="1" s="1"/>
  <c r="KQ70" i="1"/>
  <c r="KQ68" i="1" s="1"/>
  <c r="KP70" i="1"/>
  <c r="KP68" i="1" s="1"/>
  <c r="KO70" i="1"/>
  <c r="KO68" i="1" s="1"/>
  <c r="KN70" i="1"/>
  <c r="KN68" i="1" s="1"/>
  <c r="KM70" i="1"/>
  <c r="KM68" i="1" s="1"/>
  <c r="KL70" i="1"/>
  <c r="KL68" i="1" s="1"/>
  <c r="KK70" i="1"/>
  <c r="KK68" i="1" s="1"/>
  <c r="KJ70" i="1"/>
  <c r="KJ68" i="1" s="1"/>
  <c r="KI70" i="1"/>
  <c r="KI68" i="1" s="1"/>
  <c r="KH70" i="1"/>
  <c r="KH68" i="1" s="1"/>
  <c r="KG70" i="1"/>
  <c r="KG68" i="1" s="1"/>
  <c r="KF70" i="1"/>
  <c r="KF68" i="1" s="1"/>
  <c r="KE70" i="1"/>
  <c r="KE68" i="1" s="1"/>
  <c r="KD70" i="1"/>
  <c r="KD68" i="1" s="1"/>
  <c r="KC70" i="1"/>
  <c r="KB70" i="1"/>
  <c r="KB68" i="1" s="1"/>
  <c r="KA70" i="1"/>
  <c r="KA68" i="1" s="1"/>
  <c r="JZ70" i="1"/>
  <c r="JZ68" i="1" s="1"/>
  <c r="JY70" i="1"/>
  <c r="JY68" i="1" s="1"/>
  <c r="JX70" i="1"/>
  <c r="JX68" i="1" s="1"/>
  <c r="JW70" i="1"/>
  <c r="JW68" i="1" s="1"/>
  <c r="JV70" i="1"/>
  <c r="JV68" i="1" s="1"/>
  <c r="JU70" i="1"/>
  <c r="JU68" i="1" s="1"/>
  <c r="JT70" i="1"/>
  <c r="JT68" i="1" s="1"/>
  <c r="JS70" i="1"/>
  <c r="JS68" i="1" s="1"/>
  <c r="JR70" i="1"/>
  <c r="JR68" i="1" s="1"/>
  <c r="JQ70" i="1"/>
  <c r="JQ68" i="1" s="1"/>
  <c r="JP70" i="1"/>
  <c r="JP68" i="1" s="1"/>
  <c r="JO70" i="1"/>
  <c r="JO68" i="1" s="1"/>
  <c r="JN70" i="1"/>
  <c r="JN68" i="1" s="1"/>
  <c r="JM70" i="1"/>
  <c r="JM68" i="1" s="1"/>
  <c r="JL70" i="1"/>
  <c r="JL68" i="1" s="1"/>
  <c r="JK70" i="1"/>
  <c r="JK68" i="1" s="1"/>
  <c r="JJ70" i="1"/>
  <c r="JJ68" i="1" s="1"/>
  <c r="JI70" i="1"/>
  <c r="JI68" i="1" s="1"/>
  <c r="JH70" i="1"/>
  <c r="JH68" i="1" s="1"/>
  <c r="JG70" i="1"/>
  <c r="JG68" i="1" s="1"/>
  <c r="JF70" i="1"/>
  <c r="JF68" i="1" s="1"/>
  <c r="JE70" i="1"/>
  <c r="JE68" i="1" s="1"/>
  <c r="JD70" i="1"/>
  <c r="JD68" i="1" s="1"/>
  <c r="JC70" i="1"/>
  <c r="JC68" i="1" s="1"/>
  <c r="JB70" i="1"/>
  <c r="JB68" i="1" s="1"/>
  <c r="JA70" i="1"/>
  <c r="JA68" i="1" s="1"/>
  <c r="IZ70" i="1"/>
  <c r="IZ68" i="1" s="1"/>
  <c r="IY70" i="1"/>
  <c r="IY68" i="1" s="1"/>
  <c r="IX70" i="1"/>
  <c r="IX68" i="1" s="1"/>
  <c r="IW70" i="1"/>
  <c r="IW68" i="1" s="1"/>
  <c r="IV70" i="1"/>
  <c r="IV68" i="1" s="1"/>
  <c r="IU70" i="1"/>
  <c r="IU68" i="1" s="1"/>
  <c r="IT70" i="1"/>
  <c r="IT68" i="1" s="1"/>
  <c r="IS70" i="1"/>
  <c r="IS68" i="1" s="1"/>
  <c r="IR70" i="1"/>
  <c r="IR68" i="1" s="1"/>
  <c r="IQ70" i="1"/>
  <c r="IQ68" i="1" s="1"/>
  <c r="IP70" i="1"/>
  <c r="IP68" i="1" s="1"/>
  <c r="IO70" i="1"/>
  <c r="IO68" i="1" s="1"/>
  <c r="IN70" i="1"/>
  <c r="IN68" i="1" s="1"/>
  <c r="IM70" i="1"/>
  <c r="IM68" i="1" s="1"/>
  <c r="IL70" i="1"/>
  <c r="IL68" i="1" s="1"/>
  <c r="IK70" i="1"/>
  <c r="IK68" i="1" s="1"/>
  <c r="IJ70" i="1"/>
  <c r="IJ68" i="1" s="1"/>
  <c r="II70" i="1"/>
  <c r="II68" i="1" s="1"/>
  <c r="IH70" i="1"/>
  <c r="IH68" i="1" s="1"/>
  <c r="IG70" i="1"/>
  <c r="IG68" i="1" s="1"/>
  <c r="IF70" i="1"/>
  <c r="IF68" i="1" s="1"/>
  <c r="IE70" i="1"/>
  <c r="IE68" i="1" s="1"/>
  <c r="ID70" i="1"/>
  <c r="ID68" i="1" s="1"/>
  <c r="IC70" i="1"/>
  <c r="IC68" i="1" s="1"/>
  <c r="IB70" i="1"/>
  <c r="IB68" i="1" s="1"/>
  <c r="IA70" i="1"/>
  <c r="IA68" i="1" s="1"/>
  <c r="HZ70" i="1"/>
  <c r="HZ68" i="1" s="1"/>
  <c r="HY70" i="1"/>
  <c r="HY68" i="1" s="1"/>
  <c r="HX70" i="1"/>
  <c r="HX68" i="1" s="1"/>
  <c r="HW70" i="1"/>
  <c r="HW68" i="1" s="1"/>
  <c r="HV70" i="1"/>
  <c r="HV68" i="1" s="1"/>
  <c r="HU70" i="1"/>
  <c r="HU68" i="1" s="1"/>
  <c r="HT70" i="1"/>
  <c r="HT68" i="1" s="1"/>
  <c r="HS70" i="1"/>
  <c r="HS68" i="1" s="1"/>
  <c r="HR70" i="1"/>
  <c r="HR68" i="1" s="1"/>
  <c r="HQ70" i="1"/>
  <c r="HQ68" i="1" s="1"/>
  <c r="HP70" i="1"/>
  <c r="HP68" i="1" s="1"/>
  <c r="HO70" i="1"/>
  <c r="HO68" i="1" s="1"/>
  <c r="HN70" i="1"/>
  <c r="HN68" i="1" s="1"/>
  <c r="HM70" i="1"/>
  <c r="HM68" i="1" s="1"/>
  <c r="HL70" i="1"/>
  <c r="HL68" i="1" s="1"/>
  <c r="HK70" i="1"/>
  <c r="HK68" i="1" s="1"/>
  <c r="HJ70" i="1"/>
  <c r="HJ68" i="1" s="1"/>
  <c r="HI70" i="1"/>
  <c r="HI68" i="1" s="1"/>
  <c r="HH70" i="1"/>
  <c r="HH68" i="1" s="1"/>
  <c r="HG70" i="1"/>
  <c r="HG68" i="1" s="1"/>
  <c r="HF70" i="1"/>
  <c r="HF68" i="1" s="1"/>
  <c r="HE70" i="1"/>
  <c r="HE68" i="1" s="1"/>
  <c r="HD70" i="1"/>
  <c r="HD68" i="1" s="1"/>
  <c r="HC70" i="1"/>
  <c r="HC68" i="1" s="1"/>
  <c r="HB70" i="1"/>
  <c r="HB68" i="1" s="1"/>
  <c r="HA70" i="1"/>
  <c r="HA68" i="1" s="1"/>
  <c r="GZ70" i="1"/>
  <c r="GZ68" i="1" s="1"/>
  <c r="GY70" i="1"/>
  <c r="GY68" i="1" s="1"/>
  <c r="GX70" i="1"/>
  <c r="GX68" i="1" s="1"/>
  <c r="GW70" i="1"/>
  <c r="GW68" i="1" s="1"/>
  <c r="GV70" i="1"/>
  <c r="GV68" i="1" s="1"/>
  <c r="GU70" i="1"/>
  <c r="GU68" i="1" s="1"/>
  <c r="GT70" i="1"/>
  <c r="GT68" i="1" s="1"/>
  <c r="GS70" i="1"/>
  <c r="GS68" i="1" s="1"/>
  <c r="GR70" i="1"/>
  <c r="GR68" i="1" s="1"/>
  <c r="GQ70" i="1"/>
  <c r="GQ68" i="1" s="1"/>
  <c r="GP70" i="1"/>
  <c r="GP68" i="1" s="1"/>
  <c r="GO70" i="1"/>
  <c r="GO68" i="1" s="1"/>
  <c r="GN70" i="1"/>
  <c r="GN68" i="1" s="1"/>
  <c r="GM70" i="1"/>
  <c r="GM68" i="1" s="1"/>
  <c r="GL70" i="1"/>
  <c r="GL68" i="1" s="1"/>
  <c r="GK70" i="1"/>
  <c r="GK68" i="1" s="1"/>
  <c r="GJ70" i="1"/>
  <c r="GJ68" i="1" s="1"/>
  <c r="GI70" i="1"/>
  <c r="GI68" i="1" s="1"/>
  <c r="GH70" i="1"/>
  <c r="GH68" i="1" s="1"/>
  <c r="GG70" i="1"/>
  <c r="GG68" i="1" s="1"/>
  <c r="GF70" i="1"/>
  <c r="GF68" i="1" s="1"/>
  <c r="GE70" i="1"/>
  <c r="GE68" i="1" s="1"/>
  <c r="GD70" i="1"/>
  <c r="GD68" i="1" s="1"/>
  <c r="GC70" i="1"/>
  <c r="GC68" i="1" s="1"/>
  <c r="GB70" i="1"/>
  <c r="GB68" i="1" s="1"/>
  <c r="GA70" i="1"/>
  <c r="GA68" i="1" s="1"/>
  <c r="FZ70" i="1"/>
  <c r="FZ68" i="1" s="1"/>
  <c r="FY70" i="1"/>
  <c r="FY68" i="1" s="1"/>
  <c r="FX70" i="1"/>
  <c r="FX68" i="1" s="1"/>
  <c r="FW70" i="1"/>
  <c r="FW68" i="1" s="1"/>
  <c r="FV70" i="1"/>
  <c r="FV68" i="1" s="1"/>
  <c r="FU70" i="1"/>
  <c r="FU68" i="1" s="1"/>
  <c r="FT70" i="1"/>
  <c r="FT68" i="1" s="1"/>
  <c r="FS70" i="1"/>
  <c r="FS68" i="1" s="1"/>
  <c r="FR70" i="1"/>
  <c r="FR68" i="1" s="1"/>
  <c r="FQ70" i="1"/>
  <c r="FQ68" i="1" s="1"/>
  <c r="FP70" i="1"/>
  <c r="FP68" i="1" s="1"/>
  <c r="FO70" i="1"/>
  <c r="FO68" i="1" s="1"/>
  <c r="FN70" i="1"/>
  <c r="FN68" i="1" s="1"/>
  <c r="FM70" i="1"/>
  <c r="FM68" i="1" s="1"/>
  <c r="FL70" i="1"/>
  <c r="FL68" i="1" s="1"/>
  <c r="FK70" i="1"/>
  <c r="FK68" i="1" s="1"/>
  <c r="FJ70" i="1"/>
  <c r="FJ68" i="1" s="1"/>
  <c r="FI70" i="1"/>
  <c r="FI68" i="1" s="1"/>
  <c r="FH70" i="1"/>
  <c r="FH68" i="1" s="1"/>
  <c r="FG70" i="1"/>
  <c r="FG68" i="1" s="1"/>
  <c r="FF70" i="1"/>
  <c r="FF68" i="1" s="1"/>
  <c r="FE70" i="1"/>
  <c r="FE68" i="1" s="1"/>
  <c r="FD70" i="1"/>
  <c r="FD68" i="1" s="1"/>
  <c r="FC70" i="1"/>
  <c r="FC68" i="1" s="1"/>
  <c r="FB70" i="1"/>
  <c r="FB68" i="1" s="1"/>
  <c r="FA70" i="1"/>
  <c r="FA68" i="1" s="1"/>
  <c r="EZ70" i="1"/>
  <c r="EZ68" i="1" s="1"/>
  <c r="EY70" i="1"/>
  <c r="EY68" i="1" s="1"/>
  <c r="EX70" i="1"/>
  <c r="EX68" i="1" s="1"/>
  <c r="EW70" i="1"/>
  <c r="EW68" i="1" s="1"/>
  <c r="EV70" i="1"/>
  <c r="EV68" i="1" s="1"/>
  <c r="EU70" i="1"/>
  <c r="EU68" i="1" s="1"/>
  <c r="ET70" i="1"/>
  <c r="ET68" i="1" s="1"/>
  <c r="ES70" i="1"/>
  <c r="ES68" i="1" s="1"/>
  <c r="ER70" i="1"/>
  <c r="ER68" i="1" s="1"/>
  <c r="EQ70" i="1"/>
  <c r="EQ68" i="1" s="1"/>
  <c r="EP70" i="1"/>
  <c r="EP68" i="1" s="1"/>
  <c r="EO70" i="1"/>
  <c r="EO68" i="1" s="1"/>
  <c r="EN70" i="1"/>
  <c r="EN68" i="1" s="1"/>
  <c r="EM70" i="1"/>
  <c r="EM68" i="1" s="1"/>
  <c r="EL70" i="1"/>
  <c r="EL68" i="1" s="1"/>
  <c r="EK70" i="1"/>
  <c r="EK68" i="1" s="1"/>
  <c r="EJ70" i="1"/>
  <c r="EJ68" i="1" s="1"/>
  <c r="EI70" i="1"/>
  <c r="EI68" i="1" s="1"/>
  <c r="EH70" i="1"/>
  <c r="EH68" i="1" s="1"/>
  <c r="EG70" i="1"/>
  <c r="EG68" i="1" s="1"/>
  <c r="EF70" i="1"/>
  <c r="EF68" i="1" s="1"/>
  <c r="EE70" i="1"/>
  <c r="EE68" i="1" s="1"/>
  <c r="ED70" i="1"/>
  <c r="ED68" i="1" s="1"/>
  <c r="EC70" i="1"/>
  <c r="EC68" i="1" s="1"/>
  <c r="EB70" i="1"/>
  <c r="EB68" i="1" s="1"/>
  <c r="EA70" i="1"/>
  <c r="EA68" i="1" s="1"/>
  <c r="DZ70" i="1"/>
  <c r="DZ68" i="1" s="1"/>
  <c r="DY70" i="1"/>
  <c r="DY68" i="1" s="1"/>
  <c r="DX70" i="1"/>
  <c r="DX68" i="1" s="1"/>
  <c r="DW70" i="1"/>
  <c r="DW68" i="1" s="1"/>
  <c r="DV70" i="1"/>
  <c r="DV68" i="1" s="1"/>
  <c r="DU70" i="1"/>
  <c r="DU68" i="1" s="1"/>
  <c r="DT70" i="1"/>
  <c r="DT68" i="1" s="1"/>
  <c r="DS70" i="1"/>
  <c r="DS68" i="1" s="1"/>
  <c r="DR70" i="1"/>
  <c r="DR68" i="1" s="1"/>
  <c r="DQ70" i="1"/>
  <c r="DQ68" i="1" s="1"/>
  <c r="DP70" i="1"/>
  <c r="DP68" i="1" s="1"/>
  <c r="DO70" i="1"/>
  <c r="DO68" i="1" s="1"/>
  <c r="DN70" i="1"/>
  <c r="DN68" i="1" s="1"/>
  <c r="DM70" i="1"/>
  <c r="DM68" i="1" s="1"/>
  <c r="DL70" i="1"/>
  <c r="DL68" i="1" s="1"/>
  <c r="DK70" i="1"/>
  <c r="DK68" i="1" s="1"/>
  <c r="DJ70" i="1"/>
  <c r="DJ68" i="1" s="1"/>
  <c r="DI70" i="1"/>
  <c r="DI68" i="1" s="1"/>
  <c r="DH70" i="1"/>
  <c r="DH68" i="1" s="1"/>
  <c r="DG70" i="1"/>
  <c r="DG68" i="1" s="1"/>
  <c r="DF70" i="1"/>
  <c r="DF68" i="1" s="1"/>
  <c r="DE70" i="1"/>
  <c r="DE68" i="1" s="1"/>
  <c r="DD70" i="1"/>
  <c r="DD68" i="1" s="1"/>
  <c r="DC70" i="1"/>
  <c r="DC68" i="1" s="1"/>
  <c r="DB70" i="1"/>
  <c r="DB68" i="1" s="1"/>
  <c r="DA70" i="1"/>
  <c r="DA68" i="1" s="1"/>
  <c r="CZ70" i="1"/>
  <c r="CZ68" i="1" s="1"/>
  <c r="CY70" i="1"/>
  <c r="CY68" i="1" s="1"/>
  <c r="CX70" i="1"/>
  <c r="CX68" i="1" s="1"/>
  <c r="CW70" i="1"/>
  <c r="CW68" i="1" s="1"/>
  <c r="CV70" i="1"/>
  <c r="CV68" i="1" s="1"/>
  <c r="CU70" i="1"/>
  <c r="CU68" i="1" s="1"/>
  <c r="CT70" i="1"/>
  <c r="CT68" i="1" s="1"/>
  <c r="CS70" i="1"/>
  <c r="CS68" i="1" s="1"/>
  <c r="CR70" i="1"/>
  <c r="CR68" i="1" s="1"/>
  <c r="CQ70" i="1"/>
  <c r="CQ68" i="1" s="1"/>
  <c r="CP70" i="1"/>
  <c r="CP68" i="1" s="1"/>
  <c r="CO70" i="1"/>
  <c r="CO68" i="1" s="1"/>
  <c r="CN70" i="1"/>
  <c r="CN68" i="1" s="1"/>
  <c r="CM70" i="1"/>
  <c r="CM68" i="1" s="1"/>
  <c r="CL70" i="1"/>
  <c r="CL68" i="1" s="1"/>
  <c r="CK70" i="1"/>
  <c r="CK68" i="1" s="1"/>
  <c r="CJ70" i="1"/>
  <c r="CJ68" i="1" s="1"/>
  <c r="CI70" i="1"/>
  <c r="CI68" i="1" s="1"/>
  <c r="CH70" i="1"/>
  <c r="CH68" i="1" s="1"/>
  <c r="CG70" i="1"/>
  <c r="CG68" i="1" s="1"/>
  <c r="CF70" i="1"/>
  <c r="CF68" i="1" s="1"/>
  <c r="CE70" i="1"/>
  <c r="CE68" i="1" s="1"/>
  <c r="CD70" i="1"/>
  <c r="CD68" i="1" s="1"/>
  <c r="CC70" i="1"/>
  <c r="CC68" i="1" s="1"/>
  <c r="CB70" i="1"/>
  <c r="CB68" i="1" s="1"/>
  <c r="CA70" i="1"/>
  <c r="CA68" i="1" s="1"/>
  <c r="BZ70" i="1"/>
  <c r="BZ68" i="1" s="1"/>
  <c r="BY70" i="1"/>
  <c r="BY68" i="1" s="1"/>
  <c r="BX70" i="1"/>
  <c r="BX68" i="1" s="1"/>
  <c r="BW70" i="1"/>
  <c r="BW68" i="1" s="1"/>
  <c r="BV70" i="1"/>
  <c r="BV68" i="1" s="1"/>
  <c r="BU70" i="1"/>
  <c r="BU68" i="1" s="1"/>
  <c r="BT70" i="1"/>
  <c r="BT68" i="1" s="1"/>
  <c r="BS70" i="1"/>
  <c r="BS68" i="1" s="1"/>
  <c r="BR70" i="1"/>
  <c r="BR68" i="1" s="1"/>
  <c r="BQ70" i="1"/>
  <c r="BQ68" i="1" s="1"/>
  <c r="BP70" i="1"/>
  <c r="BP68" i="1" s="1"/>
  <c r="BO70" i="1"/>
  <c r="BO68" i="1" s="1"/>
  <c r="BN70" i="1"/>
  <c r="BN68" i="1" s="1"/>
  <c r="BM70" i="1"/>
  <c r="BM68" i="1" s="1"/>
  <c r="BL70" i="1"/>
  <c r="BL68" i="1" s="1"/>
  <c r="BK70" i="1"/>
  <c r="BK68" i="1" s="1"/>
  <c r="BJ70" i="1"/>
  <c r="BJ68" i="1" s="1"/>
  <c r="BI70" i="1"/>
  <c r="BI68" i="1" s="1"/>
  <c r="BH70" i="1"/>
  <c r="BH68" i="1" s="1"/>
  <c r="BG70" i="1"/>
  <c r="BG68" i="1" s="1"/>
  <c r="BF70" i="1"/>
  <c r="BF68" i="1" s="1"/>
  <c r="BE70" i="1"/>
  <c r="BE68" i="1" s="1"/>
  <c r="BD70" i="1"/>
  <c r="BD68" i="1" s="1"/>
  <c r="BC70" i="1"/>
  <c r="BC68" i="1" s="1"/>
  <c r="BB70" i="1"/>
  <c r="BB68" i="1" s="1"/>
  <c r="BA70" i="1"/>
  <c r="BA68" i="1" s="1"/>
  <c r="AZ70" i="1"/>
  <c r="AZ68" i="1" s="1"/>
  <c r="AY70" i="1"/>
  <c r="AY68" i="1" s="1"/>
  <c r="AX70" i="1"/>
  <c r="AX68" i="1" s="1"/>
  <c r="AW70" i="1"/>
  <c r="AW68" i="1" s="1"/>
  <c r="AV70" i="1"/>
  <c r="AV68" i="1" s="1"/>
  <c r="AU70" i="1"/>
  <c r="AU68" i="1" s="1"/>
  <c r="AT70" i="1"/>
  <c r="AT68" i="1" s="1"/>
  <c r="AS70" i="1"/>
  <c r="AS68" i="1" s="1"/>
  <c r="AR70" i="1"/>
  <c r="AR68" i="1" s="1"/>
  <c r="AQ70" i="1"/>
  <c r="AQ68" i="1" s="1"/>
  <c r="AP70" i="1"/>
  <c r="AP68" i="1" s="1"/>
  <c r="AO70" i="1"/>
  <c r="AO68" i="1" s="1"/>
  <c r="AN70" i="1"/>
  <c r="AN68" i="1" s="1"/>
  <c r="AM70" i="1"/>
  <c r="AM68" i="1" s="1"/>
  <c r="AL70" i="1"/>
  <c r="AL68" i="1" s="1"/>
  <c r="AK70" i="1"/>
  <c r="AK68" i="1" s="1"/>
  <c r="AJ70" i="1"/>
  <c r="AJ68" i="1" s="1"/>
  <c r="AI70" i="1"/>
  <c r="AI68" i="1" s="1"/>
  <c r="AH70" i="1"/>
  <c r="AH68" i="1" s="1"/>
  <c r="AG70" i="1"/>
  <c r="AG68" i="1" s="1"/>
  <c r="AF70" i="1"/>
  <c r="AF68" i="1" s="1"/>
  <c r="AE70" i="1"/>
  <c r="AE68" i="1" s="1"/>
  <c r="AD70" i="1"/>
  <c r="AD68" i="1" s="1"/>
  <c r="AC70" i="1"/>
  <c r="AC68" i="1" s="1"/>
  <c r="AB70" i="1"/>
  <c r="AB68" i="1" s="1"/>
  <c r="AA70" i="1"/>
  <c r="AA68" i="1" s="1"/>
  <c r="Z70" i="1"/>
  <c r="Z68" i="1" s="1"/>
  <c r="Y70" i="1"/>
  <c r="Y68" i="1" s="1"/>
  <c r="X70" i="1"/>
  <c r="X68" i="1" s="1"/>
  <c r="W70" i="1"/>
  <c r="W68" i="1" s="1"/>
  <c r="V70" i="1"/>
  <c r="V68" i="1" s="1"/>
  <c r="U70" i="1"/>
  <c r="U68" i="1" s="1"/>
  <c r="T70" i="1"/>
  <c r="T68" i="1" s="1"/>
  <c r="S70" i="1"/>
  <c r="S68" i="1" s="1"/>
  <c r="R70" i="1"/>
  <c r="R68" i="1" s="1"/>
  <c r="Q70" i="1"/>
  <c r="Q68" i="1" s="1"/>
  <c r="P70" i="1"/>
  <c r="P68" i="1" s="1"/>
  <c r="O70" i="1"/>
  <c r="O68" i="1" s="1"/>
  <c r="N70" i="1"/>
  <c r="N68" i="1" s="1"/>
  <c r="M70" i="1"/>
  <c r="M68" i="1" s="1"/>
  <c r="L70" i="1"/>
  <c r="L68" i="1" s="1"/>
  <c r="K70" i="1"/>
  <c r="K68" i="1" s="1"/>
  <c r="J70" i="1"/>
  <c r="J68" i="1" s="1"/>
  <c r="I70" i="1"/>
  <c r="I68" i="1" s="1"/>
  <c r="H70" i="1"/>
  <c r="H68" i="1" s="1"/>
  <c r="G70" i="1"/>
  <c r="G68" i="1" s="1"/>
  <c r="F70" i="1"/>
  <c r="F68" i="1" s="1"/>
  <c r="E70" i="1"/>
  <c r="E68" i="1" s="1"/>
  <c r="D70" i="1"/>
  <c r="D68" i="1" s="1"/>
  <c r="C70" i="1"/>
  <c r="C68" i="1" s="1"/>
  <c r="B70" i="1"/>
  <c r="B68" i="1" s="1"/>
  <c r="KC68" i="1"/>
  <c r="NB66" i="1"/>
  <c r="NB65" i="1" s="1"/>
  <c r="NA66" i="1"/>
  <c r="NA65" i="1" s="1"/>
  <c r="MZ66" i="1"/>
  <c r="MZ65" i="1" s="1"/>
  <c r="MY66" i="1"/>
  <c r="MY65" i="1" s="1"/>
  <c r="MX66" i="1"/>
  <c r="MX65" i="1" s="1"/>
  <c r="MW66" i="1"/>
  <c r="MW65" i="1" s="1"/>
  <c r="MV66" i="1"/>
  <c r="MV65" i="1" s="1"/>
  <c r="MU66" i="1"/>
  <c r="MU65" i="1" s="1"/>
  <c r="MT66" i="1"/>
  <c r="MT65" i="1" s="1"/>
  <c r="MS66" i="1"/>
  <c r="MS65" i="1" s="1"/>
  <c r="MR66" i="1"/>
  <c r="MR65" i="1" s="1"/>
  <c r="MQ66" i="1"/>
  <c r="MQ65" i="1" s="1"/>
  <c r="MP66" i="1"/>
  <c r="MP65" i="1" s="1"/>
  <c r="MO66" i="1"/>
  <c r="MO65" i="1" s="1"/>
  <c r="MN66" i="1"/>
  <c r="MN65" i="1" s="1"/>
  <c r="MM66" i="1"/>
  <c r="MM65" i="1" s="1"/>
  <c r="ML66" i="1"/>
  <c r="ML65" i="1" s="1"/>
  <c r="MK66" i="1"/>
  <c r="MK65" i="1" s="1"/>
  <c r="MJ66" i="1"/>
  <c r="MJ65" i="1" s="1"/>
  <c r="MI66" i="1"/>
  <c r="MI65" i="1" s="1"/>
  <c r="MH66" i="1"/>
  <c r="MH65" i="1" s="1"/>
  <c r="MG66" i="1"/>
  <c r="MG65" i="1" s="1"/>
  <c r="MF66" i="1"/>
  <c r="MF65" i="1" s="1"/>
  <c r="ME66" i="1"/>
  <c r="ME65" i="1" s="1"/>
  <c r="MD66" i="1"/>
  <c r="MD65" i="1" s="1"/>
  <c r="MC66" i="1"/>
  <c r="MC65" i="1" s="1"/>
  <c r="MB66" i="1"/>
  <c r="MB65" i="1" s="1"/>
  <c r="MA66" i="1"/>
  <c r="MA65" i="1" s="1"/>
  <c r="LZ66" i="1"/>
  <c r="LZ65" i="1" s="1"/>
  <c r="LY66" i="1"/>
  <c r="LY65" i="1" s="1"/>
  <c r="LX66" i="1"/>
  <c r="LX65" i="1" s="1"/>
  <c r="LW66" i="1"/>
  <c r="LW65" i="1" s="1"/>
  <c r="LV66" i="1"/>
  <c r="LV65" i="1" s="1"/>
  <c r="LU66" i="1"/>
  <c r="LU65" i="1" s="1"/>
  <c r="LT66" i="1"/>
  <c r="LT65" i="1" s="1"/>
  <c r="LS66" i="1"/>
  <c r="LS65" i="1" s="1"/>
  <c r="LR66" i="1"/>
  <c r="LR65" i="1" s="1"/>
  <c r="LQ66" i="1"/>
  <c r="LQ65" i="1" s="1"/>
  <c r="LP66" i="1"/>
  <c r="LP65" i="1" s="1"/>
  <c r="LO66" i="1"/>
  <c r="LO65" i="1" s="1"/>
  <c r="LN66" i="1"/>
  <c r="LN65" i="1" s="1"/>
  <c r="LM66" i="1"/>
  <c r="LM65" i="1" s="1"/>
  <c r="LL66" i="1"/>
  <c r="LL65" i="1" s="1"/>
  <c r="LK66" i="1"/>
  <c r="LK65" i="1" s="1"/>
  <c r="LJ66" i="1"/>
  <c r="LJ65" i="1" s="1"/>
  <c r="LI66" i="1"/>
  <c r="LI65" i="1" s="1"/>
  <c r="LH66" i="1"/>
  <c r="LH65" i="1" s="1"/>
  <c r="LG66" i="1"/>
  <c r="LG65" i="1" s="1"/>
  <c r="LF66" i="1"/>
  <c r="LF65" i="1" s="1"/>
  <c r="LE66" i="1"/>
  <c r="LE65" i="1" s="1"/>
  <c r="LD66" i="1"/>
  <c r="LD65" i="1" s="1"/>
  <c r="LC66" i="1"/>
  <c r="LC65" i="1" s="1"/>
  <c r="LB66" i="1"/>
  <c r="LB65" i="1" s="1"/>
  <c r="LA66" i="1"/>
  <c r="LA65" i="1" s="1"/>
  <c r="KZ66" i="1"/>
  <c r="KZ65" i="1" s="1"/>
  <c r="KY66" i="1"/>
  <c r="KY65" i="1" s="1"/>
  <c r="KX66" i="1"/>
  <c r="KX65" i="1" s="1"/>
  <c r="KW66" i="1"/>
  <c r="KW65" i="1" s="1"/>
  <c r="KV66" i="1"/>
  <c r="KV65" i="1" s="1"/>
  <c r="KU66" i="1"/>
  <c r="KU65" i="1" s="1"/>
  <c r="KT66" i="1"/>
  <c r="KT65" i="1" s="1"/>
  <c r="KS66" i="1"/>
  <c r="KS65" i="1" s="1"/>
  <c r="KR66" i="1"/>
  <c r="KR65" i="1" s="1"/>
  <c r="KQ66" i="1"/>
  <c r="KQ65" i="1" s="1"/>
  <c r="KP66" i="1"/>
  <c r="KP65" i="1" s="1"/>
  <c r="KO66" i="1"/>
  <c r="KO65" i="1" s="1"/>
  <c r="KN66" i="1"/>
  <c r="KN65" i="1" s="1"/>
  <c r="KM66" i="1"/>
  <c r="KM65" i="1" s="1"/>
  <c r="KL66" i="1"/>
  <c r="KL65" i="1" s="1"/>
  <c r="KK66" i="1"/>
  <c r="KK65" i="1" s="1"/>
  <c r="KJ66" i="1"/>
  <c r="KJ65" i="1" s="1"/>
  <c r="KI66" i="1"/>
  <c r="KI65" i="1" s="1"/>
  <c r="KH66" i="1"/>
  <c r="KH65" i="1" s="1"/>
  <c r="KG66" i="1"/>
  <c r="KG65" i="1" s="1"/>
  <c r="KF66" i="1"/>
  <c r="KF65" i="1" s="1"/>
  <c r="KE66" i="1"/>
  <c r="KE65" i="1" s="1"/>
  <c r="KD66" i="1"/>
  <c r="KD65" i="1" s="1"/>
  <c r="KC66" i="1"/>
  <c r="KC65" i="1" s="1"/>
  <c r="KB66" i="1"/>
  <c r="KB65" i="1" s="1"/>
  <c r="KA66" i="1"/>
  <c r="KA65" i="1" s="1"/>
  <c r="JZ66" i="1"/>
  <c r="JZ65" i="1" s="1"/>
  <c r="JY66" i="1"/>
  <c r="JY65" i="1" s="1"/>
  <c r="JX66" i="1"/>
  <c r="JX65" i="1" s="1"/>
  <c r="JW66" i="1"/>
  <c r="JW65" i="1" s="1"/>
  <c r="JV66" i="1"/>
  <c r="JV65" i="1" s="1"/>
  <c r="JU66" i="1"/>
  <c r="JU65" i="1" s="1"/>
  <c r="JT66" i="1"/>
  <c r="JT65" i="1" s="1"/>
  <c r="JS66" i="1"/>
  <c r="JS65" i="1" s="1"/>
  <c r="JR66" i="1"/>
  <c r="JR65" i="1" s="1"/>
  <c r="JQ66" i="1"/>
  <c r="JQ65" i="1" s="1"/>
  <c r="JP66" i="1"/>
  <c r="JP65" i="1" s="1"/>
  <c r="JO66" i="1"/>
  <c r="JO65" i="1" s="1"/>
  <c r="JN66" i="1"/>
  <c r="JN65" i="1" s="1"/>
  <c r="JM66" i="1"/>
  <c r="JM65" i="1" s="1"/>
  <c r="JL66" i="1"/>
  <c r="JL65" i="1" s="1"/>
  <c r="JK66" i="1"/>
  <c r="JK65" i="1" s="1"/>
  <c r="JJ66" i="1"/>
  <c r="JJ65" i="1" s="1"/>
  <c r="JI66" i="1"/>
  <c r="JI65" i="1" s="1"/>
  <c r="JH66" i="1"/>
  <c r="JH65" i="1" s="1"/>
  <c r="JG66" i="1"/>
  <c r="JG65" i="1" s="1"/>
  <c r="JF66" i="1"/>
  <c r="JF65" i="1" s="1"/>
  <c r="JE66" i="1"/>
  <c r="JE65" i="1" s="1"/>
  <c r="JD66" i="1"/>
  <c r="JD65" i="1" s="1"/>
  <c r="JC66" i="1"/>
  <c r="JC65" i="1" s="1"/>
  <c r="JB66" i="1"/>
  <c r="JB65" i="1" s="1"/>
  <c r="JA66" i="1"/>
  <c r="JA65" i="1" s="1"/>
  <c r="IZ66" i="1"/>
  <c r="IZ65" i="1" s="1"/>
  <c r="IY66" i="1"/>
  <c r="IY65" i="1" s="1"/>
  <c r="IX66" i="1"/>
  <c r="IX65" i="1" s="1"/>
  <c r="IW66" i="1"/>
  <c r="IW65" i="1" s="1"/>
  <c r="IV66" i="1"/>
  <c r="IV65" i="1" s="1"/>
  <c r="IU66" i="1"/>
  <c r="IU65" i="1" s="1"/>
  <c r="IT66" i="1"/>
  <c r="IT65" i="1" s="1"/>
  <c r="IS66" i="1"/>
  <c r="IS65" i="1" s="1"/>
  <c r="IR66" i="1"/>
  <c r="IR65" i="1" s="1"/>
  <c r="IQ66" i="1"/>
  <c r="IQ65" i="1" s="1"/>
  <c r="IP66" i="1"/>
  <c r="IP65" i="1" s="1"/>
  <c r="IO66" i="1"/>
  <c r="IO65" i="1" s="1"/>
  <c r="IN66" i="1"/>
  <c r="IN65" i="1" s="1"/>
  <c r="IM66" i="1"/>
  <c r="IM65" i="1" s="1"/>
  <c r="IL66" i="1"/>
  <c r="IL65" i="1" s="1"/>
  <c r="IK66" i="1"/>
  <c r="IK65" i="1" s="1"/>
  <c r="IJ66" i="1"/>
  <c r="IJ65" i="1" s="1"/>
  <c r="II66" i="1"/>
  <c r="II65" i="1" s="1"/>
  <c r="IH66" i="1"/>
  <c r="IH65" i="1" s="1"/>
  <c r="IG66" i="1"/>
  <c r="IG65" i="1" s="1"/>
  <c r="IF66" i="1"/>
  <c r="IF65" i="1" s="1"/>
  <c r="IE66" i="1"/>
  <c r="IE65" i="1" s="1"/>
  <c r="ID66" i="1"/>
  <c r="ID65" i="1" s="1"/>
  <c r="IC66" i="1"/>
  <c r="IC65" i="1" s="1"/>
  <c r="IB66" i="1"/>
  <c r="IB65" i="1" s="1"/>
  <c r="IA66" i="1"/>
  <c r="IA65" i="1" s="1"/>
  <c r="HZ66" i="1"/>
  <c r="HZ65" i="1" s="1"/>
  <c r="HY66" i="1"/>
  <c r="HY65" i="1" s="1"/>
  <c r="HX66" i="1"/>
  <c r="HX65" i="1" s="1"/>
  <c r="HW66" i="1"/>
  <c r="HW65" i="1" s="1"/>
  <c r="HV66" i="1"/>
  <c r="HV65" i="1" s="1"/>
  <c r="HU66" i="1"/>
  <c r="HU65" i="1" s="1"/>
  <c r="HT66" i="1"/>
  <c r="HT65" i="1" s="1"/>
  <c r="HS66" i="1"/>
  <c r="HS65" i="1" s="1"/>
  <c r="HR66" i="1"/>
  <c r="HR65" i="1" s="1"/>
  <c r="HQ66" i="1"/>
  <c r="HQ65" i="1" s="1"/>
  <c r="HP66" i="1"/>
  <c r="HP65" i="1" s="1"/>
  <c r="HO66" i="1"/>
  <c r="HO65" i="1" s="1"/>
  <c r="HN66" i="1"/>
  <c r="HN65" i="1" s="1"/>
  <c r="HM66" i="1"/>
  <c r="HM65" i="1" s="1"/>
  <c r="HL66" i="1"/>
  <c r="HL65" i="1" s="1"/>
  <c r="HK66" i="1"/>
  <c r="HK65" i="1" s="1"/>
  <c r="HJ66" i="1"/>
  <c r="HJ65" i="1" s="1"/>
  <c r="HI66" i="1"/>
  <c r="HI65" i="1" s="1"/>
  <c r="HH66" i="1"/>
  <c r="HH65" i="1" s="1"/>
  <c r="HG66" i="1"/>
  <c r="HG65" i="1" s="1"/>
  <c r="HF66" i="1"/>
  <c r="HF65" i="1" s="1"/>
  <c r="HE66" i="1"/>
  <c r="HE65" i="1" s="1"/>
  <c r="HD66" i="1"/>
  <c r="HD65" i="1" s="1"/>
  <c r="HC66" i="1"/>
  <c r="HC65" i="1" s="1"/>
  <c r="HB66" i="1"/>
  <c r="HB65" i="1" s="1"/>
  <c r="HA66" i="1"/>
  <c r="HA65" i="1" s="1"/>
  <c r="GZ66" i="1"/>
  <c r="GZ65" i="1" s="1"/>
  <c r="GY66" i="1"/>
  <c r="GY65" i="1" s="1"/>
  <c r="GX66" i="1"/>
  <c r="GX65" i="1" s="1"/>
  <c r="GW66" i="1"/>
  <c r="GW65" i="1" s="1"/>
  <c r="GV66" i="1"/>
  <c r="GV65" i="1" s="1"/>
  <c r="GU66" i="1"/>
  <c r="GU65" i="1" s="1"/>
  <c r="GT66" i="1"/>
  <c r="GT65" i="1" s="1"/>
  <c r="GS66" i="1"/>
  <c r="GS65" i="1" s="1"/>
  <c r="GR66" i="1"/>
  <c r="GR65" i="1" s="1"/>
  <c r="GQ66" i="1"/>
  <c r="GQ65" i="1" s="1"/>
  <c r="GP66" i="1"/>
  <c r="GP65" i="1" s="1"/>
  <c r="GO66" i="1"/>
  <c r="GO65" i="1" s="1"/>
  <c r="GN66" i="1"/>
  <c r="GN65" i="1" s="1"/>
  <c r="GM66" i="1"/>
  <c r="GM65" i="1" s="1"/>
  <c r="GL66" i="1"/>
  <c r="GL65" i="1" s="1"/>
  <c r="GK66" i="1"/>
  <c r="GK65" i="1" s="1"/>
  <c r="GJ66" i="1"/>
  <c r="GJ65" i="1" s="1"/>
  <c r="GI66" i="1"/>
  <c r="GI65" i="1" s="1"/>
  <c r="GH66" i="1"/>
  <c r="GH65" i="1" s="1"/>
  <c r="GG66" i="1"/>
  <c r="GG65" i="1" s="1"/>
  <c r="GF66" i="1"/>
  <c r="GF65" i="1" s="1"/>
  <c r="GE66" i="1"/>
  <c r="GE65" i="1" s="1"/>
  <c r="GD66" i="1"/>
  <c r="GD65" i="1" s="1"/>
  <c r="GC66" i="1"/>
  <c r="GC65" i="1" s="1"/>
  <c r="GB66" i="1"/>
  <c r="GB65" i="1" s="1"/>
  <c r="GA66" i="1"/>
  <c r="GA65" i="1" s="1"/>
  <c r="FZ66" i="1"/>
  <c r="FZ65" i="1" s="1"/>
  <c r="FY66" i="1"/>
  <c r="FY65" i="1" s="1"/>
  <c r="FX66" i="1"/>
  <c r="FX65" i="1" s="1"/>
  <c r="FW66" i="1"/>
  <c r="FW65" i="1" s="1"/>
  <c r="FV66" i="1"/>
  <c r="FV65" i="1" s="1"/>
  <c r="FU66" i="1"/>
  <c r="FU65" i="1" s="1"/>
  <c r="FT66" i="1"/>
  <c r="FT65" i="1" s="1"/>
  <c r="FS66" i="1"/>
  <c r="FS65" i="1" s="1"/>
  <c r="FR66" i="1"/>
  <c r="FR65" i="1" s="1"/>
  <c r="FQ66" i="1"/>
  <c r="FQ65" i="1" s="1"/>
  <c r="FP66" i="1"/>
  <c r="FP65" i="1" s="1"/>
  <c r="FO66" i="1"/>
  <c r="FO65" i="1" s="1"/>
  <c r="FN66" i="1"/>
  <c r="FN65" i="1" s="1"/>
  <c r="FM66" i="1"/>
  <c r="FM65" i="1" s="1"/>
  <c r="FL66" i="1"/>
  <c r="FL65" i="1" s="1"/>
  <c r="FK66" i="1"/>
  <c r="FK65" i="1" s="1"/>
  <c r="FJ66" i="1"/>
  <c r="FJ65" i="1" s="1"/>
  <c r="FI66" i="1"/>
  <c r="FI65" i="1" s="1"/>
  <c r="FH66" i="1"/>
  <c r="FH65" i="1" s="1"/>
  <c r="FG66" i="1"/>
  <c r="FG65" i="1" s="1"/>
  <c r="FF66" i="1"/>
  <c r="FF65" i="1" s="1"/>
  <c r="FE66" i="1"/>
  <c r="FE65" i="1" s="1"/>
  <c r="FD66" i="1"/>
  <c r="FD65" i="1" s="1"/>
  <c r="FC66" i="1"/>
  <c r="FC65" i="1" s="1"/>
  <c r="FB66" i="1"/>
  <c r="FB65" i="1" s="1"/>
  <c r="FA66" i="1"/>
  <c r="FA65" i="1" s="1"/>
  <c r="EZ66" i="1"/>
  <c r="EZ65" i="1" s="1"/>
  <c r="EY66" i="1"/>
  <c r="EY65" i="1" s="1"/>
  <c r="EX66" i="1"/>
  <c r="EX65" i="1" s="1"/>
  <c r="EW66" i="1"/>
  <c r="EW65" i="1" s="1"/>
  <c r="EV66" i="1"/>
  <c r="EV65" i="1" s="1"/>
  <c r="EU66" i="1"/>
  <c r="EU65" i="1" s="1"/>
  <c r="ET66" i="1"/>
  <c r="ET65" i="1" s="1"/>
  <c r="ES66" i="1"/>
  <c r="ES65" i="1" s="1"/>
  <c r="ER66" i="1"/>
  <c r="ER65" i="1" s="1"/>
  <c r="EQ66" i="1"/>
  <c r="EQ65" i="1" s="1"/>
  <c r="EP66" i="1"/>
  <c r="EP65" i="1" s="1"/>
  <c r="EO66" i="1"/>
  <c r="EO65" i="1" s="1"/>
  <c r="EN66" i="1"/>
  <c r="EN65" i="1" s="1"/>
  <c r="EM66" i="1"/>
  <c r="EM65" i="1" s="1"/>
  <c r="EL66" i="1"/>
  <c r="EL65" i="1" s="1"/>
  <c r="EK66" i="1"/>
  <c r="EK65" i="1" s="1"/>
  <c r="EJ66" i="1"/>
  <c r="EJ65" i="1" s="1"/>
  <c r="EI66" i="1"/>
  <c r="EI65" i="1" s="1"/>
  <c r="EH66" i="1"/>
  <c r="EH65" i="1" s="1"/>
  <c r="EG66" i="1"/>
  <c r="EG65" i="1" s="1"/>
  <c r="EF66" i="1"/>
  <c r="EF65" i="1" s="1"/>
  <c r="EE66" i="1"/>
  <c r="EE65" i="1" s="1"/>
  <c r="ED66" i="1"/>
  <c r="ED65" i="1" s="1"/>
  <c r="EC66" i="1"/>
  <c r="EC65" i="1" s="1"/>
  <c r="EB66" i="1"/>
  <c r="EB65" i="1" s="1"/>
  <c r="EA66" i="1"/>
  <c r="EA65" i="1" s="1"/>
  <c r="DZ66" i="1"/>
  <c r="DZ65" i="1" s="1"/>
  <c r="DY66" i="1"/>
  <c r="DY65" i="1" s="1"/>
  <c r="DX66" i="1"/>
  <c r="DX65" i="1" s="1"/>
  <c r="DW66" i="1"/>
  <c r="DW65" i="1" s="1"/>
  <c r="DV66" i="1"/>
  <c r="DV65" i="1" s="1"/>
  <c r="DU66" i="1"/>
  <c r="DU65" i="1" s="1"/>
  <c r="DT66" i="1"/>
  <c r="DT65" i="1" s="1"/>
  <c r="DS66" i="1"/>
  <c r="DS65" i="1" s="1"/>
  <c r="DR66" i="1"/>
  <c r="DR65" i="1" s="1"/>
  <c r="DQ66" i="1"/>
  <c r="DQ65" i="1" s="1"/>
  <c r="DP66" i="1"/>
  <c r="DP65" i="1" s="1"/>
  <c r="DO66" i="1"/>
  <c r="DO65" i="1" s="1"/>
  <c r="DN66" i="1"/>
  <c r="DN65" i="1" s="1"/>
  <c r="DM66" i="1"/>
  <c r="DM65" i="1" s="1"/>
  <c r="DL66" i="1"/>
  <c r="DL65" i="1" s="1"/>
  <c r="DK66" i="1"/>
  <c r="DK65" i="1" s="1"/>
  <c r="DJ66" i="1"/>
  <c r="DI66" i="1"/>
  <c r="DI65" i="1" s="1"/>
  <c r="DH66" i="1"/>
  <c r="DH65" i="1" s="1"/>
  <c r="DG66" i="1"/>
  <c r="DG65" i="1" s="1"/>
  <c r="DF66" i="1"/>
  <c r="DF65" i="1" s="1"/>
  <c r="DE66" i="1"/>
  <c r="DE65" i="1" s="1"/>
  <c r="DD66" i="1"/>
  <c r="DD65" i="1" s="1"/>
  <c r="DC66" i="1"/>
  <c r="DC65" i="1" s="1"/>
  <c r="DB66" i="1"/>
  <c r="DB65" i="1" s="1"/>
  <c r="DA66" i="1"/>
  <c r="DA65" i="1" s="1"/>
  <c r="CZ66" i="1"/>
  <c r="CZ65" i="1" s="1"/>
  <c r="CY66" i="1"/>
  <c r="CY65" i="1" s="1"/>
  <c r="CX66" i="1"/>
  <c r="CX65" i="1" s="1"/>
  <c r="CW66" i="1"/>
  <c r="CW65" i="1" s="1"/>
  <c r="CV66" i="1"/>
  <c r="CV65" i="1" s="1"/>
  <c r="CU66" i="1"/>
  <c r="CU65" i="1" s="1"/>
  <c r="CT66" i="1"/>
  <c r="CT65" i="1" s="1"/>
  <c r="CS66" i="1"/>
  <c r="CS65" i="1" s="1"/>
  <c r="CR66" i="1"/>
  <c r="CR65" i="1" s="1"/>
  <c r="CQ66" i="1"/>
  <c r="CQ65" i="1" s="1"/>
  <c r="CP66" i="1"/>
  <c r="CP65" i="1" s="1"/>
  <c r="CO66" i="1"/>
  <c r="CO65" i="1" s="1"/>
  <c r="CN66" i="1"/>
  <c r="CN65" i="1" s="1"/>
  <c r="CM66" i="1"/>
  <c r="CM65" i="1" s="1"/>
  <c r="CL66" i="1"/>
  <c r="CL65" i="1" s="1"/>
  <c r="CK66" i="1"/>
  <c r="CK65" i="1" s="1"/>
  <c r="CJ66" i="1"/>
  <c r="CJ65" i="1" s="1"/>
  <c r="CI66" i="1"/>
  <c r="CI65" i="1" s="1"/>
  <c r="CH66" i="1"/>
  <c r="CH65" i="1" s="1"/>
  <c r="CG66" i="1"/>
  <c r="CG65" i="1" s="1"/>
  <c r="CF66" i="1"/>
  <c r="CF65" i="1" s="1"/>
  <c r="CE66" i="1"/>
  <c r="CE65" i="1" s="1"/>
  <c r="CD66" i="1"/>
  <c r="CD65" i="1" s="1"/>
  <c r="CC66" i="1"/>
  <c r="CC65" i="1" s="1"/>
  <c r="CB66" i="1"/>
  <c r="CB65" i="1" s="1"/>
  <c r="CA66" i="1"/>
  <c r="CA65" i="1" s="1"/>
  <c r="BZ66" i="1"/>
  <c r="BZ65" i="1" s="1"/>
  <c r="BY66" i="1"/>
  <c r="BY65" i="1" s="1"/>
  <c r="BX66" i="1"/>
  <c r="BX65" i="1" s="1"/>
  <c r="BW66" i="1"/>
  <c r="BW65" i="1" s="1"/>
  <c r="BV66" i="1"/>
  <c r="BV65" i="1" s="1"/>
  <c r="BU66" i="1"/>
  <c r="BU65" i="1" s="1"/>
  <c r="BT66" i="1"/>
  <c r="BT65" i="1" s="1"/>
  <c r="BS66" i="1"/>
  <c r="BS65" i="1" s="1"/>
  <c r="BR66" i="1"/>
  <c r="BR65" i="1" s="1"/>
  <c r="BQ66" i="1"/>
  <c r="BQ65" i="1" s="1"/>
  <c r="BP66" i="1"/>
  <c r="BP65" i="1" s="1"/>
  <c r="BO66" i="1"/>
  <c r="BO65" i="1" s="1"/>
  <c r="BN66" i="1"/>
  <c r="BN65" i="1" s="1"/>
  <c r="BM66" i="1"/>
  <c r="BM65" i="1" s="1"/>
  <c r="BL66" i="1"/>
  <c r="BL65" i="1" s="1"/>
  <c r="BK66" i="1"/>
  <c r="BK65" i="1" s="1"/>
  <c r="BJ66" i="1"/>
  <c r="BJ65" i="1" s="1"/>
  <c r="BI66" i="1"/>
  <c r="BI65" i="1" s="1"/>
  <c r="BH66" i="1"/>
  <c r="BH65" i="1" s="1"/>
  <c r="BG66" i="1"/>
  <c r="BG65" i="1" s="1"/>
  <c r="BF66" i="1"/>
  <c r="BF65" i="1" s="1"/>
  <c r="BE66" i="1"/>
  <c r="BE65" i="1" s="1"/>
  <c r="BD66" i="1"/>
  <c r="BD65" i="1" s="1"/>
  <c r="BC66" i="1"/>
  <c r="BC65" i="1" s="1"/>
  <c r="BB66" i="1"/>
  <c r="BB65" i="1" s="1"/>
  <c r="BA66" i="1"/>
  <c r="BA65" i="1" s="1"/>
  <c r="AZ66" i="1"/>
  <c r="AZ65" i="1" s="1"/>
  <c r="AY66" i="1"/>
  <c r="AY65" i="1" s="1"/>
  <c r="AX66" i="1"/>
  <c r="AX65" i="1" s="1"/>
  <c r="AW66" i="1"/>
  <c r="AW65" i="1" s="1"/>
  <c r="AV66" i="1"/>
  <c r="AV65" i="1" s="1"/>
  <c r="AU66" i="1"/>
  <c r="AU65" i="1" s="1"/>
  <c r="AT66" i="1"/>
  <c r="AT65" i="1" s="1"/>
  <c r="AS66" i="1"/>
  <c r="AS65" i="1" s="1"/>
  <c r="AR66" i="1"/>
  <c r="AR65" i="1" s="1"/>
  <c r="AQ66" i="1"/>
  <c r="AQ65" i="1" s="1"/>
  <c r="AP66" i="1"/>
  <c r="AP65" i="1" s="1"/>
  <c r="AO66" i="1"/>
  <c r="AO65" i="1" s="1"/>
  <c r="AN66" i="1"/>
  <c r="AN65" i="1" s="1"/>
  <c r="AM66" i="1"/>
  <c r="AM65" i="1" s="1"/>
  <c r="AL66" i="1"/>
  <c r="AL65" i="1" s="1"/>
  <c r="AK66" i="1"/>
  <c r="AK65" i="1" s="1"/>
  <c r="AJ66" i="1"/>
  <c r="AJ65" i="1" s="1"/>
  <c r="AI66" i="1"/>
  <c r="AI65" i="1" s="1"/>
  <c r="AH66" i="1"/>
  <c r="AH65" i="1" s="1"/>
  <c r="AG66" i="1"/>
  <c r="AG65" i="1" s="1"/>
  <c r="AF66" i="1"/>
  <c r="AF65" i="1" s="1"/>
  <c r="AE66" i="1"/>
  <c r="AE65" i="1" s="1"/>
  <c r="AD66" i="1"/>
  <c r="AD65" i="1" s="1"/>
  <c r="AC66" i="1"/>
  <c r="AC65" i="1" s="1"/>
  <c r="AB66" i="1"/>
  <c r="AB65" i="1" s="1"/>
  <c r="AA66" i="1"/>
  <c r="AA65" i="1" s="1"/>
  <c r="Z66" i="1"/>
  <c r="Z65" i="1" s="1"/>
  <c r="Y66" i="1"/>
  <c r="Y65" i="1" s="1"/>
  <c r="X66" i="1"/>
  <c r="X65" i="1" s="1"/>
  <c r="W66" i="1"/>
  <c r="W65" i="1" s="1"/>
  <c r="V66" i="1"/>
  <c r="V65" i="1" s="1"/>
  <c r="U66" i="1"/>
  <c r="U65" i="1" s="1"/>
  <c r="T66" i="1"/>
  <c r="T65" i="1" s="1"/>
  <c r="S66" i="1"/>
  <c r="S65" i="1" s="1"/>
  <c r="R66" i="1"/>
  <c r="R65" i="1" s="1"/>
  <c r="Q66" i="1"/>
  <c r="Q65" i="1" s="1"/>
  <c r="P66" i="1"/>
  <c r="P65" i="1" s="1"/>
  <c r="O66" i="1"/>
  <c r="O65" i="1" s="1"/>
  <c r="N66" i="1"/>
  <c r="N65" i="1" s="1"/>
  <c r="M66" i="1"/>
  <c r="M65" i="1" s="1"/>
  <c r="L66" i="1"/>
  <c r="L65" i="1" s="1"/>
  <c r="K66" i="1"/>
  <c r="K65" i="1" s="1"/>
  <c r="J66" i="1"/>
  <c r="J65" i="1" s="1"/>
  <c r="I66" i="1"/>
  <c r="I65" i="1" s="1"/>
  <c r="H66" i="1"/>
  <c r="H65" i="1" s="1"/>
  <c r="G66" i="1"/>
  <c r="G65" i="1" s="1"/>
  <c r="F66" i="1"/>
  <c r="F65" i="1" s="1"/>
  <c r="E66" i="1"/>
  <c r="E65" i="1" s="1"/>
  <c r="D66" i="1"/>
  <c r="D65" i="1" s="1"/>
  <c r="C66" i="1"/>
  <c r="C65" i="1" s="1"/>
  <c r="B66" i="1"/>
  <c r="B65" i="1" s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BW56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G50" i="1" s="1"/>
  <c r="CF52" i="1"/>
  <c r="CF50" i="1" s="1"/>
  <c r="CE52" i="1"/>
  <c r="CE50" i="1" s="1"/>
  <c r="CD52" i="1"/>
  <c r="CD50" i="1" s="1"/>
  <c r="CC52" i="1"/>
  <c r="CC50" i="1" s="1"/>
  <c r="CB52" i="1"/>
  <c r="CB50" i="1" s="1"/>
  <c r="CA52" i="1"/>
  <c r="CA50" i="1" s="1"/>
  <c r="BZ52" i="1"/>
  <c r="BZ50" i="1" s="1"/>
  <c r="BY52" i="1"/>
  <c r="BY50" i="1" s="1"/>
  <c r="BX52" i="1"/>
  <c r="BX50" i="1" s="1"/>
  <c r="BW52" i="1"/>
  <c r="BW50" i="1" s="1"/>
  <c r="BV52" i="1"/>
  <c r="BV50" i="1" s="1"/>
  <c r="BU52" i="1"/>
  <c r="BU50" i="1" s="1"/>
  <c r="BT52" i="1"/>
  <c r="BT50" i="1" s="1"/>
  <c r="BS52" i="1"/>
  <c r="BS50" i="1" s="1"/>
  <c r="BR52" i="1"/>
  <c r="BR50" i="1" s="1"/>
  <c r="BQ52" i="1"/>
  <c r="BQ50" i="1" s="1"/>
  <c r="BP52" i="1"/>
  <c r="BP50" i="1" s="1"/>
  <c r="BO52" i="1"/>
  <c r="BO50" i="1" s="1"/>
  <c r="BN52" i="1"/>
  <c r="BN50" i="1" s="1"/>
  <c r="BM52" i="1"/>
  <c r="BM50" i="1" s="1"/>
  <c r="BL52" i="1"/>
  <c r="BL50" i="1" s="1"/>
  <c r="BK52" i="1"/>
  <c r="BK50" i="1" s="1"/>
  <c r="BJ52" i="1"/>
  <c r="BJ50" i="1" s="1"/>
  <c r="BI52" i="1"/>
  <c r="BI50" i="1" s="1"/>
  <c r="BH52" i="1"/>
  <c r="BH50" i="1" s="1"/>
  <c r="BG52" i="1"/>
  <c r="BG50" i="1" s="1"/>
  <c r="BF52" i="1"/>
  <c r="BF50" i="1" s="1"/>
  <c r="BE52" i="1"/>
  <c r="BE50" i="1" s="1"/>
  <c r="BD52" i="1"/>
  <c r="BD50" i="1" s="1"/>
  <c r="BC52" i="1"/>
  <c r="BC50" i="1" s="1"/>
  <c r="BB52" i="1"/>
  <c r="BB50" i="1" s="1"/>
  <c r="BA52" i="1"/>
  <c r="BA50" i="1" s="1"/>
  <c r="AZ52" i="1"/>
  <c r="AZ50" i="1" s="1"/>
  <c r="AX52" i="1"/>
  <c r="AX50" i="1" s="1"/>
  <c r="AW52" i="1"/>
  <c r="AW50" i="1" s="1"/>
  <c r="AV52" i="1"/>
  <c r="AV50" i="1" s="1"/>
  <c r="AU52" i="1"/>
  <c r="AU50" i="1" s="1"/>
  <c r="AT52" i="1"/>
  <c r="AT50" i="1" s="1"/>
  <c r="AS52" i="1"/>
  <c r="AS50" i="1" s="1"/>
  <c r="AR52" i="1"/>
  <c r="AR50" i="1" s="1"/>
  <c r="AQ52" i="1"/>
  <c r="AQ50" i="1" s="1"/>
  <c r="AP52" i="1"/>
  <c r="AP50" i="1" s="1"/>
  <c r="AO52" i="1"/>
  <c r="AO50" i="1" s="1"/>
  <c r="AN52" i="1"/>
  <c r="AN50" i="1" s="1"/>
  <c r="AM52" i="1"/>
  <c r="AM50" i="1" s="1"/>
  <c r="AL52" i="1"/>
  <c r="AL50" i="1" s="1"/>
  <c r="AK52" i="1"/>
  <c r="AK50" i="1" s="1"/>
  <c r="AJ52" i="1"/>
  <c r="AJ50" i="1" s="1"/>
  <c r="AI52" i="1"/>
  <c r="AI50" i="1" s="1"/>
  <c r="AH52" i="1"/>
  <c r="AH50" i="1" s="1"/>
  <c r="AG52" i="1"/>
  <c r="AG50" i="1" s="1"/>
  <c r="AF52" i="1"/>
  <c r="AF50" i="1" s="1"/>
  <c r="AE52" i="1"/>
  <c r="AE50" i="1" s="1"/>
  <c r="AD52" i="1"/>
  <c r="AD50" i="1" s="1"/>
  <c r="AC52" i="1"/>
  <c r="AC50" i="1" s="1"/>
  <c r="AB52" i="1"/>
  <c r="AB50" i="1" s="1"/>
  <c r="AA52" i="1"/>
  <c r="AA50" i="1" s="1"/>
  <c r="Z52" i="1"/>
  <c r="Z50" i="1" s="1"/>
  <c r="Y52" i="1"/>
  <c r="Y50" i="1" s="1"/>
  <c r="X52" i="1"/>
  <c r="X50" i="1" s="1"/>
  <c r="W52" i="1"/>
  <c r="W50" i="1" s="1"/>
  <c r="V52" i="1"/>
  <c r="V50" i="1" s="1"/>
  <c r="U52" i="1"/>
  <c r="U50" i="1" s="1"/>
  <c r="T52" i="1"/>
  <c r="T50" i="1" s="1"/>
  <c r="S52" i="1"/>
  <c r="S50" i="1" s="1"/>
  <c r="R52" i="1"/>
  <c r="R50" i="1" s="1"/>
  <c r="Q52" i="1"/>
  <c r="Q50" i="1" s="1"/>
  <c r="P52" i="1"/>
  <c r="P50" i="1" s="1"/>
  <c r="O52" i="1"/>
  <c r="O50" i="1" s="1"/>
  <c r="N52" i="1"/>
  <c r="N50" i="1" s="1"/>
  <c r="M52" i="1"/>
  <c r="M50" i="1" s="1"/>
  <c r="L52" i="1"/>
  <c r="L50" i="1" s="1"/>
  <c r="K52" i="1"/>
  <c r="K50" i="1" s="1"/>
  <c r="J52" i="1"/>
  <c r="J50" i="1" s="1"/>
  <c r="I52" i="1"/>
  <c r="I50" i="1" s="1"/>
  <c r="H52" i="1"/>
  <c r="H50" i="1" s="1"/>
  <c r="G52" i="1"/>
  <c r="G50" i="1" s="1"/>
  <c r="F52" i="1"/>
  <c r="F50" i="1" s="1"/>
  <c r="E52" i="1"/>
  <c r="E50" i="1" s="1"/>
  <c r="D52" i="1"/>
  <c r="D50" i="1" s="1"/>
  <c r="C52" i="1"/>
  <c r="C50" i="1" s="1"/>
  <c r="B52" i="1"/>
  <c r="B50" i="1" s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NB48" i="1"/>
  <c r="NB47" i="1" s="1"/>
  <c r="NA48" i="1"/>
  <c r="NA47" i="1" s="1"/>
  <c r="MZ48" i="1"/>
  <c r="MZ47" i="1" s="1"/>
  <c r="MY48" i="1"/>
  <c r="MX48" i="1"/>
  <c r="MX47" i="1" s="1"/>
  <c r="MW48" i="1"/>
  <c r="MW47" i="1" s="1"/>
  <c r="MV48" i="1"/>
  <c r="MV47" i="1" s="1"/>
  <c r="MU48" i="1"/>
  <c r="MU47" i="1" s="1"/>
  <c r="MT48" i="1"/>
  <c r="MT47" i="1" s="1"/>
  <c r="MS48" i="1"/>
  <c r="MS47" i="1" s="1"/>
  <c r="MR48" i="1"/>
  <c r="MR47" i="1" s="1"/>
  <c r="MQ48" i="1"/>
  <c r="MQ47" i="1" s="1"/>
  <c r="MP48" i="1"/>
  <c r="MP47" i="1" s="1"/>
  <c r="MO48" i="1"/>
  <c r="MO47" i="1" s="1"/>
  <c r="MN48" i="1"/>
  <c r="MN47" i="1" s="1"/>
  <c r="MM48" i="1"/>
  <c r="MM47" i="1" s="1"/>
  <c r="ML48" i="1"/>
  <c r="ML47" i="1" s="1"/>
  <c r="MK48" i="1"/>
  <c r="MK47" i="1" s="1"/>
  <c r="MJ48" i="1"/>
  <c r="MJ47" i="1" s="1"/>
  <c r="MI48" i="1"/>
  <c r="MI47" i="1" s="1"/>
  <c r="MH48" i="1"/>
  <c r="MH47" i="1" s="1"/>
  <c r="MG48" i="1"/>
  <c r="MG47" i="1" s="1"/>
  <c r="MF48" i="1"/>
  <c r="MF47" i="1" s="1"/>
  <c r="ME48" i="1"/>
  <c r="ME47" i="1" s="1"/>
  <c r="MD48" i="1"/>
  <c r="MC48" i="1"/>
  <c r="MC47" i="1" s="1"/>
  <c r="MB48" i="1"/>
  <c r="MB47" i="1" s="1"/>
  <c r="MA48" i="1"/>
  <c r="MA47" i="1" s="1"/>
  <c r="LZ48" i="1"/>
  <c r="LZ47" i="1" s="1"/>
  <c r="LY48" i="1"/>
  <c r="LY47" i="1" s="1"/>
  <c r="LX48" i="1"/>
  <c r="LX47" i="1" s="1"/>
  <c r="LW48" i="1"/>
  <c r="LW47" i="1" s="1"/>
  <c r="LV48" i="1"/>
  <c r="LV47" i="1" s="1"/>
  <c r="LU48" i="1"/>
  <c r="LU47" i="1" s="1"/>
  <c r="LT48" i="1"/>
  <c r="LT47" i="1" s="1"/>
  <c r="LS48" i="1"/>
  <c r="LS47" i="1" s="1"/>
  <c r="LR48" i="1"/>
  <c r="LR47" i="1" s="1"/>
  <c r="LQ48" i="1"/>
  <c r="LQ47" i="1" s="1"/>
  <c r="LP48" i="1"/>
  <c r="LP47" i="1" s="1"/>
  <c r="LO48" i="1"/>
  <c r="LO47" i="1" s="1"/>
  <c r="LN48" i="1"/>
  <c r="LN47" i="1" s="1"/>
  <c r="LM48" i="1"/>
  <c r="LM47" i="1" s="1"/>
  <c r="LL48" i="1"/>
  <c r="LL47" i="1" s="1"/>
  <c r="LK48" i="1"/>
  <c r="LK47" i="1" s="1"/>
  <c r="LJ48" i="1"/>
  <c r="LJ47" i="1" s="1"/>
  <c r="LI48" i="1"/>
  <c r="LI47" i="1" s="1"/>
  <c r="LH48" i="1"/>
  <c r="LH47" i="1" s="1"/>
  <c r="LG48" i="1"/>
  <c r="LG47" i="1" s="1"/>
  <c r="LF48" i="1"/>
  <c r="LF47" i="1" s="1"/>
  <c r="LE48" i="1"/>
  <c r="LE47" i="1" s="1"/>
  <c r="LD48" i="1"/>
  <c r="LD47" i="1" s="1"/>
  <c r="LC48" i="1"/>
  <c r="LC47" i="1" s="1"/>
  <c r="LB48" i="1"/>
  <c r="LB47" i="1" s="1"/>
  <c r="LA48" i="1"/>
  <c r="LA47" i="1" s="1"/>
  <c r="KZ48" i="1"/>
  <c r="KZ47" i="1" s="1"/>
  <c r="KY48" i="1"/>
  <c r="KY47" i="1" s="1"/>
  <c r="KX48" i="1"/>
  <c r="KX47" i="1" s="1"/>
  <c r="KW48" i="1"/>
  <c r="KW47" i="1" s="1"/>
  <c r="KV48" i="1"/>
  <c r="KV47" i="1" s="1"/>
  <c r="KU48" i="1"/>
  <c r="KU47" i="1" s="1"/>
  <c r="KT48" i="1"/>
  <c r="KT47" i="1" s="1"/>
  <c r="KS48" i="1"/>
  <c r="KS47" i="1" s="1"/>
  <c r="KR48" i="1"/>
  <c r="KR47" i="1" s="1"/>
  <c r="KQ48" i="1"/>
  <c r="KQ47" i="1" s="1"/>
  <c r="KP48" i="1"/>
  <c r="KP47" i="1" s="1"/>
  <c r="KO48" i="1"/>
  <c r="KO47" i="1" s="1"/>
  <c r="KN48" i="1"/>
  <c r="KN47" i="1" s="1"/>
  <c r="KM48" i="1"/>
  <c r="KM47" i="1" s="1"/>
  <c r="KL48" i="1"/>
  <c r="KL47" i="1" s="1"/>
  <c r="KK48" i="1"/>
  <c r="KK47" i="1" s="1"/>
  <c r="KJ48" i="1"/>
  <c r="KJ47" i="1" s="1"/>
  <c r="KI48" i="1"/>
  <c r="KI47" i="1" s="1"/>
  <c r="KH48" i="1"/>
  <c r="KH47" i="1" s="1"/>
  <c r="KG48" i="1"/>
  <c r="KG47" i="1" s="1"/>
  <c r="KF48" i="1"/>
  <c r="KF47" i="1" s="1"/>
  <c r="KE48" i="1"/>
  <c r="KE47" i="1" s="1"/>
  <c r="KD48" i="1"/>
  <c r="KD47" i="1" s="1"/>
  <c r="KC48" i="1"/>
  <c r="KC47" i="1" s="1"/>
  <c r="KB48" i="1"/>
  <c r="KB47" i="1" s="1"/>
  <c r="KA48" i="1"/>
  <c r="KA47" i="1" s="1"/>
  <c r="JZ48" i="1"/>
  <c r="JZ47" i="1" s="1"/>
  <c r="JY48" i="1"/>
  <c r="JY47" i="1" s="1"/>
  <c r="JX48" i="1"/>
  <c r="JX47" i="1" s="1"/>
  <c r="JW48" i="1"/>
  <c r="JW47" i="1" s="1"/>
  <c r="JV48" i="1"/>
  <c r="JV47" i="1" s="1"/>
  <c r="JU48" i="1"/>
  <c r="JU47" i="1" s="1"/>
  <c r="JT48" i="1"/>
  <c r="JT47" i="1" s="1"/>
  <c r="JS48" i="1"/>
  <c r="JS47" i="1" s="1"/>
  <c r="JR48" i="1"/>
  <c r="JR47" i="1" s="1"/>
  <c r="JQ48" i="1"/>
  <c r="JQ47" i="1" s="1"/>
  <c r="JP48" i="1"/>
  <c r="JP47" i="1" s="1"/>
  <c r="JO48" i="1"/>
  <c r="JO47" i="1" s="1"/>
  <c r="JN48" i="1"/>
  <c r="JN47" i="1" s="1"/>
  <c r="JM48" i="1"/>
  <c r="JM47" i="1" s="1"/>
  <c r="JL48" i="1"/>
  <c r="JL47" i="1" s="1"/>
  <c r="JK48" i="1"/>
  <c r="JK47" i="1" s="1"/>
  <c r="JJ48" i="1"/>
  <c r="JJ47" i="1" s="1"/>
  <c r="JI48" i="1"/>
  <c r="JI47" i="1" s="1"/>
  <c r="JH48" i="1"/>
  <c r="JH47" i="1" s="1"/>
  <c r="JG48" i="1"/>
  <c r="JG47" i="1" s="1"/>
  <c r="JF48" i="1"/>
  <c r="JF47" i="1" s="1"/>
  <c r="JE48" i="1"/>
  <c r="JE47" i="1" s="1"/>
  <c r="JD48" i="1"/>
  <c r="JD47" i="1" s="1"/>
  <c r="JC48" i="1"/>
  <c r="JC47" i="1" s="1"/>
  <c r="JB48" i="1"/>
  <c r="JB47" i="1" s="1"/>
  <c r="JA48" i="1"/>
  <c r="JA47" i="1" s="1"/>
  <c r="IZ48" i="1"/>
  <c r="IZ47" i="1" s="1"/>
  <c r="IY48" i="1"/>
  <c r="IY47" i="1" s="1"/>
  <c r="IX48" i="1"/>
  <c r="IX47" i="1" s="1"/>
  <c r="IW48" i="1"/>
  <c r="IW47" i="1" s="1"/>
  <c r="IV48" i="1"/>
  <c r="IV47" i="1" s="1"/>
  <c r="IU48" i="1"/>
  <c r="IU47" i="1" s="1"/>
  <c r="IT48" i="1"/>
  <c r="IT47" i="1" s="1"/>
  <c r="IS48" i="1"/>
  <c r="IS47" i="1" s="1"/>
  <c r="IR48" i="1"/>
  <c r="IR47" i="1" s="1"/>
  <c r="IQ48" i="1"/>
  <c r="IQ47" i="1" s="1"/>
  <c r="IP48" i="1"/>
  <c r="IP47" i="1" s="1"/>
  <c r="IO48" i="1"/>
  <c r="IO47" i="1" s="1"/>
  <c r="IN48" i="1"/>
  <c r="IN47" i="1" s="1"/>
  <c r="IM48" i="1"/>
  <c r="IM47" i="1" s="1"/>
  <c r="IL48" i="1"/>
  <c r="IL47" i="1" s="1"/>
  <c r="IK48" i="1"/>
  <c r="IK47" i="1" s="1"/>
  <c r="IJ48" i="1"/>
  <c r="IJ47" i="1" s="1"/>
  <c r="II48" i="1"/>
  <c r="II47" i="1" s="1"/>
  <c r="IH48" i="1"/>
  <c r="IH47" i="1" s="1"/>
  <c r="IG48" i="1"/>
  <c r="IG47" i="1" s="1"/>
  <c r="IF48" i="1"/>
  <c r="IF47" i="1" s="1"/>
  <c r="IE48" i="1"/>
  <c r="IE47" i="1" s="1"/>
  <c r="ID48" i="1"/>
  <c r="ID47" i="1" s="1"/>
  <c r="IC48" i="1"/>
  <c r="IC47" i="1" s="1"/>
  <c r="IB48" i="1"/>
  <c r="IB47" i="1" s="1"/>
  <c r="IA48" i="1"/>
  <c r="IA47" i="1" s="1"/>
  <c r="HZ48" i="1"/>
  <c r="HZ47" i="1" s="1"/>
  <c r="HY48" i="1"/>
  <c r="HY47" i="1" s="1"/>
  <c r="HX48" i="1"/>
  <c r="HX47" i="1" s="1"/>
  <c r="HW48" i="1"/>
  <c r="HW47" i="1" s="1"/>
  <c r="HV48" i="1"/>
  <c r="HV47" i="1" s="1"/>
  <c r="HU48" i="1"/>
  <c r="HU47" i="1" s="1"/>
  <c r="HT48" i="1"/>
  <c r="HT47" i="1" s="1"/>
  <c r="HS48" i="1"/>
  <c r="HS47" i="1" s="1"/>
  <c r="HR48" i="1"/>
  <c r="HR47" i="1" s="1"/>
  <c r="HQ48" i="1"/>
  <c r="HQ47" i="1" s="1"/>
  <c r="HP48" i="1"/>
  <c r="HP47" i="1" s="1"/>
  <c r="HO48" i="1"/>
  <c r="HO47" i="1" s="1"/>
  <c r="HN48" i="1"/>
  <c r="HN47" i="1" s="1"/>
  <c r="HM48" i="1"/>
  <c r="HM47" i="1" s="1"/>
  <c r="HL48" i="1"/>
  <c r="HL47" i="1" s="1"/>
  <c r="HK48" i="1"/>
  <c r="HK47" i="1" s="1"/>
  <c r="HJ48" i="1"/>
  <c r="HJ47" i="1" s="1"/>
  <c r="HI48" i="1"/>
  <c r="HI47" i="1" s="1"/>
  <c r="HH48" i="1"/>
  <c r="HH47" i="1" s="1"/>
  <c r="HG48" i="1"/>
  <c r="HG47" i="1" s="1"/>
  <c r="HF48" i="1"/>
  <c r="HF47" i="1" s="1"/>
  <c r="HE48" i="1"/>
  <c r="HE47" i="1" s="1"/>
  <c r="HD48" i="1"/>
  <c r="HD47" i="1" s="1"/>
  <c r="HC48" i="1"/>
  <c r="HC47" i="1" s="1"/>
  <c r="HB48" i="1"/>
  <c r="HB47" i="1" s="1"/>
  <c r="HA48" i="1"/>
  <c r="HA47" i="1" s="1"/>
  <c r="GZ48" i="1"/>
  <c r="GZ47" i="1" s="1"/>
  <c r="GY48" i="1"/>
  <c r="GY47" i="1" s="1"/>
  <c r="GX48" i="1"/>
  <c r="GX47" i="1" s="1"/>
  <c r="GW48" i="1"/>
  <c r="GW47" i="1" s="1"/>
  <c r="GV48" i="1"/>
  <c r="GV47" i="1" s="1"/>
  <c r="GU48" i="1"/>
  <c r="GU47" i="1" s="1"/>
  <c r="GT48" i="1"/>
  <c r="GT47" i="1" s="1"/>
  <c r="GS48" i="1"/>
  <c r="GS47" i="1" s="1"/>
  <c r="GR48" i="1"/>
  <c r="GR47" i="1" s="1"/>
  <c r="GQ48" i="1"/>
  <c r="GQ47" i="1" s="1"/>
  <c r="GP48" i="1"/>
  <c r="GP47" i="1" s="1"/>
  <c r="GO48" i="1"/>
  <c r="GO47" i="1" s="1"/>
  <c r="GN48" i="1"/>
  <c r="GN47" i="1" s="1"/>
  <c r="GM48" i="1"/>
  <c r="GM47" i="1" s="1"/>
  <c r="GL48" i="1"/>
  <c r="GL47" i="1" s="1"/>
  <c r="GK48" i="1"/>
  <c r="GK47" i="1" s="1"/>
  <c r="GJ48" i="1"/>
  <c r="GJ47" i="1" s="1"/>
  <c r="GI48" i="1"/>
  <c r="GI47" i="1" s="1"/>
  <c r="GH48" i="1"/>
  <c r="GH47" i="1" s="1"/>
  <c r="GG48" i="1"/>
  <c r="GG47" i="1" s="1"/>
  <c r="GF48" i="1"/>
  <c r="GF47" i="1" s="1"/>
  <c r="GE48" i="1"/>
  <c r="GE47" i="1" s="1"/>
  <c r="GD48" i="1"/>
  <c r="GD47" i="1" s="1"/>
  <c r="GC48" i="1"/>
  <c r="GC47" i="1" s="1"/>
  <c r="GB48" i="1"/>
  <c r="GB47" i="1" s="1"/>
  <c r="GA48" i="1"/>
  <c r="GA47" i="1" s="1"/>
  <c r="FZ48" i="1"/>
  <c r="FZ47" i="1" s="1"/>
  <c r="FY48" i="1"/>
  <c r="FY47" i="1" s="1"/>
  <c r="FX48" i="1"/>
  <c r="FX47" i="1" s="1"/>
  <c r="FW48" i="1"/>
  <c r="FW47" i="1" s="1"/>
  <c r="FV48" i="1"/>
  <c r="FV47" i="1" s="1"/>
  <c r="FU48" i="1"/>
  <c r="FU47" i="1" s="1"/>
  <c r="FT48" i="1"/>
  <c r="FT47" i="1" s="1"/>
  <c r="FS48" i="1"/>
  <c r="FS47" i="1" s="1"/>
  <c r="FR48" i="1"/>
  <c r="FR47" i="1" s="1"/>
  <c r="FQ48" i="1"/>
  <c r="FQ47" i="1" s="1"/>
  <c r="FP48" i="1"/>
  <c r="FP47" i="1" s="1"/>
  <c r="FO48" i="1"/>
  <c r="FO47" i="1" s="1"/>
  <c r="FN48" i="1"/>
  <c r="FN47" i="1" s="1"/>
  <c r="FM48" i="1"/>
  <c r="FM47" i="1" s="1"/>
  <c r="FL48" i="1"/>
  <c r="FL47" i="1" s="1"/>
  <c r="FK48" i="1"/>
  <c r="FK47" i="1" s="1"/>
  <c r="FJ48" i="1"/>
  <c r="FJ47" i="1" s="1"/>
  <c r="FI48" i="1"/>
  <c r="FI47" i="1" s="1"/>
  <c r="FH48" i="1"/>
  <c r="FH47" i="1" s="1"/>
  <c r="FG48" i="1"/>
  <c r="FG47" i="1" s="1"/>
  <c r="FF48" i="1"/>
  <c r="FF47" i="1" s="1"/>
  <c r="FE48" i="1"/>
  <c r="FE47" i="1" s="1"/>
  <c r="FD48" i="1"/>
  <c r="FD47" i="1" s="1"/>
  <c r="FC48" i="1"/>
  <c r="FC47" i="1" s="1"/>
  <c r="FB48" i="1"/>
  <c r="FB47" i="1" s="1"/>
  <c r="FA48" i="1"/>
  <c r="FA47" i="1" s="1"/>
  <c r="EZ48" i="1"/>
  <c r="EZ47" i="1" s="1"/>
  <c r="EY48" i="1"/>
  <c r="EY47" i="1" s="1"/>
  <c r="EX48" i="1"/>
  <c r="EX47" i="1" s="1"/>
  <c r="EW48" i="1"/>
  <c r="EW47" i="1" s="1"/>
  <c r="EV48" i="1"/>
  <c r="EV47" i="1" s="1"/>
  <c r="EU48" i="1"/>
  <c r="EU47" i="1" s="1"/>
  <c r="ET48" i="1"/>
  <c r="ET47" i="1" s="1"/>
  <c r="ES48" i="1"/>
  <c r="ES47" i="1" s="1"/>
  <c r="ER48" i="1"/>
  <c r="ER47" i="1" s="1"/>
  <c r="EQ48" i="1"/>
  <c r="EQ47" i="1" s="1"/>
  <c r="EP48" i="1"/>
  <c r="EP47" i="1" s="1"/>
  <c r="EO48" i="1"/>
  <c r="EO47" i="1" s="1"/>
  <c r="EN48" i="1"/>
  <c r="EN47" i="1" s="1"/>
  <c r="EM48" i="1"/>
  <c r="EM47" i="1" s="1"/>
  <c r="EL48" i="1"/>
  <c r="EL47" i="1" s="1"/>
  <c r="EK48" i="1"/>
  <c r="EK47" i="1" s="1"/>
  <c r="EJ48" i="1"/>
  <c r="EJ47" i="1" s="1"/>
  <c r="EI48" i="1"/>
  <c r="EI47" i="1" s="1"/>
  <c r="EH48" i="1"/>
  <c r="EH47" i="1" s="1"/>
  <c r="EG48" i="1"/>
  <c r="EF48" i="1"/>
  <c r="EF47" i="1" s="1"/>
  <c r="EE48" i="1"/>
  <c r="EE47" i="1" s="1"/>
  <c r="ED48" i="1"/>
  <c r="ED47" i="1" s="1"/>
  <c r="EC48" i="1"/>
  <c r="EC47" i="1" s="1"/>
  <c r="EB48" i="1"/>
  <c r="EB47" i="1" s="1"/>
  <c r="EA48" i="1"/>
  <c r="EA47" i="1" s="1"/>
  <c r="DZ48" i="1"/>
  <c r="DZ47" i="1" s="1"/>
  <c r="DY48" i="1"/>
  <c r="DY47" i="1" s="1"/>
  <c r="DX48" i="1"/>
  <c r="DX47" i="1" s="1"/>
  <c r="DW48" i="1"/>
  <c r="DW47" i="1" s="1"/>
  <c r="DV48" i="1"/>
  <c r="DV47" i="1" s="1"/>
  <c r="DU48" i="1"/>
  <c r="DU47" i="1" s="1"/>
  <c r="DT48" i="1"/>
  <c r="DT47" i="1" s="1"/>
  <c r="DS48" i="1"/>
  <c r="DS47" i="1" s="1"/>
  <c r="DR48" i="1"/>
  <c r="DR47" i="1" s="1"/>
  <c r="DQ48" i="1"/>
  <c r="DQ47" i="1" s="1"/>
  <c r="DP48" i="1"/>
  <c r="DP47" i="1" s="1"/>
  <c r="DO48" i="1"/>
  <c r="DO47" i="1" s="1"/>
  <c r="DN48" i="1"/>
  <c r="DN47" i="1" s="1"/>
  <c r="DM48" i="1"/>
  <c r="DM47" i="1" s="1"/>
  <c r="DL48" i="1"/>
  <c r="DL47" i="1" s="1"/>
  <c r="DK48" i="1"/>
  <c r="DK47" i="1" s="1"/>
  <c r="DJ48" i="1"/>
  <c r="DJ47" i="1" s="1"/>
  <c r="DI48" i="1"/>
  <c r="DI47" i="1" s="1"/>
  <c r="DH48" i="1"/>
  <c r="DH47" i="1" s="1"/>
  <c r="DG48" i="1"/>
  <c r="DG47" i="1" s="1"/>
  <c r="DF48" i="1"/>
  <c r="DF47" i="1" s="1"/>
  <c r="DE48" i="1"/>
  <c r="DE47" i="1" s="1"/>
  <c r="DD48" i="1"/>
  <c r="DD47" i="1" s="1"/>
  <c r="DC48" i="1"/>
  <c r="DC47" i="1" s="1"/>
  <c r="DB48" i="1"/>
  <c r="DB47" i="1" s="1"/>
  <c r="DA48" i="1"/>
  <c r="DA47" i="1" s="1"/>
  <c r="CZ48" i="1"/>
  <c r="CZ47" i="1" s="1"/>
  <c r="CY48" i="1"/>
  <c r="CY47" i="1" s="1"/>
  <c r="CX48" i="1"/>
  <c r="CX47" i="1" s="1"/>
  <c r="CW48" i="1"/>
  <c r="CW47" i="1" s="1"/>
  <c r="CV48" i="1"/>
  <c r="CV47" i="1" s="1"/>
  <c r="CU48" i="1"/>
  <c r="CU47" i="1" s="1"/>
  <c r="CT48" i="1"/>
  <c r="CT47" i="1" s="1"/>
  <c r="CS48" i="1"/>
  <c r="CS47" i="1" s="1"/>
  <c r="CR48" i="1"/>
  <c r="CR47" i="1" s="1"/>
  <c r="CQ48" i="1"/>
  <c r="CQ47" i="1" s="1"/>
  <c r="CP48" i="1"/>
  <c r="CP47" i="1" s="1"/>
  <c r="CO48" i="1"/>
  <c r="CO47" i="1" s="1"/>
  <c r="CN48" i="1"/>
  <c r="CN47" i="1" s="1"/>
  <c r="CM48" i="1"/>
  <c r="CM47" i="1" s="1"/>
  <c r="CL48" i="1"/>
  <c r="CL47" i="1" s="1"/>
  <c r="CK48" i="1"/>
  <c r="CK47" i="1" s="1"/>
  <c r="CJ48" i="1"/>
  <c r="CJ47" i="1" s="1"/>
  <c r="CI48" i="1"/>
  <c r="CI47" i="1" s="1"/>
  <c r="CH48" i="1"/>
  <c r="CH47" i="1" s="1"/>
  <c r="CG48" i="1"/>
  <c r="CG47" i="1" s="1"/>
  <c r="CF48" i="1"/>
  <c r="CF47" i="1" s="1"/>
  <c r="CE48" i="1"/>
  <c r="CE47" i="1" s="1"/>
  <c r="CD48" i="1"/>
  <c r="CD47" i="1" s="1"/>
  <c r="CC48" i="1"/>
  <c r="CC47" i="1" s="1"/>
  <c r="CA48" i="1"/>
  <c r="CA47" i="1" s="1"/>
  <c r="BZ48" i="1"/>
  <c r="BZ47" i="1" s="1"/>
  <c r="BY48" i="1"/>
  <c r="BY47" i="1" s="1"/>
  <c r="BX48" i="1"/>
  <c r="BX47" i="1" s="1"/>
  <c r="BV48" i="1"/>
  <c r="BV47" i="1" s="1"/>
  <c r="BU48" i="1"/>
  <c r="BT48" i="1"/>
  <c r="BT47" i="1" s="1"/>
  <c r="BS48" i="1"/>
  <c r="BS47" i="1" s="1"/>
  <c r="BR48" i="1"/>
  <c r="BR47" i="1" s="1"/>
  <c r="BQ48" i="1"/>
  <c r="BQ47" i="1" s="1"/>
  <c r="BP48" i="1"/>
  <c r="BP47" i="1" s="1"/>
  <c r="BO48" i="1"/>
  <c r="BO47" i="1" s="1"/>
  <c r="BN48" i="1"/>
  <c r="BN47" i="1" s="1"/>
  <c r="BM48" i="1"/>
  <c r="BM47" i="1" s="1"/>
  <c r="BL48" i="1"/>
  <c r="BL47" i="1" s="1"/>
  <c r="BK48" i="1"/>
  <c r="BK47" i="1" s="1"/>
  <c r="BJ48" i="1"/>
  <c r="BJ47" i="1" s="1"/>
  <c r="BI48" i="1"/>
  <c r="BI47" i="1" s="1"/>
  <c r="BH48" i="1"/>
  <c r="BH47" i="1" s="1"/>
  <c r="BG48" i="1"/>
  <c r="BG47" i="1" s="1"/>
  <c r="BF48" i="1"/>
  <c r="BF47" i="1" s="1"/>
  <c r="BE48" i="1"/>
  <c r="BE47" i="1" s="1"/>
  <c r="BD48" i="1"/>
  <c r="BD47" i="1" s="1"/>
  <c r="BC48" i="1"/>
  <c r="BC47" i="1" s="1"/>
  <c r="BB48" i="1"/>
  <c r="BB47" i="1" s="1"/>
  <c r="BA48" i="1"/>
  <c r="BA47" i="1" s="1"/>
  <c r="AZ48" i="1"/>
  <c r="AZ47" i="1" s="1"/>
  <c r="AY48" i="1"/>
  <c r="AY47" i="1" s="1"/>
  <c r="AX48" i="1"/>
  <c r="AX47" i="1" s="1"/>
  <c r="AW48" i="1"/>
  <c r="AW47" i="1" s="1"/>
  <c r="AV48" i="1"/>
  <c r="AV47" i="1" s="1"/>
  <c r="AU48" i="1"/>
  <c r="AT48" i="1"/>
  <c r="AS48" i="1"/>
  <c r="AS47" i="1" s="1"/>
  <c r="AR48" i="1"/>
  <c r="AR47" i="1" s="1"/>
  <c r="AQ48" i="1"/>
  <c r="AQ47" i="1" s="1"/>
  <c r="AP48" i="1"/>
  <c r="AP47" i="1" s="1"/>
  <c r="AO48" i="1"/>
  <c r="AO47" i="1" s="1"/>
  <c r="AN48" i="1"/>
  <c r="AN47" i="1" s="1"/>
  <c r="AM48" i="1"/>
  <c r="AM47" i="1" s="1"/>
  <c r="AL48" i="1"/>
  <c r="AL47" i="1" s="1"/>
  <c r="AK48" i="1"/>
  <c r="AK47" i="1" s="1"/>
  <c r="AJ48" i="1"/>
  <c r="AJ47" i="1" s="1"/>
  <c r="AI48" i="1"/>
  <c r="AI47" i="1" s="1"/>
  <c r="AH48" i="1"/>
  <c r="AH47" i="1" s="1"/>
  <c r="AG48" i="1"/>
  <c r="AG47" i="1" s="1"/>
  <c r="AF48" i="1"/>
  <c r="AF47" i="1" s="1"/>
  <c r="AE48" i="1"/>
  <c r="AE47" i="1" s="1"/>
  <c r="AD48" i="1"/>
  <c r="AD47" i="1" s="1"/>
  <c r="AC48" i="1"/>
  <c r="AC47" i="1" s="1"/>
  <c r="AB48" i="1"/>
  <c r="AB47" i="1" s="1"/>
  <c r="AA48" i="1"/>
  <c r="AA47" i="1" s="1"/>
  <c r="Z48" i="1"/>
  <c r="Z47" i="1" s="1"/>
  <c r="Y48" i="1"/>
  <c r="Y47" i="1" s="1"/>
  <c r="X48" i="1"/>
  <c r="X47" i="1" s="1"/>
  <c r="W48" i="1"/>
  <c r="W47" i="1" s="1"/>
  <c r="V48" i="1"/>
  <c r="V47" i="1" s="1"/>
  <c r="U48" i="1"/>
  <c r="U47" i="1" s="1"/>
  <c r="T48" i="1"/>
  <c r="T47" i="1" s="1"/>
  <c r="S48" i="1"/>
  <c r="S47" i="1" s="1"/>
  <c r="R48" i="1"/>
  <c r="R47" i="1" s="1"/>
  <c r="Q48" i="1"/>
  <c r="Q47" i="1" s="1"/>
  <c r="P48" i="1"/>
  <c r="P47" i="1" s="1"/>
  <c r="O48" i="1"/>
  <c r="O47" i="1" s="1"/>
  <c r="N48" i="1"/>
  <c r="N47" i="1" s="1"/>
  <c r="M48" i="1"/>
  <c r="M47" i="1" s="1"/>
  <c r="L48" i="1"/>
  <c r="L47" i="1" s="1"/>
  <c r="K48" i="1"/>
  <c r="K47" i="1" s="1"/>
  <c r="J48" i="1"/>
  <c r="J47" i="1" s="1"/>
  <c r="I48" i="1"/>
  <c r="I47" i="1" s="1"/>
  <c r="H48" i="1"/>
  <c r="H47" i="1" s="1"/>
  <c r="G48" i="1"/>
  <c r="G47" i="1" s="1"/>
  <c r="F48" i="1"/>
  <c r="F47" i="1" s="1"/>
  <c r="E48" i="1"/>
  <c r="E47" i="1" s="1"/>
  <c r="D48" i="1"/>
  <c r="D47" i="1" s="1"/>
  <c r="C48" i="1"/>
  <c r="C47" i="1" s="1"/>
  <c r="B48" i="1"/>
  <c r="B47" i="1" s="1"/>
  <c r="MY47" i="1"/>
  <c r="MD47" i="1"/>
  <c r="EG47" i="1"/>
  <c r="BW47" i="1"/>
  <c r="AZ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NB43" i="1"/>
  <c r="NB41" i="1" s="1"/>
  <c r="NA43" i="1"/>
  <c r="MZ43" i="1"/>
  <c r="MY43" i="1"/>
  <c r="MX43" i="1"/>
  <c r="MX41" i="1" s="1"/>
  <c r="MW43" i="1"/>
  <c r="MW41" i="1" s="1"/>
  <c r="MV43" i="1"/>
  <c r="MV41" i="1" s="1"/>
  <c r="MU43" i="1"/>
  <c r="MU41" i="1" s="1"/>
  <c r="MT43" i="1"/>
  <c r="MT41" i="1" s="1"/>
  <c r="MS43" i="1"/>
  <c r="MS41" i="1" s="1"/>
  <c r="MR43" i="1"/>
  <c r="MR41" i="1" s="1"/>
  <c r="MQ43" i="1"/>
  <c r="MQ41" i="1" s="1"/>
  <c r="MP43" i="1"/>
  <c r="MP41" i="1" s="1"/>
  <c r="MO43" i="1"/>
  <c r="MO41" i="1" s="1"/>
  <c r="MN43" i="1"/>
  <c r="MN41" i="1" s="1"/>
  <c r="MM43" i="1"/>
  <c r="MM41" i="1" s="1"/>
  <c r="ML43" i="1"/>
  <c r="ML41" i="1" s="1"/>
  <c r="MK43" i="1"/>
  <c r="MK41" i="1" s="1"/>
  <c r="MJ43" i="1"/>
  <c r="MJ41" i="1" s="1"/>
  <c r="MI43" i="1"/>
  <c r="MI41" i="1" s="1"/>
  <c r="MH43" i="1"/>
  <c r="MH41" i="1" s="1"/>
  <c r="MG43" i="1"/>
  <c r="MG41" i="1" s="1"/>
  <c r="MF43" i="1"/>
  <c r="MF41" i="1" s="1"/>
  <c r="ME43" i="1"/>
  <c r="ME41" i="1" s="1"/>
  <c r="MD43" i="1"/>
  <c r="MD41" i="1" s="1"/>
  <c r="MC43" i="1"/>
  <c r="MC41" i="1" s="1"/>
  <c r="MB43" i="1"/>
  <c r="MB41" i="1" s="1"/>
  <c r="MA43" i="1"/>
  <c r="MA41" i="1" s="1"/>
  <c r="LZ43" i="1"/>
  <c r="LZ41" i="1" s="1"/>
  <c r="LY43" i="1"/>
  <c r="LY41" i="1" s="1"/>
  <c r="LX43" i="1"/>
  <c r="LX41" i="1" s="1"/>
  <c r="LW43" i="1"/>
  <c r="LW41" i="1" s="1"/>
  <c r="LV43" i="1"/>
  <c r="LV41" i="1" s="1"/>
  <c r="LU43" i="1"/>
  <c r="LU41" i="1" s="1"/>
  <c r="LT43" i="1"/>
  <c r="LT41" i="1" s="1"/>
  <c r="LS43" i="1"/>
  <c r="LS41" i="1" s="1"/>
  <c r="LR43" i="1"/>
  <c r="LR41" i="1" s="1"/>
  <c r="LQ43" i="1"/>
  <c r="LQ41" i="1" s="1"/>
  <c r="LP43" i="1"/>
  <c r="LP41" i="1" s="1"/>
  <c r="LO43" i="1"/>
  <c r="LO41" i="1" s="1"/>
  <c r="LN43" i="1"/>
  <c r="LN41" i="1" s="1"/>
  <c r="LM43" i="1"/>
  <c r="LM41" i="1" s="1"/>
  <c r="LL43" i="1"/>
  <c r="LL41" i="1" s="1"/>
  <c r="LK43" i="1"/>
  <c r="LK41" i="1" s="1"/>
  <c r="LJ43" i="1"/>
  <c r="LJ41" i="1" s="1"/>
  <c r="LI43" i="1"/>
  <c r="LI41" i="1" s="1"/>
  <c r="LH43" i="1"/>
  <c r="LH41" i="1" s="1"/>
  <c r="LG43" i="1"/>
  <c r="LG41" i="1" s="1"/>
  <c r="LF43" i="1"/>
  <c r="LF41" i="1" s="1"/>
  <c r="LE43" i="1"/>
  <c r="LE41" i="1" s="1"/>
  <c r="LD43" i="1"/>
  <c r="LD41" i="1" s="1"/>
  <c r="LC43" i="1"/>
  <c r="LC41" i="1" s="1"/>
  <c r="LB43" i="1"/>
  <c r="LB41" i="1" s="1"/>
  <c r="LA43" i="1"/>
  <c r="LA41" i="1" s="1"/>
  <c r="KZ43" i="1"/>
  <c r="KZ41" i="1" s="1"/>
  <c r="KY43" i="1"/>
  <c r="KY41" i="1" s="1"/>
  <c r="KX43" i="1"/>
  <c r="KX41" i="1" s="1"/>
  <c r="KW43" i="1"/>
  <c r="KW41" i="1" s="1"/>
  <c r="KV43" i="1"/>
  <c r="KV41" i="1" s="1"/>
  <c r="KU43" i="1"/>
  <c r="KU41" i="1" s="1"/>
  <c r="KT43" i="1"/>
  <c r="KT41" i="1" s="1"/>
  <c r="KS43" i="1"/>
  <c r="KS41" i="1" s="1"/>
  <c r="KR43" i="1"/>
  <c r="KR41" i="1" s="1"/>
  <c r="KQ43" i="1"/>
  <c r="KQ41" i="1" s="1"/>
  <c r="KP43" i="1"/>
  <c r="KP41" i="1" s="1"/>
  <c r="KO43" i="1"/>
  <c r="KO41" i="1" s="1"/>
  <c r="KN43" i="1"/>
  <c r="KN41" i="1" s="1"/>
  <c r="KM43" i="1"/>
  <c r="KM41" i="1" s="1"/>
  <c r="KL43" i="1"/>
  <c r="KL41" i="1" s="1"/>
  <c r="KK43" i="1"/>
  <c r="KK41" i="1" s="1"/>
  <c r="KJ43" i="1"/>
  <c r="KJ41" i="1" s="1"/>
  <c r="KI43" i="1"/>
  <c r="KI41" i="1" s="1"/>
  <c r="KH43" i="1"/>
  <c r="KH41" i="1" s="1"/>
  <c r="KG43" i="1"/>
  <c r="KG41" i="1" s="1"/>
  <c r="KF43" i="1"/>
  <c r="KF41" i="1" s="1"/>
  <c r="KE43" i="1"/>
  <c r="KE41" i="1" s="1"/>
  <c r="KD43" i="1"/>
  <c r="KD41" i="1" s="1"/>
  <c r="KC43" i="1"/>
  <c r="KC41" i="1" s="1"/>
  <c r="KB43" i="1"/>
  <c r="KB41" i="1" s="1"/>
  <c r="KA43" i="1"/>
  <c r="KA41" i="1" s="1"/>
  <c r="JZ43" i="1"/>
  <c r="JZ41" i="1" s="1"/>
  <c r="JY43" i="1"/>
  <c r="JY41" i="1" s="1"/>
  <c r="JX43" i="1"/>
  <c r="JX41" i="1" s="1"/>
  <c r="JW43" i="1"/>
  <c r="JW41" i="1" s="1"/>
  <c r="JV43" i="1"/>
  <c r="JV41" i="1" s="1"/>
  <c r="JU43" i="1"/>
  <c r="JU41" i="1" s="1"/>
  <c r="JT43" i="1"/>
  <c r="JT41" i="1" s="1"/>
  <c r="JS43" i="1"/>
  <c r="JS41" i="1" s="1"/>
  <c r="JR43" i="1"/>
  <c r="JR41" i="1" s="1"/>
  <c r="JQ43" i="1"/>
  <c r="JQ41" i="1" s="1"/>
  <c r="JP43" i="1"/>
  <c r="JP41" i="1" s="1"/>
  <c r="JO43" i="1"/>
  <c r="JO41" i="1" s="1"/>
  <c r="JN43" i="1"/>
  <c r="JN41" i="1" s="1"/>
  <c r="JM43" i="1"/>
  <c r="JM41" i="1" s="1"/>
  <c r="JL43" i="1"/>
  <c r="JL41" i="1" s="1"/>
  <c r="JK43" i="1"/>
  <c r="JK41" i="1" s="1"/>
  <c r="JJ43" i="1"/>
  <c r="JJ41" i="1" s="1"/>
  <c r="JI43" i="1"/>
  <c r="JI41" i="1" s="1"/>
  <c r="JH43" i="1"/>
  <c r="JH41" i="1" s="1"/>
  <c r="JG43" i="1"/>
  <c r="JG41" i="1" s="1"/>
  <c r="JF43" i="1"/>
  <c r="JF41" i="1" s="1"/>
  <c r="JE43" i="1"/>
  <c r="JE41" i="1" s="1"/>
  <c r="JD43" i="1"/>
  <c r="JD41" i="1" s="1"/>
  <c r="JC43" i="1"/>
  <c r="JC41" i="1" s="1"/>
  <c r="JB43" i="1"/>
  <c r="JB41" i="1" s="1"/>
  <c r="JA43" i="1"/>
  <c r="JA41" i="1" s="1"/>
  <c r="IZ43" i="1"/>
  <c r="IZ41" i="1" s="1"/>
  <c r="IY43" i="1"/>
  <c r="IY41" i="1" s="1"/>
  <c r="IX43" i="1"/>
  <c r="IX41" i="1" s="1"/>
  <c r="IW43" i="1"/>
  <c r="IW41" i="1" s="1"/>
  <c r="IV43" i="1"/>
  <c r="IV41" i="1" s="1"/>
  <c r="IU43" i="1"/>
  <c r="IU41" i="1" s="1"/>
  <c r="IT43" i="1"/>
  <c r="IT41" i="1" s="1"/>
  <c r="IS43" i="1"/>
  <c r="IS41" i="1" s="1"/>
  <c r="IR43" i="1"/>
  <c r="IR41" i="1" s="1"/>
  <c r="IQ43" i="1"/>
  <c r="IQ41" i="1" s="1"/>
  <c r="IP43" i="1"/>
  <c r="IP41" i="1" s="1"/>
  <c r="IO43" i="1"/>
  <c r="IO41" i="1" s="1"/>
  <c r="IN43" i="1"/>
  <c r="IN41" i="1" s="1"/>
  <c r="IM43" i="1"/>
  <c r="IM41" i="1" s="1"/>
  <c r="IL43" i="1"/>
  <c r="IL41" i="1" s="1"/>
  <c r="IK43" i="1"/>
  <c r="IK41" i="1" s="1"/>
  <c r="IJ43" i="1"/>
  <c r="IJ41" i="1" s="1"/>
  <c r="II43" i="1"/>
  <c r="II41" i="1" s="1"/>
  <c r="IH43" i="1"/>
  <c r="IH41" i="1" s="1"/>
  <c r="IG43" i="1"/>
  <c r="IG41" i="1" s="1"/>
  <c r="IF43" i="1"/>
  <c r="IF41" i="1" s="1"/>
  <c r="IE43" i="1"/>
  <c r="IE41" i="1" s="1"/>
  <c r="ID43" i="1"/>
  <c r="ID41" i="1" s="1"/>
  <c r="IC43" i="1"/>
  <c r="IC41" i="1" s="1"/>
  <c r="IB43" i="1"/>
  <c r="IB41" i="1" s="1"/>
  <c r="IA43" i="1"/>
  <c r="IA41" i="1" s="1"/>
  <c r="HZ43" i="1"/>
  <c r="HZ41" i="1" s="1"/>
  <c r="HY43" i="1"/>
  <c r="HY41" i="1" s="1"/>
  <c r="HX43" i="1"/>
  <c r="HX41" i="1" s="1"/>
  <c r="HW43" i="1"/>
  <c r="HW41" i="1" s="1"/>
  <c r="HV43" i="1"/>
  <c r="HV41" i="1" s="1"/>
  <c r="HU43" i="1"/>
  <c r="HU41" i="1" s="1"/>
  <c r="HT43" i="1"/>
  <c r="HT41" i="1" s="1"/>
  <c r="HS43" i="1"/>
  <c r="HS41" i="1" s="1"/>
  <c r="HR43" i="1"/>
  <c r="HR41" i="1" s="1"/>
  <c r="HQ43" i="1"/>
  <c r="HQ41" i="1" s="1"/>
  <c r="HP43" i="1"/>
  <c r="HP41" i="1" s="1"/>
  <c r="HO43" i="1"/>
  <c r="HO41" i="1" s="1"/>
  <c r="HN43" i="1"/>
  <c r="HN41" i="1" s="1"/>
  <c r="HM43" i="1"/>
  <c r="HM41" i="1" s="1"/>
  <c r="HL43" i="1"/>
  <c r="HL41" i="1" s="1"/>
  <c r="HK43" i="1"/>
  <c r="HK41" i="1" s="1"/>
  <c r="HJ43" i="1"/>
  <c r="HJ41" i="1" s="1"/>
  <c r="HI43" i="1"/>
  <c r="HI41" i="1" s="1"/>
  <c r="HH43" i="1"/>
  <c r="HH41" i="1" s="1"/>
  <c r="HG43" i="1"/>
  <c r="HG41" i="1" s="1"/>
  <c r="HF43" i="1"/>
  <c r="HF41" i="1" s="1"/>
  <c r="HE43" i="1"/>
  <c r="HE41" i="1" s="1"/>
  <c r="HD43" i="1"/>
  <c r="HD41" i="1" s="1"/>
  <c r="HC43" i="1"/>
  <c r="HC41" i="1" s="1"/>
  <c r="HB43" i="1"/>
  <c r="HB41" i="1" s="1"/>
  <c r="HA43" i="1"/>
  <c r="HA41" i="1" s="1"/>
  <c r="GZ43" i="1"/>
  <c r="GZ41" i="1" s="1"/>
  <c r="GY43" i="1"/>
  <c r="GY41" i="1" s="1"/>
  <c r="GX43" i="1"/>
  <c r="GX41" i="1" s="1"/>
  <c r="GW43" i="1"/>
  <c r="GW41" i="1" s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S41" i="1" s="1"/>
  <c r="DR43" i="1"/>
  <c r="DR41" i="1" s="1"/>
  <c r="DQ43" i="1"/>
  <c r="DQ41" i="1" s="1"/>
  <c r="DP43" i="1"/>
  <c r="DP41" i="1" s="1"/>
  <c r="DO43" i="1"/>
  <c r="DO41" i="1" s="1"/>
  <c r="DN43" i="1"/>
  <c r="DN41" i="1" s="1"/>
  <c r="DM43" i="1"/>
  <c r="DM41" i="1" s="1"/>
  <c r="DL43" i="1"/>
  <c r="DL41" i="1" s="1"/>
  <c r="DK43" i="1"/>
  <c r="DK41" i="1" s="1"/>
  <c r="DJ43" i="1"/>
  <c r="DJ41" i="1" s="1"/>
  <c r="DI43" i="1"/>
  <c r="DI41" i="1" s="1"/>
  <c r="DH43" i="1"/>
  <c r="DH41" i="1" s="1"/>
  <c r="DG43" i="1"/>
  <c r="DG41" i="1" s="1"/>
  <c r="DF43" i="1"/>
  <c r="DF41" i="1" s="1"/>
  <c r="DE43" i="1"/>
  <c r="DE41" i="1" s="1"/>
  <c r="DD43" i="1"/>
  <c r="DD41" i="1" s="1"/>
  <c r="DC43" i="1"/>
  <c r="DC41" i="1" s="1"/>
  <c r="DB43" i="1"/>
  <c r="DB41" i="1" s="1"/>
  <c r="DA43" i="1"/>
  <c r="DA41" i="1" s="1"/>
  <c r="CZ43" i="1"/>
  <c r="CZ41" i="1" s="1"/>
  <c r="CY43" i="1"/>
  <c r="CY41" i="1" s="1"/>
  <c r="CX43" i="1"/>
  <c r="CX41" i="1" s="1"/>
  <c r="CW43" i="1"/>
  <c r="CW41" i="1" s="1"/>
  <c r="CV43" i="1"/>
  <c r="CV41" i="1" s="1"/>
  <c r="CU43" i="1"/>
  <c r="CU41" i="1" s="1"/>
  <c r="CT43" i="1"/>
  <c r="CT41" i="1" s="1"/>
  <c r="CS43" i="1"/>
  <c r="CS41" i="1" s="1"/>
  <c r="CR43" i="1"/>
  <c r="CR41" i="1" s="1"/>
  <c r="CQ43" i="1"/>
  <c r="CQ41" i="1" s="1"/>
  <c r="CP43" i="1"/>
  <c r="CP41" i="1" s="1"/>
  <c r="CO43" i="1"/>
  <c r="CO41" i="1" s="1"/>
  <c r="CN43" i="1"/>
  <c r="CN41" i="1" s="1"/>
  <c r="CM43" i="1"/>
  <c r="CM41" i="1" s="1"/>
  <c r="CL43" i="1"/>
  <c r="CL41" i="1" s="1"/>
  <c r="CK43" i="1"/>
  <c r="CK41" i="1" s="1"/>
  <c r="CJ43" i="1"/>
  <c r="CI43" i="1"/>
  <c r="CI41" i="1" s="1"/>
  <c r="CH43" i="1"/>
  <c r="CH41" i="1" s="1"/>
  <c r="CG43" i="1"/>
  <c r="CG41" i="1" s="1"/>
  <c r="CF43" i="1"/>
  <c r="CF41" i="1" s="1"/>
  <c r="CE43" i="1"/>
  <c r="CE41" i="1" s="1"/>
  <c r="CD43" i="1"/>
  <c r="CD41" i="1" s="1"/>
  <c r="CC43" i="1"/>
  <c r="CC41" i="1" s="1"/>
  <c r="CB43" i="1"/>
  <c r="CB41" i="1" s="1"/>
  <c r="CA43" i="1"/>
  <c r="CA41" i="1" s="1"/>
  <c r="BZ43" i="1"/>
  <c r="BZ41" i="1" s="1"/>
  <c r="BY43" i="1"/>
  <c r="BY41" i="1" s="1"/>
  <c r="BX43" i="1"/>
  <c r="BX41" i="1" s="1"/>
  <c r="BV43" i="1"/>
  <c r="BV41" i="1" s="1"/>
  <c r="BU43" i="1"/>
  <c r="BU41" i="1" s="1"/>
  <c r="BT43" i="1"/>
  <c r="BT41" i="1" s="1"/>
  <c r="BS43" i="1"/>
  <c r="BS41" i="1" s="1"/>
  <c r="BR43" i="1"/>
  <c r="BR41" i="1" s="1"/>
  <c r="BQ43" i="1"/>
  <c r="BQ41" i="1" s="1"/>
  <c r="BP43" i="1"/>
  <c r="BP41" i="1" s="1"/>
  <c r="BO43" i="1"/>
  <c r="BO41" i="1" s="1"/>
  <c r="BN43" i="1"/>
  <c r="BN41" i="1" s="1"/>
  <c r="BM43" i="1"/>
  <c r="BM41" i="1" s="1"/>
  <c r="BL43" i="1"/>
  <c r="BL41" i="1" s="1"/>
  <c r="BK43" i="1"/>
  <c r="BK41" i="1" s="1"/>
  <c r="BJ43" i="1"/>
  <c r="BJ41" i="1" s="1"/>
  <c r="BI43" i="1"/>
  <c r="BI41" i="1" s="1"/>
  <c r="BH43" i="1"/>
  <c r="BH41" i="1" s="1"/>
  <c r="BG43" i="1"/>
  <c r="BG41" i="1" s="1"/>
  <c r="BF43" i="1"/>
  <c r="BF41" i="1" s="1"/>
  <c r="BE43" i="1"/>
  <c r="BE41" i="1" s="1"/>
  <c r="BD43" i="1"/>
  <c r="BD41" i="1" s="1"/>
  <c r="BC43" i="1"/>
  <c r="BC41" i="1" s="1"/>
  <c r="BB43" i="1"/>
  <c r="BB41" i="1" s="1"/>
  <c r="BA43" i="1"/>
  <c r="AZ43" i="1"/>
  <c r="AY43" i="1"/>
  <c r="AX43" i="1"/>
  <c r="AX41" i="1" s="1"/>
  <c r="AW43" i="1"/>
  <c r="AW41" i="1" s="1"/>
  <c r="AV43" i="1"/>
  <c r="AV41" i="1" s="1"/>
  <c r="AU43" i="1"/>
  <c r="AU41" i="1" s="1"/>
  <c r="AT43" i="1"/>
  <c r="AT41" i="1" s="1"/>
  <c r="AS43" i="1"/>
  <c r="AS41" i="1" s="1"/>
  <c r="AR43" i="1"/>
  <c r="AR41" i="1" s="1"/>
  <c r="AQ43" i="1"/>
  <c r="AQ41" i="1" s="1"/>
  <c r="AP43" i="1"/>
  <c r="AP41" i="1" s="1"/>
  <c r="AO43" i="1"/>
  <c r="AO41" i="1" s="1"/>
  <c r="AN43" i="1"/>
  <c r="AN41" i="1" s="1"/>
  <c r="AM43" i="1"/>
  <c r="AM41" i="1" s="1"/>
  <c r="AL43" i="1"/>
  <c r="AL41" i="1" s="1"/>
  <c r="AK43" i="1"/>
  <c r="AK41" i="1" s="1"/>
  <c r="AJ43" i="1"/>
  <c r="AJ41" i="1" s="1"/>
  <c r="AI43" i="1"/>
  <c r="AI41" i="1" s="1"/>
  <c r="AH43" i="1"/>
  <c r="AH41" i="1" s="1"/>
  <c r="AG43" i="1"/>
  <c r="AG41" i="1" s="1"/>
  <c r="AF43" i="1"/>
  <c r="AF41" i="1" s="1"/>
  <c r="AE43" i="1"/>
  <c r="AE41" i="1" s="1"/>
  <c r="AD43" i="1"/>
  <c r="AD41" i="1" s="1"/>
  <c r="AC43" i="1"/>
  <c r="AC41" i="1" s="1"/>
  <c r="AB43" i="1"/>
  <c r="AB41" i="1" s="1"/>
  <c r="AA43" i="1"/>
  <c r="AA41" i="1" s="1"/>
  <c r="Z43" i="1"/>
  <c r="Z41" i="1" s="1"/>
  <c r="Y43" i="1"/>
  <c r="Y41" i="1" s="1"/>
  <c r="X43" i="1"/>
  <c r="X41" i="1" s="1"/>
  <c r="W43" i="1"/>
  <c r="W41" i="1" s="1"/>
  <c r="V43" i="1"/>
  <c r="V41" i="1" s="1"/>
  <c r="U43" i="1"/>
  <c r="U41" i="1" s="1"/>
  <c r="T43" i="1"/>
  <c r="T41" i="1" s="1"/>
  <c r="S43" i="1"/>
  <c r="S41" i="1" s="1"/>
  <c r="R43" i="1"/>
  <c r="R41" i="1" s="1"/>
  <c r="Q43" i="1"/>
  <c r="Q41" i="1" s="1"/>
  <c r="P43" i="1"/>
  <c r="P41" i="1" s="1"/>
  <c r="O43" i="1"/>
  <c r="O41" i="1" s="1"/>
  <c r="N43" i="1"/>
  <c r="N41" i="1" s="1"/>
  <c r="M43" i="1"/>
  <c r="M41" i="1" s="1"/>
  <c r="L43" i="1"/>
  <c r="L41" i="1" s="1"/>
  <c r="K43" i="1"/>
  <c r="K41" i="1" s="1"/>
  <c r="J43" i="1"/>
  <c r="J41" i="1" s="1"/>
  <c r="I43" i="1"/>
  <c r="I41" i="1" s="1"/>
  <c r="H43" i="1"/>
  <c r="H41" i="1" s="1"/>
  <c r="G43" i="1"/>
  <c r="G41" i="1" s="1"/>
  <c r="F43" i="1"/>
  <c r="F41" i="1" s="1"/>
  <c r="E43" i="1"/>
  <c r="E41" i="1" s="1"/>
  <c r="D43" i="1"/>
  <c r="D41" i="1" s="1"/>
  <c r="C43" i="1"/>
  <c r="C41" i="1" s="1"/>
  <c r="B43" i="1"/>
  <c r="B41" i="1" s="1"/>
  <c r="BW42" i="1"/>
  <c r="BW41" i="1" s="1"/>
  <c r="NA41" i="1"/>
  <c r="MZ41" i="1"/>
  <c r="MY41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I38" i="1" s="1"/>
  <c r="CH39" i="1"/>
  <c r="CH38" i="1" s="1"/>
  <c r="CG39" i="1"/>
  <c r="CG38" i="1" s="1"/>
  <c r="CF39" i="1"/>
  <c r="CF38" i="1" s="1"/>
  <c r="CE39" i="1"/>
  <c r="CE38" i="1" s="1"/>
  <c r="CD39" i="1"/>
  <c r="CD38" i="1" s="1"/>
  <c r="CC39" i="1"/>
  <c r="CC38" i="1" s="1"/>
  <c r="CB39" i="1"/>
  <c r="CB38" i="1" s="1"/>
  <c r="CA39" i="1"/>
  <c r="CA38" i="1" s="1"/>
  <c r="BZ39" i="1"/>
  <c r="BZ38" i="1" s="1"/>
  <c r="BY39" i="1"/>
  <c r="BY38" i="1" s="1"/>
  <c r="BX39" i="1"/>
  <c r="BX38" i="1" s="1"/>
  <c r="BW39" i="1"/>
  <c r="BV39" i="1"/>
  <c r="BV38" i="1" s="1"/>
  <c r="BU39" i="1"/>
  <c r="BU38" i="1" s="1"/>
  <c r="BT39" i="1"/>
  <c r="BT38" i="1" s="1"/>
  <c r="BS39" i="1"/>
  <c r="BS38" i="1" s="1"/>
  <c r="BR39" i="1"/>
  <c r="BR38" i="1" s="1"/>
  <c r="BQ39" i="1"/>
  <c r="BQ38" i="1" s="1"/>
  <c r="BP39" i="1"/>
  <c r="BP38" i="1" s="1"/>
  <c r="BO39" i="1"/>
  <c r="BO38" i="1" s="1"/>
  <c r="BN39" i="1"/>
  <c r="BN38" i="1" s="1"/>
  <c r="BM39" i="1"/>
  <c r="BM38" i="1" s="1"/>
  <c r="BL39" i="1"/>
  <c r="BL38" i="1" s="1"/>
  <c r="BK39" i="1"/>
  <c r="BK38" i="1" s="1"/>
  <c r="BJ39" i="1"/>
  <c r="BJ38" i="1" s="1"/>
  <c r="BI39" i="1"/>
  <c r="BI38" i="1" s="1"/>
  <c r="BH39" i="1"/>
  <c r="BH38" i="1" s="1"/>
  <c r="BG39" i="1"/>
  <c r="BG38" i="1" s="1"/>
  <c r="BF39" i="1"/>
  <c r="BF38" i="1" s="1"/>
  <c r="BE39" i="1"/>
  <c r="BE38" i="1" s="1"/>
  <c r="BD39" i="1"/>
  <c r="BD38" i="1" s="1"/>
  <c r="BC39" i="1"/>
  <c r="BC38" i="1" s="1"/>
  <c r="BB39" i="1"/>
  <c r="BB38" i="1" s="1"/>
  <c r="BA39" i="1"/>
  <c r="AZ39" i="1"/>
  <c r="AX39" i="1"/>
  <c r="AX38" i="1" s="1"/>
  <c r="AW39" i="1"/>
  <c r="AW38" i="1" s="1"/>
  <c r="AV39" i="1"/>
  <c r="AV38" i="1" s="1"/>
  <c r="AU39" i="1"/>
  <c r="AU38" i="1" s="1"/>
  <c r="AT39" i="1"/>
  <c r="AT38" i="1" s="1"/>
  <c r="AS39" i="1"/>
  <c r="AS38" i="1" s="1"/>
  <c r="AR39" i="1"/>
  <c r="AR38" i="1" s="1"/>
  <c r="AQ39" i="1"/>
  <c r="AQ38" i="1" s="1"/>
  <c r="AP39" i="1"/>
  <c r="AP38" i="1" s="1"/>
  <c r="AO39" i="1"/>
  <c r="AO38" i="1" s="1"/>
  <c r="AN39" i="1"/>
  <c r="AN38" i="1" s="1"/>
  <c r="AM39" i="1"/>
  <c r="AM38" i="1" s="1"/>
  <c r="AL39" i="1"/>
  <c r="AL38" i="1" s="1"/>
  <c r="AK39" i="1"/>
  <c r="AK38" i="1" s="1"/>
  <c r="AJ39" i="1"/>
  <c r="AJ38" i="1" s="1"/>
  <c r="AI39" i="1"/>
  <c r="AI38" i="1" s="1"/>
  <c r="AH39" i="1"/>
  <c r="AH38" i="1" s="1"/>
  <c r="AG39" i="1"/>
  <c r="AG38" i="1" s="1"/>
  <c r="AF39" i="1"/>
  <c r="AF38" i="1" s="1"/>
  <c r="AE39" i="1"/>
  <c r="AE38" i="1" s="1"/>
  <c r="AD39" i="1"/>
  <c r="AD38" i="1" s="1"/>
  <c r="AC39" i="1"/>
  <c r="AC38" i="1" s="1"/>
  <c r="AB39" i="1"/>
  <c r="AB38" i="1" s="1"/>
  <c r="AA39" i="1"/>
  <c r="AA38" i="1" s="1"/>
  <c r="Z39" i="1"/>
  <c r="Z38" i="1" s="1"/>
  <c r="Y39" i="1"/>
  <c r="Y38" i="1" s="1"/>
  <c r="X39" i="1"/>
  <c r="X38" i="1" s="1"/>
  <c r="W39" i="1"/>
  <c r="W38" i="1" s="1"/>
  <c r="V39" i="1"/>
  <c r="V38" i="1" s="1"/>
  <c r="U39" i="1"/>
  <c r="U38" i="1" s="1"/>
  <c r="T39" i="1"/>
  <c r="T38" i="1" s="1"/>
  <c r="S39" i="1"/>
  <c r="S38" i="1" s="1"/>
  <c r="R39" i="1"/>
  <c r="R38" i="1" s="1"/>
  <c r="Q39" i="1"/>
  <c r="Q38" i="1" s="1"/>
  <c r="P39" i="1"/>
  <c r="P38" i="1" s="1"/>
  <c r="O39" i="1"/>
  <c r="O38" i="1" s="1"/>
  <c r="N39" i="1"/>
  <c r="N38" i="1" s="1"/>
  <c r="M39" i="1"/>
  <c r="M38" i="1" s="1"/>
  <c r="L39" i="1"/>
  <c r="L38" i="1" s="1"/>
  <c r="K39" i="1"/>
  <c r="K38" i="1" s="1"/>
  <c r="J39" i="1"/>
  <c r="J38" i="1" s="1"/>
  <c r="I39" i="1"/>
  <c r="I38" i="1" s="1"/>
  <c r="H39" i="1"/>
  <c r="H38" i="1" s="1"/>
  <c r="G39" i="1"/>
  <c r="G38" i="1" s="1"/>
  <c r="F39" i="1"/>
  <c r="F38" i="1" s="1"/>
  <c r="E39" i="1"/>
  <c r="E38" i="1" s="1"/>
  <c r="D39" i="1"/>
  <c r="D38" i="1" s="1"/>
  <c r="C39" i="1"/>
  <c r="C38" i="1" s="1"/>
  <c r="B39" i="1"/>
  <c r="B38" i="1" s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CA22" i="1" s="1"/>
  <c r="BZ32" i="1"/>
  <c r="BY32" i="1"/>
  <c r="BX32" i="1"/>
  <c r="BX22" i="1" s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F22" i="1" s="1"/>
  <c r="AE32" i="1"/>
  <c r="AE22" i="1" s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O22" i="1" s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I22" i="1" s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Q22" i="1" s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C22" i="1" s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M22" i="1" s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Q22" i="1" s="1"/>
  <c r="FP29" i="1"/>
  <c r="FO29" i="1"/>
  <c r="FN29" i="1"/>
  <c r="FM29" i="1"/>
  <c r="FL29" i="1"/>
  <c r="FK29" i="1"/>
  <c r="FJ29" i="1"/>
  <c r="FI29" i="1"/>
  <c r="FI22" i="1" s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I29" i="1"/>
  <c r="CI22" i="1" s="1"/>
  <c r="CH29" i="1"/>
  <c r="CG29" i="1"/>
  <c r="CF29" i="1"/>
  <c r="CF22" i="1" s="1"/>
  <c r="CE29" i="1"/>
  <c r="CD29" i="1"/>
  <c r="CC29" i="1"/>
  <c r="CB29" i="1"/>
  <c r="BZ29" i="1"/>
  <c r="BY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G29" i="1"/>
  <c r="BG22" i="1" s="1"/>
  <c r="BF29" i="1"/>
  <c r="BE29" i="1"/>
  <c r="BD29" i="1"/>
  <c r="BD22" i="1" s="1"/>
  <c r="BC29" i="1"/>
  <c r="BC22" i="1" s="1"/>
  <c r="BB29" i="1"/>
  <c r="BB22" i="1" s="1"/>
  <c r="BA29" i="1"/>
  <c r="AZ29" i="1"/>
  <c r="AY29" i="1"/>
  <c r="AX29" i="1"/>
  <c r="AX22" i="1" s="1"/>
  <c r="AW29" i="1"/>
  <c r="AV29" i="1"/>
  <c r="AV22" i="1" s="1"/>
  <c r="AU29" i="1"/>
  <c r="AT29" i="1"/>
  <c r="AS29" i="1"/>
  <c r="AR29" i="1"/>
  <c r="AQ29" i="1"/>
  <c r="AQ22" i="1" s="1"/>
  <c r="AP29" i="1"/>
  <c r="AP22" i="1" s="1"/>
  <c r="AO29" i="1"/>
  <c r="AN29" i="1"/>
  <c r="AM29" i="1"/>
  <c r="AM22" i="1" s="1"/>
  <c r="AL29" i="1"/>
  <c r="AL22" i="1" s="1"/>
  <c r="AK29" i="1"/>
  <c r="AJ29" i="1"/>
  <c r="AI29" i="1"/>
  <c r="AI22" i="1" s="1"/>
  <c r="AH29" i="1"/>
  <c r="AH22" i="1" s="1"/>
  <c r="AG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CJ26" i="1"/>
  <c r="CJ24" i="1"/>
  <c r="CH24" i="1"/>
  <c r="CE24" i="1"/>
  <c r="CD24" i="1"/>
  <c r="CC24" i="1"/>
  <c r="CB24" i="1"/>
  <c r="BW24" i="1"/>
  <c r="BH24" i="1"/>
  <c r="BF24" i="1"/>
  <c r="BA24" i="1"/>
  <c r="AZ24" i="1"/>
  <c r="AY24" i="1"/>
  <c r="AU24" i="1"/>
  <c r="AT24" i="1"/>
  <c r="AS24" i="1"/>
  <c r="AR24" i="1"/>
  <c r="MW22" i="1"/>
  <c r="LY22" i="1"/>
  <c r="LA22" i="1"/>
  <c r="KS22" i="1"/>
  <c r="JQ22" i="1"/>
  <c r="IW22" i="1"/>
  <c r="DG22" i="1"/>
  <c r="NB17" i="1"/>
  <c r="NB16" i="1" s="1"/>
  <c r="NA17" i="1"/>
  <c r="MZ17" i="1"/>
  <c r="MY17" i="1"/>
  <c r="MX17" i="1"/>
  <c r="MX16" i="1" s="1"/>
  <c r="MW17" i="1"/>
  <c r="MW16" i="1" s="1"/>
  <c r="MV17" i="1"/>
  <c r="MV16" i="1" s="1"/>
  <c r="MU17" i="1"/>
  <c r="MU16" i="1" s="1"/>
  <c r="MT17" i="1"/>
  <c r="MT16" i="1" s="1"/>
  <c r="MS17" i="1"/>
  <c r="MS16" i="1" s="1"/>
  <c r="MR17" i="1"/>
  <c r="MR16" i="1" s="1"/>
  <c r="MQ17" i="1"/>
  <c r="MQ16" i="1" s="1"/>
  <c r="MP17" i="1"/>
  <c r="MP16" i="1" s="1"/>
  <c r="MO17" i="1"/>
  <c r="MO16" i="1" s="1"/>
  <c r="MN17" i="1"/>
  <c r="MN16" i="1" s="1"/>
  <c r="MM17" i="1"/>
  <c r="MM16" i="1" s="1"/>
  <c r="ML17" i="1"/>
  <c r="ML16" i="1" s="1"/>
  <c r="MK17" i="1"/>
  <c r="MK16" i="1" s="1"/>
  <c r="MJ17" i="1"/>
  <c r="MJ16" i="1" s="1"/>
  <c r="MI17" i="1"/>
  <c r="MI16" i="1" s="1"/>
  <c r="MH17" i="1"/>
  <c r="MH16" i="1" s="1"/>
  <c r="MG17" i="1"/>
  <c r="MG16" i="1" s="1"/>
  <c r="MF17" i="1"/>
  <c r="MF16" i="1" s="1"/>
  <c r="ME17" i="1"/>
  <c r="ME16" i="1" s="1"/>
  <c r="MD17" i="1"/>
  <c r="MD16" i="1" s="1"/>
  <c r="MC17" i="1"/>
  <c r="MC16" i="1" s="1"/>
  <c r="MB17" i="1"/>
  <c r="MB16" i="1" s="1"/>
  <c r="MA17" i="1"/>
  <c r="MA16" i="1" s="1"/>
  <c r="LZ17" i="1"/>
  <c r="LZ16" i="1" s="1"/>
  <c r="LY17" i="1"/>
  <c r="LY16" i="1" s="1"/>
  <c r="LX17" i="1"/>
  <c r="LX16" i="1" s="1"/>
  <c r="LW17" i="1"/>
  <c r="LW16" i="1" s="1"/>
  <c r="LV17" i="1"/>
  <c r="LV16" i="1" s="1"/>
  <c r="LU17" i="1"/>
  <c r="LU16" i="1" s="1"/>
  <c r="LT17" i="1"/>
  <c r="LT16" i="1" s="1"/>
  <c r="LS17" i="1"/>
  <c r="LS16" i="1" s="1"/>
  <c r="LR17" i="1"/>
  <c r="LR16" i="1" s="1"/>
  <c r="LQ17" i="1"/>
  <c r="LQ16" i="1" s="1"/>
  <c r="LP17" i="1"/>
  <c r="LP16" i="1" s="1"/>
  <c r="LO17" i="1"/>
  <c r="LO16" i="1" s="1"/>
  <c r="LN17" i="1"/>
  <c r="LN16" i="1" s="1"/>
  <c r="LM17" i="1"/>
  <c r="LM16" i="1" s="1"/>
  <c r="LL17" i="1"/>
  <c r="LL16" i="1" s="1"/>
  <c r="LK17" i="1"/>
  <c r="LK16" i="1" s="1"/>
  <c r="LJ17" i="1"/>
  <c r="LJ16" i="1" s="1"/>
  <c r="LI17" i="1"/>
  <c r="LI16" i="1" s="1"/>
  <c r="LH17" i="1"/>
  <c r="LH16" i="1" s="1"/>
  <c r="LG17" i="1"/>
  <c r="LG16" i="1" s="1"/>
  <c r="LF17" i="1"/>
  <c r="LF16" i="1" s="1"/>
  <c r="LE17" i="1"/>
  <c r="LE16" i="1" s="1"/>
  <c r="LD17" i="1"/>
  <c r="LD16" i="1" s="1"/>
  <c r="LC17" i="1"/>
  <c r="LC16" i="1" s="1"/>
  <c r="LB17" i="1"/>
  <c r="LB16" i="1" s="1"/>
  <c r="LA17" i="1"/>
  <c r="LA16" i="1" s="1"/>
  <c r="KZ17" i="1"/>
  <c r="KZ16" i="1" s="1"/>
  <c r="KY17" i="1"/>
  <c r="KY16" i="1" s="1"/>
  <c r="KX17" i="1"/>
  <c r="KX16" i="1" s="1"/>
  <c r="KW17" i="1"/>
  <c r="KW16" i="1" s="1"/>
  <c r="KV17" i="1"/>
  <c r="KV16" i="1" s="1"/>
  <c r="KU17" i="1"/>
  <c r="KU16" i="1" s="1"/>
  <c r="KT17" i="1"/>
  <c r="KT16" i="1" s="1"/>
  <c r="KS17" i="1"/>
  <c r="KS16" i="1" s="1"/>
  <c r="KR17" i="1"/>
  <c r="KR16" i="1" s="1"/>
  <c r="KQ17" i="1"/>
  <c r="KQ16" i="1" s="1"/>
  <c r="KP17" i="1"/>
  <c r="KP16" i="1" s="1"/>
  <c r="KO17" i="1"/>
  <c r="KO16" i="1" s="1"/>
  <c r="KN17" i="1"/>
  <c r="KN16" i="1" s="1"/>
  <c r="KM17" i="1"/>
  <c r="KM16" i="1" s="1"/>
  <c r="KL17" i="1"/>
  <c r="KL16" i="1" s="1"/>
  <c r="KK17" i="1"/>
  <c r="KK16" i="1" s="1"/>
  <c r="KJ17" i="1"/>
  <c r="KJ16" i="1" s="1"/>
  <c r="KI17" i="1"/>
  <c r="KI16" i="1" s="1"/>
  <c r="KH17" i="1"/>
  <c r="KH16" i="1" s="1"/>
  <c r="KG17" i="1"/>
  <c r="KG16" i="1" s="1"/>
  <c r="KF17" i="1"/>
  <c r="KF16" i="1" s="1"/>
  <c r="KE17" i="1"/>
  <c r="KE16" i="1" s="1"/>
  <c r="KD17" i="1"/>
  <c r="KD16" i="1" s="1"/>
  <c r="KC17" i="1"/>
  <c r="KC16" i="1" s="1"/>
  <c r="KB17" i="1"/>
  <c r="KB16" i="1" s="1"/>
  <c r="KA17" i="1"/>
  <c r="KA16" i="1" s="1"/>
  <c r="JZ17" i="1"/>
  <c r="JZ16" i="1" s="1"/>
  <c r="JY17" i="1"/>
  <c r="JY16" i="1" s="1"/>
  <c r="JX17" i="1"/>
  <c r="JX16" i="1" s="1"/>
  <c r="JW17" i="1"/>
  <c r="JW16" i="1" s="1"/>
  <c r="JV17" i="1"/>
  <c r="JV16" i="1" s="1"/>
  <c r="JU17" i="1"/>
  <c r="JU16" i="1" s="1"/>
  <c r="JT17" i="1"/>
  <c r="JT16" i="1" s="1"/>
  <c r="JS17" i="1"/>
  <c r="JS16" i="1" s="1"/>
  <c r="JR17" i="1"/>
  <c r="JR16" i="1" s="1"/>
  <c r="JQ17" i="1"/>
  <c r="JQ16" i="1" s="1"/>
  <c r="JP17" i="1"/>
  <c r="JP16" i="1" s="1"/>
  <c r="JO17" i="1"/>
  <c r="JO16" i="1" s="1"/>
  <c r="JN17" i="1"/>
  <c r="JN16" i="1" s="1"/>
  <c r="JM17" i="1"/>
  <c r="JM16" i="1" s="1"/>
  <c r="JL17" i="1"/>
  <c r="JL16" i="1" s="1"/>
  <c r="JK17" i="1"/>
  <c r="JK16" i="1" s="1"/>
  <c r="JJ17" i="1"/>
  <c r="JJ16" i="1" s="1"/>
  <c r="JI17" i="1"/>
  <c r="JI16" i="1" s="1"/>
  <c r="JH17" i="1"/>
  <c r="JH16" i="1" s="1"/>
  <c r="JG17" i="1"/>
  <c r="JG16" i="1" s="1"/>
  <c r="JF17" i="1"/>
  <c r="JF16" i="1" s="1"/>
  <c r="JE17" i="1"/>
  <c r="JE16" i="1" s="1"/>
  <c r="JD17" i="1"/>
  <c r="JD16" i="1" s="1"/>
  <c r="JC17" i="1"/>
  <c r="JC16" i="1" s="1"/>
  <c r="JB17" i="1"/>
  <c r="JB16" i="1" s="1"/>
  <c r="JA17" i="1"/>
  <c r="JA16" i="1" s="1"/>
  <c r="IZ17" i="1"/>
  <c r="IZ16" i="1" s="1"/>
  <c r="IY17" i="1"/>
  <c r="IY16" i="1" s="1"/>
  <c r="IX17" i="1"/>
  <c r="IX16" i="1" s="1"/>
  <c r="IW17" i="1"/>
  <c r="IW16" i="1" s="1"/>
  <c r="IV17" i="1"/>
  <c r="IV16" i="1" s="1"/>
  <c r="IU17" i="1"/>
  <c r="IU16" i="1" s="1"/>
  <c r="IT17" i="1"/>
  <c r="IT16" i="1" s="1"/>
  <c r="IS17" i="1"/>
  <c r="IS16" i="1" s="1"/>
  <c r="IR17" i="1"/>
  <c r="IR16" i="1" s="1"/>
  <c r="IQ17" i="1"/>
  <c r="IQ16" i="1" s="1"/>
  <c r="IP17" i="1"/>
  <c r="IP16" i="1" s="1"/>
  <c r="IO17" i="1"/>
  <c r="IO16" i="1" s="1"/>
  <c r="IN17" i="1"/>
  <c r="IN16" i="1" s="1"/>
  <c r="IM17" i="1"/>
  <c r="IM16" i="1" s="1"/>
  <c r="IL17" i="1"/>
  <c r="IL16" i="1" s="1"/>
  <c r="IK17" i="1"/>
  <c r="IK16" i="1" s="1"/>
  <c r="IJ17" i="1"/>
  <c r="II17" i="1"/>
  <c r="II16" i="1" s="1"/>
  <c r="IH17" i="1"/>
  <c r="IH16" i="1" s="1"/>
  <c r="IG17" i="1"/>
  <c r="IG16" i="1" s="1"/>
  <c r="IF17" i="1"/>
  <c r="IF16" i="1" s="1"/>
  <c r="IE17" i="1"/>
  <c r="IE16" i="1" s="1"/>
  <c r="ID17" i="1"/>
  <c r="ID16" i="1" s="1"/>
  <c r="IC17" i="1"/>
  <c r="IC16" i="1" s="1"/>
  <c r="IB17" i="1"/>
  <c r="IB16" i="1" s="1"/>
  <c r="IA17" i="1"/>
  <c r="IA16" i="1" s="1"/>
  <c r="HZ17" i="1"/>
  <c r="HZ16" i="1" s="1"/>
  <c r="HY17" i="1"/>
  <c r="HY16" i="1" s="1"/>
  <c r="HX17" i="1"/>
  <c r="HX16" i="1" s="1"/>
  <c r="HW17" i="1"/>
  <c r="HW16" i="1" s="1"/>
  <c r="HV17" i="1"/>
  <c r="HV16" i="1" s="1"/>
  <c r="HU17" i="1"/>
  <c r="HU16" i="1" s="1"/>
  <c r="HT17" i="1"/>
  <c r="HT16" i="1" s="1"/>
  <c r="HS17" i="1"/>
  <c r="HS16" i="1" s="1"/>
  <c r="HR17" i="1"/>
  <c r="HR16" i="1" s="1"/>
  <c r="HQ17" i="1"/>
  <c r="HQ16" i="1" s="1"/>
  <c r="HP17" i="1"/>
  <c r="HP16" i="1" s="1"/>
  <c r="HO17" i="1"/>
  <c r="HO16" i="1" s="1"/>
  <c r="HN17" i="1"/>
  <c r="HN16" i="1" s="1"/>
  <c r="HM17" i="1"/>
  <c r="HM16" i="1" s="1"/>
  <c r="HL17" i="1"/>
  <c r="HL16" i="1" s="1"/>
  <c r="HK17" i="1"/>
  <c r="HK16" i="1" s="1"/>
  <c r="HJ17" i="1"/>
  <c r="HJ16" i="1" s="1"/>
  <c r="HI17" i="1"/>
  <c r="HI16" i="1" s="1"/>
  <c r="HH17" i="1"/>
  <c r="HH16" i="1" s="1"/>
  <c r="HG17" i="1"/>
  <c r="HG16" i="1" s="1"/>
  <c r="HF17" i="1"/>
  <c r="HF16" i="1" s="1"/>
  <c r="HE17" i="1"/>
  <c r="HE16" i="1" s="1"/>
  <c r="HD17" i="1"/>
  <c r="HD16" i="1" s="1"/>
  <c r="HC17" i="1"/>
  <c r="HC16" i="1" s="1"/>
  <c r="HB17" i="1"/>
  <c r="HB16" i="1" s="1"/>
  <c r="HA17" i="1"/>
  <c r="HA16" i="1" s="1"/>
  <c r="GZ17" i="1"/>
  <c r="GZ16" i="1" s="1"/>
  <c r="GY17" i="1"/>
  <c r="GY16" i="1" s="1"/>
  <c r="GX17" i="1"/>
  <c r="GX16" i="1" s="1"/>
  <c r="GW17" i="1"/>
  <c r="GW16" i="1" s="1"/>
  <c r="GV17" i="1"/>
  <c r="GV16" i="1" s="1"/>
  <c r="GU17" i="1"/>
  <c r="GU16" i="1" s="1"/>
  <c r="GT17" i="1"/>
  <c r="GT16" i="1" s="1"/>
  <c r="GS17" i="1"/>
  <c r="GS16" i="1" s="1"/>
  <c r="GR17" i="1"/>
  <c r="GR16" i="1" s="1"/>
  <c r="GQ17" i="1"/>
  <c r="GQ16" i="1" s="1"/>
  <c r="GP17" i="1"/>
  <c r="GP16" i="1" s="1"/>
  <c r="GO17" i="1"/>
  <c r="GO16" i="1" s="1"/>
  <c r="GN17" i="1"/>
  <c r="GN16" i="1" s="1"/>
  <c r="GM17" i="1"/>
  <c r="GM16" i="1" s="1"/>
  <c r="GL17" i="1"/>
  <c r="GL16" i="1" s="1"/>
  <c r="GK17" i="1"/>
  <c r="GK16" i="1" s="1"/>
  <c r="GJ17" i="1"/>
  <c r="GJ16" i="1" s="1"/>
  <c r="GI17" i="1"/>
  <c r="GI16" i="1" s="1"/>
  <c r="GH17" i="1"/>
  <c r="GH16" i="1" s="1"/>
  <c r="GG17" i="1"/>
  <c r="GG16" i="1" s="1"/>
  <c r="GF17" i="1"/>
  <c r="GF16" i="1" s="1"/>
  <c r="GE17" i="1"/>
  <c r="GE16" i="1" s="1"/>
  <c r="GD17" i="1"/>
  <c r="GD16" i="1" s="1"/>
  <c r="GC17" i="1"/>
  <c r="GC16" i="1" s="1"/>
  <c r="GB17" i="1"/>
  <c r="GB16" i="1" s="1"/>
  <c r="GA17" i="1"/>
  <c r="GA16" i="1" s="1"/>
  <c r="FZ17" i="1"/>
  <c r="FZ16" i="1" s="1"/>
  <c r="FY17" i="1"/>
  <c r="FY16" i="1" s="1"/>
  <c r="FX17" i="1"/>
  <c r="FX16" i="1" s="1"/>
  <c r="FW17" i="1"/>
  <c r="FW16" i="1" s="1"/>
  <c r="FV17" i="1"/>
  <c r="FV16" i="1" s="1"/>
  <c r="FU17" i="1"/>
  <c r="FU16" i="1" s="1"/>
  <c r="FT17" i="1"/>
  <c r="FT16" i="1" s="1"/>
  <c r="FS17" i="1"/>
  <c r="FS16" i="1" s="1"/>
  <c r="FR17" i="1"/>
  <c r="FR16" i="1" s="1"/>
  <c r="FQ17" i="1"/>
  <c r="FQ16" i="1" s="1"/>
  <c r="FP17" i="1"/>
  <c r="FP16" i="1" s="1"/>
  <c r="FO17" i="1"/>
  <c r="FO16" i="1" s="1"/>
  <c r="FN17" i="1"/>
  <c r="FN16" i="1" s="1"/>
  <c r="FM17" i="1"/>
  <c r="FM16" i="1" s="1"/>
  <c r="FL17" i="1"/>
  <c r="FL16" i="1" s="1"/>
  <c r="FK17" i="1"/>
  <c r="FK16" i="1" s="1"/>
  <c r="FJ17" i="1"/>
  <c r="FJ16" i="1" s="1"/>
  <c r="FI17" i="1"/>
  <c r="FI16" i="1" s="1"/>
  <c r="FH17" i="1"/>
  <c r="FH16" i="1" s="1"/>
  <c r="FG17" i="1"/>
  <c r="FG16" i="1" s="1"/>
  <c r="FF17" i="1"/>
  <c r="FF16" i="1" s="1"/>
  <c r="FE17" i="1"/>
  <c r="FE16" i="1" s="1"/>
  <c r="FD17" i="1"/>
  <c r="FD16" i="1" s="1"/>
  <c r="FC17" i="1"/>
  <c r="FC16" i="1" s="1"/>
  <c r="FB17" i="1"/>
  <c r="FB16" i="1" s="1"/>
  <c r="FA17" i="1"/>
  <c r="FA16" i="1" s="1"/>
  <c r="EZ17" i="1"/>
  <c r="EZ16" i="1" s="1"/>
  <c r="EY17" i="1"/>
  <c r="EY16" i="1" s="1"/>
  <c r="EX17" i="1"/>
  <c r="EX16" i="1" s="1"/>
  <c r="EW17" i="1"/>
  <c r="EW16" i="1" s="1"/>
  <c r="EV17" i="1"/>
  <c r="EV16" i="1" s="1"/>
  <c r="EU17" i="1"/>
  <c r="EU16" i="1" s="1"/>
  <c r="ET17" i="1"/>
  <c r="ET16" i="1" s="1"/>
  <c r="ES17" i="1"/>
  <c r="ES16" i="1" s="1"/>
  <c r="ER17" i="1"/>
  <c r="ER16" i="1" s="1"/>
  <c r="EQ17" i="1"/>
  <c r="EQ16" i="1" s="1"/>
  <c r="EP17" i="1"/>
  <c r="EP16" i="1" s="1"/>
  <c r="EO17" i="1"/>
  <c r="EO16" i="1" s="1"/>
  <c r="EN17" i="1"/>
  <c r="EN16" i="1" s="1"/>
  <c r="EM17" i="1"/>
  <c r="EM16" i="1" s="1"/>
  <c r="EL17" i="1"/>
  <c r="EL16" i="1" s="1"/>
  <c r="EK17" i="1"/>
  <c r="EK16" i="1" s="1"/>
  <c r="EJ17" i="1"/>
  <c r="EJ16" i="1" s="1"/>
  <c r="EI17" i="1"/>
  <c r="EI16" i="1" s="1"/>
  <c r="EH17" i="1"/>
  <c r="EH16" i="1" s="1"/>
  <c r="EG17" i="1"/>
  <c r="EG16" i="1" s="1"/>
  <c r="EF17" i="1"/>
  <c r="EF16" i="1" s="1"/>
  <c r="EE17" i="1"/>
  <c r="EE16" i="1" s="1"/>
  <c r="ED17" i="1"/>
  <c r="ED16" i="1" s="1"/>
  <c r="EC17" i="1"/>
  <c r="EC16" i="1" s="1"/>
  <c r="EB17" i="1"/>
  <c r="EB16" i="1" s="1"/>
  <c r="EA17" i="1"/>
  <c r="EA16" i="1" s="1"/>
  <c r="DZ17" i="1"/>
  <c r="DZ16" i="1" s="1"/>
  <c r="DY17" i="1"/>
  <c r="DY16" i="1" s="1"/>
  <c r="DX17" i="1"/>
  <c r="DX16" i="1" s="1"/>
  <c r="DW17" i="1"/>
  <c r="DW16" i="1" s="1"/>
  <c r="DV17" i="1"/>
  <c r="DV16" i="1" s="1"/>
  <c r="DU17" i="1"/>
  <c r="DU16" i="1" s="1"/>
  <c r="DT17" i="1"/>
  <c r="DT16" i="1" s="1"/>
  <c r="DS17" i="1"/>
  <c r="DS16" i="1" s="1"/>
  <c r="DR17" i="1"/>
  <c r="DR16" i="1" s="1"/>
  <c r="DQ17" i="1"/>
  <c r="DQ16" i="1" s="1"/>
  <c r="DP17" i="1"/>
  <c r="DP16" i="1" s="1"/>
  <c r="DO17" i="1"/>
  <c r="DO16" i="1" s="1"/>
  <c r="DN17" i="1"/>
  <c r="DN16" i="1" s="1"/>
  <c r="DM17" i="1"/>
  <c r="DM16" i="1" s="1"/>
  <c r="DL17" i="1"/>
  <c r="DL16" i="1" s="1"/>
  <c r="DK17" i="1"/>
  <c r="DK16" i="1" s="1"/>
  <c r="DJ17" i="1"/>
  <c r="DJ16" i="1" s="1"/>
  <c r="DI17" i="1"/>
  <c r="DI16" i="1" s="1"/>
  <c r="DH17" i="1"/>
  <c r="DH16" i="1" s="1"/>
  <c r="DG17" i="1"/>
  <c r="DG16" i="1" s="1"/>
  <c r="DF17" i="1"/>
  <c r="DF16" i="1" s="1"/>
  <c r="DE17" i="1"/>
  <c r="DE16" i="1" s="1"/>
  <c r="DD17" i="1"/>
  <c r="DD16" i="1" s="1"/>
  <c r="DC17" i="1"/>
  <c r="DC16" i="1" s="1"/>
  <c r="DB17" i="1"/>
  <c r="DB16" i="1" s="1"/>
  <c r="DA17" i="1"/>
  <c r="DA16" i="1" s="1"/>
  <c r="CZ17" i="1"/>
  <c r="CZ16" i="1" s="1"/>
  <c r="CY17" i="1"/>
  <c r="CY16" i="1" s="1"/>
  <c r="CX17" i="1"/>
  <c r="CX16" i="1" s="1"/>
  <c r="CW17" i="1"/>
  <c r="CW16" i="1" s="1"/>
  <c r="CV17" i="1"/>
  <c r="CV16" i="1" s="1"/>
  <c r="CU17" i="1"/>
  <c r="CU16" i="1" s="1"/>
  <c r="CT17" i="1"/>
  <c r="CT16" i="1" s="1"/>
  <c r="CS17" i="1"/>
  <c r="CS16" i="1" s="1"/>
  <c r="CR17" i="1"/>
  <c r="CR16" i="1" s="1"/>
  <c r="CQ17" i="1"/>
  <c r="CQ16" i="1" s="1"/>
  <c r="CP17" i="1"/>
  <c r="CP16" i="1" s="1"/>
  <c r="CO17" i="1"/>
  <c r="CO16" i="1" s="1"/>
  <c r="CN17" i="1"/>
  <c r="CN16" i="1" s="1"/>
  <c r="CM17" i="1"/>
  <c r="CM16" i="1" s="1"/>
  <c r="CL17" i="1"/>
  <c r="CL16" i="1" s="1"/>
  <c r="CK17" i="1"/>
  <c r="CK16" i="1" s="1"/>
  <c r="CJ17" i="1"/>
  <c r="CJ16" i="1" s="1"/>
  <c r="CI17" i="1"/>
  <c r="CI16" i="1" s="1"/>
  <c r="CG17" i="1"/>
  <c r="CG16" i="1" s="1"/>
  <c r="CF17" i="1"/>
  <c r="CF16" i="1" s="1"/>
  <c r="CE17" i="1"/>
  <c r="CE16" i="1" s="1"/>
  <c r="CD17" i="1"/>
  <c r="CD16" i="1" s="1"/>
  <c r="CC17" i="1"/>
  <c r="CC16" i="1" s="1"/>
  <c r="CB17" i="1"/>
  <c r="CB16" i="1" s="1"/>
  <c r="CA17" i="1"/>
  <c r="CA16" i="1" s="1"/>
  <c r="BZ17" i="1"/>
  <c r="BZ16" i="1" s="1"/>
  <c r="BY17" i="1"/>
  <c r="BY16" i="1" s="1"/>
  <c r="BX17" i="1"/>
  <c r="BX16" i="1" s="1"/>
  <c r="BW17" i="1"/>
  <c r="BW16" i="1" s="1"/>
  <c r="BV17" i="1"/>
  <c r="BV16" i="1" s="1"/>
  <c r="BU17" i="1"/>
  <c r="BU16" i="1" s="1"/>
  <c r="BT17" i="1"/>
  <c r="BT16" i="1" s="1"/>
  <c r="BS17" i="1"/>
  <c r="BS16" i="1" s="1"/>
  <c r="BR17" i="1"/>
  <c r="BR16" i="1" s="1"/>
  <c r="BQ17" i="1"/>
  <c r="BQ16" i="1" s="1"/>
  <c r="BP17" i="1"/>
  <c r="BP16" i="1" s="1"/>
  <c r="BO17" i="1"/>
  <c r="BO16" i="1" s="1"/>
  <c r="BN17" i="1"/>
  <c r="BN16" i="1" s="1"/>
  <c r="BM17" i="1"/>
  <c r="BM16" i="1" s="1"/>
  <c r="BL17" i="1"/>
  <c r="BL16" i="1" s="1"/>
  <c r="BK17" i="1"/>
  <c r="BK16" i="1" s="1"/>
  <c r="BJ17" i="1"/>
  <c r="BJ16" i="1" s="1"/>
  <c r="BI17" i="1"/>
  <c r="BI16" i="1" s="1"/>
  <c r="BH17" i="1"/>
  <c r="BH16" i="1" s="1"/>
  <c r="BG17" i="1"/>
  <c r="BG16" i="1" s="1"/>
  <c r="BF17" i="1"/>
  <c r="BF16" i="1" s="1"/>
  <c r="BE17" i="1"/>
  <c r="BE16" i="1" s="1"/>
  <c r="BD17" i="1"/>
  <c r="BD16" i="1" s="1"/>
  <c r="BC17" i="1"/>
  <c r="BC16" i="1" s="1"/>
  <c r="BA17" i="1"/>
  <c r="BA16" i="1" s="1"/>
  <c r="AZ17" i="1"/>
  <c r="AZ16" i="1" s="1"/>
  <c r="AX17" i="1"/>
  <c r="AX16" i="1" s="1"/>
  <c r="AW17" i="1"/>
  <c r="AW16" i="1" s="1"/>
  <c r="AV17" i="1"/>
  <c r="AV16" i="1" s="1"/>
  <c r="AU17" i="1"/>
  <c r="AU16" i="1" s="1"/>
  <c r="AS17" i="1"/>
  <c r="AS16" i="1" s="1"/>
  <c r="AR17" i="1"/>
  <c r="AR16" i="1" s="1"/>
  <c r="AQ17" i="1"/>
  <c r="AQ16" i="1" s="1"/>
  <c r="AP17" i="1"/>
  <c r="AP16" i="1" s="1"/>
  <c r="AO17" i="1"/>
  <c r="AO16" i="1" s="1"/>
  <c r="AN17" i="1"/>
  <c r="AN16" i="1" s="1"/>
  <c r="AM17" i="1"/>
  <c r="AM16" i="1" s="1"/>
  <c r="AL17" i="1"/>
  <c r="AL16" i="1" s="1"/>
  <c r="AK17" i="1"/>
  <c r="AK16" i="1" s="1"/>
  <c r="AJ17" i="1"/>
  <c r="AJ16" i="1" s="1"/>
  <c r="AI17" i="1"/>
  <c r="AI16" i="1" s="1"/>
  <c r="AH17" i="1"/>
  <c r="AH16" i="1" s="1"/>
  <c r="AG17" i="1"/>
  <c r="AG16" i="1" s="1"/>
  <c r="AF17" i="1"/>
  <c r="AF16" i="1" s="1"/>
  <c r="AE17" i="1"/>
  <c r="AE16" i="1" s="1"/>
  <c r="AD17" i="1"/>
  <c r="AD16" i="1" s="1"/>
  <c r="AC17" i="1"/>
  <c r="AC16" i="1" s="1"/>
  <c r="AB17" i="1"/>
  <c r="AB16" i="1" s="1"/>
  <c r="AA17" i="1"/>
  <c r="AA16" i="1" s="1"/>
  <c r="Z17" i="1"/>
  <c r="Z16" i="1" s="1"/>
  <c r="Y17" i="1"/>
  <c r="Y16" i="1" s="1"/>
  <c r="X17" i="1"/>
  <c r="X16" i="1" s="1"/>
  <c r="W17" i="1"/>
  <c r="W16" i="1" s="1"/>
  <c r="V17" i="1"/>
  <c r="V16" i="1" s="1"/>
  <c r="U17" i="1"/>
  <c r="U16" i="1" s="1"/>
  <c r="T17" i="1"/>
  <c r="T16" i="1" s="1"/>
  <c r="S17" i="1"/>
  <c r="S16" i="1" s="1"/>
  <c r="R17" i="1"/>
  <c r="R16" i="1" s="1"/>
  <c r="Q17" i="1"/>
  <c r="Q16" i="1" s="1"/>
  <c r="P17" i="1"/>
  <c r="P16" i="1" s="1"/>
  <c r="O17" i="1"/>
  <c r="O16" i="1" s="1"/>
  <c r="N17" i="1"/>
  <c r="N16" i="1" s="1"/>
  <c r="M17" i="1"/>
  <c r="M16" i="1" s="1"/>
  <c r="L17" i="1"/>
  <c r="L16" i="1" s="1"/>
  <c r="K17" i="1"/>
  <c r="K16" i="1" s="1"/>
  <c r="J17" i="1"/>
  <c r="J16" i="1" s="1"/>
  <c r="I17" i="1"/>
  <c r="I16" i="1" s="1"/>
  <c r="H17" i="1"/>
  <c r="H16" i="1" s="1"/>
  <c r="G17" i="1"/>
  <c r="G16" i="1" s="1"/>
  <c r="F17" i="1"/>
  <c r="F16" i="1" s="1"/>
  <c r="E17" i="1"/>
  <c r="E16" i="1" s="1"/>
  <c r="D17" i="1"/>
  <c r="D16" i="1" s="1"/>
  <c r="C17" i="1"/>
  <c r="C16" i="1" s="1"/>
  <c r="B17" i="1"/>
  <c r="B16" i="1" s="1"/>
  <c r="NA16" i="1"/>
  <c r="MZ16" i="1"/>
  <c r="MY16" i="1"/>
  <c r="IJ16" i="1"/>
  <c r="CI15" i="1"/>
  <c r="CH15" i="1"/>
  <c r="CE15" i="1"/>
  <c r="CD15" i="1"/>
  <c r="CC15" i="1"/>
  <c r="CB15" i="1"/>
  <c r="CA15" i="1"/>
  <c r="BX15" i="1"/>
  <c r="BW15" i="1"/>
  <c r="BV15" i="1"/>
  <c r="BU15" i="1"/>
  <c r="BN15" i="1"/>
  <c r="BH15" i="1"/>
  <c r="BG15" i="1"/>
  <c r="BF15" i="1"/>
  <c r="BC15" i="1"/>
  <c r="BB15" i="1"/>
  <c r="BA15" i="1"/>
  <c r="AZ15" i="1"/>
  <c r="AY15" i="1"/>
  <c r="AV15" i="1"/>
  <c r="AU15" i="1"/>
  <c r="AT15" i="1"/>
  <c r="AS15" i="1"/>
  <c r="AR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NB12" i="1"/>
  <c r="NB11" i="1" s="1"/>
  <c r="NA12" i="1"/>
  <c r="NA11" i="1" s="1"/>
  <c r="MZ12" i="1"/>
  <c r="MZ11" i="1" s="1"/>
  <c r="MY12" i="1"/>
  <c r="MY11" i="1" s="1"/>
  <c r="MX12" i="1"/>
  <c r="MX11" i="1" s="1"/>
  <c r="MW12" i="1"/>
  <c r="MW11" i="1" s="1"/>
  <c r="MV12" i="1"/>
  <c r="MV11" i="1" s="1"/>
  <c r="MU12" i="1"/>
  <c r="MU11" i="1" s="1"/>
  <c r="MT12" i="1"/>
  <c r="MT11" i="1" s="1"/>
  <c r="MS12" i="1"/>
  <c r="MS11" i="1" s="1"/>
  <c r="MR12" i="1"/>
  <c r="MR11" i="1" s="1"/>
  <c r="MQ12" i="1"/>
  <c r="MQ11" i="1" s="1"/>
  <c r="MP12" i="1"/>
  <c r="MP11" i="1" s="1"/>
  <c r="MO12" i="1"/>
  <c r="MO11" i="1" s="1"/>
  <c r="MN12" i="1"/>
  <c r="MN11" i="1" s="1"/>
  <c r="MM12" i="1"/>
  <c r="MM11" i="1" s="1"/>
  <c r="ML12" i="1"/>
  <c r="ML11" i="1" s="1"/>
  <c r="MK12" i="1"/>
  <c r="MK11" i="1" s="1"/>
  <c r="MJ12" i="1"/>
  <c r="MJ11" i="1" s="1"/>
  <c r="MI12" i="1"/>
  <c r="MI11" i="1" s="1"/>
  <c r="MH12" i="1"/>
  <c r="MH11" i="1" s="1"/>
  <c r="MG12" i="1"/>
  <c r="MG11" i="1" s="1"/>
  <c r="MF12" i="1"/>
  <c r="MF11" i="1" s="1"/>
  <c r="ME12" i="1"/>
  <c r="ME11" i="1" s="1"/>
  <c r="MD12" i="1"/>
  <c r="MD11" i="1" s="1"/>
  <c r="MC12" i="1"/>
  <c r="MC11" i="1" s="1"/>
  <c r="MB12" i="1"/>
  <c r="MB11" i="1" s="1"/>
  <c r="MA12" i="1"/>
  <c r="MA11" i="1" s="1"/>
  <c r="LZ12" i="1"/>
  <c r="LZ11" i="1" s="1"/>
  <c r="LY12" i="1"/>
  <c r="LY11" i="1" s="1"/>
  <c r="LX12" i="1"/>
  <c r="LX11" i="1" s="1"/>
  <c r="LW12" i="1"/>
  <c r="LW11" i="1" s="1"/>
  <c r="LV12" i="1"/>
  <c r="LV11" i="1" s="1"/>
  <c r="LU12" i="1"/>
  <c r="LU11" i="1" s="1"/>
  <c r="LT12" i="1"/>
  <c r="LT11" i="1" s="1"/>
  <c r="LS12" i="1"/>
  <c r="LS11" i="1" s="1"/>
  <c r="LR12" i="1"/>
  <c r="LR11" i="1" s="1"/>
  <c r="LQ12" i="1"/>
  <c r="LQ11" i="1" s="1"/>
  <c r="LP12" i="1"/>
  <c r="LP11" i="1" s="1"/>
  <c r="LO12" i="1"/>
  <c r="LO11" i="1" s="1"/>
  <c r="LN12" i="1"/>
  <c r="LN11" i="1" s="1"/>
  <c r="LM12" i="1"/>
  <c r="LM11" i="1" s="1"/>
  <c r="LL12" i="1"/>
  <c r="LL11" i="1" s="1"/>
  <c r="LK12" i="1"/>
  <c r="LK11" i="1" s="1"/>
  <c r="LJ12" i="1"/>
  <c r="LJ11" i="1" s="1"/>
  <c r="LI12" i="1"/>
  <c r="LI11" i="1" s="1"/>
  <c r="LH12" i="1"/>
  <c r="LH11" i="1" s="1"/>
  <c r="LG12" i="1"/>
  <c r="LG11" i="1" s="1"/>
  <c r="LF12" i="1"/>
  <c r="LF11" i="1" s="1"/>
  <c r="LE12" i="1"/>
  <c r="LE11" i="1" s="1"/>
  <c r="LD12" i="1"/>
  <c r="LD11" i="1" s="1"/>
  <c r="LC12" i="1"/>
  <c r="LC11" i="1" s="1"/>
  <c r="LB12" i="1"/>
  <c r="LB11" i="1" s="1"/>
  <c r="LA12" i="1"/>
  <c r="LA11" i="1" s="1"/>
  <c r="KZ12" i="1"/>
  <c r="KZ11" i="1" s="1"/>
  <c r="KY12" i="1"/>
  <c r="KY11" i="1" s="1"/>
  <c r="KX12" i="1"/>
  <c r="KX11" i="1" s="1"/>
  <c r="KW12" i="1"/>
  <c r="KW11" i="1" s="1"/>
  <c r="KV12" i="1"/>
  <c r="KV11" i="1" s="1"/>
  <c r="KU12" i="1"/>
  <c r="KU11" i="1" s="1"/>
  <c r="KT12" i="1"/>
  <c r="KT11" i="1" s="1"/>
  <c r="KS12" i="1"/>
  <c r="KS11" i="1" s="1"/>
  <c r="KR12" i="1"/>
  <c r="KR11" i="1" s="1"/>
  <c r="KQ12" i="1"/>
  <c r="KQ11" i="1" s="1"/>
  <c r="KP12" i="1"/>
  <c r="KP11" i="1" s="1"/>
  <c r="KO12" i="1"/>
  <c r="KO11" i="1" s="1"/>
  <c r="KN12" i="1"/>
  <c r="KN11" i="1" s="1"/>
  <c r="KM12" i="1"/>
  <c r="KM11" i="1" s="1"/>
  <c r="KL12" i="1"/>
  <c r="KL11" i="1" s="1"/>
  <c r="KK12" i="1"/>
  <c r="KK11" i="1" s="1"/>
  <c r="KJ12" i="1"/>
  <c r="KJ11" i="1" s="1"/>
  <c r="KI12" i="1"/>
  <c r="KI11" i="1" s="1"/>
  <c r="KH12" i="1"/>
  <c r="KH11" i="1" s="1"/>
  <c r="KG12" i="1"/>
  <c r="KG11" i="1" s="1"/>
  <c r="KF12" i="1"/>
  <c r="KF11" i="1" s="1"/>
  <c r="KE12" i="1"/>
  <c r="KE11" i="1" s="1"/>
  <c r="KD12" i="1"/>
  <c r="KD11" i="1" s="1"/>
  <c r="KC12" i="1"/>
  <c r="KC11" i="1" s="1"/>
  <c r="KB12" i="1"/>
  <c r="KB11" i="1" s="1"/>
  <c r="KA12" i="1"/>
  <c r="KA11" i="1" s="1"/>
  <c r="JZ12" i="1"/>
  <c r="JZ11" i="1" s="1"/>
  <c r="JY12" i="1"/>
  <c r="JY11" i="1" s="1"/>
  <c r="JX12" i="1"/>
  <c r="JX11" i="1" s="1"/>
  <c r="JW12" i="1"/>
  <c r="JW11" i="1" s="1"/>
  <c r="JV12" i="1"/>
  <c r="JV11" i="1" s="1"/>
  <c r="JU12" i="1"/>
  <c r="JU11" i="1" s="1"/>
  <c r="JT12" i="1"/>
  <c r="JT11" i="1" s="1"/>
  <c r="JS12" i="1"/>
  <c r="JS11" i="1" s="1"/>
  <c r="JR12" i="1"/>
  <c r="JR11" i="1" s="1"/>
  <c r="JQ12" i="1"/>
  <c r="JQ11" i="1" s="1"/>
  <c r="JP12" i="1"/>
  <c r="JP11" i="1" s="1"/>
  <c r="JO12" i="1"/>
  <c r="JO11" i="1" s="1"/>
  <c r="JN12" i="1"/>
  <c r="JN11" i="1" s="1"/>
  <c r="JM12" i="1"/>
  <c r="JM11" i="1" s="1"/>
  <c r="JL12" i="1"/>
  <c r="JL11" i="1" s="1"/>
  <c r="JK12" i="1"/>
  <c r="JK11" i="1" s="1"/>
  <c r="JJ12" i="1"/>
  <c r="JJ11" i="1" s="1"/>
  <c r="JI12" i="1"/>
  <c r="JI11" i="1" s="1"/>
  <c r="JH12" i="1"/>
  <c r="JH11" i="1" s="1"/>
  <c r="JG12" i="1"/>
  <c r="JG11" i="1" s="1"/>
  <c r="JF12" i="1"/>
  <c r="JF11" i="1" s="1"/>
  <c r="JE12" i="1"/>
  <c r="JE11" i="1" s="1"/>
  <c r="JD12" i="1"/>
  <c r="JD11" i="1" s="1"/>
  <c r="JC12" i="1"/>
  <c r="JC11" i="1" s="1"/>
  <c r="JB12" i="1"/>
  <c r="JB11" i="1" s="1"/>
  <c r="JA12" i="1"/>
  <c r="JA11" i="1" s="1"/>
  <c r="IZ12" i="1"/>
  <c r="IZ11" i="1" s="1"/>
  <c r="IY12" i="1"/>
  <c r="IY11" i="1" s="1"/>
  <c r="IX12" i="1"/>
  <c r="IX11" i="1" s="1"/>
  <c r="IW12" i="1"/>
  <c r="IW11" i="1" s="1"/>
  <c r="IV12" i="1"/>
  <c r="IV11" i="1" s="1"/>
  <c r="IU12" i="1"/>
  <c r="IU11" i="1" s="1"/>
  <c r="IT12" i="1"/>
  <c r="IT11" i="1" s="1"/>
  <c r="IS12" i="1"/>
  <c r="IS11" i="1" s="1"/>
  <c r="IR12" i="1"/>
  <c r="IR11" i="1" s="1"/>
  <c r="IQ12" i="1"/>
  <c r="IQ11" i="1" s="1"/>
  <c r="IP12" i="1"/>
  <c r="IP11" i="1" s="1"/>
  <c r="IO12" i="1"/>
  <c r="IO11" i="1" s="1"/>
  <c r="IN12" i="1"/>
  <c r="IN11" i="1" s="1"/>
  <c r="IM12" i="1"/>
  <c r="IM11" i="1" s="1"/>
  <c r="IL12" i="1"/>
  <c r="IL11" i="1" s="1"/>
  <c r="IK12" i="1"/>
  <c r="IK11" i="1" s="1"/>
  <c r="IJ12" i="1"/>
  <c r="II12" i="1"/>
  <c r="II11" i="1" s="1"/>
  <c r="IH12" i="1"/>
  <c r="IH11" i="1" s="1"/>
  <c r="IG12" i="1"/>
  <c r="IG11" i="1" s="1"/>
  <c r="IF12" i="1"/>
  <c r="IF11" i="1" s="1"/>
  <c r="IE12" i="1"/>
  <c r="IE11" i="1" s="1"/>
  <c r="ID12" i="1"/>
  <c r="ID11" i="1" s="1"/>
  <c r="IC12" i="1"/>
  <c r="IC11" i="1" s="1"/>
  <c r="IB12" i="1"/>
  <c r="IB11" i="1" s="1"/>
  <c r="IA12" i="1"/>
  <c r="IA11" i="1" s="1"/>
  <c r="HZ12" i="1"/>
  <c r="HZ11" i="1" s="1"/>
  <c r="HY12" i="1"/>
  <c r="HY11" i="1" s="1"/>
  <c r="HX12" i="1"/>
  <c r="HX11" i="1" s="1"/>
  <c r="HW12" i="1"/>
  <c r="HW11" i="1" s="1"/>
  <c r="HV12" i="1"/>
  <c r="HV11" i="1" s="1"/>
  <c r="HU12" i="1"/>
  <c r="HU11" i="1" s="1"/>
  <c r="HT12" i="1"/>
  <c r="HT11" i="1" s="1"/>
  <c r="HS12" i="1"/>
  <c r="HS11" i="1" s="1"/>
  <c r="HR12" i="1"/>
  <c r="HR11" i="1" s="1"/>
  <c r="HQ12" i="1"/>
  <c r="HQ11" i="1" s="1"/>
  <c r="HP12" i="1"/>
  <c r="HP11" i="1" s="1"/>
  <c r="HO12" i="1"/>
  <c r="HO11" i="1" s="1"/>
  <c r="HN12" i="1"/>
  <c r="HN11" i="1" s="1"/>
  <c r="HM12" i="1"/>
  <c r="HM11" i="1" s="1"/>
  <c r="HL12" i="1"/>
  <c r="HL11" i="1" s="1"/>
  <c r="HK12" i="1"/>
  <c r="HK11" i="1" s="1"/>
  <c r="HJ12" i="1"/>
  <c r="HJ11" i="1" s="1"/>
  <c r="HI12" i="1"/>
  <c r="HI11" i="1" s="1"/>
  <c r="HH12" i="1"/>
  <c r="HH11" i="1" s="1"/>
  <c r="HG12" i="1"/>
  <c r="HG11" i="1" s="1"/>
  <c r="HF12" i="1"/>
  <c r="HF11" i="1" s="1"/>
  <c r="HE12" i="1"/>
  <c r="HE11" i="1" s="1"/>
  <c r="HD12" i="1"/>
  <c r="HD11" i="1" s="1"/>
  <c r="HC12" i="1"/>
  <c r="HC11" i="1" s="1"/>
  <c r="HB12" i="1"/>
  <c r="HB11" i="1" s="1"/>
  <c r="HA12" i="1"/>
  <c r="HA11" i="1" s="1"/>
  <c r="GZ12" i="1"/>
  <c r="GZ11" i="1" s="1"/>
  <c r="GY12" i="1"/>
  <c r="GY11" i="1" s="1"/>
  <c r="GX12" i="1"/>
  <c r="GX11" i="1" s="1"/>
  <c r="GW12" i="1"/>
  <c r="GW11" i="1" s="1"/>
  <c r="GV12" i="1"/>
  <c r="GV11" i="1" s="1"/>
  <c r="GU12" i="1"/>
  <c r="GU11" i="1" s="1"/>
  <c r="GT12" i="1"/>
  <c r="GT11" i="1" s="1"/>
  <c r="GS12" i="1"/>
  <c r="GS11" i="1" s="1"/>
  <c r="GR12" i="1"/>
  <c r="GR11" i="1" s="1"/>
  <c r="GQ12" i="1"/>
  <c r="GQ11" i="1" s="1"/>
  <c r="GP12" i="1"/>
  <c r="GP11" i="1" s="1"/>
  <c r="GO12" i="1"/>
  <c r="GO11" i="1" s="1"/>
  <c r="GN12" i="1"/>
  <c r="GN11" i="1" s="1"/>
  <c r="GM12" i="1"/>
  <c r="GM11" i="1" s="1"/>
  <c r="GL12" i="1"/>
  <c r="GL11" i="1" s="1"/>
  <c r="GK12" i="1"/>
  <c r="GK11" i="1" s="1"/>
  <c r="GJ12" i="1"/>
  <c r="GJ11" i="1" s="1"/>
  <c r="GI12" i="1"/>
  <c r="GI11" i="1" s="1"/>
  <c r="GH12" i="1"/>
  <c r="GH11" i="1" s="1"/>
  <c r="GG12" i="1"/>
  <c r="GG11" i="1" s="1"/>
  <c r="GF12" i="1"/>
  <c r="GF11" i="1" s="1"/>
  <c r="GE12" i="1"/>
  <c r="GE11" i="1" s="1"/>
  <c r="GD12" i="1"/>
  <c r="GD11" i="1" s="1"/>
  <c r="GC12" i="1"/>
  <c r="GC11" i="1" s="1"/>
  <c r="GB12" i="1"/>
  <c r="GB11" i="1" s="1"/>
  <c r="GA12" i="1"/>
  <c r="GA11" i="1" s="1"/>
  <c r="FZ12" i="1"/>
  <c r="FZ11" i="1" s="1"/>
  <c r="FY12" i="1"/>
  <c r="FY11" i="1" s="1"/>
  <c r="FX12" i="1"/>
  <c r="FX11" i="1" s="1"/>
  <c r="FW12" i="1"/>
  <c r="FW11" i="1" s="1"/>
  <c r="FV12" i="1"/>
  <c r="FV11" i="1" s="1"/>
  <c r="FU12" i="1"/>
  <c r="FU11" i="1" s="1"/>
  <c r="FT12" i="1"/>
  <c r="FT11" i="1" s="1"/>
  <c r="FS12" i="1"/>
  <c r="FS11" i="1" s="1"/>
  <c r="FR12" i="1"/>
  <c r="FR11" i="1" s="1"/>
  <c r="FQ12" i="1"/>
  <c r="FQ11" i="1" s="1"/>
  <c r="FP12" i="1"/>
  <c r="FP11" i="1" s="1"/>
  <c r="FO12" i="1"/>
  <c r="FO11" i="1" s="1"/>
  <c r="FN12" i="1"/>
  <c r="FN11" i="1" s="1"/>
  <c r="FM12" i="1"/>
  <c r="FM11" i="1" s="1"/>
  <c r="FL12" i="1"/>
  <c r="FL11" i="1" s="1"/>
  <c r="FK12" i="1"/>
  <c r="FK11" i="1" s="1"/>
  <c r="FJ12" i="1"/>
  <c r="FJ11" i="1" s="1"/>
  <c r="FI12" i="1"/>
  <c r="FI11" i="1" s="1"/>
  <c r="FH12" i="1"/>
  <c r="FH11" i="1" s="1"/>
  <c r="FG12" i="1"/>
  <c r="FG11" i="1" s="1"/>
  <c r="FF12" i="1"/>
  <c r="FF11" i="1" s="1"/>
  <c r="FE12" i="1"/>
  <c r="FE11" i="1" s="1"/>
  <c r="FD12" i="1"/>
  <c r="FD11" i="1" s="1"/>
  <c r="FC12" i="1"/>
  <c r="FC11" i="1" s="1"/>
  <c r="FB12" i="1"/>
  <c r="FB11" i="1" s="1"/>
  <c r="FA12" i="1"/>
  <c r="FA11" i="1" s="1"/>
  <c r="EZ12" i="1"/>
  <c r="EZ11" i="1" s="1"/>
  <c r="EY12" i="1"/>
  <c r="EY11" i="1" s="1"/>
  <c r="EX12" i="1"/>
  <c r="EX11" i="1" s="1"/>
  <c r="EW12" i="1"/>
  <c r="EV12" i="1"/>
  <c r="EV11" i="1" s="1"/>
  <c r="EU12" i="1"/>
  <c r="ET12" i="1"/>
  <c r="ES12" i="1"/>
  <c r="ER12" i="1"/>
  <c r="EQ12" i="1"/>
  <c r="EP12" i="1"/>
  <c r="EO12" i="1"/>
  <c r="EN12" i="1"/>
  <c r="EN11" i="1" s="1"/>
  <c r="EM12" i="1"/>
  <c r="EL12" i="1"/>
  <c r="EK12" i="1"/>
  <c r="EJ12" i="1"/>
  <c r="EJ11" i="1" s="1"/>
  <c r="EI12" i="1"/>
  <c r="EH12" i="1"/>
  <c r="EH11" i="1" s="1"/>
  <c r="EG12" i="1"/>
  <c r="EF12" i="1"/>
  <c r="EF11" i="1" s="1"/>
  <c r="EE12" i="1"/>
  <c r="ED12" i="1"/>
  <c r="EC12" i="1"/>
  <c r="EB12" i="1"/>
  <c r="EB11" i="1" s="1"/>
  <c r="EA12" i="1"/>
  <c r="DZ12" i="1"/>
  <c r="DY12" i="1"/>
  <c r="DX12" i="1"/>
  <c r="DW12" i="1"/>
  <c r="DV12" i="1"/>
  <c r="DV11" i="1" s="1"/>
  <c r="DU12" i="1"/>
  <c r="DT12" i="1"/>
  <c r="DT11" i="1" s="1"/>
  <c r="DS12" i="1"/>
  <c r="DR12" i="1"/>
  <c r="DQ12" i="1"/>
  <c r="DV11" i="3" s="1"/>
  <c r="DP12" i="1"/>
  <c r="DO12" i="1"/>
  <c r="DN12" i="1"/>
  <c r="DM12" i="1"/>
  <c r="DL12" i="1"/>
  <c r="DK12" i="1"/>
  <c r="DK11" i="1" s="1"/>
  <c r="DJ12" i="1"/>
  <c r="DJ11" i="1" s="1"/>
  <c r="DI12" i="1"/>
  <c r="DH12" i="1"/>
  <c r="DG12" i="1"/>
  <c r="DG11" i="1" s="1"/>
  <c r="DF12" i="1"/>
  <c r="DE12" i="1"/>
  <c r="DD12" i="1"/>
  <c r="DC12" i="1"/>
  <c r="DB12" i="1"/>
  <c r="DB11" i="1" s="1"/>
  <c r="DA12" i="1"/>
  <c r="CZ12" i="1"/>
  <c r="CY12" i="1"/>
  <c r="CX12" i="1"/>
  <c r="CW12" i="1"/>
  <c r="CV12" i="1"/>
  <c r="CV11" i="1" s="1"/>
  <c r="CU12" i="1"/>
  <c r="CU11" i="1" s="1"/>
  <c r="CT12" i="1"/>
  <c r="CT11" i="1" s="1"/>
  <c r="CS12" i="1"/>
  <c r="CR12" i="1"/>
  <c r="CQ12" i="1"/>
  <c r="CP12" i="1"/>
  <c r="CO12" i="1"/>
  <c r="CN12" i="1"/>
  <c r="CM12" i="1"/>
  <c r="CL12" i="1"/>
  <c r="CK12" i="1"/>
  <c r="CJ12" i="1"/>
  <c r="CI12" i="1"/>
  <c r="CI11" i="1" s="1"/>
  <c r="CH12" i="1"/>
  <c r="CH129" i="1" s="1"/>
  <c r="CG12" i="1"/>
  <c r="CF12" i="1"/>
  <c r="CE12" i="1"/>
  <c r="CD12" i="1"/>
  <c r="CC12" i="1"/>
  <c r="CB12" i="1"/>
  <c r="CA12" i="1"/>
  <c r="CA11" i="1" s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B129" i="1" s="1"/>
  <c r="BA12" i="1"/>
  <c r="AZ12" i="1"/>
  <c r="AY12" i="1"/>
  <c r="AX12" i="1"/>
  <c r="AW12" i="1"/>
  <c r="AV12" i="1"/>
  <c r="AU12" i="1"/>
  <c r="AT12" i="1"/>
  <c r="AT129" i="1" s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R11" i="1" s="1"/>
  <c r="Q12" i="1"/>
  <c r="Q11" i="1" s="1"/>
  <c r="P12" i="1"/>
  <c r="P11" i="1" s="1"/>
  <c r="O12" i="1"/>
  <c r="O11" i="1" s="1"/>
  <c r="N12" i="1"/>
  <c r="N11" i="1" s="1"/>
  <c r="M12" i="1"/>
  <c r="M11" i="1" s="1"/>
  <c r="L12" i="1"/>
  <c r="L11" i="1" s="1"/>
  <c r="K12" i="1"/>
  <c r="K11" i="1" s="1"/>
  <c r="J12" i="1"/>
  <c r="J11" i="1" s="1"/>
  <c r="I12" i="1"/>
  <c r="I11" i="1" s="1"/>
  <c r="H12" i="1"/>
  <c r="H11" i="1" s="1"/>
  <c r="G12" i="1"/>
  <c r="G11" i="1" s="1"/>
  <c r="F12" i="1"/>
  <c r="F11" i="1" s="1"/>
  <c r="E12" i="1"/>
  <c r="E11" i="1" s="1"/>
  <c r="D12" i="1"/>
  <c r="D11" i="1" s="1"/>
  <c r="C12" i="1"/>
  <c r="C11" i="1" s="1"/>
  <c r="B12" i="1"/>
  <c r="B11" i="1" s="1"/>
  <c r="IJ11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NB8" i="1"/>
  <c r="NB7" i="1" s="1"/>
  <c r="NA8" i="1"/>
  <c r="MZ8" i="1"/>
  <c r="MY8" i="1"/>
  <c r="MX8" i="1"/>
  <c r="MX7" i="1" s="1"/>
  <c r="MW8" i="1"/>
  <c r="MV8" i="1"/>
  <c r="MU8" i="1"/>
  <c r="MT8" i="1"/>
  <c r="MT7" i="1" s="1"/>
  <c r="MS8" i="1"/>
  <c r="MR8" i="1"/>
  <c r="MQ8" i="1"/>
  <c r="MP8" i="1"/>
  <c r="MP7" i="1" s="1"/>
  <c r="MO8" i="1"/>
  <c r="MN8" i="1"/>
  <c r="MM8" i="1"/>
  <c r="ML8" i="1"/>
  <c r="ML7" i="1" s="1"/>
  <c r="MK8" i="1"/>
  <c r="MJ8" i="1"/>
  <c r="MI8" i="1"/>
  <c r="MH8" i="1"/>
  <c r="MH7" i="1" s="1"/>
  <c r="MG8" i="1"/>
  <c r="MF8" i="1"/>
  <c r="ME8" i="1"/>
  <c r="MD8" i="1"/>
  <c r="MD7" i="1" s="1"/>
  <c r="MC8" i="1"/>
  <c r="MB8" i="1"/>
  <c r="MA8" i="1"/>
  <c r="LZ8" i="1"/>
  <c r="LZ7" i="1" s="1"/>
  <c r="LY8" i="1"/>
  <c r="LX8" i="1"/>
  <c r="LW8" i="1"/>
  <c r="LV8" i="1"/>
  <c r="LV7" i="1" s="1"/>
  <c r="LU8" i="1"/>
  <c r="LT8" i="1"/>
  <c r="LS8" i="1"/>
  <c r="LR8" i="1"/>
  <c r="LR7" i="1" s="1"/>
  <c r="LQ8" i="1"/>
  <c r="LP8" i="1"/>
  <c r="LO8" i="1"/>
  <c r="LN8" i="1"/>
  <c r="LN7" i="1" s="1"/>
  <c r="LM8" i="1"/>
  <c r="LL8" i="1"/>
  <c r="LK8" i="1"/>
  <c r="LJ8" i="1"/>
  <c r="LJ7" i="1" s="1"/>
  <c r="LI8" i="1"/>
  <c r="LH8" i="1"/>
  <c r="LG8" i="1"/>
  <c r="LF8" i="1"/>
  <c r="LF7" i="1" s="1"/>
  <c r="LE8" i="1"/>
  <c r="LD8" i="1"/>
  <c r="LC8" i="1"/>
  <c r="LB8" i="1"/>
  <c r="LB7" i="1" s="1"/>
  <c r="LA8" i="1"/>
  <c r="KZ8" i="1"/>
  <c r="KY8" i="1"/>
  <c r="KX8" i="1"/>
  <c r="KX7" i="1" s="1"/>
  <c r="KW8" i="1"/>
  <c r="KV8" i="1"/>
  <c r="KU8" i="1"/>
  <c r="KT8" i="1"/>
  <c r="KT7" i="1" s="1"/>
  <c r="KS8" i="1"/>
  <c r="KR8" i="1"/>
  <c r="KQ8" i="1"/>
  <c r="KP8" i="1"/>
  <c r="KP7" i="1" s="1"/>
  <c r="KO8" i="1"/>
  <c r="KN8" i="1"/>
  <c r="KM8" i="1"/>
  <c r="KL8" i="1"/>
  <c r="KL7" i="1" s="1"/>
  <c r="KK8" i="1"/>
  <c r="KJ8" i="1"/>
  <c r="KI8" i="1"/>
  <c r="KH8" i="1"/>
  <c r="KH7" i="1" s="1"/>
  <c r="KG8" i="1"/>
  <c r="KF8" i="1"/>
  <c r="KE8" i="1"/>
  <c r="KD8" i="1"/>
  <c r="KD7" i="1" s="1"/>
  <c r="KC8" i="1"/>
  <c r="KB8" i="1"/>
  <c r="KA8" i="1"/>
  <c r="JZ8" i="1"/>
  <c r="JZ7" i="1" s="1"/>
  <c r="JY8" i="1"/>
  <c r="JX8" i="1"/>
  <c r="JW8" i="1"/>
  <c r="JV8" i="1"/>
  <c r="JV7" i="1" s="1"/>
  <c r="JU8" i="1"/>
  <c r="JT8" i="1"/>
  <c r="JT7" i="1" s="1"/>
  <c r="JS8" i="1"/>
  <c r="JR8" i="1"/>
  <c r="JR7" i="1" s="1"/>
  <c r="JQ8" i="1"/>
  <c r="JP8" i="1"/>
  <c r="JO8" i="1"/>
  <c r="JO7" i="1" s="1"/>
  <c r="JN8" i="1"/>
  <c r="JN7" i="1" s="1"/>
  <c r="JM8" i="1"/>
  <c r="JL8" i="1"/>
  <c r="JK8" i="1"/>
  <c r="JJ8" i="1"/>
  <c r="JJ7" i="1" s="1"/>
  <c r="JI8" i="1"/>
  <c r="JH8" i="1"/>
  <c r="JG8" i="1"/>
  <c r="JF8" i="1"/>
  <c r="JF7" i="1" s="1"/>
  <c r="JE8" i="1"/>
  <c r="JD8" i="1"/>
  <c r="JD7" i="1" s="1"/>
  <c r="JC8" i="1"/>
  <c r="JB8" i="1"/>
  <c r="JB7" i="1" s="1"/>
  <c r="JA8" i="1"/>
  <c r="IZ8" i="1"/>
  <c r="IZ7" i="1" s="1"/>
  <c r="IY8" i="1"/>
  <c r="IX8" i="1"/>
  <c r="IX7" i="1" s="1"/>
  <c r="IW8" i="1"/>
  <c r="IV8" i="1"/>
  <c r="IU8" i="1"/>
  <c r="IT8" i="1"/>
  <c r="IT7" i="1" s="1"/>
  <c r="IS8" i="1"/>
  <c r="IR8" i="1"/>
  <c r="IR7" i="1" s="1"/>
  <c r="IQ8" i="1"/>
  <c r="IP8" i="1"/>
  <c r="IP7" i="1" s="1"/>
  <c r="IO8" i="1"/>
  <c r="IO7" i="1" s="1"/>
  <c r="IN8" i="1"/>
  <c r="IM8" i="1"/>
  <c r="IL8" i="1"/>
  <c r="IL7" i="1" s="1"/>
  <c r="IK8" i="1"/>
  <c r="IK7" i="1" s="1"/>
  <c r="IJ8" i="1"/>
  <c r="IJ7" i="1" s="1"/>
  <c r="II8" i="1"/>
  <c r="IH8" i="1"/>
  <c r="IH7" i="1" s="1"/>
  <c r="IG8" i="1"/>
  <c r="IF8" i="1"/>
  <c r="IE8" i="1"/>
  <c r="IE7" i="1" s="1"/>
  <c r="ID8" i="1"/>
  <c r="ID7" i="1" s="1"/>
  <c r="IC8" i="1"/>
  <c r="IC7" i="1" s="1"/>
  <c r="IB8" i="1"/>
  <c r="IA8" i="1"/>
  <c r="HZ8" i="1"/>
  <c r="HZ7" i="1" s="1"/>
  <c r="HY8" i="1"/>
  <c r="HX8" i="1"/>
  <c r="HX7" i="1" s="1"/>
  <c r="HW8" i="1"/>
  <c r="HW7" i="1" s="1"/>
  <c r="HV8" i="1"/>
  <c r="HV7" i="1" s="1"/>
  <c r="HU8" i="1"/>
  <c r="HU7" i="1" s="1"/>
  <c r="HT8" i="1"/>
  <c r="HS8" i="1"/>
  <c r="HR8" i="1"/>
  <c r="HR7" i="1" s="1"/>
  <c r="HQ8" i="1"/>
  <c r="HQ7" i="1" s="1"/>
  <c r="HP8" i="1"/>
  <c r="HP7" i="1" s="1"/>
  <c r="HO8" i="1"/>
  <c r="HO7" i="1" s="1"/>
  <c r="HN8" i="1"/>
  <c r="HN7" i="1" s="1"/>
  <c r="HM8" i="1"/>
  <c r="HL8" i="1"/>
  <c r="HL7" i="1" s="1"/>
  <c r="HK8" i="1"/>
  <c r="HK7" i="1" s="1"/>
  <c r="HJ8" i="1"/>
  <c r="HJ7" i="1" s="1"/>
  <c r="HI8" i="1"/>
  <c r="HH8" i="1"/>
  <c r="HG8" i="1"/>
  <c r="HF8" i="1"/>
  <c r="HF7" i="1" s="1"/>
  <c r="HE8" i="1"/>
  <c r="HE7" i="1" s="1"/>
  <c r="HD8" i="1"/>
  <c r="HD7" i="1" s="1"/>
  <c r="HC8" i="1"/>
  <c r="HC7" i="1" s="1"/>
  <c r="HB8" i="1"/>
  <c r="HB7" i="1" s="1"/>
  <c r="HA8" i="1"/>
  <c r="GZ8" i="1"/>
  <c r="GZ7" i="1" s="1"/>
  <c r="GY8" i="1"/>
  <c r="GX8" i="1"/>
  <c r="GX7" i="1" s="1"/>
  <c r="GW8" i="1"/>
  <c r="GW7" i="1" s="1"/>
  <c r="GV8" i="1"/>
  <c r="GU8" i="1"/>
  <c r="GU7" i="1" s="1"/>
  <c r="GT8" i="1"/>
  <c r="GT7" i="1" s="1"/>
  <c r="GS8" i="1"/>
  <c r="GS7" i="1" s="1"/>
  <c r="GR8" i="1"/>
  <c r="GQ8" i="1"/>
  <c r="GQ7" i="1" s="1"/>
  <c r="GP8" i="1"/>
  <c r="GP7" i="1" s="1"/>
  <c r="GO8" i="1"/>
  <c r="GO7" i="1" s="1"/>
  <c r="GN8" i="1"/>
  <c r="GN7" i="1" s="1"/>
  <c r="GM8" i="1"/>
  <c r="GM7" i="1" s="1"/>
  <c r="GL8" i="1"/>
  <c r="GL7" i="1" s="1"/>
  <c r="GK8" i="1"/>
  <c r="GJ8" i="1"/>
  <c r="GJ7" i="1" s="1"/>
  <c r="GI8" i="1"/>
  <c r="GI7" i="1" s="1"/>
  <c r="GH8" i="1"/>
  <c r="GH7" i="1" s="1"/>
  <c r="GG8" i="1"/>
  <c r="GF8" i="1"/>
  <c r="GE8" i="1"/>
  <c r="GE7" i="1" s="1"/>
  <c r="GD8" i="1"/>
  <c r="GD7" i="1" s="1"/>
  <c r="GC8" i="1"/>
  <c r="GC7" i="1" s="1"/>
  <c r="GB8" i="1"/>
  <c r="GB7" i="1" s="1"/>
  <c r="GA8" i="1"/>
  <c r="GA7" i="1" s="1"/>
  <c r="FZ8" i="1"/>
  <c r="FZ7" i="1" s="1"/>
  <c r="FY8" i="1"/>
  <c r="FY7" i="1" s="1"/>
  <c r="FX8" i="1"/>
  <c r="FW8" i="1"/>
  <c r="FV8" i="1"/>
  <c r="FV7" i="1" s="1"/>
  <c r="FU8" i="1"/>
  <c r="FU7" i="1" s="1"/>
  <c r="FT8" i="1"/>
  <c r="FT7" i="1" s="1"/>
  <c r="FS8" i="1"/>
  <c r="FS7" i="1" s="1"/>
  <c r="FR8" i="1"/>
  <c r="FR7" i="1" s="1"/>
  <c r="FQ8" i="1"/>
  <c r="FP8" i="1"/>
  <c r="FP7" i="1" s="1"/>
  <c r="FO8" i="1"/>
  <c r="FO7" i="1" s="1"/>
  <c r="FN8" i="1"/>
  <c r="FN7" i="1" s="1"/>
  <c r="FM8" i="1"/>
  <c r="FM7" i="1" s="1"/>
  <c r="FL8" i="1"/>
  <c r="FL7" i="1" s="1"/>
  <c r="FK8" i="1"/>
  <c r="FK7" i="1" s="1"/>
  <c r="FJ8" i="1"/>
  <c r="FJ7" i="1" s="1"/>
  <c r="FI8" i="1"/>
  <c r="FI7" i="1" s="1"/>
  <c r="FH8" i="1"/>
  <c r="FH7" i="1" s="1"/>
  <c r="FG8" i="1"/>
  <c r="FG7" i="1" s="1"/>
  <c r="FF8" i="1"/>
  <c r="FF7" i="1" s="1"/>
  <c r="FE8" i="1"/>
  <c r="FE7" i="1" s="1"/>
  <c r="FD8" i="1"/>
  <c r="FD7" i="1" s="1"/>
  <c r="FC8" i="1"/>
  <c r="FC7" i="1" s="1"/>
  <c r="FB8" i="1"/>
  <c r="FB7" i="1" s="1"/>
  <c r="FA8" i="1"/>
  <c r="FA7" i="1" s="1"/>
  <c r="EZ8" i="1"/>
  <c r="EZ7" i="1" s="1"/>
  <c r="EY8" i="1"/>
  <c r="EY7" i="1" s="1"/>
  <c r="EX8" i="1"/>
  <c r="EX7" i="1" s="1"/>
  <c r="EW8" i="1"/>
  <c r="EW7" i="1" s="1"/>
  <c r="EV8" i="1"/>
  <c r="EV7" i="1" s="1"/>
  <c r="EU8" i="1"/>
  <c r="EU7" i="1" s="1"/>
  <c r="ET8" i="1"/>
  <c r="ET7" i="1" s="1"/>
  <c r="ES8" i="1"/>
  <c r="ES7" i="1" s="1"/>
  <c r="ER8" i="1"/>
  <c r="ER7" i="1" s="1"/>
  <c r="EQ8" i="1"/>
  <c r="EP8" i="1"/>
  <c r="EP7" i="1" s="1"/>
  <c r="EO8" i="1"/>
  <c r="EO7" i="1" s="1"/>
  <c r="EN8" i="1"/>
  <c r="EN7" i="1" s="1"/>
  <c r="EM8" i="1"/>
  <c r="EM7" i="1" s="1"/>
  <c r="EL8" i="1"/>
  <c r="EL7" i="1" s="1"/>
  <c r="EK8" i="1"/>
  <c r="EJ8" i="1"/>
  <c r="EJ7" i="1" s="1"/>
  <c r="EI8" i="1"/>
  <c r="EI7" i="1" s="1"/>
  <c r="EH8" i="1"/>
  <c r="EH7" i="1" s="1"/>
  <c r="EG8" i="1"/>
  <c r="EG7" i="1" s="1"/>
  <c r="EF8" i="1"/>
  <c r="EE8" i="1"/>
  <c r="EE7" i="1" s="1"/>
  <c r="ED8" i="1"/>
  <c r="EC8" i="1"/>
  <c r="EC7" i="1" s="1"/>
  <c r="EB8" i="1"/>
  <c r="EB7" i="1" s="1"/>
  <c r="EA8" i="1"/>
  <c r="EA7" i="1" s="1"/>
  <c r="DZ8" i="1"/>
  <c r="DZ7" i="1" s="1"/>
  <c r="DY8" i="1"/>
  <c r="DY7" i="1" s="1"/>
  <c r="DX8" i="1"/>
  <c r="DX7" i="1" s="1"/>
  <c r="DW8" i="1"/>
  <c r="DW7" i="1" s="1"/>
  <c r="DV8" i="1"/>
  <c r="DV7" i="1" s="1"/>
  <c r="DU8" i="1"/>
  <c r="DU7" i="1" s="1"/>
  <c r="DT8" i="1"/>
  <c r="DT7" i="1" s="1"/>
  <c r="DS8" i="1"/>
  <c r="DS7" i="1" s="1"/>
  <c r="DR8" i="1"/>
  <c r="DR7" i="1" s="1"/>
  <c r="DQ8" i="1"/>
  <c r="DP8" i="1"/>
  <c r="DP7" i="1" s="1"/>
  <c r="DO8" i="1"/>
  <c r="DO7" i="1" s="1"/>
  <c r="DN8" i="1"/>
  <c r="DN7" i="1" s="1"/>
  <c r="DM8" i="1"/>
  <c r="DL8" i="1"/>
  <c r="DK8" i="1"/>
  <c r="DJ8" i="1"/>
  <c r="DI8" i="1"/>
  <c r="DI7" i="1" s="1"/>
  <c r="DH8" i="1"/>
  <c r="DH7" i="1" s="1"/>
  <c r="DG8" i="1"/>
  <c r="DF8" i="1"/>
  <c r="DF7" i="1" s="1"/>
  <c r="DE8" i="1"/>
  <c r="DE7" i="1" s="1"/>
  <c r="DD8" i="1"/>
  <c r="DD7" i="1" s="1"/>
  <c r="DC8" i="1"/>
  <c r="DC7" i="1" s="1"/>
  <c r="DB8" i="1"/>
  <c r="DB7" i="1" s="1"/>
  <c r="DA8" i="1"/>
  <c r="DA7" i="1" s="1"/>
  <c r="CZ8" i="1"/>
  <c r="CZ7" i="1" s="1"/>
  <c r="CY8" i="1"/>
  <c r="CY7" i="1" s="1"/>
  <c r="CX8" i="1"/>
  <c r="CX7" i="1" s="1"/>
  <c r="CW8" i="1"/>
  <c r="CW7" i="1" s="1"/>
  <c r="CV8" i="1"/>
  <c r="CV7" i="1" s="1"/>
  <c r="CU8" i="1"/>
  <c r="CU7" i="1" s="1"/>
  <c r="CT8" i="1"/>
  <c r="CT7" i="1" s="1"/>
  <c r="CS8" i="1"/>
  <c r="CS7" i="1" s="1"/>
  <c r="CR8" i="1"/>
  <c r="CR7" i="1" s="1"/>
  <c r="CQ8" i="1"/>
  <c r="CQ7" i="1" s="1"/>
  <c r="CP8" i="1"/>
  <c r="CP7" i="1" s="1"/>
  <c r="CO8" i="1"/>
  <c r="CO7" i="1" s="1"/>
  <c r="CN8" i="1"/>
  <c r="CN7" i="1" s="1"/>
  <c r="CM8" i="1"/>
  <c r="CM7" i="1" s="1"/>
  <c r="CL8" i="1"/>
  <c r="CL7" i="1" s="1"/>
  <c r="CK8" i="1"/>
  <c r="CK7" i="1" s="1"/>
  <c r="CJ8" i="1"/>
  <c r="CJ7" i="1" s="1"/>
  <c r="CI8" i="1"/>
  <c r="CI7" i="1" s="1"/>
  <c r="CH8" i="1"/>
  <c r="CH7" i="1" s="1"/>
  <c r="CG8" i="1"/>
  <c r="CG7" i="1" s="1"/>
  <c r="CF8" i="1"/>
  <c r="CF7" i="1" s="1"/>
  <c r="CE8" i="1"/>
  <c r="CE7" i="1" s="1"/>
  <c r="CD8" i="1"/>
  <c r="CD7" i="1" s="1"/>
  <c r="CC8" i="1"/>
  <c r="CC7" i="1" s="1"/>
  <c r="CB8" i="1"/>
  <c r="CB7" i="1" s="1"/>
  <c r="CA8" i="1"/>
  <c r="CA7" i="1" s="1"/>
  <c r="BZ8" i="1"/>
  <c r="BZ7" i="1" s="1"/>
  <c r="BY8" i="1"/>
  <c r="BY7" i="1" s="1"/>
  <c r="BX8" i="1"/>
  <c r="BX7" i="1" s="1"/>
  <c r="BW8" i="1"/>
  <c r="BW7" i="1" s="1"/>
  <c r="BV8" i="1"/>
  <c r="BV7" i="1" s="1"/>
  <c r="BU8" i="1"/>
  <c r="BU7" i="1" s="1"/>
  <c r="BT8" i="1"/>
  <c r="BT7" i="1" s="1"/>
  <c r="BS8" i="1"/>
  <c r="BS7" i="1" s="1"/>
  <c r="BR8" i="1"/>
  <c r="BR7" i="1" s="1"/>
  <c r="BQ8" i="1"/>
  <c r="BQ7" i="1" s="1"/>
  <c r="BP8" i="1"/>
  <c r="BP7" i="1" s="1"/>
  <c r="BO8" i="1"/>
  <c r="BO7" i="1" s="1"/>
  <c r="BN8" i="1"/>
  <c r="BN7" i="1" s="1"/>
  <c r="BM8" i="1"/>
  <c r="BM7" i="1" s="1"/>
  <c r="BL8" i="1"/>
  <c r="BL7" i="1" s="1"/>
  <c r="BK8" i="1"/>
  <c r="BK7" i="1" s="1"/>
  <c r="BJ8" i="1"/>
  <c r="BJ7" i="1" s="1"/>
  <c r="BI8" i="1"/>
  <c r="BI7" i="1" s="1"/>
  <c r="BH8" i="1"/>
  <c r="BH7" i="1" s="1"/>
  <c r="BG8" i="1"/>
  <c r="BG7" i="1" s="1"/>
  <c r="BF8" i="1"/>
  <c r="BF7" i="1" s="1"/>
  <c r="BE8" i="1"/>
  <c r="BE7" i="1" s="1"/>
  <c r="BD8" i="1"/>
  <c r="BD7" i="1" s="1"/>
  <c r="BC8" i="1"/>
  <c r="BC7" i="1" s="1"/>
  <c r="BB8" i="1"/>
  <c r="BB7" i="1" s="1"/>
  <c r="BA8" i="1"/>
  <c r="BA7" i="1" s="1"/>
  <c r="AZ8" i="1"/>
  <c r="AZ7" i="1" s="1"/>
  <c r="AY8" i="1"/>
  <c r="AY7" i="1" s="1"/>
  <c r="AX8" i="1"/>
  <c r="AX7" i="1" s="1"/>
  <c r="AW8" i="1"/>
  <c r="AW7" i="1" s="1"/>
  <c r="AV8" i="1"/>
  <c r="AV7" i="1" s="1"/>
  <c r="AU8" i="1"/>
  <c r="AU7" i="1" s="1"/>
  <c r="AT8" i="1"/>
  <c r="AT7" i="1" s="1"/>
  <c r="AS8" i="1"/>
  <c r="AS7" i="1" s="1"/>
  <c r="AR8" i="1"/>
  <c r="AR7" i="1" s="1"/>
  <c r="AQ8" i="1"/>
  <c r="AQ7" i="1" s="1"/>
  <c r="AP8" i="1"/>
  <c r="AP7" i="1" s="1"/>
  <c r="AO8" i="1"/>
  <c r="AO7" i="1" s="1"/>
  <c r="AN8" i="1"/>
  <c r="AN7" i="1" s="1"/>
  <c r="AM8" i="1"/>
  <c r="AM7" i="1" s="1"/>
  <c r="AL8" i="1"/>
  <c r="AL7" i="1" s="1"/>
  <c r="AK8" i="1"/>
  <c r="AK7" i="1" s="1"/>
  <c r="AJ8" i="1"/>
  <c r="AJ7" i="1" s="1"/>
  <c r="AI8" i="1"/>
  <c r="AI7" i="1" s="1"/>
  <c r="AH8" i="1"/>
  <c r="AH7" i="1" s="1"/>
  <c r="AG8" i="1"/>
  <c r="AG7" i="1" s="1"/>
  <c r="AF8" i="1"/>
  <c r="AF7" i="1" s="1"/>
  <c r="AE8" i="1"/>
  <c r="AE7" i="1" s="1"/>
  <c r="AD8" i="1"/>
  <c r="AD7" i="1" s="1"/>
  <c r="AC8" i="1"/>
  <c r="AC7" i="1" s="1"/>
  <c r="AB8" i="1"/>
  <c r="AB7" i="1" s="1"/>
  <c r="AA8" i="1"/>
  <c r="AA7" i="1" s="1"/>
  <c r="Z8" i="1"/>
  <c r="Z7" i="1" s="1"/>
  <c r="Y8" i="1"/>
  <c r="Y7" i="1" s="1"/>
  <c r="X8" i="1"/>
  <c r="X7" i="1" s="1"/>
  <c r="W8" i="1"/>
  <c r="W7" i="1" s="1"/>
  <c r="V8" i="1"/>
  <c r="V7" i="1" s="1"/>
  <c r="U8" i="1"/>
  <c r="U7" i="1" s="1"/>
  <c r="T8" i="1"/>
  <c r="T7" i="1" s="1"/>
  <c r="S8" i="1"/>
  <c r="S7" i="1" s="1"/>
  <c r="R8" i="1"/>
  <c r="R7" i="1" s="1"/>
  <c r="Q8" i="1"/>
  <c r="Q7" i="1" s="1"/>
  <c r="P8" i="1"/>
  <c r="P7" i="1" s="1"/>
  <c r="O8" i="1"/>
  <c r="O7" i="1" s="1"/>
  <c r="N8" i="1"/>
  <c r="N7" i="1" s="1"/>
  <c r="M8" i="1"/>
  <c r="M7" i="1" s="1"/>
  <c r="L8" i="1"/>
  <c r="L7" i="1" s="1"/>
  <c r="K8" i="1"/>
  <c r="K7" i="1" s="1"/>
  <c r="J8" i="1"/>
  <c r="J7" i="1" s="1"/>
  <c r="I8" i="1"/>
  <c r="I7" i="1" s="1"/>
  <c r="H8" i="1"/>
  <c r="H7" i="1" s="1"/>
  <c r="G8" i="1"/>
  <c r="G7" i="1" s="1"/>
  <c r="F8" i="1"/>
  <c r="F7" i="1" s="1"/>
  <c r="E8" i="1"/>
  <c r="E7" i="1" s="1"/>
  <c r="D8" i="1"/>
  <c r="D7" i="1" s="1"/>
  <c r="C8" i="1"/>
  <c r="C7" i="1" s="1"/>
  <c r="B8" i="1"/>
  <c r="B7" i="1" s="1"/>
  <c r="NA7" i="1"/>
  <c r="MZ7" i="1"/>
  <c r="MY7" i="1"/>
  <c r="MW7" i="1"/>
  <c r="MV7" i="1"/>
  <c r="MU7" i="1"/>
  <c r="MS7" i="1"/>
  <c r="MR7" i="1"/>
  <c r="MQ7" i="1"/>
  <c r="MO7" i="1"/>
  <c r="MN7" i="1"/>
  <c r="MM7" i="1"/>
  <c r="MK7" i="1"/>
  <c r="MJ7" i="1"/>
  <c r="MI7" i="1"/>
  <c r="MG7" i="1"/>
  <c r="MF7" i="1"/>
  <c r="ME7" i="1"/>
  <c r="MC7" i="1"/>
  <c r="MB7" i="1"/>
  <c r="MA7" i="1"/>
  <c r="LY7" i="1"/>
  <c r="LX7" i="1"/>
  <c r="LW7" i="1"/>
  <c r="LU7" i="1"/>
  <c r="LT7" i="1"/>
  <c r="LS7" i="1"/>
  <c r="LQ7" i="1"/>
  <c r="LP7" i="1"/>
  <c r="LO7" i="1"/>
  <c r="LM7" i="1"/>
  <c r="LL7" i="1"/>
  <c r="LK7" i="1"/>
  <c r="LI7" i="1"/>
  <c r="LH7" i="1"/>
  <c r="LG7" i="1"/>
  <c r="LE7" i="1"/>
  <c r="LD7" i="1"/>
  <c r="LC7" i="1"/>
  <c r="LA7" i="1"/>
  <c r="KZ7" i="1"/>
  <c r="KY7" i="1"/>
  <c r="KW7" i="1"/>
  <c r="KV7" i="1"/>
  <c r="KU7" i="1"/>
  <c r="KS7" i="1"/>
  <c r="KR7" i="1"/>
  <c r="KQ7" i="1"/>
  <c r="KO7" i="1"/>
  <c r="KN7" i="1"/>
  <c r="KM7" i="1"/>
  <c r="KK7" i="1"/>
  <c r="KJ7" i="1"/>
  <c r="KI7" i="1"/>
  <c r="KG7" i="1"/>
  <c r="KF7" i="1"/>
  <c r="KE7" i="1"/>
  <c r="KC7" i="1"/>
  <c r="KB7" i="1"/>
  <c r="KA7" i="1"/>
  <c r="JY7" i="1"/>
  <c r="JX7" i="1"/>
  <c r="JW7" i="1"/>
  <c r="JU7" i="1"/>
  <c r="JS7" i="1"/>
  <c r="JQ7" i="1"/>
  <c r="JP7" i="1"/>
  <c r="JM7" i="1"/>
  <c r="JL7" i="1"/>
  <c r="JK7" i="1"/>
  <c r="JI7" i="1"/>
  <c r="JH7" i="1"/>
  <c r="JG7" i="1"/>
  <c r="JE7" i="1"/>
  <c r="JC7" i="1"/>
  <c r="JA7" i="1"/>
  <c r="IY7" i="1"/>
  <c r="IW7" i="1"/>
  <c r="IV7" i="1"/>
  <c r="IU7" i="1"/>
  <c r="IS7" i="1"/>
  <c r="IQ7" i="1"/>
  <c r="IN7" i="1"/>
  <c r="IM7" i="1"/>
  <c r="II7" i="1"/>
  <c r="IG7" i="1"/>
  <c r="IF7" i="1"/>
  <c r="IB7" i="1"/>
  <c r="IA7" i="1"/>
  <c r="HY7" i="1"/>
  <c r="HT7" i="1"/>
  <c r="HS7" i="1"/>
  <c r="HM7" i="1"/>
  <c r="HI7" i="1"/>
  <c r="HH7" i="1"/>
  <c r="HG7" i="1"/>
  <c r="HA7" i="1"/>
  <c r="GY7" i="1"/>
  <c r="GV7" i="1"/>
  <c r="GR7" i="1"/>
  <c r="GK7" i="1"/>
  <c r="GG7" i="1"/>
  <c r="GF7" i="1"/>
  <c r="FX7" i="1"/>
  <c r="FW7" i="1"/>
  <c r="FQ7" i="1"/>
  <c r="EQ7" i="1"/>
  <c r="EK7" i="1"/>
  <c r="EF7" i="1"/>
  <c r="ED7" i="1"/>
  <c r="CI6" i="1"/>
  <c r="CH6" i="1"/>
  <c r="CE6" i="1"/>
  <c r="CD6" i="1"/>
  <c r="CC6" i="1"/>
  <c r="CB6" i="1"/>
  <c r="CA6" i="1"/>
  <c r="BX6" i="1"/>
  <c r="BW6" i="1"/>
  <c r="BV6" i="1"/>
  <c r="BN6" i="1"/>
  <c r="BH6" i="1"/>
  <c r="BG6" i="1"/>
  <c r="BF6" i="1"/>
  <c r="BC6" i="1"/>
  <c r="BB6" i="1"/>
  <c r="BA6" i="1"/>
  <c r="AZ6" i="1"/>
  <c r="AY6" i="1"/>
  <c r="AV6" i="1"/>
  <c r="AU6" i="1"/>
  <c r="AT6" i="1"/>
  <c r="AS6" i="1"/>
  <c r="AR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E6" i="1"/>
  <c r="D6" i="1"/>
  <c r="C6" i="1"/>
  <c r="B6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V130" i="1" l="1"/>
  <c r="Z130" i="1"/>
  <c r="AD130" i="1"/>
  <c r="AH130" i="1"/>
  <c r="AL130" i="1"/>
  <c r="BF22" i="1"/>
  <c r="AU22" i="1"/>
  <c r="CE22" i="1"/>
  <c r="BW22" i="1"/>
  <c r="T130" i="1"/>
  <c r="X130" i="1"/>
  <c r="AB130" i="1"/>
  <c r="AF130" i="1"/>
  <c r="AJ130" i="1"/>
  <c r="AN130" i="1"/>
  <c r="AR130" i="1"/>
  <c r="AV130" i="1"/>
  <c r="AZ130" i="1"/>
  <c r="BD130" i="1"/>
  <c r="BH130" i="1"/>
  <c r="BL130" i="1"/>
  <c r="BP130" i="1"/>
  <c r="BT130" i="1"/>
  <c r="BX130" i="1"/>
  <c r="CB130" i="1"/>
  <c r="CF130" i="1"/>
  <c r="CJ130" i="1"/>
  <c r="CN130" i="1"/>
  <c r="CR130" i="1"/>
  <c r="CV130" i="1"/>
  <c r="CZ130" i="1"/>
  <c r="DD130" i="1"/>
  <c r="DH130" i="1"/>
  <c r="DL130" i="1"/>
  <c r="DP130" i="1"/>
  <c r="DT130" i="1"/>
  <c r="DX130" i="1"/>
  <c r="EB130" i="1"/>
  <c r="EF130" i="1"/>
  <c r="EJ130" i="1"/>
  <c r="EN130" i="1"/>
  <c r="ER130" i="1"/>
  <c r="EV130" i="1"/>
  <c r="DM123" i="1"/>
  <c r="AP130" i="1"/>
  <c r="AT130" i="1"/>
  <c r="AX130" i="1"/>
  <c r="BB130" i="1"/>
  <c r="BF130" i="1"/>
  <c r="BJ130" i="1"/>
  <c r="BN130" i="1"/>
  <c r="BR130" i="1"/>
  <c r="BV130" i="1"/>
  <c r="BZ130" i="1"/>
  <c r="CD130" i="1"/>
  <c r="CH130" i="1"/>
  <c r="CL130" i="1"/>
  <c r="CP130" i="1"/>
  <c r="CT130" i="1"/>
  <c r="CX130" i="1"/>
  <c r="DB130" i="1"/>
  <c r="DF130" i="1"/>
  <c r="DJ130" i="1"/>
  <c r="DN130" i="1"/>
  <c r="DR130" i="1"/>
  <c r="DV130" i="1"/>
  <c r="DZ130" i="1"/>
  <c r="ED130" i="1"/>
  <c r="EH130" i="1"/>
  <c r="EL130" i="1"/>
  <c r="EP130" i="1"/>
  <c r="ET130" i="1"/>
  <c r="EX130" i="1"/>
  <c r="DU41" i="1"/>
  <c r="DZ7" i="3"/>
  <c r="DY41" i="1"/>
  <c r="ED7" i="3"/>
  <c r="EC41" i="1"/>
  <c r="EH7" i="3"/>
  <c r="EG41" i="1"/>
  <c r="EL7" i="3"/>
  <c r="EK41" i="1"/>
  <c r="EP7" i="3"/>
  <c r="EO41" i="1"/>
  <c r="ET7" i="3"/>
  <c r="ES41" i="1"/>
  <c r="EX7" i="3"/>
  <c r="EW41" i="1"/>
  <c r="FB7" i="3"/>
  <c r="FA41" i="1"/>
  <c r="FF7" i="3"/>
  <c r="FE41" i="1"/>
  <c r="FJ7" i="3"/>
  <c r="FI41" i="1"/>
  <c r="FN7" i="3"/>
  <c r="FM41" i="1"/>
  <c r="FR7" i="3"/>
  <c r="FQ41" i="1"/>
  <c r="FV7" i="3"/>
  <c r="FU41" i="1"/>
  <c r="FZ7" i="3"/>
  <c r="FY41" i="1"/>
  <c r="GD7" i="3"/>
  <c r="GC41" i="1"/>
  <c r="GH7" i="3"/>
  <c r="GG41" i="1"/>
  <c r="GL7" i="3"/>
  <c r="GK41" i="1"/>
  <c r="GP7" i="3"/>
  <c r="GO41" i="1"/>
  <c r="GT7" i="3"/>
  <c r="GS41" i="1"/>
  <c r="GX7" i="3"/>
  <c r="DV41" i="1"/>
  <c r="EA7" i="3"/>
  <c r="DZ41" i="1"/>
  <c r="EE7" i="3"/>
  <c r="ED41" i="1"/>
  <c r="EI7" i="3"/>
  <c r="EH41" i="1"/>
  <c r="EM7" i="3"/>
  <c r="EL41" i="1"/>
  <c r="EQ7" i="3"/>
  <c r="EP41" i="1"/>
  <c r="EU7" i="3"/>
  <c r="ET41" i="1"/>
  <c r="EY7" i="3"/>
  <c r="EX41" i="1"/>
  <c r="FC7" i="3"/>
  <c r="FB41" i="1"/>
  <c r="FG7" i="3"/>
  <c r="FF41" i="1"/>
  <c r="FK7" i="3"/>
  <c r="FJ41" i="1"/>
  <c r="FO7" i="3"/>
  <c r="FN41" i="1"/>
  <c r="FS7" i="3"/>
  <c r="FR41" i="1"/>
  <c r="FW7" i="3"/>
  <c r="FV41" i="1"/>
  <c r="GA7" i="3"/>
  <c r="FZ41" i="1"/>
  <c r="GE7" i="3"/>
  <c r="GD41" i="1"/>
  <c r="GI7" i="3"/>
  <c r="GH41" i="1"/>
  <c r="GM7" i="3"/>
  <c r="GL41" i="1"/>
  <c r="GQ7" i="3"/>
  <c r="GP41" i="1"/>
  <c r="GU7" i="3"/>
  <c r="GT41" i="1"/>
  <c r="GY7" i="3"/>
  <c r="DQ7" i="1"/>
  <c r="DW41" i="1"/>
  <c r="EB7" i="3"/>
  <c r="EA41" i="1"/>
  <c r="EF7" i="3"/>
  <c r="EE41" i="1"/>
  <c r="EJ7" i="3"/>
  <c r="EI41" i="1"/>
  <c r="EN7" i="3"/>
  <c r="EM41" i="1"/>
  <c r="ER7" i="3"/>
  <c r="EQ41" i="1"/>
  <c r="EV7" i="3"/>
  <c r="EU41" i="1"/>
  <c r="EZ7" i="3"/>
  <c r="EY41" i="1"/>
  <c r="FD7" i="3"/>
  <c r="FC41" i="1"/>
  <c r="FH7" i="3"/>
  <c r="FG41" i="1"/>
  <c r="FL7" i="3"/>
  <c r="FK41" i="1"/>
  <c r="FP7" i="3"/>
  <c r="FO41" i="1"/>
  <c r="FT7" i="3"/>
  <c r="FS41" i="1"/>
  <c r="FX7" i="3"/>
  <c r="FW41" i="1"/>
  <c r="GB7" i="3"/>
  <c r="GA41" i="1"/>
  <c r="GF7" i="3"/>
  <c r="GE41" i="1"/>
  <c r="GJ7" i="3"/>
  <c r="GI41" i="1"/>
  <c r="GN7" i="3"/>
  <c r="GM41" i="1"/>
  <c r="GR7" i="3"/>
  <c r="GQ41" i="1"/>
  <c r="GV7" i="3"/>
  <c r="GU41" i="1"/>
  <c r="GZ7" i="3"/>
  <c r="DT41" i="1"/>
  <c r="DY7" i="3"/>
  <c r="DX41" i="1"/>
  <c r="EC7" i="3"/>
  <c r="EB41" i="1"/>
  <c r="EG7" i="3"/>
  <c r="EF41" i="1"/>
  <c r="EK7" i="3"/>
  <c r="EJ41" i="1"/>
  <c r="EO7" i="3"/>
  <c r="EN41" i="1"/>
  <c r="ES7" i="3"/>
  <c r="ER41" i="1"/>
  <c r="EW7" i="3"/>
  <c r="EV41" i="1"/>
  <c r="FA7" i="3"/>
  <c r="EZ41" i="1"/>
  <c r="FE7" i="3"/>
  <c r="FD41" i="1"/>
  <c r="FI7" i="3"/>
  <c r="FH41" i="1"/>
  <c r="FM7" i="3"/>
  <c r="FL41" i="1"/>
  <c r="FQ7" i="3"/>
  <c r="FP41" i="1"/>
  <c r="FU7" i="3"/>
  <c r="FT41" i="1"/>
  <c r="FY7" i="3"/>
  <c r="FX41" i="1"/>
  <c r="GC7" i="3"/>
  <c r="GB41" i="1"/>
  <c r="GG7" i="3"/>
  <c r="GF41" i="1"/>
  <c r="GK7" i="3"/>
  <c r="GJ41" i="1"/>
  <c r="GO7" i="3"/>
  <c r="GN41" i="1"/>
  <c r="GS7" i="3"/>
  <c r="GR41" i="1"/>
  <c r="GW7" i="3"/>
  <c r="GV41" i="1"/>
  <c r="HA7" i="3"/>
  <c r="DQ90" i="1"/>
  <c r="S130" i="1"/>
  <c r="W130" i="1"/>
  <c r="AA130" i="1"/>
  <c r="AE130" i="1"/>
  <c r="AI130" i="1"/>
  <c r="AM130" i="1"/>
  <c r="AQ130" i="1"/>
  <c r="AU130" i="1"/>
  <c r="AY130" i="1"/>
  <c r="BC130" i="1"/>
  <c r="BG130" i="1"/>
  <c r="BK130" i="1"/>
  <c r="BO130" i="1"/>
  <c r="BS130" i="1"/>
  <c r="BW130" i="1"/>
  <c r="CA130" i="1"/>
  <c r="CE130" i="1"/>
  <c r="CI130" i="1"/>
  <c r="CM130" i="1"/>
  <c r="CQ130" i="1"/>
  <c r="CU130" i="1"/>
  <c r="CY130" i="1"/>
  <c r="DC130" i="1"/>
  <c r="DG130" i="1"/>
  <c r="DK130" i="1"/>
  <c r="DO130" i="1"/>
  <c r="DS130" i="1"/>
  <c r="DW130" i="1"/>
  <c r="EA130" i="1"/>
  <c r="EE130" i="1"/>
  <c r="EI130" i="1"/>
  <c r="EM130" i="1"/>
  <c r="EQ130" i="1"/>
  <c r="EU130" i="1"/>
  <c r="DH123" i="1"/>
  <c r="W22" i="1"/>
  <c r="DG94" i="1"/>
  <c r="ER94" i="1"/>
  <c r="CB113" i="1"/>
  <c r="GO22" i="1"/>
  <c r="HE22" i="1"/>
  <c r="HM22" i="1"/>
  <c r="IC22" i="1"/>
  <c r="IK22" i="1"/>
  <c r="JA22" i="1"/>
  <c r="JE22" i="1"/>
  <c r="JU22" i="1"/>
  <c r="KK22" i="1"/>
  <c r="LE22" i="1"/>
  <c r="LU22" i="1"/>
  <c r="MG22" i="1"/>
  <c r="NA22" i="1"/>
  <c r="DM7" i="1"/>
  <c r="AY129" i="1"/>
  <c r="DM90" i="1"/>
  <c r="AW129" i="1"/>
  <c r="BA129" i="1"/>
  <c r="AV113" i="1"/>
  <c r="DL7" i="1"/>
  <c r="BK22" i="1"/>
  <c r="BO22" i="1"/>
  <c r="BS22" i="1"/>
  <c r="CM22" i="1"/>
  <c r="CQ22" i="1"/>
  <c r="CU22" i="1"/>
  <c r="CY22" i="1"/>
  <c r="DC22" i="1"/>
  <c r="DO22" i="1"/>
  <c r="DS22" i="1"/>
  <c r="DW22" i="1"/>
  <c r="EA22" i="1"/>
  <c r="EE22" i="1"/>
  <c r="EI22" i="1"/>
  <c r="EM22" i="1"/>
  <c r="EQ22" i="1"/>
  <c r="EU22" i="1"/>
  <c r="EY22" i="1"/>
  <c r="FC22" i="1"/>
  <c r="FG22" i="1"/>
  <c r="FK22" i="1"/>
  <c r="FO22" i="1"/>
  <c r="FS22" i="1"/>
  <c r="FW22" i="1"/>
  <c r="GA22" i="1"/>
  <c r="GE22" i="1"/>
  <c r="GI22" i="1"/>
  <c r="GM22" i="1"/>
  <c r="GQ22" i="1"/>
  <c r="GU22" i="1"/>
  <c r="GY22" i="1"/>
  <c r="HC22" i="1"/>
  <c r="HG22" i="1"/>
  <c r="HK22" i="1"/>
  <c r="HO22" i="1"/>
  <c r="HS22" i="1"/>
  <c r="HW22" i="1"/>
  <c r="IA22" i="1"/>
  <c r="IE22" i="1"/>
  <c r="II22" i="1"/>
  <c r="IQ22" i="1"/>
  <c r="IU22" i="1"/>
  <c r="IY22" i="1"/>
  <c r="JC22" i="1"/>
  <c r="JG22" i="1"/>
  <c r="JK22" i="1"/>
  <c r="JO22" i="1"/>
  <c r="JS22" i="1"/>
  <c r="JW22" i="1"/>
  <c r="KA22" i="1"/>
  <c r="KE22" i="1"/>
  <c r="KI22" i="1"/>
  <c r="KM22" i="1"/>
  <c r="KU22" i="1"/>
  <c r="KY22" i="1"/>
  <c r="LC22" i="1"/>
  <c r="LG22" i="1"/>
  <c r="LK22" i="1"/>
  <c r="LO22" i="1"/>
  <c r="LS22" i="1"/>
  <c r="LW22" i="1"/>
  <c r="MA22" i="1"/>
  <c r="ME22" i="1"/>
  <c r="MI22" i="1"/>
  <c r="MM22" i="1"/>
  <c r="MQ22" i="1"/>
  <c r="MU22" i="1"/>
  <c r="MY22" i="1"/>
  <c r="DF53" i="1"/>
  <c r="GG22" i="1"/>
  <c r="GW22" i="1"/>
  <c r="HA22" i="1"/>
  <c r="HQ22" i="1"/>
  <c r="HU22" i="1"/>
  <c r="IG22" i="1"/>
  <c r="IS22" i="1"/>
  <c r="JI22" i="1"/>
  <c r="JY22" i="1"/>
  <c r="KO22" i="1"/>
  <c r="LM22" i="1"/>
  <c r="MC22" i="1"/>
  <c r="MS22" i="1"/>
  <c r="U129" i="1"/>
  <c r="Y129" i="1"/>
  <c r="AC129" i="1"/>
  <c r="AG129" i="1"/>
  <c r="AK129" i="1"/>
  <c r="AO129" i="1"/>
  <c r="AS129" i="1"/>
  <c r="CK129" i="1"/>
  <c r="CO129" i="1"/>
  <c r="CS129" i="1"/>
  <c r="CW129" i="1"/>
  <c r="DA129" i="1"/>
  <c r="DE129" i="1"/>
  <c r="DI129" i="1"/>
  <c r="DM129" i="1"/>
  <c r="DU129" i="1"/>
  <c r="DY129" i="1"/>
  <c r="EC129" i="1"/>
  <c r="EG129" i="1"/>
  <c r="EK129" i="1"/>
  <c r="EO129" i="1"/>
  <c r="ES129" i="1"/>
  <c r="GK22" i="1"/>
  <c r="HY22" i="1"/>
  <c r="IO22" i="1"/>
  <c r="JM22" i="1"/>
  <c r="KG22" i="1"/>
  <c r="KW22" i="1"/>
  <c r="LQ22" i="1"/>
  <c r="MK22" i="1"/>
  <c r="DY22" i="1"/>
  <c r="EG22" i="1"/>
  <c r="FU22" i="1"/>
  <c r="DK7" i="1"/>
  <c r="BH22" i="1"/>
  <c r="BH34" i="1" s="1"/>
  <c r="BL22" i="1"/>
  <c r="BP22" i="1"/>
  <c r="BT22" i="1"/>
  <c r="CN22" i="1"/>
  <c r="CR22" i="1"/>
  <c r="CV22" i="1"/>
  <c r="CZ22" i="1"/>
  <c r="DD22" i="1"/>
  <c r="DH22" i="1"/>
  <c r="DL22" i="1"/>
  <c r="DP22" i="1"/>
  <c r="DT22" i="1"/>
  <c r="DX22" i="1"/>
  <c r="EB22" i="1"/>
  <c r="EF22" i="1"/>
  <c r="EJ22" i="1"/>
  <c r="EN22" i="1"/>
  <c r="ER22" i="1"/>
  <c r="EV22" i="1"/>
  <c r="EZ22" i="1"/>
  <c r="FD22" i="1"/>
  <c r="FH22" i="1"/>
  <c r="FL22" i="1"/>
  <c r="FP22" i="1"/>
  <c r="FT22" i="1"/>
  <c r="FX22" i="1"/>
  <c r="DK22" i="1"/>
  <c r="BZ22" i="1"/>
  <c r="CK90" i="1"/>
  <c r="EO22" i="1"/>
  <c r="EW22" i="1"/>
  <c r="FE22" i="1"/>
  <c r="FM22" i="1"/>
  <c r="FY22" i="1"/>
  <c r="GC22" i="1"/>
  <c r="GS22" i="1"/>
  <c r="HI22" i="1"/>
  <c r="BC129" i="1"/>
  <c r="BG129" i="1"/>
  <c r="BK129" i="1"/>
  <c r="BO129" i="1"/>
  <c r="BS129" i="1"/>
  <c r="CA129" i="1"/>
  <c r="CE129" i="1"/>
  <c r="AR22" i="1"/>
  <c r="GB22" i="1"/>
  <c r="GF22" i="1"/>
  <c r="GJ22" i="1"/>
  <c r="GN22" i="1"/>
  <c r="GR22" i="1"/>
  <c r="GV22" i="1"/>
  <c r="GZ22" i="1"/>
  <c r="HD22" i="1"/>
  <c r="HH22" i="1"/>
  <c r="HL22" i="1"/>
  <c r="HP22" i="1"/>
  <c r="HT22" i="1"/>
  <c r="HX22" i="1"/>
  <c r="IB22" i="1"/>
  <c r="IF22" i="1"/>
  <c r="IJ22" i="1"/>
  <c r="IN22" i="1"/>
  <c r="IR22" i="1"/>
  <c r="IV22" i="1"/>
  <c r="IZ22" i="1"/>
  <c r="JD22" i="1"/>
  <c r="JH22" i="1"/>
  <c r="JL22" i="1"/>
  <c r="JP22" i="1"/>
  <c r="JT22" i="1"/>
  <c r="JX22" i="1"/>
  <c r="KB22" i="1"/>
  <c r="KF22" i="1"/>
  <c r="KJ22" i="1"/>
  <c r="KN22" i="1"/>
  <c r="KR22" i="1"/>
  <c r="KV22" i="1"/>
  <c r="KZ22" i="1"/>
  <c r="LD22" i="1"/>
  <c r="LH22" i="1"/>
  <c r="LL22" i="1"/>
  <c r="LP22" i="1"/>
  <c r="LT22" i="1"/>
  <c r="LX22" i="1"/>
  <c r="MB22" i="1"/>
  <c r="MF22" i="1"/>
  <c r="MJ22" i="1"/>
  <c r="MN22" i="1"/>
  <c r="MR22" i="1"/>
  <c r="MV22" i="1"/>
  <c r="MZ22" i="1"/>
  <c r="BS94" i="1"/>
  <c r="DJ7" i="1"/>
  <c r="AR113" i="1"/>
  <c r="CJ22" i="1"/>
  <c r="AY22" i="1"/>
  <c r="AY34" i="1" s="1"/>
  <c r="DG7" i="1"/>
  <c r="BG11" i="1"/>
  <c r="AZ22" i="1"/>
  <c r="DQ22" i="1"/>
  <c r="B80" i="1"/>
  <c r="C73" i="1" s="1"/>
  <c r="C80" i="1" s="1"/>
  <c r="D73" i="1" s="1"/>
  <c r="D80" i="1" s="1"/>
  <c r="E73" i="1" s="1"/>
  <c r="E80" i="1" s="1"/>
  <c r="F73" i="1" s="1"/>
  <c r="F80" i="1" s="1"/>
  <c r="G73" i="1" s="1"/>
  <c r="G80" i="1" s="1"/>
  <c r="H73" i="1" s="1"/>
  <c r="H80" i="1" s="1"/>
  <c r="I73" i="1" s="1"/>
  <c r="I80" i="1" s="1"/>
  <c r="J73" i="1" s="1"/>
  <c r="J80" i="1" s="1"/>
  <c r="K73" i="1" s="1"/>
  <c r="K80" i="1" s="1"/>
  <c r="L73" i="1" s="1"/>
  <c r="L80" i="1" s="1"/>
  <c r="M73" i="1" s="1"/>
  <c r="M80" i="1" s="1"/>
  <c r="N73" i="1" s="1"/>
  <c r="N80" i="1" s="1"/>
  <c r="O73" i="1" s="1"/>
  <c r="O80" i="1" s="1"/>
  <c r="P73" i="1" s="1"/>
  <c r="P80" i="1" s="1"/>
  <c r="Q73" i="1" s="1"/>
  <c r="Q80" i="1" s="1"/>
  <c r="R73" i="1" s="1"/>
  <c r="R80" i="1" s="1"/>
  <c r="Z80" i="1"/>
  <c r="AH80" i="1"/>
  <c r="AP80" i="1"/>
  <c r="AX80" i="1"/>
  <c r="BF80" i="1"/>
  <c r="BN80" i="1"/>
  <c r="BV80" i="1"/>
  <c r="CD80" i="1"/>
  <c r="CL80" i="1"/>
  <c r="CT80" i="1"/>
  <c r="DB80" i="1"/>
  <c r="DJ80" i="1"/>
  <c r="DR80" i="1"/>
  <c r="DZ80" i="1"/>
  <c r="EH80" i="1"/>
  <c r="EP80" i="1"/>
  <c r="BC94" i="1"/>
  <c r="CY94" i="1"/>
  <c r="DO94" i="1"/>
  <c r="EE94" i="1"/>
  <c r="AE94" i="1"/>
  <c r="U130" i="1"/>
  <c r="Y130" i="1"/>
  <c r="AC130" i="1"/>
  <c r="AG130" i="1"/>
  <c r="AK130" i="1"/>
  <c r="AO130" i="1"/>
  <c r="AS130" i="1"/>
  <c r="AW130" i="1"/>
  <c r="BA130" i="1"/>
  <c r="BE130" i="1"/>
  <c r="BI130" i="1"/>
  <c r="BM130" i="1"/>
  <c r="BQ130" i="1"/>
  <c r="BU130" i="1"/>
  <c r="BY130" i="1"/>
  <c r="CC130" i="1"/>
  <c r="CG130" i="1"/>
  <c r="CK130" i="1"/>
  <c r="CO130" i="1"/>
  <c r="CS130" i="1"/>
  <c r="CW130" i="1"/>
  <c r="DA130" i="1"/>
  <c r="DE130" i="1"/>
  <c r="DI130" i="1"/>
  <c r="DQ130" i="1"/>
  <c r="DU130" i="1"/>
  <c r="DY130" i="1"/>
  <c r="EC130" i="1"/>
  <c r="EG130" i="1"/>
  <c r="EK130" i="1"/>
  <c r="EO130" i="1"/>
  <c r="ES130" i="1"/>
  <c r="EW130" i="1"/>
  <c r="DQ129" i="1"/>
  <c r="DQ11" i="1"/>
  <c r="EW129" i="1"/>
  <c r="EW11" i="1"/>
  <c r="CD22" i="1"/>
  <c r="EC11" i="1"/>
  <c r="BB34" i="1"/>
  <c r="C13" i="1"/>
  <c r="AO11" i="1"/>
  <c r="CK11" i="1"/>
  <c r="DU11" i="1"/>
  <c r="ES11" i="1"/>
  <c r="W129" i="1"/>
  <c r="AE129" i="1"/>
  <c r="AM129" i="1"/>
  <c r="AQ129" i="1"/>
  <c r="BW129" i="1"/>
  <c r="BW11" i="1"/>
  <c r="CI129" i="1"/>
  <c r="CM129" i="1"/>
  <c r="CQ129" i="1"/>
  <c r="CQ11" i="1"/>
  <c r="CU129" i="1"/>
  <c r="CY129" i="1"/>
  <c r="DC129" i="1"/>
  <c r="DG129" i="1"/>
  <c r="DK129" i="1"/>
  <c r="DO129" i="1"/>
  <c r="DS129" i="1"/>
  <c r="DW129" i="1"/>
  <c r="EA129" i="1"/>
  <c r="EE129" i="1"/>
  <c r="EI129" i="1"/>
  <c r="EM129" i="1"/>
  <c r="EQ129" i="1"/>
  <c r="EU129" i="1"/>
  <c r="N22" i="1"/>
  <c r="N34" i="1" s="1"/>
  <c r="Z22" i="1"/>
  <c r="T129" i="1"/>
  <c r="X129" i="1"/>
  <c r="AB129" i="1"/>
  <c r="AF129" i="1"/>
  <c r="AJ129" i="1"/>
  <c r="AN129" i="1"/>
  <c r="AR129" i="1"/>
  <c r="AV129" i="1"/>
  <c r="BD129" i="1"/>
  <c r="BH129" i="1"/>
  <c r="BL129" i="1"/>
  <c r="BP129" i="1"/>
  <c r="BT129" i="1"/>
  <c r="BX129" i="1"/>
  <c r="CB129" i="1"/>
  <c r="CF129" i="1"/>
  <c r="CJ129" i="1"/>
  <c r="CN129" i="1"/>
  <c r="CR129" i="1"/>
  <c r="CV129" i="1"/>
  <c r="CZ129" i="1"/>
  <c r="DD129" i="1"/>
  <c r="DH129" i="1"/>
  <c r="DL129" i="1"/>
  <c r="DP129" i="1"/>
  <c r="DT129" i="1"/>
  <c r="DX129" i="1"/>
  <c r="EB129" i="1"/>
  <c r="EF129" i="1"/>
  <c r="EJ129" i="1"/>
  <c r="EN129" i="1"/>
  <c r="ER129" i="1"/>
  <c r="EV129" i="1"/>
  <c r="BH113" i="1"/>
  <c r="BX113" i="1"/>
  <c r="W94" i="1"/>
  <c r="AU94" i="1"/>
  <c r="BK94" i="1"/>
  <c r="CI94" i="1"/>
  <c r="CW94" i="1"/>
  <c r="DI94" i="1"/>
  <c r="DU94" i="1"/>
  <c r="EU94" i="1"/>
  <c r="AZ113" i="1"/>
  <c r="AY11" i="1"/>
  <c r="CE11" i="1"/>
  <c r="DC11" i="1"/>
  <c r="DP11" i="1"/>
  <c r="EG11" i="1"/>
  <c r="ER11" i="1"/>
  <c r="V129" i="1"/>
  <c r="Z129" i="1"/>
  <c r="AD129" i="1"/>
  <c r="AH129" i="1"/>
  <c r="AL129" i="1"/>
  <c r="AP129" i="1"/>
  <c r="AX129" i="1"/>
  <c r="BF129" i="1"/>
  <c r="BJ129" i="1"/>
  <c r="BN129" i="1"/>
  <c r="BR129" i="1"/>
  <c r="BV129" i="1"/>
  <c r="BZ129" i="1"/>
  <c r="CD129" i="1"/>
  <c r="CL129" i="1"/>
  <c r="CP129" i="1"/>
  <c r="CT129" i="1"/>
  <c r="CX129" i="1"/>
  <c r="DB129" i="1"/>
  <c r="DF129" i="1"/>
  <c r="DJ129" i="1"/>
  <c r="DN129" i="1"/>
  <c r="DR129" i="1"/>
  <c r="DV129" i="1"/>
  <c r="DZ129" i="1"/>
  <c r="ED129" i="1"/>
  <c r="EH129" i="1"/>
  <c r="EL129" i="1"/>
  <c r="EP129" i="1"/>
  <c r="ET129" i="1"/>
  <c r="EX129" i="1"/>
  <c r="G22" i="1"/>
  <c r="G34" i="1" s="1"/>
  <c r="O22" i="1"/>
  <c r="AA22" i="1"/>
  <c r="CX11" i="1"/>
  <c r="EL11" i="1"/>
  <c r="BE129" i="1"/>
  <c r="BI129" i="1"/>
  <c r="BM129" i="1"/>
  <c r="BQ129" i="1"/>
  <c r="BU129" i="1"/>
  <c r="BY129" i="1"/>
  <c r="CC129" i="1"/>
  <c r="CG129" i="1"/>
  <c r="CL11" i="1"/>
  <c r="DR11" i="1"/>
  <c r="DY11" i="1"/>
  <c r="ED11" i="1"/>
  <c r="EO11" i="1"/>
  <c r="ET11" i="1"/>
  <c r="AU129" i="1"/>
  <c r="CJ34" i="1"/>
  <c r="B22" i="1"/>
  <c r="J22" i="1"/>
  <c r="J34" i="1" s="1"/>
  <c r="R22" i="1"/>
  <c r="AC11" i="1"/>
  <c r="AC13" i="1" s="1"/>
  <c r="BO11" i="1"/>
  <c r="CH11" i="1"/>
  <c r="CH13" i="1" s="1"/>
  <c r="CP11" i="1"/>
  <c r="DF11" i="1"/>
  <c r="DF13" i="1" s="1"/>
  <c r="DN11" i="1"/>
  <c r="DZ11" i="1"/>
  <c r="EK11" i="1"/>
  <c r="EP11" i="1"/>
  <c r="AZ129" i="1"/>
  <c r="AT22" i="1"/>
  <c r="AT34" i="1" s="1"/>
  <c r="CB22" i="1"/>
  <c r="CH22" i="1"/>
  <c r="CH34" i="1" s="1"/>
  <c r="BJ22" i="1"/>
  <c r="BN22" i="1"/>
  <c r="BN34" i="1" s="1"/>
  <c r="BR22" i="1"/>
  <c r="BV22" i="1"/>
  <c r="BV34" i="1" s="1"/>
  <c r="V22" i="1"/>
  <c r="AD22" i="1"/>
  <c r="AD34" i="1" s="1"/>
  <c r="CL22" i="1"/>
  <c r="CP22" i="1"/>
  <c r="CT22" i="1"/>
  <c r="CX22" i="1"/>
  <c r="DB22" i="1"/>
  <c r="DF22" i="1"/>
  <c r="DF34" i="1" s="1"/>
  <c r="DJ22" i="1"/>
  <c r="DN22" i="1"/>
  <c r="DR22" i="1"/>
  <c r="DV22" i="1"/>
  <c r="DZ22" i="1"/>
  <c r="ED22" i="1"/>
  <c r="EH22" i="1"/>
  <c r="EL22" i="1"/>
  <c r="EP22" i="1"/>
  <c r="ET22" i="1"/>
  <c r="EX22" i="1"/>
  <c r="FB22" i="1"/>
  <c r="FF22" i="1"/>
  <c r="FJ22" i="1"/>
  <c r="FN22" i="1"/>
  <c r="FR22" i="1"/>
  <c r="FV22" i="1"/>
  <c r="FZ22" i="1"/>
  <c r="GD22" i="1"/>
  <c r="GH22" i="1"/>
  <c r="GL22" i="1"/>
  <c r="GP22" i="1"/>
  <c r="GT22" i="1"/>
  <c r="GX22" i="1"/>
  <c r="HB22" i="1"/>
  <c r="HF22" i="1"/>
  <c r="HJ22" i="1"/>
  <c r="HN22" i="1"/>
  <c r="HR22" i="1"/>
  <c r="HV22" i="1"/>
  <c r="HZ22" i="1"/>
  <c r="ID22" i="1"/>
  <c r="IH22" i="1"/>
  <c r="IL22" i="1"/>
  <c r="IP22" i="1"/>
  <c r="IT22" i="1"/>
  <c r="IX22" i="1"/>
  <c r="JB22" i="1"/>
  <c r="JF22" i="1"/>
  <c r="JJ22" i="1"/>
  <c r="JN22" i="1"/>
  <c r="JR22" i="1"/>
  <c r="JV22" i="1"/>
  <c r="JZ22" i="1"/>
  <c r="KD22" i="1"/>
  <c r="KH22" i="1"/>
  <c r="KL22" i="1"/>
  <c r="KP22" i="1"/>
  <c r="KT22" i="1"/>
  <c r="KX22" i="1"/>
  <c r="LB22" i="1"/>
  <c r="LF22" i="1"/>
  <c r="LJ22" i="1"/>
  <c r="LN22" i="1"/>
  <c r="LR22" i="1"/>
  <c r="LV22" i="1"/>
  <c r="LZ22" i="1"/>
  <c r="MD22" i="1"/>
  <c r="MH22" i="1"/>
  <c r="ML22" i="1"/>
  <c r="MP22" i="1"/>
  <c r="MT22" i="1"/>
  <c r="MX22" i="1"/>
  <c r="NB22" i="1"/>
  <c r="CC96" i="1"/>
  <c r="Y94" i="1"/>
  <c r="AK94" i="1"/>
  <c r="BE94" i="1"/>
  <c r="BQ94" i="1"/>
  <c r="AT113" i="1"/>
  <c r="U94" i="1"/>
  <c r="AO94" i="1"/>
  <c r="BA94" i="1"/>
  <c r="BU94" i="1"/>
  <c r="CG94" i="1"/>
  <c r="BN113" i="1"/>
  <c r="AG94" i="1"/>
  <c r="AS94" i="1"/>
  <c r="BM94" i="1"/>
  <c r="BY94" i="1"/>
  <c r="CS94" i="1"/>
  <c r="DE94" i="1"/>
  <c r="DY94" i="1"/>
  <c r="EK94" i="1"/>
  <c r="ES94" i="1"/>
  <c r="BF113" i="1"/>
  <c r="CZ11" i="1"/>
  <c r="DL11" i="1"/>
  <c r="DX11" i="1"/>
  <c r="DH11" i="1"/>
  <c r="S71" i="1"/>
  <c r="Q13" i="1"/>
  <c r="Q61" i="1" s="1"/>
  <c r="Q59" i="1" s="1"/>
  <c r="AU113" i="1"/>
  <c r="P123" i="1"/>
  <c r="T123" i="1"/>
  <c r="X123" i="1"/>
  <c r="AB123" i="1"/>
  <c r="AF123" i="1"/>
  <c r="CR11" i="1"/>
  <c r="E22" i="1"/>
  <c r="E34" i="1" s="1"/>
  <c r="I22" i="1"/>
  <c r="M22" i="1"/>
  <c r="Q22" i="1"/>
  <c r="U22" i="1"/>
  <c r="U34" i="1" s="1"/>
  <c r="Y22" i="1"/>
  <c r="AC22" i="1"/>
  <c r="AG22" i="1"/>
  <c r="AK22" i="1"/>
  <c r="AO22" i="1"/>
  <c r="AS22" i="1"/>
  <c r="AW22" i="1"/>
  <c r="BA22" i="1"/>
  <c r="BA34" i="1" s="1"/>
  <c r="BE22" i="1"/>
  <c r="BI22" i="1"/>
  <c r="BM22" i="1"/>
  <c r="BQ22" i="1"/>
  <c r="BU22" i="1"/>
  <c r="BY22" i="1"/>
  <c r="CC22" i="1"/>
  <c r="CG22" i="1"/>
  <c r="CK22" i="1"/>
  <c r="CO22" i="1"/>
  <c r="CS22" i="1"/>
  <c r="CW22" i="1"/>
  <c r="DA22" i="1"/>
  <c r="DE22" i="1"/>
  <c r="DI22" i="1"/>
  <c r="DM22" i="1"/>
  <c r="DU22" i="1"/>
  <c r="EC22" i="1"/>
  <c r="EK22" i="1"/>
  <c r="ES22" i="1"/>
  <c r="FA22" i="1"/>
  <c r="AB44" i="1"/>
  <c r="K13" i="1"/>
  <c r="AM11" i="1"/>
  <c r="BC11" i="1"/>
  <c r="BS11" i="1"/>
  <c r="CM11" i="1"/>
  <c r="CY11" i="1"/>
  <c r="DD11" i="1"/>
  <c r="DO11" i="1"/>
  <c r="DS11" i="1"/>
  <c r="DW11" i="1"/>
  <c r="EA11" i="1"/>
  <c r="EE11" i="1"/>
  <c r="EI11" i="1"/>
  <c r="EM11" i="1"/>
  <c r="EQ11" i="1"/>
  <c r="EU11" i="1"/>
  <c r="AR34" i="1"/>
  <c r="F22" i="1"/>
  <c r="F34" i="1" s="1"/>
  <c r="C22" i="1"/>
  <c r="K22" i="1"/>
  <c r="S22" i="1"/>
  <c r="W11" i="1"/>
  <c r="W13" i="1" s="1"/>
  <c r="AU11" i="1"/>
  <c r="BK11" i="1"/>
  <c r="X22" i="1"/>
  <c r="AB22" i="1"/>
  <c r="AB34" i="1" s="1"/>
  <c r="AJ22" i="1"/>
  <c r="AN22" i="1"/>
  <c r="Q53" i="1"/>
  <c r="U53" i="1"/>
  <c r="Y53" i="1"/>
  <c r="AC53" i="1"/>
  <c r="T80" i="1"/>
  <c r="X80" i="1"/>
  <c r="AB80" i="1"/>
  <c r="AF80" i="1"/>
  <c r="AJ80" i="1"/>
  <c r="AN80" i="1"/>
  <c r="AR80" i="1"/>
  <c r="AV80" i="1"/>
  <c r="AZ80" i="1"/>
  <c r="BD80" i="1"/>
  <c r="BH80" i="1"/>
  <c r="BL80" i="1"/>
  <c r="BP80" i="1"/>
  <c r="BT80" i="1"/>
  <c r="BX80" i="1"/>
  <c r="CB80" i="1"/>
  <c r="CF80" i="1"/>
  <c r="CJ80" i="1"/>
  <c r="CN80" i="1"/>
  <c r="CR80" i="1"/>
  <c r="CV80" i="1"/>
  <c r="CZ80" i="1"/>
  <c r="DD80" i="1"/>
  <c r="DH80" i="1"/>
  <c r="DL80" i="1"/>
  <c r="DP80" i="1"/>
  <c r="DT80" i="1"/>
  <c r="DX80" i="1"/>
  <c r="EB80" i="1"/>
  <c r="EF80" i="1"/>
  <c r="EJ80" i="1"/>
  <c r="EN80" i="1"/>
  <c r="ER80" i="1"/>
  <c r="EV80" i="1"/>
  <c r="AA94" i="1"/>
  <c r="AI94" i="1"/>
  <c r="AQ94" i="1"/>
  <c r="AY94" i="1"/>
  <c r="AY96" i="1" s="1"/>
  <c r="BG94" i="1"/>
  <c r="BO94" i="1"/>
  <c r="BW94" i="1"/>
  <c r="CE94" i="1"/>
  <c r="CE96" i="1" s="1"/>
  <c r="CM94" i="1"/>
  <c r="CU94" i="1"/>
  <c r="DC94" i="1"/>
  <c r="DK94" i="1"/>
  <c r="DS94" i="1"/>
  <c r="EA94" i="1"/>
  <c r="EI94" i="1"/>
  <c r="EQ94" i="1"/>
  <c r="V80" i="1"/>
  <c r="AD80" i="1"/>
  <c r="AL80" i="1"/>
  <c r="AT80" i="1"/>
  <c r="BB80" i="1"/>
  <c r="BJ80" i="1"/>
  <c r="BR80" i="1"/>
  <c r="BZ80" i="1"/>
  <c r="CH80" i="1"/>
  <c r="CP80" i="1"/>
  <c r="CX80" i="1"/>
  <c r="DF80" i="1"/>
  <c r="DN80" i="1"/>
  <c r="DV80" i="1"/>
  <c r="ED80" i="1"/>
  <c r="EL80" i="1"/>
  <c r="ET80" i="1"/>
  <c r="D90" i="1"/>
  <c r="H90" i="1"/>
  <c r="L90" i="1"/>
  <c r="L96" i="1" s="1"/>
  <c r="P90" i="1"/>
  <c r="T90" i="1"/>
  <c r="X90" i="1"/>
  <c r="AB90" i="1"/>
  <c r="AF90" i="1"/>
  <c r="AJ90" i="1"/>
  <c r="AN90" i="1"/>
  <c r="AR90" i="1"/>
  <c r="AV90" i="1"/>
  <c r="AZ90" i="1"/>
  <c r="BD90" i="1"/>
  <c r="BH90" i="1"/>
  <c r="BL90" i="1"/>
  <c r="BP90" i="1"/>
  <c r="BT90" i="1"/>
  <c r="BX90" i="1"/>
  <c r="CB90" i="1"/>
  <c r="CF90" i="1"/>
  <c r="CJ90" i="1"/>
  <c r="CN90" i="1"/>
  <c r="CR90" i="1"/>
  <c r="CV90" i="1"/>
  <c r="CZ90" i="1"/>
  <c r="DD90" i="1"/>
  <c r="DH90" i="1"/>
  <c r="DL90" i="1"/>
  <c r="DP90" i="1"/>
  <c r="DT90" i="1"/>
  <c r="DX90" i="1"/>
  <c r="EB90" i="1"/>
  <c r="EF90" i="1"/>
  <c r="EJ90" i="1"/>
  <c r="EN90" i="1"/>
  <c r="ER90" i="1"/>
  <c r="EV90" i="1"/>
  <c r="EZ90" i="1"/>
  <c r="FD90" i="1"/>
  <c r="FH90" i="1"/>
  <c r="FL90" i="1"/>
  <c r="FP90" i="1"/>
  <c r="FT90" i="1"/>
  <c r="FX90" i="1"/>
  <c r="GB90" i="1"/>
  <c r="GF90" i="1"/>
  <c r="GJ90" i="1"/>
  <c r="GN90" i="1"/>
  <c r="GR90" i="1"/>
  <c r="GV90" i="1"/>
  <c r="GZ90" i="1"/>
  <c r="HD90" i="1"/>
  <c r="HH90" i="1"/>
  <c r="HL90" i="1"/>
  <c r="HP90" i="1"/>
  <c r="HT90" i="1"/>
  <c r="HX90" i="1"/>
  <c r="IB90" i="1"/>
  <c r="D113" i="1"/>
  <c r="H113" i="1"/>
  <c r="L113" i="1"/>
  <c r="P113" i="1"/>
  <c r="T113" i="1"/>
  <c r="X113" i="1"/>
  <c r="AB113" i="1"/>
  <c r="AF113" i="1"/>
  <c r="BG96" i="1"/>
  <c r="B90" i="1"/>
  <c r="J90" i="1"/>
  <c r="R90" i="1"/>
  <c r="R96" i="1" s="1"/>
  <c r="Z90" i="1"/>
  <c r="AH90" i="1"/>
  <c r="AP90" i="1"/>
  <c r="AX90" i="1"/>
  <c r="BF90" i="1"/>
  <c r="BN90" i="1"/>
  <c r="BV90" i="1"/>
  <c r="CD90" i="1"/>
  <c r="CL90" i="1"/>
  <c r="CT90" i="1"/>
  <c r="DB90" i="1"/>
  <c r="DJ90" i="1"/>
  <c r="DR90" i="1"/>
  <c r="DZ90" i="1"/>
  <c r="ED90" i="1"/>
  <c r="EH90" i="1"/>
  <c r="EP90" i="1"/>
  <c r="ET90" i="1"/>
  <c r="EX90" i="1"/>
  <c r="FF90" i="1"/>
  <c r="FN90" i="1"/>
  <c r="FV90" i="1"/>
  <c r="GD90" i="1"/>
  <c r="GL90" i="1"/>
  <c r="GT90" i="1"/>
  <c r="HB90" i="1"/>
  <c r="HJ90" i="1"/>
  <c r="CC113" i="1"/>
  <c r="H123" i="1"/>
  <c r="I53" i="1"/>
  <c r="AE71" i="1"/>
  <c r="E13" i="1"/>
  <c r="E61" i="1" s="1"/>
  <c r="E59" i="1" s="1"/>
  <c r="D44" i="1"/>
  <c r="H44" i="1"/>
  <c r="L44" i="1"/>
  <c r="P44" i="1"/>
  <c r="T44" i="1"/>
  <c r="X44" i="1"/>
  <c r="AF44" i="1"/>
  <c r="D123" i="1"/>
  <c r="L123" i="1"/>
  <c r="I13" i="1"/>
  <c r="I57" i="1" s="1"/>
  <c r="I56" i="1" s="1"/>
  <c r="AY13" i="1"/>
  <c r="AY57" i="1" s="1"/>
  <c r="AY56" i="1" s="1"/>
  <c r="AY62" i="1" s="1"/>
  <c r="CE13" i="1"/>
  <c r="CE57" i="1" s="1"/>
  <c r="CE56" i="1" s="1"/>
  <c r="U11" i="1"/>
  <c r="AG11" i="1"/>
  <c r="AS11" i="1"/>
  <c r="AS13" i="1" s="1"/>
  <c r="BA11" i="1"/>
  <c r="BA13" i="1" s="1"/>
  <c r="BI11" i="1"/>
  <c r="BQ11" i="1"/>
  <c r="BY11" i="1"/>
  <c r="CG11" i="1"/>
  <c r="M53" i="1"/>
  <c r="C71" i="1"/>
  <c r="G71" i="1"/>
  <c r="K71" i="1"/>
  <c r="O71" i="1"/>
  <c r="W71" i="1"/>
  <c r="AA71" i="1"/>
  <c r="E113" i="1"/>
  <c r="M113" i="1"/>
  <c r="Q113" i="1"/>
  <c r="U113" i="1"/>
  <c r="Y113" i="1"/>
  <c r="AC113" i="1"/>
  <c r="M123" i="1"/>
  <c r="Q123" i="1"/>
  <c r="U123" i="1"/>
  <c r="Y123" i="1"/>
  <c r="AC123" i="1"/>
  <c r="M13" i="1"/>
  <c r="M61" i="1" s="1"/>
  <c r="M59" i="1" s="1"/>
  <c r="U13" i="1"/>
  <c r="O13" i="1"/>
  <c r="O61" i="1" s="1"/>
  <c r="O59" i="1" s="1"/>
  <c r="AK11" i="1"/>
  <c r="B34" i="1"/>
  <c r="R34" i="1"/>
  <c r="V34" i="1"/>
  <c r="Z34" i="1"/>
  <c r="BX34" i="1"/>
  <c r="F44" i="1"/>
  <c r="N44" i="1"/>
  <c r="V44" i="1"/>
  <c r="AD44" i="1"/>
  <c r="Y11" i="1"/>
  <c r="Y13" i="1" s="1"/>
  <c r="AW11" i="1"/>
  <c r="BE11" i="1"/>
  <c r="BM11" i="1"/>
  <c r="BU11" i="1"/>
  <c r="CC11" i="1"/>
  <c r="CC13" i="1" s="1"/>
  <c r="CO11" i="1"/>
  <c r="CS11" i="1"/>
  <c r="CW11" i="1"/>
  <c r="DA11" i="1"/>
  <c r="DE11" i="1"/>
  <c r="DI11" i="1"/>
  <c r="DM11" i="1"/>
  <c r="AZ34" i="1"/>
  <c r="I71" i="1"/>
  <c r="Q71" i="1"/>
  <c r="U71" i="1"/>
  <c r="AC71" i="1"/>
  <c r="S94" i="1"/>
  <c r="S96" i="1" s="1"/>
  <c r="B13" i="1"/>
  <c r="B61" i="1" s="1"/>
  <c r="B59" i="1" s="1"/>
  <c r="F13" i="1"/>
  <c r="F61" i="1" s="1"/>
  <c r="F59" i="1" s="1"/>
  <c r="J13" i="1"/>
  <c r="J61" i="1" s="1"/>
  <c r="J59" i="1" s="1"/>
  <c r="N13" i="1"/>
  <c r="N57" i="1" s="1"/>
  <c r="N56" i="1" s="1"/>
  <c r="R13" i="1"/>
  <c r="R61" i="1" s="1"/>
  <c r="R59" i="1" s="1"/>
  <c r="BC13" i="1"/>
  <c r="BC61" i="1" s="1"/>
  <c r="BC59" i="1" s="1"/>
  <c r="CA13" i="1"/>
  <c r="CA61" i="1" s="1"/>
  <c r="CA59" i="1" s="1"/>
  <c r="AE11" i="1"/>
  <c r="AE13" i="1" s="1"/>
  <c r="G13" i="1"/>
  <c r="G61" i="1" s="1"/>
  <c r="G59" i="1" s="1"/>
  <c r="D13" i="1"/>
  <c r="D61" i="1" s="1"/>
  <c r="D59" i="1" s="1"/>
  <c r="H13" i="1"/>
  <c r="H57" i="1" s="1"/>
  <c r="H56" i="1" s="1"/>
  <c r="L13" i="1"/>
  <c r="S129" i="1"/>
  <c r="S11" i="1"/>
  <c r="S13" i="1" s="1"/>
  <c r="S61" i="1" s="1"/>
  <c r="S59" i="1" s="1"/>
  <c r="AA129" i="1"/>
  <c r="AA11" i="1"/>
  <c r="AA13" i="1" s="1"/>
  <c r="AI129" i="1"/>
  <c r="AI11" i="1"/>
  <c r="CD34" i="1"/>
  <c r="C44" i="1"/>
  <c r="G44" i="1"/>
  <c r="K44" i="1"/>
  <c r="O44" i="1"/>
  <c r="S44" i="1"/>
  <c r="W44" i="1"/>
  <c r="AA44" i="1"/>
  <c r="AE44" i="1"/>
  <c r="BA113" i="1"/>
  <c r="C123" i="1"/>
  <c r="G123" i="1"/>
  <c r="K123" i="1"/>
  <c r="O123" i="1"/>
  <c r="S123" i="1"/>
  <c r="W123" i="1"/>
  <c r="AA123" i="1"/>
  <c r="AE123" i="1"/>
  <c r="BF34" i="1"/>
  <c r="C53" i="1"/>
  <c r="G53" i="1"/>
  <c r="K53" i="1"/>
  <c r="O53" i="1"/>
  <c r="S53" i="1"/>
  <c r="W53" i="1"/>
  <c r="AA53" i="1"/>
  <c r="AE53" i="1"/>
  <c r="I113" i="1"/>
  <c r="P13" i="1"/>
  <c r="P61" i="1" s="1"/>
  <c r="P59" i="1" s="1"/>
  <c r="AQ11" i="1"/>
  <c r="X34" i="1"/>
  <c r="AF34" i="1"/>
  <c r="D22" i="1"/>
  <c r="D34" i="1" s="1"/>
  <c r="H22" i="1"/>
  <c r="H34" i="1" s="1"/>
  <c r="L22" i="1"/>
  <c r="L34" i="1" s="1"/>
  <c r="P22" i="1"/>
  <c r="P34" i="1" s="1"/>
  <c r="T22" i="1"/>
  <c r="T34" i="1" s="1"/>
  <c r="E44" i="1"/>
  <c r="I44" i="1"/>
  <c r="M44" i="1"/>
  <c r="Q44" i="1"/>
  <c r="U44" i="1"/>
  <c r="Y44" i="1"/>
  <c r="AC44" i="1"/>
  <c r="E71" i="1"/>
  <c r="M71" i="1"/>
  <c r="Y71" i="1"/>
  <c r="AS113" i="1"/>
  <c r="AY113" i="1"/>
  <c r="AV34" i="1"/>
  <c r="B44" i="1"/>
  <c r="J44" i="1"/>
  <c r="R44" i="1"/>
  <c r="Z44" i="1"/>
  <c r="E53" i="1"/>
  <c r="CA96" i="1"/>
  <c r="G113" i="1"/>
  <c r="O113" i="1"/>
  <c r="W113" i="1"/>
  <c r="AE113" i="1"/>
  <c r="F123" i="1"/>
  <c r="V123" i="1"/>
  <c r="C61" i="1"/>
  <c r="C59" i="1" s="1"/>
  <c r="C57" i="1"/>
  <c r="C56" i="1" s="1"/>
  <c r="O57" i="1"/>
  <c r="O56" i="1" s="1"/>
  <c r="L61" i="1"/>
  <c r="L59" i="1" s="1"/>
  <c r="L57" i="1"/>
  <c r="L56" i="1" s="1"/>
  <c r="AU13" i="1"/>
  <c r="BG13" i="1"/>
  <c r="BW13" i="1"/>
  <c r="CI13" i="1"/>
  <c r="CB34" i="1"/>
  <c r="I61" i="1"/>
  <c r="I59" i="1" s="1"/>
  <c r="M57" i="1"/>
  <c r="M56" i="1" s="1"/>
  <c r="U57" i="1"/>
  <c r="U56" i="1" s="1"/>
  <c r="U61" i="1"/>
  <c r="U59" i="1" s="1"/>
  <c r="J57" i="1"/>
  <c r="J56" i="1" s="1"/>
  <c r="K61" i="1"/>
  <c r="K59" i="1" s="1"/>
  <c r="K57" i="1"/>
  <c r="K56" i="1" s="1"/>
  <c r="V11" i="1"/>
  <c r="V13" i="1" s="1"/>
  <c r="Z11" i="1"/>
  <c r="Z13" i="1" s="1"/>
  <c r="AD11" i="1"/>
  <c r="AD13" i="1" s="1"/>
  <c r="AH11" i="1"/>
  <c r="AL11" i="1"/>
  <c r="AP11" i="1"/>
  <c r="AT11" i="1"/>
  <c r="AT13" i="1" s="1"/>
  <c r="AX11" i="1"/>
  <c r="BB11" i="1"/>
  <c r="BB13" i="1" s="1"/>
  <c r="BF11" i="1"/>
  <c r="BF13" i="1" s="1"/>
  <c r="BJ11" i="1"/>
  <c r="BN11" i="1"/>
  <c r="BN13" i="1" s="1"/>
  <c r="BR11" i="1"/>
  <c r="BV11" i="1"/>
  <c r="BV13" i="1" s="1"/>
  <c r="BZ11" i="1"/>
  <c r="CD11" i="1"/>
  <c r="CD13" i="1" s="1"/>
  <c r="C34" i="1"/>
  <c r="K34" i="1"/>
  <c r="O34" i="1"/>
  <c r="S34" i="1"/>
  <c r="W34" i="1"/>
  <c r="AA34" i="1"/>
  <c r="AE34" i="1"/>
  <c r="AU34" i="1"/>
  <c r="BC34" i="1"/>
  <c r="BG34" i="1"/>
  <c r="BW34" i="1"/>
  <c r="CA34" i="1"/>
  <c r="CE34" i="1"/>
  <c r="CI34" i="1"/>
  <c r="T11" i="1"/>
  <c r="T13" i="1" s="1"/>
  <c r="X11" i="1"/>
  <c r="X13" i="1" s="1"/>
  <c r="AB11" i="1"/>
  <c r="AB13" i="1" s="1"/>
  <c r="AF11" i="1"/>
  <c r="AF13" i="1" s="1"/>
  <c r="AJ11" i="1"/>
  <c r="AN11" i="1"/>
  <c r="AR11" i="1"/>
  <c r="AR13" i="1" s="1"/>
  <c r="AV11" i="1"/>
  <c r="AV13" i="1" s="1"/>
  <c r="AZ11" i="1"/>
  <c r="AZ13" i="1" s="1"/>
  <c r="BD11" i="1"/>
  <c r="BH11" i="1"/>
  <c r="BH13" i="1" s="1"/>
  <c r="BL11" i="1"/>
  <c r="BP11" i="1"/>
  <c r="BT11" i="1"/>
  <c r="BX11" i="1"/>
  <c r="BX13" i="1" s="1"/>
  <c r="CB11" i="1"/>
  <c r="CB13" i="1" s="1"/>
  <c r="CF11" i="1"/>
  <c r="CJ11" i="1"/>
  <c r="CJ13" i="1" s="1"/>
  <c r="CN11" i="1"/>
  <c r="I34" i="1"/>
  <c r="M34" i="1"/>
  <c r="Q34" i="1"/>
  <c r="Y34" i="1"/>
  <c r="AC34" i="1"/>
  <c r="AS34" i="1"/>
  <c r="BU34" i="1"/>
  <c r="CC34" i="1"/>
  <c r="D53" i="1"/>
  <c r="H53" i="1"/>
  <c r="L53" i="1"/>
  <c r="P53" i="1"/>
  <c r="T53" i="1"/>
  <c r="X53" i="1"/>
  <c r="AB53" i="1"/>
  <c r="AF53" i="1"/>
  <c r="AZ53" i="1"/>
  <c r="B53" i="1"/>
  <c r="F53" i="1"/>
  <c r="J53" i="1"/>
  <c r="N53" i="1"/>
  <c r="R53" i="1"/>
  <c r="V53" i="1"/>
  <c r="Z53" i="1"/>
  <c r="AD53" i="1"/>
  <c r="B71" i="1"/>
  <c r="F71" i="1"/>
  <c r="J71" i="1"/>
  <c r="N71" i="1"/>
  <c r="R71" i="1"/>
  <c r="V71" i="1"/>
  <c r="Z71" i="1"/>
  <c r="AD71" i="1"/>
  <c r="D71" i="1"/>
  <c r="H71" i="1"/>
  <c r="L71" i="1"/>
  <c r="P71" i="1"/>
  <c r="T71" i="1"/>
  <c r="X71" i="1"/>
  <c r="AB71" i="1"/>
  <c r="AF71" i="1"/>
  <c r="S80" i="1"/>
  <c r="W80" i="1"/>
  <c r="AA80" i="1"/>
  <c r="AE80" i="1"/>
  <c r="AI80" i="1"/>
  <c r="AM80" i="1"/>
  <c r="AQ80" i="1"/>
  <c r="AU80" i="1"/>
  <c r="AY80" i="1"/>
  <c r="BC80" i="1"/>
  <c r="BG80" i="1"/>
  <c r="BK80" i="1"/>
  <c r="BO80" i="1"/>
  <c r="BS80" i="1"/>
  <c r="BW80" i="1"/>
  <c r="CA80" i="1"/>
  <c r="CE80" i="1"/>
  <c r="CI80" i="1"/>
  <c r="CM80" i="1"/>
  <c r="CQ80" i="1"/>
  <c r="CU80" i="1"/>
  <c r="CY80" i="1"/>
  <c r="DC80" i="1"/>
  <c r="DG80" i="1"/>
  <c r="DK80" i="1"/>
  <c r="DO80" i="1"/>
  <c r="DS80" i="1"/>
  <c r="DW80" i="1"/>
  <c r="EA80" i="1"/>
  <c r="EE80" i="1"/>
  <c r="EI80" i="1"/>
  <c r="EM80" i="1"/>
  <c r="EQ80" i="1"/>
  <c r="EU80" i="1"/>
  <c r="E96" i="1"/>
  <c r="I96" i="1"/>
  <c r="M96" i="1"/>
  <c r="Q96" i="1"/>
  <c r="U96" i="1"/>
  <c r="Y96" i="1"/>
  <c r="Y126" i="1" s="1"/>
  <c r="Y83" i="1" s="1"/>
  <c r="AC96" i="1"/>
  <c r="U80" i="1"/>
  <c r="Y80" i="1"/>
  <c r="AC80" i="1"/>
  <c r="AG80" i="1"/>
  <c r="AK80" i="1"/>
  <c r="AO80" i="1"/>
  <c r="AS80" i="1"/>
  <c r="AW80" i="1"/>
  <c r="BA80" i="1"/>
  <c r="BE80" i="1"/>
  <c r="BI80" i="1"/>
  <c r="BM80" i="1"/>
  <c r="BQ80" i="1"/>
  <c r="BU80" i="1"/>
  <c r="BY80" i="1"/>
  <c r="CC80" i="1"/>
  <c r="CG80" i="1"/>
  <c r="CK80" i="1"/>
  <c r="CO80" i="1"/>
  <c r="CS80" i="1"/>
  <c r="CW80" i="1"/>
  <c r="DA80" i="1"/>
  <c r="DE80" i="1"/>
  <c r="DI80" i="1"/>
  <c r="DM80" i="1"/>
  <c r="DQ80" i="1"/>
  <c r="DU80" i="1"/>
  <c r="DY80" i="1"/>
  <c r="EC80" i="1"/>
  <c r="EG80" i="1"/>
  <c r="EK80" i="1"/>
  <c r="EO80" i="1"/>
  <c r="ES80" i="1"/>
  <c r="EW80" i="1"/>
  <c r="EX73" i="1" s="1"/>
  <c r="EX80" i="1" s="1"/>
  <c r="C96" i="1"/>
  <c r="G96" i="1"/>
  <c r="K96" i="1"/>
  <c r="O96" i="1"/>
  <c r="W96" i="1"/>
  <c r="W126" i="1" s="1"/>
  <c r="W83" i="1" s="1"/>
  <c r="AA96" i="1"/>
  <c r="AE96" i="1"/>
  <c r="AU96" i="1"/>
  <c r="BA96" i="1"/>
  <c r="BW96" i="1"/>
  <c r="AS96" i="1"/>
  <c r="BC96" i="1"/>
  <c r="CI96" i="1"/>
  <c r="B96" i="1"/>
  <c r="F96" i="1"/>
  <c r="J96" i="1"/>
  <c r="N96" i="1"/>
  <c r="D96" i="1"/>
  <c r="H96" i="1"/>
  <c r="H126" i="1" s="1"/>
  <c r="H83" i="1" s="1"/>
  <c r="P96" i="1"/>
  <c r="P126" i="1" s="1"/>
  <c r="P83" i="1" s="1"/>
  <c r="T94" i="1"/>
  <c r="T96" i="1" s="1"/>
  <c r="T126" i="1" s="1"/>
  <c r="T83" i="1" s="1"/>
  <c r="X94" i="1"/>
  <c r="X96" i="1" s="1"/>
  <c r="AB94" i="1"/>
  <c r="AF94" i="1"/>
  <c r="AF96" i="1" s="1"/>
  <c r="AF126" i="1" s="1"/>
  <c r="AF83" i="1" s="1"/>
  <c r="AJ94" i="1"/>
  <c r="AN94" i="1"/>
  <c r="AR94" i="1"/>
  <c r="AV94" i="1"/>
  <c r="AZ94" i="1"/>
  <c r="AZ96" i="1" s="1"/>
  <c r="BD94" i="1"/>
  <c r="BH94" i="1"/>
  <c r="BL94" i="1"/>
  <c r="BP94" i="1"/>
  <c r="BT94" i="1"/>
  <c r="BX94" i="1"/>
  <c r="CB94" i="1"/>
  <c r="CB96" i="1" s="1"/>
  <c r="CF94" i="1"/>
  <c r="CJ94" i="1"/>
  <c r="CJ96" i="1" s="1"/>
  <c r="CN94" i="1"/>
  <c r="CR94" i="1"/>
  <c r="CV94" i="1"/>
  <c r="CZ94" i="1"/>
  <c r="DD94" i="1"/>
  <c r="DH94" i="1"/>
  <c r="DL94" i="1"/>
  <c r="DP94" i="1"/>
  <c r="DT94" i="1"/>
  <c r="DX94" i="1"/>
  <c r="EB94" i="1"/>
  <c r="EF94" i="1"/>
  <c r="EJ94" i="1"/>
  <c r="EN94" i="1"/>
  <c r="B113" i="1"/>
  <c r="F113" i="1"/>
  <c r="J113" i="1"/>
  <c r="N113" i="1"/>
  <c r="R113" i="1"/>
  <c r="V113" i="1"/>
  <c r="Z113" i="1"/>
  <c r="AD113" i="1"/>
  <c r="BG113" i="1"/>
  <c r="C113" i="1"/>
  <c r="K113" i="1"/>
  <c r="S113" i="1"/>
  <c r="AA113" i="1"/>
  <c r="BB113" i="1"/>
  <c r="V94" i="1"/>
  <c r="V96" i="1" s="1"/>
  <c r="Z94" i="1"/>
  <c r="Z96" i="1" s="1"/>
  <c r="AD94" i="1"/>
  <c r="AD96" i="1" s="1"/>
  <c r="AH94" i="1"/>
  <c r="AL94" i="1"/>
  <c r="AP94" i="1"/>
  <c r="AT94" i="1"/>
  <c r="AT96" i="1" s="1"/>
  <c r="AX94" i="1"/>
  <c r="BB94" i="1"/>
  <c r="BB96" i="1" s="1"/>
  <c r="BF94" i="1"/>
  <c r="BF96" i="1" s="1"/>
  <c r="BJ94" i="1"/>
  <c r="BN94" i="1"/>
  <c r="BN96" i="1" s="1"/>
  <c r="BR94" i="1"/>
  <c r="BV94" i="1"/>
  <c r="BV96" i="1" s="1"/>
  <c r="BZ94" i="1"/>
  <c r="CD94" i="1"/>
  <c r="CH94" i="1"/>
  <c r="CH96" i="1" s="1"/>
  <c r="CL94" i="1"/>
  <c r="CP94" i="1"/>
  <c r="CT94" i="1"/>
  <c r="CX94" i="1"/>
  <c r="DB94" i="1"/>
  <c r="DF94" i="1"/>
  <c r="DJ94" i="1"/>
  <c r="DN94" i="1"/>
  <c r="DR94" i="1"/>
  <c r="DV94" i="1"/>
  <c r="DZ94" i="1"/>
  <c r="ED94" i="1"/>
  <c r="EH94" i="1"/>
  <c r="EL94" i="1"/>
  <c r="EP94" i="1"/>
  <c r="ET94" i="1"/>
  <c r="EX94" i="1"/>
  <c r="BV113" i="1"/>
  <c r="CD113" i="1"/>
  <c r="CH113" i="1"/>
  <c r="BW113" i="1"/>
  <c r="CE113" i="1"/>
  <c r="CI113" i="1"/>
  <c r="E123" i="1"/>
  <c r="I123" i="1"/>
  <c r="B123" i="1"/>
  <c r="J123" i="1"/>
  <c r="N123" i="1"/>
  <c r="R123" i="1"/>
  <c r="Z123" i="1"/>
  <c r="AD123" i="1"/>
  <c r="K185" i="8"/>
  <c r="X126" i="1" l="1"/>
  <c r="X83" i="1" s="1"/>
  <c r="D126" i="1"/>
  <c r="D83" i="1" s="1"/>
  <c r="U126" i="1"/>
  <c r="U83" i="1" s="1"/>
  <c r="CE61" i="1"/>
  <c r="CE59" i="1" s="1"/>
  <c r="E57" i="1"/>
  <c r="E56" i="1" s="1"/>
  <c r="Q57" i="1"/>
  <c r="Q56" i="1" s="1"/>
  <c r="AC57" i="1"/>
  <c r="AC56" i="1" s="1"/>
  <c r="AC61" i="1"/>
  <c r="AC59" i="1" s="1"/>
  <c r="BC57" i="1"/>
  <c r="BC56" i="1" s="1"/>
  <c r="BC62" i="1" s="1"/>
  <c r="D57" i="1"/>
  <c r="D56" i="1" s="1"/>
  <c r="D62" i="1" s="1"/>
  <c r="F57" i="1"/>
  <c r="F56" i="1" s="1"/>
  <c r="L126" i="1"/>
  <c r="L83" i="1" s="1"/>
  <c r="K82" i="1"/>
  <c r="CD96" i="1"/>
  <c r="BX96" i="1"/>
  <c r="BH96" i="1"/>
  <c r="AR96" i="1"/>
  <c r="AB96" i="1"/>
  <c r="AB126" i="1" s="1"/>
  <c r="AB83" i="1" s="1"/>
  <c r="Q126" i="1"/>
  <c r="Q83" i="1" s="1"/>
  <c r="I82" i="1"/>
  <c r="M126" i="1"/>
  <c r="M83" i="1" s="1"/>
  <c r="B57" i="1"/>
  <c r="B56" i="1" s="1"/>
  <c r="B62" i="1" s="1"/>
  <c r="G126" i="1"/>
  <c r="G83" i="1" s="1"/>
  <c r="AC126" i="1"/>
  <c r="AC83" i="1" s="1"/>
  <c r="Q82" i="1"/>
  <c r="CA57" i="1"/>
  <c r="CA56" i="1" s="1"/>
  <c r="F62" i="1"/>
  <c r="CH57" i="1"/>
  <c r="CH56" i="1" s="1"/>
  <c r="CH62" i="1" s="1"/>
  <c r="CH61" i="1"/>
  <c r="R57" i="1"/>
  <c r="R56" i="1" s="1"/>
  <c r="R62" i="1" s="1"/>
  <c r="G57" i="1"/>
  <c r="G56" i="1" s="1"/>
  <c r="G62" i="1" s="1"/>
  <c r="O62" i="1"/>
  <c r="O126" i="1"/>
  <c r="O83" i="1" s="1"/>
  <c r="M82" i="1"/>
  <c r="U62" i="1"/>
  <c r="P57" i="1"/>
  <c r="P56" i="1" s="1"/>
  <c r="P62" i="1" s="1"/>
  <c r="H61" i="1"/>
  <c r="H59" i="1" s="1"/>
  <c r="H62" i="1" s="1"/>
  <c r="CA62" i="1"/>
  <c r="DG34" i="1"/>
  <c r="O82" i="1"/>
  <c r="AE126" i="1"/>
  <c r="AE83" i="1" s="1"/>
  <c r="G82" i="1"/>
  <c r="Y61" i="1"/>
  <c r="Y59" i="1" s="1"/>
  <c r="Y57" i="1"/>
  <c r="Y56" i="1" s="1"/>
  <c r="W61" i="1"/>
  <c r="W59" i="1" s="1"/>
  <c r="W57" i="1"/>
  <c r="W56" i="1" s="1"/>
  <c r="S82" i="1"/>
  <c r="Y82" i="1"/>
  <c r="Y84" i="1" s="1"/>
  <c r="W82" i="1"/>
  <c r="W84" i="1" s="1"/>
  <c r="L62" i="1"/>
  <c r="AC82" i="1"/>
  <c r="AS57" i="1"/>
  <c r="AS56" i="1" s="1"/>
  <c r="AS61" i="1"/>
  <c r="AS59" i="1" s="1"/>
  <c r="J82" i="1"/>
  <c r="C82" i="1"/>
  <c r="E62" i="1"/>
  <c r="S57" i="1"/>
  <c r="S56" i="1" s="1"/>
  <c r="S62" i="1" s="1"/>
  <c r="E82" i="1"/>
  <c r="CE62" i="1"/>
  <c r="V126" i="1"/>
  <c r="V83" i="1" s="1"/>
  <c r="F82" i="1"/>
  <c r="N82" i="1"/>
  <c r="N61" i="1"/>
  <c r="N59" i="1" s="1"/>
  <c r="N62" i="1" s="1"/>
  <c r="P82" i="1"/>
  <c r="P84" i="1" s="1"/>
  <c r="R126" i="1"/>
  <c r="R83" i="1" s="1"/>
  <c r="AE61" i="1"/>
  <c r="AE59" i="1" s="1"/>
  <c r="AE57" i="1"/>
  <c r="AE56" i="1" s="1"/>
  <c r="AA61" i="1"/>
  <c r="AA59" i="1" s="1"/>
  <c r="AA57" i="1"/>
  <c r="AA56" i="1" s="1"/>
  <c r="N126" i="1"/>
  <c r="N83" i="1" s="1"/>
  <c r="AA126" i="1"/>
  <c r="AA83" i="1" s="1"/>
  <c r="K126" i="1"/>
  <c r="K83" i="1" s="1"/>
  <c r="U82" i="1"/>
  <c r="U84" i="1" s="1"/>
  <c r="L82" i="1"/>
  <c r="AE82" i="1"/>
  <c r="H82" i="1"/>
  <c r="H84" i="1" s="1"/>
  <c r="AA82" i="1"/>
  <c r="Z126" i="1"/>
  <c r="Z83" i="1" s="1"/>
  <c r="F126" i="1"/>
  <c r="F83" i="1" s="1"/>
  <c r="I126" i="1"/>
  <c r="I83" i="1" s="1"/>
  <c r="D82" i="1"/>
  <c r="D84" i="1" s="1"/>
  <c r="J62" i="1"/>
  <c r="Q62" i="1"/>
  <c r="B126" i="1"/>
  <c r="B83" i="1" s="1"/>
  <c r="R82" i="1"/>
  <c r="B82" i="1"/>
  <c r="M62" i="1"/>
  <c r="BX61" i="1"/>
  <c r="BX59" i="1" s="1"/>
  <c r="BX57" i="1"/>
  <c r="BX56" i="1" s="1"/>
  <c r="AR61" i="1"/>
  <c r="AR59" i="1" s="1"/>
  <c r="AR57" i="1"/>
  <c r="AR56" i="1" s="1"/>
  <c r="BV61" i="1"/>
  <c r="BV59" i="1" s="1"/>
  <c r="BV57" i="1"/>
  <c r="BV56" i="1" s="1"/>
  <c r="CJ61" i="1"/>
  <c r="CJ59" i="1" s="1"/>
  <c r="CJ57" i="1"/>
  <c r="CJ56" i="1" s="1"/>
  <c r="BB61" i="1"/>
  <c r="BB59" i="1" s="1"/>
  <c r="BB57" i="1"/>
  <c r="BB56" i="1" s="1"/>
  <c r="V82" i="1"/>
  <c r="V61" i="1"/>
  <c r="V59" i="1" s="1"/>
  <c r="V57" i="1"/>
  <c r="V56" i="1" s="1"/>
  <c r="AZ61" i="1"/>
  <c r="AZ59" i="1" s="1"/>
  <c r="AZ57" i="1"/>
  <c r="AZ56" i="1" s="1"/>
  <c r="T82" i="1"/>
  <c r="T84" i="1" s="1"/>
  <c r="T61" i="1"/>
  <c r="T59" i="1" s="1"/>
  <c r="T57" i="1"/>
  <c r="T56" i="1" s="1"/>
  <c r="CD57" i="1"/>
  <c r="CD56" i="1" s="1"/>
  <c r="CD61" i="1"/>
  <c r="CD59" i="1" s="1"/>
  <c r="BN61" i="1"/>
  <c r="BN59" i="1" s="1"/>
  <c r="BN57" i="1"/>
  <c r="BN56" i="1" s="1"/>
  <c r="CB61" i="1"/>
  <c r="CB59" i="1" s="1"/>
  <c r="CB62" i="1" s="1"/>
  <c r="AV61" i="1"/>
  <c r="AV59" i="1" s="1"/>
  <c r="AV57" i="1"/>
  <c r="AV56" i="1" s="1"/>
  <c r="AF82" i="1"/>
  <c r="AF84" i="1" s="1"/>
  <c r="AF61" i="1"/>
  <c r="AF59" i="1" s="1"/>
  <c r="AF57" i="1"/>
  <c r="AF56" i="1" s="1"/>
  <c r="AT61" i="1"/>
  <c r="AT59" i="1" s="1"/>
  <c r="AT62" i="1" s="1"/>
  <c r="AT57" i="1"/>
  <c r="BF61" i="1"/>
  <c r="BF59" i="1" s="1"/>
  <c r="BF57" i="1"/>
  <c r="BF56" i="1" s="1"/>
  <c r="BH57" i="1"/>
  <c r="BH56" i="1" s="1"/>
  <c r="BH61" i="1"/>
  <c r="BH59" i="1" s="1"/>
  <c r="AB82" i="1"/>
  <c r="AB84" i="1" s="1"/>
  <c r="AB61" i="1"/>
  <c r="AB59" i="1" s="1"/>
  <c r="AB57" i="1"/>
  <c r="AB56" i="1" s="1"/>
  <c r="Z82" i="1"/>
  <c r="Z61" i="1"/>
  <c r="Z59" i="1" s="1"/>
  <c r="Z57" i="1"/>
  <c r="Z56" i="1" s="1"/>
  <c r="AD126" i="1"/>
  <c r="AD83" i="1" s="1"/>
  <c r="CI57" i="1"/>
  <c r="CI56" i="1" s="1"/>
  <c r="CI62" i="1" s="1"/>
  <c r="CI61" i="1"/>
  <c r="BA61" i="1"/>
  <c r="BA59" i="1" s="1"/>
  <c r="BA57" i="1"/>
  <c r="BA56" i="1" s="1"/>
  <c r="X82" i="1"/>
  <c r="X84" i="1" s="1"/>
  <c r="X61" i="1"/>
  <c r="X59" i="1" s="1"/>
  <c r="X57" i="1"/>
  <c r="X56" i="1" s="1"/>
  <c r="J126" i="1"/>
  <c r="J83" i="1" s="1"/>
  <c r="J84" i="1" s="1"/>
  <c r="E126" i="1"/>
  <c r="E83" i="1" s="1"/>
  <c r="CC61" i="1"/>
  <c r="CC59" i="1" s="1"/>
  <c r="CC57" i="1"/>
  <c r="CC56" i="1" s="1"/>
  <c r="AU57" i="1"/>
  <c r="AU61" i="1"/>
  <c r="AU59" i="1" s="1"/>
  <c r="AU62" i="1" s="1"/>
  <c r="AD82" i="1"/>
  <c r="AD61" i="1"/>
  <c r="AD59" i="1" s="1"/>
  <c r="AD57" i="1"/>
  <c r="AD56" i="1" s="1"/>
  <c r="E84" i="1"/>
  <c r="S126" i="1"/>
  <c r="S83" i="1" s="1"/>
  <c r="C126" i="1"/>
  <c r="C83" i="1" s="1"/>
  <c r="BW61" i="1"/>
  <c r="BW59" i="1" s="1"/>
  <c r="BW62" i="1" s="1"/>
  <c r="CK96" i="1"/>
  <c r="K62" i="1"/>
  <c r="I62" i="1"/>
  <c r="BG57" i="1"/>
  <c r="BG56" i="1" s="1"/>
  <c r="BG61" i="1"/>
  <c r="BG59" i="1" s="1"/>
  <c r="AA62" i="1"/>
  <c r="C62" i="1"/>
  <c r="AC62" i="1" l="1"/>
  <c r="G84" i="1"/>
  <c r="F84" i="1"/>
  <c r="K84" i="1"/>
  <c r="W62" i="1"/>
  <c r="R84" i="1"/>
  <c r="L84" i="1"/>
  <c r="Q84" i="1"/>
  <c r="I84" i="1"/>
  <c r="C84" i="1"/>
  <c r="M84" i="1"/>
  <c r="S84" i="1"/>
  <c r="AE84" i="1"/>
  <c r="AC84" i="1"/>
  <c r="Y62" i="1"/>
  <c r="O84" i="1"/>
  <c r="DL10" i="3"/>
  <c r="DH15" i="1" s="1"/>
  <c r="DH34" i="1" s="1"/>
  <c r="CC62" i="1"/>
  <c r="V84" i="1"/>
  <c r="Z84" i="1"/>
  <c r="AS62" i="1"/>
  <c r="B84" i="1"/>
  <c r="AA84" i="1"/>
  <c r="N84" i="1"/>
  <c r="AD62" i="1"/>
  <c r="BX62" i="1"/>
  <c r="BG62" i="1"/>
  <c r="AE62" i="1"/>
  <c r="CL96" i="1"/>
  <c r="AB62" i="1"/>
  <c r="BH62" i="1"/>
  <c r="AV62" i="1"/>
  <c r="BN62" i="1"/>
  <c r="CD62" i="1"/>
  <c r="BB62" i="1"/>
  <c r="BA62" i="1"/>
  <c r="Z62" i="1"/>
  <c r="AF62" i="1"/>
  <c r="AZ62" i="1"/>
  <c r="V62" i="1"/>
  <c r="AD84" i="1"/>
  <c r="X62" i="1"/>
  <c r="BF62" i="1"/>
  <c r="T62" i="1"/>
  <c r="CJ62" i="1"/>
  <c r="CK55" i="1" s="1"/>
  <c r="BV62" i="1"/>
  <c r="AR62" i="1"/>
  <c r="CM96" i="1" l="1"/>
  <c r="CN96" i="1" l="1"/>
  <c r="K180" i="8"/>
  <c r="CO96" i="1" l="1"/>
  <c r="CP96" i="1" l="1"/>
  <c r="K150" i="8"/>
  <c r="CQ96" i="1" l="1"/>
  <c r="MZ38" i="3"/>
  <c r="MX38" i="3"/>
  <c r="MV38" i="3"/>
  <c r="MT38" i="3"/>
  <c r="MP38" i="3"/>
  <c r="MO38" i="3"/>
  <c r="MN38" i="3"/>
  <c r="MM38" i="3"/>
  <c r="ML38" i="3"/>
  <c r="MH38" i="3"/>
  <c r="MG38" i="3"/>
  <c r="MF38" i="3"/>
  <c r="MD38" i="3"/>
  <c r="MC38" i="3"/>
  <c r="MA38" i="3"/>
  <c r="LZ38" i="3"/>
  <c r="LY38" i="3"/>
  <c r="LX38" i="3"/>
  <c r="LV38" i="3"/>
  <c r="LU38" i="3"/>
  <c r="LT38" i="3"/>
  <c r="LR38" i="3"/>
  <c r="LQ38" i="3"/>
  <c r="LP38" i="3"/>
  <c r="LN38" i="3"/>
  <c r="LM38" i="3"/>
  <c r="LJ38" i="3"/>
  <c r="LH38" i="3"/>
  <c r="LG38" i="3"/>
  <c r="LF38" i="3"/>
  <c r="LE38" i="3"/>
  <c r="LB38" i="3"/>
  <c r="KZ38" i="3"/>
  <c r="KX38" i="3"/>
  <c r="KU38" i="3"/>
  <c r="KT38" i="3"/>
  <c r="KR38" i="3"/>
  <c r="KP38" i="3"/>
  <c r="KN38" i="3"/>
  <c r="KL38" i="3"/>
  <c r="KJ38" i="3"/>
  <c r="KH38" i="3"/>
  <c r="KD38" i="3"/>
  <c r="KC38" i="3"/>
  <c r="KB38" i="3"/>
  <c r="KA38" i="3"/>
  <c r="JZ38" i="3"/>
  <c r="JV38" i="3"/>
  <c r="JU38" i="3"/>
  <c r="JT38" i="3"/>
  <c r="JR38" i="3"/>
  <c r="JQ38" i="3"/>
  <c r="JO38" i="3"/>
  <c r="JN38" i="3"/>
  <c r="JM38" i="3"/>
  <c r="JL38" i="3"/>
  <c r="JJ38" i="3"/>
  <c r="JI38" i="3"/>
  <c r="JH38" i="3"/>
  <c r="JF38" i="3"/>
  <c r="JE38" i="3"/>
  <c r="JD38" i="3"/>
  <c r="JC38" i="3"/>
  <c r="JB38" i="3"/>
  <c r="IX38" i="3"/>
  <c r="IW38" i="3"/>
  <c r="IV38" i="3"/>
  <c r="IU38" i="3"/>
  <c r="IT38" i="3"/>
  <c r="IR38" i="3"/>
  <c r="IP38" i="3"/>
  <c r="IO38" i="3"/>
  <c r="IN38" i="3"/>
  <c r="IL38" i="3"/>
  <c r="IK38" i="3"/>
  <c r="II38" i="3"/>
  <c r="IH38" i="3"/>
  <c r="IG38" i="3"/>
  <c r="IF38" i="3"/>
  <c r="ID38" i="3"/>
  <c r="IC38" i="3"/>
  <c r="IB38" i="3"/>
  <c r="HZ38" i="3"/>
  <c r="HY38" i="3"/>
  <c r="HX38" i="3"/>
  <c r="HV38" i="3"/>
  <c r="HU38" i="3"/>
  <c r="HS38" i="3"/>
  <c r="HR38" i="3"/>
  <c r="HQ38" i="3"/>
  <c r="HP38" i="3"/>
  <c r="HO38" i="3"/>
  <c r="HN38" i="3"/>
  <c r="HK38" i="3"/>
  <c r="HJ38" i="3"/>
  <c r="HH38" i="3"/>
  <c r="HG38" i="3"/>
  <c r="HF38" i="3"/>
  <c r="HD38" i="3"/>
  <c r="HC38" i="3"/>
  <c r="HB38" i="3"/>
  <c r="HA38" i="3"/>
  <c r="GZ38" i="3"/>
  <c r="GX38" i="3"/>
  <c r="GW38" i="3"/>
  <c r="GV38" i="3"/>
  <c r="GU38" i="3"/>
  <c r="GT38" i="3"/>
  <c r="GR38" i="3"/>
  <c r="GQ38" i="3"/>
  <c r="GP38" i="3"/>
  <c r="GN38" i="3"/>
  <c r="GM38" i="3"/>
  <c r="GL38" i="3"/>
  <c r="GJ38" i="3"/>
  <c r="GI38" i="3"/>
  <c r="GH38" i="3"/>
  <c r="GG38" i="3"/>
  <c r="GF38" i="3"/>
  <c r="GD38" i="3"/>
  <c r="GC38" i="3"/>
  <c r="GB38" i="3"/>
  <c r="FZ38" i="3"/>
  <c r="FY38" i="3"/>
  <c r="FX38" i="3"/>
  <c r="FW38" i="3"/>
  <c r="FV38" i="3"/>
  <c r="FU38" i="3"/>
  <c r="FT38" i="3"/>
  <c r="FR38" i="3"/>
  <c r="FQ38" i="3"/>
  <c r="FP38" i="3"/>
  <c r="FN38" i="3"/>
  <c r="FM38" i="3"/>
  <c r="FL38" i="3"/>
  <c r="FJ38" i="3"/>
  <c r="FI38" i="3"/>
  <c r="FH38" i="3"/>
  <c r="FG38" i="3"/>
  <c r="FF38" i="3"/>
  <c r="FD38" i="3"/>
  <c r="FC38" i="3"/>
  <c r="FB38" i="3"/>
  <c r="FA38" i="3"/>
  <c r="EZ38" i="3"/>
  <c r="EY38" i="3"/>
  <c r="EX38" i="3"/>
  <c r="EV38" i="3"/>
  <c r="EU38" i="3"/>
  <c r="ET38" i="3"/>
  <c r="ES38" i="3"/>
  <c r="ER38" i="3"/>
  <c r="EQ38" i="3"/>
  <c r="EP38" i="3"/>
  <c r="EO38" i="3"/>
  <c r="EN38" i="3"/>
  <c r="EM38" i="3"/>
  <c r="EL38" i="3"/>
  <c r="EJ38" i="3"/>
  <c r="EI38" i="3"/>
  <c r="EH38" i="3"/>
  <c r="EF38" i="3"/>
  <c r="EE38" i="3"/>
  <c r="ED38" i="3"/>
  <c r="EC38" i="3"/>
  <c r="EB38" i="3"/>
  <c r="EA38" i="3"/>
  <c r="DZ38" i="3"/>
  <c r="DX38" i="3"/>
  <c r="DW38" i="3"/>
  <c r="DV38" i="3"/>
  <c r="DU38" i="3"/>
  <c r="DT38" i="3"/>
  <c r="DS38" i="3"/>
  <c r="DR38" i="3"/>
  <c r="DO38" i="3"/>
  <c r="DN38" i="3"/>
  <c r="DM19" i="3"/>
  <c r="DM38" i="3" s="1"/>
  <c r="DL19" i="3"/>
  <c r="DL38" i="3" s="1"/>
  <c r="DK19" i="3"/>
  <c r="DK38" i="3" s="1"/>
  <c r="DJ19" i="3"/>
  <c r="DJ38" i="3" s="1"/>
  <c r="DI19" i="3"/>
  <c r="DI38" i="3" s="1"/>
  <c r="DH19" i="3"/>
  <c r="DH38" i="3" s="1"/>
  <c r="DG19" i="3"/>
  <c r="DG38" i="3" s="1"/>
  <c r="DF19" i="3"/>
  <c r="DF38" i="3" s="1"/>
  <c r="DE19" i="3"/>
  <c r="DE38" i="3" s="1"/>
  <c r="DD19" i="3"/>
  <c r="DD38" i="3" s="1"/>
  <c r="DC19" i="3"/>
  <c r="DC38" i="3" s="1"/>
  <c r="DB19" i="3"/>
  <c r="DB38" i="3" s="1"/>
  <c r="DA19" i="3"/>
  <c r="DA38" i="3" s="1"/>
  <c r="CZ19" i="3"/>
  <c r="CZ38" i="3" s="1"/>
  <c r="CY19" i="3"/>
  <c r="CY38" i="3" s="1"/>
  <c r="CX19" i="3"/>
  <c r="CX38" i="3" s="1"/>
  <c r="CW19" i="3"/>
  <c r="CW38" i="3" s="1"/>
  <c r="CV19" i="3"/>
  <c r="CV38" i="3" s="1"/>
  <c r="CU19" i="3"/>
  <c r="CU38" i="3" s="1"/>
  <c r="CT19" i="3"/>
  <c r="CT38" i="3" s="1"/>
  <c r="CS19" i="3"/>
  <c r="CS38" i="3" s="1"/>
  <c r="NF38" i="3"/>
  <c r="NE38" i="3"/>
  <c r="ND38" i="3"/>
  <c r="NC38" i="3"/>
  <c r="NB38" i="3"/>
  <c r="NA38" i="3"/>
  <c r="MY38" i="3"/>
  <c r="MW38" i="3"/>
  <c r="MU38" i="3"/>
  <c r="MS38" i="3"/>
  <c r="MR38" i="3"/>
  <c r="MQ38" i="3"/>
  <c r="MK38" i="3"/>
  <c r="MJ38" i="3"/>
  <c r="MI38" i="3"/>
  <c r="ME38" i="3"/>
  <c r="MB38" i="3"/>
  <c r="LW38" i="3"/>
  <c r="LS38" i="3"/>
  <c r="LO38" i="3"/>
  <c r="LL38" i="3"/>
  <c r="LK38" i="3"/>
  <c r="LI38" i="3"/>
  <c r="LD38" i="3"/>
  <c r="LC38" i="3"/>
  <c r="LA38" i="3"/>
  <c r="KY38" i="3"/>
  <c r="KW38" i="3"/>
  <c r="KV38" i="3"/>
  <c r="KS38" i="3"/>
  <c r="KQ38" i="3"/>
  <c r="KO38" i="3"/>
  <c r="KM38" i="3"/>
  <c r="KK38" i="3"/>
  <c r="KI38" i="3"/>
  <c r="KG38" i="3"/>
  <c r="KF38" i="3"/>
  <c r="KE38" i="3"/>
  <c r="JY38" i="3"/>
  <c r="JX38" i="3"/>
  <c r="JW38" i="3"/>
  <c r="JS38" i="3"/>
  <c r="JP38" i="3"/>
  <c r="JK38" i="3"/>
  <c r="JG38" i="3"/>
  <c r="JA38" i="3"/>
  <c r="IZ38" i="3"/>
  <c r="IY38" i="3"/>
  <c r="IS38" i="3"/>
  <c r="IQ38" i="3"/>
  <c r="IM38" i="3"/>
  <c r="IJ38" i="3"/>
  <c r="IE38" i="3"/>
  <c r="IA38" i="3"/>
  <c r="HW38" i="3"/>
  <c r="HT38" i="3"/>
  <c r="HM38" i="3"/>
  <c r="HL38" i="3"/>
  <c r="HI38" i="3"/>
  <c r="HE38" i="3"/>
  <c r="GY38" i="3"/>
  <c r="GS38" i="3"/>
  <c r="GO38" i="3"/>
  <c r="GK38" i="3"/>
  <c r="GE38" i="3"/>
  <c r="GA38" i="3"/>
  <c r="FS38" i="3"/>
  <c r="FO38" i="3"/>
  <c r="FK38" i="3"/>
  <c r="FE38" i="3"/>
  <c r="EW38" i="3"/>
  <c r="EK38" i="3"/>
  <c r="EG38" i="3"/>
  <c r="DY38" i="3"/>
  <c r="B19" i="3"/>
  <c r="CR96" i="1" l="1"/>
  <c r="K149" i="8"/>
  <c r="CS96" i="1" l="1"/>
  <c r="K147" i="8"/>
  <c r="K146" i="8"/>
  <c r="CT96" i="1" l="1"/>
  <c r="K145" i="8"/>
  <c r="CU96" i="1" l="1"/>
  <c r="CV96" i="1" l="1"/>
  <c r="K144" i="8"/>
  <c r="K143" i="8"/>
  <c r="K142" i="8"/>
  <c r="K141" i="8"/>
  <c r="K139" i="8"/>
  <c r="CW96" i="1" l="1"/>
  <c r="K132" i="8"/>
  <c r="K130" i="8"/>
  <c r="K128" i="8"/>
  <c r="CX96" i="1" l="1"/>
  <c r="CY96" i="1" l="1"/>
  <c r="CZ96" i="1" l="1"/>
  <c r="D18" i="7"/>
  <c r="D19" i="7"/>
  <c r="D20" i="7"/>
  <c r="DA96" i="1" l="1"/>
  <c r="G18" i="7"/>
  <c r="DB96" i="1" l="1"/>
  <c r="CA34" i="3"/>
  <c r="CA32" i="3"/>
  <c r="CA44" i="3" s="1"/>
  <c r="CA31" i="3"/>
  <c r="CA42" i="3" s="1"/>
  <c r="CA30" i="3"/>
  <c r="CA41" i="3" s="1"/>
  <c r="CA29" i="3"/>
  <c r="CA43" i="3" s="1"/>
  <c r="CA28" i="3"/>
  <c r="DC96" i="1" l="1"/>
  <c r="K120" i="8"/>
  <c r="DD96" i="1" l="1"/>
  <c r="DE13" i="1" l="1"/>
  <c r="DE96" i="1"/>
  <c r="K122" i="8"/>
  <c r="K121" i="8"/>
  <c r="DF96" i="1" l="1"/>
  <c r="DE61" i="1"/>
  <c r="DE59" i="1" s="1"/>
  <c r="DE57" i="1"/>
  <c r="DE56" i="1" s="1"/>
  <c r="DF61" i="1" l="1"/>
  <c r="DF59" i="1" s="1"/>
  <c r="DF57" i="1"/>
  <c r="DF56" i="1" s="1"/>
  <c r="DG13" i="1"/>
  <c r="DL12" i="3" s="1"/>
  <c r="DH6" i="1" s="1"/>
  <c r="DG96" i="1"/>
  <c r="K114" i="8"/>
  <c r="DH96" i="1" l="1"/>
  <c r="DG61" i="1"/>
  <c r="DG59" i="1" s="1"/>
  <c r="DG57" i="1"/>
  <c r="DG56" i="1" s="1"/>
  <c r="DH13" i="1"/>
  <c r="DM12" i="3" s="1"/>
  <c r="DI6" i="1" s="1"/>
  <c r="G19" i="7"/>
  <c r="G17" i="7"/>
  <c r="D17" i="7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MD27" i="3"/>
  <c r="ME27" i="3"/>
  <c r="MF27" i="3"/>
  <c r="MG27" i="3"/>
  <c r="MH27" i="3"/>
  <c r="MI27" i="3"/>
  <c r="MJ27" i="3"/>
  <c r="MK27" i="3"/>
  <c r="ML27" i="3"/>
  <c r="MM27" i="3"/>
  <c r="MN27" i="3"/>
  <c r="MO27" i="3"/>
  <c r="MP27" i="3"/>
  <c r="MQ27" i="3"/>
  <c r="MR27" i="3"/>
  <c r="MS27" i="3"/>
  <c r="MT27" i="3"/>
  <c r="MU27" i="3"/>
  <c r="MV27" i="3"/>
  <c r="MW27" i="3"/>
  <c r="MX27" i="3"/>
  <c r="MY27" i="3"/>
  <c r="MZ27" i="3"/>
  <c r="NA27" i="3"/>
  <c r="NB27" i="3"/>
  <c r="NC27" i="3"/>
  <c r="ND27" i="3"/>
  <c r="NE27" i="3"/>
  <c r="NF27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AJ32" i="3"/>
  <c r="AJ31" i="3"/>
  <c r="AJ30" i="3"/>
  <c r="AJ29" i="3"/>
  <c r="AJ28" i="3"/>
  <c r="AJ25" i="3"/>
  <c r="AJ20" i="3"/>
  <c r="AJ18" i="3"/>
  <c r="AJ26" i="3"/>
  <c r="AJ23" i="3"/>
  <c r="AJ27" i="3"/>
  <c r="AJ24" i="3"/>
  <c r="AJ22" i="3"/>
  <c r="AJ21" i="3"/>
  <c r="AJ34" i="3"/>
  <c r="DQ45" i="3" l="1"/>
  <c r="DQ55" i="3" s="1"/>
  <c r="DH61" i="1"/>
  <c r="DH59" i="1" s="1"/>
  <c r="DH57" i="1"/>
  <c r="DH56" i="1" s="1"/>
  <c r="DI13" i="1"/>
  <c r="DI96" i="1"/>
  <c r="K75" i="8"/>
  <c r="K74" i="8"/>
  <c r="K69" i="8"/>
  <c r="DI61" i="1" l="1"/>
  <c r="DI59" i="1" s="1"/>
  <c r="DI57" i="1"/>
  <c r="DI56" i="1" s="1"/>
  <c r="K67" i="8"/>
  <c r="K66" i="8"/>
  <c r="DJ96" i="1" l="1"/>
  <c r="K65" i="8"/>
  <c r="BE11" i="3"/>
  <c r="DK96" i="1" l="1"/>
  <c r="DL96" i="1" s="1"/>
  <c r="DM96" i="1" l="1"/>
  <c r="K61" i="8"/>
  <c r="DN96" i="1" l="1"/>
  <c r="K59" i="8"/>
  <c r="DO96" i="1" l="1"/>
  <c r="I12" i="7"/>
  <c r="DP96" i="1" l="1"/>
  <c r="K50" i="8"/>
  <c r="K51" i="8"/>
  <c r="K52" i="8"/>
  <c r="K53" i="8"/>
  <c r="K54" i="8"/>
  <c r="DQ96" i="1" l="1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E16" i="3"/>
  <c r="DR89" i="1" l="1"/>
  <c r="DR96" i="1" s="1"/>
  <c r="BD44" i="3"/>
  <c r="NB42" i="3"/>
  <c r="MX42" i="3"/>
  <c r="MT42" i="3"/>
  <c r="MP42" i="3"/>
  <c r="ML42" i="3"/>
  <c r="MH42" i="3"/>
  <c r="MD42" i="3"/>
  <c r="LZ42" i="3"/>
  <c r="LV42" i="3"/>
  <c r="LR42" i="3"/>
  <c r="LN42" i="3"/>
  <c r="LJ42" i="3"/>
  <c r="LF42" i="3"/>
  <c r="LB42" i="3"/>
  <c r="KX42" i="3"/>
  <c r="KT42" i="3"/>
  <c r="KP42" i="3"/>
  <c r="KL42" i="3"/>
  <c r="KH42" i="3"/>
  <c r="KD42" i="3"/>
  <c r="JZ42" i="3"/>
  <c r="JV42" i="3"/>
  <c r="JR42" i="3"/>
  <c r="JN42" i="3"/>
  <c r="JJ42" i="3"/>
  <c r="JF42" i="3"/>
  <c r="JB42" i="3"/>
  <c r="IX42" i="3"/>
  <c r="IT42" i="3"/>
  <c r="IP42" i="3"/>
  <c r="IL42" i="3"/>
  <c r="IH42" i="3"/>
  <c r="ID42" i="3"/>
  <c r="HZ42" i="3"/>
  <c r="HV42" i="3"/>
  <c r="HR42" i="3"/>
  <c r="HN42" i="3"/>
  <c r="HJ42" i="3"/>
  <c r="HF42" i="3"/>
  <c r="HB42" i="3"/>
  <c r="GX42" i="3"/>
  <c r="GT42" i="3"/>
  <c r="GP42" i="3"/>
  <c r="GL42" i="3"/>
  <c r="GH42" i="3"/>
  <c r="GD42" i="3"/>
  <c r="FZ42" i="3"/>
  <c r="FV42" i="3"/>
  <c r="FR42" i="3"/>
  <c r="FN42" i="3"/>
  <c r="FJ42" i="3"/>
  <c r="FF42" i="3"/>
  <c r="FB42" i="3"/>
  <c r="EX42" i="3"/>
  <c r="ET42" i="3"/>
  <c r="EP42" i="3"/>
  <c r="EL42" i="3"/>
  <c r="EH42" i="3"/>
  <c r="ED42" i="3"/>
  <c r="DZ42" i="3"/>
  <c r="DV42" i="3"/>
  <c r="DR42" i="3"/>
  <c r="DN42" i="3"/>
  <c r="DJ42" i="3"/>
  <c r="DF42" i="3"/>
  <c r="DB42" i="3"/>
  <c r="CX42" i="3"/>
  <c r="CT42" i="3"/>
  <c r="CP42" i="3"/>
  <c r="CL42" i="3"/>
  <c r="CH42" i="3"/>
  <c r="CD42" i="3"/>
  <c r="BZ42" i="3"/>
  <c r="BV42" i="3"/>
  <c r="BR42" i="3"/>
  <c r="BN42" i="3"/>
  <c r="BJ42" i="3"/>
  <c r="BF42" i="3"/>
  <c r="BB42" i="3"/>
  <c r="AX42" i="3"/>
  <c r="AT42" i="3"/>
  <c r="AP42" i="3"/>
  <c r="AL42" i="3"/>
  <c r="ND43" i="3"/>
  <c r="MZ43" i="3"/>
  <c r="MV43" i="3"/>
  <c r="MR43" i="3"/>
  <c r="MN43" i="3"/>
  <c r="MJ43" i="3"/>
  <c r="MF43" i="3"/>
  <c r="MB43" i="3"/>
  <c r="LX43" i="3"/>
  <c r="LT43" i="3"/>
  <c r="LP43" i="3"/>
  <c r="LL43" i="3"/>
  <c r="LH43" i="3"/>
  <c r="LD43" i="3"/>
  <c r="KZ43" i="3"/>
  <c r="KV43" i="3"/>
  <c r="KR43" i="3"/>
  <c r="KN43" i="3"/>
  <c r="KJ43" i="3"/>
  <c r="KF43" i="3"/>
  <c r="KB43" i="3"/>
  <c r="JX43" i="3"/>
  <c r="JT43" i="3"/>
  <c r="JP43" i="3"/>
  <c r="JL43" i="3"/>
  <c r="JH43" i="3"/>
  <c r="JD43" i="3"/>
  <c r="IZ43" i="3"/>
  <c r="IV43" i="3"/>
  <c r="IR43" i="3"/>
  <c r="IN43" i="3"/>
  <c r="IJ43" i="3"/>
  <c r="IF43" i="3"/>
  <c r="IB43" i="3"/>
  <c r="HX43" i="3"/>
  <c r="HT43" i="3"/>
  <c r="HP43" i="3"/>
  <c r="HL43" i="3"/>
  <c r="HH43" i="3"/>
  <c r="HD43" i="3"/>
  <c r="GZ43" i="3"/>
  <c r="GV43" i="3"/>
  <c r="GR43" i="3"/>
  <c r="GN43" i="3"/>
  <c r="GJ43" i="3"/>
  <c r="GF43" i="3"/>
  <c r="GB43" i="3"/>
  <c r="FX43" i="3"/>
  <c r="FT43" i="3"/>
  <c r="FP43" i="3"/>
  <c r="FL43" i="3"/>
  <c r="FH43" i="3"/>
  <c r="FD43" i="3"/>
  <c r="EZ43" i="3"/>
  <c r="EV43" i="3"/>
  <c r="ER43" i="3"/>
  <c r="EN43" i="3"/>
  <c r="EJ43" i="3"/>
  <c r="EF43" i="3"/>
  <c r="EB43" i="3"/>
  <c r="DX43" i="3"/>
  <c r="DT43" i="3"/>
  <c r="DP43" i="3"/>
  <c r="DL43" i="3"/>
  <c r="DH43" i="3"/>
  <c r="DD43" i="3"/>
  <c r="CZ43" i="3"/>
  <c r="CV43" i="3"/>
  <c r="CR43" i="3"/>
  <c r="CN43" i="3"/>
  <c r="CJ43" i="3"/>
  <c r="CF43" i="3"/>
  <c r="CB43" i="3"/>
  <c r="BX43" i="3"/>
  <c r="BT43" i="3"/>
  <c r="BP43" i="3"/>
  <c r="BL43" i="3"/>
  <c r="BH43" i="3"/>
  <c r="BD43" i="3"/>
  <c r="AZ43" i="3"/>
  <c r="AV43" i="3"/>
  <c r="AR43" i="3"/>
  <c r="AN43" i="3"/>
  <c r="AJ43" i="3"/>
  <c r="F42" i="3"/>
  <c r="F43" i="3"/>
  <c r="F44" i="3"/>
  <c r="B27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E44" i="3"/>
  <c r="E54" i="3" s="1"/>
  <c r="NE43" i="3"/>
  <c r="NC43" i="3"/>
  <c r="NB43" i="3"/>
  <c r="NA43" i="3"/>
  <c r="MY43" i="3"/>
  <c r="MX43" i="3"/>
  <c r="MW43" i="3"/>
  <c r="MU43" i="3"/>
  <c r="MT43" i="3"/>
  <c r="MS43" i="3"/>
  <c r="MQ43" i="3"/>
  <c r="MP43" i="3"/>
  <c r="MO43" i="3"/>
  <c r="MM43" i="3"/>
  <c r="ML43" i="3"/>
  <c r="MK43" i="3"/>
  <c r="MI43" i="3"/>
  <c r="MH43" i="3"/>
  <c r="MG43" i="3"/>
  <c r="ME43" i="3"/>
  <c r="MD43" i="3"/>
  <c r="MC43" i="3"/>
  <c r="MA43" i="3"/>
  <c r="LZ43" i="3"/>
  <c r="LY43" i="3"/>
  <c r="LW43" i="3"/>
  <c r="LV43" i="3"/>
  <c r="LU43" i="3"/>
  <c r="LS43" i="3"/>
  <c r="LR43" i="3"/>
  <c r="LQ43" i="3"/>
  <c r="LO43" i="3"/>
  <c r="LN43" i="3"/>
  <c r="LM43" i="3"/>
  <c r="LK43" i="3"/>
  <c r="LJ43" i="3"/>
  <c r="LI43" i="3"/>
  <c r="LG43" i="3"/>
  <c r="LF43" i="3"/>
  <c r="LE43" i="3"/>
  <c r="LC43" i="3"/>
  <c r="LB43" i="3"/>
  <c r="LA43" i="3"/>
  <c r="KY43" i="3"/>
  <c r="KX43" i="3"/>
  <c r="KW43" i="3"/>
  <c r="KU43" i="3"/>
  <c r="KT43" i="3"/>
  <c r="KS43" i="3"/>
  <c r="KQ43" i="3"/>
  <c r="KP43" i="3"/>
  <c r="KO43" i="3"/>
  <c r="KM43" i="3"/>
  <c r="KL43" i="3"/>
  <c r="KK43" i="3"/>
  <c r="KI43" i="3"/>
  <c r="KH43" i="3"/>
  <c r="KG43" i="3"/>
  <c r="KE43" i="3"/>
  <c r="KD43" i="3"/>
  <c r="KC43" i="3"/>
  <c r="KA43" i="3"/>
  <c r="JZ43" i="3"/>
  <c r="JY43" i="3"/>
  <c r="JW43" i="3"/>
  <c r="JV43" i="3"/>
  <c r="JU43" i="3"/>
  <c r="JS43" i="3"/>
  <c r="JR43" i="3"/>
  <c r="JQ43" i="3"/>
  <c r="JO43" i="3"/>
  <c r="JN43" i="3"/>
  <c r="JM43" i="3"/>
  <c r="JK43" i="3"/>
  <c r="JJ43" i="3"/>
  <c r="JI43" i="3"/>
  <c r="JG43" i="3"/>
  <c r="JF43" i="3"/>
  <c r="JE43" i="3"/>
  <c r="JC43" i="3"/>
  <c r="JB43" i="3"/>
  <c r="JA43" i="3"/>
  <c r="IY43" i="3"/>
  <c r="IX43" i="3"/>
  <c r="IW43" i="3"/>
  <c r="IU43" i="3"/>
  <c r="IT43" i="3"/>
  <c r="IS43" i="3"/>
  <c r="IQ43" i="3"/>
  <c r="IP43" i="3"/>
  <c r="IO43" i="3"/>
  <c r="IM43" i="3"/>
  <c r="IL43" i="3"/>
  <c r="IK43" i="3"/>
  <c r="II43" i="3"/>
  <c r="IH43" i="3"/>
  <c r="IG43" i="3"/>
  <c r="IE43" i="3"/>
  <c r="ID43" i="3"/>
  <c r="IC43" i="3"/>
  <c r="IA43" i="3"/>
  <c r="HZ43" i="3"/>
  <c r="HY43" i="3"/>
  <c r="HW43" i="3"/>
  <c r="HV43" i="3"/>
  <c r="HU43" i="3"/>
  <c r="HS43" i="3"/>
  <c r="HR43" i="3"/>
  <c r="HQ43" i="3"/>
  <c r="HO43" i="3"/>
  <c r="HN43" i="3"/>
  <c r="HM43" i="3"/>
  <c r="HK43" i="3"/>
  <c r="HJ43" i="3"/>
  <c r="HI43" i="3"/>
  <c r="HG43" i="3"/>
  <c r="HF43" i="3"/>
  <c r="HE43" i="3"/>
  <c r="HC43" i="3"/>
  <c r="HB43" i="3"/>
  <c r="HA43" i="3"/>
  <c r="GY43" i="3"/>
  <c r="GX43" i="3"/>
  <c r="GW43" i="3"/>
  <c r="GU43" i="3"/>
  <c r="GT43" i="3"/>
  <c r="GS43" i="3"/>
  <c r="GQ43" i="3"/>
  <c r="GP43" i="3"/>
  <c r="GO43" i="3"/>
  <c r="GM43" i="3"/>
  <c r="GL43" i="3"/>
  <c r="GK43" i="3"/>
  <c r="GI43" i="3"/>
  <c r="GH43" i="3"/>
  <c r="GG43" i="3"/>
  <c r="GE43" i="3"/>
  <c r="GD43" i="3"/>
  <c r="GC43" i="3"/>
  <c r="GA43" i="3"/>
  <c r="FZ43" i="3"/>
  <c r="FY43" i="3"/>
  <c r="FW43" i="3"/>
  <c r="FV43" i="3"/>
  <c r="FU43" i="3"/>
  <c r="FS43" i="3"/>
  <c r="FR43" i="3"/>
  <c r="FQ43" i="3"/>
  <c r="FO43" i="3"/>
  <c r="FN43" i="3"/>
  <c r="FM43" i="3"/>
  <c r="FK43" i="3"/>
  <c r="FJ43" i="3"/>
  <c r="FI43" i="3"/>
  <c r="FG43" i="3"/>
  <c r="FF43" i="3"/>
  <c r="FE43" i="3"/>
  <c r="FC43" i="3"/>
  <c r="FB43" i="3"/>
  <c r="FA43" i="3"/>
  <c r="EY43" i="3"/>
  <c r="EX43" i="3"/>
  <c r="EW43" i="3"/>
  <c r="EU43" i="3"/>
  <c r="ET43" i="3"/>
  <c r="ES43" i="3"/>
  <c r="EQ43" i="3"/>
  <c r="EP43" i="3"/>
  <c r="EO43" i="3"/>
  <c r="EM43" i="3"/>
  <c r="EL43" i="3"/>
  <c r="EK43" i="3"/>
  <c r="EI43" i="3"/>
  <c r="EH43" i="3"/>
  <c r="EG43" i="3"/>
  <c r="EE43" i="3"/>
  <c r="ED43" i="3"/>
  <c r="EC43" i="3"/>
  <c r="EA43" i="3"/>
  <c r="DZ43" i="3"/>
  <c r="DY43" i="3"/>
  <c r="DW43" i="3"/>
  <c r="DV43" i="3"/>
  <c r="DU43" i="3"/>
  <c r="DS43" i="3"/>
  <c r="DR43" i="3"/>
  <c r="DQ43" i="3"/>
  <c r="DO43" i="3"/>
  <c r="DN43" i="3"/>
  <c r="DM43" i="3"/>
  <c r="DK43" i="3"/>
  <c r="DJ43" i="3"/>
  <c r="DI43" i="3"/>
  <c r="DG43" i="3"/>
  <c r="DF43" i="3"/>
  <c r="DE43" i="3"/>
  <c r="DC43" i="3"/>
  <c r="DB43" i="3"/>
  <c r="DA43" i="3"/>
  <c r="CY43" i="3"/>
  <c r="CX43" i="3"/>
  <c r="CW43" i="3"/>
  <c r="CU43" i="3"/>
  <c r="CT43" i="3"/>
  <c r="CS43" i="3"/>
  <c r="CQ43" i="3"/>
  <c r="CP43" i="3"/>
  <c r="CO43" i="3"/>
  <c r="CM43" i="3"/>
  <c r="CL43" i="3"/>
  <c r="CK43" i="3"/>
  <c r="CI43" i="3"/>
  <c r="CH43" i="3"/>
  <c r="CG43" i="3"/>
  <c r="CE43" i="3"/>
  <c r="CD43" i="3"/>
  <c r="CC43" i="3"/>
  <c r="BZ43" i="3"/>
  <c r="BY43" i="3"/>
  <c r="BW43" i="3"/>
  <c r="BV43" i="3"/>
  <c r="BU43" i="3"/>
  <c r="BS43" i="3"/>
  <c r="BR43" i="3"/>
  <c r="BQ43" i="3"/>
  <c r="BO43" i="3"/>
  <c r="BN43" i="3"/>
  <c r="BM43" i="3"/>
  <c r="BK43" i="3"/>
  <c r="BJ43" i="3"/>
  <c r="BI43" i="3"/>
  <c r="BG43" i="3"/>
  <c r="BF43" i="3"/>
  <c r="BE43" i="3"/>
  <c r="BC43" i="3"/>
  <c r="BB43" i="3"/>
  <c r="BA43" i="3"/>
  <c r="AY43" i="3"/>
  <c r="AX43" i="3"/>
  <c r="AW43" i="3"/>
  <c r="AU43" i="3"/>
  <c r="AT43" i="3"/>
  <c r="AS43" i="3"/>
  <c r="AQ43" i="3"/>
  <c r="AP43" i="3"/>
  <c r="AO43" i="3"/>
  <c r="AM43" i="3"/>
  <c r="AL43" i="3"/>
  <c r="AK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E43" i="3"/>
  <c r="E53" i="3" s="1"/>
  <c r="NE42" i="3"/>
  <c r="ND42" i="3"/>
  <c r="NC42" i="3"/>
  <c r="NA42" i="3"/>
  <c r="MZ42" i="3"/>
  <c r="MY42" i="3"/>
  <c r="MW42" i="3"/>
  <c r="MV42" i="3"/>
  <c r="MU42" i="3"/>
  <c r="MS42" i="3"/>
  <c r="MR42" i="3"/>
  <c r="MQ42" i="3"/>
  <c r="MO42" i="3"/>
  <c r="MN42" i="3"/>
  <c r="MM42" i="3"/>
  <c r="MK42" i="3"/>
  <c r="MJ42" i="3"/>
  <c r="MI42" i="3"/>
  <c r="MG42" i="3"/>
  <c r="MF42" i="3"/>
  <c r="ME42" i="3"/>
  <c r="MC42" i="3"/>
  <c r="MB42" i="3"/>
  <c r="MA42" i="3"/>
  <c r="LY42" i="3"/>
  <c r="LX42" i="3"/>
  <c r="LW42" i="3"/>
  <c r="LU42" i="3"/>
  <c r="LT42" i="3"/>
  <c r="LS42" i="3"/>
  <c r="LQ42" i="3"/>
  <c r="LP42" i="3"/>
  <c r="LO42" i="3"/>
  <c r="LM42" i="3"/>
  <c r="LL42" i="3"/>
  <c r="LK42" i="3"/>
  <c r="LI42" i="3"/>
  <c r="LH42" i="3"/>
  <c r="LG42" i="3"/>
  <c r="LE42" i="3"/>
  <c r="LD42" i="3"/>
  <c r="LC42" i="3"/>
  <c r="LA42" i="3"/>
  <c r="KZ42" i="3"/>
  <c r="KY42" i="3"/>
  <c r="KW42" i="3"/>
  <c r="KV42" i="3"/>
  <c r="KU42" i="3"/>
  <c r="KS42" i="3"/>
  <c r="KR42" i="3"/>
  <c r="KQ42" i="3"/>
  <c r="KO42" i="3"/>
  <c r="KN42" i="3"/>
  <c r="KM42" i="3"/>
  <c r="KK42" i="3"/>
  <c r="KJ42" i="3"/>
  <c r="KI42" i="3"/>
  <c r="KG42" i="3"/>
  <c r="KF42" i="3"/>
  <c r="KE42" i="3"/>
  <c r="KC42" i="3"/>
  <c r="KB42" i="3"/>
  <c r="KA42" i="3"/>
  <c r="JY42" i="3"/>
  <c r="JX42" i="3"/>
  <c r="JW42" i="3"/>
  <c r="JU42" i="3"/>
  <c r="JT42" i="3"/>
  <c r="JS42" i="3"/>
  <c r="JQ42" i="3"/>
  <c r="JP42" i="3"/>
  <c r="JO42" i="3"/>
  <c r="JM42" i="3"/>
  <c r="JL42" i="3"/>
  <c r="JK42" i="3"/>
  <c r="JI42" i="3"/>
  <c r="JH42" i="3"/>
  <c r="JG42" i="3"/>
  <c r="JE42" i="3"/>
  <c r="JD42" i="3"/>
  <c r="JC42" i="3"/>
  <c r="JA42" i="3"/>
  <c r="IZ42" i="3"/>
  <c r="IY42" i="3"/>
  <c r="IW42" i="3"/>
  <c r="IV42" i="3"/>
  <c r="IU42" i="3"/>
  <c r="IS42" i="3"/>
  <c r="IR42" i="3"/>
  <c r="IQ42" i="3"/>
  <c r="IO42" i="3"/>
  <c r="IN42" i="3"/>
  <c r="IM42" i="3"/>
  <c r="IK42" i="3"/>
  <c r="IJ42" i="3"/>
  <c r="II42" i="3"/>
  <c r="IG42" i="3"/>
  <c r="IF42" i="3"/>
  <c r="IE42" i="3"/>
  <c r="IC42" i="3"/>
  <c r="IB42" i="3"/>
  <c r="IA42" i="3"/>
  <c r="HY42" i="3"/>
  <c r="HX42" i="3"/>
  <c r="HW42" i="3"/>
  <c r="HU42" i="3"/>
  <c r="HT42" i="3"/>
  <c r="HS42" i="3"/>
  <c r="HQ42" i="3"/>
  <c r="HP42" i="3"/>
  <c r="HO42" i="3"/>
  <c r="HM42" i="3"/>
  <c r="HL42" i="3"/>
  <c r="HK42" i="3"/>
  <c r="HI42" i="3"/>
  <c r="HH42" i="3"/>
  <c r="HG42" i="3"/>
  <c r="HE42" i="3"/>
  <c r="HD42" i="3"/>
  <c r="HC42" i="3"/>
  <c r="HA42" i="3"/>
  <c r="GZ42" i="3"/>
  <c r="GY42" i="3"/>
  <c r="GW42" i="3"/>
  <c r="GV42" i="3"/>
  <c r="GU42" i="3"/>
  <c r="GS42" i="3"/>
  <c r="GR42" i="3"/>
  <c r="GQ42" i="3"/>
  <c r="GO42" i="3"/>
  <c r="GN42" i="3"/>
  <c r="GM42" i="3"/>
  <c r="GK42" i="3"/>
  <c r="GJ42" i="3"/>
  <c r="GI42" i="3"/>
  <c r="GG42" i="3"/>
  <c r="GF42" i="3"/>
  <c r="GE42" i="3"/>
  <c r="GC42" i="3"/>
  <c r="GB42" i="3"/>
  <c r="GA42" i="3"/>
  <c r="FY42" i="3"/>
  <c r="FX42" i="3"/>
  <c r="FW42" i="3"/>
  <c r="FU42" i="3"/>
  <c r="FT42" i="3"/>
  <c r="FS42" i="3"/>
  <c r="FQ42" i="3"/>
  <c r="FP42" i="3"/>
  <c r="FO42" i="3"/>
  <c r="FM42" i="3"/>
  <c r="FL42" i="3"/>
  <c r="FK42" i="3"/>
  <c r="FI42" i="3"/>
  <c r="FH42" i="3"/>
  <c r="FG42" i="3"/>
  <c r="FE42" i="3"/>
  <c r="FD42" i="3"/>
  <c r="FC42" i="3"/>
  <c r="FA42" i="3"/>
  <c r="EZ42" i="3"/>
  <c r="EY42" i="3"/>
  <c r="EW42" i="3"/>
  <c r="EV42" i="3"/>
  <c r="EU42" i="3"/>
  <c r="ES42" i="3"/>
  <c r="ER42" i="3"/>
  <c r="EQ42" i="3"/>
  <c r="EO42" i="3"/>
  <c r="EN42" i="3"/>
  <c r="EM42" i="3"/>
  <c r="EK42" i="3"/>
  <c r="EJ42" i="3"/>
  <c r="EI42" i="3"/>
  <c r="EG42" i="3"/>
  <c r="EF42" i="3"/>
  <c r="EE42" i="3"/>
  <c r="EC42" i="3"/>
  <c r="EB42" i="3"/>
  <c r="EA42" i="3"/>
  <c r="DY42" i="3"/>
  <c r="DX42" i="3"/>
  <c r="DW42" i="3"/>
  <c r="DU42" i="3"/>
  <c r="DT42" i="3"/>
  <c r="DS42" i="3"/>
  <c r="DQ42" i="3"/>
  <c r="DP42" i="3"/>
  <c r="DO42" i="3"/>
  <c r="DM42" i="3"/>
  <c r="DL42" i="3"/>
  <c r="DK42" i="3"/>
  <c r="DI42" i="3"/>
  <c r="DH42" i="3"/>
  <c r="DG42" i="3"/>
  <c r="DE42" i="3"/>
  <c r="DD42" i="3"/>
  <c r="DC42" i="3"/>
  <c r="DA42" i="3"/>
  <c r="CZ42" i="3"/>
  <c r="CY42" i="3"/>
  <c r="CW42" i="3"/>
  <c r="CV42" i="3"/>
  <c r="CU42" i="3"/>
  <c r="CS42" i="3"/>
  <c r="CR42" i="3"/>
  <c r="CQ42" i="3"/>
  <c r="CO42" i="3"/>
  <c r="CN42" i="3"/>
  <c r="CM42" i="3"/>
  <c r="CK42" i="3"/>
  <c r="CJ42" i="3"/>
  <c r="CI42" i="3"/>
  <c r="CG42" i="3"/>
  <c r="CF42" i="3"/>
  <c r="CE42" i="3"/>
  <c r="CC42" i="3"/>
  <c r="CB42" i="3"/>
  <c r="BY42" i="3"/>
  <c r="BX42" i="3"/>
  <c r="BW42" i="3"/>
  <c r="BU42" i="3"/>
  <c r="BT42" i="3"/>
  <c r="BS42" i="3"/>
  <c r="BQ42" i="3"/>
  <c r="BP42" i="3"/>
  <c r="BO42" i="3"/>
  <c r="BM42" i="3"/>
  <c r="BL42" i="3"/>
  <c r="BK42" i="3"/>
  <c r="BI42" i="3"/>
  <c r="BH42" i="3"/>
  <c r="BG42" i="3"/>
  <c r="BE42" i="3"/>
  <c r="BD42" i="3"/>
  <c r="BC42" i="3"/>
  <c r="BA42" i="3"/>
  <c r="AZ42" i="3"/>
  <c r="AY42" i="3"/>
  <c r="AW42" i="3"/>
  <c r="AV42" i="3"/>
  <c r="AU42" i="3"/>
  <c r="AS42" i="3"/>
  <c r="AR42" i="3"/>
  <c r="AQ42" i="3"/>
  <c r="AO42" i="3"/>
  <c r="AN42" i="3"/>
  <c r="AM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E42" i="3"/>
  <c r="E52" i="3" s="1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E51" i="3" s="1"/>
  <c r="B31" i="3"/>
  <c r="DS89" i="1" l="1"/>
  <c r="DS96" i="1" s="1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3" i="8"/>
  <c r="K191" i="8"/>
  <c r="K188" i="8"/>
  <c r="K187" i="8"/>
  <c r="K186" i="8"/>
  <c r="K184" i="8"/>
  <c r="K183" i="8"/>
  <c r="K182" i="8"/>
  <c r="K181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48" i="8"/>
  <c r="K140" i="8"/>
  <c r="K138" i="8"/>
  <c r="K137" i="8"/>
  <c r="K136" i="8"/>
  <c r="K135" i="8"/>
  <c r="K134" i="8"/>
  <c r="K133" i="8"/>
  <c r="K131" i="8"/>
  <c r="K129" i="8"/>
  <c r="K127" i="8"/>
  <c r="K126" i="8"/>
  <c r="K125" i="8"/>
  <c r="K124" i="8"/>
  <c r="K123" i="8"/>
  <c r="K119" i="8"/>
  <c r="K118" i="8"/>
  <c r="K117" i="8"/>
  <c r="K116" i="8"/>
  <c r="K115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6" i="8"/>
  <c r="K95" i="8"/>
  <c r="H100" i="8" s="1"/>
  <c r="K99" i="8" s="1"/>
  <c r="K94" i="8"/>
  <c r="K98" i="8" s="1"/>
  <c r="K93" i="8"/>
  <c r="K97" i="8" s="1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3" i="8"/>
  <c r="K72" i="8"/>
  <c r="K71" i="8"/>
  <c r="K70" i="8"/>
  <c r="K68" i="8"/>
  <c r="K64" i="8"/>
  <c r="K63" i="8"/>
  <c r="K62" i="8"/>
  <c r="K60" i="8"/>
  <c r="K58" i="8"/>
  <c r="K57" i="8"/>
  <c r="K56" i="8"/>
  <c r="K55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M346" i="4"/>
  <c r="L346" i="4"/>
  <c r="K346" i="4"/>
  <c r="M345" i="4"/>
  <c r="L345" i="4"/>
  <c r="K345" i="4"/>
  <c r="M306" i="4"/>
  <c r="L306" i="4"/>
  <c r="K306" i="4"/>
  <c r="M305" i="4"/>
  <c r="L305" i="4"/>
  <c r="K305" i="4"/>
  <c r="M304" i="4"/>
  <c r="L304" i="4"/>
  <c r="K304" i="4"/>
  <c r="M303" i="4"/>
  <c r="L303" i="4"/>
  <c r="K303" i="4"/>
  <c r="M302" i="4"/>
  <c r="L302" i="4"/>
  <c r="K302" i="4"/>
  <c r="M301" i="4"/>
  <c r="L301" i="4"/>
  <c r="K301" i="4"/>
  <c r="M300" i="4"/>
  <c r="L300" i="4"/>
  <c r="K300" i="4"/>
  <c r="M299" i="4"/>
  <c r="L299" i="4"/>
  <c r="K299" i="4"/>
  <c r="M298" i="4"/>
  <c r="L298" i="4"/>
  <c r="K298" i="4"/>
  <c r="M297" i="4"/>
  <c r="L297" i="4"/>
  <c r="K297" i="4"/>
  <c r="M296" i="4"/>
  <c r="L296" i="4"/>
  <c r="K296" i="4"/>
  <c r="M295" i="4"/>
  <c r="L295" i="4"/>
  <c r="K295" i="4"/>
  <c r="M294" i="4"/>
  <c r="L294" i="4"/>
  <c r="K294" i="4"/>
  <c r="M293" i="4"/>
  <c r="L293" i="4"/>
  <c r="K293" i="4"/>
  <c r="M292" i="4"/>
  <c r="L292" i="4"/>
  <c r="K292" i="4"/>
  <c r="M291" i="4"/>
  <c r="L291" i="4"/>
  <c r="K291" i="4"/>
  <c r="M290" i="4"/>
  <c r="L290" i="4"/>
  <c r="K290" i="4"/>
  <c r="M289" i="4"/>
  <c r="L289" i="4"/>
  <c r="K289" i="4"/>
  <c r="M288" i="4"/>
  <c r="L288" i="4"/>
  <c r="K288" i="4"/>
  <c r="M287" i="4"/>
  <c r="L287" i="4"/>
  <c r="K287" i="4"/>
  <c r="M286" i="4"/>
  <c r="L286" i="4"/>
  <c r="K286" i="4"/>
  <c r="M285" i="4"/>
  <c r="L285" i="4"/>
  <c r="K285" i="4"/>
  <c r="M284" i="4"/>
  <c r="L284" i="4"/>
  <c r="K284" i="4"/>
  <c r="M283" i="4"/>
  <c r="L283" i="4"/>
  <c r="K283" i="4"/>
  <c r="M282" i="4"/>
  <c r="L282" i="4"/>
  <c r="K282" i="4"/>
  <c r="M281" i="4"/>
  <c r="L281" i="4"/>
  <c r="K281" i="4"/>
  <c r="M280" i="4"/>
  <c r="L280" i="4"/>
  <c r="K280" i="4"/>
  <c r="M279" i="4"/>
  <c r="L279" i="4"/>
  <c r="K279" i="4"/>
  <c r="M278" i="4"/>
  <c r="L278" i="4"/>
  <c r="K278" i="4"/>
  <c r="M277" i="4"/>
  <c r="L277" i="4"/>
  <c r="K277" i="4"/>
  <c r="M276" i="4"/>
  <c r="L276" i="4"/>
  <c r="K276" i="4"/>
  <c r="M275" i="4"/>
  <c r="L275" i="4"/>
  <c r="K275" i="4"/>
  <c r="M274" i="4"/>
  <c r="L274" i="4"/>
  <c r="K274" i="4"/>
  <c r="M273" i="4"/>
  <c r="L273" i="4"/>
  <c r="K273" i="4"/>
  <c r="M272" i="4"/>
  <c r="L272" i="4"/>
  <c r="K272" i="4"/>
  <c r="M271" i="4"/>
  <c r="L271" i="4"/>
  <c r="K271" i="4"/>
  <c r="M270" i="4"/>
  <c r="L270" i="4"/>
  <c r="K270" i="4"/>
  <c r="M269" i="4"/>
  <c r="L269" i="4"/>
  <c r="K269" i="4"/>
  <c r="M268" i="4"/>
  <c r="L268" i="4"/>
  <c r="K268" i="4"/>
  <c r="M267" i="4"/>
  <c r="L267" i="4"/>
  <c r="K267" i="4"/>
  <c r="M266" i="4"/>
  <c r="L266" i="4"/>
  <c r="K266" i="4"/>
  <c r="M265" i="4"/>
  <c r="L265" i="4"/>
  <c r="K265" i="4"/>
  <c r="M264" i="4"/>
  <c r="L264" i="4"/>
  <c r="K264" i="4"/>
  <c r="M263" i="4"/>
  <c r="L263" i="4"/>
  <c r="K263" i="4"/>
  <c r="M262" i="4"/>
  <c r="L262" i="4"/>
  <c r="K262" i="4"/>
  <c r="M261" i="4"/>
  <c r="L261" i="4"/>
  <c r="K261" i="4"/>
  <c r="M260" i="4"/>
  <c r="L260" i="4"/>
  <c r="K260" i="4"/>
  <c r="M259" i="4"/>
  <c r="L259" i="4"/>
  <c r="K259" i="4"/>
  <c r="M258" i="4"/>
  <c r="L258" i="4"/>
  <c r="K258" i="4"/>
  <c r="M257" i="4"/>
  <c r="L257" i="4"/>
  <c r="K257" i="4"/>
  <c r="M175" i="4"/>
  <c r="L175" i="4"/>
  <c r="K175" i="4"/>
  <c r="M174" i="4"/>
  <c r="L174" i="4"/>
  <c r="K174" i="4"/>
  <c r="M173" i="4"/>
  <c r="L173" i="4"/>
  <c r="K173" i="4"/>
  <c r="M172" i="4"/>
  <c r="L172" i="4"/>
  <c r="K172" i="4"/>
  <c r="M171" i="4"/>
  <c r="L171" i="4"/>
  <c r="K171" i="4"/>
  <c r="M170" i="4"/>
  <c r="L170" i="4"/>
  <c r="K170" i="4"/>
  <c r="M169" i="4"/>
  <c r="L169" i="4"/>
  <c r="K169" i="4"/>
  <c r="M168" i="4"/>
  <c r="L168" i="4"/>
  <c r="K168" i="4"/>
  <c r="M167" i="4"/>
  <c r="L167" i="4"/>
  <c r="K167" i="4"/>
  <c r="M166" i="4"/>
  <c r="L166" i="4"/>
  <c r="K166" i="4"/>
  <c r="M165" i="4"/>
  <c r="L165" i="4"/>
  <c r="K165" i="4"/>
  <c r="M164" i="4"/>
  <c r="L164" i="4"/>
  <c r="K164" i="4"/>
  <c r="M163" i="4"/>
  <c r="L163" i="4"/>
  <c r="K163" i="4"/>
  <c r="M162" i="4"/>
  <c r="L162" i="4"/>
  <c r="K162" i="4"/>
  <c r="M161" i="4"/>
  <c r="L161" i="4"/>
  <c r="K161" i="4"/>
  <c r="M160" i="4"/>
  <c r="L160" i="4"/>
  <c r="K160" i="4"/>
  <c r="M159" i="4"/>
  <c r="L159" i="4"/>
  <c r="K159" i="4"/>
  <c r="M158" i="4"/>
  <c r="L158" i="4"/>
  <c r="K158" i="4"/>
  <c r="M157" i="4"/>
  <c r="L157" i="4"/>
  <c r="K157" i="4"/>
  <c r="M156" i="4"/>
  <c r="L156" i="4"/>
  <c r="K156" i="4"/>
  <c r="M155" i="4"/>
  <c r="L155" i="4"/>
  <c r="K155" i="4"/>
  <c r="M154" i="4"/>
  <c r="L154" i="4"/>
  <c r="K154" i="4"/>
  <c r="M153" i="4"/>
  <c r="L153" i="4"/>
  <c r="K153" i="4"/>
  <c r="M152" i="4"/>
  <c r="L152" i="4"/>
  <c r="K152" i="4"/>
  <c r="M151" i="4"/>
  <c r="L151" i="4"/>
  <c r="K151" i="4"/>
  <c r="M150" i="4"/>
  <c r="L150" i="4"/>
  <c r="K150" i="4"/>
  <c r="M149" i="4"/>
  <c r="L149" i="4"/>
  <c r="K149" i="4"/>
  <c r="M148" i="4"/>
  <c r="L148" i="4"/>
  <c r="K148" i="4"/>
  <c r="M147" i="4"/>
  <c r="L147" i="4"/>
  <c r="K147" i="4"/>
  <c r="M146" i="4"/>
  <c r="L146" i="4"/>
  <c r="K146" i="4"/>
  <c r="M145" i="4"/>
  <c r="L145" i="4"/>
  <c r="K145" i="4"/>
  <c r="M144" i="4"/>
  <c r="L144" i="4"/>
  <c r="K144" i="4"/>
  <c r="M143" i="4"/>
  <c r="L143" i="4"/>
  <c r="K143" i="4"/>
  <c r="M142" i="4"/>
  <c r="L142" i="4"/>
  <c r="K142" i="4"/>
  <c r="M141" i="4"/>
  <c r="L141" i="4"/>
  <c r="K141" i="4"/>
  <c r="M140" i="4"/>
  <c r="L140" i="4"/>
  <c r="K140" i="4"/>
  <c r="M139" i="4"/>
  <c r="L139" i="4"/>
  <c r="K139" i="4"/>
  <c r="M138" i="4"/>
  <c r="L138" i="4"/>
  <c r="K138" i="4"/>
  <c r="M137" i="4"/>
  <c r="L137" i="4"/>
  <c r="K137" i="4"/>
  <c r="M136" i="4"/>
  <c r="L136" i="4"/>
  <c r="K136" i="4"/>
  <c r="M135" i="4"/>
  <c r="L135" i="4"/>
  <c r="K135" i="4"/>
  <c r="M134" i="4"/>
  <c r="L134" i="4"/>
  <c r="K134" i="4"/>
  <c r="M133" i="4"/>
  <c r="L133" i="4"/>
  <c r="K133" i="4"/>
  <c r="M132" i="4"/>
  <c r="L132" i="4"/>
  <c r="K132" i="4"/>
  <c r="M131" i="4"/>
  <c r="L131" i="4"/>
  <c r="K131" i="4"/>
  <c r="M130" i="4"/>
  <c r="L130" i="4"/>
  <c r="K130" i="4"/>
  <c r="M129" i="4"/>
  <c r="L129" i="4"/>
  <c r="K129" i="4"/>
  <c r="M128" i="4"/>
  <c r="L128" i="4"/>
  <c r="K128" i="4"/>
  <c r="M127" i="4"/>
  <c r="L127" i="4"/>
  <c r="K127" i="4"/>
  <c r="M126" i="4"/>
  <c r="L126" i="4"/>
  <c r="K126" i="4"/>
  <c r="M125" i="4"/>
  <c r="L125" i="4"/>
  <c r="K125" i="4"/>
  <c r="M124" i="4"/>
  <c r="L124" i="4"/>
  <c r="K124" i="4"/>
  <c r="M123" i="4"/>
  <c r="L123" i="4"/>
  <c r="K123" i="4"/>
  <c r="M122" i="4"/>
  <c r="L122" i="4"/>
  <c r="K122" i="4"/>
  <c r="M121" i="4"/>
  <c r="L121" i="4"/>
  <c r="K121" i="4"/>
  <c r="M120" i="4"/>
  <c r="L120" i="4"/>
  <c r="K120" i="4"/>
  <c r="M119" i="4"/>
  <c r="L119" i="4"/>
  <c r="K119" i="4"/>
  <c r="M118" i="4"/>
  <c r="L118" i="4"/>
  <c r="K118" i="4"/>
  <c r="M117" i="4"/>
  <c r="L117" i="4"/>
  <c r="K117" i="4"/>
  <c r="M116" i="4"/>
  <c r="L116" i="4"/>
  <c r="K116" i="4"/>
  <c r="M115" i="4"/>
  <c r="L115" i="4"/>
  <c r="K115" i="4"/>
  <c r="M114" i="4"/>
  <c r="L114" i="4"/>
  <c r="K114" i="4"/>
  <c r="M113" i="4"/>
  <c r="L113" i="4"/>
  <c r="K113" i="4"/>
  <c r="M112" i="4"/>
  <c r="L112" i="4"/>
  <c r="K112" i="4"/>
  <c r="M111" i="4"/>
  <c r="L111" i="4"/>
  <c r="K111" i="4"/>
  <c r="M110" i="4"/>
  <c r="L110" i="4"/>
  <c r="K110" i="4"/>
  <c r="M109" i="4"/>
  <c r="L109" i="4"/>
  <c r="K109" i="4"/>
  <c r="M108" i="4"/>
  <c r="L108" i="4"/>
  <c r="K108" i="4"/>
  <c r="M107" i="4"/>
  <c r="L107" i="4"/>
  <c r="K107" i="4"/>
  <c r="M106" i="4"/>
  <c r="L106" i="4"/>
  <c r="K106" i="4"/>
  <c r="M105" i="4"/>
  <c r="L105" i="4"/>
  <c r="K105" i="4"/>
  <c r="M104" i="4"/>
  <c r="L104" i="4"/>
  <c r="K104" i="4"/>
  <c r="M103" i="4"/>
  <c r="L103" i="4"/>
  <c r="K103" i="4"/>
  <c r="M102" i="4"/>
  <c r="L102" i="4"/>
  <c r="K102" i="4"/>
  <c r="M101" i="4"/>
  <c r="L101" i="4"/>
  <c r="K101" i="4"/>
  <c r="M100" i="4"/>
  <c r="L100" i="4"/>
  <c r="K100" i="4"/>
  <c r="M99" i="4"/>
  <c r="L99" i="4"/>
  <c r="K99" i="4"/>
  <c r="M98" i="4"/>
  <c r="L98" i="4"/>
  <c r="K98" i="4"/>
  <c r="M97" i="4"/>
  <c r="L97" i="4"/>
  <c r="K97" i="4"/>
  <c r="M96" i="4"/>
  <c r="L96" i="4"/>
  <c r="K96" i="4"/>
  <c r="M95" i="4"/>
  <c r="L95" i="4"/>
  <c r="K95" i="4"/>
  <c r="M94" i="4"/>
  <c r="L94" i="4"/>
  <c r="K94" i="4"/>
  <c r="M93" i="4"/>
  <c r="L93" i="4"/>
  <c r="K93" i="4"/>
  <c r="M92" i="4"/>
  <c r="L92" i="4"/>
  <c r="K92" i="4"/>
  <c r="M91" i="4"/>
  <c r="L91" i="4"/>
  <c r="K91" i="4"/>
  <c r="M90" i="4"/>
  <c r="L90" i="4"/>
  <c r="K90" i="4"/>
  <c r="M89" i="4"/>
  <c r="L89" i="4"/>
  <c r="K89" i="4"/>
  <c r="M88" i="4"/>
  <c r="L88" i="4"/>
  <c r="K88" i="4"/>
  <c r="M87" i="4"/>
  <c r="L87" i="4"/>
  <c r="K87" i="4"/>
  <c r="M86" i="4"/>
  <c r="L86" i="4"/>
  <c r="K86" i="4"/>
  <c r="M85" i="4"/>
  <c r="L85" i="4"/>
  <c r="K85" i="4"/>
  <c r="M84" i="4"/>
  <c r="L84" i="4"/>
  <c r="K84" i="4"/>
  <c r="M83" i="4"/>
  <c r="L83" i="4"/>
  <c r="K83" i="4"/>
  <c r="M82" i="4"/>
  <c r="L82" i="4"/>
  <c r="K82" i="4"/>
  <c r="M81" i="4"/>
  <c r="L81" i="4"/>
  <c r="K81" i="4"/>
  <c r="M80" i="4"/>
  <c r="L80" i="4"/>
  <c r="K80" i="4"/>
  <c r="M79" i="4"/>
  <c r="L79" i="4"/>
  <c r="K79" i="4"/>
  <c r="M78" i="4"/>
  <c r="L78" i="4"/>
  <c r="K78" i="4"/>
  <c r="M77" i="4"/>
  <c r="L77" i="4"/>
  <c r="K77" i="4"/>
  <c r="M76" i="4"/>
  <c r="L76" i="4"/>
  <c r="K76" i="4"/>
  <c r="M75" i="4"/>
  <c r="L75" i="4"/>
  <c r="K75" i="4"/>
  <c r="M74" i="4"/>
  <c r="L74" i="4"/>
  <c r="K74" i="4"/>
  <c r="M73" i="4"/>
  <c r="L73" i="4"/>
  <c r="K73" i="4"/>
  <c r="M72" i="4"/>
  <c r="L72" i="4"/>
  <c r="K72" i="4"/>
  <c r="M71" i="4"/>
  <c r="L71" i="4"/>
  <c r="K71" i="4"/>
  <c r="M70" i="4"/>
  <c r="L70" i="4"/>
  <c r="K70" i="4"/>
  <c r="M69" i="4"/>
  <c r="L69" i="4"/>
  <c r="K69" i="4"/>
  <c r="M68" i="4"/>
  <c r="L68" i="4"/>
  <c r="K68" i="4"/>
  <c r="M67" i="4"/>
  <c r="L67" i="4"/>
  <c r="K67" i="4"/>
  <c r="M66" i="4"/>
  <c r="L66" i="4"/>
  <c r="K66" i="4"/>
  <c r="M65" i="4"/>
  <c r="L65" i="4"/>
  <c r="K65" i="4"/>
  <c r="M64" i="4"/>
  <c r="L64" i="4"/>
  <c r="K64" i="4"/>
  <c r="M63" i="4"/>
  <c r="L63" i="4"/>
  <c r="K63" i="4"/>
  <c r="M62" i="4"/>
  <c r="L62" i="4"/>
  <c r="K62" i="4"/>
  <c r="M61" i="4"/>
  <c r="L61" i="4"/>
  <c r="K61" i="4"/>
  <c r="M60" i="4"/>
  <c r="L60" i="4"/>
  <c r="K60" i="4"/>
  <c r="M59" i="4"/>
  <c r="L59" i="4"/>
  <c r="K59" i="4"/>
  <c r="M58" i="4"/>
  <c r="L58" i="4"/>
  <c r="K58" i="4"/>
  <c r="M57" i="4"/>
  <c r="L57" i="4"/>
  <c r="K57" i="4"/>
  <c r="M56" i="4"/>
  <c r="L56" i="4"/>
  <c r="K56" i="4"/>
  <c r="M55" i="4"/>
  <c r="L55" i="4"/>
  <c r="K55" i="4"/>
  <c r="M54" i="4"/>
  <c r="L54" i="4"/>
  <c r="K54" i="4"/>
  <c r="M53" i="4"/>
  <c r="L53" i="4"/>
  <c r="K53" i="4"/>
  <c r="M52" i="4"/>
  <c r="L52" i="4"/>
  <c r="K52" i="4"/>
  <c r="M51" i="4"/>
  <c r="L51" i="4"/>
  <c r="K51" i="4"/>
  <c r="M50" i="4"/>
  <c r="L50" i="4"/>
  <c r="K50" i="4"/>
  <c r="M49" i="4"/>
  <c r="L49" i="4"/>
  <c r="K49" i="4"/>
  <c r="F16" i="3"/>
  <c r="E45" i="3" s="1"/>
  <c r="E55" i="3" s="1"/>
  <c r="F15" i="3"/>
  <c r="E40" i="3" s="1"/>
  <c r="E50" i="3" s="1"/>
  <c r="F14" i="3"/>
  <c r="G14" i="3" s="1"/>
  <c r="F13" i="3"/>
  <c r="G13" i="3" s="1"/>
  <c r="F12" i="3"/>
  <c r="F11" i="3"/>
  <c r="G11" i="3" s="1"/>
  <c r="H11" i="3" s="1"/>
  <c r="I11" i="3" s="1"/>
  <c r="J11" i="3" s="1"/>
  <c r="K11" i="3" s="1"/>
  <c r="L11" i="3" s="1"/>
  <c r="M11" i="3" s="1"/>
  <c r="N11" i="3" s="1"/>
  <c r="O11" i="3" s="1"/>
  <c r="P11" i="3" s="1"/>
  <c r="Q11" i="3" s="1"/>
  <c r="R11" i="3" s="1"/>
  <c r="S11" i="3" s="1"/>
  <c r="T11" i="3" s="1"/>
  <c r="U11" i="3" s="1"/>
  <c r="V11" i="3" s="1"/>
  <c r="W11" i="3" s="1"/>
  <c r="X11" i="3" s="1"/>
  <c r="Y11" i="3" s="1"/>
  <c r="Z11" i="3" s="1"/>
  <c r="AA11" i="3" s="1"/>
  <c r="AB11" i="3" s="1"/>
  <c r="AC11" i="3" s="1"/>
  <c r="AD11" i="3" s="1"/>
  <c r="AE11" i="3" s="1"/>
  <c r="AF11" i="3" s="1"/>
  <c r="AG11" i="3" s="1"/>
  <c r="AH11" i="3" s="1"/>
  <c r="AI11" i="3" s="1"/>
  <c r="AJ11" i="3" s="1"/>
  <c r="AK11" i="3" s="1"/>
  <c r="AL11" i="3" s="1"/>
  <c r="AM11" i="3" s="1"/>
  <c r="AN11" i="3" s="1"/>
  <c r="AO11" i="3" s="1"/>
  <c r="AP11" i="3" s="1"/>
  <c r="AQ11" i="3" s="1"/>
  <c r="AR11" i="3" s="1"/>
  <c r="AS11" i="3" s="1"/>
  <c r="AT11" i="3" s="1"/>
  <c r="AU11" i="3" s="1"/>
  <c r="AV11" i="3" s="1"/>
  <c r="AW11" i="3" s="1"/>
  <c r="AX11" i="3" s="1"/>
  <c r="AY11" i="3" s="1"/>
  <c r="AZ11" i="3" s="1"/>
  <c r="BA11" i="3" s="1"/>
  <c r="BB11" i="3" s="1"/>
  <c r="BC11" i="3" s="1"/>
  <c r="BD11" i="3" s="1"/>
  <c r="BF11" i="3" s="1"/>
  <c r="BG11" i="3" s="1"/>
  <c r="BH11" i="3" s="1"/>
  <c r="BI11" i="3" s="1"/>
  <c r="BJ11" i="3" s="1"/>
  <c r="BK11" i="3" s="1"/>
  <c r="BL11" i="3" s="1"/>
  <c r="BM11" i="3" s="1"/>
  <c r="BN11" i="3" s="1"/>
  <c r="BO11" i="3" s="1"/>
  <c r="BP11" i="3" s="1"/>
  <c r="BQ11" i="3" s="1"/>
  <c r="BR11" i="3" s="1"/>
  <c r="BS11" i="3" s="1"/>
  <c r="BT11" i="3" s="1"/>
  <c r="BU11" i="3" s="1"/>
  <c r="BV11" i="3" s="1"/>
  <c r="BW11" i="3" s="1"/>
  <c r="BX11" i="3" s="1"/>
  <c r="BY11" i="3" s="1"/>
  <c r="BZ11" i="3" s="1"/>
  <c r="F10" i="3"/>
  <c r="F7" i="3"/>
  <c r="E37" i="3" s="1"/>
  <c r="E47" i="3" s="1"/>
  <c r="F5" i="3"/>
  <c r="G4" i="3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FC4" i="3" s="1"/>
  <c r="FD4" i="3" s="1"/>
  <c r="FE4" i="3" s="1"/>
  <c r="FF4" i="3" s="1"/>
  <c r="FG4" i="3" s="1"/>
  <c r="FH4" i="3" s="1"/>
  <c r="FI4" i="3" s="1"/>
  <c r="FJ4" i="3" s="1"/>
  <c r="FK4" i="3" s="1"/>
  <c r="FL4" i="3" s="1"/>
  <c r="FM4" i="3" s="1"/>
  <c r="FN4" i="3" s="1"/>
  <c r="FO4" i="3" s="1"/>
  <c r="FP4" i="3" s="1"/>
  <c r="FQ4" i="3" s="1"/>
  <c r="FR4" i="3" s="1"/>
  <c r="FS4" i="3" s="1"/>
  <c r="FT4" i="3" s="1"/>
  <c r="FU4" i="3" s="1"/>
  <c r="FV4" i="3" s="1"/>
  <c r="FW4" i="3" s="1"/>
  <c r="FX4" i="3" s="1"/>
  <c r="FY4" i="3" s="1"/>
  <c r="FZ4" i="3" s="1"/>
  <c r="GA4" i="3" s="1"/>
  <c r="GB4" i="3" s="1"/>
  <c r="GC4" i="3" s="1"/>
  <c r="GD4" i="3" s="1"/>
  <c r="GE4" i="3" s="1"/>
  <c r="GF4" i="3" s="1"/>
  <c r="GG4" i="3" s="1"/>
  <c r="GH4" i="3" s="1"/>
  <c r="GI4" i="3" s="1"/>
  <c r="GJ4" i="3" s="1"/>
  <c r="GK4" i="3" s="1"/>
  <c r="GL4" i="3" s="1"/>
  <c r="GM4" i="3" s="1"/>
  <c r="GN4" i="3" s="1"/>
  <c r="GO4" i="3" s="1"/>
  <c r="GP4" i="3" s="1"/>
  <c r="GQ4" i="3" s="1"/>
  <c r="GR4" i="3" s="1"/>
  <c r="GS4" i="3" s="1"/>
  <c r="GT4" i="3" s="1"/>
  <c r="GU4" i="3" s="1"/>
  <c r="GV4" i="3" s="1"/>
  <c r="GW4" i="3" s="1"/>
  <c r="GX4" i="3" s="1"/>
  <c r="GY4" i="3" s="1"/>
  <c r="GZ4" i="3" s="1"/>
  <c r="HA4" i="3" s="1"/>
  <c r="HB4" i="3" s="1"/>
  <c r="HC4" i="3" s="1"/>
  <c r="HD4" i="3" s="1"/>
  <c r="HE4" i="3" s="1"/>
  <c r="HF4" i="3" s="1"/>
  <c r="HG4" i="3" s="1"/>
  <c r="HH4" i="3" s="1"/>
  <c r="HI4" i="3" s="1"/>
  <c r="HJ4" i="3" s="1"/>
  <c r="HK4" i="3" s="1"/>
  <c r="HL4" i="3" s="1"/>
  <c r="HM4" i="3" s="1"/>
  <c r="HN4" i="3" s="1"/>
  <c r="HO4" i="3" s="1"/>
  <c r="HP4" i="3" s="1"/>
  <c r="HQ4" i="3" s="1"/>
  <c r="HR4" i="3" s="1"/>
  <c r="HS4" i="3" s="1"/>
  <c r="HT4" i="3" s="1"/>
  <c r="HU4" i="3" s="1"/>
  <c r="HV4" i="3" s="1"/>
  <c r="HW4" i="3" s="1"/>
  <c r="HX4" i="3" s="1"/>
  <c r="HY4" i="3" s="1"/>
  <c r="HZ4" i="3" s="1"/>
  <c r="IA4" i="3" s="1"/>
  <c r="IB4" i="3" s="1"/>
  <c r="IC4" i="3" s="1"/>
  <c r="ID4" i="3" s="1"/>
  <c r="IE4" i="3" s="1"/>
  <c r="IF4" i="3" s="1"/>
  <c r="IG4" i="3" s="1"/>
  <c r="IH4" i="3" s="1"/>
  <c r="II4" i="3" s="1"/>
  <c r="IJ4" i="3" s="1"/>
  <c r="IK4" i="3" s="1"/>
  <c r="IL4" i="3" s="1"/>
  <c r="IM4" i="3" s="1"/>
  <c r="IN4" i="3" s="1"/>
  <c r="IO4" i="3" s="1"/>
  <c r="IP4" i="3" s="1"/>
  <c r="IQ4" i="3" s="1"/>
  <c r="IR4" i="3" s="1"/>
  <c r="IS4" i="3" s="1"/>
  <c r="IT4" i="3" s="1"/>
  <c r="IU4" i="3" s="1"/>
  <c r="IV4" i="3" s="1"/>
  <c r="IW4" i="3" s="1"/>
  <c r="IX4" i="3" s="1"/>
  <c r="IY4" i="3" s="1"/>
  <c r="IZ4" i="3" s="1"/>
  <c r="JA4" i="3" s="1"/>
  <c r="JB4" i="3" s="1"/>
  <c r="JC4" i="3" s="1"/>
  <c r="JD4" i="3" s="1"/>
  <c r="JE4" i="3" s="1"/>
  <c r="JF4" i="3" s="1"/>
  <c r="JG4" i="3" s="1"/>
  <c r="JH4" i="3" s="1"/>
  <c r="JI4" i="3" s="1"/>
  <c r="JJ4" i="3" s="1"/>
  <c r="JK4" i="3" s="1"/>
  <c r="JL4" i="3" s="1"/>
  <c r="JM4" i="3" s="1"/>
  <c r="JN4" i="3" s="1"/>
  <c r="JO4" i="3" s="1"/>
  <c r="JP4" i="3" s="1"/>
  <c r="JQ4" i="3" s="1"/>
  <c r="JR4" i="3" s="1"/>
  <c r="JS4" i="3" s="1"/>
  <c r="JT4" i="3" s="1"/>
  <c r="JU4" i="3" s="1"/>
  <c r="JV4" i="3" s="1"/>
  <c r="JW4" i="3" s="1"/>
  <c r="JX4" i="3" s="1"/>
  <c r="JY4" i="3" s="1"/>
  <c r="JZ4" i="3" s="1"/>
  <c r="KA4" i="3" s="1"/>
  <c r="KB4" i="3" s="1"/>
  <c r="KC4" i="3" s="1"/>
  <c r="KD4" i="3" s="1"/>
  <c r="KE4" i="3" s="1"/>
  <c r="KF4" i="3" s="1"/>
  <c r="KG4" i="3" s="1"/>
  <c r="KH4" i="3" s="1"/>
  <c r="KI4" i="3" s="1"/>
  <c r="KJ4" i="3" s="1"/>
  <c r="KK4" i="3" s="1"/>
  <c r="KL4" i="3" s="1"/>
  <c r="KM4" i="3" s="1"/>
  <c r="KN4" i="3" s="1"/>
  <c r="KO4" i="3" s="1"/>
  <c r="KP4" i="3" s="1"/>
  <c r="KQ4" i="3" s="1"/>
  <c r="KR4" i="3" s="1"/>
  <c r="KS4" i="3" s="1"/>
  <c r="KT4" i="3" s="1"/>
  <c r="KU4" i="3" s="1"/>
  <c r="KV4" i="3" s="1"/>
  <c r="KW4" i="3" s="1"/>
  <c r="KX4" i="3" s="1"/>
  <c r="KY4" i="3" s="1"/>
  <c r="KZ4" i="3" s="1"/>
  <c r="LA4" i="3" s="1"/>
  <c r="LB4" i="3" s="1"/>
  <c r="LC4" i="3" s="1"/>
  <c r="LD4" i="3" s="1"/>
  <c r="LE4" i="3" s="1"/>
  <c r="LF4" i="3" s="1"/>
  <c r="LG4" i="3" s="1"/>
  <c r="LH4" i="3" s="1"/>
  <c r="LI4" i="3" s="1"/>
  <c r="LJ4" i="3" s="1"/>
  <c r="LK4" i="3" s="1"/>
  <c r="LL4" i="3" s="1"/>
  <c r="LM4" i="3" s="1"/>
  <c r="LN4" i="3" s="1"/>
  <c r="LO4" i="3" s="1"/>
  <c r="LP4" i="3" s="1"/>
  <c r="LQ4" i="3" s="1"/>
  <c r="LR4" i="3" s="1"/>
  <c r="LS4" i="3" s="1"/>
  <c r="LT4" i="3" s="1"/>
  <c r="LU4" i="3" s="1"/>
  <c r="LV4" i="3" s="1"/>
  <c r="LW4" i="3" s="1"/>
  <c r="LX4" i="3" s="1"/>
  <c r="LY4" i="3" s="1"/>
  <c r="LZ4" i="3" s="1"/>
  <c r="MA4" i="3" s="1"/>
  <c r="MB4" i="3" s="1"/>
  <c r="MC4" i="3" s="1"/>
  <c r="MD4" i="3" s="1"/>
  <c r="ME4" i="3" s="1"/>
  <c r="MF4" i="3" s="1"/>
  <c r="MG4" i="3" s="1"/>
  <c r="MH4" i="3" s="1"/>
  <c r="MI4" i="3" s="1"/>
  <c r="MJ4" i="3" s="1"/>
  <c r="MK4" i="3" s="1"/>
  <c r="ML4" i="3" s="1"/>
  <c r="MM4" i="3" s="1"/>
  <c r="MN4" i="3" s="1"/>
  <c r="MO4" i="3" s="1"/>
  <c r="MP4" i="3" s="1"/>
  <c r="MQ4" i="3" s="1"/>
  <c r="MR4" i="3" s="1"/>
  <c r="MS4" i="3" s="1"/>
  <c r="MT4" i="3" s="1"/>
  <c r="MU4" i="3" s="1"/>
  <c r="MV4" i="3" s="1"/>
  <c r="MW4" i="3" s="1"/>
  <c r="MX4" i="3" s="1"/>
  <c r="MY4" i="3" s="1"/>
  <c r="MZ4" i="3" s="1"/>
  <c r="NA4" i="3" s="1"/>
  <c r="NB4" i="3" s="1"/>
  <c r="NC4" i="3" s="1"/>
  <c r="ND4" i="3" s="1"/>
  <c r="NE4" i="3" s="1"/>
  <c r="NF4" i="3" s="1"/>
  <c r="DT89" i="1" l="1"/>
  <c r="DT96" i="1" s="1"/>
  <c r="N195" i="8"/>
  <c r="N197" i="8"/>
  <c r="N199" i="8"/>
  <c r="N201" i="8"/>
  <c r="N203" i="8"/>
  <c r="N205" i="8"/>
  <c r="N207" i="8"/>
  <c r="N209" i="8"/>
  <c r="N211" i="8"/>
  <c r="N213" i="8"/>
  <c r="N215" i="8"/>
  <c r="N217" i="8"/>
  <c r="N219" i="8"/>
  <c r="N221" i="8"/>
  <c r="N223" i="8"/>
  <c r="N225" i="8"/>
  <c r="N227" i="8"/>
  <c r="N229" i="8"/>
  <c r="N231" i="8"/>
  <c r="N233" i="8"/>
  <c r="N235" i="8"/>
  <c r="N237" i="8"/>
  <c r="N239" i="8"/>
  <c r="N241" i="8"/>
  <c r="N243" i="8"/>
  <c r="N245" i="8"/>
  <c r="N247" i="8"/>
  <c r="N249" i="8"/>
  <c r="N251" i="8"/>
  <c r="N253" i="8"/>
  <c r="N255" i="8"/>
  <c r="N257" i="8"/>
  <c r="N259" i="8"/>
  <c r="N261" i="8"/>
  <c r="N263" i="8"/>
  <c r="N265" i="8"/>
  <c r="N267" i="8"/>
  <c r="N269" i="8"/>
  <c r="N271" i="8"/>
  <c r="N273" i="8"/>
  <c r="N275" i="8"/>
  <c r="N277" i="8"/>
  <c r="N279" i="8"/>
  <c r="N281" i="8"/>
  <c r="N283" i="8"/>
  <c r="N285" i="8"/>
  <c r="N287" i="8"/>
  <c r="N289" i="8"/>
  <c r="N291" i="8"/>
  <c r="N293" i="8"/>
  <c r="N295" i="8"/>
  <c r="N297" i="8"/>
  <c r="N299" i="8"/>
  <c r="N301" i="8"/>
  <c r="N303" i="8"/>
  <c r="N305" i="8"/>
  <c r="N307" i="8"/>
  <c r="N309" i="8"/>
  <c r="N311" i="8"/>
  <c r="N313" i="8"/>
  <c r="N315" i="8"/>
  <c r="N317" i="8"/>
  <c r="N319" i="8"/>
  <c r="N321" i="8"/>
  <c r="N323" i="8"/>
  <c r="N325" i="8"/>
  <c r="N327" i="8"/>
  <c r="N329" i="8"/>
  <c r="N331" i="8"/>
  <c r="N333" i="8"/>
  <c r="N335" i="8"/>
  <c r="N337" i="8"/>
  <c r="N339" i="8"/>
  <c r="N341" i="8"/>
  <c r="N343" i="8"/>
  <c r="N345" i="8"/>
  <c r="N347" i="8"/>
  <c r="N349" i="8"/>
  <c r="N351" i="8"/>
  <c r="N353" i="8"/>
  <c r="N355" i="8"/>
  <c r="N357" i="8"/>
  <c r="N359" i="8"/>
  <c r="N361" i="8"/>
  <c r="N363" i="8"/>
  <c r="N365" i="8"/>
  <c r="N367" i="8"/>
  <c r="N369" i="8"/>
  <c r="N371" i="8"/>
  <c r="N373" i="8"/>
  <c r="N375" i="8"/>
  <c r="N377" i="8"/>
  <c r="N379" i="8"/>
  <c r="N381" i="8"/>
  <c r="N383" i="8"/>
  <c r="N385" i="8"/>
  <c r="N387" i="8"/>
  <c r="N389" i="8"/>
  <c r="N391" i="8"/>
  <c r="N393" i="8"/>
  <c r="N395" i="8"/>
  <c r="N397" i="8"/>
  <c r="N399" i="8"/>
  <c r="N401" i="8"/>
  <c r="N403" i="8"/>
  <c r="N405" i="8"/>
  <c r="N407" i="8"/>
  <c r="N409" i="8"/>
  <c r="N411" i="8"/>
  <c r="N413" i="8"/>
  <c r="N415" i="8"/>
  <c r="N417" i="8"/>
  <c r="N419" i="8"/>
  <c r="N421" i="8"/>
  <c r="N423" i="8"/>
  <c r="N425" i="8"/>
  <c r="N427" i="8"/>
  <c r="N429" i="8"/>
  <c r="N431" i="8"/>
  <c r="N433" i="8"/>
  <c r="N435" i="8"/>
  <c r="N437" i="8"/>
  <c r="N439" i="8"/>
  <c r="N441" i="8"/>
  <c r="N443" i="8"/>
  <c r="N445" i="8"/>
  <c r="N447" i="8"/>
  <c r="N449" i="8"/>
  <c r="N451" i="8"/>
  <c r="N453" i="8"/>
  <c r="N455" i="8"/>
  <c r="N457" i="8"/>
  <c r="N459" i="8"/>
  <c r="N461" i="8"/>
  <c r="N463" i="8"/>
  <c r="N465" i="8"/>
  <c r="N196" i="8"/>
  <c r="N198" i="8"/>
  <c r="N200" i="8"/>
  <c r="N202" i="8"/>
  <c r="N204" i="8"/>
  <c r="N206" i="8"/>
  <c r="N208" i="8"/>
  <c r="N210" i="8"/>
  <c r="N212" i="8"/>
  <c r="N214" i="8"/>
  <c r="N216" i="8"/>
  <c r="N218" i="8"/>
  <c r="N220" i="8"/>
  <c r="N222" i="8"/>
  <c r="N224" i="8"/>
  <c r="N226" i="8"/>
  <c r="N228" i="8"/>
  <c r="N230" i="8"/>
  <c r="N232" i="8"/>
  <c r="N234" i="8"/>
  <c r="N236" i="8"/>
  <c r="N238" i="8"/>
  <c r="N240" i="8"/>
  <c r="N242" i="8"/>
  <c r="N244" i="8"/>
  <c r="N246" i="8"/>
  <c r="N248" i="8"/>
  <c r="N250" i="8"/>
  <c r="N252" i="8"/>
  <c r="N254" i="8"/>
  <c r="N256" i="8"/>
  <c r="N258" i="8"/>
  <c r="N260" i="8"/>
  <c r="N262" i="8"/>
  <c r="N264" i="8"/>
  <c r="N266" i="8"/>
  <c r="N268" i="8"/>
  <c r="N270" i="8"/>
  <c r="N272" i="8"/>
  <c r="N274" i="8"/>
  <c r="N276" i="8"/>
  <c r="N278" i="8"/>
  <c r="N280" i="8"/>
  <c r="N282" i="8"/>
  <c r="N284" i="8"/>
  <c r="N286" i="8"/>
  <c r="N288" i="8"/>
  <c r="N290" i="8"/>
  <c r="N292" i="8"/>
  <c r="N294" i="8"/>
  <c r="N296" i="8"/>
  <c r="N298" i="8"/>
  <c r="N300" i="8"/>
  <c r="N302" i="8"/>
  <c r="N304" i="8"/>
  <c r="N306" i="8"/>
  <c r="N308" i="8"/>
  <c r="N310" i="8"/>
  <c r="N312" i="8"/>
  <c r="N314" i="8"/>
  <c r="N316" i="8"/>
  <c r="N318" i="8"/>
  <c r="N320" i="8"/>
  <c r="N322" i="8"/>
  <c r="N324" i="8"/>
  <c r="N326" i="8"/>
  <c r="N328" i="8"/>
  <c r="N330" i="8"/>
  <c r="N332" i="8"/>
  <c r="N334" i="8"/>
  <c r="N336" i="8"/>
  <c r="N338" i="8"/>
  <c r="N340" i="8"/>
  <c r="N342" i="8"/>
  <c r="N344" i="8"/>
  <c r="N346" i="8"/>
  <c r="N348" i="8"/>
  <c r="N350" i="8"/>
  <c r="N352" i="8"/>
  <c r="N354" i="8"/>
  <c r="N356" i="8"/>
  <c r="N358" i="8"/>
  <c r="N360" i="8"/>
  <c r="N362" i="8"/>
  <c r="N364" i="8"/>
  <c r="N366" i="8"/>
  <c r="N368" i="8"/>
  <c r="N370" i="8"/>
  <c r="N372" i="8"/>
  <c r="N374" i="8"/>
  <c r="N376" i="8"/>
  <c r="N378" i="8"/>
  <c r="N380" i="8"/>
  <c r="N382" i="8"/>
  <c r="N384" i="8"/>
  <c r="N386" i="8"/>
  <c r="N388" i="8"/>
  <c r="N390" i="8"/>
  <c r="N392" i="8"/>
  <c r="N394" i="8"/>
  <c r="N396" i="8"/>
  <c r="N398" i="8"/>
  <c r="N400" i="8"/>
  <c r="N402" i="8"/>
  <c r="N404" i="8"/>
  <c r="N406" i="8"/>
  <c r="N408" i="8"/>
  <c r="N410" i="8"/>
  <c r="N412" i="8"/>
  <c r="N414" i="8"/>
  <c r="N416" i="8"/>
  <c r="N418" i="8"/>
  <c r="N420" i="8"/>
  <c r="N422" i="8"/>
  <c r="N424" i="8"/>
  <c r="N426" i="8"/>
  <c r="N428" i="8"/>
  <c r="N430" i="8"/>
  <c r="N432" i="8"/>
  <c r="N434" i="8"/>
  <c r="N436" i="8"/>
  <c r="N438" i="8"/>
  <c r="N440" i="8"/>
  <c r="N442" i="8"/>
  <c r="N444" i="8"/>
  <c r="N446" i="8"/>
  <c r="N448" i="8"/>
  <c r="N450" i="8"/>
  <c r="N452" i="8"/>
  <c r="N454" i="8"/>
  <c r="N456" i="8"/>
  <c r="N458" i="8"/>
  <c r="N460" i="8"/>
  <c r="N462" i="8"/>
  <c r="N464" i="8"/>
  <c r="G12" i="3"/>
  <c r="H13" i="3"/>
  <c r="H14" i="3"/>
  <c r="G46" i="3"/>
  <c r="F53" i="3"/>
  <c r="F54" i="3"/>
  <c r="F51" i="3"/>
  <c r="F52" i="3"/>
  <c r="E39" i="3"/>
  <c r="E49" i="3" s="1"/>
  <c r="G16" i="3"/>
  <c r="G15" i="3"/>
  <c r="G10" i="3"/>
  <c r="G7" i="3"/>
  <c r="H99" i="7"/>
  <c r="G99" i="7"/>
  <c r="D99" i="7"/>
  <c r="DU89" i="1" l="1"/>
  <c r="DU96" i="1" s="1"/>
  <c r="I14" i="3"/>
  <c r="I13" i="3"/>
  <c r="H12" i="3"/>
  <c r="H46" i="3"/>
  <c r="G54" i="3"/>
  <c r="G51" i="3"/>
  <c r="G52" i="3"/>
  <c r="G53" i="3"/>
  <c r="F45" i="3"/>
  <c r="F55" i="3" s="1"/>
  <c r="H16" i="3"/>
  <c r="H10" i="3"/>
  <c r="F39" i="3"/>
  <c r="F49" i="3" s="1"/>
  <c r="F37" i="3"/>
  <c r="F47" i="3" s="1"/>
  <c r="H7" i="3"/>
  <c r="F40" i="3"/>
  <c r="F50" i="3" s="1"/>
  <c r="H15" i="3"/>
  <c r="DV89" i="1" l="1"/>
  <c r="DV96" i="1" s="1"/>
  <c r="I12" i="3"/>
  <c r="J13" i="3"/>
  <c r="J14" i="3"/>
  <c r="I46" i="3"/>
  <c r="H51" i="3"/>
  <c r="H52" i="3"/>
  <c r="H53" i="3"/>
  <c r="H54" i="3"/>
  <c r="I16" i="3"/>
  <c r="I15" i="3"/>
  <c r="G40" i="3"/>
  <c r="G50" i="3" s="1"/>
  <c r="I10" i="3"/>
  <c r="I7" i="3"/>
  <c r="DW89" i="1" l="1"/>
  <c r="DW96" i="1" s="1"/>
  <c r="K14" i="3"/>
  <c r="K13" i="3"/>
  <c r="J12" i="3"/>
  <c r="J46" i="3"/>
  <c r="I52" i="3"/>
  <c r="I53" i="3"/>
  <c r="I54" i="3"/>
  <c r="I51" i="3"/>
  <c r="J16" i="3"/>
  <c r="J10" i="3"/>
  <c r="J7" i="3"/>
  <c r="J15" i="3"/>
  <c r="H40" i="3"/>
  <c r="H50" i="3" s="1"/>
  <c r="DX89" i="1" l="1"/>
  <c r="DX96" i="1" s="1"/>
  <c r="K12" i="3"/>
  <c r="L13" i="3"/>
  <c r="L14" i="3"/>
  <c r="K46" i="3"/>
  <c r="J53" i="3"/>
  <c r="J54" i="3"/>
  <c r="J51" i="3"/>
  <c r="J52" i="3"/>
  <c r="K16" i="3"/>
  <c r="K15" i="3"/>
  <c r="I40" i="3"/>
  <c r="I50" i="3" s="1"/>
  <c r="K10" i="3"/>
  <c r="K7" i="3"/>
  <c r="G95" i="7"/>
  <c r="D95" i="7"/>
  <c r="DY89" i="1" l="1"/>
  <c r="DY96" i="1" s="1"/>
  <c r="M14" i="3"/>
  <c r="M13" i="3"/>
  <c r="L12" i="3"/>
  <c r="L46" i="3"/>
  <c r="K54" i="3"/>
  <c r="K51" i="3"/>
  <c r="K52" i="3"/>
  <c r="K53" i="3"/>
  <c r="L16" i="3"/>
  <c r="L7" i="3"/>
  <c r="L10" i="3"/>
  <c r="L15" i="3"/>
  <c r="J40" i="3"/>
  <c r="J50" i="3" s="1"/>
  <c r="DZ89" i="1" l="1"/>
  <c r="DZ96" i="1" s="1"/>
  <c r="M12" i="3"/>
  <c r="N13" i="3"/>
  <c r="N14" i="3"/>
  <c r="M46" i="3"/>
  <c r="L51" i="3"/>
  <c r="L52" i="3"/>
  <c r="L53" i="3"/>
  <c r="L54" i="3"/>
  <c r="M16" i="3"/>
  <c r="M7" i="3"/>
  <c r="M15" i="3"/>
  <c r="K40" i="3"/>
  <c r="K50" i="3" s="1"/>
  <c r="M10" i="3"/>
  <c r="EA89" i="1" l="1"/>
  <c r="EA96" i="1" s="1"/>
  <c r="O14" i="3"/>
  <c r="O13" i="3"/>
  <c r="N12" i="3"/>
  <c r="N46" i="3"/>
  <c r="M52" i="3"/>
  <c r="M53" i="3"/>
  <c r="M54" i="3"/>
  <c r="M51" i="3"/>
  <c r="N16" i="3"/>
  <c r="N15" i="3"/>
  <c r="L40" i="3"/>
  <c r="L50" i="3" s="1"/>
  <c r="N10" i="3"/>
  <c r="N7" i="3"/>
  <c r="G94" i="7"/>
  <c r="H94" i="7"/>
  <c r="D94" i="7"/>
  <c r="EB89" i="1" l="1"/>
  <c r="EB96" i="1" s="1"/>
  <c r="O12" i="3"/>
  <c r="P14" i="3"/>
  <c r="P13" i="3"/>
  <c r="O46" i="3"/>
  <c r="N53" i="3"/>
  <c r="N54" i="3"/>
  <c r="N51" i="3"/>
  <c r="N52" i="3"/>
  <c r="O16" i="3"/>
  <c r="O15" i="3"/>
  <c r="M40" i="3"/>
  <c r="M50" i="3" s="1"/>
  <c r="O7" i="3"/>
  <c r="O10" i="3"/>
  <c r="H92" i="7"/>
  <c r="G92" i="7"/>
  <c r="D92" i="7"/>
  <c r="EC89" i="1" l="1"/>
  <c r="EC96" i="1" s="1"/>
  <c r="Q13" i="3"/>
  <c r="P12" i="3"/>
  <c r="Q14" i="3"/>
  <c r="P46" i="3"/>
  <c r="O54" i="3"/>
  <c r="O51" i="3"/>
  <c r="O52" i="3"/>
  <c r="O53" i="3"/>
  <c r="P16" i="3"/>
  <c r="P7" i="3"/>
  <c r="P10" i="3"/>
  <c r="P15" i="3"/>
  <c r="N40" i="3"/>
  <c r="N50" i="3" s="1"/>
  <c r="H91" i="7"/>
  <c r="G91" i="7"/>
  <c r="D91" i="7"/>
  <c r="ED89" i="1" l="1"/>
  <c r="ED96" i="1" s="1"/>
  <c r="R14" i="3"/>
  <c r="Q12" i="3"/>
  <c r="R13" i="3"/>
  <c r="Q46" i="3"/>
  <c r="P51" i="3"/>
  <c r="P52" i="3"/>
  <c r="P53" i="3"/>
  <c r="P54" i="3"/>
  <c r="Q16" i="3"/>
  <c r="Q15" i="3"/>
  <c r="O40" i="3"/>
  <c r="O50" i="3" s="1"/>
  <c r="Q7" i="3"/>
  <c r="Q10" i="3"/>
  <c r="H90" i="7"/>
  <c r="G90" i="7"/>
  <c r="D90" i="7"/>
  <c r="EE89" i="1" l="1"/>
  <c r="EE96" i="1" s="1"/>
  <c r="R12" i="3"/>
  <c r="S13" i="3"/>
  <c r="S14" i="3"/>
  <c r="R46" i="3"/>
  <c r="Q52" i="3"/>
  <c r="Q53" i="3"/>
  <c r="Q54" i="3"/>
  <c r="Q51" i="3"/>
  <c r="R16" i="3"/>
  <c r="R7" i="3"/>
  <c r="R10" i="3"/>
  <c r="R15" i="3"/>
  <c r="P40" i="3"/>
  <c r="P50" i="3" s="1"/>
  <c r="EF89" i="1" l="1"/>
  <c r="EF96" i="1" s="1"/>
  <c r="T13" i="3"/>
  <c r="T14" i="3"/>
  <c r="S12" i="3"/>
  <c r="S46" i="3"/>
  <c r="R53" i="3"/>
  <c r="R54" i="3"/>
  <c r="R51" i="3"/>
  <c r="R52" i="3"/>
  <c r="S16" i="3"/>
  <c r="S15" i="3"/>
  <c r="Q40" i="3"/>
  <c r="Q50" i="3" s="1"/>
  <c r="S10" i="3"/>
  <c r="S7" i="3"/>
  <c r="EG89" i="1" l="1"/>
  <c r="EG96" i="1" s="1"/>
  <c r="T12" i="3"/>
  <c r="U14" i="3"/>
  <c r="U13" i="3"/>
  <c r="T46" i="3"/>
  <c r="S54" i="3"/>
  <c r="S51" i="3"/>
  <c r="S52" i="3"/>
  <c r="S53" i="3"/>
  <c r="T16" i="3"/>
  <c r="T7" i="3"/>
  <c r="T10" i="3"/>
  <c r="T15" i="3"/>
  <c r="R40" i="3"/>
  <c r="R50" i="3" s="1"/>
  <c r="EH89" i="1" l="1"/>
  <c r="EH96" i="1" s="1"/>
  <c r="V14" i="3"/>
  <c r="V13" i="3"/>
  <c r="U12" i="3"/>
  <c r="U46" i="3"/>
  <c r="T51" i="3"/>
  <c r="T52" i="3"/>
  <c r="T53" i="3"/>
  <c r="T54" i="3"/>
  <c r="U16" i="3"/>
  <c r="U15" i="3"/>
  <c r="S40" i="3"/>
  <c r="S50" i="3" s="1"/>
  <c r="U7" i="3"/>
  <c r="U10" i="3"/>
  <c r="EI89" i="1" l="1"/>
  <c r="EI96" i="1" s="1"/>
  <c r="W13" i="3"/>
  <c r="V12" i="3"/>
  <c r="W14" i="3"/>
  <c r="V46" i="3"/>
  <c r="U52" i="3"/>
  <c r="U53" i="3"/>
  <c r="U54" i="3"/>
  <c r="U51" i="3"/>
  <c r="V16" i="3"/>
  <c r="V7" i="3"/>
  <c r="V10" i="3"/>
  <c r="V15" i="3"/>
  <c r="T40" i="3"/>
  <c r="T50" i="3" s="1"/>
  <c r="H88" i="7"/>
  <c r="G88" i="7"/>
  <c r="D88" i="7"/>
  <c r="EJ89" i="1" l="1"/>
  <c r="EJ96" i="1" s="1"/>
  <c r="X14" i="3"/>
  <c r="W12" i="3"/>
  <c r="X13" i="3"/>
  <c r="W46" i="3"/>
  <c r="V53" i="3"/>
  <c r="V54" i="3"/>
  <c r="V51" i="3"/>
  <c r="V52" i="3"/>
  <c r="W16" i="3"/>
  <c r="W7" i="3"/>
  <c r="W15" i="3"/>
  <c r="U40" i="3"/>
  <c r="U50" i="3" s="1"/>
  <c r="W10" i="3"/>
  <c r="EK89" i="1" l="1"/>
  <c r="EK96" i="1" s="1"/>
  <c r="X12" i="3"/>
  <c r="Y13" i="3"/>
  <c r="Y14" i="3"/>
  <c r="X46" i="3"/>
  <c r="W54" i="3"/>
  <c r="W51" i="3"/>
  <c r="W52" i="3"/>
  <c r="W53" i="3"/>
  <c r="X16" i="3"/>
  <c r="X15" i="3"/>
  <c r="V40" i="3"/>
  <c r="V50" i="3" s="1"/>
  <c r="X10" i="3"/>
  <c r="X7" i="3"/>
  <c r="H87" i="7"/>
  <c r="G87" i="7"/>
  <c r="D87" i="7"/>
  <c r="G86" i="7"/>
  <c r="D86" i="7"/>
  <c r="H85" i="7"/>
  <c r="G85" i="7"/>
  <c r="D85" i="7"/>
  <c r="EL89" i="1" l="1"/>
  <c r="EL96" i="1" s="1"/>
  <c r="Z14" i="3"/>
  <c r="Z13" i="3"/>
  <c r="Y12" i="3"/>
  <c r="Y46" i="3"/>
  <c r="X51" i="3"/>
  <c r="X52" i="3"/>
  <c r="X53" i="3"/>
  <c r="X54" i="3"/>
  <c r="Y16" i="3"/>
  <c r="Y15" i="3"/>
  <c r="W40" i="3"/>
  <c r="W50" i="3" s="1"/>
  <c r="Y7" i="3"/>
  <c r="Y10" i="3"/>
  <c r="D84" i="7"/>
  <c r="H84" i="7"/>
  <c r="G84" i="7"/>
  <c r="EM89" i="1" l="1"/>
  <c r="EM96" i="1" s="1"/>
  <c r="Z12" i="3"/>
  <c r="AA13" i="3"/>
  <c r="AA14" i="3"/>
  <c r="Z46" i="3"/>
  <c r="Y52" i="3"/>
  <c r="Y53" i="3"/>
  <c r="Y54" i="3"/>
  <c r="Y51" i="3"/>
  <c r="Z16" i="3"/>
  <c r="Z7" i="3"/>
  <c r="Z10" i="3"/>
  <c r="Z15" i="3"/>
  <c r="X40" i="3"/>
  <c r="X50" i="3" s="1"/>
  <c r="EN89" i="1" l="1"/>
  <c r="EN96" i="1" s="1"/>
  <c r="AB13" i="3"/>
  <c r="AB14" i="3"/>
  <c r="AA12" i="3"/>
  <c r="AA46" i="3"/>
  <c r="Z53" i="3"/>
  <c r="Z54" i="3"/>
  <c r="Z51" i="3"/>
  <c r="Z52" i="3"/>
  <c r="AA16" i="3"/>
  <c r="AA7" i="3"/>
  <c r="AA15" i="3"/>
  <c r="Y40" i="3"/>
  <c r="Y50" i="3" s="1"/>
  <c r="AA10" i="3"/>
  <c r="H83" i="7"/>
  <c r="G83" i="7"/>
  <c r="D83" i="7"/>
  <c r="EO89" i="1" l="1"/>
  <c r="EO96" i="1" s="1"/>
  <c r="AC13" i="3"/>
  <c r="AB12" i="3"/>
  <c r="AC14" i="3"/>
  <c r="AB46" i="3"/>
  <c r="AA54" i="3"/>
  <c r="AA51" i="3"/>
  <c r="AA52" i="3"/>
  <c r="AA53" i="3"/>
  <c r="AB16" i="3"/>
  <c r="AB15" i="3"/>
  <c r="Z40" i="3"/>
  <c r="Z50" i="3" s="1"/>
  <c r="AB10" i="3"/>
  <c r="AB7" i="3"/>
  <c r="NF42" i="3"/>
  <c r="EP89" i="1" l="1"/>
  <c r="EP96" i="1" s="1"/>
  <c r="AC12" i="3"/>
  <c r="AD14" i="3"/>
  <c r="AD13" i="3"/>
  <c r="AC46" i="3"/>
  <c r="AB51" i="3"/>
  <c r="AB52" i="3"/>
  <c r="AB53" i="3"/>
  <c r="AB54" i="3"/>
  <c r="AC16" i="3"/>
  <c r="AC7" i="3"/>
  <c r="AC10" i="3"/>
  <c r="AC15" i="3"/>
  <c r="AA40" i="3"/>
  <c r="AA50" i="3" s="1"/>
  <c r="EQ89" i="1" l="1"/>
  <c r="EQ96" i="1" s="1"/>
  <c r="AE14" i="3"/>
  <c r="AD12" i="3"/>
  <c r="AE13" i="3"/>
  <c r="AD46" i="3"/>
  <c r="AC52" i="3"/>
  <c r="AC53" i="3"/>
  <c r="AC54" i="3"/>
  <c r="AC51" i="3"/>
  <c r="AD16" i="3"/>
  <c r="AD15" i="3"/>
  <c r="AB40" i="3"/>
  <c r="AB50" i="3" s="1"/>
  <c r="AD10" i="3"/>
  <c r="AD7" i="3"/>
  <c r="ER89" i="1" l="1"/>
  <c r="ER96" i="1" s="1"/>
  <c r="AF13" i="3"/>
  <c r="AF14" i="3"/>
  <c r="AE12" i="3"/>
  <c r="AE46" i="3"/>
  <c r="AD53" i="3"/>
  <c r="AD54" i="3"/>
  <c r="AD51" i="3"/>
  <c r="AD52" i="3"/>
  <c r="AE16" i="3"/>
  <c r="AE7" i="3"/>
  <c r="AE10" i="3"/>
  <c r="AE15" i="3"/>
  <c r="AC40" i="3"/>
  <c r="AC50" i="3" s="1"/>
  <c r="ES89" i="1" l="1"/>
  <c r="ES96" i="1" s="1"/>
  <c r="AG13" i="3"/>
  <c r="AF12" i="3"/>
  <c r="AG14" i="3"/>
  <c r="AF46" i="3"/>
  <c r="AE54" i="3"/>
  <c r="AE51" i="3"/>
  <c r="AE52" i="3"/>
  <c r="AE53" i="3"/>
  <c r="AF16" i="3"/>
  <c r="AF7" i="3"/>
  <c r="AF15" i="3"/>
  <c r="AD40" i="3"/>
  <c r="AD50" i="3" s="1"/>
  <c r="AF10" i="3"/>
  <c r="ET89" i="1" l="1"/>
  <c r="ET96" i="1" s="1"/>
  <c r="AG12" i="3"/>
  <c r="AH14" i="3"/>
  <c r="AH13" i="3"/>
  <c r="AG46" i="3"/>
  <c r="AF51" i="3"/>
  <c r="AF52" i="3"/>
  <c r="AF53" i="3"/>
  <c r="AF54" i="3"/>
  <c r="AG16" i="3"/>
  <c r="AG15" i="3"/>
  <c r="AH15" i="3" s="1"/>
  <c r="AE40" i="3"/>
  <c r="AE50" i="3" s="1"/>
  <c r="AG10" i="3"/>
  <c r="AG7" i="3"/>
  <c r="B1" i="8"/>
  <c r="L194" i="8" s="1"/>
  <c r="M193" i="8" l="1"/>
  <c r="N193" i="8" s="1"/>
  <c r="M194" i="8"/>
  <c r="N194" i="8" s="1"/>
  <c r="L192" i="8"/>
  <c r="M192" i="8"/>
  <c r="N192" i="8" s="1"/>
  <c r="L188" i="8"/>
  <c r="M191" i="8"/>
  <c r="N191" i="8" s="1"/>
  <c r="L190" i="8"/>
  <c r="L189" i="8"/>
  <c r="L187" i="8"/>
  <c r="L186" i="8"/>
  <c r="L7" i="8"/>
  <c r="L34" i="8"/>
  <c r="L184" i="8"/>
  <c r="L185" i="8"/>
  <c r="L182" i="8"/>
  <c r="L183" i="8"/>
  <c r="L180" i="8"/>
  <c r="L181" i="8"/>
  <c r="L179" i="8"/>
  <c r="L178" i="8"/>
  <c r="L175" i="8"/>
  <c r="L177" i="8"/>
  <c r="L176" i="8"/>
  <c r="L173" i="8"/>
  <c r="L174" i="8"/>
  <c r="L171" i="8"/>
  <c r="L172" i="8"/>
  <c r="L168" i="8"/>
  <c r="L162" i="8"/>
  <c r="L163" i="8"/>
  <c r="L161" i="8"/>
  <c r="L151" i="8"/>
  <c r="L146" i="8"/>
  <c r="L147" i="8"/>
  <c r="L124" i="8"/>
  <c r="L145" i="8"/>
  <c r="L89" i="8"/>
  <c r="L123" i="8"/>
  <c r="L86" i="8"/>
  <c r="L87" i="8"/>
  <c r="L27" i="8"/>
  <c r="L80" i="8"/>
  <c r="L74" i="8"/>
  <c r="M9" i="8"/>
  <c r="M13" i="8"/>
  <c r="M17" i="8"/>
  <c r="M21" i="8"/>
  <c r="M25" i="8"/>
  <c r="N25" i="8" s="1"/>
  <c r="M29" i="8"/>
  <c r="N29" i="8" s="1"/>
  <c r="M33" i="8"/>
  <c r="M37" i="8"/>
  <c r="M41" i="8"/>
  <c r="M45" i="8"/>
  <c r="M49" i="8"/>
  <c r="N49" i="8" s="1"/>
  <c r="M53" i="8"/>
  <c r="M57" i="8"/>
  <c r="M61" i="8"/>
  <c r="M65" i="8"/>
  <c r="M69" i="8"/>
  <c r="N69" i="8" s="1"/>
  <c r="M73" i="8"/>
  <c r="M77" i="8"/>
  <c r="N77" i="8" s="1"/>
  <c r="M81" i="8"/>
  <c r="M85" i="8"/>
  <c r="N85" i="8" s="1"/>
  <c r="M89" i="8"/>
  <c r="N89" i="8" s="1"/>
  <c r="M93" i="8"/>
  <c r="N93" i="8" s="1"/>
  <c r="M97" i="8"/>
  <c r="N97" i="8" s="1"/>
  <c r="M101" i="8"/>
  <c r="M105" i="8"/>
  <c r="M109" i="8"/>
  <c r="M113" i="8"/>
  <c r="N113" i="8" s="1"/>
  <c r="M117" i="8"/>
  <c r="M121" i="8"/>
  <c r="M125" i="8"/>
  <c r="M129" i="8"/>
  <c r="M133" i="8"/>
  <c r="N133" i="8" s="1"/>
  <c r="M137" i="8"/>
  <c r="N137" i="8" s="1"/>
  <c r="M141" i="8"/>
  <c r="M145" i="8"/>
  <c r="M149" i="8"/>
  <c r="M153" i="8"/>
  <c r="N153" i="8" s="1"/>
  <c r="M157" i="8"/>
  <c r="M161" i="8"/>
  <c r="N161" i="8" s="1"/>
  <c r="M165" i="8"/>
  <c r="M169" i="8"/>
  <c r="M173" i="8"/>
  <c r="M177" i="8"/>
  <c r="N177" i="8" s="1"/>
  <c r="M181" i="8"/>
  <c r="N181" i="8" s="1"/>
  <c r="M185" i="8"/>
  <c r="N185" i="8" s="1"/>
  <c r="M189" i="8"/>
  <c r="N189" i="8" s="1"/>
  <c r="M10" i="8"/>
  <c r="N10" i="8" s="1"/>
  <c r="M14" i="8"/>
  <c r="M18" i="8"/>
  <c r="M22" i="8"/>
  <c r="M26" i="8"/>
  <c r="N26" i="8" s="1"/>
  <c r="M30" i="8"/>
  <c r="M34" i="8"/>
  <c r="M38" i="8"/>
  <c r="M42" i="8"/>
  <c r="M46" i="8"/>
  <c r="M50" i="8"/>
  <c r="M54" i="8"/>
  <c r="M58" i="8"/>
  <c r="M62" i="8"/>
  <c r="M66" i="8"/>
  <c r="M70" i="8"/>
  <c r="M74" i="8"/>
  <c r="M78" i="8"/>
  <c r="N78" i="8" s="1"/>
  <c r="M82" i="8"/>
  <c r="M86" i="8"/>
  <c r="N86" i="8" s="1"/>
  <c r="M90" i="8"/>
  <c r="M94" i="8"/>
  <c r="N94" i="8" s="1"/>
  <c r="M98" i="8"/>
  <c r="M102" i="8"/>
  <c r="M106" i="8"/>
  <c r="M110" i="8"/>
  <c r="M114" i="8"/>
  <c r="N114" i="8" s="1"/>
  <c r="M118" i="8"/>
  <c r="M122" i="8"/>
  <c r="M126" i="8"/>
  <c r="M130" i="8"/>
  <c r="M134" i="8"/>
  <c r="N134" i="8" s="1"/>
  <c r="M138" i="8"/>
  <c r="N138" i="8" s="1"/>
  <c r="M142" i="8"/>
  <c r="M146" i="8"/>
  <c r="N146" i="8" s="1"/>
  <c r="M150" i="8"/>
  <c r="N150" i="8" s="1"/>
  <c r="M154" i="8"/>
  <c r="N154" i="8" s="1"/>
  <c r="M158" i="8"/>
  <c r="N158" i="8" s="1"/>
  <c r="M162" i="8"/>
  <c r="N162" i="8" s="1"/>
  <c r="M166" i="8"/>
  <c r="M170" i="8"/>
  <c r="M174" i="8"/>
  <c r="N174" i="8" s="1"/>
  <c r="M178" i="8"/>
  <c r="N178" i="8" s="1"/>
  <c r="M182" i="8"/>
  <c r="N182" i="8" s="1"/>
  <c r="M186" i="8"/>
  <c r="N186" i="8" s="1"/>
  <c r="M190" i="8"/>
  <c r="N190" i="8" s="1"/>
  <c r="M84" i="8"/>
  <c r="M148" i="8"/>
  <c r="M152" i="8"/>
  <c r="N152" i="8" s="1"/>
  <c r="M156" i="8"/>
  <c r="M160" i="8"/>
  <c r="N160" i="8" s="1"/>
  <c r="M164" i="8"/>
  <c r="M168" i="8"/>
  <c r="M172" i="8"/>
  <c r="N172" i="8" s="1"/>
  <c r="M176" i="8"/>
  <c r="N176" i="8" s="1"/>
  <c r="M180" i="8"/>
  <c r="N180" i="8" s="1"/>
  <c r="M184" i="8"/>
  <c r="N184" i="8" s="1"/>
  <c r="M188" i="8"/>
  <c r="N188" i="8" s="1"/>
  <c r="M11" i="8"/>
  <c r="M15" i="8"/>
  <c r="M19" i="8"/>
  <c r="M23" i="8"/>
  <c r="N23" i="8" s="1"/>
  <c r="M27" i="8"/>
  <c r="N27" i="8" s="1"/>
  <c r="M31" i="8"/>
  <c r="M35" i="8"/>
  <c r="M39" i="8"/>
  <c r="M43" i="8"/>
  <c r="M47" i="8"/>
  <c r="N47" i="8" s="1"/>
  <c r="M51" i="8"/>
  <c r="M55" i="8"/>
  <c r="M59" i="8"/>
  <c r="N59" i="8" s="1"/>
  <c r="M63" i="8"/>
  <c r="M67" i="8"/>
  <c r="M71" i="8"/>
  <c r="M75" i="8"/>
  <c r="N75" i="8" s="1"/>
  <c r="M79" i="8"/>
  <c r="N79" i="8" s="1"/>
  <c r="M83" i="8"/>
  <c r="M87" i="8"/>
  <c r="N87" i="8" s="1"/>
  <c r="M91" i="8"/>
  <c r="N91" i="8" s="1"/>
  <c r="M95" i="8"/>
  <c r="N95" i="8" s="1"/>
  <c r="M99" i="8"/>
  <c r="M103" i="8"/>
  <c r="M107" i="8"/>
  <c r="M111" i="8"/>
  <c r="M115" i="8"/>
  <c r="M119" i="8"/>
  <c r="M123" i="8"/>
  <c r="N123" i="8" s="1"/>
  <c r="M127" i="8"/>
  <c r="M131" i="8"/>
  <c r="M135" i="8"/>
  <c r="N135" i="8" s="1"/>
  <c r="M139" i="8"/>
  <c r="N139" i="8" s="1"/>
  <c r="M143" i="8"/>
  <c r="M147" i="8"/>
  <c r="N147" i="8" s="1"/>
  <c r="M151" i="8"/>
  <c r="M155" i="8"/>
  <c r="N155" i="8" s="1"/>
  <c r="M159" i="8"/>
  <c r="N159" i="8" s="1"/>
  <c r="M163" i="8"/>
  <c r="N163" i="8" s="1"/>
  <c r="M167" i="8"/>
  <c r="M171" i="8"/>
  <c r="M175" i="8"/>
  <c r="N175" i="8" s="1"/>
  <c r="M179" i="8"/>
  <c r="N179" i="8" s="1"/>
  <c r="M183" i="8"/>
  <c r="N183" i="8" s="1"/>
  <c r="M187" i="8"/>
  <c r="N187" i="8" s="1"/>
  <c r="M8" i="8"/>
  <c r="M12" i="8"/>
  <c r="M16" i="8"/>
  <c r="M20" i="8"/>
  <c r="M24" i="8"/>
  <c r="N24" i="8" s="1"/>
  <c r="M28" i="8"/>
  <c r="N28" i="8" s="1"/>
  <c r="M32" i="8"/>
  <c r="M36" i="8"/>
  <c r="M40" i="8"/>
  <c r="M44" i="8"/>
  <c r="M48" i="8"/>
  <c r="N48" i="8" s="1"/>
  <c r="M52" i="8"/>
  <c r="M56" i="8"/>
  <c r="N56" i="8" s="1"/>
  <c r="M60" i="8"/>
  <c r="M64" i="8"/>
  <c r="M68" i="8"/>
  <c r="N68" i="8" s="1"/>
  <c r="M72" i="8"/>
  <c r="M76" i="8"/>
  <c r="N76" i="8" s="1"/>
  <c r="M80" i="8"/>
  <c r="N80" i="8" s="1"/>
  <c r="M88" i="8"/>
  <c r="M92" i="8"/>
  <c r="N92" i="8" s="1"/>
  <c r="M96" i="8"/>
  <c r="N96" i="8" s="1"/>
  <c r="M100" i="8"/>
  <c r="M104" i="8"/>
  <c r="M108" i="8"/>
  <c r="M112" i="8"/>
  <c r="M116" i="8"/>
  <c r="M120" i="8"/>
  <c r="M124" i="8"/>
  <c r="N124" i="8" s="1"/>
  <c r="M128" i="8"/>
  <c r="M132" i="8"/>
  <c r="M136" i="8"/>
  <c r="N136" i="8" s="1"/>
  <c r="M140" i="8"/>
  <c r="M144" i="8"/>
  <c r="EU89" i="1"/>
  <c r="EU96" i="1" s="1"/>
  <c r="L150" i="8"/>
  <c r="L149" i="8"/>
  <c r="AI13" i="3"/>
  <c r="AJ13" i="3" s="1"/>
  <c r="AK13" i="3" s="1"/>
  <c r="AL13" i="3" s="1"/>
  <c r="AM13" i="3" s="1"/>
  <c r="AN13" i="3" s="1"/>
  <c r="AO13" i="3" s="1"/>
  <c r="AP13" i="3" s="1"/>
  <c r="AQ13" i="3" s="1"/>
  <c r="AR13" i="3" s="1"/>
  <c r="AS13" i="3" s="1"/>
  <c r="AT13" i="3" s="1"/>
  <c r="AU13" i="3" s="1"/>
  <c r="AV13" i="3" s="1"/>
  <c r="AW13" i="3" s="1"/>
  <c r="AX13" i="3" s="1"/>
  <c r="AY13" i="3" s="1"/>
  <c r="AZ13" i="3" s="1"/>
  <c r="BA13" i="3" s="1"/>
  <c r="BB13" i="3" s="1"/>
  <c r="BC13" i="3" s="1"/>
  <c r="BD13" i="3" s="1"/>
  <c r="BE13" i="3" s="1"/>
  <c r="BF13" i="3" s="1"/>
  <c r="BG13" i="3" s="1"/>
  <c r="BH13" i="3" s="1"/>
  <c r="BI13" i="3" s="1"/>
  <c r="BJ13" i="3" s="1"/>
  <c r="BK13" i="3" s="1"/>
  <c r="BL13" i="3" s="1"/>
  <c r="BM13" i="3" s="1"/>
  <c r="BN13" i="3" s="1"/>
  <c r="BO13" i="3" s="1"/>
  <c r="BP13" i="3" s="1"/>
  <c r="BQ13" i="3" s="1"/>
  <c r="BR13" i="3" s="1"/>
  <c r="BS13" i="3" s="1"/>
  <c r="BT13" i="3" s="1"/>
  <c r="BU13" i="3" s="1"/>
  <c r="BV13" i="3" s="1"/>
  <c r="BW13" i="3" s="1"/>
  <c r="BX13" i="3" s="1"/>
  <c r="BY13" i="3" s="1"/>
  <c r="BZ13" i="3" s="1"/>
  <c r="CA13" i="3" s="1"/>
  <c r="CB13" i="3" s="1"/>
  <c r="CC13" i="3" s="1"/>
  <c r="CD13" i="3" s="1"/>
  <c r="CE13" i="3" s="1"/>
  <c r="CF13" i="3" s="1"/>
  <c r="CG13" i="3" s="1"/>
  <c r="CH13" i="3" s="1"/>
  <c r="CI13" i="3" s="1"/>
  <c r="CJ13" i="3" s="1"/>
  <c r="CK13" i="3" s="1"/>
  <c r="CL13" i="3" s="1"/>
  <c r="CM13" i="3" s="1"/>
  <c r="CN13" i="3" s="1"/>
  <c r="AI14" i="3"/>
  <c r="AH12" i="3"/>
  <c r="L20" i="8"/>
  <c r="L144" i="8"/>
  <c r="L143" i="8"/>
  <c r="L142" i="8"/>
  <c r="L141" i="8"/>
  <c r="L139" i="8"/>
  <c r="L132" i="8"/>
  <c r="L130" i="8"/>
  <c r="L128" i="8"/>
  <c r="L122" i="8"/>
  <c r="L121" i="8"/>
  <c r="L120" i="8"/>
  <c r="L114" i="8"/>
  <c r="L75" i="8"/>
  <c r="L69" i="8"/>
  <c r="L67" i="8"/>
  <c r="L66" i="8"/>
  <c r="L61" i="8"/>
  <c r="L59" i="8"/>
  <c r="AH46" i="3"/>
  <c r="AG52" i="3"/>
  <c r="AG53" i="3"/>
  <c r="AG54" i="3"/>
  <c r="AG51" i="3"/>
  <c r="AH16" i="3"/>
  <c r="M7" i="8"/>
  <c r="AF40" i="3"/>
  <c r="AF50" i="3" s="1"/>
  <c r="AH7" i="3"/>
  <c r="AH10" i="3"/>
  <c r="L463" i="8"/>
  <c r="L459" i="8"/>
  <c r="L455" i="8"/>
  <c r="L451" i="8"/>
  <c r="L447" i="8"/>
  <c r="L443" i="8"/>
  <c r="L439" i="8"/>
  <c r="L435" i="8"/>
  <c r="L431" i="8"/>
  <c r="L427" i="8"/>
  <c r="L423" i="8"/>
  <c r="L419" i="8"/>
  <c r="L415" i="8"/>
  <c r="L411" i="8"/>
  <c r="L407" i="8"/>
  <c r="L403" i="8"/>
  <c r="L462" i="8"/>
  <c r="L458" i="8"/>
  <c r="L454" i="8"/>
  <c r="L450" i="8"/>
  <c r="L446" i="8"/>
  <c r="L442" i="8"/>
  <c r="L438" i="8"/>
  <c r="L434" i="8"/>
  <c r="L430" i="8"/>
  <c r="L426" i="8"/>
  <c r="L422" i="8"/>
  <c r="L418" i="8"/>
  <c r="L465" i="8"/>
  <c r="L461" i="8"/>
  <c r="L457" i="8"/>
  <c r="L453" i="8"/>
  <c r="L449" i="8"/>
  <c r="L445" i="8"/>
  <c r="L441" i="8"/>
  <c r="L437" i="8"/>
  <c r="L433" i="8"/>
  <c r="L429" i="8"/>
  <c r="L425" i="8"/>
  <c r="L421" i="8"/>
  <c r="L417" i="8"/>
  <c r="L413" i="8"/>
  <c r="L409" i="8"/>
  <c r="L405" i="8"/>
  <c r="L401" i="8"/>
  <c r="L464" i="8"/>
  <c r="L460" i="8"/>
  <c r="L456" i="8"/>
  <c r="L452" i="8"/>
  <c r="L448" i="8"/>
  <c r="L444" i="8"/>
  <c r="L440" i="8"/>
  <c r="L436" i="8"/>
  <c r="L432" i="8"/>
  <c r="L428" i="8"/>
  <c r="L424" i="8"/>
  <c r="L420" i="8"/>
  <c r="L416" i="8"/>
  <c r="L412" i="8"/>
  <c r="L408" i="8"/>
  <c r="L404" i="8"/>
  <c r="L400" i="8"/>
  <c r="L396" i="8"/>
  <c r="L392" i="8"/>
  <c r="L388" i="8"/>
  <c r="L384" i="8"/>
  <c r="L380" i="8"/>
  <c r="L376" i="8"/>
  <c r="L372" i="8"/>
  <c r="L368" i="8"/>
  <c r="L364" i="8"/>
  <c r="L360" i="8"/>
  <c r="L356" i="8"/>
  <c r="L352" i="8"/>
  <c r="L414" i="8"/>
  <c r="L410" i="8"/>
  <c r="L406" i="8"/>
  <c r="L402" i="8"/>
  <c r="L393" i="8"/>
  <c r="L391" i="8"/>
  <c r="L390" i="8"/>
  <c r="L377" i="8"/>
  <c r="L375" i="8"/>
  <c r="L374" i="8"/>
  <c r="L361" i="8"/>
  <c r="L359" i="8"/>
  <c r="L358" i="8"/>
  <c r="L350" i="8"/>
  <c r="L346" i="8"/>
  <c r="L342" i="8"/>
  <c r="L338" i="8"/>
  <c r="L334" i="8"/>
  <c r="L330" i="8"/>
  <c r="L326" i="8"/>
  <c r="L322" i="8"/>
  <c r="L318" i="8"/>
  <c r="L314" i="8"/>
  <c r="L310" i="8"/>
  <c r="L306" i="8"/>
  <c r="L302" i="8"/>
  <c r="L298" i="8"/>
  <c r="L294" i="8"/>
  <c r="L290" i="8"/>
  <c r="L389" i="8"/>
  <c r="L387" i="8"/>
  <c r="L386" i="8"/>
  <c r="L373" i="8"/>
  <c r="L371" i="8"/>
  <c r="L370" i="8"/>
  <c r="L357" i="8"/>
  <c r="L355" i="8"/>
  <c r="L354" i="8"/>
  <c r="L349" i="8"/>
  <c r="L345" i="8"/>
  <c r="L341" i="8"/>
  <c r="L337" i="8"/>
  <c r="L333" i="8"/>
  <c r="L329" i="8"/>
  <c r="L325" i="8"/>
  <c r="L321" i="8"/>
  <c r="L317" i="8"/>
  <c r="L313" i="8"/>
  <c r="L309" i="8"/>
  <c r="L305" i="8"/>
  <c r="L301" i="8"/>
  <c r="L297" i="8"/>
  <c r="L293" i="8"/>
  <c r="L289" i="8"/>
  <c r="L285" i="8"/>
  <c r="L281" i="8"/>
  <c r="L277" i="8"/>
  <c r="L273" i="8"/>
  <c r="L269" i="8"/>
  <c r="L265" i="8"/>
  <c r="L399" i="8"/>
  <c r="L398" i="8"/>
  <c r="L385" i="8"/>
  <c r="L383" i="8"/>
  <c r="L382" i="8"/>
  <c r="L369" i="8"/>
  <c r="L367" i="8"/>
  <c r="L366" i="8"/>
  <c r="L353" i="8"/>
  <c r="L348" i="8"/>
  <c r="L344" i="8"/>
  <c r="L340" i="8"/>
  <c r="L336" i="8"/>
  <c r="L332" i="8"/>
  <c r="L328" i="8"/>
  <c r="L324" i="8"/>
  <c r="L320" i="8"/>
  <c r="L397" i="8"/>
  <c r="L395" i="8"/>
  <c r="L394" i="8"/>
  <c r="L381" i="8"/>
  <c r="L379" i="8"/>
  <c r="L378" i="8"/>
  <c r="L365" i="8"/>
  <c r="L363" i="8"/>
  <c r="L362" i="8"/>
  <c r="L351" i="8"/>
  <c r="L347" i="8"/>
  <c r="L343" i="8"/>
  <c r="L339" i="8"/>
  <c r="L335" i="8"/>
  <c r="L331" i="8"/>
  <c r="L327" i="8"/>
  <c r="L323" i="8"/>
  <c r="L319" i="8"/>
  <c r="L315" i="8"/>
  <c r="L311" i="8"/>
  <c r="L307" i="8"/>
  <c r="L303" i="8"/>
  <c r="L299" i="8"/>
  <c r="L295" i="8"/>
  <c r="L291" i="8"/>
  <c r="L287" i="8"/>
  <c r="L283" i="8"/>
  <c r="L279" i="8"/>
  <c r="L275" i="8"/>
  <c r="L271" i="8"/>
  <c r="L267" i="8"/>
  <c r="L263" i="8"/>
  <c r="L259" i="8"/>
  <c r="L255" i="8"/>
  <c r="L251" i="8"/>
  <c r="L247" i="8"/>
  <c r="L243" i="8"/>
  <c r="L239" i="8"/>
  <c r="L235" i="8"/>
  <c r="L231" i="8"/>
  <c r="L227" i="8"/>
  <c r="L223" i="8"/>
  <c r="L219" i="8"/>
  <c r="L215" i="8"/>
  <c r="L211" i="8"/>
  <c r="L207" i="8"/>
  <c r="L203" i="8"/>
  <c r="L199" i="8"/>
  <c r="L195" i="8"/>
  <c r="L191" i="8"/>
  <c r="L282" i="8"/>
  <c r="L274" i="8"/>
  <c r="L266" i="8"/>
  <c r="L264" i="8"/>
  <c r="L262" i="8"/>
  <c r="L261" i="8"/>
  <c r="L248" i="8"/>
  <c r="L246" i="8"/>
  <c r="L245" i="8"/>
  <c r="L232" i="8"/>
  <c r="L230" i="8"/>
  <c r="L229" i="8"/>
  <c r="L216" i="8"/>
  <c r="L214" i="8"/>
  <c r="L213" i="8"/>
  <c r="L200" i="8"/>
  <c r="L198" i="8"/>
  <c r="L197" i="8"/>
  <c r="L170" i="8"/>
  <c r="L166" i="8"/>
  <c r="L158" i="8"/>
  <c r="L154" i="8"/>
  <c r="L138" i="8"/>
  <c r="L134" i="8"/>
  <c r="L284" i="8"/>
  <c r="L276" i="8"/>
  <c r="L268" i="8"/>
  <c r="L260" i="8"/>
  <c r="L258" i="8"/>
  <c r="L257" i="8"/>
  <c r="L244" i="8"/>
  <c r="L242" i="8"/>
  <c r="L241" i="8"/>
  <c r="L228" i="8"/>
  <c r="L226" i="8"/>
  <c r="L225" i="8"/>
  <c r="L212" i="8"/>
  <c r="L210" i="8"/>
  <c r="L209" i="8"/>
  <c r="L196" i="8"/>
  <c r="L193" i="8"/>
  <c r="L169" i="8"/>
  <c r="L165" i="8"/>
  <c r="L286" i="8"/>
  <c r="L278" i="8"/>
  <c r="L270" i="8"/>
  <c r="L256" i="8"/>
  <c r="L254" i="8"/>
  <c r="L253" i="8"/>
  <c r="L240" i="8"/>
  <c r="L238" i="8"/>
  <c r="L237" i="8"/>
  <c r="L224" i="8"/>
  <c r="L222" i="8"/>
  <c r="L221" i="8"/>
  <c r="L208" i="8"/>
  <c r="L206" i="8"/>
  <c r="L205" i="8"/>
  <c r="L164" i="8"/>
  <c r="L160" i="8"/>
  <c r="L156" i="8"/>
  <c r="L152" i="8"/>
  <c r="L148" i="8"/>
  <c r="L140" i="8"/>
  <c r="L136" i="8"/>
  <c r="L316" i="8"/>
  <c r="L312" i="8"/>
  <c r="L308" i="8"/>
  <c r="L304" i="8"/>
  <c r="L300" i="8"/>
  <c r="L296" i="8"/>
  <c r="L292" i="8"/>
  <c r="L288" i="8"/>
  <c r="L280" i="8"/>
  <c r="L272" i="8"/>
  <c r="L252" i="8"/>
  <c r="L250" i="8"/>
  <c r="L249" i="8"/>
  <c r="L236" i="8"/>
  <c r="L234" i="8"/>
  <c r="L233" i="8"/>
  <c r="L220" i="8"/>
  <c r="L218" i="8"/>
  <c r="L217" i="8"/>
  <c r="L204" i="8"/>
  <c r="L202" i="8"/>
  <c r="L201" i="8"/>
  <c r="L167" i="8"/>
  <c r="L159" i="8"/>
  <c r="L155" i="8"/>
  <c r="L135" i="8"/>
  <c r="L131" i="8"/>
  <c r="L127" i="8"/>
  <c r="L119" i="8"/>
  <c r="L115" i="8"/>
  <c r="L111" i="8"/>
  <c r="L107" i="8"/>
  <c r="L103" i="8"/>
  <c r="L99" i="8"/>
  <c r="L95" i="8"/>
  <c r="L91" i="8"/>
  <c r="L83" i="8"/>
  <c r="L79" i="8"/>
  <c r="L71" i="8"/>
  <c r="L116" i="8"/>
  <c r="L113" i="8"/>
  <c r="L100" i="8"/>
  <c r="L98" i="8"/>
  <c r="L97" i="8"/>
  <c r="L84" i="8"/>
  <c r="L82" i="8"/>
  <c r="L81" i="8"/>
  <c r="L68" i="8"/>
  <c r="L62" i="8"/>
  <c r="L58" i="8"/>
  <c r="L54" i="8"/>
  <c r="L50" i="8"/>
  <c r="L46" i="8"/>
  <c r="L42" i="8"/>
  <c r="L38" i="8"/>
  <c r="L30" i="8"/>
  <c r="L26" i="8"/>
  <c r="L22" i="8"/>
  <c r="L18" i="8"/>
  <c r="L14" i="8"/>
  <c r="L10" i="8"/>
  <c r="L157" i="8"/>
  <c r="L153" i="8"/>
  <c r="L137" i="8"/>
  <c r="L133" i="8"/>
  <c r="L129" i="8"/>
  <c r="L112" i="8"/>
  <c r="L110" i="8"/>
  <c r="L109" i="8"/>
  <c r="L96" i="8"/>
  <c r="L94" i="8"/>
  <c r="L93" i="8"/>
  <c r="L78" i="8"/>
  <c r="L77" i="8"/>
  <c r="L65" i="8"/>
  <c r="L57" i="8"/>
  <c r="L53" i="8"/>
  <c r="L49" i="8"/>
  <c r="L45" i="8"/>
  <c r="L41" i="8"/>
  <c r="L37" i="8"/>
  <c r="L33" i="8"/>
  <c r="L29" i="8"/>
  <c r="L25" i="8"/>
  <c r="L21" i="8"/>
  <c r="L17" i="8"/>
  <c r="L13" i="8"/>
  <c r="L9" i="8"/>
  <c r="L126" i="8"/>
  <c r="L125" i="8"/>
  <c r="L108" i="8"/>
  <c r="L106" i="8"/>
  <c r="L105" i="8"/>
  <c r="L92" i="8"/>
  <c r="L90" i="8"/>
  <c r="L76" i="8"/>
  <c r="L73" i="8"/>
  <c r="L64" i="8"/>
  <c r="L60" i="8"/>
  <c r="L56" i="8"/>
  <c r="L52" i="8"/>
  <c r="L48" i="8"/>
  <c r="L44" i="8"/>
  <c r="L40" i="8"/>
  <c r="L36" i="8"/>
  <c r="L32" i="8"/>
  <c r="L28" i="8"/>
  <c r="L24" i="8"/>
  <c r="L16" i="8"/>
  <c r="L12" i="8"/>
  <c r="L8" i="8"/>
  <c r="L118" i="8"/>
  <c r="L117" i="8"/>
  <c r="L104" i="8"/>
  <c r="L102" i="8"/>
  <c r="L101" i="8"/>
  <c r="L88" i="8"/>
  <c r="L85" i="8"/>
  <c r="L72" i="8"/>
  <c r="L70" i="8"/>
  <c r="L63" i="8"/>
  <c r="L55" i="8"/>
  <c r="L51" i="8"/>
  <c r="L47" i="8"/>
  <c r="L43" i="8"/>
  <c r="L39" i="8"/>
  <c r="L35" i="8"/>
  <c r="L31" i="8"/>
  <c r="L23" i="8"/>
  <c r="L19" i="8"/>
  <c r="L15" i="8"/>
  <c r="L11" i="8"/>
  <c r="D81" i="7"/>
  <c r="G81" i="7"/>
  <c r="H81" i="7"/>
  <c r="CO13" i="3" l="1"/>
  <c r="CJ98" i="1"/>
  <c r="CJ113" i="1" s="1"/>
  <c r="N164" i="8"/>
  <c r="EV13" i="3"/>
  <c r="EW13" i="3" s="1"/>
  <c r="EX13" i="3" s="1"/>
  <c r="EY13" i="3" s="1"/>
  <c r="EZ13" i="3" s="1"/>
  <c r="FA13" i="3" s="1"/>
  <c r="FB13" i="3" s="1"/>
  <c r="FC13" i="3" s="1"/>
  <c r="FD13" i="3" s="1"/>
  <c r="FE13" i="3" s="1"/>
  <c r="FF13" i="3" s="1"/>
  <c r="FG13" i="3" s="1"/>
  <c r="FH13" i="3" s="1"/>
  <c r="FI13" i="3" s="1"/>
  <c r="FJ13" i="3" s="1"/>
  <c r="FK13" i="3" s="1"/>
  <c r="FL13" i="3" s="1"/>
  <c r="FM13" i="3" s="1"/>
  <c r="FN13" i="3" s="1"/>
  <c r="FO13" i="3" s="1"/>
  <c r="FP13" i="3" s="1"/>
  <c r="FQ13" i="3" s="1"/>
  <c r="FR13" i="3" s="1"/>
  <c r="FS13" i="3" s="1"/>
  <c r="FT13" i="3" s="1"/>
  <c r="FU13" i="3" s="1"/>
  <c r="FV13" i="3" s="1"/>
  <c r="EV89" i="1"/>
  <c r="EV96" i="1" s="1"/>
  <c r="N166" i="8"/>
  <c r="N171" i="8"/>
  <c r="N173" i="8"/>
  <c r="N170" i="8"/>
  <c r="N169" i="8"/>
  <c r="N168" i="8"/>
  <c r="N167" i="8"/>
  <c r="N165" i="8"/>
  <c r="N156" i="8"/>
  <c r="N157" i="8"/>
  <c r="N151" i="8"/>
  <c r="N149" i="8"/>
  <c r="N145" i="8"/>
  <c r="AI12" i="3"/>
  <c r="N148" i="8"/>
  <c r="N132" i="8"/>
  <c r="N20" i="8"/>
  <c r="N141" i="8"/>
  <c r="N22" i="8"/>
  <c r="N143" i="8"/>
  <c r="N90" i="8"/>
  <c r="N129" i="8"/>
  <c r="N131" i="8"/>
  <c r="N21" i="8"/>
  <c r="N130" i="8"/>
  <c r="N140" i="8"/>
  <c r="N142" i="8"/>
  <c r="N144" i="8"/>
  <c r="N127" i="8"/>
  <c r="N128" i="8"/>
  <c r="N126" i="8"/>
  <c r="N125" i="8"/>
  <c r="N122" i="8"/>
  <c r="N121" i="8"/>
  <c r="N120" i="8"/>
  <c r="N116" i="8"/>
  <c r="N117" i="8"/>
  <c r="N119" i="8"/>
  <c r="N118" i="8"/>
  <c r="N115" i="8"/>
  <c r="N109" i="8"/>
  <c r="N101" i="8"/>
  <c r="N104" i="8"/>
  <c r="N107" i="8"/>
  <c r="N112" i="8"/>
  <c r="N108" i="8"/>
  <c r="N105" i="8"/>
  <c r="N110" i="8"/>
  <c r="N106" i="8"/>
  <c r="N102" i="8"/>
  <c r="N111" i="8"/>
  <c r="N103" i="8"/>
  <c r="N84" i="8"/>
  <c r="N83" i="8"/>
  <c r="N12" i="8"/>
  <c r="N82" i="8"/>
  <c r="N100" i="8"/>
  <c r="N88" i="8"/>
  <c r="N98" i="8"/>
  <c r="N11" i="8"/>
  <c r="N81" i="8"/>
  <c r="N99" i="8"/>
  <c r="N73" i="8"/>
  <c r="N71" i="8"/>
  <c r="N74" i="8"/>
  <c r="N72" i="8"/>
  <c r="N70" i="8"/>
  <c r="N67" i="8"/>
  <c r="N66" i="8"/>
  <c r="N62" i="8"/>
  <c r="N63" i="8"/>
  <c r="N65" i="8"/>
  <c r="N64" i="8"/>
  <c r="N61" i="8"/>
  <c r="N60" i="8"/>
  <c r="N57" i="8"/>
  <c r="N58" i="8"/>
  <c r="N55" i="8"/>
  <c r="N52" i="8"/>
  <c r="N54" i="8"/>
  <c r="N53" i="8"/>
  <c r="N50" i="8"/>
  <c r="N51" i="8"/>
  <c r="N33" i="8"/>
  <c r="N37" i="8"/>
  <c r="N39" i="8"/>
  <c r="N43" i="8"/>
  <c r="N40" i="8"/>
  <c r="N45" i="8"/>
  <c r="N32" i="8"/>
  <c r="N46" i="8"/>
  <c r="N38" i="8"/>
  <c r="N44" i="8"/>
  <c r="N35" i="8"/>
  <c r="N42" i="8"/>
  <c r="N34" i="8"/>
  <c r="N36" i="8"/>
  <c r="N41" i="8"/>
  <c r="N18" i="8"/>
  <c r="N17" i="8"/>
  <c r="N19" i="8"/>
  <c r="N30" i="8"/>
  <c r="N16" i="8"/>
  <c r="N8" i="8"/>
  <c r="N31" i="8"/>
  <c r="N14" i="8"/>
  <c r="N15" i="8"/>
  <c r="N9" i="8"/>
  <c r="N13" i="8"/>
  <c r="N7" i="8"/>
  <c r="AI46" i="3"/>
  <c r="AH53" i="3"/>
  <c r="AH54" i="3"/>
  <c r="AH51" i="3"/>
  <c r="AH52" i="3"/>
  <c r="AI16" i="3"/>
  <c r="AI7" i="3"/>
  <c r="AJ7" i="3" s="1"/>
  <c r="AK7" i="3" s="1"/>
  <c r="AL7" i="3" s="1"/>
  <c r="AM7" i="3" s="1"/>
  <c r="AN7" i="3" s="1"/>
  <c r="AO7" i="3" s="1"/>
  <c r="AP7" i="3" s="1"/>
  <c r="AQ7" i="3" s="1"/>
  <c r="AR7" i="3" s="1"/>
  <c r="AS7" i="3" s="1"/>
  <c r="AT7" i="3" s="1"/>
  <c r="AU7" i="3" s="1"/>
  <c r="AV7" i="3" s="1"/>
  <c r="AW7" i="3" s="1"/>
  <c r="AX7" i="3" s="1"/>
  <c r="AY7" i="3" s="1"/>
  <c r="AZ7" i="3" s="1"/>
  <c r="BA7" i="3" s="1"/>
  <c r="BB7" i="3" s="1"/>
  <c r="BC7" i="3" s="1"/>
  <c r="BD7" i="3" s="1"/>
  <c r="BE7" i="3" s="1"/>
  <c r="BF7" i="3" s="1"/>
  <c r="BG7" i="3" s="1"/>
  <c r="BH7" i="3" s="1"/>
  <c r="BI7" i="3" s="1"/>
  <c r="BJ7" i="3" s="1"/>
  <c r="BK7" i="3" s="1"/>
  <c r="BL7" i="3" s="1"/>
  <c r="BM7" i="3" s="1"/>
  <c r="BN7" i="3" s="1"/>
  <c r="BO7" i="3" s="1"/>
  <c r="BP7" i="3" s="1"/>
  <c r="BQ7" i="3" s="1"/>
  <c r="BR7" i="3" s="1"/>
  <c r="BS7" i="3" s="1"/>
  <c r="BT7" i="3" s="1"/>
  <c r="BU7" i="3" s="1"/>
  <c r="BV7" i="3" s="1"/>
  <c r="BW7" i="3" s="1"/>
  <c r="BX7" i="3" s="1"/>
  <c r="BY7" i="3" s="1"/>
  <c r="BZ7" i="3" s="1"/>
  <c r="CA7" i="3" s="1"/>
  <c r="CB7" i="3" s="1"/>
  <c r="CC7" i="3" s="1"/>
  <c r="CD7" i="3" s="1"/>
  <c r="CE7" i="3" s="1"/>
  <c r="CF7" i="3" s="1"/>
  <c r="CG7" i="3" s="1"/>
  <c r="CH7" i="3" s="1"/>
  <c r="CI7" i="3" s="1"/>
  <c r="CJ7" i="3" s="1"/>
  <c r="CK7" i="3" s="1"/>
  <c r="CL7" i="3" s="1"/>
  <c r="CM7" i="3" s="1"/>
  <c r="CN7" i="3" s="1"/>
  <c r="AI10" i="3"/>
  <c r="AI15" i="3"/>
  <c r="AG40" i="3"/>
  <c r="AG50" i="3" s="1"/>
  <c r="CP13" i="3" l="1"/>
  <c r="CK98" i="1"/>
  <c r="CK113" i="1" s="1"/>
  <c r="CO7" i="3"/>
  <c r="CJ37" i="1"/>
  <c r="EW89" i="1"/>
  <c r="EW96" i="1" s="1"/>
  <c r="AJ46" i="3"/>
  <c r="AI54" i="3"/>
  <c r="AI51" i="3"/>
  <c r="AI52" i="3"/>
  <c r="AI53" i="3"/>
  <c r="AJ16" i="3"/>
  <c r="AK16" i="3" s="1"/>
  <c r="AL16" i="3" s="1"/>
  <c r="AM16" i="3" s="1"/>
  <c r="AN16" i="3" s="1"/>
  <c r="AO16" i="3" s="1"/>
  <c r="AP16" i="3" s="1"/>
  <c r="AQ16" i="3" s="1"/>
  <c r="AR16" i="3" s="1"/>
  <c r="AS16" i="3" s="1"/>
  <c r="AT16" i="3" s="1"/>
  <c r="AU16" i="3" s="1"/>
  <c r="AV16" i="3" s="1"/>
  <c r="AW16" i="3" s="1"/>
  <c r="AX16" i="3" s="1"/>
  <c r="AY16" i="3" s="1"/>
  <c r="AZ16" i="3" s="1"/>
  <c r="BA16" i="3" s="1"/>
  <c r="BB16" i="3" s="1"/>
  <c r="BC16" i="3" s="1"/>
  <c r="BD16" i="3" s="1"/>
  <c r="BE16" i="3" s="1"/>
  <c r="BF16" i="3" s="1"/>
  <c r="BG16" i="3" s="1"/>
  <c r="BH16" i="3" s="1"/>
  <c r="BI16" i="3" s="1"/>
  <c r="BJ16" i="3" s="1"/>
  <c r="BK16" i="3" s="1"/>
  <c r="BL16" i="3" s="1"/>
  <c r="BM16" i="3" s="1"/>
  <c r="BN16" i="3" s="1"/>
  <c r="BO16" i="3" s="1"/>
  <c r="BP16" i="3" s="1"/>
  <c r="BQ16" i="3" s="1"/>
  <c r="BR16" i="3" s="1"/>
  <c r="BS16" i="3" s="1"/>
  <c r="BT16" i="3" s="1"/>
  <c r="BU16" i="3" s="1"/>
  <c r="BV16" i="3" s="1"/>
  <c r="BW16" i="3" s="1"/>
  <c r="BX16" i="3" s="1"/>
  <c r="BY16" i="3" s="1"/>
  <c r="BZ16" i="3" s="1"/>
  <c r="CA16" i="3" s="1"/>
  <c r="CB16" i="3" s="1"/>
  <c r="CC16" i="3" s="1"/>
  <c r="CD16" i="3" s="1"/>
  <c r="CE16" i="3" s="1"/>
  <c r="CF16" i="3" s="1"/>
  <c r="CG16" i="3" s="1"/>
  <c r="CH16" i="3" s="1"/>
  <c r="CI16" i="3" s="1"/>
  <c r="CJ16" i="3" s="1"/>
  <c r="CK16" i="3" s="1"/>
  <c r="CL16" i="3" s="1"/>
  <c r="CM16" i="3" s="1"/>
  <c r="CN16" i="3" s="1"/>
  <c r="AJ15" i="3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CD15" i="3" s="1"/>
  <c r="CE15" i="3" s="1"/>
  <c r="CF15" i="3" s="1"/>
  <c r="CG15" i="3" s="1"/>
  <c r="CH15" i="3" s="1"/>
  <c r="CI15" i="3" s="1"/>
  <c r="CJ15" i="3" s="1"/>
  <c r="CK15" i="3" s="1"/>
  <c r="CL15" i="3" s="1"/>
  <c r="CM15" i="3" s="1"/>
  <c r="CN15" i="3" s="1"/>
  <c r="AH40" i="3"/>
  <c r="AH50" i="3" s="1"/>
  <c r="CO16" i="3" l="1"/>
  <c r="CJ64" i="1"/>
  <c r="CQ13" i="3"/>
  <c r="CL98" i="1"/>
  <c r="CL113" i="1" s="1"/>
  <c r="CO15" i="3"/>
  <c r="CJ46" i="1"/>
  <c r="CP7" i="3"/>
  <c r="CK37" i="1"/>
  <c r="EX89" i="1"/>
  <c r="EX96" i="1" s="1"/>
  <c r="AK46" i="3"/>
  <c r="AJ53" i="3"/>
  <c r="AJ54" i="3"/>
  <c r="AJ51" i="3"/>
  <c r="AJ52" i="3"/>
  <c r="AI40" i="3"/>
  <c r="AI50" i="3" s="1"/>
  <c r="D80" i="7"/>
  <c r="CR13" i="3" l="1"/>
  <c r="CM98" i="1"/>
  <c r="CM113" i="1" s="1"/>
  <c r="CP16" i="3"/>
  <c r="CK64" i="1"/>
  <c r="CQ7" i="3"/>
  <c r="CL37" i="1"/>
  <c r="CP15" i="3"/>
  <c r="CK46" i="1"/>
  <c r="EY89" i="1"/>
  <c r="EY96" i="1" s="1"/>
  <c r="AL46" i="3"/>
  <c r="AK51" i="3"/>
  <c r="AK52" i="3"/>
  <c r="AK54" i="3"/>
  <c r="AK53" i="3"/>
  <c r="H79" i="7"/>
  <c r="G79" i="7"/>
  <c r="D79" i="7"/>
  <c r="CQ16" i="3" l="1"/>
  <c r="CL64" i="1"/>
  <c r="CS13" i="3"/>
  <c r="CN98" i="1"/>
  <c r="CN113" i="1" s="1"/>
  <c r="CQ15" i="3"/>
  <c r="CL46" i="1"/>
  <c r="CR7" i="3"/>
  <c r="CM37" i="1"/>
  <c r="EZ89" i="1"/>
  <c r="EZ96" i="1" s="1"/>
  <c r="AM46" i="3"/>
  <c r="AL52" i="3"/>
  <c r="AL54" i="3"/>
  <c r="AL51" i="3"/>
  <c r="AL53" i="3"/>
  <c r="CR16" i="3" l="1"/>
  <c r="CM64" i="1"/>
  <c r="CT13" i="3"/>
  <c r="CO98" i="1"/>
  <c r="CO113" i="1" s="1"/>
  <c r="CS7" i="3"/>
  <c r="CN37" i="1"/>
  <c r="CR15" i="3"/>
  <c r="CM46" i="1"/>
  <c r="FA89" i="1"/>
  <c r="FA96" i="1" s="1"/>
  <c r="AN46" i="3"/>
  <c r="AM51" i="3"/>
  <c r="AM52" i="3"/>
  <c r="AM53" i="3"/>
  <c r="AM54" i="3"/>
  <c r="CS16" i="3" l="1"/>
  <c r="CN64" i="1"/>
  <c r="CU13" i="3"/>
  <c r="CP98" i="1"/>
  <c r="CP113" i="1" s="1"/>
  <c r="CS15" i="3"/>
  <c r="CN46" i="1"/>
  <c r="CT7" i="3"/>
  <c r="CO37" i="1"/>
  <c r="FB89" i="1"/>
  <c r="FB96" i="1" s="1"/>
  <c r="AO46" i="3"/>
  <c r="AN53" i="3"/>
  <c r="AN51" i="3"/>
  <c r="AN54" i="3"/>
  <c r="AN52" i="3"/>
  <c r="H78" i="7"/>
  <c r="G78" i="7"/>
  <c r="D78" i="7"/>
  <c r="CV13" i="3" l="1"/>
  <c r="CQ98" i="1"/>
  <c r="CQ113" i="1" s="1"/>
  <c r="CT16" i="3"/>
  <c r="CO64" i="1"/>
  <c r="CU7" i="3"/>
  <c r="CP37" i="1"/>
  <c r="CT15" i="3"/>
  <c r="CO46" i="1"/>
  <c r="FC89" i="1"/>
  <c r="FC96" i="1" s="1"/>
  <c r="AP46" i="3"/>
  <c r="AO51" i="3"/>
  <c r="AO52" i="3"/>
  <c r="AO53" i="3"/>
  <c r="AO54" i="3"/>
  <c r="H77" i="7"/>
  <c r="G77" i="7"/>
  <c r="D77" i="7"/>
  <c r="CU16" i="3" l="1"/>
  <c r="CP64" i="1"/>
  <c r="CW13" i="3"/>
  <c r="CR98" i="1"/>
  <c r="CR113" i="1" s="1"/>
  <c r="CU15" i="3"/>
  <c r="CP46" i="1"/>
  <c r="CV7" i="3"/>
  <c r="CQ37" i="1"/>
  <c r="FD89" i="1"/>
  <c r="FD96" i="1" s="1"/>
  <c r="AQ46" i="3"/>
  <c r="AP53" i="3"/>
  <c r="AP51" i="3"/>
  <c r="AP52" i="3"/>
  <c r="AP54" i="3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H76" i="7"/>
  <c r="G76" i="7"/>
  <c r="D76" i="7"/>
  <c r="CX13" i="3" l="1"/>
  <c r="CS98" i="1"/>
  <c r="CS113" i="1" s="1"/>
  <c r="CV16" i="3"/>
  <c r="CQ64" i="1"/>
  <c r="CW7" i="3"/>
  <c r="CR37" i="1"/>
  <c r="CV15" i="3"/>
  <c r="CQ46" i="1"/>
  <c r="FE89" i="1"/>
  <c r="FE96" i="1" s="1"/>
  <c r="N466" i="8"/>
  <c r="N468" i="8"/>
  <c r="N470" i="8"/>
  <c r="N472" i="8"/>
  <c r="N474" i="8"/>
  <c r="N476" i="8"/>
  <c r="N478" i="8"/>
  <c r="N480" i="8"/>
  <c r="N482" i="8"/>
  <c r="N484" i="8"/>
  <c r="N486" i="8"/>
  <c r="N488" i="8"/>
  <c r="N490" i="8"/>
  <c r="N492" i="8"/>
  <c r="N494" i="8"/>
  <c r="N496" i="8"/>
  <c r="N498" i="8"/>
  <c r="N500" i="8"/>
  <c r="N502" i="8"/>
  <c r="N504" i="8"/>
  <c r="N506" i="8"/>
  <c r="N508" i="8"/>
  <c r="N510" i="8"/>
  <c r="N512" i="8"/>
  <c r="N514" i="8"/>
  <c r="N516" i="8"/>
  <c r="N518" i="8"/>
  <c r="N520" i="8"/>
  <c r="N522" i="8"/>
  <c r="N524" i="8"/>
  <c r="N526" i="8"/>
  <c r="N528" i="8"/>
  <c r="N530" i="8"/>
  <c r="N532" i="8"/>
  <c r="N534" i="8"/>
  <c r="N536" i="8"/>
  <c r="N538" i="8"/>
  <c r="N540" i="8"/>
  <c r="N542" i="8"/>
  <c r="N544" i="8"/>
  <c r="N546" i="8"/>
  <c r="N548" i="8"/>
  <c r="N550" i="8"/>
  <c r="N552" i="8"/>
  <c r="N554" i="8"/>
  <c r="N556" i="8"/>
  <c r="N558" i="8"/>
  <c r="N560" i="8"/>
  <c r="N562" i="8"/>
  <c r="N564" i="8"/>
  <c r="N566" i="8"/>
  <c r="N568" i="8"/>
  <c r="N570" i="8"/>
  <c r="N572" i="8"/>
  <c r="N574" i="8"/>
  <c r="N576" i="8"/>
  <c r="N578" i="8"/>
  <c r="N580" i="8"/>
  <c r="N582" i="8"/>
  <c r="N584" i="8"/>
  <c r="N586" i="8"/>
  <c r="N588" i="8"/>
  <c r="N590" i="8"/>
  <c r="N592" i="8"/>
  <c r="N594" i="8"/>
  <c r="N596" i="8"/>
  <c r="N598" i="8"/>
  <c r="N600" i="8"/>
  <c r="N602" i="8"/>
  <c r="N604" i="8"/>
  <c r="N606" i="8"/>
  <c r="N608" i="8"/>
  <c r="N610" i="8"/>
  <c r="N612" i="8"/>
  <c r="N614" i="8"/>
  <c r="N616" i="8"/>
  <c r="N618" i="8"/>
  <c r="N620" i="8"/>
  <c r="N622" i="8"/>
  <c r="N624" i="8"/>
  <c r="N626" i="8"/>
  <c r="N628" i="8"/>
  <c r="N630" i="8"/>
  <c r="N632" i="8"/>
  <c r="N634" i="8"/>
  <c r="N636" i="8"/>
  <c r="N638" i="8"/>
  <c r="N640" i="8"/>
  <c r="N642" i="8"/>
  <c r="N644" i="8"/>
  <c r="N646" i="8"/>
  <c r="N648" i="8"/>
  <c r="N650" i="8"/>
  <c r="N652" i="8"/>
  <c r="N654" i="8"/>
  <c r="N656" i="8"/>
  <c r="N658" i="8"/>
  <c r="N660" i="8"/>
  <c r="N662" i="8"/>
  <c r="N664" i="8"/>
  <c r="N666" i="8"/>
  <c r="N668" i="8"/>
  <c r="N670" i="8"/>
  <c r="N672" i="8"/>
  <c r="N674" i="8"/>
  <c r="N676" i="8"/>
  <c r="N678" i="8"/>
  <c r="N680" i="8"/>
  <c r="N682" i="8"/>
  <c r="N684" i="8"/>
  <c r="N686" i="8"/>
  <c r="N688" i="8"/>
  <c r="N690" i="8"/>
  <c r="N692" i="8"/>
  <c r="N694" i="8"/>
  <c r="N696" i="8"/>
  <c r="N698" i="8"/>
  <c r="N700" i="8"/>
  <c r="N702" i="8"/>
  <c r="N704" i="8"/>
  <c r="N706" i="8"/>
  <c r="N708" i="8"/>
  <c r="N710" i="8"/>
  <c r="N712" i="8"/>
  <c r="N714" i="8"/>
  <c r="N716" i="8"/>
  <c r="N718" i="8"/>
  <c r="N720" i="8"/>
  <c r="N722" i="8"/>
  <c r="N724" i="8"/>
  <c r="N726" i="8"/>
  <c r="N728" i="8"/>
  <c r="N730" i="8"/>
  <c r="N732" i="8"/>
  <c r="N734" i="8"/>
  <c r="N736" i="8"/>
  <c r="N738" i="8"/>
  <c r="N740" i="8"/>
  <c r="N742" i="8"/>
  <c r="N744" i="8"/>
  <c r="N746" i="8"/>
  <c r="N748" i="8"/>
  <c r="N750" i="8"/>
  <c r="N752" i="8"/>
  <c r="N754" i="8"/>
  <c r="N756" i="8"/>
  <c r="N758" i="8"/>
  <c r="N760" i="8"/>
  <c r="N762" i="8"/>
  <c r="N764" i="8"/>
  <c r="N766" i="8"/>
  <c r="N768" i="8"/>
  <c r="N770" i="8"/>
  <c r="N772" i="8"/>
  <c r="N774" i="8"/>
  <c r="N776" i="8"/>
  <c r="N778" i="8"/>
  <c r="N780" i="8"/>
  <c r="N782" i="8"/>
  <c r="N784" i="8"/>
  <c r="N786" i="8"/>
  <c r="N788" i="8"/>
  <c r="N790" i="8"/>
  <c r="N792" i="8"/>
  <c r="N794" i="8"/>
  <c r="N796" i="8"/>
  <c r="N798" i="8"/>
  <c r="N800" i="8"/>
  <c r="N802" i="8"/>
  <c r="N804" i="8"/>
  <c r="N806" i="8"/>
  <c r="N808" i="8"/>
  <c r="N810" i="8"/>
  <c r="N812" i="8"/>
  <c r="N814" i="8"/>
  <c r="N816" i="8"/>
  <c r="N818" i="8"/>
  <c r="N820" i="8"/>
  <c r="N822" i="8"/>
  <c r="N824" i="8"/>
  <c r="N826" i="8"/>
  <c r="N828" i="8"/>
  <c r="N830" i="8"/>
  <c r="N832" i="8"/>
  <c r="N834" i="8"/>
  <c r="N836" i="8"/>
  <c r="N838" i="8"/>
  <c r="N840" i="8"/>
  <c r="N842" i="8"/>
  <c r="N844" i="8"/>
  <c r="N846" i="8"/>
  <c r="N848" i="8"/>
  <c r="N850" i="8"/>
  <c r="N852" i="8"/>
  <c r="N854" i="8"/>
  <c r="N856" i="8"/>
  <c r="N858" i="8"/>
  <c r="N860" i="8"/>
  <c r="N862" i="8"/>
  <c r="N864" i="8"/>
  <c r="N866" i="8"/>
  <c r="N868" i="8"/>
  <c r="N870" i="8"/>
  <c r="N872" i="8"/>
  <c r="N874" i="8"/>
  <c r="N876" i="8"/>
  <c r="N878" i="8"/>
  <c r="N880" i="8"/>
  <c r="N882" i="8"/>
  <c r="N884" i="8"/>
  <c r="N886" i="8"/>
  <c r="N888" i="8"/>
  <c r="N890" i="8"/>
  <c r="N892" i="8"/>
  <c r="N894" i="8"/>
  <c r="N896" i="8"/>
  <c r="N898" i="8"/>
  <c r="N900" i="8"/>
  <c r="N902" i="8"/>
  <c r="N904" i="8"/>
  <c r="N906" i="8"/>
  <c r="N908" i="8"/>
  <c r="N910" i="8"/>
  <c r="N912" i="8"/>
  <c r="N914" i="8"/>
  <c r="N916" i="8"/>
  <c r="N918" i="8"/>
  <c r="N920" i="8"/>
  <c r="N922" i="8"/>
  <c r="N924" i="8"/>
  <c r="N467" i="8"/>
  <c r="N469" i="8"/>
  <c r="N471" i="8"/>
  <c r="N473" i="8"/>
  <c r="N475" i="8"/>
  <c r="N477" i="8"/>
  <c r="N479" i="8"/>
  <c r="N481" i="8"/>
  <c r="N483" i="8"/>
  <c r="N485" i="8"/>
  <c r="N487" i="8"/>
  <c r="N489" i="8"/>
  <c r="N491" i="8"/>
  <c r="N493" i="8"/>
  <c r="N495" i="8"/>
  <c r="N497" i="8"/>
  <c r="N499" i="8"/>
  <c r="N501" i="8"/>
  <c r="N503" i="8"/>
  <c r="N505" i="8"/>
  <c r="N507" i="8"/>
  <c r="N509" i="8"/>
  <c r="N511" i="8"/>
  <c r="N513" i="8"/>
  <c r="N515" i="8"/>
  <c r="N517" i="8"/>
  <c r="N519" i="8"/>
  <c r="N521" i="8"/>
  <c r="N523" i="8"/>
  <c r="N525" i="8"/>
  <c r="N527" i="8"/>
  <c r="N529" i="8"/>
  <c r="N531" i="8"/>
  <c r="N533" i="8"/>
  <c r="N535" i="8"/>
  <c r="N537" i="8"/>
  <c r="N539" i="8"/>
  <c r="N541" i="8"/>
  <c r="N543" i="8"/>
  <c r="N545" i="8"/>
  <c r="N547" i="8"/>
  <c r="N549" i="8"/>
  <c r="N551" i="8"/>
  <c r="N553" i="8"/>
  <c r="N555" i="8"/>
  <c r="N557" i="8"/>
  <c r="N559" i="8"/>
  <c r="N561" i="8"/>
  <c r="N563" i="8"/>
  <c r="N565" i="8"/>
  <c r="N567" i="8"/>
  <c r="N569" i="8"/>
  <c r="N571" i="8"/>
  <c r="N573" i="8"/>
  <c r="N575" i="8"/>
  <c r="N577" i="8"/>
  <c r="N579" i="8"/>
  <c r="N581" i="8"/>
  <c r="N583" i="8"/>
  <c r="N585" i="8"/>
  <c r="N587" i="8"/>
  <c r="N589" i="8"/>
  <c r="N591" i="8"/>
  <c r="N593" i="8"/>
  <c r="N595" i="8"/>
  <c r="N597" i="8"/>
  <c r="N599" i="8"/>
  <c r="N601" i="8"/>
  <c r="N603" i="8"/>
  <c r="N605" i="8"/>
  <c r="N607" i="8"/>
  <c r="N609" i="8"/>
  <c r="N611" i="8"/>
  <c r="N613" i="8"/>
  <c r="N615" i="8"/>
  <c r="N617" i="8"/>
  <c r="N619" i="8"/>
  <c r="N621" i="8"/>
  <c r="N623" i="8"/>
  <c r="N625" i="8"/>
  <c r="N627" i="8"/>
  <c r="N629" i="8"/>
  <c r="N631" i="8"/>
  <c r="N633" i="8"/>
  <c r="N635" i="8"/>
  <c r="N637" i="8"/>
  <c r="N639" i="8"/>
  <c r="N641" i="8"/>
  <c r="N643" i="8"/>
  <c r="N645" i="8"/>
  <c r="N647" i="8"/>
  <c r="N649" i="8"/>
  <c r="N651" i="8"/>
  <c r="N653" i="8"/>
  <c r="N655" i="8"/>
  <c r="N657" i="8"/>
  <c r="N659" i="8"/>
  <c r="N661" i="8"/>
  <c r="N663" i="8"/>
  <c r="N665" i="8"/>
  <c r="N667" i="8"/>
  <c r="N669" i="8"/>
  <c r="N671" i="8"/>
  <c r="N673" i="8"/>
  <c r="N675" i="8"/>
  <c r="N677" i="8"/>
  <c r="N679" i="8"/>
  <c r="N681" i="8"/>
  <c r="N683" i="8"/>
  <c r="N685" i="8"/>
  <c r="N687" i="8"/>
  <c r="N689" i="8"/>
  <c r="N691" i="8"/>
  <c r="N693" i="8"/>
  <c r="N695" i="8"/>
  <c r="N697" i="8"/>
  <c r="N699" i="8"/>
  <c r="N701" i="8"/>
  <c r="N703" i="8"/>
  <c r="N705" i="8"/>
  <c r="N707" i="8"/>
  <c r="N709" i="8"/>
  <c r="N711" i="8"/>
  <c r="N713" i="8"/>
  <c r="N715" i="8"/>
  <c r="N717" i="8"/>
  <c r="N719" i="8"/>
  <c r="N721" i="8"/>
  <c r="N723" i="8"/>
  <c r="N725" i="8"/>
  <c r="N727" i="8"/>
  <c r="N729" i="8"/>
  <c r="N731" i="8"/>
  <c r="N733" i="8"/>
  <c r="N735" i="8"/>
  <c r="N737" i="8"/>
  <c r="N739" i="8"/>
  <c r="N741" i="8"/>
  <c r="N743" i="8"/>
  <c r="N745" i="8"/>
  <c r="N747" i="8"/>
  <c r="N749" i="8"/>
  <c r="N751" i="8"/>
  <c r="N753" i="8"/>
  <c r="N755" i="8"/>
  <c r="N757" i="8"/>
  <c r="N759" i="8"/>
  <c r="N761" i="8"/>
  <c r="N763" i="8"/>
  <c r="N765" i="8"/>
  <c r="N767" i="8"/>
  <c r="N769" i="8"/>
  <c r="N771" i="8"/>
  <c r="N773" i="8"/>
  <c r="N775" i="8"/>
  <c r="N777" i="8"/>
  <c r="N779" i="8"/>
  <c r="N781" i="8"/>
  <c r="N783" i="8"/>
  <c r="N785" i="8"/>
  <c r="N787" i="8"/>
  <c r="N789" i="8"/>
  <c r="N791" i="8"/>
  <c r="N793" i="8"/>
  <c r="N795" i="8"/>
  <c r="N797" i="8"/>
  <c r="N799" i="8"/>
  <c r="N801" i="8"/>
  <c r="N803" i="8"/>
  <c r="N805" i="8"/>
  <c r="N807" i="8"/>
  <c r="N809" i="8"/>
  <c r="N811" i="8"/>
  <c r="N813" i="8"/>
  <c r="N815" i="8"/>
  <c r="N817" i="8"/>
  <c r="N819" i="8"/>
  <c r="N821" i="8"/>
  <c r="N823" i="8"/>
  <c r="N825" i="8"/>
  <c r="N827" i="8"/>
  <c r="N829" i="8"/>
  <c r="N831" i="8"/>
  <c r="N833" i="8"/>
  <c r="N835" i="8"/>
  <c r="N837" i="8"/>
  <c r="N839" i="8"/>
  <c r="N841" i="8"/>
  <c r="N843" i="8"/>
  <c r="N845" i="8"/>
  <c r="N847" i="8"/>
  <c r="N849" i="8"/>
  <c r="N851" i="8"/>
  <c r="N853" i="8"/>
  <c r="N855" i="8"/>
  <c r="N857" i="8"/>
  <c r="N859" i="8"/>
  <c r="N861" i="8"/>
  <c r="N863" i="8"/>
  <c r="N865" i="8"/>
  <c r="N867" i="8"/>
  <c r="N869" i="8"/>
  <c r="N871" i="8"/>
  <c r="N873" i="8"/>
  <c r="N875" i="8"/>
  <c r="N877" i="8"/>
  <c r="N879" i="8"/>
  <c r="N881" i="8"/>
  <c r="N883" i="8"/>
  <c r="N885" i="8"/>
  <c r="N887" i="8"/>
  <c r="N889" i="8"/>
  <c r="N891" i="8"/>
  <c r="N893" i="8"/>
  <c r="N895" i="8"/>
  <c r="N897" i="8"/>
  <c r="N899" i="8"/>
  <c r="N901" i="8"/>
  <c r="N903" i="8"/>
  <c r="N905" i="8"/>
  <c r="N907" i="8"/>
  <c r="N909" i="8"/>
  <c r="N911" i="8"/>
  <c r="N913" i="8"/>
  <c r="N915" i="8"/>
  <c r="N917" i="8"/>
  <c r="N919" i="8"/>
  <c r="N921" i="8"/>
  <c r="N923" i="8"/>
  <c r="AR46" i="3"/>
  <c r="AQ51" i="3"/>
  <c r="AQ52" i="3"/>
  <c r="AQ53" i="3"/>
  <c r="AQ54" i="3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CY13" i="3" l="1"/>
  <c r="CT98" i="1"/>
  <c r="CT113" i="1" s="1"/>
  <c r="CW16" i="3"/>
  <c r="CR64" i="1"/>
  <c r="CW15" i="3"/>
  <c r="CR46" i="1"/>
  <c r="CX7" i="3"/>
  <c r="CS37" i="1"/>
  <c r="FF89" i="1"/>
  <c r="FF96" i="1" s="1"/>
  <c r="AS46" i="3"/>
  <c r="AR52" i="3"/>
  <c r="AR53" i="3"/>
  <c r="AR51" i="3"/>
  <c r="AR54" i="3"/>
  <c r="L922" i="8"/>
  <c r="L918" i="8"/>
  <c r="L914" i="8"/>
  <c r="L910" i="8"/>
  <c r="L906" i="8"/>
  <c r="L902" i="8"/>
  <c r="L898" i="8"/>
  <c r="L894" i="8"/>
  <c r="L890" i="8"/>
  <c r="L886" i="8"/>
  <c r="L882" i="8"/>
  <c r="L878" i="8"/>
  <c r="L874" i="8"/>
  <c r="L870" i="8"/>
  <c r="L866" i="8"/>
  <c r="L862" i="8"/>
  <c r="L858" i="8"/>
  <c r="L854" i="8"/>
  <c r="L921" i="8"/>
  <c r="L917" i="8"/>
  <c r="L913" i="8"/>
  <c r="L909" i="8"/>
  <c r="L905" i="8"/>
  <c r="L901" i="8"/>
  <c r="L897" i="8"/>
  <c r="L893" i="8"/>
  <c r="L889" i="8"/>
  <c r="L885" i="8"/>
  <c r="L881" i="8"/>
  <c r="L877" i="8"/>
  <c r="L873" i="8"/>
  <c r="L869" i="8"/>
  <c r="L865" i="8"/>
  <c r="L861" i="8"/>
  <c r="L857" i="8"/>
  <c r="L853" i="8"/>
  <c r="L849" i="8"/>
  <c r="L845" i="8"/>
  <c r="L841" i="8"/>
  <c r="L837" i="8"/>
  <c r="L833" i="8"/>
  <c r="L924" i="8"/>
  <c r="L920" i="8"/>
  <c r="L916" i="8"/>
  <c r="L912" i="8"/>
  <c r="L908" i="8"/>
  <c r="L904" i="8"/>
  <c r="L900" i="8"/>
  <c r="L896" i="8"/>
  <c r="L892" i="8"/>
  <c r="L888" i="8"/>
  <c r="L884" i="8"/>
  <c r="L880" i="8"/>
  <c r="L876" i="8"/>
  <c r="L872" i="8"/>
  <c r="L868" i="8"/>
  <c r="L864" i="8"/>
  <c r="L860" i="8"/>
  <c r="L856" i="8"/>
  <c r="L852" i="8"/>
  <c r="L848" i="8"/>
  <c r="L844" i="8"/>
  <c r="L840" i="8"/>
  <c r="L836" i="8"/>
  <c r="L832" i="8"/>
  <c r="L828" i="8"/>
  <c r="L824" i="8"/>
  <c r="L820" i="8"/>
  <c r="L816" i="8"/>
  <c r="L812" i="8"/>
  <c r="L923" i="8"/>
  <c r="L919" i="8"/>
  <c r="L915" i="8"/>
  <c r="L907" i="8"/>
  <c r="L891" i="8"/>
  <c r="L875" i="8"/>
  <c r="L859" i="8"/>
  <c r="L847" i="8"/>
  <c r="L846" i="8"/>
  <c r="L839" i="8"/>
  <c r="L838" i="8"/>
  <c r="L831" i="8"/>
  <c r="L830" i="8"/>
  <c r="L817" i="8"/>
  <c r="L815" i="8"/>
  <c r="L814" i="8"/>
  <c r="L809" i="8"/>
  <c r="L805" i="8"/>
  <c r="L801" i="8"/>
  <c r="L797" i="8"/>
  <c r="L793" i="8"/>
  <c r="L789" i="8"/>
  <c r="L785" i="8"/>
  <c r="L781" i="8"/>
  <c r="L777" i="8"/>
  <c r="L773" i="8"/>
  <c r="L769" i="8"/>
  <c r="L765" i="8"/>
  <c r="L761" i="8"/>
  <c r="L757" i="8"/>
  <c r="L753" i="8"/>
  <c r="L911" i="8"/>
  <c r="L895" i="8"/>
  <c r="L879" i="8"/>
  <c r="L863" i="8"/>
  <c r="L829" i="8"/>
  <c r="L827" i="8"/>
  <c r="L826" i="8"/>
  <c r="L813" i="8"/>
  <c r="L808" i="8"/>
  <c r="L804" i="8"/>
  <c r="L800" i="8"/>
  <c r="L796" i="8"/>
  <c r="L792" i="8"/>
  <c r="L788" i="8"/>
  <c r="L784" i="8"/>
  <c r="L780" i="8"/>
  <c r="L776" i="8"/>
  <c r="L772" i="8"/>
  <c r="L768" i="8"/>
  <c r="L764" i="8"/>
  <c r="L760" i="8"/>
  <c r="L756" i="8"/>
  <c r="L752" i="8"/>
  <c r="L748" i="8"/>
  <c r="L744" i="8"/>
  <c r="L740" i="8"/>
  <c r="L736" i="8"/>
  <c r="L732" i="8"/>
  <c r="L728" i="8"/>
  <c r="L899" i="8"/>
  <c r="L883" i="8"/>
  <c r="L867" i="8"/>
  <c r="L851" i="8"/>
  <c r="L850" i="8"/>
  <c r="L843" i="8"/>
  <c r="L842" i="8"/>
  <c r="L835" i="8"/>
  <c r="L834" i="8"/>
  <c r="L825" i="8"/>
  <c r="L823" i="8"/>
  <c r="L822" i="8"/>
  <c r="L811" i="8"/>
  <c r="L807" i="8"/>
  <c r="L803" i="8"/>
  <c r="L799" i="8"/>
  <c r="L795" i="8"/>
  <c r="L791" i="8"/>
  <c r="L787" i="8"/>
  <c r="L783" i="8"/>
  <c r="L779" i="8"/>
  <c r="L775" i="8"/>
  <c r="L771" i="8"/>
  <c r="L767" i="8"/>
  <c r="L763" i="8"/>
  <c r="L759" i="8"/>
  <c r="L755" i="8"/>
  <c r="L903" i="8"/>
  <c r="L887" i="8"/>
  <c r="L871" i="8"/>
  <c r="L855" i="8"/>
  <c r="L821" i="8"/>
  <c r="L819" i="8"/>
  <c r="L818" i="8"/>
  <c r="L810" i="8"/>
  <c r="L806" i="8"/>
  <c r="L802" i="8"/>
  <c r="L798" i="8"/>
  <c r="L794" i="8"/>
  <c r="L790" i="8"/>
  <c r="L786" i="8"/>
  <c r="L782" i="8"/>
  <c r="L778" i="8"/>
  <c r="L774" i="8"/>
  <c r="L770" i="8"/>
  <c r="L766" i="8"/>
  <c r="L762" i="8"/>
  <c r="L758" i="8"/>
  <c r="L754" i="8"/>
  <c r="L750" i="8"/>
  <c r="L746" i="8"/>
  <c r="L742" i="8"/>
  <c r="L738" i="8"/>
  <c r="L734" i="8"/>
  <c r="L730" i="8"/>
  <c r="L726" i="8"/>
  <c r="L745" i="8"/>
  <c r="L737" i="8"/>
  <c r="L729" i="8"/>
  <c r="L723" i="8"/>
  <c r="L719" i="8"/>
  <c r="L715" i="8"/>
  <c r="L711" i="8"/>
  <c r="L707" i="8"/>
  <c r="L703" i="8"/>
  <c r="L699" i="8"/>
  <c r="L695" i="8"/>
  <c r="L691" i="8"/>
  <c r="L687" i="8"/>
  <c r="L683" i="8"/>
  <c r="L679" i="8"/>
  <c r="L675" i="8"/>
  <c r="L671" i="8"/>
  <c r="L667" i="8"/>
  <c r="L663" i="8"/>
  <c r="L659" i="8"/>
  <c r="L655" i="8"/>
  <c r="L651" i="8"/>
  <c r="L647" i="8"/>
  <c r="L643" i="8"/>
  <c r="L639" i="8"/>
  <c r="L635" i="8"/>
  <c r="L631" i="8"/>
  <c r="L627" i="8"/>
  <c r="L623" i="8"/>
  <c r="L619" i="8"/>
  <c r="L615" i="8"/>
  <c r="L611" i="8"/>
  <c r="L607" i="8"/>
  <c r="L603" i="8"/>
  <c r="L599" i="8"/>
  <c r="L595" i="8"/>
  <c r="L591" i="8"/>
  <c r="L587" i="8"/>
  <c r="L583" i="8"/>
  <c r="L747" i="8"/>
  <c r="L739" i="8"/>
  <c r="L731" i="8"/>
  <c r="L722" i="8"/>
  <c r="L718" i="8"/>
  <c r="L714" i="8"/>
  <c r="L710" i="8"/>
  <c r="L706" i="8"/>
  <c r="L702" i="8"/>
  <c r="L698" i="8"/>
  <c r="L694" i="8"/>
  <c r="L690" i="8"/>
  <c r="L686" i="8"/>
  <c r="L682" i="8"/>
  <c r="L678" i="8"/>
  <c r="L674" i="8"/>
  <c r="L670" i="8"/>
  <c r="L666" i="8"/>
  <c r="L662" i="8"/>
  <c r="L658" i="8"/>
  <c r="L654" i="8"/>
  <c r="L650" i="8"/>
  <c r="L646" i="8"/>
  <c r="L642" i="8"/>
  <c r="L638" i="8"/>
  <c r="L634" i="8"/>
  <c r="L630" i="8"/>
  <c r="L626" i="8"/>
  <c r="L622" i="8"/>
  <c r="L618" i="8"/>
  <c r="L614" i="8"/>
  <c r="L610" i="8"/>
  <c r="L606" i="8"/>
  <c r="L602" i="8"/>
  <c r="L598" i="8"/>
  <c r="L594" i="8"/>
  <c r="L590" i="8"/>
  <c r="L749" i="8"/>
  <c r="L741" i="8"/>
  <c r="L733" i="8"/>
  <c r="L725" i="8"/>
  <c r="L721" i="8"/>
  <c r="L717" i="8"/>
  <c r="L713" i="8"/>
  <c r="L709" i="8"/>
  <c r="L705" i="8"/>
  <c r="L701" i="8"/>
  <c r="L697" i="8"/>
  <c r="L693" i="8"/>
  <c r="L689" i="8"/>
  <c r="L685" i="8"/>
  <c r="L681" i="8"/>
  <c r="L677" i="8"/>
  <c r="L673" i="8"/>
  <c r="L669" i="8"/>
  <c r="L665" i="8"/>
  <c r="L661" i="8"/>
  <c r="L657" i="8"/>
  <c r="L653" i="8"/>
  <c r="L649" i="8"/>
  <c r="L645" i="8"/>
  <c r="L641" i="8"/>
  <c r="L637" i="8"/>
  <c r="L633" i="8"/>
  <c r="L629" i="8"/>
  <c r="L625" i="8"/>
  <c r="L621" i="8"/>
  <c r="L617" i="8"/>
  <c r="L613" i="8"/>
  <c r="L609" i="8"/>
  <c r="L605" i="8"/>
  <c r="L601" i="8"/>
  <c r="L597" i="8"/>
  <c r="L593" i="8"/>
  <c r="L589" i="8"/>
  <c r="L585" i="8"/>
  <c r="L581" i="8"/>
  <c r="L577" i="8"/>
  <c r="L573" i="8"/>
  <c r="L569" i="8"/>
  <c r="L751" i="8"/>
  <c r="L743" i="8"/>
  <c r="L735" i="8"/>
  <c r="L727" i="8"/>
  <c r="L724" i="8"/>
  <c r="L720" i="8"/>
  <c r="L716" i="8"/>
  <c r="L712" i="8"/>
  <c r="L708" i="8"/>
  <c r="L704" i="8"/>
  <c r="L700" i="8"/>
  <c r="L696" i="8"/>
  <c r="L692" i="8"/>
  <c r="L688" i="8"/>
  <c r="L684" i="8"/>
  <c r="L680" i="8"/>
  <c r="L676" i="8"/>
  <c r="L672" i="8"/>
  <c r="L668" i="8"/>
  <c r="L664" i="8"/>
  <c r="L660" i="8"/>
  <c r="L656" i="8"/>
  <c r="L652" i="8"/>
  <c r="L648" i="8"/>
  <c r="L644" i="8"/>
  <c r="L640" i="8"/>
  <c r="L636" i="8"/>
  <c r="L632" i="8"/>
  <c r="L628" i="8"/>
  <c r="L624" i="8"/>
  <c r="L620" i="8"/>
  <c r="L616" i="8"/>
  <c r="L612" i="8"/>
  <c r="L608" i="8"/>
  <c r="L604" i="8"/>
  <c r="L600" i="8"/>
  <c r="L596" i="8"/>
  <c r="L592" i="8"/>
  <c r="L588" i="8"/>
  <c r="L584" i="8"/>
  <c r="L580" i="8"/>
  <c r="L576" i="8"/>
  <c r="L572" i="8"/>
  <c r="L568" i="8"/>
  <c r="L564" i="8"/>
  <c r="L560" i="8"/>
  <c r="L556" i="8"/>
  <c r="L552" i="8"/>
  <c r="L548" i="8"/>
  <c r="L544" i="8"/>
  <c r="L540" i="8"/>
  <c r="L536" i="8"/>
  <c r="L532" i="8"/>
  <c r="L528" i="8"/>
  <c r="L524" i="8"/>
  <c r="L520" i="8"/>
  <c r="L516" i="8"/>
  <c r="L512" i="8"/>
  <c r="L508" i="8"/>
  <c r="L557" i="8"/>
  <c r="L555" i="8"/>
  <c r="L554" i="8"/>
  <c r="L541" i="8"/>
  <c r="L539" i="8"/>
  <c r="L538" i="8"/>
  <c r="L525" i="8"/>
  <c r="L523" i="8"/>
  <c r="L522" i="8"/>
  <c r="L509" i="8"/>
  <c r="L504" i="8"/>
  <c r="L500" i="8"/>
  <c r="L496" i="8"/>
  <c r="L492" i="8"/>
  <c r="L488" i="8"/>
  <c r="L484" i="8"/>
  <c r="L480" i="8"/>
  <c r="L476" i="8"/>
  <c r="L472" i="8"/>
  <c r="L468" i="8"/>
  <c r="L575" i="8"/>
  <c r="L574" i="8"/>
  <c r="L567" i="8"/>
  <c r="L566" i="8"/>
  <c r="L553" i="8"/>
  <c r="L551" i="8"/>
  <c r="L550" i="8"/>
  <c r="L537" i="8"/>
  <c r="L535" i="8"/>
  <c r="L534" i="8"/>
  <c r="L586" i="8"/>
  <c r="L582" i="8"/>
  <c r="L565" i="8"/>
  <c r="L563" i="8"/>
  <c r="L562" i="8"/>
  <c r="L549" i="8"/>
  <c r="L547" i="8"/>
  <c r="L546" i="8"/>
  <c r="L533" i="8"/>
  <c r="L531" i="8"/>
  <c r="L530" i="8"/>
  <c r="L517" i="8"/>
  <c r="L515" i="8"/>
  <c r="L514" i="8"/>
  <c r="L506" i="8"/>
  <c r="L502" i="8"/>
  <c r="L498" i="8"/>
  <c r="L494" i="8"/>
  <c r="L490" i="8"/>
  <c r="L486" i="8"/>
  <c r="L482" i="8"/>
  <c r="L478" i="8"/>
  <c r="L474" i="8"/>
  <c r="L470" i="8"/>
  <c r="L466" i="8"/>
  <c r="L579" i="8"/>
  <c r="L578" i="8"/>
  <c r="L571" i="8"/>
  <c r="L570" i="8"/>
  <c r="L561" i="8"/>
  <c r="L559" i="8"/>
  <c r="L558" i="8"/>
  <c r="L545" i="8"/>
  <c r="L543" i="8"/>
  <c r="L542" i="8"/>
  <c r="L529" i="8"/>
  <c r="L527" i="8"/>
  <c r="L526" i="8"/>
  <c r="L513" i="8"/>
  <c r="L511" i="8"/>
  <c r="L510" i="8"/>
  <c r="L505" i="8"/>
  <c r="L501" i="8"/>
  <c r="L497" i="8"/>
  <c r="L521" i="8"/>
  <c r="L489" i="8"/>
  <c r="L481" i="8"/>
  <c r="L473" i="8"/>
  <c r="L491" i="8"/>
  <c r="L483" i="8"/>
  <c r="L475" i="8"/>
  <c r="L467" i="8"/>
  <c r="L519" i="8"/>
  <c r="L518" i="8"/>
  <c r="L507" i="8"/>
  <c r="L503" i="8"/>
  <c r="L499" i="8"/>
  <c r="L493" i="8"/>
  <c r="L485" i="8"/>
  <c r="L477" i="8"/>
  <c r="L469" i="8"/>
  <c r="L495" i="8"/>
  <c r="L487" i="8"/>
  <c r="L479" i="8"/>
  <c r="L471" i="8"/>
  <c r="H71" i="7"/>
  <c r="G71" i="7"/>
  <c r="D71" i="7"/>
  <c r="CX16" i="3" l="1"/>
  <c r="CS64" i="1"/>
  <c r="CZ13" i="3"/>
  <c r="CU98" i="1"/>
  <c r="CU113" i="1" s="1"/>
  <c r="CY7" i="3"/>
  <c r="CT37" i="1"/>
  <c r="CX15" i="3"/>
  <c r="CS46" i="1"/>
  <c r="FG89" i="1"/>
  <c r="FG96" i="1" s="1"/>
  <c r="AT46" i="3"/>
  <c r="AS51" i="3"/>
  <c r="AS52" i="3"/>
  <c r="AS54" i="3"/>
  <c r="AS53" i="3"/>
  <c r="H70" i="7"/>
  <c r="G70" i="7"/>
  <c r="D70" i="7"/>
  <c r="H69" i="7"/>
  <c r="G69" i="7"/>
  <c r="D69" i="7"/>
  <c r="CV113" i="1" l="1"/>
  <c r="DA13" i="3"/>
  <c r="CV98" i="1"/>
  <c r="CY16" i="3"/>
  <c r="CT64" i="1"/>
  <c r="CY15" i="3"/>
  <c r="CT46" i="1"/>
  <c r="CZ7" i="3"/>
  <c r="CU37" i="1"/>
  <c r="FH89" i="1"/>
  <c r="FH96" i="1" s="1"/>
  <c r="AU46" i="3"/>
  <c r="AT53" i="3"/>
  <c r="AT51" i="3"/>
  <c r="AT52" i="3"/>
  <c r="AT54" i="3"/>
  <c r="H68" i="7"/>
  <c r="G68" i="7"/>
  <c r="D68" i="7"/>
  <c r="CZ16" i="3" l="1"/>
  <c r="CU64" i="1"/>
  <c r="DB13" i="3"/>
  <c r="CW98" i="1"/>
  <c r="CW113" i="1" s="1"/>
  <c r="DA7" i="3"/>
  <c r="CV37" i="1"/>
  <c r="CZ15" i="3"/>
  <c r="CU46" i="1"/>
  <c r="FI89" i="1"/>
  <c r="FI96" i="1" s="1"/>
  <c r="AV46" i="3"/>
  <c r="AV57" i="3" s="1"/>
  <c r="AU51" i="3"/>
  <c r="AU52" i="3"/>
  <c r="AU53" i="3"/>
  <c r="AU54" i="3"/>
  <c r="H67" i="7"/>
  <c r="G67" i="7"/>
  <c r="D67" i="7"/>
  <c r="DA16" i="3" l="1"/>
  <c r="CV64" i="1"/>
  <c r="DC13" i="3"/>
  <c r="CX98" i="1"/>
  <c r="CX113" i="1" s="1"/>
  <c r="DA15" i="3"/>
  <c r="CV46" i="1"/>
  <c r="DB7" i="3"/>
  <c r="CW37" i="1"/>
  <c r="FJ89" i="1"/>
  <c r="FJ96" i="1" s="1"/>
  <c r="AW46" i="3"/>
  <c r="AV53" i="3"/>
  <c r="AV52" i="3"/>
  <c r="AV51" i="3"/>
  <c r="AV54" i="3"/>
  <c r="D66" i="7"/>
  <c r="DB16" i="3" l="1"/>
  <c r="CW64" i="1"/>
  <c r="DD13" i="3"/>
  <c r="CY98" i="1"/>
  <c r="CY113" i="1" s="1"/>
  <c r="DC7" i="3"/>
  <c r="CX37" i="1"/>
  <c r="DB15" i="3"/>
  <c r="CW46" i="1"/>
  <c r="FK89" i="1"/>
  <c r="FK96" i="1" s="1"/>
  <c r="AX46" i="3"/>
  <c r="AW51" i="3"/>
  <c r="AW52" i="3"/>
  <c r="AW53" i="3"/>
  <c r="AW54" i="3"/>
  <c r="H64" i="7"/>
  <c r="S64" i="7" s="1"/>
  <c r="G64" i="7"/>
  <c r="D64" i="7"/>
  <c r="Q64" i="7"/>
  <c r="R64" i="7"/>
  <c r="K22" i="4"/>
  <c r="K23" i="4"/>
  <c r="K24" i="4"/>
  <c r="K25" i="4"/>
  <c r="L22" i="4"/>
  <c r="M22" i="4"/>
  <c r="L23" i="4"/>
  <c r="M23" i="4"/>
  <c r="L24" i="4"/>
  <c r="M24" i="4"/>
  <c r="L25" i="4"/>
  <c r="M25" i="4"/>
  <c r="K26" i="4"/>
  <c r="L26" i="4"/>
  <c r="M26" i="4"/>
  <c r="K27" i="4"/>
  <c r="L27" i="4"/>
  <c r="M27" i="4"/>
  <c r="K28" i="4"/>
  <c r="L28" i="4"/>
  <c r="M28" i="4"/>
  <c r="K29" i="4"/>
  <c r="L29" i="4"/>
  <c r="M29" i="4"/>
  <c r="K30" i="4"/>
  <c r="L30" i="4"/>
  <c r="M30" i="4"/>
  <c r="K31" i="4"/>
  <c r="L31" i="4"/>
  <c r="M31" i="4"/>
  <c r="K32" i="4"/>
  <c r="L32" i="4"/>
  <c r="M32" i="4"/>
  <c r="K33" i="4"/>
  <c r="L33" i="4"/>
  <c r="M33" i="4"/>
  <c r="K34" i="4"/>
  <c r="L34" i="4"/>
  <c r="M34" i="4"/>
  <c r="K35" i="4"/>
  <c r="L35" i="4"/>
  <c r="M35" i="4"/>
  <c r="K36" i="4"/>
  <c r="L36" i="4"/>
  <c r="M36" i="4"/>
  <c r="K37" i="4"/>
  <c r="L37" i="4"/>
  <c r="M37" i="4"/>
  <c r="K38" i="4"/>
  <c r="L38" i="4"/>
  <c r="M38" i="4"/>
  <c r="K39" i="4"/>
  <c r="L39" i="4"/>
  <c r="M39" i="4"/>
  <c r="K40" i="4"/>
  <c r="K41" i="4"/>
  <c r="L41" i="4"/>
  <c r="M41" i="4"/>
  <c r="K42" i="4"/>
  <c r="L42" i="4"/>
  <c r="M42" i="4"/>
  <c r="K43" i="4"/>
  <c r="L43" i="4"/>
  <c r="M43" i="4"/>
  <c r="K44" i="4"/>
  <c r="L44" i="4"/>
  <c r="M44" i="4"/>
  <c r="K45" i="4"/>
  <c r="L45" i="4"/>
  <c r="M45" i="4"/>
  <c r="K46" i="4"/>
  <c r="L46" i="4"/>
  <c r="M46" i="4"/>
  <c r="K47" i="4"/>
  <c r="L47" i="4"/>
  <c r="M47" i="4"/>
  <c r="K48" i="4"/>
  <c r="L48" i="4"/>
  <c r="M48" i="4"/>
  <c r="K176" i="4"/>
  <c r="L176" i="4"/>
  <c r="M176" i="4"/>
  <c r="K177" i="4"/>
  <c r="L177" i="4"/>
  <c r="M177" i="4"/>
  <c r="K178" i="4"/>
  <c r="L178" i="4"/>
  <c r="M178" i="4"/>
  <c r="K179" i="4"/>
  <c r="L179" i="4"/>
  <c r="M179" i="4"/>
  <c r="K180" i="4"/>
  <c r="L180" i="4"/>
  <c r="M180" i="4"/>
  <c r="K181" i="4"/>
  <c r="L181" i="4"/>
  <c r="M181" i="4"/>
  <c r="K182" i="4"/>
  <c r="L182" i="4"/>
  <c r="M182" i="4"/>
  <c r="K183" i="4"/>
  <c r="L183" i="4"/>
  <c r="M183" i="4"/>
  <c r="K184" i="4"/>
  <c r="L184" i="4"/>
  <c r="M184" i="4"/>
  <c r="K185" i="4"/>
  <c r="L185" i="4"/>
  <c r="M185" i="4"/>
  <c r="K186" i="4"/>
  <c r="L186" i="4"/>
  <c r="M186" i="4"/>
  <c r="K187" i="4"/>
  <c r="L187" i="4"/>
  <c r="M187" i="4"/>
  <c r="K188" i="4"/>
  <c r="L188" i="4"/>
  <c r="M188" i="4"/>
  <c r="K189" i="4"/>
  <c r="L189" i="4"/>
  <c r="M189" i="4"/>
  <c r="K190" i="4"/>
  <c r="L190" i="4"/>
  <c r="M190" i="4"/>
  <c r="K191" i="4"/>
  <c r="L191" i="4"/>
  <c r="M191" i="4"/>
  <c r="K192" i="4"/>
  <c r="L192" i="4"/>
  <c r="M192" i="4"/>
  <c r="K193" i="4"/>
  <c r="L193" i="4"/>
  <c r="M193" i="4"/>
  <c r="K194" i="4"/>
  <c r="L194" i="4"/>
  <c r="M194" i="4"/>
  <c r="K195" i="4"/>
  <c r="L195" i="4"/>
  <c r="M195" i="4"/>
  <c r="K196" i="4"/>
  <c r="L196" i="4"/>
  <c r="M196" i="4"/>
  <c r="K197" i="4"/>
  <c r="L197" i="4"/>
  <c r="M197" i="4"/>
  <c r="K198" i="4"/>
  <c r="L198" i="4"/>
  <c r="M198" i="4"/>
  <c r="K199" i="4"/>
  <c r="L199" i="4"/>
  <c r="M199" i="4"/>
  <c r="K200" i="4"/>
  <c r="L200" i="4"/>
  <c r="M200" i="4"/>
  <c r="K201" i="4"/>
  <c r="L201" i="4"/>
  <c r="M201" i="4"/>
  <c r="K202" i="4"/>
  <c r="L202" i="4"/>
  <c r="M202" i="4"/>
  <c r="L203" i="4"/>
  <c r="M203" i="4"/>
  <c r="L204" i="4"/>
  <c r="M204" i="4"/>
  <c r="L205" i="4"/>
  <c r="M205" i="4"/>
  <c r="L206" i="4"/>
  <c r="M206" i="4"/>
  <c r="L207" i="4"/>
  <c r="M207" i="4"/>
  <c r="L208" i="4"/>
  <c r="M208" i="4"/>
  <c r="L209" i="4"/>
  <c r="M209" i="4"/>
  <c r="L210" i="4"/>
  <c r="M210" i="4"/>
  <c r="L211" i="4"/>
  <c r="M211" i="4"/>
  <c r="L212" i="4"/>
  <c r="M212" i="4"/>
  <c r="L213" i="4"/>
  <c r="M213" i="4"/>
  <c r="L214" i="4"/>
  <c r="M214" i="4"/>
  <c r="L215" i="4"/>
  <c r="M215" i="4"/>
  <c r="L216" i="4"/>
  <c r="M216" i="4"/>
  <c r="L217" i="4"/>
  <c r="M217" i="4"/>
  <c r="L218" i="4"/>
  <c r="M218" i="4"/>
  <c r="L219" i="4"/>
  <c r="M219" i="4"/>
  <c r="L220" i="4"/>
  <c r="M220" i="4"/>
  <c r="L221" i="4"/>
  <c r="M221" i="4"/>
  <c r="L222" i="4"/>
  <c r="M222" i="4"/>
  <c r="L223" i="4"/>
  <c r="M223" i="4"/>
  <c r="L224" i="4"/>
  <c r="M224" i="4"/>
  <c r="L225" i="4"/>
  <c r="M225" i="4"/>
  <c r="L226" i="4"/>
  <c r="M226" i="4"/>
  <c r="L227" i="4"/>
  <c r="M227" i="4"/>
  <c r="L228" i="4"/>
  <c r="M228" i="4"/>
  <c r="L229" i="4"/>
  <c r="M229" i="4"/>
  <c r="L230" i="4"/>
  <c r="M230" i="4"/>
  <c r="L231" i="4"/>
  <c r="M231" i="4"/>
  <c r="L232" i="4"/>
  <c r="M232" i="4"/>
  <c r="L233" i="4"/>
  <c r="M233" i="4"/>
  <c r="L234" i="4"/>
  <c r="M234" i="4"/>
  <c r="L235" i="4"/>
  <c r="M235" i="4"/>
  <c r="L236" i="4"/>
  <c r="M236" i="4"/>
  <c r="L237" i="4"/>
  <c r="M237" i="4"/>
  <c r="L238" i="4"/>
  <c r="M238" i="4"/>
  <c r="L239" i="4"/>
  <c r="M239" i="4"/>
  <c r="L240" i="4"/>
  <c r="M240" i="4"/>
  <c r="L241" i="4"/>
  <c r="M241" i="4"/>
  <c r="L242" i="4"/>
  <c r="M242" i="4"/>
  <c r="L243" i="4"/>
  <c r="M243" i="4"/>
  <c r="L244" i="4"/>
  <c r="M244" i="4"/>
  <c r="L245" i="4"/>
  <c r="M245" i="4"/>
  <c r="L246" i="4"/>
  <c r="M246" i="4"/>
  <c r="L247" i="4"/>
  <c r="M247" i="4"/>
  <c r="L248" i="4"/>
  <c r="M248" i="4"/>
  <c r="L249" i="4"/>
  <c r="M249" i="4"/>
  <c r="L250" i="4"/>
  <c r="M250" i="4"/>
  <c r="L251" i="4"/>
  <c r="M251" i="4"/>
  <c r="L252" i="4"/>
  <c r="M252" i="4"/>
  <c r="L253" i="4"/>
  <c r="M253" i="4"/>
  <c r="L254" i="4"/>
  <c r="M254" i="4"/>
  <c r="L255" i="4"/>
  <c r="M255" i="4"/>
  <c r="L256" i="4"/>
  <c r="M256" i="4"/>
  <c r="L307" i="4"/>
  <c r="M307" i="4"/>
  <c r="L308" i="4"/>
  <c r="M308" i="4"/>
  <c r="L309" i="4"/>
  <c r="M309" i="4"/>
  <c r="L310" i="4"/>
  <c r="M310" i="4"/>
  <c r="L311" i="4"/>
  <c r="M311" i="4"/>
  <c r="L312" i="4"/>
  <c r="M312" i="4"/>
  <c r="L313" i="4"/>
  <c r="M313" i="4"/>
  <c r="L314" i="4"/>
  <c r="M314" i="4"/>
  <c r="L315" i="4"/>
  <c r="M315" i="4"/>
  <c r="L316" i="4"/>
  <c r="M316" i="4"/>
  <c r="L317" i="4"/>
  <c r="M317" i="4"/>
  <c r="L318" i="4"/>
  <c r="M318" i="4"/>
  <c r="L319" i="4"/>
  <c r="M319" i="4"/>
  <c r="L320" i="4"/>
  <c r="M320" i="4"/>
  <c r="L321" i="4"/>
  <c r="M321" i="4"/>
  <c r="L322" i="4"/>
  <c r="M322" i="4"/>
  <c r="L323" i="4"/>
  <c r="M323" i="4"/>
  <c r="L324" i="4"/>
  <c r="M324" i="4"/>
  <c r="L325" i="4"/>
  <c r="M325" i="4"/>
  <c r="L326" i="4"/>
  <c r="M326" i="4"/>
  <c r="L327" i="4"/>
  <c r="M327" i="4"/>
  <c r="L328" i="4"/>
  <c r="M328" i="4"/>
  <c r="L329" i="4"/>
  <c r="M329" i="4"/>
  <c r="L330" i="4"/>
  <c r="M330" i="4"/>
  <c r="L331" i="4"/>
  <c r="M331" i="4"/>
  <c r="L332" i="4"/>
  <c r="M332" i="4"/>
  <c r="L333" i="4"/>
  <c r="M333" i="4"/>
  <c r="L334" i="4"/>
  <c r="M334" i="4"/>
  <c r="L335" i="4"/>
  <c r="M335" i="4"/>
  <c r="L336" i="4"/>
  <c r="M336" i="4"/>
  <c r="L337" i="4"/>
  <c r="M337" i="4"/>
  <c r="L338" i="4"/>
  <c r="M338" i="4"/>
  <c r="L339" i="4"/>
  <c r="M339" i="4"/>
  <c r="L340" i="4"/>
  <c r="M340" i="4"/>
  <c r="L341" i="4"/>
  <c r="M341" i="4"/>
  <c r="L342" i="4"/>
  <c r="M342" i="4"/>
  <c r="L343" i="4"/>
  <c r="M343" i="4"/>
  <c r="L344" i="4"/>
  <c r="M344" i="4"/>
  <c r="L347" i="4"/>
  <c r="M347" i="4"/>
  <c r="L348" i="4"/>
  <c r="M348" i="4"/>
  <c r="L349" i="4"/>
  <c r="M349" i="4"/>
  <c r="L350" i="4"/>
  <c r="M350" i="4"/>
  <c r="L351" i="4"/>
  <c r="M351" i="4"/>
  <c r="L352" i="4"/>
  <c r="M352" i="4"/>
  <c r="L353" i="4"/>
  <c r="M353" i="4"/>
  <c r="L354" i="4"/>
  <c r="M354" i="4"/>
  <c r="L355" i="4"/>
  <c r="M355" i="4"/>
  <c r="L356" i="4"/>
  <c r="M356" i="4"/>
  <c r="L357" i="4"/>
  <c r="M357" i="4"/>
  <c r="L358" i="4"/>
  <c r="M358" i="4"/>
  <c r="L359" i="4"/>
  <c r="M359" i="4"/>
  <c r="L360" i="4"/>
  <c r="M360" i="4"/>
  <c r="L361" i="4"/>
  <c r="M361" i="4"/>
  <c r="L362" i="4"/>
  <c r="M362" i="4"/>
  <c r="L363" i="4"/>
  <c r="M363" i="4"/>
  <c r="L364" i="4"/>
  <c r="M364" i="4"/>
  <c r="L365" i="4"/>
  <c r="M365" i="4"/>
  <c r="K9" i="5"/>
  <c r="K10" i="5"/>
  <c r="K11" i="5"/>
  <c r="K12" i="5"/>
  <c r="K13" i="5"/>
  <c r="K14" i="5"/>
  <c r="K15" i="5"/>
  <c r="Y22" i="4"/>
  <c r="Y23" i="4"/>
  <c r="Y24" i="4"/>
  <c r="Y25" i="4"/>
  <c r="Z22" i="4"/>
  <c r="AA22" i="4"/>
  <c r="Z23" i="4"/>
  <c r="AA23" i="4"/>
  <c r="Z24" i="4"/>
  <c r="AA24" i="4"/>
  <c r="Z25" i="4"/>
  <c r="AA25" i="4"/>
  <c r="Y26" i="4"/>
  <c r="Z26" i="4"/>
  <c r="AA26" i="4"/>
  <c r="Y27" i="4"/>
  <c r="Z27" i="4"/>
  <c r="AA27" i="4"/>
  <c r="Y28" i="4"/>
  <c r="Z28" i="4"/>
  <c r="AA28" i="4"/>
  <c r="Y29" i="4"/>
  <c r="Z29" i="4"/>
  <c r="AA29" i="4"/>
  <c r="Y30" i="4"/>
  <c r="Z30" i="4"/>
  <c r="AA30" i="4"/>
  <c r="Y31" i="4"/>
  <c r="Z31" i="4"/>
  <c r="AA31" i="4"/>
  <c r="Y32" i="4"/>
  <c r="Z32" i="4"/>
  <c r="AA32" i="4"/>
  <c r="Y33" i="4"/>
  <c r="Z33" i="4"/>
  <c r="AA33" i="4"/>
  <c r="Y34" i="4"/>
  <c r="Z34" i="4"/>
  <c r="AA34" i="4"/>
  <c r="Y35" i="4"/>
  <c r="Z35" i="4"/>
  <c r="AA35" i="4"/>
  <c r="Y36" i="4"/>
  <c r="Z36" i="4"/>
  <c r="AA36" i="4"/>
  <c r="Y37" i="4"/>
  <c r="Z37" i="4"/>
  <c r="AA37" i="4"/>
  <c r="Y38" i="4"/>
  <c r="Z38" i="4"/>
  <c r="AA38" i="4"/>
  <c r="Y39" i="4"/>
  <c r="Z39" i="4"/>
  <c r="AA39" i="4"/>
  <c r="Y40" i="4"/>
  <c r="Z40" i="4"/>
  <c r="AA40" i="4"/>
  <c r="Y41" i="4"/>
  <c r="Z41" i="4"/>
  <c r="AA41" i="4"/>
  <c r="Y42" i="4"/>
  <c r="Z42" i="4"/>
  <c r="AA42" i="4"/>
  <c r="Y43" i="4"/>
  <c r="Z43" i="4"/>
  <c r="AA43" i="4"/>
  <c r="Y44" i="4"/>
  <c r="Z44" i="4"/>
  <c r="AA44" i="4"/>
  <c r="Y45" i="4"/>
  <c r="Z45" i="4"/>
  <c r="AA45" i="4"/>
  <c r="H63" i="7"/>
  <c r="G63" i="7"/>
  <c r="D63" i="7"/>
  <c r="H62" i="7"/>
  <c r="G62" i="7"/>
  <c r="D62" i="7"/>
  <c r="NF43" i="3"/>
  <c r="H61" i="7"/>
  <c r="G61" i="7"/>
  <c r="D61" i="7"/>
  <c r="H60" i="7"/>
  <c r="G60" i="7"/>
  <c r="D60" i="7"/>
  <c r="H58" i="7"/>
  <c r="G58" i="7"/>
  <c r="D58" i="7"/>
  <c r="H57" i="7"/>
  <c r="G57" i="7"/>
  <c r="D57" i="7"/>
  <c r="H56" i="7"/>
  <c r="G56" i="7"/>
  <c r="D56" i="7"/>
  <c r="H54" i="7"/>
  <c r="G54" i="7"/>
  <c r="D54" i="7"/>
  <c r="H53" i="7"/>
  <c r="G53" i="7"/>
  <c r="D53" i="7"/>
  <c r="H52" i="7"/>
  <c r="G52" i="7"/>
  <c r="D52" i="7"/>
  <c r="H51" i="7"/>
  <c r="G51" i="7"/>
  <c r="D51" i="7"/>
  <c r="H50" i="7"/>
  <c r="G50" i="7"/>
  <c r="D50" i="7"/>
  <c r="H49" i="7"/>
  <c r="G49" i="7"/>
  <c r="D49" i="7"/>
  <c r="H48" i="7"/>
  <c r="G48" i="7"/>
  <c r="D48" i="7"/>
  <c r="H47" i="7"/>
  <c r="G47" i="7"/>
  <c r="D47" i="7"/>
  <c r="H46" i="7"/>
  <c r="G46" i="7"/>
  <c r="D46" i="7"/>
  <c r="D45" i="7"/>
  <c r="H44" i="7"/>
  <c r="G44" i="7"/>
  <c r="D44" i="7"/>
  <c r="H43" i="7"/>
  <c r="G43" i="7"/>
  <c r="D43" i="7"/>
  <c r="H42" i="7"/>
  <c r="G42" i="7"/>
  <c r="D42" i="7"/>
  <c r="H41" i="7"/>
  <c r="G41" i="7"/>
  <c r="D41" i="7"/>
  <c r="H40" i="7"/>
  <c r="G40" i="7"/>
  <c r="D40" i="7"/>
  <c r="H32" i="7"/>
  <c r="G32" i="7"/>
  <c r="D32" i="7"/>
  <c r="H31" i="7"/>
  <c r="G31" i="7"/>
  <c r="D31" i="7"/>
  <c r="H30" i="7"/>
  <c r="G30" i="7"/>
  <c r="D30" i="7"/>
  <c r="H28" i="7"/>
  <c r="G28" i="7"/>
  <c r="D28" i="7"/>
  <c r="D29" i="7"/>
  <c r="G29" i="7"/>
  <c r="H29" i="7"/>
  <c r="H26" i="7"/>
  <c r="G26" i="7"/>
  <c r="B22" i="3"/>
  <c r="I25" i="7"/>
  <c r="G24" i="7"/>
  <c r="D24" i="7"/>
  <c r="G23" i="7"/>
  <c r="D23" i="7"/>
  <c r="G22" i="7"/>
  <c r="D22" i="7"/>
  <c r="B18" i="3"/>
  <c r="G21" i="7"/>
  <c r="D21" i="7"/>
  <c r="G20" i="7"/>
  <c r="B23" i="3"/>
  <c r="G16" i="7"/>
  <c r="D16" i="7"/>
  <c r="I15" i="7"/>
  <c r="G15" i="7"/>
  <c r="D15" i="7"/>
  <c r="H14" i="7"/>
  <c r="G14" i="7"/>
  <c r="D14" i="7"/>
  <c r="H13" i="7"/>
  <c r="G13" i="7"/>
  <c r="D13" i="7"/>
  <c r="G12" i="7"/>
  <c r="B24" i="3"/>
  <c r="G11" i="7"/>
  <c r="D11" i="7"/>
  <c r="B36" i="3"/>
  <c r="B35" i="3"/>
  <c r="B34" i="3"/>
  <c r="G10" i="7"/>
  <c r="D10" i="7"/>
  <c r="I9" i="7"/>
  <c r="G9" i="7"/>
  <c r="D9" i="7"/>
  <c r="NF44" i="3"/>
  <c r="NF41" i="3"/>
  <c r="B28" i="3"/>
  <c r="B26" i="3"/>
  <c r="B25" i="3"/>
  <c r="B32" i="3"/>
  <c r="B30" i="3"/>
  <c r="B29" i="3"/>
  <c r="B21" i="3"/>
  <c r="B20" i="3"/>
  <c r="G8" i="7"/>
  <c r="D8" i="7"/>
  <c r="F2" i="3"/>
  <c r="I13" i="7"/>
  <c r="H36" i="7"/>
  <c r="H35" i="7"/>
  <c r="H34" i="7"/>
  <c r="H33" i="7"/>
  <c r="H27" i="7"/>
  <c r="G5" i="3"/>
  <c r="G35" i="7"/>
  <c r="D35" i="7"/>
  <c r="G34" i="7"/>
  <c r="D34" i="7"/>
  <c r="G33" i="7"/>
  <c r="D33" i="7"/>
  <c r="D27" i="7"/>
  <c r="G27" i="7"/>
  <c r="E10" i="9"/>
  <c r="F10" i="9"/>
  <c r="G10" i="9"/>
  <c r="H10" i="9"/>
  <c r="I10" i="9"/>
  <c r="J10" i="9"/>
  <c r="K10" i="9"/>
  <c r="L10" i="9"/>
  <c r="M10" i="9"/>
  <c r="N10" i="9"/>
  <c r="O10" i="9"/>
  <c r="P10" i="9"/>
  <c r="I116" i="9"/>
  <c r="J116" i="9" s="1"/>
  <c r="G25" i="7"/>
  <c r="D25" i="7"/>
  <c r="M88" i="9"/>
  <c r="M87" i="9"/>
  <c r="M86" i="9"/>
  <c r="N86" i="9" s="1"/>
  <c r="M85" i="9"/>
  <c r="N85" i="9"/>
  <c r="M84" i="9"/>
  <c r="N84" i="9"/>
  <c r="M83" i="9"/>
  <c r="N83" i="9"/>
  <c r="M82" i="9"/>
  <c r="N82" i="9"/>
  <c r="M81" i="9"/>
  <c r="N81" i="9"/>
  <c r="M80" i="9"/>
  <c r="N80" i="9"/>
  <c r="M79" i="9"/>
  <c r="N79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L506" i="9"/>
  <c r="M506" i="9"/>
  <c r="L507" i="9"/>
  <c r="M507" i="9"/>
  <c r="L508" i="9"/>
  <c r="M508" i="9"/>
  <c r="L509" i="9"/>
  <c r="M509" i="9"/>
  <c r="L510" i="9"/>
  <c r="M510" i="9"/>
  <c r="L511" i="9"/>
  <c r="M511" i="9"/>
  <c r="L512" i="9"/>
  <c r="M512" i="9"/>
  <c r="L513" i="9"/>
  <c r="M513" i="9"/>
  <c r="L514" i="9"/>
  <c r="M514" i="9"/>
  <c r="L515" i="9"/>
  <c r="M515" i="9"/>
  <c r="L516" i="9"/>
  <c r="M516" i="9"/>
  <c r="L517" i="9"/>
  <c r="M517" i="9"/>
  <c r="L518" i="9"/>
  <c r="M518" i="9"/>
  <c r="L519" i="9"/>
  <c r="M519" i="9"/>
  <c r="L520" i="9"/>
  <c r="M520" i="9"/>
  <c r="L521" i="9"/>
  <c r="M521" i="9"/>
  <c r="L522" i="9"/>
  <c r="M522" i="9"/>
  <c r="L523" i="9"/>
  <c r="M523" i="9"/>
  <c r="L524" i="9"/>
  <c r="M524" i="9"/>
  <c r="L525" i="9"/>
  <c r="M525" i="9"/>
  <c r="L526" i="9"/>
  <c r="M526" i="9"/>
  <c r="L527" i="9"/>
  <c r="M527" i="9"/>
  <c r="L528" i="9"/>
  <c r="M528" i="9"/>
  <c r="L529" i="9"/>
  <c r="M529" i="9"/>
  <c r="L530" i="9"/>
  <c r="M530" i="9"/>
  <c r="L531" i="9"/>
  <c r="M531" i="9"/>
  <c r="L532" i="9"/>
  <c r="M532" i="9"/>
  <c r="L533" i="9"/>
  <c r="M533" i="9"/>
  <c r="L534" i="9"/>
  <c r="M534" i="9"/>
  <c r="L535" i="9"/>
  <c r="M535" i="9"/>
  <c r="L536" i="9"/>
  <c r="M536" i="9"/>
  <c r="L537" i="9"/>
  <c r="M537" i="9"/>
  <c r="L538" i="9"/>
  <c r="M538" i="9"/>
  <c r="L539" i="9"/>
  <c r="M539" i="9"/>
  <c r="L540" i="9"/>
  <c r="M540" i="9"/>
  <c r="L541" i="9"/>
  <c r="M541" i="9"/>
  <c r="L542" i="9"/>
  <c r="M542" i="9"/>
  <c r="L543" i="9"/>
  <c r="M543" i="9"/>
  <c r="L544" i="9"/>
  <c r="M544" i="9"/>
  <c r="L545" i="9"/>
  <c r="M545" i="9"/>
  <c r="L546" i="9"/>
  <c r="M546" i="9"/>
  <c r="L547" i="9"/>
  <c r="M547" i="9"/>
  <c r="L548" i="9"/>
  <c r="M548" i="9"/>
  <c r="L549" i="9"/>
  <c r="M549" i="9"/>
  <c r="L550" i="9"/>
  <c r="M550" i="9"/>
  <c r="L551" i="9"/>
  <c r="M551" i="9"/>
  <c r="L552" i="9"/>
  <c r="M552" i="9"/>
  <c r="L553" i="9"/>
  <c r="M553" i="9"/>
  <c r="L554" i="9"/>
  <c r="M554" i="9"/>
  <c r="L555" i="9"/>
  <c r="M555" i="9"/>
  <c r="L556" i="9"/>
  <c r="M556" i="9"/>
  <c r="L557" i="9"/>
  <c r="M557" i="9"/>
  <c r="L558" i="9"/>
  <c r="M558" i="9"/>
  <c r="L559" i="9"/>
  <c r="M559" i="9"/>
  <c r="L560" i="9"/>
  <c r="M560" i="9"/>
  <c r="L561" i="9"/>
  <c r="M561" i="9"/>
  <c r="L562" i="9"/>
  <c r="M562" i="9"/>
  <c r="L563" i="9"/>
  <c r="M563" i="9"/>
  <c r="L564" i="9"/>
  <c r="M564" i="9"/>
  <c r="L565" i="9"/>
  <c r="M565" i="9"/>
  <c r="L566" i="9"/>
  <c r="M566" i="9"/>
  <c r="L567" i="9"/>
  <c r="M567" i="9"/>
  <c r="L568" i="9"/>
  <c r="M568" i="9"/>
  <c r="L569" i="9"/>
  <c r="M569" i="9"/>
  <c r="L570" i="9"/>
  <c r="M570" i="9"/>
  <c r="L571" i="9"/>
  <c r="M571" i="9"/>
  <c r="L572" i="9"/>
  <c r="M572" i="9"/>
  <c r="L573" i="9"/>
  <c r="M573" i="9"/>
  <c r="L574" i="9"/>
  <c r="M574" i="9"/>
  <c r="L575" i="9"/>
  <c r="M575" i="9"/>
  <c r="L576" i="9"/>
  <c r="M576" i="9"/>
  <c r="L577" i="9"/>
  <c r="M577" i="9"/>
  <c r="L578" i="9"/>
  <c r="M578" i="9"/>
  <c r="L579" i="9"/>
  <c r="M579" i="9"/>
  <c r="L580" i="9"/>
  <c r="M580" i="9"/>
  <c r="L581" i="9"/>
  <c r="M581" i="9"/>
  <c r="L582" i="9"/>
  <c r="M582" i="9"/>
  <c r="L583" i="9"/>
  <c r="M583" i="9"/>
  <c r="L584" i="9"/>
  <c r="M584" i="9"/>
  <c r="L585" i="9"/>
  <c r="M585" i="9"/>
  <c r="L586" i="9"/>
  <c r="M586" i="9"/>
  <c r="L587" i="9"/>
  <c r="M587" i="9"/>
  <c r="L588" i="9"/>
  <c r="M588" i="9"/>
  <c r="L589" i="9"/>
  <c r="M589" i="9"/>
  <c r="L590" i="9"/>
  <c r="M590" i="9"/>
  <c r="L591" i="9"/>
  <c r="M591" i="9"/>
  <c r="L592" i="9"/>
  <c r="M592" i="9"/>
  <c r="L593" i="9"/>
  <c r="M593" i="9"/>
  <c r="L594" i="9"/>
  <c r="M594" i="9"/>
  <c r="L595" i="9"/>
  <c r="M595" i="9"/>
  <c r="L596" i="9"/>
  <c r="M596" i="9"/>
  <c r="L597" i="9"/>
  <c r="M597" i="9"/>
  <c r="L598" i="9"/>
  <c r="M598" i="9"/>
  <c r="L599" i="9"/>
  <c r="M599" i="9"/>
  <c r="L600" i="9"/>
  <c r="M600" i="9"/>
  <c r="L601" i="9"/>
  <c r="M601" i="9"/>
  <c r="L602" i="9"/>
  <c r="M602" i="9"/>
  <c r="L603" i="9"/>
  <c r="M603" i="9"/>
  <c r="L604" i="9"/>
  <c r="M604" i="9"/>
  <c r="L605" i="9"/>
  <c r="M605" i="9"/>
  <c r="L606" i="9"/>
  <c r="M606" i="9"/>
  <c r="L607" i="9"/>
  <c r="M607" i="9"/>
  <c r="L608" i="9"/>
  <c r="M608" i="9"/>
  <c r="L609" i="9"/>
  <c r="M609" i="9"/>
  <c r="L610" i="9"/>
  <c r="M610" i="9"/>
  <c r="L611" i="9"/>
  <c r="M611" i="9"/>
  <c r="L612" i="9"/>
  <c r="M612" i="9"/>
  <c r="L613" i="9"/>
  <c r="M613" i="9"/>
  <c r="L614" i="9"/>
  <c r="M614" i="9"/>
  <c r="L615" i="9"/>
  <c r="M615" i="9"/>
  <c r="L616" i="9"/>
  <c r="M616" i="9"/>
  <c r="L617" i="9"/>
  <c r="M617" i="9"/>
  <c r="L618" i="9"/>
  <c r="M618" i="9"/>
  <c r="L619" i="9"/>
  <c r="M619" i="9"/>
  <c r="L620" i="9"/>
  <c r="M620" i="9"/>
  <c r="L621" i="9"/>
  <c r="M621" i="9"/>
  <c r="L622" i="9"/>
  <c r="M622" i="9"/>
  <c r="L623" i="9"/>
  <c r="M623" i="9"/>
  <c r="L624" i="9"/>
  <c r="M624" i="9"/>
  <c r="L625" i="9"/>
  <c r="M625" i="9"/>
  <c r="L626" i="9"/>
  <c r="M626" i="9"/>
  <c r="L627" i="9"/>
  <c r="M627" i="9"/>
  <c r="L628" i="9"/>
  <c r="M628" i="9"/>
  <c r="L629" i="9"/>
  <c r="M629" i="9"/>
  <c r="L630" i="9"/>
  <c r="M630" i="9"/>
  <c r="L631" i="9"/>
  <c r="M631" i="9"/>
  <c r="L632" i="9"/>
  <c r="M632" i="9"/>
  <c r="L633" i="9"/>
  <c r="M633" i="9"/>
  <c r="L634" i="9"/>
  <c r="M634" i="9"/>
  <c r="L635" i="9"/>
  <c r="M635" i="9"/>
  <c r="L505" i="9"/>
  <c r="M505" i="9"/>
  <c r="L231" i="9"/>
  <c r="M231" i="9"/>
  <c r="L232" i="9"/>
  <c r="M232" i="9"/>
  <c r="L233" i="9"/>
  <c r="M233" i="9"/>
  <c r="L234" i="9"/>
  <c r="M234" i="9"/>
  <c r="L235" i="9"/>
  <c r="M235" i="9"/>
  <c r="L236" i="9"/>
  <c r="M236" i="9"/>
  <c r="L237" i="9"/>
  <c r="M237" i="9"/>
  <c r="L238" i="9"/>
  <c r="M238" i="9"/>
  <c r="L239" i="9"/>
  <c r="M239" i="9"/>
  <c r="L240" i="9"/>
  <c r="M240" i="9"/>
  <c r="L241" i="9"/>
  <c r="M241" i="9"/>
  <c r="L242" i="9"/>
  <c r="M242" i="9"/>
  <c r="L243" i="9"/>
  <c r="M243" i="9"/>
  <c r="L244" i="9"/>
  <c r="M244" i="9"/>
  <c r="L245" i="9"/>
  <c r="M245" i="9"/>
  <c r="L246" i="9"/>
  <c r="M246" i="9"/>
  <c r="L247" i="9"/>
  <c r="M247" i="9"/>
  <c r="L248" i="9"/>
  <c r="M248" i="9"/>
  <c r="L249" i="9"/>
  <c r="M249" i="9"/>
  <c r="L250" i="9"/>
  <c r="M250" i="9"/>
  <c r="L251" i="9"/>
  <c r="M251" i="9"/>
  <c r="L252" i="9"/>
  <c r="M252" i="9"/>
  <c r="L253" i="9"/>
  <c r="M253" i="9"/>
  <c r="L254" i="9"/>
  <c r="M254" i="9"/>
  <c r="L255" i="9"/>
  <c r="M255" i="9"/>
  <c r="L256" i="9"/>
  <c r="M256" i="9"/>
  <c r="L257" i="9"/>
  <c r="M257" i="9"/>
  <c r="L258" i="9"/>
  <c r="M258" i="9"/>
  <c r="L259" i="9"/>
  <c r="M259" i="9"/>
  <c r="L260" i="9"/>
  <c r="M260" i="9"/>
  <c r="L261" i="9"/>
  <c r="M261" i="9"/>
  <c r="L262" i="9"/>
  <c r="M262" i="9"/>
  <c r="L263" i="9"/>
  <c r="M263" i="9"/>
  <c r="L264" i="9"/>
  <c r="M264" i="9"/>
  <c r="L265" i="9"/>
  <c r="M265" i="9"/>
  <c r="L266" i="9"/>
  <c r="M266" i="9"/>
  <c r="L267" i="9"/>
  <c r="M267" i="9"/>
  <c r="L268" i="9"/>
  <c r="M268" i="9"/>
  <c r="L269" i="9"/>
  <c r="M269" i="9"/>
  <c r="L270" i="9"/>
  <c r="M270" i="9"/>
  <c r="L271" i="9"/>
  <c r="M271" i="9"/>
  <c r="L272" i="9"/>
  <c r="M272" i="9"/>
  <c r="L273" i="9"/>
  <c r="M273" i="9"/>
  <c r="L274" i="9"/>
  <c r="M274" i="9"/>
  <c r="L275" i="9"/>
  <c r="M275" i="9"/>
  <c r="L276" i="9"/>
  <c r="M276" i="9"/>
  <c r="L277" i="9"/>
  <c r="M277" i="9"/>
  <c r="L278" i="9"/>
  <c r="M278" i="9"/>
  <c r="L279" i="9"/>
  <c r="M279" i="9"/>
  <c r="L280" i="9"/>
  <c r="M280" i="9"/>
  <c r="L281" i="9"/>
  <c r="M281" i="9"/>
  <c r="L282" i="9"/>
  <c r="M282" i="9"/>
  <c r="L283" i="9"/>
  <c r="M283" i="9"/>
  <c r="L284" i="9"/>
  <c r="M284" i="9"/>
  <c r="L285" i="9"/>
  <c r="M285" i="9"/>
  <c r="L286" i="9"/>
  <c r="M286" i="9"/>
  <c r="L287" i="9"/>
  <c r="M287" i="9"/>
  <c r="L288" i="9"/>
  <c r="M288" i="9"/>
  <c r="L289" i="9"/>
  <c r="M289" i="9"/>
  <c r="L290" i="9"/>
  <c r="M290" i="9"/>
  <c r="L291" i="9"/>
  <c r="M291" i="9"/>
  <c r="L292" i="9"/>
  <c r="M292" i="9"/>
  <c r="L293" i="9"/>
  <c r="M293" i="9"/>
  <c r="L294" i="9"/>
  <c r="M294" i="9"/>
  <c r="L295" i="9"/>
  <c r="M295" i="9"/>
  <c r="L296" i="9"/>
  <c r="M296" i="9"/>
  <c r="L297" i="9"/>
  <c r="M297" i="9"/>
  <c r="L298" i="9"/>
  <c r="M298" i="9"/>
  <c r="L299" i="9"/>
  <c r="M299" i="9"/>
  <c r="L300" i="9"/>
  <c r="M300" i="9"/>
  <c r="L301" i="9"/>
  <c r="M301" i="9"/>
  <c r="L302" i="9"/>
  <c r="M302" i="9"/>
  <c r="L303" i="9"/>
  <c r="M303" i="9"/>
  <c r="L304" i="9"/>
  <c r="M304" i="9"/>
  <c r="L305" i="9"/>
  <c r="M305" i="9"/>
  <c r="L306" i="9"/>
  <c r="M306" i="9"/>
  <c r="L307" i="9"/>
  <c r="M307" i="9"/>
  <c r="L308" i="9"/>
  <c r="M308" i="9"/>
  <c r="L309" i="9"/>
  <c r="M309" i="9"/>
  <c r="L310" i="9"/>
  <c r="M310" i="9"/>
  <c r="L311" i="9"/>
  <c r="M311" i="9"/>
  <c r="L312" i="9"/>
  <c r="M312" i="9"/>
  <c r="L313" i="9"/>
  <c r="M313" i="9"/>
  <c r="L314" i="9"/>
  <c r="M314" i="9"/>
  <c r="L315" i="9"/>
  <c r="M315" i="9"/>
  <c r="L316" i="9"/>
  <c r="M316" i="9"/>
  <c r="L317" i="9"/>
  <c r="M317" i="9"/>
  <c r="L318" i="9"/>
  <c r="M318" i="9"/>
  <c r="L319" i="9"/>
  <c r="M319" i="9"/>
  <c r="L320" i="9"/>
  <c r="M320" i="9"/>
  <c r="L321" i="9"/>
  <c r="M321" i="9"/>
  <c r="L322" i="9"/>
  <c r="M322" i="9"/>
  <c r="L323" i="9"/>
  <c r="M323" i="9"/>
  <c r="L324" i="9"/>
  <c r="M324" i="9"/>
  <c r="L325" i="9"/>
  <c r="M325" i="9"/>
  <c r="L326" i="9"/>
  <c r="M326" i="9"/>
  <c r="L327" i="9"/>
  <c r="M327" i="9"/>
  <c r="L328" i="9"/>
  <c r="M328" i="9"/>
  <c r="L329" i="9"/>
  <c r="M329" i="9"/>
  <c r="L330" i="9"/>
  <c r="M330" i="9"/>
  <c r="L331" i="9"/>
  <c r="M331" i="9"/>
  <c r="L332" i="9"/>
  <c r="M332" i="9"/>
  <c r="L333" i="9"/>
  <c r="M333" i="9"/>
  <c r="L334" i="9"/>
  <c r="M334" i="9"/>
  <c r="L335" i="9"/>
  <c r="M335" i="9"/>
  <c r="L336" i="9"/>
  <c r="M336" i="9"/>
  <c r="L337" i="9"/>
  <c r="M337" i="9"/>
  <c r="L338" i="9"/>
  <c r="M338" i="9"/>
  <c r="L339" i="9"/>
  <c r="M339" i="9"/>
  <c r="L340" i="9"/>
  <c r="M340" i="9"/>
  <c r="L341" i="9"/>
  <c r="M341" i="9"/>
  <c r="L342" i="9"/>
  <c r="M342" i="9"/>
  <c r="L343" i="9"/>
  <c r="M343" i="9"/>
  <c r="L344" i="9"/>
  <c r="M344" i="9"/>
  <c r="L345" i="9"/>
  <c r="M345" i="9"/>
  <c r="L346" i="9"/>
  <c r="M346" i="9"/>
  <c r="L347" i="9"/>
  <c r="M347" i="9"/>
  <c r="L348" i="9"/>
  <c r="M348" i="9"/>
  <c r="L349" i="9"/>
  <c r="M349" i="9"/>
  <c r="L350" i="9"/>
  <c r="M350" i="9"/>
  <c r="L351" i="9"/>
  <c r="M351" i="9"/>
  <c r="L352" i="9"/>
  <c r="M352" i="9"/>
  <c r="L353" i="9"/>
  <c r="M353" i="9"/>
  <c r="L354" i="9"/>
  <c r="M354" i="9"/>
  <c r="L355" i="9"/>
  <c r="M355" i="9"/>
  <c r="L356" i="9"/>
  <c r="M356" i="9"/>
  <c r="L357" i="9"/>
  <c r="M357" i="9"/>
  <c r="L358" i="9"/>
  <c r="M358" i="9"/>
  <c r="L359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L366" i="9"/>
  <c r="M366" i="9"/>
  <c r="L367" i="9"/>
  <c r="M367" i="9"/>
  <c r="L368" i="9"/>
  <c r="M368" i="9"/>
  <c r="L369" i="9"/>
  <c r="M369" i="9"/>
  <c r="L370" i="9"/>
  <c r="M370" i="9"/>
  <c r="L371" i="9"/>
  <c r="M371" i="9"/>
  <c r="L372" i="9"/>
  <c r="M372" i="9"/>
  <c r="L373" i="9"/>
  <c r="M373" i="9"/>
  <c r="L374" i="9"/>
  <c r="M374" i="9"/>
  <c r="L375" i="9"/>
  <c r="M375" i="9"/>
  <c r="L376" i="9"/>
  <c r="M376" i="9"/>
  <c r="L377" i="9"/>
  <c r="M377" i="9"/>
  <c r="L378" i="9"/>
  <c r="M378" i="9"/>
  <c r="L379" i="9"/>
  <c r="M379" i="9"/>
  <c r="L380" i="9"/>
  <c r="M380" i="9"/>
  <c r="L381" i="9"/>
  <c r="M381" i="9"/>
  <c r="L382" i="9"/>
  <c r="M382" i="9"/>
  <c r="L383" i="9"/>
  <c r="M383" i="9"/>
  <c r="L384" i="9"/>
  <c r="M384" i="9"/>
  <c r="L385" i="9"/>
  <c r="M385" i="9"/>
  <c r="L386" i="9"/>
  <c r="M386" i="9"/>
  <c r="L387" i="9"/>
  <c r="M387" i="9"/>
  <c r="L388" i="9"/>
  <c r="M388" i="9"/>
  <c r="L389" i="9"/>
  <c r="M389" i="9"/>
  <c r="L390" i="9"/>
  <c r="M390" i="9"/>
  <c r="L391" i="9"/>
  <c r="M391" i="9"/>
  <c r="L392" i="9"/>
  <c r="M392" i="9"/>
  <c r="L393" i="9"/>
  <c r="M393" i="9"/>
  <c r="L394" i="9"/>
  <c r="M394" i="9"/>
  <c r="L395" i="9"/>
  <c r="M395" i="9"/>
  <c r="L396" i="9"/>
  <c r="M396" i="9"/>
  <c r="L397" i="9"/>
  <c r="M397" i="9"/>
  <c r="L398" i="9"/>
  <c r="M398" i="9"/>
  <c r="L399" i="9"/>
  <c r="M399" i="9"/>
  <c r="L400" i="9"/>
  <c r="M400" i="9"/>
  <c r="L401" i="9"/>
  <c r="M401" i="9"/>
  <c r="L402" i="9"/>
  <c r="M402" i="9"/>
  <c r="L403" i="9"/>
  <c r="M403" i="9"/>
  <c r="L404" i="9"/>
  <c r="M404" i="9"/>
  <c r="L405" i="9"/>
  <c r="M405" i="9"/>
  <c r="L406" i="9"/>
  <c r="M406" i="9"/>
  <c r="L407" i="9"/>
  <c r="M407" i="9"/>
  <c r="L408" i="9"/>
  <c r="M408" i="9"/>
  <c r="L409" i="9"/>
  <c r="M409" i="9"/>
  <c r="L410" i="9"/>
  <c r="M410" i="9"/>
  <c r="L411" i="9"/>
  <c r="M411" i="9"/>
  <c r="L412" i="9"/>
  <c r="M412" i="9"/>
  <c r="L413" i="9"/>
  <c r="M413" i="9"/>
  <c r="L414" i="9"/>
  <c r="M414" i="9"/>
  <c r="L415" i="9"/>
  <c r="M415" i="9"/>
  <c r="L416" i="9"/>
  <c r="M416" i="9"/>
  <c r="L417" i="9"/>
  <c r="M417" i="9"/>
  <c r="L418" i="9"/>
  <c r="M418" i="9"/>
  <c r="L419" i="9"/>
  <c r="M419" i="9"/>
  <c r="L420" i="9"/>
  <c r="M420" i="9"/>
  <c r="L421" i="9"/>
  <c r="M421" i="9"/>
  <c r="L422" i="9"/>
  <c r="M422" i="9"/>
  <c r="L423" i="9"/>
  <c r="M423" i="9"/>
  <c r="L424" i="9"/>
  <c r="M424" i="9"/>
  <c r="L425" i="9"/>
  <c r="M425" i="9"/>
  <c r="L426" i="9"/>
  <c r="M426" i="9"/>
  <c r="L427" i="9"/>
  <c r="M427" i="9"/>
  <c r="L428" i="9"/>
  <c r="M428" i="9"/>
  <c r="L429" i="9"/>
  <c r="M429" i="9"/>
  <c r="L430" i="9"/>
  <c r="M430" i="9"/>
  <c r="L431" i="9"/>
  <c r="M431" i="9"/>
  <c r="L432" i="9"/>
  <c r="M432" i="9"/>
  <c r="L433" i="9"/>
  <c r="M433" i="9"/>
  <c r="L434" i="9"/>
  <c r="M434" i="9"/>
  <c r="L435" i="9"/>
  <c r="M435" i="9"/>
  <c r="L436" i="9"/>
  <c r="M436" i="9"/>
  <c r="L437" i="9"/>
  <c r="M437" i="9"/>
  <c r="L438" i="9"/>
  <c r="M438" i="9"/>
  <c r="L439" i="9"/>
  <c r="M439" i="9"/>
  <c r="L440" i="9"/>
  <c r="M440" i="9"/>
  <c r="L441" i="9"/>
  <c r="M441" i="9"/>
  <c r="L442" i="9"/>
  <c r="M442" i="9"/>
  <c r="L443" i="9"/>
  <c r="M443" i="9"/>
  <c r="L444" i="9"/>
  <c r="M444" i="9"/>
  <c r="L445" i="9"/>
  <c r="M445" i="9"/>
  <c r="L446" i="9"/>
  <c r="M446" i="9"/>
  <c r="L447" i="9"/>
  <c r="M447" i="9"/>
  <c r="L448" i="9"/>
  <c r="M448" i="9"/>
  <c r="L449" i="9"/>
  <c r="M449" i="9"/>
  <c r="L450" i="9"/>
  <c r="M450" i="9"/>
  <c r="L451" i="9"/>
  <c r="M451" i="9"/>
  <c r="L452" i="9"/>
  <c r="M452" i="9"/>
  <c r="L453" i="9"/>
  <c r="M453" i="9"/>
  <c r="L454" i="9"/>
  <c r="M454" i="9"/>
  <c r="L455" i="9"/>
  <c r="M455" i="9"/>
  <c r="L456" i="9"/>
  <c r="M456" i="9"/>
  <c r="L457" i="9"/>
  <c r="M457" i="9"/>
  <c r="L458" i="9"/>
  <c r="M458" i="9"/>
  <c r="L459" i="9"/>
  <c r="M459" i="9"/>
  <c r="L460" i="9"/>
  <c r="M460" i="9"/>
  <c r="L461" i="9"/>
  <c r="M461" i="9"/>
  <c r="L462" i="9"/>
  <c r="M462" i="9"/>
  <c r="L463" i="9"/>
  <c r="M463" i="9"/>
  <c r="L464" i="9"/>
  <c r="M464" i="9"/>
  <c r="L465" i="9"/>
  <c r="M465" i="9"/>
  <c r="L466" i="9"/>
  <c r="M466" i="9"/>
  <c r="L467" i="9"/>
  <c r="M467" i="9"/>
  <c r="L468" i="9"/>
  <c r="M468" i="9"/>
  <c r="L469" i="9"/>
  <c r="M469" i="9"/>
  <c r="L470" i="9"/>
  <c r="M470" i="9"/>
  <c r="L471" i="9"/>
  <c r="M471" i="9"/>
  <c r="L472" i="9"/>
  <c r="M472" i="9"/>
  <c r="L473" i="9"/>
  <c r="M473" i="9"/>
  <c r="L474" i="9"/>
  <c r="M474" i="9"/>
  <c r="L475" i="9"/>
  <c r="M475" i="9"/>
  <c r="L476" i="9"/>
  <c r="M476" i="9"/>
  <c r="L477" i="9"/>
  <c r="M477" i="9"/>
  <c r="L478" i="9"/>
  <c r="M478" i="9"/>
  <c r="L479" i="9"/>
  <c r="M479" i="9"/>
  <c r="L480" i="9"/>
  <c r="M480" i="9"/>
  <c r="L481" i="9"/>
  <c r="M481" i="9"/>
  <c r="L482" i="9"/>
  <c r="M482" i="9"/>
  <c r="L483" i="9"/>
  <c r="M483" i="9"/>
  <c r="L484" i="9"/>
  <c r="M484" i="9"/>
  <c r="L485" i="9"/>
  <c r="M485" i="9"/>
  <c r="L486" i="9"/>
  <c r="M486" i="9"/>
  <c r="L487" i="9"/>
  <c r="M487" i="9"/>
  <c r="L488" i="9"/>
  <c r="M488" i="9"/>
  <c r="L489" i="9"/>
  <c r="M489" i="9"/>
  <c r="L490" i="9"/>
  <c r="M490" i="9"/>
  <c r="L491" i="9"/>
  <c r="M491" i="9"/>
  <c r="L492" i="9"/>
  <c r="M492" i="9"/>
  <c r="L493" i="9"/>
  <c r="M493" i="9"/>
  <c r="L494" i="9"/>
  <c r="M494" i="9"/>
  <c r="L495" i="9"/>
  <c r="M495" i="9"/>
  <c r="L496" i="9"/>
  <c r="M496" i="9"/>
  <c r="L497" i="9"/>
  <c r="M497" i="9"/>
  <c r="L498" i="9"/>
  <c r="M498" i="9"/>
  <c r="L499" i="9"/>
  <c r="M499" i="9"/>
  <c r="L500" i="9"/>
  <c r="M500" i="9"/>
  <c r="L501" i="9"/>
  <c r="M501" i="9"/>
  <c r="L502" i="9"/>
  <c r="M502" i="9"/>
  <c r="L503" i="9"/>
  <c r="M503" i="9"/>
  <c r="L504" i="9"/>
  <c r="M504" i="9"/>
  <c r="L106" i="9"/>
  <c r="M106" i="9"/>
  <c r="L107" i="9"/>
  <c r="M107" i="9"/>
  <c r="L108" i="9"/>
  <c r="M108" i="9"/>
  <c r="L109" i="9"/>
  <c r="M109" i="9"/>
  <c r="L110" i="9"/>
  <c r="M110" i="9"/>
  <c r="L111" i="9"/>
  <c r="M111" i="9"/>
  <c r="L112" i="9"/>
  <c r="M112" i="9"/>
  <c r="L113" i="9"/>
  <c r="M113" i="9"/>
  <c r="L114" i="9"/>
  <c r="M114" i="9"/>
  <c r="L115" i="9"/>
  <c r="M115" i="9"/>
  <c r="L116" i="9"/>
  <c r="M116" i="9"/>
  <c r="L117" i="9"/>
  <c r="M117" i="9"/>
  <c r="L118" i="9"/>
  <c r="M118" i="9"/>
  <c r="L119" i="9"/>
  <c r="M119" i="9"/>
  <c r="L120" i="9"/>
  <c r="M120" i="9"/>
  <c r="L121" i="9"/>
  <c r="M121" i="9"/>
  <c r="L122" i="9"/>
  <c r="M122" i="9"/>
  <c r="L123" i="9"/>
  <c r="M123" i="9"/>
  <c r="L124" i="9"/>
  <c r="M124" i="9"/>
  <c r="L125" i="9"/>
  <c r="M125" i="9"/>
  <c r="L126" i="9"/>
  <c r="M126" i="9"/>
  <c r="L127" i="9"/>
  <c r="M127" i="9"/>
  <c r="L128" i="9"/>
  <c r="M128" i="9"/>
  <c r="L129" i="9"/>
  <c r="M129" i="9"/>
  <c r="L130" i="9"/>
  <c r="M130" i="9"/>
  <c r="L131" i="9"/>
  <c r="M131" i="9"/>
  <c r="L132" i="9"/>
  <c r="M132" i="9"/>
  <c r="L133" i="9"/>
  <c r="M133" i="9"/>
  <c r="L134" i="9"/>
  <c r="M134" i="9"/>
  <c r="L135" i="9"/>
  <c r="M135" i="9"/>
  <c r="L136" i="9"/>
  <c r="M136" i="9"/>
  <c r="L137" i="9"/>
  <c r="M137" i="9"/>
  <c r="L138" i="9"/>
  <c r="M138" i="9"/>
  <c r="L139" i="9"/>
  <c r="M139" i="9"/>
  <c r="L140" i="9"/>
  <c r="M140" i="9"/>
  <c r="L141" i="9"/>
  <c r="M141" i="9"/>
  <c r="L142" i="9"/>
  <c r="M142" i="9"/>
  <c r="L143" i="9"/>
  <c r="M143" i="9"/>
  <c r="L144" i="9"/>
  <c r="M144" i="9"/>
  <c r="L145" i="9"/>
  <c r="M145" i="9"/>
  <c r="L146" i="9"/>
  <c r="M146" i="9"/>
  <c r="L147" i="9"/>
  <c r="M147" i="9"/>
  <c r="L148" i="9"/>
  <c r="M148" i="9"/>
  <c r="L149" i="9"/>
  <c r="M149" i="9"/>
  <c r="L150" i="9"/>
  <c r="M150" i="9"/>
  <c r="L151" i="9"/>
  <c r="M151" i="9"/>
  <c r="L152" i="9"/>
  <c r="M152" i="9"/>
  <c r="L153" i="9"/>
  <c r="M153" i="9"/>
  <c r="L154" i="9"/>
  <c r="M154" i="9"/>
  <c r="L155" i="9"/>
  <c r="M155" i="9"/>
  <c r="L156" i="9"/>
  <c r="M156" i="9"/>
  <c r="L157" i="9"/>
  <c r="M157" i="9"/>
  <c r="L158" i="9"/>
  <c r="M158" i="9"/>
  <c r="L159" i="9"/>
  <c r="M159" i="9"/>
  <c r="L160" i="9"/>
  <c r="M160" i="9"/>
  <c r="L161" i="9"/>
  <c r="M161" i="9"/>
  <c r="L162" i="9"/>
  <c r="M162" i="9"/>
  <c r="L163" i="9"/>
  <c r="M163" i="9"/>
  <c r="L164" i="9"/>
  <c r="M164" i="9"/>
  <c r="L165" i="9"/>
  <c r="M165" i="9"/>
  <c r="L166" i="9"/>
  <c r="M166" i="9"/>
  <c r="L167" i="9"/>
  <c r="M167" i="9"/>
  <c r="L168" i="9"/>
  <c r="M168" i="9"/>
  <c r="L169" i="9"/>
  <c r="M169" i="9"/>
  <c r="L170" i="9"/>
  <c r="M170" i="9"/>
  <c r="L171" i="9"/>
  <c r="M171" i="9"/>
  <c r="L172" i="9"/>
  <c r="M172" i="9"/>
  <c r="L173" i="9"/>
  <c r="M173" i="9"/>
  <c r="L174" i="9"/>
  <c r="M174" i="9"/>
  <c r="L175" i="9"/>
  <c r="M175" i="9"/>
  <c r="L176" i="9"/>
  <c r="M176" i="9"/>
  <c r="L177" i="9"/>
  <c r="M177" i="9"/>
  <c r="L178" i="9"/>
  <c r="M178" i="9"/>
  <c r="L179" i="9"/>
  <c r="M179" i="9"/>
  <c r="L180" i="9"/>
  <c r="M180" i="9"/>
  <c r="L181" i="9"/>
  <c r="M181" i="9"/>
  <c r="L182" i="9"/>
  <c r="M182" i="9"/>
  <c r="L183" i="9"/>
  <c r="M183" i="9"/>
  <c r="L184" i="9"/>
  <c r="M184" i="9"/>
  <c r="L185" i="9"/>
  <c r="M185" i="9"/>
  <c r="L186" i="9"/>
  <c r="M186" i="9"/>
  <c r="L187" i="9"/>
  <c r="M187" i="9"/>
  <c r="L188" i="9"/>
  <c r="M188" i="9"/>
  <c r="L189" i="9"/>
  <c r="M189" i="9"/>
  <c r="L190" i="9"/>
  <c r="M190" i="9"/>
  <c r="L191" i="9"/>
  <c r="M191" i="9"/>
  <c r="L192" i="9"/>
  <c r="M192" i="9"/>
  <c r="L193" i="9"/>
  <c r="M193" i="9"/>
  <c r="L194" i="9"/>
  <c r="M194" i="9"/>
  <c r="L195" i="9"/>
  <c r="M195" i="9"/>
  <c r="L196" i="9"/>
  <c r="M196" i="9"/>
  <c r="L197" i="9"/>
  <c r="M197" i="9"/>
  <c r="L198" i="9"/>
  <c r="M198" i="9"/>
  <c r="L199" i="9"/>
  <c r="M199" i="9"/>
  <c r="L200" i="9"/>
  <c r="M200" i="9"/>
  <c r="L201" i="9"/>
  <c r="M201" i="9"/>
  <c r="L202" i="9"/>
  <c r="M202" i="9"/>
  <c r="L203" i="9"/>
  <c r="M203" i="9"/>
  <c r="L204" i="9"/>
  <c r="M204" i="9"/>
  <c r="L205" i="9"/>
  <c r="M205" i="9"/>
  <c r="L206" i="9"/>
  <c r="M206" i="9"/>
  <c r="L207" i="9"/>
  <c r="M207" i="9"/>
  <c r="L208" i="9"/>
  <c r="M208" i="9"/>
  <c r="L209" i="9"/>
  <c r="M209" i="9"/>
  <c r="L210" i="9"/>
  <c r="M210" i="9"/>
  <c r="L211" i="9"/>
  <c r="M211" i="9"/>
  <c r="L212" i="9"/>
  <c r="M212" i="9"/>
  <c r="L213" i="9"/>
  <c r="M213" i="9"/>
  <c r="L214" i="9"/>
  <c r="M214" i="9"/>
  <c r="L215" i="9"/>
  <c r="M215" i="9"/>
  <c r="L216" i="9"/>
  <c r="M216" i="9"/>
  <c r="L217" i="9"/>
  <c r="M217" i="9"/>
  <c r="L218" i="9"/>
  <c r="M218" i="9"/>
  <c r="L219" i="9"/>
  <c r="M219" i="9"/>
  <c r="L220" i="9"/>
  <c r="M220" i="9"/>
  <c r="L221" i="9"/>
  <c r="M221" i="9"/>
  <c r="L222" i="9"/>
  <c r="M222" i="9"/>
  <c r="L223" i="9"/>
  <c r="M223" i="9"/>
  <c r="L224" i="9"/>
  <c r="M224" i="9"/>
  <c r="L225" i="9"/>
  <c r="M225" i="9"/>
  <c r="L226" i="9"/>
  <c r="M226" i="9"/>
  <c r="L227" i="9"/>
  <c r="M227" i="9"/>
  <c r="L228" i="9"/>
  <c r="M228" i="9"/>
  <c r="L229" i="9"/>
  <c r="M229" i="9"/>
  <c r="L230" i="9"/>
  <c r="M230" i="9"/>
  <c r="M105" i="9"/>
  <c r="L105" i="9"/>
  <c r="N87" i="9"/>
  <c r="N88" i="9"/>
  <c r="E98" i="9"/>
  <c r="F98" i="9"/>
  <c r="G98" i="9"/>
  <c r="H98" i="9"/>
  <c r="I98" i="9"/>
  <c r="J98" i="9"/>
  <c r="K98" i="9"/>
  <c r="L98" i="9"/>
  <c r="M98" i="9"/>
  <c r="N98" i="9"/>
  <c r="O98" i="9"/>
  <c r="P98" i="9"/>
  <c r="G17" i="9"/>
  <c r="O16" i="9"/>
  <c r="I16" i="9"/>
  <c r="M67" i="9"/>
  <c r="N67" i="9"/>
  <c r="O67" i="9"/>
  <c r="O74" i="9" s="1"/>
  <c r="P67" i="9"/>
  <c r="M73" i="9"/>
  <c r="N73" i="9"/>
  <c r="O73" i="9"/>
  <c r="P73" i="9"/>
  <c r="M74" i="9"/>
  <c r="N74" i="9"/>
  <c r="M32" i="9"/>
  <c r="N32" i="9"/>
  <c r="O32" i="9"/>
  <c r="O39" i="9" s="1"/>
  <c r="P32" i="9"/>
  <c r="M38" i="9"/>
  <c r="N38" i="9"/>
  <c r="O38" i="9"/>
  <c r="P38" i="9"/>
  <c r="P39" i="9"/>
  <c r="AA17" i="4"/>
  <c r="Z17" i="4"/>
  <c r="Y17" i="4"/>
  <c r="M17" i="4"/>
  <c r="L17" i="4"/>
  <c r="K17" i="4"/>
  <c r="AA16" i="4"/>
  <c r="Z16" i="4"/>
  <c r="Y16" i="4"/>
  <c r="M16" i="4"/>
  <c r="L16" i="4"/>
  <c r="K16" i="4"/>
  <c r="AA15" i="4"/>
  <c r="Z15" i="4"/>
  <c r="Y15" i="4"/>
  <c r="M15" i="4"/>
  <c r="L15" i="4"/>
  <c r="K15" i="4"/>
  <c r="AA14" i="4"/>
  <c r="Z14" i="4"/>
  <c r="Y14" i="4"/>
  <c r="M14" i="4"/>
  <c r="L14" i="4"/>
  <c r="K14" i="4"/>
  <c r="AA13" i="4"/>
  <c r="Z13" i="4"/>
  <c r="Y13" i="4"/>
  <c r="M13" i="4"/>
  <c r="L13" i="4"/>
  <c r="K13" i="4"/>
  <c r="AA12" i="4"/>
  <c r="Z12" i="4"/>
  <c r="Y12" i="4"/>
  <c r="M12" i="4"/>
  <c r="L12" i="4"/>
  <c r="K12" i="4"/>
  <c r="AA11" i="4"/>
  <c r="Z11" i="4"/>
  <c r="Y11" i="4"/>
  <c r="M11" i="4"/>
  <c r="L11" i="4"/>
  <c r="K11" i="4"/>
  <c r="AA10" i="4"/>
  <c r="Z10" i="4"/>
  <c r="Y10" i="4"/>
  <c r="M10" i="4"/>
  <c r="L10" i="4"/>
  <c r="K10" i="4"/>
  <c r="AA9" i="4"/>
  <c r="Z9" i="4"/>
  <c r="Y9" i="4"/>
  <c r="M9" i="4"/>
  <c r="L9" i="4"/>
  <c r="K9" i="4"/>
  <c r="AA8" i="4"/>
  <c r="Z8" i="4"/>
  <c r="G56" i="9" s="1"/>
  <c r="G59" i="9" s="1"/>
  <c r="Y8" i="4"/>
  <c r="M8" i="4"/>
  <c r="L8" i="4"/>
  <c r="K8" i="4"/>
  <c r="AA7" i="4"/>
  <c r="Z7" i="4"/>
  <c r="Y7" i="4"/>
  <c r="M7" i="4"/>
  <c r="L7" i="4"/>
  <c r="K7" i="4"/>
  <c r="AA6" i="4"/>
  <c r="Z6" i="4"/>
  <c r="Y6" i="4"/>
  <c r="K6" i="4"/>
  <c r="I18" i="9" s="1"/>
  <c r="U358" i="7"/>
  <c r="T358" i="7"/>
  <c r="R358" i="7"/>
  <c r="Q358" i="7"/>
  <c r="H358" i="7"/>
  <c r="G358" i="7"/>
  <c r="D358" i="7"/>
  <c r="U357" i="7"/>
  <c r="T357" i="7"/>
  <c r="R357" i="7"/>
  <c r="Q357" i="7"/>
  <c r="H357" i="7"/>
  <c r="G357" i="7"/>
  <c r="D357" i="7"/>
  <c r="U356" i="7"/>
  <c r="T356" i="7"/>
  <c r="R356" i="7"/>
  <c r="Q356" i="7"/>
  <c r="H356" i="7"/>
  <c r="G356" i="7"/>
  <c r="D356" i="7"/>
  <c r="U355" i="7"/>
  <c r="T355" i="7"/>
  <c r="R355" i="7"/>
  <c r="Q355" i="7"/>
  <c r="H355" i="7"/>
  <c r="G355" i="7"/>
  <c r="D355" i="7"/>
  <c r="U354" i="7"/>
  <c r="T354" i="7"/>
  <c r="R354" i="7"/>
  <c r="Q354" i="7"/>
  <c r="H354" i="7"/>
  <c r="G354" i="7"/>
  <c r="D354" i="7"/>
  <c r="U353" i="7"/>
  <c r="T353" i="7"/>
  <c r="R353" i="7"/>
  <c r="Q353" i="7"/>
  <c r="H353" i="7"/>
  <c r="G353" i="7"/>
  <c r="D353" i="7"/>
  <c r="U352" i="7"/>
  <c r="T352" i="7"/>
  <c r="R352" i="7"/>
  <c r="Q352" i="7"/>
  <c r="H352" i="7"/>
  <c r="G352" i="7"/>
  <c r="D352" i="7"/>
  <c r="U351" i="7"/>
  <c r="T351" i="7"/>
  <c r="R351" i="7"/>
  <c r="Q351" i="7"/>
  <c r="H351" i="7"/>
  <c r="G351" i="7"/>
  <c r="D351" i="7"/>
  <c r="U350" i="7"/>
  <c r="T350" i="7"/>
  <c r="R350" i="7"/>
  <c r="Q350" i="7"/>
  <c r="H350" i="7"/>
  <c r="G350" i="7"/>
  <c r="D350" i="7"/>
  <c r="U349" i="7"/>
  <c r="T349" i="7"/>
  <c r="R349" i="7"/>
  <c r="Q349" i="7"/>
  <c r="H349" i="7"/>
  <c r="G349" i="7"/>
  <c r="D349" i="7"/>
  <c r="U348" i="7"/>
  <c r="T348" i="7"/>
  <c r="R348" i="7"/>
  <c r="Q348" i="7"/>
  <c r="H348" i="7"/>
  <c r="G348" i="7"/>
  <c r="D348" i="7"/>
  <c r="U347" i="7"/>
  <c r="T347" i="7"/>
  <c r="R347" i="7"/>
  <c r="Q347" i="7"/>
  <c r="H347" i="7"/>
  <c r="G347" i="7"/>
  <c r="D347" i="7"/>
  <c r="U346" i="7"/>
  <c r="T346" i="7"/>
  <c r="R346" i="7"/>
  <c r="Q346" i="7"/>
  <c r="H346" i="7"/>
  <c r="G346" i="7"/>
  <c r="D346" i="7"/>
  <c r="U345" i="7"/>
  <c r="T345" i="7"/>
  <c r="R345" i="7"/>
  <c r="Q345" i="7"/>
  <c r="H345" i="7"/>
  <c r="G345" i="7"/>
  <c r="D345" i="7"/>
  <c r="U344" i="7"/>
  <c r="T344" i="7"/>
  <c r="R344" i="7"/>
  <c r="Q344" i="7"/>
  <c r="H344" i="7"/>
  <c r="G344" i="7"/>
  <c r="D344" i="7"/>
  <c r="U343" i="7"/>
  <c r="T343" i="7"/>
  <c r="R343" i="7"/>
  <c r="Q343" i="7"/>
  <c r="H343" i="7"/>
  <c r="G343" i="7"/>
  <c r="D343" i="7"/>
  <c r="U342" i="7"/>
  <c r="T342" i="7"/>
  <c r="R342" i="7"/>
  <c r="Q342" i="7"/>
  <c r="H342" i="7"/>
  <c r="G342" i="7"/>
  <c r="D342" i="7"/>
  <c r="U341" i="7"/>
  <c r="T341" i="7"/>
  <c r="R341" i="7"/>
  <c r="Q341" i="7"/>
  <c r="H341" i="7"/>
  <c r="G341" i="7"/>
  <c r="D341" i="7"/>
  <c r="U340" i="7"/>
  <c r="T340" i="7"/>
  <c r="R340" i="7"/>
  <c r="Q340" i="7"/>
  <c r="H340" i="7"/>
  <c r="G340" i="7"/>
  <c r="D340" i="7"/>
  <c r="U339" i="7"/>
  <c r="T339" i="7"/>
  <c r="R339" i="7"/>
  <c r="Q339" i="7"/>
  <c r="H339" i="7"/>
  <c r="G339" i="7"/>
  <c r="D339" i="7"/>
  <c r="U338" i="7"/>
  <c r="T338" i="7"/>
  <c r="R338" i="7"/>
  <c r="Q338" i="7"/>
  <c r="H338" i="7"/>
  <c r="G338" i="7"/>
  <c r="D338" i="7"/>
  <c r="U337" i="7"/>
  <c r="T337" i="7"/>
  <c r="R337" i="7"/>
  <c r="Q337" i="7"/>
  <c r="H337" i="7"/>
  <c r="G337" i="7"/>
  <c r="D337" i="7"/>
  <c r="U336" i="7"/>
  <c r="T336" i="7"/>
  <c r="R336" i="7"/>
  <c r="Q336" i="7"/>
  <c r="H336" i="7"/>
  <c r="G336" i="7"/>
  <c r="D336" i="7"/>
  <c r="U335" i="7"/>
  <c r="T335" i="7"/>
  <c r="R335" i="7"/>
  <c r="Q335" i="7"/>
  <c r="H335" i="7"/>
  <c r="G335" i="7"/>
  <c r="D335" i="7"/>
  <c r="U334" i="7"/>
  <c r="T334" i="7"/>
  <c r="R334" i="7"/>
  <c r="Q334" i="7"/>
  <c r="H334" i="7"/>
  <c r="G334" i="7"/>
  <c r="D334" i="7"/>
  <c r="U333" i="7"/>
  <c r="T333" i="7"/>
  <c r="R333" i="7"/>
  <c r="Q333" i="7"/>
  <c r="H333" i="7"/>
  <c r="G333" i="7"/>
  <c r="D333" i="7"/>
  <c r="U332" i="7"/>
  <c r="T332" i="7"/>
  <c r="R332" i="7"/>
  <c r="Q332" i="7"/>
  <c r="H332" i="7"/>
  <c r="G332" i="7"/>
  <c r="D332" i="7"/>
  <c r="U331" i="7"/>
  <c r="T331" i="7"/>
  <c r="R331" i="7"/>
  <c r="Q331" i="7"/>
  <c r="H331" i="7"/>
  <c r="G331" i="7"/>
  <c r="D331" i="7"/>
  <c r="U330" i="7"/>
  <c r="T330" i="7"/>
  <c r="R330" i="7"/>
  <c r="Q330" i="7"/>
  <c r="H330" i="7"/>
  <c r="G330" i="7"/>
  <c r="D330" i="7"/>
  <c r="U329" i="7"/>
  <c r="T329" i="7"/>
  <c r="R329" i="7"/>
  <c r="Q329" i="7"/>
  <c r="H329" i="7"/>
  <c r="G329" i="7"/>
  <c r="D329" i="7"/>
  <c r="U328" i="7"/>
  <c r="T328" i="7"/>
  <c r="R328" i="7"/>
  <c r="Q328" i="7"/>
  <c r="H328" i="7"/>
  <c r="G328" i="7"/>
  <c r="D328" i="7"/>
  <c r="U327" i="7"/>
  <c r="T327" i="7"/>
  <c r="R327" i="7"/>
  <c r="Q327" i="7"/>
  <c r="H327" i="7"/>
  <c r="G327" i="7"/>
  <c r="D327" i="7"/>
  <c r="U326" i="7"/>
  <c r="T326" i="7"/>
  <c r="R326" i="7"/>
  <c r="Q326" i="7"/>
  <c r="H326" i="7"/>
  <c r="G326" i="7"/>
  <c r="D326" i="7"/>
  <c r="U325" i="7"/>
  <c r="T325" i="7"/>
  <c r="R325" i="7"/>
  <c r="Q325" i="7"/>
  <c r="H325" i="7"/>
  <c r="G325" i="7"/>
  <c r="D325" i="7"/>
  <c r="U324" i="7"/>
  <c r="T324" i="7"/>
  <c r="R324" i="7"/>
  <c r="Q324" i="7"/>
  <c r="H324" i="7"/>
  <c r="G324" i="7"/>
  <c r="D324" i="7"/>
  <c r="U323" i="7"/>
  <c r="T323" i="7"/>
  <c r="R323" i="7"/>
  <c r="Q323" i="7"/>
  <c r="H323" i="7"/>
  <c r="G323" i="7"/>
  <c r="D323" i="7"/>
  <c r="U322" i="7"/>
  <c r="T322" i="7"/>
  <c r="R322" i="7"/>
  <c r="Q322" i="7"/>
  <c r="H322" i="7"/>
  <c r="G322" i="7"/>
  <c r="D322" i="7"/>
  <c r="U321" i="7"/>
  <c r="T321" i="7"/>
  <c r="R321" i="7"/>
  <c r="Q321" i="7"/>
  <c r="H321" i="7"/>
  <c r="G321" i="7"/>
  <c r="D321" i="7"/>
  <c r="U320" i="7"/>
  <c r="T320" i="7"/>
  <c r="R320" i="7"/>
  <c r="Q320" i="7"/>
  <c r="H320" i="7"/>
  <c r="G320" i="7"/>
  <c r="D320" i="7"/>
  <c r="U319" i="7"/>
  <c r="T319" i="7"/>
  <c r="R319" i="7"/>
  <c r="Q319" i="7"/>
  <c r="H319" i="7"/>
  <c r="G319" i="7"/>
  <c r="D319" i="7"/>
  <c r="U318" i="7"/>
  <c r="T318" i="7"/>
  <c r="R318" i="7"/>
  <c r="Q318" i="7"/>
  <c r="H318" i="7"/>
  <c r="G318" i="7"/>
  <c r="D318" i="7"/>
  <c r="U317" i="7"/>
  <c r="T317" i="7"/>
  <c r="R317" i="7"/>
  <c r="Q317" i="7"/>
  <c r="H317" i="7"/>
  <c r="G317" i="7"/>
  <c r="D317" i="7"/>
  <c r="U316" i="7"/>
  <c r="T316" i="7"/>
  <c r="R316" i="7"/>
  <c r="Q316" i="7"/>
  <c r="H316" i="7"/>
  <c r="G316" i="7"/>
  <c r="D316" i="7"/>
  <c r="U315" i="7"/>
  <c r="T315" i="7"/>
  <c r="R315" i="7"/>
  <c r="Q315" i="7"/>
  <c r="H315" i="7"/>
  <c r="G315" i="7"/>
  <c r="D315" i="7"/>
  <c r="U314" i="7"/>
  <c r="T314" i="7"/>
  <c r="R314" i="7"/>
  <c r="Q314" i="7"/>
  <c r="H314" i="7"/>
  <c r="G314" i="7"/>
  <c r="D314" i="7"/>
  <c r="U313" i="7"/>
  <c r="T313" i="7"/>
  <c r="R313" i="7"/>
  <c r="Q313" i="7"/>
  <c r="H313" i="7"/>
  <c r="G313" i="7"/>
  <c r="D313" i="7"/>
  <c r="U312" i="7"/>
  <c r="T312" i="7"/>
  <c r="R312" i="7"/>
  <c r="Q312" i="7"/>
  <c r="H312" i="7"/>
  <c r="G312" i="7"/>
  <c r="D312" i="7"/>
  <c r="U311" i="7"/>
  <c r="T311" i="7"/>
  <c r="R311" i="7"/>
  <c r="Q311" i="7"/>
  <c r="H311" i="7"/>
  <c r="G311" i="7"/>
  <c r="D311" i="7"/>
  <c r="U310" i="7"/>
  <c r="T310" i="7"/>
  <c r="R310" i="7"/>
  <c r="Q310" i="7"/>
  <c r="H310" i="7"/>
  <c r="G310" i="7"/>
  <c r="D310" i="7"/>
  <c r="U309" i="7"/>
  <c r="T309" i="7"/>
  <c r="R309" i="7"/>
  <c r="Q309" i="7"/>
  <c r="H309" i="7"/>
  <c r="G309" i="7"/>
  <c r="D309" i="7"/>
  <c r="U308" i="7"/>
  <c r="T308" i="7"/>
  <c r="R308" i="7"/>
  <c r="Q308" i="7"/>
  <c r="H308" i="7"/>
  <c r="G308" i="7"/>
  <c r="D308" i="7"/>
  <c r="U307" i="7"/>
  <c r="T307" i="7"/>
  <c r="R307" i="7"/>
  <c r="Q307" i="7"/>
  <c r="H307" i="7"/>
  <c r="G307" i="7"/>
  <c r="D307" i="7"/>
  <c r="U306" i="7"/>
  <c r="T306" i="7"/>
  <c r="R306" i="7"/>
  <c r="Q306" i="7"/>
  <c r="H306" i="7"/>
  <c r="G306" i="7"/>
  <c r="D306" i="7"/>
  <c r="U305" i="7"/>
  <c r="T305" i="7"/>
  <c r="R305" i="7"/>
  <c r="Q305" i="7"/>
  <c r="H305" i="7"/>
  <c r="G305" i="7"/>
  <c r="D305" i="7"/>
  <c r="U304" i="7"/>
  <c r="T304" i="7"/>
  <c r="R304" i="7"/>
  <c r="Q304" i="7"/>
  <c r="H304" i="7"/>
  <c r="G304" i="7"/>
  <c r="D304" i="7"/>
  <c r="U303" i="7"/>
  <c r="T303" i="7"/>
  <c r="R303" i="7"/>
  <c r="Q303" i="7"/>
  <c r="H303" i="7"/>
  <c r="G303" i="7"/>
  <c r="D303" i="7"/>
  <c r="U302" i="7"/>
  <c r="T302" i="7"/>
  <c r="R302" i="7"/>
  <c r="Q302" i="7"/>
  <c r="H302" i="7"/>
  <c r="S302" i="7" s="1"/>
  <c r="G302" i="7"/>
  <c r="D302" i="7"/>
  <c r="U301" i="7"/>
  <c r="T301" i="7"/>
  <c r="R301" i="7"/>
  <c r="Q301" i="7"/>
  <c r="H301" i="7"/>
  <c r="G301" i="7"/>
  <c r="D301" i="7"/>
  <c r="U300" i="7"/>
  <c r="T300" i="7"/>
  <c r="R300" i="7"/>
  <c r="Q300" i="7"/>
  <c r="H300" i="7"/>
  <c r="S300" i="7" s="1"/>
  <c r="G300" i="7"/>
  <c r="D300" i="7"/>
  <c r="U299" i="7"/>
  <c r="T299" i="7"/>
  <c r="R299" i="7"/>
  <c r="Q299" i="7"/>
  <c r="H299" i="7"/>
  <c r="G299" i="7"/>
  <c r="D299" i="7"/>
  <c r="U298" i="7"/>
  <c r="T298" i="7"/>
  <c r="R298" i="7"/>
  <c r="Q298" i="7"/>
  <c r="H298" i="7"/>
  <c r="S298" i="7" s="1"/>
  <c r="G298" i="7"/>
  <c r="D298" i="7"/>
  <c r="U297" i="7"/>
  <c r="T297" i="7"/>
  <c r="R297" i="7"/>
  <c r="Q297" i="7"/>
  <c r="H297" i="7"/>
  <c r="G297" i="7"/>
  <c r="D297" i="7"/>
  <c r="U296" i="7"/>
  <c r="T296" i="7"/>
  <c r="R296" i="7"/>
  <c r="Q296" i="7"/>
  <c r="H296" i="7"/>
  <c r="S296" i="7" s="1"/>
  <c r="G296" i="7"/>
  <c r="D296" i="7"/>
  <c r="U295" i="7"/>
  <c r="T295" i="7"/>
  <c r="R295" i="7"/>
  <c r="Q295" i="7"/>
  <c r="H295" i="7"/>
  <c r="G295" i="7"/>
  <c r="D295" i="7"/>
  <c r="U294" i="7"/>
  <c r="T294" i="7"/>
  <c r="R294" i="7"/>
  <c r="Q294" i="7"/>
  <c r="H294" i="7"/>
  <c r="S294" i="7" s="1"/>
  <c r="G294" i="7"/>
  <c r="D294" i="7"/>
  <c r="U293" i="7"/>
  <c r="T293" i="7"/>
  <c r="R293" i="7"/>
  <c r="Q293" i="7"/>
  <c r="H293" i="7"/>
  <c r="G293" i="7"/>
  <c r="D293" i="7"/>
  <c r="U292" i="7"/>
  <c r="T292" i="7"/>
  <c r="R292" i="7"/>
  <c r="Q292" i="7"/>
  <c r="H292" i="7"/>
  <c r="S292" i="7" s="1"/>
  <c r="G292" i="7"/>
  <c r="D292" i="7"/>
  <c r="U291" i="7"/>
  <c r="T291" i="7"/>
  <c r="R291" i="7"/>
  <c r="Q291" i="7"/>
  <c r="H291" i="7"/>
  <c r="G291" i="7"/>
  <c r="D291" i="7"/>
  <c r="U290" i="7"/>
  <c r="T290" i="7"/>
  <c r="R290" i="7"/>
  <c r="Q290" i="7"/>
  <c r="H290" i="7"/>
  <c r="S290" i="7" s="1"/>
  <c r="G290" i="7"/>
  <c r="D290" i="7"/>
  <c r="U289" i="7"/>
  <c r="T289" i="7"/>
  <c r="R289" i="7"/>
  <c r="Q289" i="7"/>
  <c r="H289" i="7"/>
  <c r="G289" i="7"/>
  <c r="D289" i="7"/>
  <c r="U288" i="7"/>
  <c r="T288" i="7"/>
  <c r="R288" i="7"/>
  <c r="Q288" i="7"/>
  <c r="H288" i="7"/>
  <c r="S288" i="7" s="1"/>
  <c r="G288" i="7"/>
  <c r="D288" i="7"/>
  <c r="U287" i="7"/>
  <c r="T287" i="7"/>
  <c r="R287" i="7"/>
  <c r="Q287" i="7"/>
  <c r="H287" i="7"/>
  <c r="G287" i="7"/>
  <c r="D287" i="7"/>
  <c r="U286" i="7"/>
  <c r="T286" i="7"/>
  <c r="R286" i="7"/>
  <c r="Q286" i="7"/>
  <c r="H286" i="7"/>
  <c r="S286" i="7" s="1"/>
  <c r="G286" i="7"/>
  <c r="D286" i="7"/>
  <c r="U285" i="7"/>
  <c r="T285" i="7"/>
  <c r="R285" i="7"/>
  <c r="Q285" i="7"/>
  <c r="H285" i="7"/>
  <c r="G285" i="7"/>
  <c r="D285" i="7"/>
  <c r="U284" i="7"/>
  <c r="T284" i="7"/>
  <c r="R284" i="7"/>
  <c r="Q284" i="7"/>
  <c r="H284" i="7"/>
  <c r="S284" i="7" s="1"/>
  <c r="G284" i="7"/>
  <c r="D284" i="7"/>
  <c r="U283" i="7"/>
  <c r="T283" i="7"/>
  <c r="R283" i="7"/>
  <c r="Q283" i="7"/>
  <c r="H283" i="7"/>
  <c r="G283" i="7"/>
  <c r="D283" i="7"/>
  <c r="U282" i="7"/>
  <c r="T282" i="7"/>
  <c r="R282" i="7"/>
  <c r="Q282" i="7"/>
  <c r="H282" i="7"/>
  <c r="S282" i="7"/>
  <c r="G282" i="7"/>
  <c r="D282" i="7"/>
  <c r="U281" i="7"/>
  <c r="T281" i="7"/>
  <c r="R281" i="7"/>
  <c r="Q281" i="7"/>
  <c r="H281" i="7"/>
  <c r="G281" i="7"/>
  <c r="D281" i="7"/>
  <c r="U280" i="7"/>
  <c r="T280" i="7"/>
  <c r="R280" i="7"/>
  <c r="Q280" i="7"/>
  <c r="H280" i="7"/>
  <c r="S280" i="7" s="1"/>
  <c r="G280" i="7"/>
  <c r="D280" i="7"/>
  <c r="U279" i="7"/>
  <c r="T279" i="7"/>
  <c r="R279" i="7"/>
  <c r="Q279" i="7"/>
  <c r="H279" i="7"/>
  <c r="G279" i="7"/>
  <c r="D279" i="7"/>
  <c r="U278" i="7"/>
  <c r="T278" i="7"/>
  <c r="R278" i="7"/>
  <c r="Q278" i="7"/>
  <c r="H278" i="7"/>
  <c r="S278" i="7" s="1"/>
  <c r="G278" i="7"/>
  <c r="D278" i="7"/>
  <c r="U277" i="7"/>
  <c r="T277" i="7"/>
  <c r="R277" i="7"/>
  <c r="Q277" i="7"/>
  <c r="H277" i="7"/>
  <c r="G277" i="7"/>
  <c r="D277" i="7"/>
  <c r="U276" i="7"/>
  <c r="T276" i="7"/>
  <c r="R276" i="7"/>
  <c r="Q276" i="7"/>
  <c r="H276" i="7"/>
  <c r="S276" i="7" s="1"/>
  <c r="G276" i="7"/>
  <c r="D276" i="7"/>
  <c r="U275" i="7"/>
  <c r="T275" i="7"/>
  <c r="R275" i="7"/>
  <c r="Q275" i="7"/>
  <c r="H275" i="7"/>
  <c r="G275" i="7"/>
  <c r="D275" i="7"/>
  <c r="U274" i="7"/>
  <c r="T274" i="7"/>
  <c r="R274" i="7"/>
  <c r="Q274" i="7"/>
  <c r="H274" i="7"/>
  <c r="S274" i="7" s="1"/>
  <c r="G274" i="7"/>
  <c r="D274" i="7"/>
  <c r="U273" i="7"/>
  <c r="T273" i="7"/>
  <c r="R273" i="7"/>
  <c r="Q273" i="7"/>
  <c r="H273" i="7"/>
  <c r="G273" i="7"/>
  <c r="D273" i="7"/>
  <c r="U272" i="7"/>
  <c r="T272" i="7"/>
  <c r="H272" i="7"/>
  <c r="S272" i="7" s="1"/>
  <c r="R272" i="7"/>
  <c r="Q272" i="7"/>
  <c r="G272" i="7"/>
  <c r="D272" i="7"/>
  <c r="U271" i="7"/>
  <c r="T271" i="7"/>
  <c r="H271" i="7"/>
  <c r="S271" i="7" s="1"/>
  <c r="R271" i="7"/>
  <c r="Q271" i="7"/>
  <c r="G271" i="7"/>
  <c r="D271" i="7"/>
  <c r="U270" i="7"/>
  <c r="T270" i="7"/>
  <c r="H270" i="7"/>
  <c r="S270" i="7" s="1"/>
  <c r="R270" i="7"/>
  <c r="Q270" i="7"/>
  <c r="G270" i="7"/>
  <c r="D270" i="7"/>
  <c r="U269" i="7"/>
  <c r="T269" i="7"/>
  <c r="H269" i="7"/>
  <c r="S269" i="7" s="1"/>
  <c r="R269" i="7"/>
  <c r="Q269" i="7"/>
  <c r="G269" i="7"/>
  <c r="D269" i="7"/>
  <c r="U268" i="7"/>
  <c r="T268" i="7"/>
  <c r="H268" i="7"/>
  <c r="S268" i="7" s="1"/>
  <c r="R268" i="7"/>
  <c r="Q268" i="7"/>
  <c r="G268" i="7"/>
  <c r="D268" i="7"/>
  <c r="U267" i="7"/>
  <c r="T267" i="7"/>
  <c r="H267" i="7"/>
  <c r="S267" i="7" s="1"/>
  <c r="R267" i="7"/>
  <c r="Q267" i="7"/>
  <c r="G267" i="7"/>
  <c r="D267" i="7"/>
  <c r="U266" i="7"/>
  <c r="T266" i="7"/>
  <c r="H266" i="7"/>
  <c r="S266" i="7" s="1"/>
  <c r="R266" i="7"/>
  <c r="Q266" i="7"/>
  <c r="G266" i="7"/>
  <c r="D266" i="7"/>
  <c r="U265" i="7"/>
  <c r="T265" i="7"/>
  <c r="H265" i="7"/>
  <c r="S265" i="7" s="1"/>
  <c r="R265" i="7"/>
  <c r="Q265" i="7"/>
  <c r="G265" i="7"/>
  <c r="D265" i="7"/>
  <c r="U264" i="7"/>
  <c r="T264" i="7"/>
  <c r="H264" i="7"/>
  <c r="S264" i="7" s="1"/>
  <c r="R264" i="7"/>
  <c r="Q264" i="7"/>
  <c r="G264" i="7"/>
  <c r="D264" i="7"/>
  <c r="U263" i="7"/>
  <c r="T263" i="7"/>
  <c r="H263" i="7"/>
  <c r="S263" i="7" s="1"/>
  <c r="R263" i="7"/>
  <c r="Q263" i="7"/>
  <c r="G263" i="7"/>
  <c r="D263" i="7"/>
  <c r="U262" i="7"/>
  <c r="T262" i="7"/>
  <c r="H262" i="7"/>
  <c r="S262" i="7" s="1"/>
  <c r="R262" i="7"/>
  <c r="Q262" i="7"/>
  <c r="G262" i="7"/>
  <c r="D262" i="7"/>
  <c r="U261" i="7"/>
  <c r="T261" i="7"/>
  <c r="H261" i="7"/>
  <c r="S261" i="7" s="1"/>
  <c r="R261" i="7"/>
  <c r="Q261" i="7"/>
  <c r="G261" i="7"/>
  <c r="D261" i="7"/>
  <c r="U260" i="7"/>
  <c r="T260" i="7"/>
  <c r="H260" i="7"/>
  <c r="S260" i="7" s="1"/>
  <c r="R260" i="7"/>
  <c r="Q260" i="7"/>
  <c r="G260" i="7"/>
  <c r="D260" i="7"/>
  <c r="U259" i="7"/>
  <c r="T259" i="7"/>
  <c r="H259" i="7"/>
  <c r="S259" i="7" s="1"/>
  <c r="R259" i="7"/>
  <c r="Q259" i="7"/>
  <c r="G259" i="7"/>
  <c r="D259" i="7"/>
  <c r="U258" i="7"/>
  <c r="T258" i="7"/>
  <c r="H258" i="7"/>
  <c r="S258" i="7" s="1"/>
  <c r="R258" i="7"/>
  <c r="Q258" i="7"/>
  <c r="G258" i="7"/>
  <c r="D258" i="7"/>
  <c r="U257" i="7"/>
  <c r="T257" i="7"/>
  <c r="H257" i="7"/>
  <c r="S257" i="7" s="1"/>
  <c r="R257" i="7"/>
  <c r="Q257" i="7"/>
  <c r="G257" i="7"/>
  <c r="D257" i="7"/>
  <c r="U256" i="7"/>
  <c r="T256" i="7"/>
  <c r="H256" i="7"/>
  <c r="S256" i="7" s="1"/>
  <c r="R256" i="7"/>
  <c r="Q256" i="7"/>
  <c r="G256" i="7"/>
  <c r="D256" i="7"/>
  <c r="U255" i="7"/>
  <c r="T255" i="7"/>
  <c r="H255" i="7"/>
  <c r="S255" i="7" s="1"/>
  <c r="R255" i="7"/>
  <c r="Q255" i="7"/>
  <c r="G255" i="7"/>
  <c r="D255" i="7"/>
  <c r="U254" i="7"/>
  <c r="T254" i="7"/>
  <c r="H254" i="7"/>
  <c r="S254" i="7" s="1"/>
  <c r="R254" i="7"/>
  <c r="Q254" i="7"/>
  <c r="G254" i="7"/>
  <c r="D254" i="7"/>
  <c r="U253" i="7"/>
  <c r="T253" i="7"/>
  <c r="H253" i="7"/>
  <c r="S253" i="7" s="1"/>
  <c r="R253" i="7"/>
  <c r="Q253" i="7"/>
  <c r="G253" i="7"/>
  <c r="D253" i="7"/>
  <c r="U252" i="7"/>
  <c r="T252" i="7"/>
  <c r="H252" i="7"/>
  <c r="S252" i="7" s="1"/>
  <c r="R252" i="7"/>
  <c r="Q252" i="7"/>
  <c r="G252" i="7"/>
  <c r="D252" i="7"/>
  <c r="U251" i="7"/>
  <c r="T251" i="7"/>
  <c r="H251" i="7"/>
  <c r="S251" i="7" s="1"/>
  <c r="R251" i="7"/>
  <c r="Q251" i="7"/>
  <c r="G251" i="7"/>
  <c r="D251" i="7"/>
  <c r="U250" i="7"/>
  <c r="T250" i="7"/>
  <c r="H250" i="7"/>
  <c r="S250" i="7" s="1"/>
  <c r="R250" i="7"/>
  <c r="Q250" i="7"/>
  <c r="G250" i="7"/>
  <c r="D250" i="7"/>
  <c r="U249" i="7"/>
  <c r="T249" i="7"/>
  <c r="H249" i="7"/>
  <c r="S249" i="7" s="1"/>
  <c r="R249" i="7"/>
  <c r="Q249" i="7"/>
  <c r="G249" i="7"/>
  <c r="D249" i="7"/>
  <c r="U248" i="7"/>
  <c r="T248" i="7"/>
  <c r="H248" i="7"/>
  <c r="S248" i="7" s="1"/>
  <c r="R248" i="7"/>
  <c r="Q248" i="7"/>
  <c r="G248" i="7"/>
  <c r="D248" i="7"/>
  <c r="U247" i="7"/>
  <c r="T247" i="7"/>
  <c r="H247" i="7"/>
  <c r="S247" i="7" s="1"/>
  <c r="R247" i="7"/>
  <c r="Q247" i="7"/>
  <c r="G247" i="7"/>
  <c r="D247" i="7"/>
  <c r="U246" i="7"/>
  <c r="T246" i="7"/>
  <c r="H246" i="7"/>
  <c r="S246" i="7" s="1"/>
  <c r="R246" i="7"/>
  <c r="Q246" i="7"/>
  <c r="G246" i="7"/>
  <c r="D246" i="7"/>
  <c r="U245" i="7"/>
  <c r="T245" i="7"/>
  <c r="H245" i="7"/>
  <c r="S245" i="7" s="1"/>
  <c r="R245" i="7"/>
  <c r="Q245" i="7"/>
  <c r="G245" i="7"/>
  <c r="D245" i="7"/>
  <c r="U244" i="7"/>
  <c r="T244" i="7"/>
  <c r="H244" i="7"/>
  <c r="S244" i="7" s="1"/>
  <c r="R244" i="7"/>
  <c r="Q244" i="7"/>
  <c r="G244" i="7"/>
  <c r="D244" i="7"/>
  <c r="U243" i="7"/>
  <c r="T243" i="7"/>
  <c r="H243" i="7"/>
  <c r="S243" i="7" s="1"/>
  <c r="R243" i="7"/>
  <c r="Q243" i="7"/>
  <c r="G243" i="7"/>
  <c r="D243" i="7"/>
  <c r="U242" i="7"/>
  <c r="T242" i="7"/>
  <c r="H242" i="7"/>
  <c r="S242" i="7" s="1"/>
  <c r="R242" i="7"/>
  <c r="Q242" i="7"/>
  <c r="G242" i="7"/>
  <c r="D242" i="7"/>
  <c r="U241" i="7"/>
  <c r="T241" i="7"/>
  <c r="H241" i="7"/>
  <c r="S241" i="7" s="1"/>
  <c r="R241" i="7"/>
  <c r="Q241" i="7"/>
  <c r="G241" i="7"/>
  <c r="D241" i="7"/>
  <c r="U240" i="7"/>
  <c r="T240" i="7"/>
  <c r="H240" i="7"/>
  <c r="S240" i="7" s="1"/>
  <c r="R240" i="7"/>
  <c r="Q240" i="7"/>
  <c r="G240" i="7"/>
  <c r="D240" i="7"/>
  <c r="U239" i="7"/>
  <c r="T239" i="7"/>
  <c r="H239" i="7"/>
  <c r="S239" i="7" s="1"/>
  <c r="R239" i="7"/>
  <c r="Q239" i="7"/>
  <c r="G239" i="7"/>
  <c r="D239" i="7"/>
  <c r="U238" i="7"/>
  <c r="T238" i="7"/>
  <c r="H238" i="7"/>
  <c r="S238" i="7" s="1"/>
  <c r="R238" i="7"/>
  <c r="Q238" i="7"/>
  <c r="G238" i="7"/>
  <c r="D238" i="7"/>
  <c r="U237" i="7"/>
  <c r="T237" i="7"/>
  <c r="H237" i="7"/>
  <c r="S237" i="7" s="1"/>
  <c r="R237" i="7"/>
  <c r="Q237" i="7"/>
  <c r="G237" i="7"/>
  <c r="D237" i="7"/>
  <c r="U236" i="7"/>
  <c r="T236" i="7"/>
  <c r="H236" i="7"/>
  <c r="S236" i="7" s="1"/>
  <c r="R236" i="7"/>
  <c r="Q236" i="7"/>
  <c r="G236" i="7"/>
  <c r="D236" i="7"/>
  <c r="U235" i="7"/>
  <c r="T235" i="7"/>
  <c r="H235" i="7"/>
  <c r="S235" i="7" s="1"/>
  <c r="R235" i="7"/>
  <c r="Q235" i="7"/>
  <c r="G235" i="7"/>
  <c r="D235" i="7"/>
  <c r="U234" i="7"/>
  <c r="T234" i="7"/>
  <c r="H234" i="7"/>
  <c r="S234" i="7" s="1"/>
  <c r="R234" i="7"/>
  <c r="Q234" i="7"/>
  <c r="G234" i="7"/>
  <c r="D234" i="7"/>
  <c r="U233" i="7"/>
  <c r="T233" i="7"/>
  <c r="H233" i="7"/>
  <c r="S233" i="7" s="1"/>
  <c r="R233" i="7"/>
  <c r="Q233" i="7"/>
  <c r="G233" i="7"/>
  <c r="D233" i="7"/>
  <c r="U232" i="7"/>
  <c r="T232" i="7"/>
  <c r="H232" i="7"/>
  <c r="S232" i="7" s="1"/>
  <c r="R232" i="7"/>
  <c r="Q232" i="7"/>
  <c r="G232" i="7"/>
  <c r="D232" i="7"/>
  <c r="U231" i="7"/>
  <c r="T231" i="7"/>
  <c r="H231" i="7"/>
  <c r="S231" i="7" s="1"/>
  <c r="R231" i="7"/>
  <c r="Q231" i="7"/>
  <c r="G231" i="7"/>
  <c r="D231" i="7"/>
  <c r="U230" i="7"/>
  <c r="T230" i="7"/>
  <c r="H230" i="7"/>
  <c r="S230" i="7" s="1"/>
  <c r="R230" i="7"/>
  <c r="Q230" i="7"/>
  <c r="G230" i="7"/>
  <c r="D230" i="7"/>
  <c r="U229" i="7"/>
  <c r="T229" i="7"/>
  <c r="H229" i="7"/>
  <c r="S229" i="7" s="1"/>
  <c r="R229" i="7"/>
  <c r="Q229" i="7"/>
  <c r="G229" i="7"/>
  <c r="D229" i="7"/>
  <c r="U228" i="7"/>
  <c r="T228" i="7"/>
  <c r="H228" i="7"/>
  <c r="S228" i="7" s="1"/>
  <c r="R228" i="7"/>
  <c r="Q228" i="7"/>
  <c r="G228" i="7"/>
  <c r="D228" i="7"/>
  <c r="U227" i="7"/>
  <c r="T227" i="7"/>
  <c r="H227" i="7"/>
  <c r="S227" i="7" s="1"/>
  <c r="R227" i="7"/>
  <c r="Q227" i="7"/>
  <c r="G227" i="7"/>
  <c r="D227" i="7"/>
  <c r="U226" i="7"/>
  <c r="T226" i="7"/>
  <c r="H226" i="7"/>
  <c r="S226" i="7" s="1"/>
  <c r="R226" i="7"/>
  <c r="Q226" i="7"/>
  <c r="G226" i="7"/>
  <c r="D226" i="7"/>
  <c r="U225" i="7"/>
  <c r="T225" i="7"/>
  <c r="H225" i="7"/>
  <c r="S225" i="7" s="1"/>
  <c r="R225" i="7"/>
  <c r="Q225" i="7"/>
  <c r="G225" i="7"/>
  <c r="D225" i="7"/>
  <c r="U224" i="7"/>
  <c r="T224" i="7"/>
  <c r="H224" i="7"/>
  <c r="S224" i="7" s="1"/>
  <c r="R224" i="7"/>
  <c r="Q224" i="7"/>
  <c r="G224" i="7"/>
  <c r="D224" i="7"/>
  <c r="U223" i="7"/>
  <c r="T223" i="7"/>
  <c r="H223" i="7"/>
  <c r="S223" i="7" s="1"/>
  <c r="R223" i="7"/>
  <c r="Q223" i="7"/>
  <c r="G223" i="7"/>
  <c r="D223" i="7"/>
  <c r="U222" i="7"/>
  <c r="T222" i="7"/>
  <c r="H222" i="7"/>
  <c r="S222" i="7" s="1"/>
  <c r="R222" i="7"/>
  <c r="Q222" i="7"/>
  <c r="G222" i="7"/>
  <c r="D222" i="7"/>
  <c r="U221" i="7"/>
  <c r="T221" i="7"/>
  <c r="H221" i="7"/>
  <c r="S221" i="7" s="1"/>
  <c r="R221" i="7"/>
  <c r="Q221" i="7"/>
  <c r="G221" i="7"/>
  <c r="D221" i="7"/>
  <c r="U220" i="7"/>
  <c r="T220" i="7"/>
  <c r="H220" i="7"/>
  <c r="S220" i="7" s="1"/>
  <c r="R220" i="7"/>
  <c r="Q220" i="7"/>
  <c r="G220" i="7"/>
  <c r="D220" i="7"/>
  <c r="U219" i="7"/>
  <c r="T219" i="7"/>
  <c r="H219" i="7"/>
  <c r="S219" i="7" s="1"/>
  <c r="R219" i="7"/>
  <c r="Q219" i="7"/>
  <c r="G219" i="7"/>
  <c r="D219" i="7"/>
  <c r="U218" i="7"/>
  <c r="T218" i="7"/>
  <c r="H218" i="7"/>
  <c r="S218" i="7" s="1"/>
  <c r="R218" i="7"/>
  <c r="Q218" i="7"/>
  <c r="G218" i="7"/>
  <c r="D218" i="7"/>
  <c r="U217" i="7"/>
  <c r="T217" i="7"/>
  <c r="H217" i="7"/>
  <c r="S217" i="7" s="1"/>
  <c r="R217" i="7"/>
  <c r="Q217" i="7"/>
  <c r="G217" i="7"/>
  <c r="D217" i="7"/>
  <c r="U216" i="7"/>
  <c r="T216" i="7"/>
  <c r="H216" i="7"/>
  <c r="S216" i="7" s="1"/>
  <c r="R216" i="7"/>
  <c r="Q216" i="7"/>
  <c r="G216" i="7"/>
  <c r="D216" i="7"/>
  <c r="U215" i="7"/>
  <c r="T215" i="7"/>
  <c r="H215" i="7"/>
  <c r="S215" i="7" s="1"/>
  <c r="R215" i="7"/>
  <c r="Q215" i="7"/>
  <c r="G215" i="7"/>
  <c r="D215" i="7"/>
  <c r="U214" i="7"/>
  <c r="T214" i="7"/>
  <c r="H214" i="7"/>
  <c r="S214" i="7" s="1"/>
  <c r="R214" i="7"/>
  <c r="Q214" i="7"/>
  <c r="G214" i="7"/>
  <c r="D214" i="7"/>
  <c r="U213" i="7"/>
  <c r="T213" i="7"/>
  <c r="H213" i="7"/>
  <c r="S213" i="7" s="1"/>
  <c r="R213" i="7"/>
  <c r="Q213" i="7"/>
  <c r="G213" i="7"/>
  <c r="D213" i="7"/>
  <c r="U212" i="7"/>
  <c r="T212" i="7"/>
  <c r="H212" i="7"/>
  <c r="S212" i="7" s="1"/>
  <c r="R212" i="7"/>
  <c r="Q212" i="7"/>
  <c r="G212" i="7"/>
  <c r="D212" i="7"/>
  <c r="U211" i="7"/>
  <c r="T211" i="7"/>
  <c r="H211" i="7"/>
  <c r="S211" i="7" s="1"/>
  <c r="R211" i="7"/>
  <c r="Q211" i="7"/>
  <c r="G211" i="7"/>
  <c r="D211" i="7"/>
  <c r="U210" i="7"/>
  <c r="T210" i="7"/>
  <c r="H210" i="7"/>
  <c r="S210" i="7" s="1"/>
  <c r="R210" i="7"/>
  <c r="Q210" i="7"/>
  <c r="G210" i="7"/>
  <c r="D210" i="7"/>
  <c r="U209" i="7"/>
  <c r="T209" i="7"/>
  <c r="H209" i="7"/>
  <c r="S209" i="7" s="1"/>
  <c r="R209" i="7"/>
  <c r="Q209" i="7"/>
  <c r="G209" i="7"/>
  <c r="D209" i="7"/>
  <c r="U208" i="7"/>
  <c r="T208" i="7"/>
  <c r="H208" i="7"/>
  <c r="S208" i="7" s="1"/>
  <c r="R208" i="7"/>
  <c r="Q208" i="7"/>
  <c r="G208" i="7"/>
  <c r="D208" i="7"/>
  <c r="U207" i="7"/>
  <c r="T207" i="7"/>
  <c r="H207" i="7"/>
  <c r="S207" i="7" s="1"/>
  <c r="R207" i="7"/>
  <c r="Q207" i="7"/>
  <c r="G207" i="7"/>
  <c r="D207" i="7"/>
  <c r="U206" i="7"/>
  <c r="T206" i="7"/>
  <c r="H206" i="7"/>
  <c r="R206" i="7"/>
  <c r="Q206" i="7"/>
  <c r="G206" i="7"/>
  <c r="D206" i="7"/>
  <c r="U205" i="7"/>
  <c r="T205" i="7"/>
  <c r="H205" i="7"/>
  <c r="S205" i="7" s="1"/>
  <c r="R205" i="7"/>
  <c r="Q205" i="7"/>
  <c r="G205" i="7"/>
  <c r="D205" i="7"/>
  <c r="U204" i="7"/>
  <c r="T204" i="7"/>
  <c r="H204" i="7"/>
  <c r="R204" i="7"/>
  <c r="Q204" i="7"/>
  <c r="G204" i="7"/>
  <c r="D204" i="7"/>
  <c r="U203" i="7"/>
  <c r="T203" i="7"/>
  <c r="H203" i="7"/>
  <c r="R203" i="7"/>
  <c r="Q203" i="7"/>
  <c r="G203" i="7"/>
  <c r="D203" i="7"/>
  <c r="U202" i="7"/>
  <c r="T202" i="7"/>
  <c r="H202" i="7"/>
  <c r="R202" i="7"/>
  <c r="Q202" i="7"/>
  <c r="G202" i="7"/>
  <c r="D202" i="7"/>
  <c r="U201" i="7"/>
  <c r="T201" i="7"/>
  <c r="H201" i="7"/>
  <c r="R201" i="7"/>
  <c r="Q201" i="7"/>
  <c r="G201" i="7"/>
  <c r="D201" i="7"/>
  <c r="U200" i="7"/>
  <c r="T200" i="7"/>
  <c r="H200" i="7"/>
  <c r="R200" i="7"/>
  <c r="Q200" i="7"/>
  <c r="G200" i="7"/>
  <c r="D200" i="7"/>
  <c r="U199" i="7"/>
  <c r="T199" i="7"/>
  <c r="H199" i="7"/>
  <c r="R199" i="7"/>
  <c r="Q199" i="7"/>
  <c r="G199" i="7"/>
  <c r="D199" i="7"/>
  <c r="U198" i="7"/>
  <c r="T198" i="7"/>
  <c r="H198" i="7"/>
  <c r="R198" i="7"/>
  <c r="Q198" i="7"/>
  <c r="G198" i="7"/>
  <c r="D198" i="7"/>
  <c r="U197" i="7"/>
  <c r="T197" i="7"/>
  <c r="H197" i="7"/>
  <c r="R197" i="7"/>
  <c r="Q197" i="7"/>
  <c r="G197" i="7"/>
  <c r="D197" i="7"/>
  <c r="U196" i="7"/>
  <c r="T196" i="7"/>
  <c r="H196" i="7"/>
  <c r="R196" i="7"/>
  <c r="Q196" i="7"/>
  <c r="G196" i="7"/>
  <c r="D196" i="7"/>
  <c r="U195" i="7"/>
  <c r="T195" i="7"/>
  <c r="H195" i="7"/>
  <c r="R195" i="7"/>
  <c r="Q195" i="7"/>
  <c r="G195" i="7"/>
  <c r="D195" i="7"/>
  <c r="U194" i="7"/>
  <c r="T194" i="7"/>
  <c r="H194" i="7"/>
  <c r="R194" i="7"/>
  <c r="Q194" i="7"/>
  <c r="G194" i="7"/>
  <c r="D194" i="7"/>
  <c r="U193" i="7"/>
  <c r="T193" i="7"/>
  <c r="H193" i="7"/>
  <c r="R193" i="7"/>
  <c r="Q193" i="7"/>
  <c r="G193" i="7"/>
  <c r="D193" i="7"/>
  <c r="U192" i="7"/>
  <c r="T192" i="7"/>
  <c r="H192" i="7"/>
  <c r="R192" i="7"/>
  <c r="Q192" i="7"/>
  <c r="G192" i="7"/>
  <c r="D192" i="7"/>
  <c r="U191" i="7"/>
  <c r="T191" i="7"/>
  <c r="H191" i="7"/>
  <c r="R191" i="7"/>
  <c r="Q191" i="7"/>
  <c r="G191" i="7"/>
  <c r="D191" i="7"/>
  <c r="U190" i="7"/>
  <c r="T190" i="7"/>
  <c r="H190" i="7"/>
  <c r="R190" i="7"/>
  <c r="Q190" i="7"/>
  <c r="G190" i="7"/>
  <c r="D190" i="7"/>
  <c r="U189" i="7"/>
  <c r="T189" i="7"/>
  <c r="H189" i="7"/>
  <c r="R189" i="7"/>
  <c r="Q189" i="7"/>
  <c r="G189" i="7"/>
  <c r="D189" i="7"/>
  <c r="U188" i="7"/>
  <c r="T188" i="7"/>
  <c r="H188" i="7"/>
  <c r="R188" i="7"/>
  <c r="Q188" i="7"/>
  <c r="G188" i="7"/>
  <c r="D188" i="7"/>
  <c r="U187" i="7"/>
  <c r="T187" i="7"/>
  <c r="H187" i="7"/>
  <c r="R187" i="7"/>
  <c r="Q187" i="7"/>
  <c r="G187" i="7"/>
  <c r="D187" i="7"/>
  <c r="U186" i="7"/>
  <c r="T186" i="7"/>
  <c r="H186" i="7"/>
  <c r="R186" i="7"/>
  <c r="Q186" i="7"/>
  <c r="G186" i="7"/>
  <c r="D186" i="7"/>
  <c r="U185" i="7"/>
  <c r="T185" i="7"/>
  <c r="H185" i="7"/>
  <c r="R185" i="7"/>
  <c r="Q185" i="7"/>
  <c r="G185" i="7"/>
  <c r="D185" i="7"/>
  <c r="U184" i="7"/>
  <c r="T184" i="7"/>
  <c r="H184" i="7"/>
  <c r="R184" i="7"/>
  <c r="Q184" i="7"/>
  <c r="G184" i="7"/>
  <c r="D184" i="7"/>
  <c r="U183" i="7"/>
  <c r="T183" i="7"/>
  <c r="H183" i="7"/>
  <c r="R183" i="7"/>
  <c r="Q183" i="7"/>
  <c r="G183" i="7"/>
  <c r="D183" i="7"/>
  <c r="U182" i="7"/>
  <c r="T182" i="7"/>
  <c r="H182" i="7"/>
  <c r="R182" i="7"/>
  <c r="Q182" i="7"/>
  <c r="G182" i="7"/>
  <c r="D182" i="7"/>
  <c r="U181" i="7"/>
  <c r="T181" i="7"/>
  <c r="H181" i="7"/>
  <c r="R181" i="7"/>
  <c r="Q181" i="7"/>
  <c r="G181" i="7"/>
  <c r="D181" i="7"/>
  <c r="U180" i="7"/>
  <c r="T180" i="7"/>
  <c r="H180" i="7"/>
  <c r="R180" i="7"/>
  <c r="Q180" i="7"/>
  <c r="G180" i="7"/>
  <c r="D180" i="7"/>
  <c r="U179" i="7"/>
  <c r="T179" i="7"/>
  <c r="H179" i="7"/>
  <c r="R179" i="7"/>
  <c r="Q179" i="7"/>
  <c r="G179" i="7"/>
  <c r="D179" i="7"/>
  <c r="U178" i="7"/>
  <c r="T178" i="7"/>
  <c r="H178" i="7"/>
  <c r="R178" i="7"/>
  <c r="Q178" i="7"/>
  <c r="G178" i="7"/>
  <c r="D178" i="7"/>
  <c r="U177" i="7"/>
  <c r="T177" i="7"/>
  <c r="H177" i="7"/>
  <c r="R177" i="7"/>
  <c r="Q177" i="7"/>
  <c r="G177" i="7"/>
  <c r="D177" i="7"/>
  <c r="U176" i="7"/>
  <c r="T176" i="7"/>
  <c r="H176" i="7"/>
  <c r="R176" i="7"/>
  <c r="Q176" i="7"/>
  <c r="G176" i="7"/>
  <c r="D176" i="7"/>
  <c r="U175" i="7"/>
  <c r="T175" i="7"/>
  <c r="H175" i="7"/>
  <c r="R175" i="7"/>
  <c r="Q175" i="7"/>
  <c r="G175" i="7"/>
  <c r="D175" i="7"/>
  <c r="U174" i="7"/>
  <c r="T174" i="7"/>
  <c r="H174" i="7"/>
  <c r="R174" i="7"/>
  <c r="Q174" i="7"/>
  <c r="G174" i="7"/>
  <c r="D174" i="7"/>
  <c r="U173" i="7"/>
  <c r="T173" i="7"/>
  <c r="H173" i="7"/>
  <c r="R173" i="7"/>
  <c r="Q173" i="7"/>
  <c r="G173" i="7"/>
  <c r="D173" i="7"/>
  <c r="U172" i="7"/>
  <c r="T172" i="7"/>
  <c r="H172" i="7"/>
  <c r="R172" i="7"/>
  <c r="Q172" i="7"/>
  <c r="G172" i="7"/>
  <c r="D172" i="7"/>
  <c r="U171" i="7"/>
  <c r="T171" i="7"/>
  <c r="H171" i="7"/>
  <c r="R171" i="7"/>
  <c r="Q171" i="7"/>
  <c r="G171" i="7"/>
  <c r="D171" i="7"/>
  <c r="U170" i="7"/>
  <c r="T170" i="7"/>
  <c r="H170" i="7"/>
  <c r="R170" i="7"/>
  <c r="Q170" i="7"/>
  <c r="G170" i="7"/>
  <c r="D170" i="7"/>
  <c r="U169" i="7"/>
  <c r="T169" i="7"/>
  <c r="H169" i="7"/>
  <c r="R169" i="7"/>
  <c r="Q169" i="7"/>
  <c r="G169" i="7"/>
  <c r="D169" i="7"/>
  <c r="U168" i="7"/>
  <c r="T168" i="7"/>
  <c r="H168" i="7"/>
  <c r="S168" i="7" s="1"/>
  <c r="R168" i="7"/>
  <c r="Q168" i="7"/>
  <c r="G168" i="7"/>
  <c r="D168" i="7"/>
  <c r="U167" i="7"/>
  <c r="T167" i="7"/>
  <c r="H167" i="7"/>
  <c r="R167" i="7"/>
  <c r="Q167" i="7"/>
  <c r="G167" i="7"/>
  <c r="D167" i="7"/>
  <c r="U166" i="7"/>
  <c r="T166" i="7"/>
  <c r="H166" i="7"/>
  <c r="S166" i="7" s="1"/>
  <c r="R166" i="7"/>
  <c r="Q166" i="7"/>
  <c r="G166" i="7"/>
  <c r="D166" i="7"/>
  <c r="U165" i="7"/>
  <c r="T165" i="7"/>
  <c r="H165" i="7"/>
  <c r="R165" i="7"/>
  <c r="Q165" i="7"/>
  <c r="G165" i="7"/>
  <c r="D165" i="7"/>
  <c r="U164" i="7"/>
  <c r="T164" i="7"/>
  <c r="H164" i="7"/>
  <c r="S164" i="7" s="1"/>
  <c r="R164" i="7"/>
  <c r="Q164" i="7"/>
  <c r="G164" i="7"/>
  <c r="D164" i="7"/>
  <c r="U163" i="7"/>
  <c r="T163" i="7"/>
  <c r="H163" i="7"/>
  <c r="R163" i="7"/>
  <c r="Q163" i="7"/>
  <c r="G163" i="7"/>
  <c r="D163" i="7"/>
  <c r="U162" i="7"/>
  <c r="T162" i="7"/>
  <c r="H162" i="7"/>
  <c r="S162" i="7" s="1"/>
  <c r="R162" i="7"/>
  <c r="Q162" i="7"/>
  <c r="G162" i="7"/>
  <c r="D162" i="7"/>
  <c r="U161" i="7"/>
  <c r="T161" i="7"/>
  <c r="H161" i="7"/>
  <c r="R161" i="7"/>
  <c r="Q161" i="7"/>
  <c r="G161" i="7"/>
  <c r="D161" i="7"/>
  <c r="U160" i="7"/>
  <c r="T160" i="7"/>
  <c r="H160" i="7"/>
  <c r="S160" i="7" s="1"/>
  <c r="R160" i="7"/>
  <c r="Q160" i="7"/>
  <c r="G160" i="7"/>
  <c r="D160" i="7"/>
  <c r="U159" i="7"/>
  <c r="T159" i="7"/>
  <c r="H159" i="7"/>
  <c r="R159" i="7"/>
  <c r="Q159" i="7"/>
  <c r="G159" i="7"/>
  <c r="D159" i="7"/>
  <c r="U158" i="7"/>
  <c r="T158" i="7"/>
  <c r="H158" i="7"/>
  <c r="S158" i="7" s="1"/>
  <c r="R158" i="7"/>
  <c r="Q158" i="7"/>
  <c r="G158" i="7"/>
  <c r="D158" i="7"/>
  <c r="U157" i="7"/>
  <c r="T157" i="7"/>
  <c r="H157" i="7"/>
  <c r="R157" i="7"/>
  <c r="Q157" i="7"/>
  <c r="G157" i="7"/>
  <c r="D157" i="7"/>
  <c r="U156" i="7"/>
  <c r="T156" i="7"/>
  <c r="H156" i="7"/>
  <c r="S156" i="7" s="1"/>
  <c r="R156" i="7"/>
  <c r="Q156" i="7"/>
  <c r="G156" i="7"/>
  <c r="D156" i="7"/>
  <c r="U155" i="7"/>
  <c r="T155" i="7"/>
  <c r="H155" i="7"/>
  <c r="R155" i="7"/>
  <c r="Q155" i="7"/>
  <c r="G155" i="7"/>
  <c r="D155" i="7"/>
  <c r="U154" i="7"/>
  <c r="T154" i="7"/>
  <c r="H154" i="7"/>
  <c r="S154" i="7" s="1"/>
  <c r="R154" i="7"/>
  <c r="Q154" i="7"/>
  <c r="G154" i="7"/>
  <c r="D154" i="7"/>
  <c r="U153" i="7"/>
  <c r="T153" i="7"/>
  <c r="H153" i="7"/>
  <c r="R153" i="7"/>
  <c r="Q153" i="7"/>
  <c r="G153" i="7"/>
  <c r="D153" i="7"/>
  <c r="U152" i="7"/>
  <c r="T152" i="7"/>
  <c r="H152" i="7"/>
  <c r="S152" i="7" s="1"/>
  <c r="R152" i="7"/>
  <c r="Q152" i="7"/>
  <c r="G152" i="7"/>
  <c r="D152" i="7"/>
  <c r="U151" i="7"/>
  <c r="T151" i="7"/>
  <c r="H151" i="7"/>
  <c r="R151" i="7"/>
  <c r="Q151" i="7"/>
  <c r="G151" i="7"/>
  <c r="D151" i="7"/>
  <c r="U150" i="7"/>
  <c r="T150" i="7"/>
  <c r="H150" i="7"/>
  <c r="S150" i="7" s="1"/>
  <c r="R150" i="7"/>
  <c r="Q150" i="7"/>
  <c r="G150" i="7"/>
  <c r="D150" i="7"/>
  <c r="U149" i="7"/>
  <c r="T149" i="7"/>
  <c r="H149" i="7"/>
  <c r="R149" i="7"/>
  <c r="Q149" i="7"/>
  <c r="G149" i="7"/>
  <c r="D149" i="7"/>
  <c r="U148" i="7"/>
  <c r="T148" i="7"/>
  <c r="H148" i="7"/>
  <c r="S148" i="7" s="1"/>
  <c r="R148" i="7"/>
  <c r="Q148" i="7"/>
  <c r="G148" i="7"/>
  <c r="D148" i="7"/>
  <c r="U147" i="7"/>
  <c r="T147" i="7"/>
  <c r="H147" i="7"/>
  <c r="R147" i="7"/>
  <c r="Q147" i="7"/>
  <c r="G147" i="7"/>
  <c r="D147" i="7"/>
  <c r="U146" i="7"/>
  <c r="T146" i="7"/>
  <c r="H146" i="7"/>
  <c r="S146" i="7" s="1"/>
  <c r="R146" i="7"/>
  <c r="Q146" i="7"/>
  <c r="G146" i="7"/>
  <c r="D146" i="7"/>
  <c r="U145" i="7"/>
  <c r="T145" i="7"/>
  <c r="H145" i="7"/>
  <c r="R145" i="7"/>
  <c r="Q145" i="7"/>
  <c r="G145" i="7"/>
  <c r="D145" i="7"/>
  <c r="U144" i="7"/>
  <c r="T144" i="7"/>
  <c r="H144" i="7"/>
  <c r="S144" i="7" s="1"/>
  <c r="R144" i="7"/>
  <c r="Q144" i="7"/>
  <c r="G144" i="7"/>
  <c r="D144" i="7"/>
  <c r="U143" i="7"/>
  <c r="T143" i="7"/>
  <c r="H143" i="7"/>
  <c r="R143" i="7"/>
  <c r="Q143" i="7"/>
  <c r="G143" i="7"/>
  <c r="D143" i="7"/>
  <c r="U142" i="7"/>
  <c r="T142" i="7"/>
  <c r="H142" i="7"/>
  <c r="S142" i="7" s="1"/>
  <c r="R142" i="7"/>
  <c r="Q142" i="7"/>
  <c r="G142" i="7"/>
  <c r="D142" i="7"/>
  <c r="U141" i="7"/>
  <c r="T141" i="7"/>
  <c r="H141" i="7"/>
  <c r="R141" i="7"/>
  <c r="Q141" i="7"/>
  <c r="G141" i="7"/>
  <c r="D141" i="7"/>
  <c r="U140" i="7"/>
  <c r="T140" i="7"/>
  <c r="H140" i="7"/>
  <c r="S140" i="7" s="1"/>
  <c r="R140" i="7"/>
  <c r="Q140" i="7"/>
  <c r="G140" i="7"/>
  <c r="D140" i="7"/>
  <c r="U139" i="7"/>
  <c r="T139" i="7"/>
  <c r="H139" i="7"/>
  <c r="R139" i="7"/>
  <c r="Q139" i="7"/>
  <c r="G139" i="7"/>
  <c r="D139" i="7"/>
  <c r="U138" i="7"/>
  <c r="T138" i="7"/>
  <c r="H138" i="7"/>
  <c r="S138" i="7" s="1"/>
  <c r="R138" i="7"/>
  <c r="Q138" i="7"/>
  <c r="G138" i="7"/>
  <c r="D138" i="7"/>
  <c r="U137" i="7"/>
  <c r="T137" i="7"/>
  <c r="H137" i="7"/>
  <c r="R137" i="7"/>
  <c r="Q137" i="7"/>
  <c r="G137" i="7"/>
  <c r="D137" i="7"/>
  <c r="U136" i="7"/>
  <c r="T136" i="7"/>
  <c r="H136" i="7"/>
  <c r="S136" i="7" s="1"/>
  <c r="R136" i="7"/>
  <c r="Q136" i="7"/>
  <c r="G136" i="7"/>
  <c r="D136" i="7"/>
  <c r="U135" i="7"/>
  <c r="T135" i="7"/>
  <c r="H135" i="7"/>
  <c r="S135" i="7" s="1"/>
  <c r="R135" i="7"/>
  <c r="Q135" i="7"/>
  <c r="G135" i="7"/>
  <c r="D135" i="7"/>
  <c r="U134" i="7"/>
  <c r="T134" i="7"/>
  <c r="H134" i="7"/>
  <c r="S134" i="7" s="1"/>
  <c r="R134" i="7"/>
  <c r="Q134" i="7"/>
  <c r="G134" i="7"/>
  <c r="D134" i="7"/>
  <c r="U133" i="7"/>
  <c r="T133" i="7"/>
  <c r="H133" i="7"/>
  <c r="S133" i="7" s="1"/>
  <c r="R133" i="7"/>
  <c r="Q133" i="7"/>
  <c r="G133" i="7"/>
  <c r="D133" i="7"/>
  <c r="U132" i="7"/>
  <c r="T132" i="7"/>
  <c r="H132" i="7"/>
  <c r="S132" i="7" s="1"/>
  <c r="R132" i="7"/>
  <c r="Q132" i="7"/>
  <c r="G132" i="7"/>
  <c r="D132" i="7"/>
  <c r="U131" i="7"/>
  <c r="T131" i="7"/>
  <c r="H131" i="7"/>
  <c r="S131" i="7" s="1"/>
  <c r="R131" i="7"/>
  <c r="Q131" i="7"/>
  <c r="G131" i="7"/>
  <c r="D131" i="7"/>
  <c r="U130" i="7"/>
  <c r="T130" i="7"/>
  <c r="H130" i="7"/>
  <c r="S130" i="7" s="1"/>
  <c r="R130" i="7"/>
  <c r="Q130" i="7"/>
  <c r="G130" i="7"/>
  <c r="D130" i="7"/>
  <c r="U129" i="7"/>
  <c r="T129" i="7"/>
  <c r="H129" i="7"/>
  <c r="S129" i="7" s="1"/>
  <c r="R129" i="7"/>
  <c r="Q129" i="7"/>
  <c r="G129" i="7"/>
  <c r="D129" i="7"/>
  <c r="U128" i="7"/>
  <c r="T128" i="7"/>
  <c r="H128" i="7"/>
  <c r="S128" i="7" s="1"/>
  <c r="R128" i="7"/>
  <c r="Q128" i="7"/>
  <c r="G128" i="7"/>
  <c r="D128" i="7"/>
  <c r="U127" i="7"/>
  <c r="T127" i="7"/>
  <c r="H127" i="7"/>
  <c r="S127" i="7" s="1"/>
  <c r="R127" i="7"/>
  <c r="Q127" i="7"/>
  <c r="G127" i="7"/>
  <c r="D127" i="7"/>
  <c r="U126" i="7"/>
  <c r="T126" i="7"/>
  <c r="H126" i="7"/>
  <c r="S126" i="7" s="1"/>
  <c r="R126" i="7"/>
  <c r="Q126" i="7"/>
  <c r="G126" i="7"/>
  <c r="D126" i="7"/>
  <c r="U125" i="7"/>
  <c r="T125" i="7"/>
  <c r="H125" i="7"/>
  <c r="S125" i="7" s="1"/>
  <c r="R125" i="7"/>
  <c r="Q125" i="7"/>
  <c r="G125" i="7"/>
  <c r="D125" i="7"/>
  <c r="U124" i="7"/>
  <c r="T124" i="7"/>
  <c r="H124" i="7"/>
  <c r="S124" i="7" s="1"/>
  <c r="R124" i="7"/>
  <c r="Q124" i="7"/>
  <c r="G124" i="7"/>
  <c r="D124" i="7"/>
  <c r="U123" i="7"/>
  <c r="T123" i="7"/>
  <c r="H123" i="7"/>
  <c r="S123" i="7" s="1"/>
  <c r="R123" i="7"/>
  <c r="Q123" i="7"/>
  <c r="G123" i="7"/>
  <c r="D123" i="7"/>
  <c r="U122" i="7"/>
  <c r="T122" i="7"/>
  <c r="H122" i="7"/>
  <c r="S122" i="7" s="1"/>
  <c r="R122" i="7"/>
  <c r="Q122" i="7"/>
  <c r="G122" i="7"/>
  <c r="D122" i="7"/>
  <c r="U121" i="7"/>
  <c r="T121" i="7"/>
  <c r="H121" i="7"/>
  <c r="S121" i="7" s="1"/>
  <c r="R121" i="7"/>
  <c r="Q121" i="7"/>
  <c r="G121" i="7"/>
  <c r="D121" i="7"/>
  <c r="U120" i="7"/>
  <c r="T120" i="7"/>
  <c r="H120" i="7"/>
  <c r="S120" i="7" s="1"/>
  <c r="R120" i="7"/>
  <c r="Q120" i="7"/>
  <c r="G120" i="7"/>
  <c r="D120" i="7"/>
  <c r="U119" i="7"/>
  <c r="T119" i="7"/>
  <c r="H119" i="7"/>
  <c r="S119" i="7" s="1"/>
  <c r="R119" i="7"/>
  <c r="Q119" i="7"/>
  <c r="G119" i="7"/>
  <c r="D119" i="7"/>
  <c r="U118" i="7"/>
  <c r="T118" i="7"/>
  <c r="H118" i="7"/>
  <c r="S118" i="7" s="1"/>
  <c r="R118" i="7"/>
  <c r="Q118" i="7"/>
  <c r="G118" i="7"/>
  <c r="D118" i="7"/>
  <c r="U117" i="7"/>
  <c r="T117" i="7"/>
  <c r="H117" i="7"/>
  <c r="S117" i="7" s="1"/>
  <c r="R117" i="7"/>
  <c r="Q117" i="7"/>
  <c r="G117" i="7"/>
  <c r="D117" i="7"/>
  <c r="U116" i="7"/>
  <c r="T116" i="7"/>
  <c r="H116" i="7"/>
  <c r="S116" i="7" s="1"/>
  <c r="R116" i="7"/>
  <c r="Q116" i="7"/>
  <c r="G116" i="7"/>
  <c r="D116" i="7"/>
  <c r="U115" i="7"/>
  <c r="T115" i="7"/>
  <c r="H115" i="7"/>
  <c r="S115" i="7" s="1"/>
  <c r="R115" i="7"/>
  <c r="Q115" i="7"/>
  <c r="G115" i="7"/>
  <c r="D115" i="7"/>
  <c r="U114" i="7"/>
  <c r="T114" i="7"/>
  <c r="H114" i="7"/>
  <c r="S114" i="7" s="1"/>
  <c r="R114" i="7"/>
  <c r="Q114" i="7"/>
  <c r="G114" i="7"/>
  <c r="D114" i="7"/>
  <c r="U113" i="7"/>
  <c r="T113" i="7"/>
  <c r="H113" i="7"/>
  <c r="S113" i="7" s="1"/>
  <c r="R113" i="7"/>
  <c r="Q113" i="7"/>
  <c r="G113" i="7"/>
  <c r="D113" i="7"/>
  <c r="U112" i="7"/>
  <c r="T112" i="7"/>
  <c r="H112" i="7"/>
  <c r="S112" i="7" s="1"/>
  <c r="R112" i="7"/>
  <c r="Q112" i="7"/>
  <c r="G112" i="7"/>
  <c r="D112" i="7"/>
  <c r="U111" i="7"/>
  <c r="T111" i="7"/>
  <c r="H111" i="7"/>
  <c r="S111" i="7" s="1"/>
  <c r="R111" i="7"/>
  <c r="Q111" i="7"/>
  <c r="G111" i="7"/>
  <c r="D111" i="7"/>
  <c r="U110" i="7"/>
  <c r="T110" i="7"/>
  <c r="H110" i="7"/>
  <c r="S110" i="7" s="1"/>
  <c r="R110" i="7"/>
  <c r="Q110" i="7"/>
  <c r="G110" i="7"/>
  <c r="D110" i="7"/>
  <c r="U109" i="7"/>
  <c r="T109" i="7"/>
  <c r="H109" i="7"/>
  <c r="S109" i="7" s="1"/>
  <c r="R109" i="7"/>
  <c r="Q109" i="7"/>
  <c r="G109" i="7"/>
  <c r="D109" i="7"/>
  <c r="U108" i="7"/>
  <c r="T108" i="7"/>
  <c r="H108" i="7"/>
  <c r="S108" i="7" s="1"/>
  <c r="R108" i="7"/>
  <c r="Q108" i="7"/>
  <c r="G108" i="7"/>
  <c r="D108" i="7"/>
  <c r="U107" i="7"/>
  <c r="T107" i="7"/>
  <c r="H107" i="7"/>
  <c r="S107" i="7" s="1"/>
  <c r="R107" i="7"/>
  <c r="Q107" i="7"/>
  <c r="G107" i="7"/>
  <c r="D107" i="7"/>
  <c r="U106" i="7"/>
  <c r="T106" i="7"/>
  <c r="H106" i="7"/>
  <c r="S106" i="7" s="1"/>
  <c r="R106" i="7"/>
  <c r="Q106" i="7"/>
  <c r="G106" i="7"/>
  <c r="D106" i="7"/>
  <c r="U105" i="7"/>
  <c r="T105" i="7"/>
  <c r="H105" i="7"/>
  <c r="S105" i="7" s="1"/>
  <c r="R105" i="7"/>
  <c r="Q105" i="7"/>
  <c r="G105" i="7"/>
  <c r="D105" i="7"/>
  <c r="U104" i="7"/>
  <c r="T104" i="7"/>
  <c r="H104" i="7"/>
  <c r="S104" i="7" s="1"/>
  <c r="R104" i="7"/>
  <c r="Q104" i="7"/>
  <c r="G104" i="7"/>
  <c r="D104" i="7"/>
  <c r="U103" i="7"/>
  <c r="T103" i="7"/>
  <c r="H103" i="7"/>
  <c r="S103" i="7" s="1"/>
  <c r="R103" i="7"/>
  <c r="Q103" i="7"/>
  <c r="G103" i="7"/>
  <c r="D103" i="7"/>
  <c r="U102" i="7"/>
  <c r="T102" i="7"/>
  <c r="H102" i="7"/>
  <c r="S102" i="7" s="1"/>
  <c r="R102" i="7"/>
  <c r="Q102" i="7"/>
  <c r="G102" i="7"/>
  <c r="D102" i="7"/>
  <c r="U101" i="7"/>
  <c r="T101" i="7"/>
  <c r="H101" i="7"/>
  <c r="S101" i="7" s="1"/>
  <c r="R101" i="7"/>
  <c r="Q101" i="7"/>
  <c r="G101" i="7"/>
  <c r="D101" i="7"/>
  <c r="U100" i="7"/>
  <c r="T100" i="7"/>
  <c r="H100" i="7"/>
  <c r="S100" i="7" s="1"/>
  <c r="R100" i="7"/>
  <c r="Q100" i="7"/>
  <c r="G100" i="7"/>
  <c r="D100" i="7"/>
  <c r="U99" i="7"/>
  <c r="T99" i="7"/>
  <c r="S99" i="7"/>
  <c r="R99" i="7"/>
  <c r="Q99" i="7"/>
  <c r="U98" i="7"/>
  <c r="T98" i="7"/>
  <c r="H98" i="7"/>
  <c r="S98" i="7" s="1"/>
  <c r="R98" i="7"/>
  <c r="Q98" i="7"/>
  <c r="G98" i="7"/>
  <c r="D98" i="7"/>
  <c r="U97" i="7"/>
  <c r="T97" i="7"/>
  <c r="H97" i="7"/>
  <c r="S97" i="7" s="1"/>
  <c r="R97" i="7"/>
  <c r="Q97" i="7"/>
  <c r="G97" i="7"/>
  <c r="D97" i="7"/>
  <c r="U96" i="7"/>
  <c r="T96" i="7"/>
  <c r="H96" i="7"/>
  <c r="S96" i="7" s="1"/>
  <c r="R96" i="7"/>
  <c r="Q96" i="7"/>
  <c r="G96" i="7"/>
  <c r="D96" i="7"/>
  <c r="U95" i="7"/>
  <c r="T95" i="7"/>
  <c r="H95" i="7"/>
  <c r="S95" i="7" s="1"/>
  <c r="R95" i="7"/>
  <c r="Q95" i="7"/>
  <c r="U94" i="7"/>
  <c r="T94" i="7"/>
  <c r="S94" i="7"/>
  <c r="R94" i="7"/>
  <c r="Q94" i="7"/>
  <c r="U93" i="7"/>
  <c r="T93" i="7"/>
  <c r="H93" i="7"/>
  <c r="S93" i="7" s="1"/>
  <c r="R93" i="7"/>
  <c r="Q93" i="7"/>
  <c r="G93" i="7"/>
  <c r="D93" i="7"/>
  <c r="U92" i="7"/>
  <c r="T92" i="7"/>
  <c r="S92" i="7"/>
  <c r="R92" i="7"/>
  <c r="Q92" i="7"/>
  <c r="U91" i="7"/>
  <c r="T91" i="7"/>
  <c r="S91" i="7"/>
  <c r="R91" i="7"/>
  <c r="Q91" i="7"/>
  <c r="U90" i="7"/>
  <c r="T90" i="7"/>
  <c r="S90" i="7"/>
  <c r="R90" i="7"/>
  <c r="Q90" i="7"/>
  <c r="U89" i="7"/>
  <c r="T89" i="7"/>
  <c r="H89" i="7"/>
  <c r="S89" i="7" s="1"/>
  <c r="R89" i="7"/>
  <c r="Q89" i="7"/>
  <c r="G89" i="7"/>
  <c r="D89" i="7"/>
  <c r="U88" i="7"/>
  <c r="T88" i="7"/>
  <c r="S88" i="7"/>
  <c r="R88" i="7"/>
  <c r="Q88" i="7"/>
  <c r="U87" i="7"/>
  <c r="T87" i="7"/>
  <c r="S87" i="7"/>
  <c r="R87" i="7"/>
  <c r="Q87" i="7"/>
  <c r="U86" i="7"/>
  <c r="T86" i="7"/>
  <c r="H86" i="7"/>
  <c r="S86" i="7" s="1"/>
  <c r="R86" i="7"/>
  <c r="Q86" i="7"/>
  <c r="U85" i="7"/>
  <c r="T85" i="7"/>
  <c r="S85" i="7"/>
  <c r="R85" i="7"/>
  <c r="Q85" i="7"/>
  <c r="U84" i="7"/>
  <c r="T84" i="7"/>
  <c r="S84" i="7"/>
  <c r="R84" i="7"/>
  <c r="Q84" i="7"/>
  <c r="U83" i="7"/>
  <c r="T83" i="7"/>
  <c r="S83" i="7"/>
  <c r="R83" i="7"/>
  <c r="Q83" i="7"/>
  <c r="U82" i="7"/>
  <c r="T82" i="7"/>
  <c r="H82" i="7"/>
  <c r="S82" i="7" s="1"/>
  <c r="R82" i="7"/>
  <c r="Q82" i="7"/>
  <c r="G82" i="7"/>
  <c r="D82" i="7"/>
  <c r="U81" i="7"/>
  <c r="T81" i="7"/>
  <c r="S81" i="7"/>
  <c r="R81" i="7"/>
  <c r="Q81" i="7"/>
  <c r="U80" i="7"/>
  <c r="T80" i="7"/>
  <c r="H80" i="7"/>
  <c r="S80" i="7" s="1"/>
  <c r="R80" i="7"/>
  <c r="Q80" i="7"/>
  <c r="G80" i="7"/>
  <c r="U79" i="7"/>
  <c r="T79" i="7"/>
  <c r="S79" i="7"/>
  <c r="R79" i="7"/>
  <c r="Q79" i="7"/>
  <c r="U78" i="7"/>
  <c r="T78" i="7"/>
  <c r="S78" i="7"/>
  <c r="R78" i="7"/>
  <c r="Q78" i="7"/>
  <c r="U77" i="7"/>
  <c r="T77" i="7"/>
  <c r="S77" i="7"/>
  <c r="R77" i="7"/>
  <c r="Q77" i="7"/>
  <c r="U76" i="7"/>
  <c r="T76" i="7"/>
  <c r="S76" i="7"/>
  <c r="R76" i="7"/>
  <c r="Q76" i="7"/>
  <c r="U75" i="7"/>
  <c r="T75" i="7"/>
  <c r="H75" i="7"/>
  <c r="S75" i="7" s="1"/>
  <c r="R75" i="7"/>
  <c r="Q75" i="7"/>
  <c r="G75" i="7"/>
  <c r="D75" i="7"/>
  <c r="U74" i="7"/>
  <c r="T74" i="7"/>
  <c r="H74" i="7"/>
  <c r="S74" i="7" s="1"/>
  <c r="R74" i="7"/>
  <c r="Q74" i="7"/>
  <c r="G74" i="7"/>
  <c r="D74" i="7"/>
  <c r="U73" i="7"/>
  <c r="T73" i="7"/>
  <c r="H73" i="7"/>
  <c r="S73" i="7" s="1"/>
  <c r="R73" i="7"/>
  <c r="Q73" i="7"/>
  <c r="G73" i="7"/>
  <c r="D73" i="7"/>
  <c r="U72" i="7"/>
  <c r="T72" i="7"/>
  <c r="H72" i="7"/>
  <c r="S72" i="7" s="1"/>
  <c r="R72" i="7"/>
  <c r="Q72" i="7"/>
  <c r="G72" i="7"/>
  <c r="D72" i="7"/>
  <c r="U71" i="7"/>
  <c r="T71" i="7"/>
  <c r="S71" i="7"/>
  <c r="R71" i="7"/>
  <c r="Q71" i="7"/>
  <c r="U70" i="7"/>
  <c r="T70" i="7"/>
  <c r="S70" i="7"/>
  <c r="R70" i="7"/>
  <c r="Q70" i="7"/>
  <c r="U69" i="7"/>
  <c r="T69" i="7"/>
  <c r="S69" i="7"/>
  <c r="R69" i="7"/>
  <c r="Q69" i="7"/>
  <c r="U68" i="7"/>
  <c r="T68" i="7"/>
  <c r="S68" i="7"/>
  <c r="R68" i="7"/>
  <c r="Q68" i="7"/>
  <c r="U67" i="7"/>
  <c r="T67" i="7"/>
  <c r="S67" i="7"/>
  <c r="R67" i="7"/>
  <c r="Q67" i="7"/>
  <c r="U66" i="7"/>
  <c r="T66" i="7"/>
  <c r="H66" i="7"/>
  <c r="S66" i="7" s="1"/>
  <c r="R66" i="7"/>
  <c r="Q66" i="7"/>
  <c r="G66" i="7"/>
  <c r="U65" i="7"/>
  <c r="T65" i="7"/>
  <c r="H65" i="7"/>
  <c r="S65" i="7" s="1"/>
  <c r="R65" i="7"/>
  <c r="Q65" i="7"/>
  <c r="G65" i="7"/>
  <c r="D65" i="7"/>
  <c r="U64" i="7"/>
  <c r="T64" i="7"/>
  <c r="U63" i="7"/>
  <c r="T63" i="7"/>
  <c r="S63" i="7"/>
  <c r="R63" i="7"/>
  <c r="Q63" i="7"/>
  <c r="U62" i="7"/>
  <c r="T62" i="7"/>
  <c r="S62" i="7"/>
  <c r="R62" i="7"/>
  <c r="Q62" i="7"/>
  <c r="U61" i="7"/>
  <c r="T61" i="7"/>
  <c r="S61" i="7"/>
  <c r="R61" i="7"/>
  <c r="Q61" i="7"/>
  <c r="U60" i="7"/>
  <c r="T60" i="7"/>
  <c r="S60" i="7"/>
  <c r="R60" i="7"/>
  <c r="Q60" i="7"/>
  <c r="U59" i="7"/>
  <c r="T59" i="7"/>
  <c r="R59" i="7"/>
  <c r="Q59" i="7"/>
  <c r="H59" i="7"/>
  <c r="G59" i="7"/>
  <c r="D59" i="7"/>
  <c r="U58" i="7"/>
  <c r="T58" i="7"/>
  <c r="S58" i="7"/>
  <c r="R58" i="7"/>
  <c r="Q58" i="7"/>
  <c r="U57" i="7"/>
  <c r="T57" i="7"/>
  <c r="S57" i="7"/>
  <c r="R57" i="7"/>
  <c r="Q57" i="7"/>
  <c r="U56" i="7"/>
  <c r="T56" i="7"/>
  <c r="S56" i="7"/>
  <c r="R56" i="7"/>
  <c r="Q56" i="7"/>
  <c r="U55" i="7"/>
  <c r="T55" i="7"/>
  <c r="R55" i="7"/>
  <c r="Q55" i="7"/>
  <c r="H55" i="7"/>
  <c r="G55" i="7"/>
  <c r="D55" i="7"/>
  <c r="U54" i="7"/>
  <c r="T54" i="7"/>
  <c r="S54" i="7"/>
  <c r="R54" i="7"/>
  <c r="Q54" i="7"/>
  <c r="U53" i="7"/>
  <c r="T53" i="7"/>
  <c r="S53" i="7"/>
  <c r="R53" i="7"/>
  <c r="Q53" i="7"/>
  <c r="U52" i="7"/>
  <c r="T52" i="7"/>
  <c r="S52" i="7"/>
  <c r="R52" i="7"/>
  <c r="Q52" i="7"/>
  <c r="U51" i="7"/>
  <c r="T51" i="7"/>
  <c r="S51" i="7"/>
  <c r="R51" i="7"/>
  <c r="Q51" i="7"/>
  <c r="U50" i="7"/>
  <c r="T50" i="7"/>
  <c r="S50" i="7"/>
  <c r="R50" i="7"/>
  <c r="Q50" i="7"/>
  <c r="U49" i="7"/>
  <c r="T49" i="7"/>
  <c r="R49" i="7"/>
  <c r="Q49" i="7"/>
  <c r="S49" i="7"/>
  <c r="U48" i="7"/>
  <c r="T48" i="7"/>
  <c r="S48" i="7"/>
  <c r="R48" i="7"/>
  <c r="Q48" i="7"/>
  <c r="U47" i="7"/>
  <c r="T47" i="7"/>
  <c r="S47" i="7"/>
  <c r="R47" i="7"/>
  <c r="Q47" i="7"/>
  <c r="U46" i="7"/>
  <c r="T46" i="7"/>
  <c r="S46" i="7"/>
  <c r="R46" i="7"/>
  <c r="Q46" i="7"/>
  <c r="U45" i="7"/>
  <c r="T45" i="7"/>
  <c r="R45" i="7"/>
  <c r="Q45" i="7"/>
  <c r="H45" i="7"/>
  <c r="S45" i="7" s="1"/>
  <c r="G45" i="7"/>
  <c r="U44" i="7"/>
  <c r="T44" i="7"/>
  <c r="S44" i="7"/>
  <c r="R44" i="7"/>
  <c r="Q44" i="7"/>
  <c r="U43" i="7"/>
  <c r="T43" i="7"/>
  <c r="S43" i="7"/>
  <c r="R43" i="7"/>
  <c r="Q43" i="7"/>
  <c r="U42" i="7"/>
  <c r="T42" i="7"/>
  <c r="S42" i="7"/>
  <c r="R42" i="7"/>
  <c r="Q42" i="7"/>
  <c r="U41" i="7"/>
  <c r="T41" i="7"/>
  <c r="S41" i="7"/>
  <c r="R41" i="7"/>
  <c r="Q41" i="7"/>
  <c r="U40" i="7"/>
  <c r="T40" i="7"/>
  <c r="S40" i="7"/>
  <c r="R40" i="7"/>
  <c r="Q40" i="7"/>
  <c r="U39" i="7"/>
  <c r="T39" i="7"/>
  <c r="R39" i="7"/>
  <c r="Q39" i="7"/>
  <c r="H39" i="7"/>
  <c r="S39" i="7" s="1"/>
  <c r="G39" i="7"/>
  <c r="D39" i="7"/>
  <c r="U38" i="7"/>
  <c r="T38" i="7"/>
  <c r="R38" i="7"/>
  <c r="Q38" i="7"/>
  <c r="H38" i="7"/>
  <c r="G38" i="7"/>
  <c r="D38" i="7"/>
  <c r="U37" i="7"/>
  <c r="T37" i="7"/>
  <c r="R37" i="7"/>
  <c r="Q37" i="7"/>
  <c r="H37" i="7"/>
  <c r="S37" i="7" s="1"/>
  <c r="G37" i="7"/>
  <c r="D37" i="7"/>
  <c r="U36" i="7"/>
  <c r="T36" i="7"/>
  <c r="S36" i="7"/>
  <c r="R36" i="7"/>
  <c r="Q36" i="7"/>
  <c r="G36" i="7"/>
  <c r="D36" i="7"/>
  <c r="U35" i="7"/>
  <c r="T35" i="7"/>
  <c r="S35" i="7"/>
  <c r="R35" i="7"/>
  <c r="Q35" i="7"/>
  <c r="U34" i="7"/>
  <c r="T34" i="7"/>
  <c r="R34" i="7"/>
  <c r="Q34" i="7"/>
  <c r="S34" i="7"/>
  <c r="U33" i="7"/>
  <c r="T33" i="7"/>
  <c r="S33" i="7"/>
  <c r="R33" i="7"/>
  <c r="Q33" i="7"/>
  <c r="U32" i="7"/>
  <c r="T32" i="7"/>
  <c r="S32" i="7"/>
  <c r="R32" i="7"/>
  <c r="Q32" i="7"/>
  <c r="U31" i="7"/>
  <c r="T31" i="7"/>
  <c r="S31" i="7"/>
  <c r="R31" i="7"/>
  <c r="Q31" i="7"/>
  <c r="U30" i="7"/>
  <c r="T30" i="7"/>
  <c r="R30" i="7"/>
  <c r="Q30" i="7"/>
  <c r="S30" i="7"/>
  <c r="U29" i="7"/>
  <c r="T29" i="7"/>
  <c r="R29" i="7"/>
  <c r="Q29" i="7"/>
  <c r="S29" i="7"/>
  <c r="U28" i="7"/>
  <c r="T28" i="7"/>
  <c r="S28" i="7"/>
  <c r="R28" i="7"/>
  <c r="Q28" i="7"/>
  <c r="U27" i="7"/>
  <c r="T27" i="7"/>
  <c r="R27" i="7"/>
  <c r="Q27" i="7"/>
  <c r="S27" i="7"/>
  <c r="U26" i="7"/>
  <c r="T26" i="7"/>
  <c r="S26" i="7"/>
  <c r="R26" i="7"/>
  <c r="Q26" i="7"/>
  <c r="U25" i="7"/>
  <c r="T25" i="7"/>
  <c r="S25" i="7"/>
  <c r="R25" i="7"/>
  <c r="Q25" i="7"/>
  <c r="U24" i="7"/>
  <c r="T24" i="7"/>
  <c r="S24" i="7"/>
  <c r="R24" i="7"/>
  <c r="Q24" i="7"/>
  <c r="I24" i="7"/>
  <c r="U23" i="7"/>
  <c r="T23" i="7"/>
  <c r="R23" i="7"/>
  <c r="Q23" i="7"/>
  <c r="S23" i="7"/>
  <c r="U22" i="7"/>
  <c r="T22" i="7"/>
  <c r="R22" i="7"/>
  <c r="Q22" i="7"/>
  <c r="S22" i="7"/>
  <c r="U21" i="7"/>
  <c r="T21" i="7"/>
  <c r="R21" i="7"/>
  <c r="Q21" i="7"/>
  <c r="S21" i="7"/>
  <c r="U20" i="7"/>
  <c r="T20" i="7"/>
  <c r="R20" i="7"/>
  <c r="Q20" i="7"/>
  <c r="S20" i="7"/>
  <c r="U19" i="7"/>
  <c r="T19" i="7"/>
  <c r="R19" i="7"/>
  <c r="Q19" i="7"/>
  <c r="S19" i="7"/>
  <c r="U18" i="7"/>
  <c r="T18" i="7"/>
  <c r="Q18" i="7"/>
  <c r="S18" i="7"/>
  <c r="U17" i="7"/>
  <c r="T17" i="7"/>
  <c r="R17" i="7"/>
  <c r="I17" i="7"/>
  <c r="S17" i="7"/>
  <c r="U16" i="7"/>
  <c r="T16" i="7"/>
  <c r="R16" i="7"/>
  <c r="Q16" i="7"/>
  <c r="I16" i="7"/>
  <c r="S16" i="7"/>
  <c r="U15" i="7"/>
  <c r="T15" i="7"/>
  <c r="R15" i="7"/>
  <c r="Q15" i="7"/>
  <c r="U14" i="7"/>
  <c r="T14" i="7"/>
  <c r="R14" i="7"/>
  <c r="Q14" i="7"/>
  <c r="S14" i="7"/>
  <c r="U13" i="7"/>
  <c r="T13" i="7"/>
  <c r="R13" i="7"/>
  <c r="Q13" i="7"/>
  <c r="S13" i="7"/>
  <c r="U12" i="7"/>
  <c r="T12" i="7"/>
  <c r="R12" i="7"/>
  <c r="Q12" i="7"/>
  <c r="S12" i="7"/>
  <c r="U11" i="7"/>
  <c r="T11" i="7"/>
  <c r="R11" i="7"/>
  <c r="Q11" i="7"/>
  <c r="I11" i="7"/>
  <c r="S11" i="7"/>
  <c r="U10" i="7"/>
  <c r="R10" i="7"/>
  <c r="Q10" i="7"/>
  <c r="S10" i="7"/>
  <c r="U9" i="7"/>
  <c r="T9" i="7"/>
  <c r="R9" i="7"/>
  <c r="Q9" i="7"/>
  <c r="S9" i="7"/>
  <c r="U8" i="7"/>
  <c r="T8" i="7"/>
  <c r="R8" i="7"/>
  <c r="Q8" i="7"/>
  <c r="S8" i="7"/>
  <c r="G7" i="7"/>
  <c r="D7" i="7"/>
  <c r="B16" i="3"/>
  <c r="B15" i="3"/>
  <c r="B14" i="3"/>
  <c r="B13" i="3"/>
  <c r="B12" i="3"/>
  <c r="B11" i="3"/>
  <c r="B10" i="3"/>
  <c r="B8" i="3"/>
  <c r="B7" i="3"/>
  <c r="L73" i="9"/>
  <c r="K73" i="9"/>
  <c r="K74" i="9" s="1"/>
  <c r="J73" i="9"/>
  <c r="I73" i="9"/>
  <c r="H73" i="9"/>
  <c r="G73" i="9"/>
  <c r="G74" i="9" s="1"/>
  <c r="F73" i="9"/>
  <c r="E73" i="9"/>
  <c r="D73" i="9"/>
  <c r="C73" i="9"/>
  <c r="C74" i="9" s="1"/>
  <c r="B73" i="9"/>
  <c r="L67" i="9"/>
  <c r="K67" i="9"/>
  <c r="J67" i="9"/>
  <c r="J74" i="9" s="1"/>
  <c r="I67" i="9"/>
  <c r="I74" i="9" s="1"/>
  <c r="H67" i="9"/>
  <c r="G67" i="9"/>
  <c r="F67" i="9"/>
  <c r="F74" i="9" s="1"/>
  <c r="E67" i="9"/>
  <c r="D67" i="9"/>
  <c r="C67" i="9"/>
  <c r="B67" i="9"/>
  <c r="B74" i="9" s="1"/>
  <c r="L56" i="9"/>
  <c r="L59" i="9" s="1"/>
  <c r="J56" i="9"/>
  <c r="J59" i="9" s="1"/>
  <c r="F56" i="9"/>
  <c r="F59" i="9" s="1"/>
  <c r="D56" i="9"/>
  <c r="D59" i="9" s="1"/>
  <c r="C56" i="9"/>
  <c r="C59" i="9" s="1"/>
  <c r="B56" i="9"/>
  <c r="B59" i="9" s="1"/>
  <c r="L50" i="9"/>
  <c r="K50" i="9"/>
  <c r="J50" i="9"/>
  <c r="I50" i="9"/>
  <c r="H50" i="9"/>
  <c r="G50" i="9"/>
  <c r="F50" i="9"/>
  <c r="E50" i="9"/>
  <c r="E54" i="9" s="1"/>
  <c r="D50" i="9"/>
  <c r="C50" i="9"/>
  <c r="B50" i="9"/>
  <c r="B49" i="9"/>
  <c r="L38" i="9"/>
  <c r="K38" i="9"/>
  <c r="K39" i="9" s="1"/>
  <c r="J38" i="9"/>
  <c r="I38" i="9"/>
  <c r="H38" i="9"/>
  <c r="G38" i="9"/>
  <c r="G39" i="9" s="1"/>
  <c r="F38" i="9"/>
  <c r="E38" i="9"/>
  <c r="D38" i="9"/>
  <c r="C38" i="9"/>
  <c r="C39" i="9" s="1"/>
  <c r="B38" i="9"/>
  <c r="L32" i="9"/>
  <c r="L39" i="9" s="1"/>
  <c r="K32" i="9"/>
  <c r="J32" i="9"/>
  <c r="J39" i="9" s="1"/>
  <c r="I32" i="9"/>
  <c r="H32" i="9"/>
  <c r="G32" i="9"/>
  <c r="F32" i="9"/>
  <c r="F39" i="9" s="1"/>
  <c r="E32" i="9"/>
  <c r="D32" i="9"/>
  <c r="D39" i="9" s="1"/>
  <c r="C32" i="9"/>
  <c r="B32" i="9"/>
  <c r="B39" i="9" s="1"/>
  <c r="H18" i="9"/>
  <c r="H8" i="9" s="1"/>
  <c r="D17" i="9"/>
  <c r="C17" i="9"/>
  <c r="B17" i="9"/>
  <c r="K14" i="9"/>
  <c r="J14" i="9"/>
  <c r="I14" i="9"/>
  <c r="G14" i="9"/>
  <c r="F14" i="9"/>
  <c r="E14" i="9"/>
  <c r="D14" i="9"/>
  <c r="C14" i="9"/>
  <c r="B14" i="9"/>
  <c r="E56" i="9"/>
  <c r="E59" i="9" s="1"/>
  <c r="I56" i="9"/>
  <c r="I59" i="9" s="1"/>
  <c r="D18" i="9"/>
  <c r="D8" i="9" s="1"/>
  <c r="B18" i="9"/>
  <c r="C7" i="9"/>
  <c r="F7" i="9"/>
  <c r="K7" i="9"/>
  <c r="E18" i="9"/>
  <c r="E8" i="9" s="1"/>
  <c r="G2" i="3"/>
  <c r="H14" i="9"/>
  <c r="L14" i="9"/>
  <c r="N14" i="9"/>
  <c r="P14" i="9"/>
  <c r="M14" i="9"/>
  <c r="O14" i="9"/>
  <c r="D7" i="9"/>
  <c r="H7" i="9"/>
  <c r="L7" i="9"/>
  <c r="M56" i="9"/>
  <c r="M59" i="9" s="1"/>
  <c r="N7" i="9"/>
  <c r="O56" i="9"/>
  <c r="O59" i="9" s="1"/>
  <c r="P7" i="9"/>
  <c r="M18" i="9"/>
  <c r="M8" i="9" s="1"/>
  <c r="M50" i="9"/>
  <c r="O18" i="9"/>
  <c r="O8" i="9" s="1"/>
  <c r="O50" i="9"/>
  <c r="M7" i="9"/>
  <c r="N56" i="9"/>
  <c r="N59" i="9" s="1"/>
  <c r="O7" i="9"/>
  <c r="P56" i="9"/>
  <c r="P59" i="9" s="1"/>
  <c r="N18" i="9"/>
  <c r="N8" i="9" s="1"/>
  <c r="N50" i="9"/>
  <c r="P18" i="9"/>
  <c r="P8" i="9" s="1"/>
  <c r="P50" i="9"/>
  <c r="I14" i="7"/>
  <c r="I21" i="7"/>
  <c r="I10" i="7"/>
  <c r="E74" i="9"/>
  <c r="I39" i="9"/>
  <c r="H74" i="9"/>
  <c r="H39" i="9"/>
  <c r="I23" i="7"/>
  <c r="I22" i="7"/>
  <c r="S281" i="7"/>
  <c r="S285" i="7"/>
  <c r="S297" i="7"/>
  <c r="S301" i="7"/>
  <c r="S277" i="7"/>
  <c r="S289" i="7"/>
  <c r="S293" i="7"/>
  <c r="S283" i="7"/>
  <c r="S299" i="7"/>
  <c r="S304" i="7"/>
  <c r="S306" i="7"/>
  <c r="S308" i="7"/>
  <c r="S311" i="7"/>
  <c r="S313" i="7"/>
  <c r="S315" i="7"/>
  <c r="S317" i="7"/>
  <c r="S319" i="7"/>
  <c r="S321" i="7"/>
  <c r="S323" i="7"/>
  <c r="S324" i="7"/>
  <c r="S326" i="7"/>
  <c r="S329" i="7"/>
  <c r="S331" i="7"/>
  <c r="S333" i="7"/>
  <c r="S336" i="7"/>
  <c r="S338" i="7"/>
  <c r="S339" i="7"/>
  <c r="S341" i="7"/>
  <c r="S343" i="7"/>
  <c r="S346" i="7"/>
  <c r="S348" i="7"/>
  <c r="S350" i="7"/>
  <c r="S352" i="7"/>
  <c r="S355" i="7"/>
  <c r="S356" i="7"/>
  <c r="S357" i="7"/>
  <c r="S358" i="7"/>
  <c r="S275" i="7"/>
  <c r="S279" i="7"/>
  <c r="S287" i="7"/>
  <c r="S291" i="7"/>
  <c r="S295" i="7"/>
  <c r="S303" i="7"/>
  <c r="S305" i="7"/>
  <c r="S307" i="7"/>
  <c r="S309" i="7"/>
  <c r="S310" i="7"/>
  <c r="S312" i="7"/>
  <c r="S314" i="7"/>
  <c r="S316" i="7"/>
  <c r="S318" i="7"/>
  <c r="S320" i="7"/>
  <c r="S322" i="7"/>
  <c r="S325" i="7"/>
  <c r="S327" i="7"/>
  <c r="S328" i="7"/>
  <c r="S330" i="7"/>
  <c r="S332" i="7"/>
  <c r="S334" i="7"/>
  <c r="S335" i="7"/>
  <c r="S337" i="7"/>
  <c r="S340" i="7"/>
  <c r="S342" i="7"/>
  <c r="S344" i="7"/>
  <c r="S345" i="7"/>
  <c r="S347" i="7"/>
  <c r="S349" i="7"/>
  <c r="S351" i="7"/>
  <c r="S353" i="7"/>
  <c r="S354" i="7"/>
  <c r="I20" i="7"/>
  <c r="I19" i="7"/>
  <c r="I18" i="7"/>
  <c r="I8" i="7"/>
  <c r="H2" i="3"/>
  <c r="I2" i="3"/>
  <c r="J2" i="3"/>
  <c r="M2" i="3"/>
  <c r="K2" i="3"/>
  <c r="N2" i="3"/>
  <c r="F46" i="9"/>
  <c r="G46" i="9"/>
  <c r="H46" i="9" s="1"/>
  <c r="I46" i="9" s="1"/>
  <c r="J46" i="9" s="1"/>
  <c r="K46" i="9" s="1"/>
  <c r="L46" i="9" s="1"/>
  <c r="M46" i="9" s="1"/>
  <c r="N46" i="9" s="1"/>
  <c r="O46" i="9" s="1"/>
  <c r="P46" i="9" s="1"/>
  <c r="DE13" i="3" l="1"/>
  <c r="CZ98" i="1"/>
  <c r="CZ113" i="1" s="1"/>
  <c r="E39" i="9"/>
  <c r="B54" i="9"/>
  <c r="E60" i="9"/>
  <c r="E75" i="9" s="1"/>
  <c r="F49" i="9" s="1"/>
  <c r="F54" i="9" s="1"/>
  <c r="F60" i="9" s="1"/>
  <c r="F75" i="9" s="1"/>
  <c r="G49" i="9" s="1"/>
  <c r="G54" i="9" s="1"/>
  <c r="G60" i="9" s="1"/>
  <c r="D74" i="9"/>
  <c r="L74" i="9"/>
  <c r="D23" i="9"/>
  <c r="B23" i="9"/>
  <c r="N39" i="9"/>
  <c r="P74" i="9"/>
  <c r="DC16" i="3"/>
  <c r="CX64" i="1"/>
  <c r="M39" i="9"/>
  <c r="DC15" i="3"/>
  <c r="CX46" i="1"/>
  <c r="DD7" i="3"/>
  <c r="CY37" i="1"/>
  <c r="G75" i="9"/>
  <c r="B60" i="9"/>
  <c r="B75" i="9" s="1"/>
  <c r="I117" i="9"/>
  <c r="H56" i="9"/>
  <c r="H59" i="9" s="1"/>
  <c r="FL89" i="1"/>
  <c r="FL96" i="1" s="1"/>
  <c r="S15" i="7"/>
  <c r="AY46" i="3"/>
  <c r="AX51" i="3"/>
  <c r="AX52" i="3"/>
  <c r="AX54" i="3"/>
  <c r="AX53" i="3"/>
  <c r="I7" i="7"/>
  <c r="S137" i="7"/>
  <c r="S141" i="7"/>
  <c r="S145" i="7"/>
  <c r="S149" i="7"/>
  <c r="S153" i="7"/>
  <c r="S157" i="7"/>
  <c r="S161" i="7"/>
  <c r="S165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6" i="7"/>
  <c r="S139" i="7"/>
  <c r="S143" i="7"/>
  <c r="S147" i="7"/>
  <c r="S151" i="7"/>
  <c r="S155" i="7"/>
  <c r="S159" i="7"/>
  <c r="S163" i="7"/>
  <c r="S167" i="7"/>
  <c r="S273" i="7"/>
  <c r="H5" i="3"/>
  <c r="G45" i="3"/>
  <c r="G55" i="3" s="1"/>
  <c r="G37" i="3"/>
  <c r="G47" i="3" s="1"/>
  <c r="G39" i="3"/>
  <c r="G49" i="3" s="1"/>
  <c r="S59" i="7"/>
  <c r="S55" i="7"/>
  <c r="S38" i="7"/>
  <c r="O2" i="3"/>
  <c r="L2" i="3"/>
  <c r="K56" i="9"/>
  <c r="K59" i="9" s="1"/>
  <c r="H49" i="9"/>
  <c r="H54" i="9" s="1"/>
  <c r="G41" i="9"/>
  <c r="F41" i="9"/>
  <c r="I8" i="9"/>
  <c r="G18" i="9"/>
  <c r="B7" i="9"/>
  <c r="J7" i="9"/>
  <c r="L18" i="9"/>
  <c r="G7" i="9"/>
  <c r="J18" i="9"/>
  <c r="C18" i="9"/>
  <c r="K18" i="9"/>
  <c r="I7" i="9"/>
  <c r="F18" i="9"/>
  <c r="E7" i="9"/>
  <c r="E12" i="9" s="1"/>
  <c r="NF40" i="3"/>
  <c r="C49" i="9"/>
  <c r="C54" i="9" s="1"/>
  <c r="C60" i="9" s="1"/>
  <c r="C75" i="9" s="1"/>
  <c r="H60" i="9" l="1"/>
  <c r="H75" i="9" s="1"/>
  <c r="DF13" i="3"/>
  <c r="DA98" i="1"/>
  <c r="DA113" i="1" s="1"/>
  <c r="DD16" i="3"/>
  <c r="CY64" i="1"/>
  <c r="DE7" i="3"/>
  <c r="CZ37" i="1"/>
  <c r="DD15" i="3"/>
  <c r="CY46" i="1"/>
  <c r="I118" i="9"/>
  <c r="J117" i="9"/>
  <c r="FM89" i="1"/>
  <c r="FM96" i="1" s="1"/>
  <c r="AZ46" i="3"/>
  <c r="AY52" i="3"/>
  <c r="AY53" i="3"/>
  <c r="AY54" i="3"/>
  <c r="AY51" i="3"/>
  <c r="I5" i="3"/>
  <c r="H45" i="3"/>
  <c r="H55" i="3" s="1"/>
  <c r="H39" i="3"/>
  <c r="H49" i="3" s="1"/>
  <c r="H37" i="3"/>
  <c r="H47" i="3" s="1"/>
  <c r="P2" i="3"/>
  <c r="F8" i="9"/>
  <c r="C23" i="9"/>
  <c r="C8" i="9"/>
  <c r="J8" i="9"/>
  <c r="G8" i="9"/>
  <c r="K8" i="9"/>
  <c r="L8" i="9"/>
  <c r="I49" i="9"/>
  <c r="I54" i="9" s="1"/>
  <c r="I60" i="9" s="1"/>
  <c r="I75" i="9" s="1"/>
  <c r="H41" i="9"/>
  <c r="D49" i="9"/>
  <c r="D54" i="9" s="1"/>
  <c r="D60" i="9" s="1"/>
  <c r="D75" i="9" s="1"/>
  <c r="F4" i="8"/>
  <c r="F1" i="8"/>
  <c r="F2" i="8"/>
  <c r="F3" i="8"/>
  <c r="DG13" i="3" l="1"/>
  <c r="DB98" i="1"/>
  <c r="DB113" i="1" s="1"/>
  <c r="DE16" i="3"/>
  <c r="CZ64" i="1"/>
  <c r="DE15" i="3"/>
  <c r="CZ46" i="1"/>
  <c r="DF7" i="3"/>
  <c r="DA37" i="1"/>
  <c r="I119" i="9"/>
  <c r="J118" i="9"/>
  <c r="FN89" i="1"/>
  <c r="FN96" i="1" s="1"/>
  <c r="CA11" i="3"/>
  <c r="BA46" i="3"/>
  <c r="AZ51" i="3"/>
  <c r="AZ52" i="3"/>
  <c r="AZ53" i="3"/>
  <c r="AZ54" i="3"/>
  <c r="AK10" i="3"/>
  <c r="J5" i="3"/>
  <c r="I45" i="3"/>
  <c r="I55" i="3" s="1"/>
  <c r="I39" i="3"/>
  <c r="I49" i="3" s="1"/>
  <c r="I37" i="3"/>
  <c r="I47" i="3" s="1"/>
  <c r="Q2" i="3"/>
  <c r="J49" i="9"/>
  <c r="J54" i="9" s="1"/>
  <c r="J60" i="9" s="1"/>
  <c r="J75" i="9" s="1"/>
  <c r="I41" i="9"/>
  <c r="DF16" i="3" l="1"/>
  <c r="DA64" i="1"/>
  <c r="DH13" i="3"/>
  <c r="DC98" i="1"/>
  <c r="DC113" i="1" s="1"/>
  <c r="DG7" i="3"/>
  <c r="DB37" i="1"/>
  <c r="DF15" i="3"/>
  <c r="DA46" i="1"/>
  <c r="I120" i="9"/>
  <c r="J119" i="9"/>
  <c r="FO89" i="1"/>
  <c r="FO96" i="1" s="1"/>
  <c r="CB11" i="3"/>
  <c r="BB46" i="3"/>
  <c r="BA51" i="3"/>
  <c r="BA52" i="3"/>
  <c r="BA53" i="3"/>
  <c r="BA54" i="3"/>
  <c r="K5" i="3"/>
  <c r="J45" i="3"/>
  <c r="J55" i="3" s="1"/>
  <c r="J39" i="3"/>
  <c r="J49" i="3" s="1"/>
  <c r="J37" i="3"/>
  <c r="J47" i="3" s="1"/>
  <c r="R2" i="3"/>
  <c r="K49" i="9"/>
  <c r="K54" i="9" s="1"/>
  <c r="K60" i="9" s="1"/>
  <c r="K75" i="9" s="1"/>
  <c r="J41" i="9"/>
  <c r="DD113" i="1" l="1"/>
  <c r="DG16" i="3"/>
  <c r="DB64" i="1"/>
  <c r="DD98" i="1"/>
  <c r="DI13" i="3"/>
  <c r="DG15" i="3"/>
  <c r="DB46" i="1"/>
  <c r="DH7" i="3"/>
  <c r="DC37" i="1"/>
  <c r="I121" i="9"/>
  <c r="J120" i="9"/>
  <c r="FP89" i="1"/>
  <c r="FP96" i="1" s="1"/>
  <c r="CC11" i="3"/>
  <c r="BC46" i="3"/>
  <c r="BB52" i="3"/>
  <c r="BB54" i="3"/>
  <c r="BB51" i="3"/>
  <c r="BB53" i="3"/>
  <c r="L5" i="3"/>
  <c r="K45" i="3"/>
  <c r="K55" i="3" s="1"/>
  <c r="K37" i="3"/>
  <c r="K47" i="3" s="1"/>
  <c r="K39" i="3"/>
  <c r="K49" i="3" s="1"/>
  <c r="S2" i="3"/>
  <c r="L49" i="9"/>
  <c r="L54" i="9" s="1"/>
  <c r="L60" i="9" s="1"/>
  <c r="L75" i="9" s="1"/>
  <c r="K41" i="9"/>
  <c r="DH16" i="3" l="1"/>
  <c r="DC64" i="1"/>
  <c r="DJ13" i="3"/>
  <c r="DF98" i="1" s="1"/>
  <c r="DE98" i="1"/>
  <c r="DE113" i="1"/>
  <c r="DF113" i="1" s="1"/>
  <c r="DG113" i="1" s="1"/>
  <c r="DH113" i="1" s="1"/>
  <c r="DI113" i="1" s="1"/>
  <c r="DJ113" i="1" s="1"/>
  <c r="DK113" i="1" s="1"/>
  <c r="DL113" i="1" s="1"/>
  <c r="DM113" i="1" s="1"/>
  <c r="DN113" i="1" s="1"/>
  <c r="DO113" i="1" s="1"/>
  <c r="DP113" i="1" s="1"/>
  <c r="DQ113" i="1" s="1"/>
  <c r="DR98" i="1" s="1"/>
  <c r="DR113" i="1" s="1"/>
  <c r="DS98" i="1" s="1"/>
  <c r="DS113" i="1" s="1"/>
  <c r="DT98" i="1" s="1"/>
  <c r="DT113" i="1" s="1"/>
  <c r="DU98" i="1" s="1"/>
  <c r="DU113" i="1" s="1"/>
  <c r="DV98" i="1" s="1"/>
  <c r="DV113" i="1" s="1"/>
  <c r="DW98" i="1" s="1"/>
  <c r="DW113" i="1" s="1"/>
  <c r="DX98" i="1" s="1"/>
  <c r="DX113" i="1" s="1"/>
  <c r="DY98" i="1" s="1"/>
  <c r="DY113" i="1" s="1"/>
  <c r="DZ98" i="1" s="1"/>
  <c r="DZ113" i="1" s="1"/>
  <c r="EA98" i="1" s="1"/>
  <c r="EA113" i="1" s="1"/>
  <c r="EB98" i="1" s="1"/>
  <c r="EB113" i="1" s="1"/>
  <c r="EC98" i="1" s="1"/>
  <c r="EC113" i="1" s="1"/>
  <c r="ED98" i="1" s="1"/>
  <c r="ED113" i="1" s="1"/>
  <c r="EE98" i="1" s="1"/>
  <c r="EE113" i="1" s="1"/>
  <c r="EF98" i="1" s="1"/>
  <c r="EF113" i="1" s="1"/>
  <c r="EG98" i="1" s="1"/>
  <c r="EG113" i="1" s="1"/>
  <c r="EH98" i="1" s="1"/>
  <c r="EH113" i="1" s="1"/>
  <c r="EI98" i="1" s="1"/>
  <c r="EI113" i="1" s="1"/>
  <c r="EJ98" i="1" s="1"/>
  <c r="EJ113" i="1" s="1"/>
  <c r="EK98" i="1" s="1"/>
  <c r="EK113" i="1" s="1"/>
  <c r="EL98" i="1" s="1"/>
  <c r="EL113" i="1" s="1"/>
  <c r="EM98" i="1" s="1"/>
  <c r="EM113" i="1" s="1"/>
  <c r="EN98" i="1" s="1"/>
  <c r="EN113" i="1" s="1"/>
  <c r="EO98" i="1" s="1"/>
  <c r="EO113" i="1" s="1"/>
  <c r="EP98" i="1" s="1"/>
  <c r="EP113" i="1" s="1"/>
  <c r="EQ98" i="1" s="1"/>
  <c r="EQ113" i="1" s="1"/>
  <c r="ER98" i="1" s="1"/>
  <c r="ER113" i="1" s="1"/>
  <c r="ES98" i="1" s="1"/>
  <c r="ES113" i="1" s="1"/>
  <c r="ET98" i="1" s="1"/>
  <c r="ET113" i="1" s="1"/>
  <c r="EU98" i="1" s="1"/>
  <c r="EU113" i="1" s="1"/>
  <c r="EV98" i="1" s="1"/>
  <c r="EV113" i="1" s="1"/>
  <c r="EW98" i="1" s="1"/>
  <c r="EW113" i="1" s="1"/>
  <c r="EX98" i="1" s="1"/>
  <c r="EX113" i="1" s="1"/>
  <c r="EY98" i="1" s="1"/>
  <c r="EY113" i="1" s="1"/>
  <c r="EZ98" i="1" s="1"/>
  <c r="EZ113" i="1" s="1"/>
  <c r="FA98" i="1" s="1"/>
  <c r="FA113" i="1" s="1"/>
  <c r="FB98" i="1" s="1"/>
  <c r="FB113" i="1" s="1"/>
  <c r="FC98" i="1" s="1"/>
  <c r="FC113" i="1" s="1"/>
  <c r="FD98" i="1" s="1"/>
  <c r="FD113" i="1" s="1"/>
  <c r="FE98" i="1" s="1"/>
  <c r="FE113" i="1" s="1"/>
  <c r="FF98" i="1" s="1"/>
  <c r="FF113" i="1" s="1"/>
  <c r="FG98" i="1" s="1"/>
  <c r="FG113" i="1" s="1"/>
  <c r="FH98" i="1" s="1"/>
  <c r="FH113" i="1" s="1"/>
  <c r="FI98" i="1" s="1"/>
  <c r="FI113" i="1" s="1"/>
  <c r="FJ98" i="1" s="1"/>
  <c r="FJ113" i="1" s="1"/>
  <c r="FK98" i="1" s="1"/>
  <c r="FK113" i="1" s="1"/>
  <c r="FL98" i="1" s="1"/>
  <c r="FL113" i="1" s="1"/>
  <c r="FM98" i="1" s="1"/>
  <c r="FM113" i="1" s="1"/>
  <c r="FN98" i="1" s="1"/>
  <c r="FN113" i="1" s="1"/>
  <c r="FO98" i="1" s="1"/>
  <c r="FO113" i="1" s="1"/>
  <c r="FP98" i="1" s="1"/>
  <c r="FP113" i="1" s="1"/>
  <c r="FQ98" i="1" s="1"/>
  <c r="FQ113" i="1" s="1"/>
  <c r="FR98" i="1" s="1"/>
  <c r="FR113" i="1" s="1"/>
  <c r="FS98" i="1" s="1"/>
  <c r="FS113" i="1" s="1"/>
  <c r="FT98" i="1" s="1"/>
  <c r="FT113" i="1" s="1"/>
  <c r="FU98" i="1" s="1"/>
  <c r="FU113" i="1" s="1"/>
  <c r="FV98" i="1" s="1"/>
  <c r="FV113" i="1" s="1"/>
  <c r="FW98" i="1" s="1"/>
  <c r="FW113" i="1" s="1"/>
  <c r="FX98" i="1" s="1"/>
  <c r="FX113" i="1" s="1"/>
  <c r="FY98" i="1" s="1"/>
  <c r="FY113" i="1" s="1"/>
  <c r="FZ98" i="1" s="1"/>
  <c r="FZ113" i="1" s="1"/>
  <c r="GA98" i="1" s="1"/>
  <c r="GA113" i="1" s="1"/>
  <c r="GB98" i="1" s="1"/>
  <c r="GB113" i="1" s="1"/>
  <c r="GC98" i="1" s="1"/>
  <c r="GC113" i="1" s="1"/>
  <c r="GD98" i="1" s="1"/>
  <c r="GD113" i="1" s="1"/>
  <c r="GE98" i="1" s="1"/>
  <c r="GE113" i="1" s="1"/>
  <c r="GF98" i="1" s="1"/>
  <c r="GF113" i="1" s="1"/>
  <c r="GG98" i="1" s="1"/>
  <c r="GG113" i="1" s="1"/>
  <c r="GH98" i="1" s="1"/>
  <c r="GH113" i="1" s="1"/>
  <c r="GI98" i="1" s="1"/>
  <c r="GI113" i="1" s="1"/>
  <c r="GJ98" i="1" s="1"/>
  <c r="GJ113" i="1" s="1"/>
  <c r="GK98" i="1" s="1"/>
  <c r="GK113" i="1" s="1"/>
  <c r="GL98" i="1" s="1"/>
  <c r="GL113" i="1" s="1"/>
  <c r="GM98" i="1" s="1"/>
  <c r="GM113" i="1" s="1"/>
  <c r="GN98" i="1" s="1"/>
  <c r="GN113" i="1" s="1"/>
  <c r="GO98" i="1" s="1"/>
  <c r="GO113" i="1" s="1"/>
  <c r="GP98" i="1" s="1"/>
  <c r="GP113" i="1" s="1"/>
  <c r="GQ98" i="1" s="1"/>
  <c r="GQ113" i="1" s="1"/>
  <c r="GR98" i="1" s="1"/>
  <c r="GR113" i="1" s="1"/>
  <c r="GS98" i="1" s="1"/>
  <c r="GS113" i="1" s="1"/>
  <c r="GT98" i="1" s="1"/>
  <c r="GT113" i="1" s="1"/>
  <c r="GU98" i="1" s="1"/>
  <c r="GU113" i="1" s="1"/>
  <c r="GV98" i="1" s="1"/>
  <c r="GV113" i="1" s="1"/>
  <c r="GW98" i="1" s="1"/>
  <c r="GW113" i="1" s="1"/>
  <c r="GX98" i="1" s="1"/>
  <c r="GX113" i="1" s="1"/>
  <c r="GY98" i="1" s="1"/>
  <c r="GY113" i="1" s="1"/>
  <c r="GZ98" i="1" s="1"/>
  <c r="GZ113" i="1" s="1"/>
  <c r="HA98" i="1" s="1"/>
  <c r="HA113" i="1" s="1"/>
  <c r="HB98" i="1" s="1"/>
  <c r="HB113" i="1" s="1"/>
  <c r="HC98" i="1" s="1"/>
  <c r="HC113" i="1" s="1"/>
  <c r="HD98" i="1" s="1"/>
  <c r="HD113" i="1" s="1"/>
  <c r="HE98" i="1" s="1"/>
  <c r="HE113" i="1" s="1"/>
  <c r="HF98" i="1" s="1"/>
  <c r="HF113" i="1" s="1"/>
  <c r="HG98" i="1" s="1"/>
  <c r="HG113" i="1" s="1"/>
  <c r="HH98" i="1" s="1"/>
  <c r="HH113" i="1" s="1"/>
  <c r="HI98" i="1" s="1"/>
  <c r="HI113" i="1" s="1"/>
  <c r="HJ98" i="1" s="1"/>
  <c r="HJ113" i="1" s="1"/>
  <c r="HK98" i="1" s="1"/>
  <c r="HK113" i="1" s="1"/>
  <c r="HL98" i="1" s="1"/>
  <c r="HL113" i="1" s="1"/>
  <c r="HM98" i="1" s="1"/>
  <c r="HM113" i="1" s="1"/>
  <c r="HN98" i="1" s="1"/>
  <c r="HN113" i="1" s="1"/>
  <c r="HO98" i="1" s="1"/>
  <c r="HO113" i="1" s="1"/>
  <c r="HP98" i="1" s="1"/>
  <c r="HP113" i="1" s="1"/>
  <c r="HQ98" i="1" s="1"/>
  <c r="HQ113" i="1" s="1"/>
  <c r="HR98" i="1" s="1"/>
  <c r="HR113" i="1" s="1"/>
  <c r="HS98" i="1" s="1"/>
  <c r="HS113" i="1" s="1"/>
  <c r="HT98" i="1" s="1"/>
  <c r="HT113" i="1" s="1"/>
  <c r="HU98" i="1" s="1"/>
  <c r="HU113" i="1" s="1"/>
  <c r="HV98" i="1" s="1"/>
  <c r="HV113" i="1" s="1"/>
  <c r="HW98" i="1" s="1"/>
  <c r="HW113" i="1" s="1"/>
  <c r="HX98" i="1" s="1"/>
  <c r="HX113" i="1" s="1"/>
  <c r="HY98" i="1" s="1"/>
  <c r="HY113" i="1" s="1"/>
  <c r="HZ98" i="1" s="1"/>
  <c r="HZ113" i="1" s="1"/>
  <c r="IA98" i="1" s="1"/>
  <c r="IA113" i="1" s="1"/>
  <c r="IB98" i="1" s="1"/>
  <c r="IB113" i="1" s="1"/>
  <c r="IC98" i="1" s="1"/>
  <c r="IC113" i="1" s="1"/>
  <c r="ID98" i="1" s="1"/>
  <c r="ID113" i="1" s="1"/>
  <c r="IE98" i="1" s="1"/>
  <c r="IE113" i="1" s="1"/>
  <c r="IF98" i="1" s="1"/>
  <c r="IF113" i="1" s="1"/>
  <c r="IG98" i="1" s="1"/>
  <c r="IG113" i="1" s="1"/>
  <c r="IH98" i="1" s="1"/>
  <c r="IH113" i="1" s="1"/>
  <c r="II98" i="1" s="1"/>
  <c r="II113" i="1" s="1"/>
  <c r="IJ98" i="1" s="1"/>
  <c r="IJ113" i="1" s="1"/>
  <c r="IK98" i="1" s="1"/>
  <c r="IK113" i="1" s="1"/>
  <c r="IL98" i="1" s="1"/>
  <c r="IL113" i="1" s="1"/>
  <c r="IM98" i="1" s="1"/>
  <c r="IM113" i="1" s="1"/>
  <c r="IN98" i="1" s="1"/>
  <c r="IN113" i="1" s="1"/>
  <c r="IO98" i="1" s="1"/>
  <c r="IO113" i="1" s="1"/>
  <c r="IP98" i="1" s="1"/>
  <c r="IP113" i="1" s="1"/>
  <c r="IQ98" i="1" s="1"/>
  <c r="IQ113" i="1" s="1"/>
  <c r="IR98" i="1" s="1"/>
  <c r="IR113" i="1" s="1"/>
  <c r="IS98" i="1" s="1"/>
  <c r="IS113" i="1" s="1"/>
  <c r="IT98" i="1" s="1"/>
  <c r="IT113" i="1" s="1"/>
  <c r="IU98" i="1" s="1"/>
  <c r="IU113" i="1" s="1"/>
  <c r="IV98" i="1" s="1"/>
  <c r="IV113" i="1" s="1"/>
  <c r="IW98" i="1" s="1"/>
  <c r="IW113" i="1" s="1"/>
  <c r="IX98" i="1" s="1"/>
  <c r="IX113" i="1" s="1"/>
  <c r="IY98" i="1" s="1"/>
  <c r="IY113" i="1" s="1"/>
  <c r="IZ98" i="1" s="1"/>
  <c r="IZ113" i="1" s="1"/>
  <c r="JA98" i="1" s="1"/>
  <c r="JA113" i="1" s="1"/>
  <c r="JB98" i="1" s="1"/>
  <c r="JB113" i="1" s="1"/>
  <c r="JC98" i="1" s="1"/>
  <c r="JC113" i="1" s="1"/>
  <c r="JD98" i="1" s="1"/>
  <c r="JD113" i="1" s="1"/>
  <c r="JE98" i="1" s="1"/>
  <c r="JE113" i="1" s="1"/>
  <c r="JF98" i="1" s="1"/>
  <c r="JF113" i="1" s="1"/>
  <c r="JG98" i="1" s="1"/>
  <c r="JG113" i="1" s="1"/>
  <c r="JH98" i="1" s="1"/>
  <c r="JH113" i="1" s="1"/>
  <c r="JI98" i="1" s="1"/>
  <c r="JI113" i="1" s="1"/>
  <c r="JJ98" i="1" s="1"/>
  <c r="JJ113" i="1" s="1"/>
  <c r="JK98" i="1" s="1"/>
  <c r="JK113" i="1" s="1"/>
  <c r="JL98" i="1" s="1"/>
  <c r="JL113" i="1" s="1"/>
  <c r="JM98" i="1" s="1"/>
  <c r="JM113" i="1" s="1"/>
  <c r="JN98" i="1" s="1"/>
  <c r="JN113" i="1" s="1"/>
  <c r="JO98" i="1" s="1"/>
  <c r="JO113" i="1" s="1"/>
  <c r="JP98" i="1" s="1"/>
  <c r="JP113" i="1" s="1"/>
  <c r="JQ98" i="1" s="1"/>
  <c r="JQ113" i="1" s="1"/>
  <c r="JR98" i="1" s="1"/>
  <c r="JR113" i="1" s="1"/>
  <c r="JS98" i="1" s="1"/>
  <c r="JS113" i="1" s="1"/>
  <c r="JT98" i="1" s="1"/>
  <c r="JT113" i="1" s="1"/>
  <c r="JU98" i="1" s="1"/>
  <c r="JU113" i="1" s="1"/>
  <c r="JV98" i="1" s="1"/>
  <c r="JV113" i="1" s="1"/>
  <c r="JW98" i="1" s="1"/>
  <c r="JW113" i="1" s="1"/>
  <c r="JX98" i="1" s="1"/>
  <c r="JX113" i="1" s="1"/>
  <c r="JY98" i="1" s="1"/>
  <c r="JY113" i="1" s="1"/>
  <c r="JZ98" i="1" s="1"/>
  <c r="JZ113" i="1" s="1"/>
  <c r="KA98" i="1" s="1"/>
  <c r="KA113" i="1" s="1"/>
  <c r="KB98" i="1" s="1"/>
  <c r="KB113" i="1" s="1"/>
  <c r="KC98" i="1" s="1"/>
  <c r="KC113" i="1" s="1"/>
  <c r="KD98" i="1" s="1"/>
  <c r="KD113" i="1" s="1"/>
  <c r="KE98" i="1" s="1"/>
  <c r="KE113" i="1" s="1"/>
  <c r="KF98" i="1" s="1"/>
  <c r="KF113" i="1" s="1"/>
  <c r="KG98" i="1" s="1"/>
  <c r="KG113" i="1" s="1"/>
  <c r="KH98" i="1" s="1"/>
  <c r="KH113" i="1" s="1"/>
  <c r="KI98" i="1" s="1"/>
  <c r="KI113" i="1" s="1"/>
  <c r="KJ98" i="1" s="1"/>
  <c r="KJ113" i="1" s="1"/>
  <c r="KK98" i="1" s="1"/>
  <c r="KK113" i="1" s="1"/>
  <c r="KL98" i="1" s="1"/>
  <c r="KL113" i="1" s="1"/>
  <c r="KM98" i="1" s="1"/>
  <c r="KM113" i="1" s="1"/>
  <c r="KN98" i="1" s="1"/>
  <c r="KN113" i="1" s="1"/>
  <c r="KO98" i="1" s="1"/>
  <c r="KO113" i="1" s="1"/>
  <c r="KP98" i="1" s="1"/>
  <c r="KP113" i="1" s="1"/>
  <c r="KQ98" i="1" s="1"/>
  <c r="KQ113" i="1" s="1"/>
  <c r="KR98" i="1" s="1"/>
  <c r="KR113" i="1" s="1"/>
  <c r="KS98" i="1" s="1"/>
  <c r="KS113" i="1" s="1"/>
  <c r="KT98" i="1" s="1"/>
  <c r="KT113" i="1" s="1"/>
  <c r="KU98" i="1" s="1"/>
  <c r="KU113" i="1" s="1"/>
  <c r="KV98" i="1" s="1"/>
  <c r="KV113" i="1" s="1"/>
  <c r="KW98" i="1" s="1"/>
  <c r="KW113" i="1" s="1"/>
  <c r="KX98" i="1" s="1"/>
  <c r="KX113" i="1" s="1"/>
  <c r="KY98" i="1" s="1"/>
  <c r="KY113" i="1" s="1"/>
  <c r="KZ98" i="1" s="1"/>
  <c r="KZ113" i="1" s="1"/>
  <c r="LA98" i="1" s="1"/>
  <c r="LA113" i="1" s="1"/>
  <c r="LB98" i="1" s="1"/>
  <c r="LB113" i="1" s="1"/>
  <c r="LC98" i="1" s="1"/>
  <c r="LC113" i="1" s="1"/>
  <c r="LD98" i="1" s="1"/>
  <c r="LD113" i="1" s="1"/>
  <c r="LE98" i="1" s="1"/>
  <c r="LE113" i="1" s="1"/>
  <c r="LF98" i="1" s="1"/>
  <c r="LF113" i="1" s="1"/>
  <c r="LG98" i="1" s="1"/>
  <c r="LG113" i="1" s="1"/>
  <c r="LH98" i="1" s="1"/>
  <c r="LH113" i="1" s="1"/>
  <c r="LI98" i="1" s="1"/>
  <c r="LI113" i="1" s="1"/>
  <c r="LJ98" i="1" s="1"/>
  <c r="LJ113" i="1" s="1"/>
  <c r="LK98" i="1" s="1"/>
  <c r="LK113" i="1" s="1"/>
  <c r="LL98" i="1" s="1"/>
  <c r="LL113" i="1" s="1"/>
  <c r="LM98" i="1" s="1"/>
  <c r="LM113" i="1" s="1"/>
  <c r="LN98" i="1" s="1"/>
  <c r="LN113" i="1" s="1"/>
  <c r="LO98" i="1" s="1"/>
  <c r="LO113" i="1" s="1"/>
  <c r="LP98" i="1" s="1"/>
  <c r="LP113" i="1" s="1"/>
  <c r="LQ98" i="1" s="1"/>
  <c r="LQ113" i="1" s="1"/>
  <c r="LR98" i="1" s="1"/>
  <c r="LR113" i="1" s="1"/>
  <c r="LS98" i="1" s="1"/>
  <c r="LS113" i="1" s="1"/>
  <c r="LT98" i="1" s="1"/>
  <c r="LT113" i="1" s="1"/>
  <c r="LU98" i="1" s="1"/>
  <c r="LU113" i="1" s="1"/>
  <c r="LV98" i="1" s="1"/>
  <c r="LV113" i="1" s="1"/>
  <c r="LW98" i="1" s="1"/>
  <c r="LW113" i="1" s="1"/>
  <c r="LX98" i="1" s="1"/>
  <c r="LX113" i="1" s="1"/>
  <c r="LY98" i="1" s="1"/>
  <c r="LY113" i="1" s="1"/>
  <c r="LZ98" i="1" s="1"/>
  <c r="LZ113" i="1" s="1"/>
  <c r="MA98" i="1" s="1"/>
  <c r="MA113" i="1" s="1"/>
  <c r="MB98" i="1" s="1"/>
  <c r="MB113" i="1" s="1"/>
  <c r="MC98" i="1" s="1"/>
  <c r="MC113" i="1" s="1"/>
  <c r="MD98" i="1" s="1"/>
  <c r="MD113" i="1" s="1"/>
  <c r="ME98" i="1" s="1"/>
  <c r="ME113" i="1" s="1"/>
  <c r="MF98" i="1" s="1"/>
  <c r="MF113" i="1" s="1"/>
  <c r="MG98" i="1" s="1"/>
  <c r="MG113" i="1" s="1"/>
  <c r="MH98" i="1" s="1"/>
  <c r="MH113" i="1" s="1"/>
  <c r="MI98" i="1" s="1"/>
  <c r="MI113" i="1" s="1"/>
  <c r="MJ98" i="1" s="1"/>
  <c r="MJ113" i="1" s="1"/>
  <c r="MK98" i="1" s="1"/>
  <c r="MK113" i="1" s="1"/>
  <c r="ML98" i="1" s="1"/>
  <c r="ML113" i="1" s="1"/>
  <c r="MM98" i="1" s="1"/>
  <c r="MM113" i="1" s="1"/>
  <c r="MN98" i="1" s="1"/>
  <c r="MN113" i="1" s="1"/>
  <c r="MO98" i="1" s="1"/>
  <c r="MO113" i="1" s="1"/>
  <c r="MP98" i="1" s="1"/>
  <c r="MP113" i="1" s="1"/>
  <c r="MQ98" i="1" s="1"/>
  <c r="MQ113" i="1" s="1"/>
  <c r="MR98" i="1" s="1"/>
  <c r="MR113" i="1" s="1"/>
  <c r="MS98" i="1" s="1"/>
  <c r="MS113" i="1" s="1"/>
  <c r="MT98" i="1" s="1"/>
  <c r="MT113" i="1" s="1"/>
  <c r="MU98" i="1" s="1"/>
  <c r="MU113" i="1" s="1"/>
  <c r="MV98" i="1" s="1"/>
  <c r="MV113" i="1" s="1"/>
  <c r="MW98" i="1" s="1"/>
  <c r="MW113" i="1" s="1"/>
  <c r="MX98" i="1" s="1"/>
  <c r="MX113" i="1" s="1"/>
  <c r="MY98" i="1" s="1"/>
  <c r="MY113" i="1" s="1"/>
  <c r="MZ98" i="1" s="1"/>
  <c r="MZ113" i="1" s="1"/>
  <c r="NA98" i="1" s="1"/>
  <c r="NA113" i="1" s="1"/>
  <c r="NB98" i="1" s="1"/>
  <c r="NB113" i="1" s="1"/>
  <c r="DI7" i="3"/>
  <c r="DD37" i="1"/>
  <c r="DH15" i="3"/>
  <c r="DC46" i="1"/>
  <c r="I122" i="9"/>
  <c r="J121" i="9"/>
  <c r="FQ89" i="1"/>
  <c r="FQ96" i="1" s="1"/>
  <c r="CD11" i="3"/>
  <c r="BD46" i="3"/>
  <c r="BC51" i="3"/>
  <c r="BC52" i="3"/>
  <c r="BC53" i="3"/>
  <c r="BC54" i="3"/>
  <c r="M5" i="3"/>
  <c r="L45" i="3"/>
  <c r="L55" i="3" s="1"/>
  <c r="L37" i="3"/>
  <c r="L47" i="3" s="1"/>
  <c r="L39" i="3"/>
  <c r="L49" i="3" s="1"/>
  <c r="T2" i="3"/>
  <c r="L41" i="9"/>
  <c r="M49" i="9"/>
  <c r="M54" i="9" s="1"/>
  <c r="M60" i="9" s="1"/>
  <c r="M75" i="9" s="1"/>
  <c r="DI16" i="3" l="1"/>
  <c r="DD64" i="1"/>
  <c r="DI15" i="3"/>
  <c r="DD46" i="1"/>
  <c r="DJ7" i="3"/>
  <c r="DE37" i="1"/>
  <c r="I123" i="9"/>
  <c r="J122" i="9"/>
  <c r="FR89" i="1"/>
  <c r="FR96" i="1" s="1"/>
  <c r="CE11" i="3"/>
  <c r="BE46" i="3"/>
  <c r="BD53" i="3"/>
  <c r="BD52" i="3"/>
  <c r="BD54" i="3"/>
  <c r="BD51" i="3"/>
  <c r="N5" i="3"/>
  <c r="M45" i="3"/>
  <c r="M55" i="3" s="1"/>
  <c r="M39" i="3"/>
  <c r="M49" i="3" s="1"/>
  <c r="M37" i="3"/>
  <c r="M47" i="3" s="1"/>
  <c r="U2" i="3"/>
  <c r="N49" i="9"/>
  <c r="N54" i="9" s="1"/>
  <c r="N60" i="9" s="1"/>
  <c r="N75" i="9" s="1"/>
  <c r="M41" i="9"/>
  <c r="DJ16" i="3" l="1"/>
  <c r="DE64" i="1"/>
  <c r="DK7" i="3"/>
  <c r="DF37" i="1"/>
  <c r="DP15" i="3"/>
  <c r="DE46" i="1"/>
  <c r="DE53" i="1" s="1"/>
  <c r="I124" i="9"/>
  <c r="J123" i="9"/>
  <c r="FS89" i="1"/>
  <c r="FS96" i="1" s="1"/>
  <c r="CF11" i="3"/>
  <c r="BF46" i="3"/>
  <c r="BE51" i="3"/>
  <c r="BE52" i="3"/>
  <c r="BE53" i="3"/>
  <c r="BE54" i="3"/>
  <c r="O5" i="3"/>
  <c r="N45" i="3"/>
  <c r="N55" i="3" s="1"/>
  <c r="N39" i="3"/>
  <c r="N49" i="3" s="1"/>
  <c r="N37" i="3"/>
  <c r="N47" i="3" s="1"/>
  <c r="V2" i="3"/>
  <c r="O49" i="9"/>
  <c r="O54" i="9" s="1"/>
  <c r="O60" i="9" s="1"/>
  <c r="O75" i="9" s="1"/>
  <c r="N41" i="9"/>
  <c r="DQ15" i="3" l="1"/>
  <c r="DL46" i="1"/>
  <c r="DK16" i="3"/>
  <c r="DF64" i="1"/>
  <c r="DL7" i="3"/>
  <c r="DG37" i="1"/>
  <c r="I125" i="9"/>
  <c r="J124" i="9"/>
  <c r="FT89" i="1"/>
  <c r="FT96" i="1" s="1"/>
  <c r="CG11" i="3"/>
  <c r="BG46" i="3"/>
  <c r="BF53" i="3"/>
  <c r="BF52" i="3"/>
  <c r="BF51" i="3"/>
  <c r="BF54" i="3"/>
  <c r="P5" i="3"/>
  <c r="O45" i="3"/>
  <c r="O55" i="3" s="1"/>
  <c r="O39" i="3"/>
  <c r="O49" i="3" s="1"/>
  <c r="O37" i="3"/>
  <c r="O47" i="3" s="1"/>
  <c r="W2" i="3"/>
  <c r="P49" i="9"/>
  <c r="P54" i="9" s="1"/>
  <c r="P60" i="9" s="1"/>
  <c r="P75" i="9" s="1"/>
  <c r="P41" i="9" s="1"/>
  <c r="O41" i="9"/>
  <c r="DL16" i="3" l="1"/>
  <c r="DG64" i="1"/>
  <c r="DR15" i="3"/>
  <c r="DM46" i="1"/>
  <c r="DM7" i="3"/>
  <c r="DH37" i="1"/>
  <c r="I126" i="9"/>
  <c r="J125" i="9"/>
  <c r="FU89" i="1"/>
  <c r="FU96" i="1" s="1"/>
  <c r="CH11" i="3"/>
  <c r="BH46" i="3"/>
  <c r="BG51" i="3"/>
  <c r="BG53" i="3"/>
  <c r="BG54" i="3"/>
  <c r="BG52" i="3"/>
  <c r="Q5" i="3"/>
  <c r="P45" i="3"/>
  <c r="P55" i="3" s="1"/>
  <c r="P39" i="3"/>
  <c r="P49" i="3" s="1"/>
  <c r="P37" i="3"/>
  <c r="P47" i="3" s="1"/>
  <c r="X2" i="3"/>
  <c r="DS15" i="3" l="1"/>
  <c r="DN46" i="1"/>
  <c r="DH64" i="1"/>
  <c r="DM16" i="3"/>
  <c r="DN7" i="3"/>
  <c r="DI37" i="1"/>
  <c r="I127" i="9"/>
  <c r="J126" i="9"/>
  <c r="FV89" i="1"/>
  <c r="FV96" i="1" s="1"/>
  <c r="CI11" i="3"/>
  <c r="BI46" i="3"/>
  <c r="BH51" i="3"/>
  <c r="BH53" i="3"/>
  <c r="BH54" i="3"/>
  <c r="BH52" i="3"/>
  <c r="R5" i="3"/>
  <c r="Q45" i="3"/>
  <c r="Q55" i="3" s="1"/>
  <c r="Q39" i="3"/>
  <c r="Q49" i="3" s="1"/>
  <c r="Q37" i="3"/>
  <c r="Q47" i="3" s="1"/>
  <c r="Y2" i="3"/>
  <c r="DN16" i="3" l="1"/>
  <c r="DI64" i="1"/>
  <c r="DT15" i="3"/>
  <c r="DO46" i="1"/>
  <c r="DO7" i="3"/>
  <c r="DJ37" i="1"/>
  <c r="I128" i="9"/>
  <c r="J127" i="9"/>
  <c r="FW89" i="1"/>
  <c r="FW96" i="1" s="1"/>
  <c r="CJ11" i="3"/>
  <c r="BJ46" i="3"/>
  <c r="BI51" i="3"/>
  <c r="BI52" i="3"/>
  <c r="BI53" i="3"/>
  <c r="BI54" i="3"/>
  <c r="S5" i="3"/>
  <c r="R45" i="3"/>
  <c r="R55" i="3" s="1"/>
  <c r="R39" i="3"/>
  <c r="R49" i="3" s="1"/>
  <c r="R37" i="3"/>
  <c r="R47" i="3" s="1"/>
  <c r="Z2" i="3"/>
  <c r="DU15" i="3" l="1"/>
  <c r="DP46" i="1"/>
  <c r="DP7" i="3"/>
  <c r="DK37" i="1"/>
  <c r="DO16" i="3"/>
  <c r="DJ64" i="1"/>
  <c r="I129" i="9"/>
  <c r="J128" i="9"/>
  <c r="J129" i="9" s="1"/>
  <c r="E20" i="9" s="1"/>
  <c r="FX89" i="1"/>
  <c r="FX96" i="1" s="1"/>
  <c r="CK11" i="3"/>
  <c r="BK46" i="3"/>
  <c r="BJ51" i="3"/>
  <c r="BJ52" i="3"/>
  <c r="BJ53" i="3"/>
  <c r="BJ54" i="3"/>
  <c r="T5" i="3"/>
  <c r="S45" i="3"/>
  <c r="S55" i="3" s="1"/>
  <c r="S39" i="3"/>
  <c r="S49" i="3" s="1"/>
  <c r="S37" i="3"/>
  <c r="S47" i="3" s="1"/>
  <c r="AA2" i="3"/>
  <c r="DR7" i="3" l="1"/>
  <c r="DL37" i="1"/>
  <c r="DP16" i="3"/>
  <c r="DK64" i="1"/>
  <c r="DV15" i="3"/>
  <c r="DW15" i="3" s="1"/>
  <c r="DX15" i="3" s="1"/>
  <c r="DY15" i="3" s="1"/>
  <c r="DZ15" i="3" s="1"/>
  <c r="EA15" i="3" s="1"/>
  <c r="EB15" i="3" s="1"/>
  <c r="EC15" i="3" s="1"/>
  <c r="ED15" i="3" s="1"/>
  <c r="EE15" i="3" s="1"/>
  <c r="EF15" i="3" s="1"/>
  <c r="EG15" i="3" s="1"/>
  <c r="EH15" i="3" s="1"/>
  <c r="EI15" i="3" s="1"/>
  <c r="EJ15" i="3" s="1"/>
  <c r="EK15" i="3" s="1"/>
  <c r="EL15" i="3" s="1"/>
  <c r="EM15" i="3" s="1"/>
  <c r="EN15" i="3" s="1"/>
  <c r="EO15" i="3" s="1"/>
  <c r="EP15" i="3" s="1"/>
  <c r="EQ15" i="3" s="1"/>
  <c r="ER15" i="3" s="1"/>
  <c r="ES15" i="3" s="1"/>
  <c r="ET15" i="3" s="1"/>
  <c r="EU15" i="3" s="1"/>
  <c r="EV15" i="3" s="1"/>
  <c r="EW15" i="3" s="1"/>
  <c r="EX15" i="3" s="1"/>
  <c r="EY15" i="3" s="1"/>
  <c r="EZ15" i="3" s="1"/>
  <c r="FA15" i="3" s="1"/>
  <c r="FB15" i="3" s="1"/>
  <c r="FC15" i="3" s="1"/>
  <c r="FD15" i="3" s="1"/>
  <c r="FE15" i="3" s="1"/>
  <c r="FF15" i="3" s="1"/>
  <c r="FG15" i="3" s="1"/>
  <c r="FH15" i="3" s="1"/>
  <c r="DQ46" i="1"/>
  <c r="F3" i="9"/>
  <c r="E23" i="9"/>
  <c r="E24" i="9" s="1"/>
  <c r="E40" i="9" s="1"/>
  <c r="FY89" i="1"/>
  <c r="FY96" i="1" s="1"/>
  <c r="CL11" i="3"/>
  <c r="BL46" i="3"/>
  <c r="BK51" i="3"/>
  <c r="BK52" i="3"/>
  <c r="BK53" i="3"/>
  <c r="BK54" i="3"/>
  <c r="U5" i="3"/>
  <c r="T45" i="3"/>
  <c r="T55" i="3" s="1"/>
  <c r="T39" i="3"/>
  <c r="T49" i="3" s="1"/>
  <c r="T37" i="3"/>
  <c r="T47" i="3" s="1"/>
  <c r="AB2" i="3"/>
  <c r="DR16" i="3" l="1"/>
  <c r="DL64" i="1"/>
  <c r="DS7" i="3"/>
  <c r="DN37" i="1"/>
  <c r="F6" i="9"/>
  <c r="F12" i="9" s="1"/>
  <c r="E99" i="9"/>
  <c r="E42" i="9"/>
  <c r="G3" i="9"/>
  <c r="F20" i="9"/>
  <c r="F23" i="9" s="1"/>
  <c r="FZ89" i="1"/>
  <c r="FZ96" i="1" s="1"/>
  <c r="CM11" i="3"/>
  <c r="BM46" i="3"/>
  <c r="BL52" i="3"/>
  <c r="BL53" i="3"/>
  <c r="BL54" i="3"/>
  <c r="BL51" i="3"/>
  <c r="V5" i="3"/>
  <c r="U45" i="3"/>
  <c r="U55" i="3" s="1"/>
  <c r="U39" i="3"/>
  <c r="U49" i="3" s="1"/>
  <c r="U37" i="3"/>
  <c r="U47" i="3" s="1"/>
  <c r="AC2" i="3"/>
  <c r="DT7" i="3" l="1"/>
  <c r="DO37" i="1"/>
  <c r="DS16" i="3"/>
  <c r="DN64" i="1"/>
  <c r="G20" i="9"/>
  <c r="G23" i="9" s="1"/>
  <c r="F24" i="9"/>
  <c r="F40" i="9" s="1"/>
  <c r="GA89" i="1"/>
  <c r="GA96" i="1" s="1"/>
  <c r="CN11" i="3"/>
  <c r="BN46" i="3"/>
  <c r="BM51" i="3"/>
  <c r="BM52" i="3"/>
  <c r="BM53" i="3"/>
  <c r="BM54" i="3"/>
  <c r="W5" i="3"/>
  <c r="V45" i="3"/>
  <c r="V55" i="3" s="1"/>
  <c r="V39" i="3"/>
  <c r="V49" i="3" s="1"/>
  <c r="V37" i="3"/>
  <c r="V47" i="3" s="1"/>
  <c r="AD2" i="3"/>
  <c r="B6" i="9"/>
  <c r="B12" i="9" s="1"/>
  <c r="B24" i="9" s="1"/>
  <c r="B40" i="9" s="1"/>
  <c r="DT16" i="3" l="1"/>
  <c r="DO64" i="1"/>
  <c r="DU7" i="3"/>
  <c r="DP37" i="1"/>
  <c r="F42" i="9"/>
  <c r="F99" i="9"/>
  <c r="G6" i="9"/>
  <c r="G12" i="9" s="1"/>
  <c r="G24" i="9" s="1"/>
  <c r="G40" i="9" s="1"/>
  <c r="H3" i="9"/>
  <c r="GB89" i="1"/>
  <c r="GB96" i="1" s="1"/>
  <c r="CO11" i="3"/>
  <c r="BO46" i="3"/>
  <c r="BN51" i="3"/>
  <c r="BN53" i="3"/>
  <c r="BN52" i="3"/>
  <c r="BN54" i="3"/>
  <c r="X5" i="3"/>
  <c r="W45" i="3"/>
  <c r="W55" i="3" s="1"/>
  <c r="W39" i="3"/>
  <c r="W49" i="3" s="1"/>
  <c r="W37" i="3"/>
  <c r="W47" i="3" s="1"/>
  <c r="AE2" i="3"/>
  <c r="C6" i="9"/>
  <c r="C12" i="9" s="1"/>
  <c r="C24" i="9" s="1"/>
  <c r="C40" i="9" s="1"/>
  <c r="DV7" i="3" l="1"/>
  <c r="DW7" i="3" s="1"/>
  <c r="DX7" i="3" s="1"/>
  <c r="DQ37" i="1"/>
  <c r="DU16" i="3"/>
  <c r="DP64" i="1"/>
  <c r="H20" i="9"/>
  <c r="H23" i="9" s="1"/>
  <c r="H6" i="9"/>
  <c r="H12" i="9" s="1"/>
  <c r="H24" i="9" s="1"/>
  <c r="H40" i="9" s="1"/>
  <c r="G42" i="9"/>
  <c r="G99" i="9"/>
  <c r="GC89" i="1"/>
  <c r="GC96" i="1" s="1"/>
  <c r="CP11" i="3"/>
  <c r="BP46" i="3"/>
  <c r="BO52" i="3"/>
  <c r="BO51" i="3"/>
  <c r="BO53" i="3"/>
  <c r="BO54" i="3"/>
  <c r="BA10" i="3"/>
  <c r="Y5" i="3"/>
  <c r="X45" i="3"/>
  <c r="X55" i="3" s="1"/>
  <c r="X39" i="3"/>
  <c r="X49" i="3" s="1"/>
  <c r="X37" i="3"/>
  <c r="X47" i="3" s="1"/>
  <c r="AF2" i="3"/>
  <c r="D6" i="9"/>
  <c r="D12" i="9" s="1"/>
  <c r="D24" i="9" s="1"/>
  <c r="D40" i="9" s="1"/>
  <c r="DV16" i="3" l="1"/>
  <c r="DQ64" i="1"/>
  <c r="I3" i="9"/>
  <c r="H42" i="9"/>
  <c r="I6" i="9"/>
  <c r="I12" i="9" s="1"/>
  <c r="H99" i="9"/>
  <c r="I20" i="9"/>
  <c r="I23" i="9" s="1"/>
  <c r="GD89" i="1"/>
  <c r="GD96" i="1" s="1"/>
  <c r="CQ11" i="3"/>
  <c r="BQ46" i="3"/>
  <c r="BP53" i="3"/>
  <c r="BP52" i="3"/>
  <c r="BP54" i="3"/>
  <c r="BP51" i="3"/>
  <c r="Z5" i="3"/>
  <c r="Y45" i="3"/>
  <c r="Y55" i="3" s="1"/>
  <c r="Y37" i="3"/>
  <c r="Y47" i="3" s="1"/>
  <c r="Y39" i="3"/>
  <c r="Y49" i="3" s="1"/>
  <c r="AG2" i="3"/>
  <c r="DW16" i="3" l="1"/>
  <c r="DX16" i="3" s="1"/>
  <c r="DY16" i="3" s="1"/>
  <c r="DZ16" i="3" s="1"/>
  <c r="EA16" i="3" s="1"/>
  <c r="EB16" i="3" s="1"/>
  <c r="EC16" i="3" s="1"/>
  <c r="ED16" i="3" s="1"/>
  <c r="EE16" i="3" s="1"/>
  <c r="EF16" i="3" s="1"/>
  <c r="EG16" i="3" s="1"/>
  <c r="EH16" i="3" s="1"/>
  <c r="EI16" i="3" s="1"/>
  <c r="EJ16" i="3" s="1"/>
  <c r="EK16" i="3" s="1"/>
  <c r="EL16" i="3" s="1"/>
  <c r="EM16" i="3" s="1"/>
  <c r="EN16" i="3" s="1"/>
  <c r="EO16" i="3" s="1"/>
  <c r="EP16" i="3" s="1"/>
  <c r="EQ16" i="3" s="1"/>
  <c r="ER16" i="3" s="1"/>
  <c r="ES16" i="3" s="1"/>
  <c r="ET16" i="3" s="1"/>
  <c r="EU16" i="3" s="1"/>
  <c r="EV16" i="3" s="1"/>
  <c r="EW16" i="3" s="1"/>
  <c r="EX16" i="3" s="1"/>
  <c r="EY16" i="3" s="1"/>
  <c r="EZ16" i="3" s="1"/>
  <c r="FA16" i="3" s="1"/>
  <c r="FB16" i="3" s="1"/>
  <c r="FC16" i="3" s="1"/>
  <c r="FD16" i="3" s="1"/>
  <c r="FE16" i="3" s="1"/>
  <c r="FF16" i="3" s="1"/>
  <c r="FG16" i="3" s="1"/>
  <c r="FH16" i="3" s="1"/>
  <c r="DR64" i="1"/>
  <c r="I24" i="9"/>
  <c r="I40" i="9" s="1"/>
  <c r="J3" i="9"/>
  <c r="GE89" i="1"/>
  <c r="GE96" i="1" s="1"/>
  <c r="CR11" i="3"/>
  <c r="BR46" i="3"/>
  <c r="BQ51" i="3"/>
  <c r="BQ52" i="3"/>
  <c r="BQ53" i="3"/>
  <c r="BQ54" i="3"/>
  <c r="AA5" i="3"/>
  <c r="Z45" i="3"/>
  <c r="Z55" i="3" s="1"/>
  <c r="Z39" i="3"/>
  <c r="Z49" i="3" s="1"/>
  <c r="Z37" i="3"/>
  <c r="Z47" i="3" s="1"/>
  <c r="AH2" i="3"/>
  <c r="J20" i="9" l="1"/>
  <c r="J23" i="9" s="1"/>
  <c r="I42" i="9"/>
  <c r="J6" i="9"/>
  <c r="J12" i="9" s="1"/>
  <c r="I99" i="9"/>
  <c r="GF89" i="1"/>
  <c r="GF96" i="1" s="1"/>
  <c r="CS11" i="3"/>
  <c r="BS46" i="3"/>
  <c r="BR52" i="3"/>
  <c r="BR54" i="3"/>
  <c r="BR51" i="3"/>
  <c r="BR53" i="3"/>
  <c r="AB5" i="3"/>
  <c r="AA45" i="3"/>
  <c r="AA55" i="3" s="1"/>
  <c r="AA39" i="3"/>
  <c r="AA49" i="3" s="1"/>
  <c r="AA37" i="3"/>
  <c r="AA47" i="3" s="1"/>
  <c r="AI2" i="3"/>
  <c r="K3" i="9" l="1"/>
  <c r="J24" i="9"/>
  <c r="J40" i="9" s="1"/>
  <c r="K6" i="9" s="1"/>
  <c r="K12" i="9" s="1"/>
  <c r="K20" i="9"/>
  <c r="K23" i="9" s="1"/>
  <c r="GG89" i="1"/>
  <c r="GG96" i="1" s="1"/>
  <c r="CT11" i="3"/>
  <c r="BT46" i="3"/>
  <c r="BS52" i="3"/>
  <c r="BS51" i="3"/>
  <c r="BS53" i="3"/>
  <c r="BS54" i="3"/>
  <c r="AC5" i="3"/>
  <c r="AB45" i="3"/>
  <c r="AB55" i="3" s="1"/>
  <c r="AB39" i="3"/>
  <c r="AB49" i="3" s="1"/>
  <c r="AB37" i="3"/>
  <c r="AB47" i="3" s="1"/>
  <c r="AJ2" i="3"/>
  <c r="J99" i="9" l="1"/>
  <c r="J42" i="9"/>
  <c r="L3" i="9"/>
  <c r="K24" i="9"/>
  <c r="K40" i="9" s="1"/>
  <c r="GH89" i="1"/>
  <c r="GH96" i="1" s="1"/>
  <c r="CU11" i="3"/>
  <c r="BU46" i="3"/>
  <c r="BT53" i="3"/>
  <c r="BT51" i="3"/>
  <c r="BT52" i="3"/>
  <c r="BT54" i="3"/>
  <c r="AD5" i="3"/>
  <c r="AC45" i="3"/>
  <c r="AC55" i="3" s="1"/>
  <c r="AC39" i="3"/>
  <c r="AC49" i="3" s="1"/>
  <c r="AC37" i="3"/>
  <c r="AC47" i="3" s="1"/>
  <c r="AK2" i="3"/>
  <c r="K42" i="9" l="1"/>
  <c r="K99" i="9"/>
  <c r="L6" i="9"/>
  <c r="L12" i="9" s="1"/>
  <c r="L20" i="9"/>
  <c r="L23" i="9" s="1"/>
  <c r="GI89" i="1"/>
  <c r="GI96" i="1" s="1"/>
  <c r="CV11" i="3"/>
  <c r="BV46" i="3"/>
  <c r="BU51" i="3"/>
  <c r="BU52" i="3"/>
  <c r="BU53" i="3"/>
  <c r="BU54" i="3"/>
  <c r="AE5" i="3"/>
  <c r="AD45" i="3"/>
  <c r="AD55" i="3" s="1"/>
  <c r="AD37" i="3"/>
  <c r="AD47" i="3" s="1"/>
  <c r="AD39" i="3"/>
  <c r="AD49" i="3" s="1"/>
  <c r="AL2" i="3"/>
  <c r="M3" i="9" l="1"/>
  <c r="L24" i="9"/>
  <c r="L40" i="9" s="1"/>
  <c r="GJ89" i="1"/>
  <c r="GJ96" i="1" s="1"/>
  <c r="CW11" i="3"/>
  <c r="BW46" i="3"/>
  <c r="BV53" i="3"/>
  <c r="BV51" i="3"/>
  <c r="BV52" i="3"/>
  <c r="BV54" i="3"/>
  <c r="BH10" i="3"/>
  <c r="AF5" i="3"/>
  <c r="AE45" i="3"/>
  <c r="AE55" i="3" s="1"/>
  <c r="AE39" i="3"/>
  <c r="AE49" i="3" s="1"/>
  <c r="AE37" i="3"/>
  <c r="AE47" i="3" s="1"/>
  <c r="AM2" i="3"/>
  <c r="L42" i="9" l="1"/>
  <c r="L99" i="9"/>
  <c r="M6" i="9"/>
  <c r="M12" i="9" s="1"/>
  <c r="M20" i="9"/>
  <c r="M23" i="9" s="1"/>
  <c r="GK89" i="1"/>
  <c r="GK96" i="1" s="1"/>
  <c r="CX11" i="3"/>
  <c r="BX46" i="3"/>
  <c r="BW51" i="3"/>
  <c r="BW53" i="3"/>
  <c r="BW52" i="3"/>
  <c r="BW54" i="3"/>
  <c r="AG5" i="3"/>
  <c r="AF45" i="3"/>
  <c r="AF55" i="3" s="1"/>
  <c r="AF39" i="3"/>
  <c r="AF49" i="3" s="1"/>
  <c r="AF37" i="3"/>
  <c r="AF47" i="3" s="1"/>
  <c r="AN2" i="3"/>
  <c r="M24" i="9" l="1"/>
  <c r="M40" i="9" s="1"/>
  <c r="N3" i="9"/>
  <c r="GL89" i="1"/>
  <c r="GL96" i="1" s="1"/>
  <c r="CY11" i="3"/>
  <c r="BY46" i="3"/>
  <c r="BX52" i="3"/>
  <c r="BX53" i="3"/>
  <c r="BX54" i="3"/>
  <c r="BX51" i="3"/>
  <c r="AH5" i="3"/>
  <c r="AG45" i="3"/>
  <c r="AG55" i="3" s="1"/>
  <c r="AG39" i="3"/>
  <c r="AG49" i="3" s="1"/>
  <c r="AG37" i="3"/>
  <c r="AG47" i="3" s="1"/>
  <c r="AO2" i="3"/>
  <c r="N20" i="9" l="1"/>
  <c r="N23" i="9" s="1"/>
  <c r="M42" i="9"/>
  <c r="M99" i="9"/>
  <c r="N6" i="9"/>
  <c r="N12" i="9" s="1"/>
  <c r="GM89" i="1"/>
  <c r="GM96" i="1" s="1"/>
  <c r="CZ11" i="3"/>
  <c r="BZ46" i="3"/>
  <c r="BY51" i="3"/>
  <c r="BY52" i="3"/>
  <c r="BY53" i="3"/>
  <c r="BY54" i="3"/>
  <c r="AH45" i="3"/>
  <c r="AH55" i="3" s="1"/>
  <c r="AH39" i="3"/>
  <c r="AH49" i="3" s="1"/>
  <c r="AH37" i="3"/>
  <c r="AH47" i="3" s="1"/>
  <c r="AP2" i="3"/>
  <c r="N24" i="9" l="1"/>
  <c r="N40" i="9" s="1"/>
  <c r="O3" i="9"/>
  <c r="GN89" i="1"/>
  <c r="GN96" i="1" s="1"/>
  <c r="DA11" i="3"/>
  <c r="AJ40" i="3"/>
  <c r="AJ50" i="3" s="1"/>
  <c r="CA46" i="3"/>
  <c r="BZ52" i="3"/>
  <c r="BZ53" i="3"/>
  <c r="BZ51" i="3"/>
  <c r="BZ54" i="3"/>
  <c r="AI45" i="3"/>
  <c r="AI55" i="3" s="1"/>
  <c r="AI39" i="3"/>
  <c r="AI49" i="3" s="1"/>
  <c r="AI37" i="3"/>
  <c r="AI47" i="3" s="1"/>
  <c r="AQ2" i="3"/>
  <c r="O20" i="9" l="1"/>
  <c r="O23" i="9" s="1"/>
  <c r="N42" i="9"/>
  <c r="O6" i="9"/>
  <c r="O12" i="9" s="1"/>
  <c r="N99" i="9"/>
  <c r="GO89" i="1"/>
  <c r="GO96" i="1" s="1"/>
  <c r="DB11" i="3"/>
  <c r="AK40" i="3"/>
  <c r="CB46" i="3"/>
  <c r="CA53" i="3"/>
  <c r="CA52" i="3"/>
  <c r="CA51" i="3"/>
  <c r="CA54" i="3"/>
  <c r="BM10" i="3"/>
  <c r="AK5" i="3"/>
  <c r="AR2" i="3"/>
  <c r="O24" i="9" l="1"/>
  <c r="O40" i="9" s="1"/>
  <c r="O42" i="9" s="1"/>
  <c r="O99" i="9"/>
  <c r="P6" i="9"/>
  <c r="P12" i="9" s="1"/>
  <c r="P3" i="9"/>
  <c r="P20" i="9" s="1"/>
  <c r="P23" i="9" s="1"/>
  <c r="GP89" i="1"/>
  <c r="GP96" i="1" s="1"/>
  <c r="DC11" i="3"/>
  <c r="AK50" i="3"/>
  <c r="AJ45" i="3"/>
  <c r="AJ55" i="3" s="1"/>
  <c r="AL40" i="3"/>
  <c r="CC46" i="3"/>
  <c r="CB53" i="3"/>
  <c r="CB51" i="3"/>
  <c r="CB54" i="3"/>
  <c r="CB52" i="3"/>
  <c r="AL5" i="3"/>
  <c r="AS2" i="3"/>
  <c r="P24" i="9" l="1"/>
  <c r="P40" i="9" s="1"/>
  <c r="GQ89" i="1"/>
  <c r="GQ96" i="1" s="1"/>
  <c r="DD11" i="3"/>
  <c r="AL50" i="3"/>
  <c r="AK45" i="3"/>
  <c r="AM40" i="3"/>
  <c r="CD46" i="3"/>
  <c r="CC51" i="3"/>
  <c r="CC52" i="3"/>
  <c r="CC54" i="3"/>
  <c r="CC53" i="3"/>
  <c r="AK12" i="3"/>
  <c r="AM5" i="3"/>
  <c r="AT2" i="3"/>
  <c r="P42" i="9" l="1"/>
  <c r="P99" i="9"/>
  <c r="GR89" i="1"/>
  <c r="GR96" i="1" s="1"/>
  <c r="DE11" i="3"/>
  <c r="AK55" i="3"/>
  <c r="AM50" i="3"/>
  <c r="AL45" i="3"/>
  <c r="AN40" i="3"/>
  <c r="CE46" i="3"/>
  <c r="CD51" i="3"/>
  <c r="CD52" i="3"/>
  <c r="CD53" i="3"/>
  <c r="CD54" i="3"/>
  <c r="AJ39" i="3"/>
  <c r="AJ49" i="3" s="1"/>
  <c r="AN5" i="3"/>
  <c r="AU2" i="3"/>
  <c r="GS89" i="1" l="1"/>
  <c r="GS96" i="1" s="1"/>
  <c r="DF11" i="3"/>
  <c r="AL55" i="3"/>
  <c r="AN50" i="3"/>
  <c r="AM45" i="3"/>
  <c r="AO40" i="3"/>
  <c r="CF46" i="3"/>
  <c r="CE51" i="3"/>
  <c r="CE52" i="3"/>
  <c r="CE53" i="3"/>
  <c r="CE54" i="3"/>
  <c r="AO5" i="3"/>
  <c r="AV2" i="3"/>
  <c r="GT89" i="1" l="1"/>
  <c r="GT96" i="1" s="1"/>
  <c r="DG11" i="3"/>
  <c r="AO50" i="3"/>
  <c r="AM55" i="3"/>
  <c r="AN45" i="3"/>
  <c r="AP40" i="3"/>
  <c r="CG46" i="3"/>
  <c r="CF51" i="3"/>
  <c r="CF52" i="3"/>
  <c r="CF53" i="3"/>
  <c r="CF54" i="3"/>
  <c r="AP5" i="3"/>
  <c r="AW2" i="3"/>
  <c r="GU89" i="1" l="1"/>
  <c r="GU96" i="1" s="1"/>
  <c r="DH11" i="3"/>
  <c r="AP50" i="3"/>
  <c r="AN55" i="3"/>
  <c r="AO45" i="3"/>
  <c r="AQ40" i="3"/>
  <c r="CH46" i="3"/>
  <c r="CG51" i="3"/>
  <c r="CG52" i="3"/>
  <c r="CG53" i="3"/>
  <c r="CG54" i="3"/>
  <c r="AQ5" i="3"/>
  <c r="AX2" i="3"/>
  <c r="GV89" i="1" l="1"/>
  <c r="GV96" i="1" s="1"/>
  <c r="DI11" i="3"/>
  <c r="AO55" i="3"/>
  <c r="AQ50" i="3"/>
  <c r="AP45" i="3"/>
  <c r="AR40" i="3"/>
  <c r="CI46" i="3"/>
  <c r="CH52" i="3"/>
  <c r="CH54" i="3"/>
  <c r="CH51" i="3"/>
  <c r="CH53" i="3"/>
  <c r="BS10" i="3"/>
  <c r="AR5" i="3"/>
  <c r="AY2" i="3"/>
  <c r="GW89" i="1" l="1"/>
  <c r="GW96" i="1" s="1"/>
  <c r="DJ11" i="3"/>
  <c r="AR50" i="3"/>
  <c r="AP55" i="3"/>
  <c r="AQ45" i="3"/>
  <c r="AS40" i="3"/>
  <c r="AJ37" i="3"/>
  <c r="CJ46" i="3"/>
  <c r="CI52" i="3"/>
  <c r="CI51" i="3"/>
  <c r="CI53" i="3"/>
  <c r="CI54" i="3"/>
  <c r="AS5" i="3"/>
  <c r="AZ2" i="3"/>
  <c r="GX89" i="1" l="1"/>
  <c r="GX96" i="1" s="1"/>
  <c r="DK11" i="3"/>
  <c r="AS50" i="3"/>
  <c r="AQ55" i="3"/>
  <c r="AK37" i="3"/>
  <c r="AR45" i="3"/>
  <c r="AJ47" i="3"/>
  <c r="AT40" i="3"/>
  <c r="CK46" i="3"/>
  <c r="CJ53" i="3"/>
  <c r="CJ51" i="3"/>
  <c r="CJ52" i="3"/>
  <c r="CJ54" i="3"/>
  <c r="AT5" i="3"/>
  <c r="BA2" i="3"/>
  <c r="GY89" i="1" l="1"/>
  <c r="GY96" i="1" s="1"/>
  <c r="DL11" i="3"/>
  <c r="DM11" i="3" s="1"/>
  <c r="AK47" i="3"/>
  <c r="AR55" i="3"/>
  <c r="AT50" i="3"/>
  <c r="AS45" i="3"/>
  <c r="AU40" i="3"/>
  <c r="CK51" i="3"/>
  <c r="CK52" i="3"/>
  <c r="CK54" i="3"/>
  <c r="CK53" i="3"/>
  <c r="BB2" i="3"/>
  <c r="GZ89" i="1" l="1"/>
  <c r="GZ96" i="1" s="1"/>
  <c r="AV40" i="3"/>
  <c r="AS55" i="3"/>
  <c r="AU50" i="3"/>
  <c r="AT45" i="3"/>
  <c r="AL37" i="3"/>
  <c r="CM46" i="3"/>
  <c r="CL53" i="3"/>
  <c r="CL51" i="3"/>
  <c r="CL52" i="3"/>
  <c r="CL54" i="3"/>
  <c r="BC2" i="3"/>
  <c r="HA89" i="1" l="1"/>
  <c r="HA96" i="1" s="1"/>
  <c r="DN11" i="3"/>
  <c r="AV50" i="3"/>
  <c r="AL47" i="3"/>
  <c r="AT55" i="3"/>
  <c r="AU45" i="3"/>
  <c r="CN46" i="3"/>
  <c r="CM51" i="3"/>
  <c r="CM52" i="3"/>
  <c r="CM53" i="3"/>
  <c r="CM54" i="3"/>
  <c r="BD2" i="3"/>
  <c r="HB89" i="1" l="1"/>
  <c r="HB96" i="1" s="1"/>
  <c r="DO11" i="3"/>
  <c r="AW40" i="3"/>
  <c r="AU55" i="3"/>
  <c r="AM37" i="3"/>
  <c r="CO46" i="3"/>
  <c r="CN53" i="3"/>
  <c r="CN51" i="3"/>
  <c r="CN54" i="3"/>
  <c r="CN52" i="3"/>
  <c r="BE2" i="3"/>
  <c r="HC89" i="1" l="1"/>
  <c r="HC96" i="1" s="1"/>
  <c r="DP11" i="3"/>
  <c r="AW50" i="3"/>
  <c r="AX40" i="3"/>
  <c r="AV45" i="3"/>
  <c r="AM47" i="3"/>
  <c r="CP46" i="3"/>
  <c r="CO51" i="3"/>
  <c r="CO52" i="3"/>
  <c r="CO54" i="3"/>
  <c r="CO53" i="3"/>
  <c r="AY5" i="3"/>
  <c r="BF2" i="3"/>
  <c r="HD89" i="1" l="1"/>
  <c r="HD96" i="1" s="1"/>
  <c r="DQ11" i="3"/>
  <c r="AX50" i="3"/>
  <c r="AV55" i="3"/>
  <c r="AY40" i="3"/>
  <c r="CQ46" i="3"/>
  <c r="CP51" i="3"/>
  <c r="CP52" i="3"/>
  <c r="CP54" i="3"/>
  <c r="CP53" i="3"/>
  <c r="BG2" i="3"/>
  <c r="HE89" i="1" l="1"/>
  <c r="HE96" i="1" s="1"/>
  <c r="DR11" i="3"/>
  <c r="AY50" i="3"/>
  <c r="AW45" i="3"/>
  <c r="AZ40" i="3"/>
  <c r="AN37" i="3"/>
  <c r="AN47" i="3" s="1"/>
  <c r="AU39" i="3"/>
  <c r="AU49" i="3" s="1"/>
  <c r="CR46" i="3"/>
  <c r="CQ52" i="3"/>
  <c r="CQ53" i="3"/>
  <c r="CQ51" i="3"/>
  <c r="CQ54" i="3"/>
  <c r="BA5" i="3"/>
  <c r="BH2" i="3"/>
  <c r="HF89" i="1" l="1"/>
  <c r="HF96" i="1" s="1"/>
  <c r="DS11" i="3"/>
  <c r="AZ50" i="3"/>
  <c r="AW55" i="3"/>
  <c r="AX45" i="3"/>
  <c r="BA40" i="3"/>
  <c r="AV39" i="3"/>
  <c r="AO37" i="3"/>
  <c r="CS46" i="3"/>
  <c r="CS48" i="3" s="1"/>
  <c r="CR53" i="3"/>
  <c r="CR52" i="3"/>
  <c r="CR51" i="3"/>
  <c r="CR54" i="3"/>
  <c r="CC10" i="3"/>
  <c r="BB5" i="3"/>
  <c r="BI2" i="3"/>
  <c r="HG89" i="1" l="1"/>
  <c r="HG96" i="1" s="1"/>
  <c r="DT11" i="3"/>
  <c r="AX55" i="3"/>
  <c r="BA50" i="3"/>
  <c r="BB40" i="3"/>
  <c r="AV49" i="3"/>
  <c r="AO47" i="3"/>
  <c r="CT46" i="3"/>
  <c r="CT48" i="3" s="1"/>
  <c r="CS51" i="3"/>
  <c r="CS52" i="3"/>
  <c r="CS53" i="3"/>
  <c r="CS54" i="3"/>
  <c r="BJ2" i="3"/>
  <c r="HH89" i="1" l="1"/>
  <c r="HH96" i="1" s="1"/>
  <c r="DU11" i="3"/>
  <c r="BB50" i="3"/>
  <c r="AY45" i="3"/>
  <c r="BC40" i="3"/>
  <c r="BC50" i="3" s="1"/>
  <c r="AP37" i="3"/>
  <c r="CU46" i="3"/>
  <c r="CU48" i="3" s="1"/>
  <c r="CT51" i="3"/>
  <c r="CT52" i="3"/>
  <c r="CT53" i="3"/>
  <c r="CT54" i="3"/>
  <c r="AW39" i="3"/>
  <c r="BK2" i="3"/>
  <c r="HI89" i="1" l="1"/>
  <c r="HI96" i="1" s="1"/>
  <c r="AY55" i="3"/>
  <c r="AW49" i="3"/>
  <c r="AP47" i="3"/>
  <c r="CV46" i="3"/>
  <c r="CV48" i="3" s="1"/>
  <c r="CU51" i="3"/>
  <c r="CU52" i="3"/>
  <c r="CU53" i="3"/>
  <c r="CU54" i="3"/>
  <c r="AX39" i="3"/>
  <c r="AX49" i="3" s="1"/>
  <c r="BL2" i="3"/>
  <c r="HJ89" i="1" l="1"/>
  <c r="HJ96" i="1" s="1"/>
  <c r="DW11" i="3"/>
  <c r="BD40" i="3"/>
  <c r="AZ45" i="3"/>
  <c r="AQ37" i="3"/>
  <c r="CW46" i="3"/>
  <c r="CW48" i="3" s="1"/>
  <c r="CV53" i="3"/>
  <c r="CV51" i="3"/>
  <c r="CV52" i="3"/>
  <c r="CV54" i="3"/>
  <c r="AY39" i="3"/>
  <c r="BM2" i="3"/>
  <c r="HK89" i="1" l="1"/>
  <c r="HK96" i="1" s="1"/>
  <c r="BA12" i="3"/>
  <c r="DX11" i="3"/>
  <c r="AY49" i="3"/>
  <c r="AZ55" i="3"/>
  <c r="BD50" i="3"/>
  <c r="BA45" i="3"/>
  <c r="AQ47" i="3"/>
  <c r="CX46" i="3"/>
  <c r="CX48" i="3" s="1"/>
  <c r="CW51" i="3"/>
  <c r="CW52" i="3"/>
  <c r="CW54" i="3"/>
  <c r="CW53" i="3"/>
  <c r="BN2" i="3"/>
  <c r="HL89" i="1" l="1"/>
  <c r="HL96" i="1" s="1"/>
  <c r="AZ39" i="3"/>
  <c r="AZ49" i="3" s="1"/>
  <c r="DY11" i="3"/>
  <c r="BA55" i="3"/>
  <c r="BE40" i="3"/>
  <c r="BB45" i="3"/>
  <c r="AR37" i="3"/>
  <c r="CY46" i="3"/>
  <c r="CY48" i="3" s="1"/>
  <c r="CX52" i="3"/>
  <c r="CX54" i="3"/>
  <c r="CX51" i="3"/>
  <c r="CX53" i="3"/>
  <c r="BH5" i="3"/>
  <c r="BO2" i="3"/>
  <c r="HM89" i="1" l="1"/>
  <c r="HM96" i="1" s="1"/>
  <c r="DZ11" i="3"/>
  <c r="BB55" i="3"/>
  <c r="BE50" i="3"/>
  <c r="BC45" i="3"/>
  <c r="AR47" i="3"/>
  <c r="CZ46" i="3"/>
  <c r="CZ48" i="3" s="1"/>
  <c r="CY52" i="3"/>
  <c r="CY51" i="3"/>
  <c r="CY53" i="3"/>
  <c r="CY54" i="3"/>
  <c r="CJ10" i="3"/>
  <c r="BB39" i="3"/>
  <c r="BB49" i="3" s="1"/>
  <c r="BI5" i="3"/>
  <c r="BP2" i="3"/>
  <c r="HN89" i="1" l="1"/>
  <c r="HN96" i="1" s="1"/>
  <c r="EA11" i="3"/>
  <c r="BC55" i="3"/>
  <c r="BF40" i="3"/>
  <c r="AS37" i="3"/>
  <c r="DA46" i="3"/>
  <c r="DA48" i="3" s="1"/>
  <c r="CZ51" i="3"/>
  <c r="CZ53" i="3"/>
  <c r="CZ54" i="3"/>
  <c r="CZ52" i="3"/>
  <c r="BC39" i="3"/>
  <c r="BC49" i="3" s="1"/>
  <c r="BQ2" i="3"/>
  <c r="HO89" i="1" l="1"/>
  <c r="HO96" i="1" s="1"/>
  <c r="EB11" i="3"/>
  <c r="BF50" i="3"/>
  <c r="BD45" i="3"/>
  <c r="AS47" i="3"/>
  <c r="DB46" i="3"/>
  <c r="DB48" i="3" s="1"/>
  <c r="DA51" i="3"/>
  <c r="DA52" i="3"/>
  <c r="DA53" i="3"/>
  <c r="DA54" i="3"/>
  <c r="BD39" i="3"/>
  <c r="BD49" i="3" s="1"/>
  <c r="BR2" i="3"/>
  <c r="HP89" i="1" l="1"/>
  <c r="HP96" i="1" s="1"/>
  <c r="EC11" i="3"/>
  <c r="BD55" i="3"/>
  <c r="BG40" i="3"/>
  <c r="AT37" i="3"/>
  <c r="DC46" i="3"/>
  <c r="DC48" i="3" s="1"/>
  <c r="DB53" i="3"/>
  <c r="DB51" i="3"/>
  <c r="DB52" i="3"/>
  <c r="DB54" i="3"/>
  <c r="BE39" i="3"/>
  <c r="BE49" i="3" s="1"/>
  <c r="BS2" i="3"/>
  <c r="HQ89" i="1" l="1"/>
  <c r="HQ96" i="1" s="1"/>
  <c r="ED11" i="3"/>
  <c r="BG50" i="3"/>
  <c r="BH40" i="3"/>
  <c r="BE45" i="3"/>
  <c r="AT47" i="3"/>
  <c r="DD46" i="3"/>
  <c r="DD48" i="3" s="1"/>
  <c r="DC51" i="3"/>
  <c r="DC52" i="3"/>
  <c r="DC53" i="3"/>
  <c r="DC54" i="3"/>
  <c r="BF39" i="3"/>
  <c r="BM5" i="3"/>
  <c r="BT2" i="3"/>
  <c r="HR89" i="1" l="1"/>
  <c r="HR96" i="1" s="1"/>
  <c r="BH12" i="3"/>
  <c r="BG39" i="3" s="1"/>
  <c r="EE11" i="3"/>
  <c r="BH50" i="3"/>
  <c r="BF49" i="3"/>
  <c r="BE55" i="3"/>
  <c r="BI40" i="3"/>
  <c r="AU37" i="3"/>
  <c r="DE46" i="3"/>
  <c r="DE48" i="3" s="1"/>
  <c r="DD52" i="3"/>
  <c r="DD53" i="3"/>
  <c r="DD54" i="3"/>
  <c r="DD51" i="3"/>
  <c r="CO10" i="3"/>
  <c r="CK15" i="1" s="1"/>
  <c r="CK34" i="1" s="1"/>
  <c r="BN5" i="3"/>
  <c r="BU2" i="3"/>
  <c r="HS89" i="1" l="1"/>
  <c r="HS96" i="1" s="1"/>
  <c r="EF11" i="3"/>
  <c r="BI50" i="3"/>
  <c r="BG49" i="3"/>
  <c r="BF45" i="3"/>
  <c r="AU47" i="3"/>
  <c r="DF46" i="3"/>
  <c r="DE51" i="3"/>
  <c r="DE52" i="3"/>
  <c r="DE54" i="3"/>
  <c r="DE53" i="3"/>
  <c r="CP10" i="3"/>
  <c r="CL15" i="1" s="1"/>
  <c r="CL34" i="1" s="1"/>
  <c r="BO5" i="3"/>
  <c r="BV2" i="3"/>
  <c r="DG46" i="3" l="1"/>
  <c r="DF48" i="3"/>
  <c r="HT89" i="1"/>
  <c r="HT96" i="1" s="1"/>
  <c r="EG11" i="3"/>
  <c r="BF55" i="3"/>
  <c r="BJ40" i="3"/>
  <c r="AV37" i="3"/>
  <c r="DF53" i="3"/>
  <c r="DF51" i="3"/>
  <c r="DF52" i="3"/>
  <c r="DF54" i="3"/>
  <c r="CQ10" i="3"/>
  <c r="CM15" i="1" s="1"/>
  <c r="CM34" i="1" s="1"/>
  <c r="BP5" i="3"/>
  <c r="BW2" i="3"/>
  <c r="DH46" i="3" l="1"/>
  <c r="DG48" i="3"/>
  <c r="HU89" i="1"/>
  <c r="HU96" i="1" s="1"/>
  <c r="EH11" i="3"/>
  <c r="BJ50" i="3"/>
  <c r="BG45" i="3"/>
  <c r="BI39" i="3"/>
  <c r="BI49" i="3" s="1"/>
  <c r="AV47" i="3"/>
  <c r="DG51" i="3"/>
  <c r="DG52" i="3"/>
  <c r="DG53" i="3"/>
  <c r="DG54" i="3"/>
  <c r="CR10" i="3"/>
  <c r="CN15" i="1" s="1"/>
  <c r="CN34" i="1" s="1"/>
  <c r="BQ5" i="3"/>
  <c r="BX2" i="3"/>
  <c r="DH48" i="3" l="1"/>
  <c r="DH54" i="3"/>
  <c r="DH52" i="3"/>
  <c r="DH53" i="3"/>
  <c r="DH51" i="3"/>
  <c r="HV89" i="1"/>
  <c r="HV96" i="1" s="1"/>
  <c r="EI11" i="3"/>
  <c r="BG55" i="3"/>
  <c r="BK40" i="3"/>
  <c r="BH45" i="3"/>
  <c r="AW37" i="3"/>
  <c r="DI46" i="3"/>
  <c r="DI48" i="3" s="1"/>
  <c r="CS10" i="3"/>
  <c r="CO15" i="1" s="1"/>
  <c r="CO34" i="1" s="1"/>
  <c r="BY2" i="3"/>
  <c r="HW89" i="1" l="1"/>
  <c r="HW96" i="1" s="1"/>
  <c r="EJ11" i="3"/>
  <c r="BK50" i="3"/>
  <c r="BH55" i="3"/>
  <c r="BJ39" i="3"/>
  <c r="BJ49" i="3" s="1"/>
  <c r="AW47" i="3"/>
  <c r="DJ46" i="3"/>
  <c r="DJ48" i="3" s="1"/>
  <c r="DI51" i="3"/>
  <c r="DI52" i="3"/>
  <c r="DI53" i="3"/>
  <c r="DI54" i="3"/>
  <c r="CT10" i="3"/>
  <c r="CP15" i="1" s="1"/>
  <c r="CP34" i="1" s="1"/>
  <c r="BS5" i="3"/>
  <c r="BZ2" i="3"/>
  <c r="HX89" i="1" l="1"/>
  <c r="HX96" i="1" s="1"/>
  <c r="EK11" i="3"/>
  <c r="BL40" i="3"/>
  <c r="BL50" i="3" s="1"/>
  <c r="BI45" i="3"/>
  <c r="AX37" i="3"/>
  <c r="DK46" i="3"/>
  <c r="DK48" i="3" s="1"/>
  <c r="DJ51" i="3"/>
  <c r="DJ52" i="3"/>
  <c r="DJ54" i="3"/>
  <c r="DJ53" i="3"/>
  <c r="CU10" i="3"/>
  <c r="CQ15" i="1" s="1"/>
  <c r="CQ34" i="1" s="1"/>
  <c r="BT5" i="3"/>
  <c r="CA2" i="3"/>
  <c r="HY89" i="1" l="1"/>
  <c r="HY96" i="1" s="1"/>
  <c r="EL11" i="3"/>
  <c r="BM40" i="3"/>
  <c r="BM50" i="3" s="1"/>
  <c r="BI55" i="3"/>
  <c r="AX47" i="3"/>
  <c r="DL46" i="3"/>
  <c r="DL48" i="3" s="1"/>
  <c r="DK52" i="3"/>
  <c r="DK53" i="3"/>
  <c r="DK54" i="3"/>
  <c r="DK51" i="3"/>
  <c r="BJ45" i="3"/>
  <c r="CV10" i="3"/>
  <c r="CR15" i="1" s="1"/>
  <c r="CR34" i="1" s="1"/>
  <c r="BU5" i="3"/>
  <c r="CB2" i="3"/>
  <c r="HZ89" i="1" l="1"/>
  <c r="HZ96" i="1" s="1"/>
  <c r="EM11" i="3"/>
  <c r="BN40" i="3"/>
  <c r="BN50" i="3" s="1"/>
  <c r="BJ55" i="3"/>
  <c r="BK39" i="3"/>
  <c r="BK49" i="3" s="1"/>
  <c r="DM46" i="3"/>
  <c r="DL51" i="3"/>
  <c r="DL52" i="3"/>
  <c r="DL53" i="3"/>
  <c r="DL54" i="3"/>
  <c r="CW10" i="3"/>
  <c r="CS15" i="1" s="1"/>
  <c r="CS34" i="1" s="1"/>
  <c r="BV5" i="3"/>
  <c r="CC2" i="3"/>
  <c r="DM48" i="3" l="1"/>
  <c r="DM52" i="3"/>
  <c r="DM54" i="3"/>
  <c r="DM53" i="3"/>
  <c r="IA89" i="1"/>
  <c r="IA96" i="1" s="1"/>
  <c r="EN11" i="3"/>
  <c r="BO40" i="3"/>
  <c r="BO50" i="3" s="1"/>
  <c r="BM12" i="3"/>
  <c r="AY37" i="3"/>
  <c r="DN46" i="3"/>
  <c r="DN48" i="3" s="1"/>
  <c r="DM51" i="3"/>
  <c r="BK45" i="3"/>
  <c r="CX10" i="3"/>
  <c r="CT15" i="1" s="1"/>
  <c r="CT34" i="1" s="1"/>
  <c r="BW5" i="3"/>
  <c r="CD2" i="3"/>
  <c r="IB89" i="1" l="1"/>
  <c r="IB96" i="1" s="1"/>
  <c r="EO11" i="3"/>
  <c r="BL39" i="3"/>
  <c r="BL49" i="3" s="1"/>
  <c r="BP40" i="3"/>
  <c r="BP50" i="3" s="1"/>
  <c r="BK55" i="3"/>
  <c r="AY47" i="3"/>
  <c r="DO46" i="3"/>
  <c r="DO48" i="3" s="1"/>
  <c r="DN52" i="3"/>
  <c r="DN54" i="3"/>
  <c r="DN51" i="3"/>
  <c r="DN53" i="3"/>
  <c r="CY10" i="3"/>
  <c r="CU15" i="1" s="1"/>
  <c r="CU34" i="1" s="1"/>
  <c r="BX5" i="3"/>
  <c r="CE2" i="3"/>
  <c r="IC89" i="1" l="1"/>
  <c r="IC96" i="1" s="1"/>
  <c r="EP11" i="3"/>
  <c r="BQ40" i="3"/>
  <c r="BQ50" i="3" s="1"/>
  <c r="DP46" i="3"/>
  <c r="DP48" i="3" s="1"/>
  <c r="DO52" i="3"/>
  <c r="DO51" i="3"/>
  <c r="DO53" i="3"/>
  <c r="DO54" i="3"/>
  <c r="BL45" i="3"/>
  <c r="CZ10" i="3"/>
  <c r="CV15" i="1" s="1"/>
  <c r="CV34" i="1" s="1"/>
  <c r="CF2" i="3"/>
  <c r="ID89" i="1" l="1"/>
  <c r="ID96" i="1" s="1"/>
  <c r="EQ11" i="3"/>
  <c r="BL55" i="3"/>
  <c r="AZ37" i="3"/>
  <c r="DP53" i="3"/>
  <c r="DP54" i="3"/>
  <c r="DP52" i="3"/>
  <c r="DP51" i="3"/>
  <c r="DA10" i="3"/>
  <c r="CW15" i="1" s="1"/>
  <c r="CW34" i="1" s="1"/>
  <c r="BQ39" i="3"/>
  <c r="BQ49" i="3" s="1"/>
  <c r="CG2" i="3"/>
  <c r="IE89" i="1" l="1"/>
  <c r="IE96" i="1" s="1"/>
  <c r="BS12" i="3"/>
  <c r="BR39" i="3" s="1"/>
  <c r="BR49" i="3" s="1"/>
  <c r="BR40" i="3"/>
  <c r="BR50" i="3" s="1"/>
  <c r="ER11" i="3"/>
  <c r="AZ47" i="3"/>
  <c r="DR46" i="3"/>
  <c r="DR48" i="3" s="1"/>
  <c r="DQ51" i="3"/>
  <c r="DQ52" i="3"/>
  <c r="DQ54" i="3"/>
  <c r="DQ53" i="3"/>
  <c r="BM45" i="3"/>
  <c r="DB10" i="3"/>
  <c r="CX15" i="1" s="1"/>
  <c r="CX34" i="1" s="1"/>
  <c r="CH2" i="3"/>
  <c r="IF89" i="1" l="1"/>
  <c r="IF96" i="1" s="1"/>
  <c r="BS40" i="3"/>
  <c r="BS50" i="3" s="1"/>
  <c r="ES11" i="3"/>
  <c r="BM55" i="3"/>
  <c r="BA37" i="3"/>
  <c r="DS46" i="3"/>
  <c r="DS48" i="3" s="1"/>
  <c r="DR53" i="3"/>
  <c r="DR52" i="3"/>
  <c r="DR51" i="3"/>
  <c r="DR54" i="3"/>
  <c r="DC10" i="3"/>
  <c r="CY15" i="1" s="1"/>
  <c r="CY34" i="1" s="1"/>
  <c r="CI2" i="3"/>
  <c r="IG89" i="1" l="1"/>
  <c r="IG96" i="1" s="1"/>
  <c r="BT40" i="3"/>
  <c r="BT50" i="3" s="1"/>
  <c r="ET11" i="3"/>
  <c r="BA47" i="3"/>
  <c r="DT46" i="3"/>
  <c r="DT48" i="3" s="1"/>
  <c r="DS51" i="3"/>
  <c r="DS53" i="3"/>
  <c r="DS54" i="3"/>
  <c r="DS52" i="3"/>
  <c r="BN45" i="3"/>
  <c r="BN55" i="3" s="1"/>
  <c r="DD10" i="3"/>
  <c r="CZ15" i="1" s="1"/>
  <c r="CZ34" i="1" s="1"/>
  <c r="CC5" i="3"/>
  <c r="CJ2" i="3"/>
  <c r="IH89" i="1" l="1"/>
  <c r="IH96" i="1" s="1"/>
  <c r="BU40" i="3"/>
  <c r="BU50" i="3" s="1"/>
  <c r="EU11" i="3"/>
  <c r="BB37" i="3"/>
  <c r="DU46" i="3"/>
  <c r="DU48" i="3" s="1"/>
  <c r="DT53" i="3"/>
  <c r="DT51" i="3"/>
  <c r="DT52" i="3"/>
  <c r="DT54" i="3"/>
  <c r="DE10" i="3"/>
  <c r="DA15" i="1" s="1"/>
  <c r="DA34" i="1" s="1"/>
  <c r="CD5" i="3"/>
  <c r="CK2" i="3"/>
  <c r="II89" i="1" l="1"/>
  <c r="II96" i="1" s="1"/>
  <c r="BV40" i="3"/>
  <c r="BV50" i="3" s="1"/>
  <c r="EV11" i="3"/>
  <c r="BB47" i="3"/>
  <c r="DV46" i="3"/>
  <c r="DV48" i="3" s="1"/>
  <c r="DU51" i="3"/>
  <c r="DU52" i="3"/>
  <c r="DU54" i="3"/>
  <c r="DU53" i="3"/>
  <c r="BO45" i="3"/>
  <c r="BO55" i="3" s="1"/>
  <c r="DF10" i="3"/>
  <c r="DB15" i="1" s="1"/>
  <c r="DB34" i="1" s="1"/>
  <c r="CL2" i="3"/>
  <c r="IJ89" i="1" l="1"/>
  <c r="IJ96" i="1" s="1"/>
  <c r="BW40" i="3"/>
  <c r="BW50" i="3" s="1"/>
  <c r="EW11" i="3"/>
  <c r="DW46" i="3"/>
  <c r="DW48" i="3" s="1"/>
  <c r="DV51" i="3"/>
  <c r="DV52" i="3"/>
  <c r="DV53" i="3"/>
  <c r="DV54" i="3"/>
  <c r="DG10" i="3"/>
  <c r="DC15" i="1" s="1"/>
  <c r="DC34" i="1" s="1"/>
  <c r="CF5" i="3"/>
  <c r="CM2" i="3"/>
  <c r="IK89" i="1" l="1"/>
  <c r="IK96" i="1" s="1"/>
  <c r="BX40" i="3"/>
  <c r="BX50" i="3" s="1"/>
  <c r="EX11" i="3"/>
  <c r="BC37" i="3"/>
  <c r="DX46" i="3"/>
  <c r="DX48" i="3" s="1"/>
  <c r="DW52" i="3"/>
  <c r="DW51" i="3"/>
  <c r="DW53" i="3"/>
  <c r="DW54" i="3"/>
  <c r="BP45" i="3"/>
  <c r="BP55" i="3" s="1"/>
  <c r="DH10" i="3"/>
  <c r="DD15" i="1" s="1"/>
  <c r="DD34" i="1" s="1"/>
  <c r="DE34" i="1" s="1"/>
  <c r="CN2" i="3"/>
  <c r="IL89" i="1" l="1"/>
  <c r="IL96" i="1" s="1"/>
  <c r="EY11" i="3"/>
  <c r="BC47" i="3"/>
  <c r="DY46" i="3"/>
  <c r="DY48" i="3" s="1"/>
  <c r="DX52" i="3"/>
  <c r="DX53" i="3"/>
  <c r="DX54" i="3"/>
  <c r="DX51" i="3"/>
  <c r="BY39" i="3"/>
  <c r="BY49" i="3" s="1"/>
  <c r="CO2" i="3"/>
  <c r="IM89" i="1" l="1"/>
  <c r="IM96" i="1" s="1"/>
  <c r="BY40" i="3"/>
  <c r="BY50" i="3" s="1"/>
  <c r="EZ11" i="3"/>
  <c r="BD37" i="3"/>
  <c r="DZ46" i="3"/>
  <c r="DZ48" i="3" s="1"/>
  <c r="DY51" i="3"/>
  <c r="DY52" i="3"/>
  <c r="DY53" i="3"/>
  <c r="DY54" i="3"/>
  <c r="BQ45" i="3"/>
  <c r="BQ55" i="3" s="1"/>
  <c r="BZ39" i="3"/>
  <c r="CA39" i="3"/>
  <c r="CP2" i="3"/>
  <c r="IN89" i="1" l="1"/>
  <c r="IN96" i="1" s="1"/>
  <c r="CA49" i="3"/>
  <c r="BZ49" i="3"/>
  <c r="FA11" i="3"/>
  <c r="BD47" i="3"/>
  <c r="EA46" i="3"/>
  <c r="EA48" i="3" s="1"/>
  <c r="DZ51" i="3"/>
  <c r="DZ53" i="3"/>
  <c r="DZ52" i="3"/>
  <c r="DZ54" i="3"/>
  <c r="CJ5" i="3"/>
  <c r="CQ2" i="3"/>
  <c r="IO89" i="1" l="1"/>
  <c r="IO96" i="1" s="1"/>
  <c r="BZ40" i="3"/>
  <c r="BZ50" i="3" s="1"/>
  <c r="FB11" i="3"/>
  <c r="FC11" i="3" s="1"/>
  <c r="FD11" i="3" s="1"/>
  <c r="FE11" i="3" s="1"/>
  <c r="FF11" i="3" s="1"/>
  <c r="FG11" i="3" s="1"/>
  <c r="FH11" i="3" s="1"/>
  <c r="FI11" i="3" s="1"/>
  <c r="FJ11" i="3" s="1"/>
  <c r="FK11" i="3" s="1"/>
  <c r="FL11" i="3" s="1"/>
  <c r="FM11" i="3" s="1"/>
  <c r="FN11" i="3" s="1"/>
  <c r="FO11" i="3" s="1"/>
  <c r="FP11" i="3" s="1"/>
  <c r="FQ11" i="3" s="1"/>
  <c r="FR11" i="3" s="1"/>
  <c r="FS11" i="3" s="1"/>
  <c r="FT11" i="3" s="1"/>
  <c r="FU11" i="3" s="1"/>
  <c r="FV11" i="3" s="1"/>
  <c r="FW11" i="3" s="1"/>
  <c r="FX11" i="3" s="1"/>
  <c r="FY11" i="3" s="1"/>
  <c r="FZ11" i="3" s="1"/>
  <c r="GA11" i="3" s="1"/>
  <c r="GB11" i="3" s="1"/>
  <c r="GC11" i="3" s="1"/>
  <c r="GD11" i="3" s="1"/>
  <c r="GE11" i="3" s="1"/>
  <c r="GF11" i="3" s="1"/>
  <c r="GG11" i="3" s="1"/>
  <c r="GH11" i="3" s="1"/>
  <c r="GI11" i="3" s="1"/>
  <c r="GJ11" i="3" s="1"/>
  <c r="GK11" i="3" s="1"/>
  <c r="GL11" i="3" s="1"/>
  <c r="GM11" i="3" s="1"/>
  <c r="GN11" i="3" s="1"/>
  <c r="GO11" i="3" s="1"/>
  <c r="GP11" i="3" s="1"/>
  <c r="GQ11" i="3" s="1"/>
  <c r="GR11" i="3" s="1"/>
  <c r="GS11" i="3" s="1"/>
  <c r="GT11" i="3" s="1"/>
  <c r="GU11" i="3" s="1"/>
  <c r="GV11" i="3" s="1"/>
  <c r="GW11" i="3" s="1"/>
  <c r="GX11" i="3" s="1"/>
  <c r="GY11" i="3" s="1"/>
  <c r="GZ11" i="3" s="1"/>
  <c r="HA11" i="3" s="1"/>
  <c r="HB11" i="3" s="1"/>
  <c r="HC11" i="3" s="1"/>
  <c r="HD11" i="3" s="1"/>
  <c r="HE11" i="3" s="1"/>
  <c r="HF11" i="3" s="1"/>
  <c r="HG11" i="3" s="1"/>
  <c r="HH11" i="3" s="1"/>
  <c r="HI11" i="3" s="1"/>
  <c r="HJ11" i="3" s="1"/>
  <c r="HK11" i="3" s="1"/>
  <c r="HL11" i="3" s="1"/>
  <c r="HM11" i="3" s="1"/>
  <c r="HN11" i="3" s="1"/>
  <c r="HO11" i="3" s="1"/>
  <c r="HP11" i="3" s="1"/>
  <c r="HQ11" i="3" s="1"/>
  <c r="HR11" i="3" s="1"/>
  <c r="HS11" i="3" s="1"/>
  <c r="HT11" i="3" s="1"/>
  <c r="HU11" i="3" s="1"/>
  <c r="HV11" i="3" s="1"/>
  <c r="HW11" i="3" s="1"/>
  <c r="HX11" i="3" s="1"/>
  <c r="HY11" i="3" s="1"/>
  <c r="HZ11" i="3" s="1"/>
  <c r="IA11" i="3" s="1"/>
  <c r="IB11" i="3" s="1"/>
  <c r="IC11" i="3" s="1"/>
  <c r="ID11" i="3" s="1"/>
  <c r="IE11" i="3" s="1"/>
  <c r="IF11" i="3" s="1"/>
  <c r="IG11" i="3" s="1"/>
  <c r="IH11" i="3" s="1"/>
  <c r="II11" i="3" s="1"/>
  <c r="IJ11" i="3" s="1"/>
  <c r="IK11" i="3" s="1"/>
  <c r="IL11" i="3" s="1"/>
  <c r="IM11" i="3" s="1"/>
  <c r="IN11" i="3" s="1"/>
  <c r="IO11" i="3" s="1"/>
  <c r="IP11" i="3" s="1"/>
  <c r="IQ11" i="3" s="1"/>
  <c r="IR11" i="3" s="1"/>
  <c r="IS11" i="3" s="1"/>
  <c r="IT11" i="3" s="1"/>
  <c r="IU11" i="3" s="1"/>
  <c r="IV11" i="3" s="1"/>
  <c r="IW11" i="3" s="1"/>
  <c r="IX11" i="3" s="1"/>
  <c r="IY11" i="3" s="1"/>
  <c r="IZ11" i="3" s="1"/>
  <c r="JA11" i="3" s="1"/>
  <c r="JB11" i="3" s="1"/>
  <c r="JC11" i="3" s="1"/>
  <c r="JD11" i="3" s="1"/>
  <c r="JE11" i="3" s="1"/>
  <c r="JF11" i="3" s="1"/>
  <c r="JG11" i="3" s="1"/>
  <c r="JH11" i="3" s="1"/>
  <c r="JI11" i="3" s="1"/>
  <c r="JJ11" i="3" s="1"/>
  <c r="JK11" i="3" s="1"/>
  <c r="JL11" i="3" s="1"/>
  <c r="JM11" i="3" s="1"/>
  <c r="JN11" i="3" s="1"/>
  <c r="JO11" i="3" s="1"/>
  <c r="JP11" i="3" s="1"/>
  <c r="JQ11" i="3" s="1"/>
  <c r="JR11" i="3" s="1"/>
  <c r="JS11" i="3" s="1"/>
  <c r="JT11" i="3" s="1"/>
  <c r="JU11" i="3" s="1"/>
  <c r="JV11" i="3" s="1"/>
  <c r="JW11" i="3" s="1"/>
  <c r="JX11" i="3" s="1"/>
  <c r="JY11" i="3" s="1"/>
  <c r="JZ11" i="3" s="1"/>
  <c r="KA11" i="3" s="1"/>
  <c r="KB11" i="3" s="1"/>
  <c r="KC11" i="3" s="1"/>
  <c r="KD11" i="3" s="1"/>
  <c r="KE11" i="3" s="1"/>
  <c r="KF11" i="3" s="1"/>
  <c r="KG11" i="3" s="1"/>
  <c r="KH11" i="3" s="1"/>
  <c r="KI11" i="3" s="1"/>
  <c r="KJ11" i="3" s="1"/>
  <c r="KK11" i="3" s="1"/>
  <c r="KL11" i="3" s="1"/>
  <c r="KM11" i="3" s="1"/>
  <c r="KN11" i="3" s="1"/>
  <c r="KO11" i="3" s="1"/>
  <c r="KP11" i="3" s="1"/>
  <c r="KQ11" i="3" s="1"/>
  <c r="KR11" i="3" s="1"/>
  <c r="KS11" i="3" s="1"/>
  <c r="KT11" i="3" s="1"/>
  <c r="KU11" i="3" s="1"/>
  <c r="KV11" i="3" s="1"/>
  <c r="KW11" i="3" s="1"/>
  <c r="KX11" i="3" s="1"/>
  <c r="KY11" i="3" s="1"/>
  <c r="KZ11" i="3" s="1"/>
  <c r="LA11" i="3" s="1"/>
  <c r="LB11" i="3" s="1"/>
  <c r="LC11" i="3" s="1"/>
  <c r="LD11" i="3" s="1"/>
  <c r="LE11" i="3" s="1"/>
  <c r="LF11" i="3" s="1"/>
  <c r="LG11" i="3" s="1"/>
  <c r="LH11" i="3" s="1"/>
  <c r="LI11" i="3" s="1"/>
  <c r="LJ11" i="3" s="1"/>
  <c r="LK11" i="3" s="1"/>
  <c r="LL11" i="3" s="1"/>
  <c r="LM11" i="3" s="1"/>
  <c r="LN11" i="3" s="1"/>
  <c r="LO11" i="3" s="1"/>
  <c r="LP11" i="3" s="1"/>
  <c r="LQ11" i="3" s="1"/>
  <c r="LR11" i="3" s="1"/>
  <c r="LS11" i="3" s="1"/>
  <c r="LT11" i="3" s="1"/>
  <c r="LU11" i="3" s="1"/>
  <c r="LV11" i="3" s="1"/>
  <c r="LW11" i="3" s="1"/>
  <c r="LX11" i="3" s="1"/>
  <c r="LY11" i="3" s="1"/>
  <c r="LZ11" i="3" s="1"/>
  <c r="MA11" i="3" s="1"/>
  <c r="MB11" i="3" s="1"/>
  <c r="MC11" i="3" s="1"/>
  <c r="MD11" i="3" s="1"/>
  <c r="ME11" i="3" s="1"/>
  <c r="MF11" i="3" s="1"/>
  <c r="MG11" i="3" s="1"/>
  <c r="MH11" i="3" s="1"/>
  <c r="MI11" i="3" s="1"/>
  <c r="MJ11" i="3" s="1"/>
  <c r="MK11" i="3" s="1"/>
  <c r="ML11" i="3" s="1"/>
  <c r="MM11" i="3" s="1"/>
  <c r="MN11" i="3" s="1"/>
  <c r="MO11" i="3" s="1"/>
  <c r="MP11" i="3" s="1"/>
  <c r="MQ11" i="3" s="1"/>
  <c r="MR11" i="3" s="1"/>
  <c r="MS11" i="3" s="1"/>
  <c r="MT11" i="3" s="1"/>
  <c r="MU11" i="3" s="1"/>
  <c r="MV11" i="3" s="1"/>
  <c r="MW11" i="3" s="1"/>
  <c r="MX11" i="3" s="1"/>
  <c r="MY11" i="3" s="1"/>
  <c r="MZ11" i="3" s="1"/>
  <c r="NA11" i="3" s="1"/>
  <c r="NB11" i="3" s="1"/>
  <c r="NC11" i="3" s="1"/>
  <c r="ND11" i="3" s="1"/>
  <c r="NE11" i="3" s="1"/>
  <c r="NF11" i="3" s="1"/>
  <c r="EB46" i="3"/>
  <c r="EB48" i="3" s="1"/>
  <c r="EA52" i="3"/>
  <c r="EA51" i="3"/>
  <c r="EA53" i="3"/>
  <c r="EA54" i="3"/>
  <c r="BR45" i="3"/>
  <c r="BR55" i="3" s="1"/>
  <c r="CC12" i="3"/>
  <c r="CK5" i="3"/>
  <c r="CR2" i="3"/>
  <c r="IP89" i="1" l="1"/>
  <c r="IP96" i="1" s="1"/>
  <c r="CB39" i="3"/>
  <c r="CB49" i="3" s="1"/>
  <c r="BE37" i="3"/>
  <c r="EC46" i="3"/>
  <c r="EC48" i="3" s="1"/>
  <c r="EB51" i="3"/>
  <c r="EB53" i="3"/>
  <c r="EB52" i="3"/>
  <c r="EB54" i="3"/>
  <c r="DM10" i="3"/>
  <c r="DI15" i="1" s="1"/>
  <c r="DI34" i="1" s="1"/>
  <c r="CS2" i="3"/>
  <c r="IQ89" i="1" l="1"/>
  <c r="IQ96" i="1" s="1"/>
  <c r="CA40" i="3"/>
  <c r="BE47" i="3"/>
  <c r="ED46" i="3"/>
  <c r="ED48" i="3" s="1"/>
  <c r="EC51" i="3"/>
  <c r="EC52" i="3"/>
  <c r="EC54" i="3"/>
  <c r="EC53" i="3"/>
  <c r="BS45" i="3"/>
  <c r="BS55" i="3" s="1"/>
  <c r="DJ15" i="1"/>
  <c r="DJ34" i="1" s="1"/>
  <c r="DK34" i="1" s="1"/>
  <c r="CD39" i="3"/>
  <c r="CD49" i="3" s="1"/>
  <c r="CT2" i="3"/>
  <c r="DL34" i="1" l="1"/>
  <c r="DM34" i="1" s="1"/>
  <c r="IR89" i="1"/>
  <c r="IR96" i="1" s="1"/>
  <c r="CB40" i="3"/>
  <c r="CB50" i="3" s="1"/>
  <c r="CA50" i="3"/>
  <c r="EE46" i="3"/>
  <c r="EE48" i="3" s="1"/>
  <c r="ED52" i="3"/>
  <c r="ED54" i="3"/>
  <c r="ED51" i="3"/>
  <c r="ED53" i="3"/>
  <c r="CE39" i="3"/>
  <c r="CU2" i="3"/>
  <c r="DN34" i="1" l="1"/>
  <c r="IS89" i="1"/>
  <c r="IS96" i="1" s="1"/>
  <c r="CE49" i="3"/>
  <c r="CC40" i="3"/>
  <c r="CC50" i="3" s="1"/>
  <c r="BF37" i="3"/>
  <c r="EF46" i="3"/>
  <c r="EF48" i="3" s="1"/>
  <c r="EE51" i="3"/>
  <c r="EE52" i="3"/>
  <c r="EE53" i="3"/>
  <c r="EE54" i="3"/>
  <c r="BT45" i="3"/>
  <c r="BT55" i="3" s="1"/>
  <c r="CO5" i="3"/>
  <c r="CV2" i="3"/>
  <c r="DS10" i="3" l="1"/>
  <c r="DO15" i="1" s="1"/>
  <c r="DO34" i="1" s="1"/>
  <c r="IT89" i="1"/>
  <c r="IT96" i="1" s="1"/>
  <c r="CF39" i="3"/>
  <c r="CF49" i="3" s="1"/>
  <c r="CD40" i="3"/>
  <c r="CD50" i="3" s="1"/>
  <c r="BF47" i="3"/>
  <c r="EG46" i="3"/>
  <c r="EG48" i="3" s="1"/>
  <c r="EF53" i="3"/>
  <c r="EF52" i="3"/>
  <c r="EF51" i="3"/>
  <c r="EF54" i="3"/>
  <c r="CP5" i="3"/>
  <c r="CW2" i="3"/>
  <c r="IU89" i="1" l="1"/>
  <c r="IU96" i="1" s="1"/>
  <c r="CG39" i="3"/>
  <c r="EH46" i="3"/>
  <c r="EH48" i="3" s="1"/>
  <c r="EG51" i="3"/>
  <c r="EG52" i="3"/>
  <c r="EG53" i="3"/>
  <c r="EG54" i="3"/>
  <c r="BU45" i="3"/>
  <c r="BU55" i="3" s="1"/>
  <c r="CQ5" i="3"/>
  <c r="CX2" i="3"/>
  <c r="IV89" i="1" l="1"/>
  <c r="IV96" i="1" s="1"/>
  <c r="CH39" i="3"/>
  <c r="CG49" i="3"/>
  <c r="CE40" i="3"/>
  <c r="CE50" i="3" s="1"/>
  <c r="BG37" i="3"/>
  <c r="EI46" i="3"/>
  <c r="EI48" i="3" s="1"/>
  <c r="EH53" i="3"/>
  <c r="EH51" i="3"/>
  <c r="EH52" i="3"/>
  <c r="EH54" i="3"/>
  <c r="CR5" i="3"/>
  <c r="CY2" i="3"/>
  <c r="IW89" i="1" l="1"/>
  <c r="IW96" i="1" s="1"/>
  <c r="CH49" i="3"/>
  <c r="CF40" i="3"/>
  <c r="CF50" i="3" s="1"/>
  <c r="BG47" i="3"/>
  <c r="EJ46" i="3"/>
  <c r="EJ48" i="3" s="1"/>
  <c r="EI51" i="3"/>
  <c r="EI53" i="3"/>
  <c r="EI52" i="3"/>
  <c r="EI54" i="3"/>
  <c r="BV45" i="3"/>
  <c r="BV55" i="3" s="1"/>
  <c r="DT10" i="3"/>
  <c r="DP15" i="1" s="1"/>
  <c r="DP34" i="1" s="1"/>
  <c r="DQ34" i="1" s="1"/>
  <c r="DR15" i="1" s="1"/>
  <c r="DR34" i="1" s="1"/>
  <c r="DS15" i="1" s="1"/>
  <c r="DS34" i="1" s="1"/>
  <c r="DT15" i="1" s="1"/>
  <c r="DT34" i="1" s="1"/>
  <c r="DU15" i="1" s="1"/>
  <c r="DU34" i="1" s="1"/>
  <c r="DV15" i="1" s="1"/>
  <c r="DV34" i="1" s="1"/>
  <c r="DW15" i="1" s="1"/>
  <c r="DW34" i="1" s="1"/>
  <c r="DX15" i="1" s="1"/>
  <c r="DX34" i="1" s="1"/>
  <c r="DY15" i="1" s="1"/>
  <c r="DY34" i="1" s="1"/>
  <c r="DZ15" i="1" s="1"/>
  <c r="DZ34" i="1" s="1"/>
  <c r="EA15" i="1" s="1"/>
  <c r="EA34" i="1" s="1"/>
  <c r="EB15" i="1" s="1"/>
  <c r="EB34" i="1" s="1"/>
  <c r="EC15" i="1" s="1"/>
  <c r="EC34" i="1" s="1"/>
  <c r="ED15" i="1" s="1"/>
  <c r="ED34" i="1" s="1"/>
  <c r="EE15" i="1" s="1"/>
  <c r="EE34" i="1" s="1"/>
  <c r="EF15" i="1" s="1"/>
  <c r="EF34" i="1" s="1"/>
  <c r="EG15" i="1" s="1"/>
  <c r="EG34" i="1" s="1"/>
  <c r="EH15" i="1" s="1"/>
  <c r="EH34" i="1" s="1"/>
  <c r="EI15" i="1" s="1"/>
  <c r="EI34" i="1" s="1"/>
  <c r="EJ15" i="1" s="1"/>
  <c r="EJ34" i="1" s="1"/>
  <c r="EK15" i="1" s="1"/>
  <c r="EK34" i="1" s="1"/>
  <c r="EL15" i="1" s="1"/>
  <c r="EL34" i="1" s="1"/>
  <c r="EM15" i="1" s="1"/>
  <c r="EM34" i="1" s="1"/>
  <c r="EN15" i="1" s="1"/>
  <c r="EN34" i="1" s="1"/>
  <c r="EO15" i="1" s="1"/>
  <c r="EO34" i="1" s="1"/>
  <c r="EP15" i="1" s="1"/>
  <c r="EP34" i="1" s="1"/>
  <c r="EQ15" i="1" s="1"/>
  <c r="EQ34" i="1" s="1"/>
  <c r="ER15" i="1" s="1"/>
  <c r="ER34" i="1" s="1"/>
  <c r="ES15" i="1" s="1"/>
  <c r="ES34" i="1" s="1"/>
  <c r="ET15" i="1" s="1"/>
  <c r="ET34" i="1" s="1"/>
  <c r="EU15" i="1" s="1"/>
  <c r="EU34" i="1" s="1"/>
  <c r="EV15" i="1" s="1"/>
  <c r="EV34" i="1" s="1"/>
  <c r="EW15" i="1" s="1"/>
  <c r="EW34" i="1" s="1"/>
  <c r="EX15" i="1" s="1"/>
  <c r="EX34" i="1" s="1"/>
  <c r="EY15" i="1" s="1"/>
  <c r="EY34" i="1" s="1"/>
  <c r="EZ15" i="1" s="1"/>
  <c r="EZ34" i="1" s="1"/>
  <c r="FA15" i="1" s="1"/>
  <c r="FA34" i="1" s="1"/>
  <c r="FB15" i="1" s="1"/>
  <c r="FB34" i="1" s="1"/>
  <c r="FC15" i="1" s="1"/>
  <c r="FC34" i="1" s="1"/>
  <c r="FD15" i="1" s="1"/>
  <c r="FD34" i="1" s="1"/>
  <c r="FE15" i="1" s="1"/>
  <c r="FE34" i="1" s="1"/>
  <c r="FF15" i="1" s="1"/>
  <c r="FF34" i="1" s="1"/>
  <c r="FG15" i="1" s="1"/>
  <c r="FG34" i="1" s="1"/>
  <c r="FH15" i="1" s="1"/>
  <c r="FH34" i="1" s="1"/>
  <c r="FI15" i="1" s="1"/>
  <c r="FI34" i="1" s="1"/>
  <c r="FJ15" i="1" s="1"/>
  <c r="FJ34" i="1" s="1"/>
  <c r="FK15" i="1" s="1"/>
  <c r="FK34" i="1" s="1"/>
  <c r="FL15" i="1" s="1"/>
  <c r="FL34" i="1" s="1"/>
  <c r="FM15" i="1" s="1"/>
  <c r="FM34" i="1" s="1"/>
  <c r="FN15" i="1" s="1"/>
  <c r="FN34" i="1" s="1"/>
  <c r="FO15" i="1" s="1"/>
  <c r="FO34" i="1" s="1"/>
  <c r="FP15" i="1" s="1"/>
  <c r="FP34" i="1" s="1"/>
  <c r="FQ15" i="1" s="1"/>
  <c r="FQ34" i="1" s="1"/>
  <c r="FR15" i="1" s="1"/>
  <c r="FR34" i="1" s="1"/>
  <c r="FS15" i="1" s="1"/>
  <c r="FS34" i="1" s="1"/>
  <c r="FT15" i="1" s="1"/>
  <c r="FT34" i="1" s="1"/>
  <c r="FU15" i="1" s="1"/>
  <c r="FU34" i="1" s="1"/>
  <c r="FV15" i="1" s="1"/>
  <c r="FV34" i="1" s="1"/>
  <c r="FW15" i="1" s="1"/>
  <c r="FW34" i="1" s="1"/>
  <c r="FX15" i="1" s="1"/>
  <c r="FX34" i="1" s="1"/>
  <c r="FY15" i="1" s="1"/>
  <c r="FY34" i="1" s="1"/>
  <c r="FZ15" i="1" s="1"/>
  <c r="FZ34" i="1" s="1"/>
  <c r="GA15" i="1" s="1"/>
  <c r="GA34" i="1" s="1"/>
  <c r="GB15" i="1" s="1"/>
  <c r="GB34" i="1" s="1"/>
  <c r="GC15" i="1" s="1"/>
  <c r="GC34" i="1" s="1"/>
  <c r="GD15" i="1" s="1"/>
  <c r="GD34" i="1" s="1"/>
  <c r="GE15" i="1" s="1"/>
  <c r="GE34" i="1" s="1"/>
  <c r="GF15" i="1" s="1"/>
  <c r="GF34" i="1" s="1"/>
  <c r="GG15" i="1" s="1"/>
  <c r="GG34" i="1" s="1"/>
  <c r="GH15" i="1" s="1"/>
  <c r="GH34" i="1" s="1"/>
  <c r="GI15" i="1" s="1"/>
  <c r="GI34" i="1" s="1"/>
  <c r="GJ15" i="1" s="1"/>
  <c r="GJ34" i="1" s="1"/>
  <c r="GK15" i="1" s="1"/>
  <c r="GK34" i="1" s="1"/>
  <c r="GL15" i="1" s="1"/>
  <c r="GL34" i="1" s="1"/>
  <c r="GM15" i="1" s="1"/>
  <c r="GM34" i="1" s="1"/>
  <c r="GN15" i="1" s="1"/>
  <c r="GN34" i="1" s="1"/>
  <c r="GO15" i="1" s="1"/>
  <c r="GO34" i="1" s="1"/>
  <c r="GP15" i="1" s="1"/>
  <c r="GP34" i="1" s="1"/>
  <c r="GQ15" i="1" s="1"/>
  <c r="GQ34" i="1" s="1"/>
  <c r="GR15" i="1" s="1"/>
  <c r="GR34" i="1" s="1"/>
  <c r="GS15" i="1" s="1"/>
  <c r="GS34" i="1" s="1"/>
  <c r="GT15" i="1" s="1"/>
  <c r="GT34" i="1" s="1"/>
  <c r="GU15" i="1" s="1"/>
  <c r="GU34" i="1" s="1"/>
  <c r="GV15" i="1" s="1"/>
  <c r="GV34" i="1" s="1"/>
  <c r="GW15" i="1" s="1"/>
  <c r="GW34" i="1" s="1"/>
  <c r="GX15" i="1" s="1"/>
  <c r="GX34" i="1" s="1"/>
  <c r="CS5" i="3"/>
  <c r="CZ2" i="3"/>
  <c r="GY15" i="1" l="1"/>
  <c r="GY34" i="1" s="1"/>
  <c r="GZ15" i="1" s="1"/>
  <c r="GZ34" i="1" s="1"/>
  <c r="HA15" i="1" s="1"/>
  <c r="HA34" i="1" s="1"/>
  <c r="HB15" i="1" s="1"/>
  <c r="HB34" i="1" s="1"/>
  <c r="HC15" i="1" s="1"/>
  <c r="HC34" i="1" s="1"/>
  <c r="HD15" i="1" s="1"/>
  <c r="HD34" i="1" s="1"/>
  <c r="HE15" i="1" s="1"/>
  <c r="HE34" i="1" s="1"/>
  <c r="HF15" i="1" s="1"/>
  <c r="HF34" i="1" s="1"/>
  <c r="HG15" i="1" s="1"/>
  <c r="HG34" i="1" s="1"/>
  <c r="HH15" i="1" s="1"/>
  <c r="HH34" i="1" s="1"/>
  <c r="HI15" i="1" s="1"/>
  <c r="HI34" i="1" s="1"/>
  <c r="HJ15" i="1" s="1"/>
  <c r="HJ34" i="1" s="1"/>
  <c r="HK15" i="1" s="1"/>
  <c r="HK34" i="1" s="1"/>
  <c r="HL15" i="1" s="1"/>
  <c r="HL34" i="1" s="1"/>
  <c r="HM15" i="1" s="1"/>
  <c r="HM34" i="1" s="1"/>
  <c r="HN15" i="1" s="1"/>
  <c r="HN34" i="1" s="1"/>
  <c r="HO15" i="1" s="1"/>
  <c r="HO34" i="1" s="1"/>
  <c r="HP15" i="1" s="1"/>
  <c r="HP34" i="1" s="1"/>
  <c r="HQ15" i="1" s="1"/>
  <c r="HQ34" i="1" s="1"/>
  <c r="HR15" i="1" s="1"/>
  <c r="HR34" i="1" s="1"/>
  <c r="HS15" i="1" s="1"/>
  <c r="HS34" i="1" s="1"/>
  <c r="HT15" i="1" s="1"/>
  <c r="HT34" i="1" s="1"/>
  <c r="HU15" i="1" s="1"/>
  <c r="HU34" i="1" s="1"/>
  <c r="HV15" i="1" s="1"/>
  <c r="HV34" i="1" s="1"/>
  <c r="HW15" i="1" s="1"/>
  <c r="HW34" i="1" s="1"/>
  <c r="HX15" i="1" s="1"/>
  <c r="HX34" i="1" s="1"/>
  <c r="HY15" i="1" s="1"/>
  <c r="HY34" i="1" s="1"/>
  <c r="HZ15" i="1" s="1"/>
  <c r="HZ34" i="1" s="1"/>
  <c r="IA15" i="1" s="1"/>
  <c r="IA34" i="1" s="1"/>
  <c r="IB15" i="1" s="1"/>
  <c r="IB34" i="1" s="1"/>
  <c r="IC15" i="1" s="1"/>
  <c r="IC34" i="1" s="1"/>
  <c r="ID15" i="1" s="1"/>
  <c r="ID34" i="1" s="1"/>
  <c r="IE15" i="1" s="1"/>
  <c r="IE34" i="1" s="1"/>
  <c r="IF15" i="1" s="1"/>
  <c r="IF34" i="1" s="1"/>
  <c r="IG15" i="1" s="1"/>
  <c r="IG34" i="1" s="1"/>
  <c r="IH15" i="1" s="1"/>
  <c r="IH34" i="1" s="1"/>
  <c r="II15" i="1" s="1"/>
  <c r="II34" i="1" s="1"/>
  <c r="IJ15" i="1" s="1"/>
  <c r="IJ34" i="1" s="1"/>
  <c r="IK15" i="1" s="1"/>
  <c r="IK34" i="1" s="1"/>
  <c r="IL15" i="1" s="1"/>
  <c r="IL34" i="1" s="1"/>
  <c r="IM15" i="1" s="1"/>
  <c r="IM34" i="1" s="1"/>
  <c r="IN15" i="1" s="1"/>
  <c r="IN34" i="1" s="1"/>
  <c r="IO15" i="1" s="1"/>
  <c r="IO34" i="1" s="1"/>
  <c r="IP15" i="1" s="1"/>
  <c r="IP34" i="1" s="1"/>
  <c r="IQ15" i="1" s="1"/>
  <c r="IQ34" i="1" s="1"/>
  <c r="IR15" i="1" s="1"/>
  <c r="IR34" i="1" s="1"/>
  <c r="IS15" i="1" s="1"/>
  <c r="IS34" i="1" s="1"/>
  <c r="IT15" i="1" s="1"/>
  <c r="IT34" i="1" s="1"/>
  <c r="IU15" i="1" s="1"/>
  <c r="IU34" i="1" s="1"/>
  <c r="IV15" i="1" s="1"/>
  <c r="IV34" i="1" s="1"/>
  <c r="IW15" i="1" s="1"/>
  <c r="IW34" i="1" s="1"/>
  <c r="IX15" i="1" s="1"/>
  <c r="IX34" i="1" s="1"/>
  <c r="IY15" i="1" s="1"/>
  <c r="IY34" i="1" s="1"/>
  <c r="IZ15" i="1" s="1"/>
  <c r="IZ34" i="1" s="1"/>
  <c r="JA15" i="1" s="1"/>
  <c r="JA34" i="1" s="1"/>
  <c r="JB15" i="1" s="1"/>
  <c r="JB34" i="1" s="1"/>
  <c r="JC15" i="1" s="1"/>
  <c r="JC34" i="1" s="1"/>
  <c r="JD15" i="1" s="1"/>
  <c r="JD34" i="1" s="1"/>
  <c r="JE15" i="1" s="1"/>
  <c r="JE34" i="1" s="1"/>
  <c r="JF15" i="1" s="1"/>
  <c r="JF34" i="1" s="1"/>
  <c r="JG15" i="1" s="1"/>
  <c r="JG34" i="1" s="1"/>
  <c r="JH15" i="1" s="1"/>
  <c r="JH34" i="1" s="1"/>
  <c r="JI15" i="1" s="1"/>
  <c r="JI34" i="1" s="1"/>
  <c r="JJ15" i="1" s="1"/>
  <c r="JJ34" i="1" s="1"/>
  <c r="JK15" i="1" s="1"/>
  <c r="JK34" i="1" s="1"/>
  <c r="JL15" i="1" s="1"/>
  <c r="JL34" i="1" s="1"/>
  <c r="JM15" i="1" s="1"/>
  <c r="JM34" i="1" s="1"/>
  <c r="JN15" i="1" s="1"/>
  <c r="JN34" i="1" s="1"/>
  <c r="JO15" i="1" s="1"/>
  <c r="JO34" i="1" s="1"/>
  <c r="JP15" i="1" s="1"/>
  <c r="JP34" i="1" s="1"/>
  <c r="JQ15" i="1" s="1"/>
  <c r="JQ34" i="1" s="1"/>
  <c r="JR15" i="1" s="1"/>
  <c r="JR34" i="1" s="1"/>
  <c r="JS15" i="1" s="1"/>
  <c r="JS34" i="1" s="1"/>
  <c r="JT15" i="1" s="1"/>
  <c r="JT34" i="1" s="1"/>
  <c r="JU15" i="1" s="1"/>
  <c r="JU34" i="1" s="1"/>
  <c r="JV15" i="1" s="1"/>
  <c r="JV34" i="1" s="1"/>
  <c r="JW15" i="1" s="1"/>
  <c r="JW34" i="1" s="1"/>
  <c r="JX15" i="1" s="1"/>
  <c r="JX34" i="1" s="1"/>
  <c r="JY15" i="1" s="1"/>
  <c r="JY34" i="1" s="1"/>
  <c r="JZ15" i="1" s="1"/>
  <c r="JZ34" i="1" s="1"/>
  <c r="KA15" i="1" s="1"/>
  <c r="KA34" i="1" s="1"/>
  <c r="KB15" i="1" s="1"/>
  <c r="KB34" i="1" s="1"/>
  <c r="KC15" i="1" s="1"/>
  <c r="KC34" i="1" s="1"/>
  <c r="KD15" i="1" s="1"/>
  <c r="KD34" i="1" s="1"/>
  <c r="KE15" i="1" s="1"/>
  <c r="KE34" i="1" s="1"/>
  <c r="KF15" i="1" s="1"/>
  <c r="KF34" i="1" s="1"/>
  <c r="KG15" i="1" s="1"/>
  <c r="KG34" i="1" s="1"/>
  <c r="KH15" i="1" s="1"/>
  <c r="KH34" i="1" s="1"/>
  <c r="KI15" i="1" s="1"/>
  <c r="KI34" i="1" s="1"/>
  <c r="KJ15" i="1" s="1"/>
  <c r="KJ34" i="1" s="1"/>
  <c r="KK15" i="1" s="1"/>
  <c r="KK34" i="1" s="1"/>
  <c r="KL15" i="1" s="1"/>
  <c r="KL34" i="1" s="1"/>
  <c r="KM15" i="1" s="1"/>
  <c r="KM34" i="1" s="1"/>
  <c r="KN15" i="1" s="1"/>
  <c r="KN34" i="1" s="1"/>
  <c r="KO15" i="1" s="1"/>
  <c r="KO34" i="1" s="1"/>
  <c r="KP15" i="1" s="1"/>
  <c r="KP34" i="1" s="1"/>
  <c r="KQ15" i="1" s="1"/>
  <c r="KQ34" i="1" s="1"/>
  <c r="KR15" i="1" s="1"/>
  <c r="KR34" i="1" s="1"/>
  <c r="KS15" i="1" s="1"/>
  <c r="KS34" i="1" s="1"/>
  <c r="KT15" i="1" s="1"/>
  <c r="KT34" i="1" s="1"/>
  <c r="KU15" i="1" s="1"/>
  <c r="KU34" i="1" s="1"/>
  <c r="KV15" i="1" s="1"/>
  <c r="KV34" i="1" s="1"/>
  <c r="KW15" i="1" s="1"/>
  <c r="KW34" i="1" s="1"/>
  <c r="KX15" i="1" s="1"/>
  <c r="KX34" i="1" s="1"/>
  <c r="KY15" i="1" s="1"/>
  <c r="KY34" i="1" s="1"/>
  <c r="KZ15" i="1" s="1"/>
  <c r="KZ34" i="1" s="1"/>
  <c r="LA15" i="1" s="1"/>
  <c r="LA34" i="1" s="1"/>
  <c r="LB15" i="1" s="1"/>
  <c r="LB34" i="1" s="1"/>
  <c r="LC15" i="1" s="1"/>
  <c r="LC34" i="1" s="1"/>
  <c r="LD15" i="1" s="1"/>
  <c r="LD34" i="1" s="1"/>
  <c r="LE15" i="1" s="1"/>
  <c r="LE34" i="1" s="1"/>
  <c r="LF15" i="1" s="1"/>
  <c r="LF34" i="1" s="1"/>
  <c r="LG15" i="1" s="1"/>
  <c r="LG34" i="1" s="1"/>
  <c r="LH15" i="1" s="1"/>
  <c r="LH34" i="1" s="1"/>
  <c r="LI15" i="1" s="1"/>
  <c r="LI34" i="1" s="1"/>
  <c r="LJ15" i="1" s="1"/>
  <c r="LJ34" i="1" s="1"/>
  <c r="LK15" i="1" s="1"/>
  <c r="LK34" i="1" s="1"/>
  <c r="LL15" i="1" s="1"/>
  <c r="LL34" i="1" s="1"/>
  <c r="LM15" i="1" s="1"/>
  <c r="LM34" i="1" s="1"/>
  <c r="LN15" i="1" s="1"/>
  <c r="LN34" i="1" s="1"/>
  <c r="LO15" i="1" s="1"/>
  <c r="LO34" i="1" s="1"/>
  <c r="LP15" i="1" s="1"/>
  <c r="LP34" i="1" s="1"/>
  <c r="LQ15" i="1" s="1"/>
  <c r="LQ34" i="1" s="1"/>
  <c r="LR15" i="1" s="1"/>
  <c r="LR34" i="1" s="1"/>
  <c r="LS15" i="1" s="1"/>
  <c r="LS34" i="1" s="1"/>
  <c r="LT15" i="1" s="1"/>
  <c r="LT34" i="1" s="1"/>
  <c r="LU15" i="1" s="1"/>
  <c r="LU34" i="1" s="1"/>
  <c r="LV15" i="1" s="1"/>
  <c r="LV34" i="1" s="1"/>
  <c r="LW15" i="1" s="1"/>
  <c r="LW34" i="1" s="1"/>
  <c r="LX15" i="1" s="1"/>
  <c r="LX34" i="1" s="1"/>
  <c r="LY15" i="1" s="1"/>
  <c r="LY34" i="1" s="1"/>
  <c r="LZ15" i="1" s="1"/>
  <c r="LZ34" i="1" s="1"/>
  <c r="MA15" i="1" s="1"/>
  <c r="MA34" i="1" s="1"/>
  <c r="MB15" i="1" s="1"/>
  <c r="MB34" i="1" s="1"/>
  <c r="MC15" i="1" s="1"/>
  <c r="MC34" i="1" s="1"/>
  <c r="MD15" i="1" s="1"/>
  <c r="MD34" i="1" s="1"/>
  <c r="ME15" i="1" s="1"/>
  <c r="ME34" i="1" s="1"/>
  <c r="MF15" i="1" s="1"/>
  <c r="MF34" i="1" s="1"/>
  <c r="MG15" i="1" s="1"/>
  <c r="MG34" i="1" s="1"/>
  <c r="MH15" i="1" s="1"/>
  <c r="MH34" i="1" s="1"/>
  <c r="MI15" i="1" s="1"/>
  <c r="MI34" i="1" s="1"/>
  <c r="MJ15" i="1" s="1"/>
  <c r="MJ34" i="1" s="1"/>
  <c r="MK15" i="1" s="1"/>
  <c r="MK34" i="1" s="1"/>
  <c r="ML15" i="1" s="1"/>
  <c r="ML34" i="1" s="1"/>
  <c r="MM15" i="1" s="1"/>
  <c r="MM34" i="1" s="1"/>
  <c r="MN15" i="1" s="1"/>
  <c r="MN34" i="1" s="1"/>
  <c r="MO15" i="1" s="1"/>
  <c r="MO34" i="1" s="1"/>
  <c r="MP15" i="1" s="1"/>
  <c r="MP34" i="1" s="1"/>
  <c r="MQ15" i="1" s="1"/>
  <c r="MQ34" i="1" s="1"/>
  <c r="MR15" i="1" s="1"/>
  <c r="MR34" i="1" s="1"/>
  <c r="MS15" i="1" s="1"/>
  <c r="MS34" i="1" s="1"/>
  <c r="MT15" i="1" s="1"/>
  <c r="HC10" i="3"/>
  <c r="IX89" i="1"/>
  <c r="IX96" i="1" s="1"/>
  <c r="CJ12" i="3"/>
  <c r="CG40" i="3"/>
  <c r="CG50" i="3" s="1"/>
  <c r="BH37" i="3"/>
  <c r="EK46" i="3"/>
  <c r="EK48" i="3" s="1"/>
  <c r="EJ53" i="3"/>
  <c r="EJ54" i="3"/>
  <c r="EJ51" i="3"/>
  <c r="EJ52" i="3"/>
  <c r="CT5" i="3"/>
  <c r="DA2" i="3"/>
  <c r="MT34" i="1" l="1"/>
  <c r="MU15" i="1" s="1"/>
  <c r="MU34" i="1" s="1"/>
  <c r="MV15" i="1" s="1"/>
  <c r="MV34" i="1" s="1"/>
  <c r="MW15" i="1" s="1"/>
  <c r="MW34" i="1" s="1"/>
  <c r="MX15" i="1" s="1"/>
  <c r="MX34" i="1" s="1"/>
  <c r="MY15" i="1" s="1"/>
  <c r="MY34" i="1" s="1"/>
  <c r="MZ15" i="1" s="1"/>
  <c r="MZ34" i="1" s="1"/>
  <c r="NA15" i="1" s="1"/>
  <c r="NA34" i="1" s="1"/>
  <c r="NB15" i="1" s="1"/>
  <c r="NB34" i="1" s="1"/>
  <c r="IY89" i="1"/>
  <c r="IY96" i="1" s="1"/>
  <c r="CI39" i="3"/>
  <c r="CI49" i="3" s="1"/>
  <c r="CK39" i="3"/>
  <c r="CK49" i="3" s="1"/>
  <c r="BH47" i="3"/>
  <c r="EL46" i="3"/>
  <c r="EL48" i="3" s="1"/>
  <c r="EK51" i="3"/>
  <c r="EK52" i="3"/>
  <c r="EK53" i="3"/>
  <c r="EK54" i="3"/>
  <c r="BW45" i="3"/>
  <c r="BW55" i="3" s="1"/>
  <c r="CU5" i="3"/>
  <c r="DB2" i="3"/>
  <c r="IZ89" i="1" l="1"/>
  <c r="IZ96" i="1" s="1"/>
  <c r="CH40" i="3"/>
  <c r="CH50" i="3" s="1"/>
  <c r="BI37" i="3"/>
  <c r="EM46" i="3"/>
  <c r="EM48" i="3" s="1"/>
  <c r="EL52" i="3"/>
  <c r="EL53" i="3"/>
  <c r="EL51" i="3"/>
  <c r="EL54" i="3"/>
  <c r="DW10" i="3"/>
  <c r="CV5" i="3"/>
  <c r="DC2" i="3"/>
  <c r="JA89" i="1" l="1"/>
  <c r="JA96" i="1" s="1"/>
  <c r="BX45" i="3"/>
  <c r="BX55" i="3" s="1"/>
  <c r="BI47" i="3"/>
  <c r="EN46" i="3"/>
  <c r="EN48" i="3" s="1"/>
  <c r="EM51" i="3"/>
  <c r="EM53" i="3"/>
  <c r="EM52" i="3"/>
  <c r="EM54" i="3"/>
  <c r="DX10" i="3"/>
  <c r="CW5" i="3"/>
  <c r="DD2" i="3"/>
  <c r="JB89" i="1" l="1"/>
  <c r="JB96" i="1" s="1"/>
  <c r="CO12" i="3"/>
  <c r="CK6" i="1" s="1"/>
  <c r="CK13" i="1" s="1"/>
  <c r="CI40" i="3"/>
  <c r="CI50" i="3" s="1"/>
  <c r="BY45" i="3"/>
  <c r="BY55" i="3" s="1"/>
  <c r="EO46" i="3"/>
  <c r="EO48" i="3" s="1"/>
  <c r="EN51" i="3"/>
  <c r="EN53" i="3"/>
  <c r="EN54" i="3"/>
  <c r="EN52" i="3"/>
  <c r="DY10" i="3"/>
  <c r="CX5" i="3"/>
  <c r="DE2" i="3"/>
  <c r="CK61" i="1" l="1"/>
  <c r="CK59" i="1" s="1"/>
  <c r="CK57" i="1"/>
  <c r="CK56" i="1" s="1"/>
  <c r="JC89" i="1"/>
  <c r="JC96" i="1" s="1"/>
  <c r="CP12" i="3"/>
  <c r="CL6" i="1" s="1"/>
  <c r="CL13" i="1" s="1"/>
  <c r="CJ40" i="3"/>
  <c r="CJ50" i="3" s="1"/>
  <c r="BZ45" i="3"/>
  <c r="BZ55" i="3" s="1"/>
  <c r="BJ37" i="3"/>
  <c r="EP46" i="3"/>
  <c r="EP48" i="3" s="1"/>
  <c r="EO51" i="3"/>
  <c r="EO52" i="3"/>
  <c r="EO53" i="3"/>
  <c r="EO54" i="3"/>
  <c r="DZ10" i="3"/>
  <c r="CQ12" i="3"/>
  <c r="CM6" i="1" s="1"/>
  <c r="CM13" i="1" s="1"/>
  <c r="CY5" i="3"/>
  <c r="DF2" i="3"/>
  <c r="CK62" i="1" l="1"/>
  <c r="CL55" i="1" s="1"/>
  <c r="CL61" i="1"/>
  <c r="CL59" i="1" s="1"/>
  <c r="CL57" i="1"/>
  <c r="CL56" i="1" s="1"/>
  <c r="CM57" i="1"/>
  <c r="CM56" i="1" s="1"/>
  <c r="CM61" i="1"/>
  <c r="CM59" i="1" s="1"/>
  <c r="JD89" i="1"/>
  <c r="JD96" i="1" s="1"/>
  <c r="CK40" i="3"/>
  <c r="CK50" i="3" s="1"/>
  <c r="BJ47" i="3"/>
  <c r="EQ46" i="3"/>
  <c r="EQ48" i="3" s="1"/>
  <c r="EP51" i="3"/>
  <c r="EP52" i="3"/>
  <c r="EP53" i="3"/>
  <c r="EP54" i="3"/>
  <c r="EA10" i="3"/>
  <c r="CZ5" i="3"/>
  <c r="DG2" i="3"/>
  <c r="CL62" i="1" l="1"/>
  <c r="CM55" i="1" s="1"/>
  <c r="CM62" i="1" s="1"/>
  <c r="CN55" i="1" s="1"/>
  <c r="JE89" i="1"/>
  <c r="JE96" i="1" s="1"/>
  <c r="CR12" i="3"/>
  <c r="CN6" i="1" s="1"/>
  <c r="CN13" i="1" s="1"/>
  <c r="CS12" i="3" s="1"/>
  <c r="CO6" i="1" s="1"/>
  <c r="CO13" i="1" s="1"/>
  <c r="CL40" i="3"/>
  <c r="CL50" i="3" s="1"/>
  <c r="CA45" i="3"/>
  <c r="BK37" i="3"/>
  <c r="ER46" i="3"/>
  <c r="ER48" i="3" s="1"/>
  <c r="EQ52" i="3"/>
  <c r="EQ53" i="3"/>
  <c r="EQ54" i="3"/>
  <c r="EQ51" i="3"/>
  <c r="EB10" i="3"/>
  <c r="DA5" i="3"/>
  <c r="DH2" i="3"/>
  <c r="CO61" i="1" l="1"/>
  <c r="CO59" i="1" s="1"/>
  <c r="CO57" i="1"/>
  <c r="CO56" i="1" s="1"/>
  <c r="CN61" i="1"/>
  <c r="CN59" i="1" s="1"/>
  <c r="CN57" i="1"/>
  <c r="CN56" i="1" s="1"/>
  <c r="JF89" i="1"/>
  <c r="JF96" i="1" s="1"/>
  <c r="CB45" i="3"/>
  <c r="CB55" i="3" s="1"/>
  <c r="CA55" i="3"/>
  <c r="BK47" i="3"/>
  <c r="ES46" i="3"/>
  <c r="ES48" i="3" s="1"/>
  <c r="ER52" i="3"/>
  <c r="ER53" i="3"/>
  <c r="ER51" i="3"/>
  <c r="ER54" i="3"/>
  <c r="EC10" i="3"/>
  <c r="CT12" i="3"/>
  <c r="CP6" i="1" s="1"/>
  <c r="CP13" i="1" s="1"/>
  <c r="DB5" i="3"/>
  <c r="DI2" i="3"/>
  <c r="CN62" i="1" l="1"/>
  <c r="CO55" i="1" s="1"/>
  <c r="CO62" i="1" s="1"/>
  <c r="CP55" i="1" s="1"/>
  <c r="CP61" i="1"/>
  <c r="CP59" i="1" s="1"/>
  <c r="CP57" i="1"/>
  <c r="CP56" i="1" s="1"/>
  <c r="JG89" i="1"/>
  <c r="JG96" i="1" s="1"/>
  <c r="CM40" i="3"/>
  <c r="CM50" i="3" s="1"/>
  <c r="CC45" i="3"/>
  <c r="CC55" i="3" s="1"/>
  <c r="ET46" i="3"/>
  <c r="ET48" i="3" s="1"/>
  <c r="ES51" i="3"/>
  <c r="ES52" i="3"/>
  <c r="ES54" i="3"/>
  <c r="ES53" i="3"/>
  <c r="ED10" i="3"/>
  <c r="DC5" i="3"/>
  <c r="DJ2" i="3"/>
  <c r="CP62" i="1" l="1"/>
  <c r="CQ55" i="1" s="1"/>
  <c r="JH89" i="1"/>
  <c r="JH96" i="1" s="1"/>
  <c r="CN40" i="3"/>
  <c r="CD45" i="3"/>
  <c r="CD55" i="3" s="1"/>
  <c r="BL37" i="3"/>
  <c r="EU46" i="3"/>
  <c r="EU48" i="3" s="1"/>
  <c r="ET52" i="3"/>
  <c r="ET54" i="3"/>
  <c r="ET51" i="3"/>
  <c r="ET53" i="3"/>
  <c r="EE10" i="3"/>
  <c r="CU12" i="3"/>
  <c r="CQ6" i="1" s="1"/>
  <c r="CQ13" i="1" s="1"/>
  <c r="DD5" i="3"/>
  <c r="DK2" i="3"/>
  <c r="CQ57" i="1" l="1"/>
  <c r="CQ56" i="1" s="1"/>
  <c r="CQ61" i="1"/>
  <c r="CQ59" i="1" s="1"/>
  <c r="JI89" i="1"/>
  <c r="JI96" i="1" s="1"/>
  <c r="CN50" i="3"/>
  <c r="CO40" i="3"/>
  <c r="CO50" i="3" s="1"/>
  <c r="CE45" i="3"/>
  <c r="BL47" i="3"/>
  <c r="EV46" i="3"/>
  <c r="EV48" i="3" s="1"/>
  <c r="EU52" i="3"/>
  <c r="EU51" i="3"/>
  <c r="EU53" i="3"/>
  <c r="EU54" i="3"/>
  <c r="EF10" i="3"/>
  <c r="DE5" i="3"/>
  <c r="DL2" i="3"/>
  <c r="CQ62" i="1" l="1"/>
  <c r="CR55" i="1" s="1"/>
  <c r="JJ89" i="1"/>
  <c r="JJ96" i="1" s="1"/>
  <c r="CP40" i="3"/>
  <c r="CP50" i="3" s="1"/>
  <c r="CE55" i="3"/>
  <c r="BM37" i="3"/>
  <c r="BM47" i="3" s="1"/>
  <c r="BN37" i="3"/>
  <c r="BN47" i="3" s="1"/>
  <c r="EW46" i="3"/>
  <c r="EW48" i="3" s="1"/>
  <c r="EV53" i="3"/>
  <c r="EV51" i="3"/>
  <c r="EV52" i="3"/>
  <c r="EV54" i="3"/>
  <c r="EG10" i="3"/>
  <c r="CV12" i="3"/>
  <c r="CR6" i="1" s="1"/>
  <c r="CR13" i="1" s="1"/>
  <c r="DF5" i="3"/>
  <c r="DM2" i="3"/>
  <c r="CR61" i="1" l="1"/>
  <c r="CR59" i="1" s="1"/>
  <c r="CR57" i="1"/>
  <c r="CR56" i="1" s="1"/>
  <c r="JK89" i="1"/>
  <c r="JK96" i="1" s="1"/>
  <c r="CQ40" i="3"/>
  <c r="CQ50" i="3" s="1"/>
  <c r="CF45" i="3"/>
  <c r="CF55" i="3" s="1"/>
  <c r="BO37" i="3"/>
  <c r="BO47" i="3" s="1"/>
  <c r="EX46" i="3"/>
  <c r="EX48" i="3" s="1"/>
  <c r="EW51" i="3"/>
  <c r="EW52" i="3"/>
  <c r="EW53" i="3"/>
  <c r="EW54" i="3"/>
  <c r="EH10" i="3"/>
  <c r="DG5" i="3"/>
  <c r="DN2" i="3"/>
  <c r="CR62" i="1" l="1"/>
  <c r="CS55" i="1" s="1"/>
  <c r="JL89" i="1"/>
  <c r="JL96" i="1" s="1"/>
  <c r="CR40" i="3"/>
  <c r="CR50" i="3" s="1"/>
  <c r="CG45" i="3"/>
  <c r="EY46" i="3"/>
  <c r="EY48" i="3" s="1"/>
  <c r="EX53" i="3"/>
  <c r="EX51" i="3"/>
  <c r="EX52" i="3"/>
  <c r="EX54" i="3"/>
  <c r="EI10" i="3"/>
  <c r="CW12" i="3"/>
  <c r="CS6" i="1" s="1"/>
  <c r="CS13" i="1" s="1"/>
  <c r="DH5" i="3"/>
  <c r="DO2" i="3"/>
  <c r="CS61" i="1" l="1"/>
  <c r="CS59" i="1" s="1"/>
  <c r="CS57" i="1"/>
  <c r="CS56" i="1" s="1"/>
  <c r="JM89" i="1"/>
  <c r="JM96" i="1" s="1"/>
  <c r="CS40" i="3"/>
  <c r="CS50" i="3" s="1"/>
  <c r="CH45" i="3"/>
  <c r="CH55" i="3" s="1"/>
  <c r="CG55" i="3"/>
  <c r="EZ46" i="3"/>
  <c r="EZ48" i="3" s="1"/>
  <c r="EY51" i="3"/>
  <c r="EY52" i="3"/>
  <c r="EY53" i="3"/>
  <c r="EY54" i="3"/>
  <c r="CX12" i="3"/>
  <c r="CT6" i="1" s="1"/>
  <c r="CT13" i="1" s="1"/>
  <c r="EJ10" i="3"/>
  <c r="DP2" i="3"/>
  <c r="CS62" i="1" l="1"/>
  <c r="CT55" i="1" s="1"/>
  <c r="CT57" i="1"/>
  <c r="CT56" i="1" s="1"/>
  <c r="CT61" i="1"/>
  <c r="CT59" i="1" s="1"/>
  <c r="JN89" i="1"/>
  <c r="JN96" i="1" s="1"/>
  <c r="CT40" i="3"/>
  <c r="CT50" i="3" s="1"/>
  <c r="CI45" i="3"/>
  <c r="CI55" i="3" s="1"/>
  <c r="BP37" i="3"/>
  <c r="BP47" i="3" s="1"/>
  <c r="FA46" i="3"/>
  <c r="FA48" i="3" s="1"/>
  <c r="EZ51" i="3"/>
  <c r="EZ53" i="3"/>
  <c r="EZ54" i="3"/>
  <c r="EZ52" i="3"/>
  <c r="EK10" i="3"/>
  <c r="CY12" i="3"/>
  <c r="CU6" i="1" s="1"/>
  <c r="CU13" i="1" s="1"/>
  <c r="DQ2" i="3"/>
  <c r="CU57" i="1" l="1"/>
  <c r="CU56" i="1" s="1"/>
  <c r="CU61" i="1"/>
  <c r="CU59" i="1" s="1"/>
  <c r="CT62" i="1"/>
  <c r="CU55" i="1" s="1"/>
  <c r="JO89" i="1"/>
  <c r="JO96" i="1" s="1"/>
  <c r="CU40" i="3"/>
  <c r="CU50" i="3" s="1"/>
  <c r="CJ45" i="3"/>
  <c r="CJ55" i="3" s="1"/>
  <c r="BQ37" i="3"/>
  <c r="BQ47" i="3" s="1"/>
  <c r="FB46" i="3"/>
  <c r="FB48" i="3" s="1"/>
  <c r="FA51" i="3"/>
  <c r="FA52" i="3"/>
  <c r="FA54" i="3"/>
  <c r="FA53" i="3"/>
  <c r="EL10" i="3"/>
  <c r="CZ12" i="3"/>
  <c r="CV6" i="1" s="1"/>
  <c r="CV13" i="1" s="1"/>
  <c r="DR2" i="3"/>
  <c r="CU62" i="1" l="1"/>
  <c r="CV55" i="1" s="1"/>
  <c r="CV61" i="1"/>
  <c r="CV59" i="1" s="1"/>
  <c r="CV57" i="1"/>
  <c r="CV56" i="1" s="1"/>
  <c r="JP89" i="1"/>
  <c r="JP96" i="1" s="1"/>
  <c r="CV40" i="3"/>
  <c r="CV50" i="3" s="1"/>
  <c r="CK45" i="3"/>
  <c r="CK55" i="3" s="1"/>
  <c r="FC46" i="3"/>
  <c r="FC48" i="3" s="1"/>
  <c r="FB51" i="3"/>
  <c r="FB52" i="3"/>
  <c r="FB54" i="3"/>
  <c r="FB53" i="3"/>
  <c r="EM10" i="3"/>
  <c r="DL5" i="3"/>
  <c r="DS2" i="3"/>
  <c r="CV62" i="1" l="1"/>
  <c r="CW55" i="1" s="1"/>
  <c r="JQ89" i="1"/>
  <c r="JQ96" i="1" s="1"/>
  <c r="CW40" i="3"/>
  <c r="CW50" i="3" s="1"/>
  <c r="CL45" i="3"/>
  <c r="CL55" i="3" s="1"/>
  <c r="BR37" i="3"/>
  <c r="BR47" i="3" s="1"/>
  <c r="FD46" i="3"/>
  <c r="FD48" i="3" s="1"/>
  <c r="FC51" i="3"/>
  <c r="FC52" i="3"/>
  <c r="FC53" i="3"/>
  <c r="FC54" i="3"/>
  <c r="EN10" i="3"/>
  <c r="DA12" i="3"/>
  <c r="CW6" i="1" s="1"/>
  <c r="CW13" i="1" s="1"/>
  <c r="DM5" i="3"/>
  <c r="DT2" i="3"/>
  <c r="CW61" i="1" l="1"/>
  <c r="CW59" i="1" s="1"/>
  <c r="CW57" i="1"/>
  <c r="CW56" i="1" s="1"/>
  <c r="JR89" i="1"/>
  <c r="JR96" i="1" s="1"/>
  <c r="CX40" i="3"/>
  <c r="CX50" i="3" s="1"/>
  <c r="BS37" i="3"/>
  <c r="BS47" i="3" s="1"/>
  <c r="FE46" i="3"/>
  <c r="FE48" i="3" s="1"/>
  <c r="FD52" i="3"/>
  <c r="FD53" i="3"/>
  <c r="FD51" i="3"/>
  <c r="FD54" i="3"/>
  <c r="EO10" i="3"/>
  <c r="DU2" i="3"/>
  <c r="CW62" i="1" l="1"/>
  <c r="CX55" i="1" s="1"/>
  <c r="JS89" i="1"/>
  <c r="JS96" i="1" s="1"/>
  <c r="CM45" i="3"/>
  <c r="CM55" i="3" s="1"/>
  <c r="CY40" i="3"/>
  <c r="CY50" i="3" s="1"/>
  <c r="BT37" i="3"/>
  <c r="BT47" i="3" s="1"/>
  <c r="FF46" i="3"/>
  <c r="FF48" i="3" s="1"/>
  <c r="FE51" i="3"/>
  <c r="FE52" i="3"/>
  <c r="FE54" i="3"/>
  <c r="FE53" i="3"/>
  <c r="EP10" i="3"/>
  <c r="DB12" i="3"/>
  <c r="CX6" i="1" s="1"/>
  <c r="CX13" i="1" s="1"/>
  <c r="DV2" i="3"/>
  <c r="CX57" i="1" l="1"/>
  <c r="CX56" i="1" s="1"/>
  <c r="CX61" i="1"/>
  <c r="CX59" i="1" s="1"/>
  <c r="JT89" i="1"/>
  <c r="JT96" i="1" s="1"/>
  <c r="CN45" i="3"/>
  <c r="CZ40" i="3"/>
  <c r="CZ50" i="3" s="1"/>
  <c r="FG46" i="3"/>
  <c r="FG48" i="3" s="1"/>
  <c r="FF51" i="3"/>
  <c r="FF52" i="3"/>
  <c r="FF53" i="3"/>
  <c r="FF54" i="3"/>
  <c r="EQ10" i="3"/>
  <c r="DW2" i="3"/>
  <c r="CX62" i="1" l="1"/>
  <c r="CY55" i="1" s="1"/>
  <c r="JU89" i="1"/>
  <c r="JU96" i="1" s="1"/>
  <c r="CN55" i="3"/>
  <c r="CO45" i="3"/>
  <c r="CO55" i="3" s="1"/>
  <c r="DA40" i="3"/>
  <c r="DA50" i="3" s="1"/>
  <c r="BU37" i="3"/>
  <c r="BU47" i="3" s="1"/>
  <c r="BV37" i="3"/>
  <c r="BV47" i="3" s="1"/>
  <c r="FH46" i="3"/>
  <c r="FH48" i="3" s="1"/>
  <c r="FG51" i="3"/>
  <c r="FG52" i="3"/>
  <c r="FG53" i="3"/>
  <c r="FG54" i="3"/>
  <c r="ER10" i="3"/>
  <c r="DC12" i="3"/>
  <c r="CY6" i="1" s="1"/>
  <c r="CY13" i="1" s="1"/>
  <c r="DX2" i="3"/>
  <c r="DN37" i="3" l="1"/>
  <c r="DN47" i="3" s="1"/>
  <c r="CY57" i="1"/>
  <c r="CY56" i="1" s="1"/>
  <c r="CY61" i="1"/>
  <c r="CY59" i="1" s="1"/>
  <c r="JV89" i="1"/>
  <c r="JV96" i="1" s="1"/>
  <c r="CP45" i="3"/>
  <c r="CP55" i="3" s="1"/>
  <c r="DB40" i="3"/>
  <c r="DB50" i="3" s="1"/>
  <c r="FI46" i="3"/>
  <c r="FI48" i="3" s="1"/>
  <c r="FH52" i="3"/>
  <c r="FH53" i="3"/>
  <c r="FH51" i="3"/>
  <c r="FH54" i="3"/>
  <c r="ES10" i="3"/>
  <c r="DY2" i="3"/>
  <c r="CY62" i="1" l="1"/>
  <c r="CZ55" i="1" s="1"/>
  <c r="JW89" i="1"/>
  <c r="JW96" i="1" s="1"/>
  <c r="CQ45" i="3"/>
  <c r="CQ55" i="3" s="1"/>
  <c r="DC40" i="3"/>
  <c r="DC50" i="3" s="1"/>
  <c r="BW37" i="3"/>
  <c r="BW47" i="3" s="1"/>
  <c r="FJ46" i="3"/>
  <c r="FJ48" i="3" s="1"/>
  <c r="FI51" i="3"/>
  <c r="FI52" i="3"/>
  <c r="FI54" i="3"/>
  <c r="FI53" i="3"/>
  <c r="ET10" i="3"/>
  <c r="DD12" i="3"/>
  <c r="CZ6" i="1" s="1"/>
  <c r="CZ13" i="1" s="1"/>
  <c r="DS5" i="3"/>
  <c r="DZ2" i="3"/>
  <c r="CZ61" i="1" l="1"/>
  <c r="CZ59" i="1" s="1"/>
  <c r="CZ57" i="1"/>
  <c r="CZ56" i="1" s="1"/>
  <c r="JX89" i="1"/>
  <c r="JX96" i="1" s="1"/>
  <c r="CR45" i="3"/>
  <c r="CR55" i="3" s="1"/>
  <c r="DD40" i="3"/>
  <c r="DD50" i="3" s="1"/>
  <c r="FK46" i="3"/>
  <c r="FK48" i="3" s="1"/>
  <c r="FJ52" i="3"/>
  <c r="FJ54" i="3"/>
  <c r="FJ51" i="3"/>
  <c r="FJ53" i="3"/>
  <c r="EU10" i="3"/>
  <c r="DE12" i="3"/>
  <c r="DA6" i="1" s="1"/>
  <c r="DA13" i="1" s="1"/>
  <c r="BX37" i="3"/>
  <c r="BX47" i="3" s="1"/>
  <c r="DT5" i="3"/>
  <c r="EA2" i="3"/>
  <c r="CZ62" i="1" l="1"/>
  <c r="DA55" i="1" s="1"/>
  <c r="DA61" i="1"/>
  <c r="DA59" i="1" s="1"/>
  <c r="DA57" i="1"/>
  <c r="DA56" i="1" s="1"/>
  <c r="JY89" i="1"/>
  <c r="JY96" i="1" s="1"/>
  <c r="CS45" i="3"/>
  <c r="CS55" i="3" s="1"/>
  <c r="DE40" i="3"/>
  <c r="DE50" i="3" s="1"/>
  <c r="FL46" i="3"/>
  <c r="FL48" i="3" s="1"/>
  <c r="FK52" i="3"/>
  <c r="FK51" i="3"/>
  <c r="FK53" i="3"/>
  <c r="FK54" i="3"/>
  <c r="EV10" i="3"/>
  <c r="DF12" i="3"/>
  <c r="DB6" i="1" s="1"/>
  <c r="DB13" i="1" s="1"/>
  <c r="DU5" i="3"/>
  <c r="EB2" i="3"/>
  <c r="DB61" i="1" l="1"/>
  <c r="DB59" i="1" s="1"/>
  <c r="DB57" i="1"/>
  <c r="DB56" i="1" s="1"/>
  <c r="DA62" i="1"/>
  <c r="DB55" i="1" s="1"/>
  <c r="JZ89" i="1"/>
  <c r="JZ96" i="1" s="1"/>
  <c r="CT45" i="3"/>
  <c r="CT55" i="3" s="1"/>
  <c r="DF40" i="3"/>
  <c r="DF50" i="3" s="1"/>
  <c r="FM46" i="3"/>
  <c r="FM48" i="3" s="1"/>
  <c r="FL53" i="3"/>
  <c r="FL51" i="3"/>
  <c r="FL52" i="3"/>
  <c r="FL54" i="3"/>
  <c r="EW10" i="3"/>
  <c r="BY37" i="3"/>
  <c r="BY47" i="3" s="1"/>
  <c r="DV5" i="3"/>
  <c r="EC2" i="3"/>
  <c r="DB62" i="1" l="1"/>
  <c r="DC55" i="1" s="1"/>
  <c r="KA89" i="1"/>
  <c r="KA96" i="1" s="1"/>
  <c r="CU45" i="3"/>
  <c r="CU55" i="3" s="1"/>
  <c r="DG40" i="3"/>
  <c r="DG50" i="3" s="1"/>
  <c r="FN46" i="3"/>
  <c r="FN48" i="3" s="1"/>
  <c r="FM51" i="3"/>
  <c r="FM52" i="3"/>
  <c r="FM53" i="3"/>
  <c r="FM54" i="3"/>
  <c r="DN116" i="1"/>
  <c r="EX10" i="3"/>
  <c r="DG12" i="3"/>
  <c r="DC6" i="1" s="1"/>
  <c r="DC13" i="1" s="1"/>
  <c r="DW5" i="3"/>
  <c r="ED2" i="3"/>
  <c r="DC57" i="1" l="1"/>
  <c r="DC56" i="1" s="1"/>
  <c r="DC61" i="1"/>
  <c r="DC59" i="1" s="1"/>
  <c r="KB89" i="1"/>
  <c r="KB96" i="1" s="1"/>
  <c r="CV45" i="3"/>
  <c r="CV55" i="3" s="1"/>
  <c r="DH40" i="3"/>
  <c r="FO46" i="3"/>
  <c r="FO48" i="3" s="1"/>
  <c r="FN53" i="3"/>
  <c r="FN52" i="3"/>
  <c r="FN51" i="3"/>
  <c r="FN54" i="3"/>
  <c r="DH12" i="3"/>
  <c r="DD6" i="1" s="1"/>
  <c r="DD13" i="1" s="1"/>
  <c r="EY10" i="3"/>
  <c r="BZ37" i="3"/>
  <c r="DX5" i="3"/>
  <c r="EE2" i="3"/>
  <c r="DC62" i="1" l="1"/>
  <c r="DD55" i="1" s="1"/>
  <c r="DD61" i="1"/>
  <c r="DD59" i="1" s="1"/>
  <c r="DD57" i="1"/>
  <c r="DD56" i="1" s="1"/>
  <c r="KC89" i="1"/>
  <c r="KC96" i="1" s="1"/>
  <c r="DH50" i="3"/>
  <c r="CW45" i="3"/>
  <c r="CW55" i="3" s="1"/>
  <c r="DI40" i="3"/>
  <c r="DI50" i="3" s="1"/>
  <c r="BZ47" i="3"/>
  <c r="FP46" i="3"/>
  <c r="FP48" i="3" s="1"/>
  <c r="FO51" i="3"/>
  <c r="FO52" i="3"/>
  <c r="FO53" i="3"/>
  <c r="FO54" i="3"/>
  <c r="DS8" i="3"/>
  <c r="EZ10" i="3"/>
  <c r="DY5" i="3"/>
  <c r="EF2" i="3"/>
  <c r="DO116" i="1" l="1"/>
  <c r="DR37" i="3"/>
  <c r="DD62" i="1"/>
  <c r="DE55" i="1" s="1"/>
  <c r="DE62" i="1" s="1"/>
  <c r="DF55" i="1" s="1"/>
  <c r="DF62" i="1" s="1"/>
  <c r="DG55" i="1" s="1"/>
  <c r="DG62" i="1" s="1"/>
  <c r="DH55" i="1" s="1"/>
  <c r="DH62" i="1" s="1"/>
  <c r="DI55" i="1" s="1"/>
  <c r="DI62" i="1" s="1"/>
  <c r="DJ55" i="1" s="1"/>
  <c r="KD89" i="1"/>
  <c r="KD96" i="1" s="1"/>
  <c r="CX45" i="3"/>
  <c r="CX55" i="3" s="1"/>
  <c r="DJ40" i="3"/>
  <c r="CA37" i="3"/>
  <c r="CA47" i="3" s="1"/>
  <c r="FQ46" i="3"/>
  <c r="FQ48" i="3" s="1"/>
  <c r="FP53" i="3"/>
  <c r="FP51" i="3"/>
  <c r="FP54" i="3"/>
  <c r="FP52" i="3"/>
  <c r="FA10" i="3"/>
  <c r="DZ5" i="3"/>
  <c r="EG2" i="3"/>
  <c r="DJ50" i="3" l="1"/>
  <c r="KE89" i="1"/>
  <c r="KE96" i="1" s="1"/>
  <c r="CY45" i="3"/>
  <c r="CY55" i="3" s="1"/>
  <c r="DK40" i="3"/>
  <c r="DK50" i="3" s="1"/>
  <c r="FR46" i="3"/>
  <c r="FR48" i="3" s="1"/>
  <c r="FQ51" i="3"/>
  <c r="FQ52" i="3"/>
  <c r="FQ53" i="3"/>
  <c r="FQ54" i="3"/>
  <c r="DT8" i="3"/>
  <c r="DP116" i="1" s="1"/>
  <c r="FB10" i="3"/>
  <c r="EA5" i="3"/>
  <c r="EH2" i="3"/>
  <c r="KF89" i="1" l="1"/>
  <c r="KF96" i="1" s="1"/>
  <c r="CZ45" i="3"/>
  <c r="CZ55" i="3" s="1"/>
  <c r="DL40" i="3"/>
  <c r="DL50" i="3" s="1"/>
  <c r="FS46" i="3"/>
  <c r="FS48" i="3" s="1"/>
  <c r="FR51" i="3"/>
  <c r="FR53" i="3"/>
  <c r="FR52" i="3"/>
  <c r="FR54" i="3"/>
  <c r="FC10" i="3"/>
  <c r="EB5" i="3"/>
  <c r="EI2" i="3"/>
  <c r="KG89" i="1" l="1"/>
  <c r="KG96" i="1" s="1"/>
  <c r="DA45" i="3"/>
  <c r="DA55" i="3" s="1"/>
  <c r="DM40" i="3"/>
  <c r="DM50" i="3" s="1"/>
  <c r="CB37" i="3"/>
  <c r="FT46" i="3"/>
  <c r="FT48" i="3" s="1"/>
  <c r="FS51" i="3"/>
  <c r="FS52" i="3"/>
  <c r="FS53" i="3"/>
  <c r="FS54" i="3"/>
  <c r="DU8" i="3"/>
  <c r="DQ116" i="1" s="1"/>
  <c r="FD10" i="3"/>
  <c r="EC5" i="3"/>
  <c r="EJ2" i="3"/>
  <c r="KH89" i="1" l="1"/>
  <c r="KH96" i="1" s="1"/>
  <c r="DB45" i="3"/>
  <c r="DB55" i="3" s="1"/>
  <c r="DN40" i="3"/>
  <c r="DN50" i="3" s="1"/>
  <c r="CB47" i="3"/>
  <c r="FU46" i="3"/>
  <c r="FU48" i="3" s="1"/>
  <c r="FT53" i="3"/>
  <c r="FT52" i="3"/>
  <c r="FT51" i="3"/>
  <c r="FT54" i="3"/>
  <c r="FE10" i="3"/>
  <c r="ED5" i="3"/>
  <c r="EK2" i="3"/>
  <c r="KI89" i="1" l="1"/>
  <c r="KI96" i="1" s="1"/>
  <c r="DC45" i="3"/>
  <c r="DC55" i="3" s="1"/>
  <c r="DO40" i="3"/>
  <c r="DO50" i="3" s="1"/>
  <c r="CC37" i="3"/>
  <c r="CC47" i="3" s="1"/>
  <c r="FV46" i="3"/>
  <c r="FV48" i="3" s="1"/>
  <c r="FU51" i="3"/>
  <c r="FU52" i="3"/>
  <c r="FU53" i="3"/>
  <c r="FU54" i="3"/>
  <c r="DV8" i="3"/>
  <c r="DR116" i="1" s="1"/>
  <c r="FF10" i="3"/>
  <c r="EE5" i="3"/>
  <c r="EL2" i="3"/>
  <c r="DJ6" i="1" l="1"/>
  <c r="DJ13" i="1" s="1"/>
  <c r="DM39" i="3"/>
  <c r="KJ89" i="1"/>
  <c r="KJ96" i="1" s="1"/>
  <c r="DD45" i="3"/>
  <c r="DD55" i="3" s="1"/>
  <c r="DP40" i="3"/>
  <c r="DP50" i="3" s="1"/>
  <c r="FW46" i="3"/>
  <c r="FW48" i="3" s="1"/>
  <c r="FV51" i="3"/>
  <c r="FV53" i="3"/>
  <c r="FV52" i="3"/>
  <c r="FV54" i="3"/>
  <c r="FG10" i="3"/>
  <c r="CD37" i="3"/>
  <c r="CD47" i="3" s="1"/>
  <c r="EF5" i="3"/>
  <c r="EM2" i="3"/>
  <c r="DN39" i="3" l="1"/>
  <c r="DN49" i="3" s="1"/>
  <c r="DK13" i="1"/>
  <c r="DJ57" i="1"/>
  <c r="DJ56" i="1" s="1"/>
  <c r="DJ61" i="1"/>
  <c r="DJ59" i="1" s="1"/>
  <c r="KK89" i="1"/>
  <c r="KK96" i="1" s="1"/>
  <c r="DE45" i="3"/>
  <c r="DE55" i="3" s="1"/>
  <c r="DQ40" i="3"/>
  <c r="DQ50" i="3" s="1"/>
  <c r="FX46" i="3"/>
  <c r="FX48" i="3" s="1"/>
  <c r="FW52" i="3"/>
  <c r="FW53" i="3"/>
  <c r="FW51" i="3"/>
  <c r="FW54" i="3"/>
  <c r="DW8" i="3"/>
  <c r="DS116" i="1" s="1"/>
  <c r="FH10" i="3"/>
  <c r="EG5" i="3"/>
  <c r="EN2" i="3"/>
  <c r="DJ62" i="1" l="1"/>
  <c r="DK55" i="1" s="1"/>
  <c r="DK57" i="1"/>
  <c r="DK56" i="1" s="1"/>
  <c r="DL13" i="1"/>
  <c r="DK61" i="1"/>
  <c r="DK59" i="1" s="1"/>
  <c r="KL89" i="1"/>
  <c r="KL96" i="1" s="1"/>
  <c r="DF45" i="3"/>
  <c r="DF55" i="3" s="1"/>
  <c r="DR40" i="3"/>
  <c r="FY46" i="3"/>
  <c r="FY48" i="3" s="1"/>
  <c r="FX53" i="3"/>
  <c r="FX51" i="3"/>
  <c r="FX52" i="3"/>
  <c r="FX54" i="3"/>
  <c r="FI10" i="3"/>
  <c r="DO39" i="3"/>
  <c r="CE37" i="3"/>
  <c r="EH5" i="3"/>
  <c r="EO2" i="3"/>
  <c r="DR50" i="3" l="1"/>
  <c r="DK62" i="1"/>
  <c r="DL55" i="1" s="1"/>
  <c r="DL61" i="1"/>
  <c r="DL59" i="1" s="1"/>
  <c r="DM13" i="1"/>
  <c r="DL57" i="1"/>
  <c r="DL56" i="1" s="1"/>
  <c r="KM89" i="1"/>
  <c r="KM96" i="1" s="1"/>
  <c r="DG45" i="3"/>
  <c r="DG55" i="3" s="1"/>
  <c r="DS40" i="3"/>
  <c r="DS50" i="3" s="1"/>
  <c r="CE47" i="3"/>
  <c r="FZ46" i="3"/>
  <c r="FZ48" i="3" s="1"/>
  <c r="FY51" i="3"/>
  <c r="FY52" i="3"/>
  <c r="FY54" i="3"/>
  <c r="FY53" i="3"/>
  <c r="DX8" i="3"/>
  <c r="DT116" i="1" s="1"/>
  <c r="FJ10" i="3"/>
  <c r="EI5" i="3"/>
  <c r="EP2" i="3"/>
  <c r="DL62" i="1" l="1"/>
  <c r="DM55" i="1" s="1"/>
  <c r="DM61" i="1"/>
  <c r="DM59" i="1" s="1"/>
  <c r="DN13" i="1"/>
  <c r="DS12" i="3" s="1"/>
  <c r="DO6" i="1" s="1"/>
  <c r="DM57" i="1"/>
  <c r="DM56" i="1" s="1"/>
  <c r="KN89" i="1"/>
  <c r="KN96" i="1" s="1"/>
  <c r="DH45" i="3"/>
  <c r="DH55" i="3" s="1"/>
  <c r="DT40" i="3"/>
  <c r="DT50" i="3" s="1"/>
  <c r="GA46" i="3"/>
  <c r="GA48" i="3" s="1"/>
  <c r="FZ52" i="3"/>
  <c r="FZ54" i="3"/>
  <c r="FZ51" i="3"/>
  <c r="FZ53" i="3"/>
  <c r="FK10" i="3"/>
  <c r="CF37" i="3"/>
  <c r="EJ5" i="3"/>
  <c r="EQ2" i="3"/>
  <c r="DM62" i="1" l="1"/>
  <c r="DN55" i="1" s="1"/>
  <c r="DN57" i="1"/>
  <c r="DN56" i="1" s="1"/>
  <c r="DN61" i="1"/>
  <c r="DN59" i="1" s="1"/>
  <c r="DO13" i="1"/>
  <c r="KO89" i="1"/>
  <c r="KO96" i="1" s="1"/>
  <c r="DI45" i="3"/>
  <c r="DI55" i="3" s="1"/>
  <c r="DU40" i="3"/>
  <c r="DU50" i="3" s="1"/>
  <c r="CF47" i="3"/>
  <c r="GB46" i="3"/>
  <c r="GB48" i="3" s="1"/>
  <c r="GA52" i="3"/>
  <c r="GA51" i="3"/>
  <c r="GA54" i="3"/>
  <c r="GA53" i="3"/>
  <c r="DY8" i="3"/>
  <c r="DU116" i="1" s="1"/>
  <c r="FL10" i="3"/>
  <c r="EK5" i="3"/>
  <c r="ER2" i="3"/>
  <c r="DN62" i="1" l="1"/>
  <c r="DO55" i="1" s="1"/>
  <c r="DO57" i="1"/>
  <c r="DO56" i="1" s="1"/>
  <c r="DO61" i="1"/>
  <c r="DO59" i="1" s="1"/>
  <c r="KP89" i="1"/>
  <c r="KP96" i="1" s="1"/>
  <c r="DJ45" i="3"/>
  <c r="DJ55" i="3" s="1"/>
  <c r="DV40" i="3"/>
  <c r="DV50" i="3" s="1"/>
  <c r="GC46" i="3"/>
  <c r="GC48" i="3" s="1"/>
  <c r="GB51" i="3"/>
  <c r="GB53" i="3"/>
  <c r="GB54" i="3"/>
  <c r="GB52" i="3"/>
  <c r="FM10" i="3"/>
  <c r="CG37" i="3"/>
  <c r="EL5" i="3"/>
  <c r="ES2" i="3"/>
  <c r="DO62" i="1" l="1"/>
  <c r="DP55" i="1" s="1"/>
  <c r="DQ13" i="1"/>
  <c r="DV12" i="3" s="1"/>
  <c r="KQ89" i="1"/>
  <c r="KQ96" i="1" s="1"/>
  <c r="DK45" i="3"/>
  <c r="DK55" i="3" s="1"/>
  <c r="DW40" i="3"/>
  <c r="DW50" i="3" s="1"/>
  <c r="CG47" i="3"/>
  <c r="GD46" i="3"/>
  <c r="GD48" i="3" s="1"/>
  <c r="GC51" i="3"/>
  <c r="GC52" i="3"/>
  <c r="GC54" i="3"/>
  <c r="GC53" i="3"/>
  <c r="DZ8" i="3"/>
  <c r="DV116" i="1" s="1"/>
  <c r="FN10" i="3"/>
  <c r="EM5" i="3"/>
  <c r="ET2" i="3"/>
  <c r="DQ61" i="1" l="1"/>
  <c r="DQ59" i="1" s="1"/>
  <c r="DQ57" i="1"/>
  <c r="DQ56" i="1" s="1"/>
  <c r="DR6" i="1"/>
  <c r="DR13" i="1" s="1"/>
  <c r="KR89" i="1"/>
  <c r="KR96" i="1" s="1"/>
  <c r="DL45" i="3"/>
  <c r="DL55" i="3" s="1"/>
  <c r="DX40" i="3"/>
  <c r="DX50" i="3" s="1"/>
  <c r="GE46" i="3"/>
  <c r="GE48" i="3" s="1"/>
  <c r="GD52" i="3"/>
  <c r="GD51" i="3"/>
  <c r="GD53" i="3"/>
  <c r="GD54" i="3"/>
  <c r="FO10" i="3"/>
  <c r="DT12" i="3"/>
  <c r="DP6" i="1" s="1"/>
  <c r="DP13" i="1" s="1"/>
  <c r="CH37" i="3"/>
  <c r="EN5" i="3"/>
  <c r="EU2" i="3"/>
  <c r="DP61" i="1" l="1"/>
  <c r="DP59" i="1" s="1"/>
  <c r="DP57" i="1"/>
  <c r="DP56" i="1" s="1"/>
  <c r="DP62" i="1" s="1"/>
  <c r="DQ55" i="1" s="1"/>
  <c r="DR61" i="1"/>
  <c r="DR59" i="1" s="1"/>
  <c r="DR57" i="1"/>
  <c r="DR56" i="1" s="1"/>
  <c r="DS6" i="1"/>
  <c r="DS13" i="1" s="1"/>
  <c r="KS89" i="1"/>
  <c r="KS96" i="1" s="1"/>
  <c r="DM45" i="3"/>
  <c r="DM55" i="3" s="1"/>
  <c r="DZ40" i="3"/>
  <c r="DZ50" i="3" s="1"/>
  <c r="DY40" i="3"/>
  <c r="DY50" i="3" s="1"/>
  <c r="CH47" i="3"/>
  <c r="GF46" i="3"/>
  <c r="GF48" i="3" s="1"/>
  <c r="GE53" i="3"/>
  <c r="GE52" i="3"/>
  <c r="GE51" i="3"/>
  <c r="GE54" i="3"/>
  <c r="EA8" i="3"/>
  <c r="DW116" i="1" s="1"/>
  <c r="FP10" i="3"/>
  <c r="EO5" i="3"/>
  <c r="EV2" i="3"/>
  <c r="DQ62" i="1" l="1"/>
  <c r="DR55" i="1" s="1"/>
  <c r="DR62" i="1"/>
  <c r="DS55" i="1" s="1"/>
  <c r="DT6" i="1"/>
  <c r="DT13" i="1" s="1"/>
  <c r="DS57" i="1"/>
  <c r="DS56" i="1" s="1"/>
  <c r="DS61" i="1"/>
  <c r="DS59" i="1" s="1"/>
  <c r="KT89" i="1"/>
  <c r="KT96" i="1" s="1"/>
  <c r="DN45" i="3"/>
  <c r="GG46" i="3"/>
  <c r="GG48" i="3" s="1"/>
  <c r="GF52" i="3"/>
  <c r="GF51" i="3"/>
  <c r="GF54" i="3"/>
  <c r="GF53" i="3"/>
  <c r="FQ10" i="3"/>
  <c r="CI37" i="3"/>
  <c r="CI47" i="3" s="1"/>
  <c r="EP5" i="3"/>
  <c r="EW2" i="3"/>
  <c r="B86" i="10" l="1"/>
  <c r="DN55" i="3"/>
  <c r="DS62" i="1"/>
  <c r="DT55" i="1" s="1"/>
  <c r="DT61" i="1"/>
  <c r="DT59" i="1" s="1"/>
  <c r="DT57" i="1"/>
  <c r="DT56" i="1" s="1"/>
  <c r="DU6" i="1"/>
  <c r="DU13" i="1" s="1"/>
  <c r="KU89" i="1"/>
  <c r="KU96" i="1" s="1"/>
  <c r="DO45" i="3"/>
  <c r="DO55" i="3" s="1"/>
  <c r="GH46" i="3"/>
  <c r="GH48" i="3" s="1"/>
  <c r="GG51" i="3"/>
  <c r="GG52" i="3"/>
  <c r="GG53" i="3"/>
  <c r="GG54" i="3"/>
  <c r="EB8" i="3"/>
  <c r="DX116" i="1" s="1"/>
  <c r="EA40" i="3"/>
  <c r="EA50" i="3" s="1"/>
  <c r="FR10" i="3"/>
  <c r="DW12" i="3"/>
  <c r="EQ5" i="3"/>
  <c r="EX2" i="3"/>
  <c r="DT62" i="1" l="1"/>
  <c r="DU55" i="1" s="1"/>
  <c r="DU61" i="1"/>
  <c r="DU59" i="1" s="1"/>
  <c r="DU57" i="1"/>
  <c r="DU56" i="1" s="1"/>
  <c r="DV6" i="1"/>
  <c r="DV13" i="1" s="1"/>
  <c r="KV89" i="1"/>
  <c r="KV96" i="1" s="1"/>
  <c r="DP45" i="3"/>
  <c r="DP55" i="3" s="1"/>
  <c r="GI46" i="3"/>
  <c r="GI48" i="3" s="1"/>
  <c r="GH52" i="3"/>
  <c r="GH51" i="3"/>
  <c r="GH53" i="3"/>
  <c r="GH54" i="3"/>
  <c r="FS10" i="3"/>
  <c r="DX12" i="3"/>
  <c r="CJ37" i="3"/>
  <c r="CJ47" i="3" s="1"/>
  <c r="ER5" i="3"/>
  <c r="EY2" i="3"/>
  <c r="DU62" i="1" l="1"/>
  <c r="DV55" i="1" s="1"/>
  <c r="DV57" i="1"/>
  <c r="DV56" i="1" s="1"/>
  <c r="DW6" i="1"/>
  <c r="DW13" i="1" s="1"/>
  <c r="DV61" i="1"/>
  <c r="DV59" i="1" s="1"/>
  <c r="KW89" i="1"/>
  <c r="KW96" i="1" s="1"/>
  <c r="GJ46" i="3"/>
  <c r="GJ48" i="3" s="1"/>
  <c r="GI51" i="3"/>
  <c r="GI52" i="3"/>
  <c r="GI53" i="3"/>
  <c r="GI54" i="3"/>
  <c r="EC8" i="3"/>
  <c r="DY116" i="1" s="1"/>
  <c r="EB40" i="3"/>
  <c r="EB50" i="3" s="1"/>
  <c r="FT10" i="3"/>
  <c r="DY12" i="3"/>
  <c r="ES5" i="3"/>
  <c r="EZ2" i="3"/>
  <c r="DV62" i="1" l="1"/>
  <c r="DW55" i="1" s="1"/>
  <c r="DW61" i="1"/>
  <c r="DW59" i="1" s="1"/>
  <c r="DW57" i="1"/>
  <c r="DW56" i="1" s="1"/>
  <c r="DX6" i="1"/>
  <c r="DX13" i="1" s="1"/>
  <c r="KX89" i="1"/>
  <c r="KX96" i="1" s="1"/>
  <c r="DR45" i="3"/>
  <c r="GK46" i="3"/>
  <c r="GK48" i="3" s="1"/>
  <c r="GJ51" i="3"/>
  <c r="GJ52" i="3"/>
  <c r="GJ54" i="3"/>
  <c r="GJ53" i="3"/>
  <c r="FU10" i="3"/>
  <c r="DZ12" i="3"/>
  <c r="CK37" i="3"/>
  <c r="CK47" i="3" s="1"/>
  <c r="ET5" i="3"/>
  <c r="FA2" i="3"/>
  <c r="DR55" i="3" l="1"/>
  <c r="DX57" i="1"/>
  <c r="DX56" i="1" s="1"/>
  <c r="DY6" i="1"/>
  <c r="DY13" i="1" s="1"/>
  <c r="DX61" i="1"/>
  <c r="DX59" i="1" s="1"/>
  <c r="DW62" i="1"/>
  <c r="DX55" i="1" s="1"/>
  <c r="KY89" i="1"/>
  <c r="KY96" i="1" s="1"/>
  <c r="DS45" i="3"/>
  <c r="DS55" i="3" s="1"/>
  <c r="GL46" i="3"/>
  <c r="GL48" i="3" s="1"/>
  <c r="GK51" i="3"/>
  <c r="GK52" i="3"/>
  <c r="GK53" i="3"/>
  <c r="GK54" i="3"/>
  <c r="ED8" i="3"/>
  <c r="DZ116" i="1" s="1"/>
  <c r="EC40" i="3"/>
  <c r="EC50" i="3" s="1"/>
  <c r="FV10" i="3"/>
  <c r="EA12" i="3"/>
  <c r="EU5" i="3"/>
  <c r="FB2" i="3"/>
  <c r="DX62" i="1" l="1"/>
  <c r="DY55" i="1" s="1"/>
  <c r="DY61" i="1"/>
  <c r="DY59" i="1" s="1"/>
  <c r="DY57" i="1"/>
  <c r="DY56" i="1" s="1"/>
  <c r="DZ6" i="1"/>
  <c r="DZ13" i="1" s="1"/>
  <c r="KZ89" i="1"/>
  <c r="KZ96" i="1" s="1"/>
  <c r="DT45" i="3"/>
  <c r="DT55" i="3" s="1"/>
  <c r="GM46" i="3"/>
  <c r="GM48" i="3" s="1"/>
  <c r="GL51" i="3"/>
  <c r="GL53" i="3"/>
  <c r="GL52" i="3"/>
  <c r="GL54" i="3"/>
  <c r="FW10" i="3"/>
  <c r="EB12" i="3"/>
  <c r="CL37" i="3"/>
  <c r="EV5" i="3"/>
  <c r="FC2" i="3"/>
  <c r="DZ61" i="1" l="1"/>
  <c r="DZ59" i="1" s="1"/>
  <c r="EA6" i="1"/>
  <c r="EA13" i="1" s="1"/>
  <c r="DZ57" i="1"/>
  <c r="DZ56" i="1" s="1"/>
  <c r="DY62" i="1"/>
  <c r="DZ55" i="1" s="1"/>
  <c r="LA89" i="1"/>
  <c r="LA96" i="1" s="1"/>
  <c r="DU45" i="3"/>
  <c r="DU55" i="3" s="1"/>
  <c r="CL47" i="3"/>
  <c r="GN46" i="3"/>
  <c r="GN48" i="3" s="1"/>
  <c r="GM51" i="3"/>
  <c r="GM52" i="3"/>
  <c r="GM53" i="3"/>
  <c r="GM54" i="3"/>
  <c r="EE8" i="3"/>
  <c r="EA116" i="1" s="1"/>
  <c r="ED40" i="3"/>
  <c r="ED50" i="3" s="1"/>
  <c r="FX10" i="3"/>
  <c r="EC12" i="3"/>
  <c r="EW5" i="3"/>
  <c r="FD2" i="3"/>
  <c r="DZ62" i="1" l="1"/>
  <c r="EA55" i="1" s="1"/>
  <c r="EA57" i="1"/>
  <c r="EA56" i="1" s="1"/>
  <c r="EB6" i="1"/>
  <c r="EB13" i="1" s="1"/>
  <c r="EA61" i="1"/>
  <c r="EA59" i="1" s="1"/>
  <c r="LB89" i="1"/>
  <c r="LB96" i="1" s="1"/>
  <c r="DV45" i="3"/>
  <c r="DV55" i="3" s="1"/>
  <c r="GO46" i="3"/>
  <c r="GO48" i="3" s="1"/>
  <c r="GN52" i="3"/>
  <c r="GN51" i="3"/>
  <c r="GN53" i="3"/>
  <c r="GN54" i="3"/>
  <c r="FY10" i="3"/>
  <c r="CM37" i="3"/>
  <c r="EX5" i="3"/>
  <c r="FE2" i="3"/>
  <c r="EB61" i="1" l="1"/>
  <c r="EB59" i="1" s="1"/>
  <c r="EB57" i="1"/>
  <c r="EB56" i="1" s="1"/>
  <c r="EC6" i="1"/>
  <c r="EC13" i="1" s="1"/>
  <c r="EA62" i="1"/>
  <c r="EB55" i="1" s="1"/>
  <c r="LC89" i="1"/>
  <c r="LC96" i="1" s="1"/>
  <c r="DW45" i="3"/>
  <c r="DW55" i="3" s="1"/>
  <c r="CM47" i="3"/>
  <c r="GP46" i="3"/>
  <c r="GP48" i="3" s="1"/>
  <c r="GO51" i="3"/>
  <c r="GO54" i="3"/>
  <c r="GO52" i="3"/>
  <c r="GO53" i="3"/>
  <c r="EF8" i="3"/>
  <c r="EB116" i="1" s="1"/>
  <c r="EE40" i="3"/>
  <c r="EE50" i="3" s="1"/>
  <c r="FZ10" i="3"/>
  <c r="ED12" i="3"/>
  <c r="EY5" i="3"/>
  <c r="FF2" i="3"/>
  <c r="EB62" i="1" l="1"/>
  <c r="EC55" i="1" s="1"/>
  <c r="EC61" i="1"/>
  <c r="EC59" i="1" s="1"/>
  <c r="EC57" i="1"/>
  <c r="EC56" i="1" s="1"/>
  <c r="EC62" i="1" s="1"/>
  <c r="ED55" i="1" s="1"/>
  <c r="ED6" i="1"/>
  <c r="ED13" i="1" s="1"/>
  <c r="LD89" i="1"/>
  <c r="LD96" i="1" s="1"/>
  <c r="DX45" i="3"/>
  <c r="DX55" i="3" s="1"/>
  <c r="GQ46" i="3"/>
  <c r="GQ48" i="3" s="1"/>
  <c r="GP52" i="3"/>
  <c r="GP54" i="3"/>
  <c r="GP51" i="3"/>
  <c r="GP53" i="3"/>
  <c r="GA10" i="3"/>
  <c r="CN37" i="3"/>
  <c r="EZ5" i="3"/>
  <c r="FG2" i="3"/>
  <c r="ED57" i="1" l="1"/>
  <c r="ED56" i="1" s="1"/>
  <c r="EE6" i="1"/>
  <c r="EE13" i="1" s="1"/>
  <c r="ED61" i="1"/>
  <c r="ED59" i="1" s="1"/>
  <c r="LE89" i="1"/>
  <c r="LE96" i="1" s="1"/>
  <c r="CN47" i="3"/>
  <c r="DY45" i="3"/>
  <c r="DY55" i="3" s="1"/>
  <c r="GR46" i="3"/>
  <c r="GR48" i="3" s="1"/>
  <c r="GQ51" i="3"/>
  <c r="GQ54" i="3"/>
  <c r="GQ52" i="3"/>
  <c r="GQ53" i="3"/>
  <c r="EG8" i="3"/>
  <c r="EC116" i="1" s="1"/>
  <c r="EF40" i="3"/>
  <c r="EF50" i="3" s="1"/>
  <c r="GB10" i="3"/>
  <c r="EE12" i="3"/>
  <c r="CO37" i="3"/>
  <c r="FA5" i="3"/>
  <c r="FH2" i="3"/>
  <c r="ED62" i="1" l="1"/>
  <c r="EE55" i="1" s="1"/>
  <c r="EE57" i="1"/>
  <c r="EE56" i="1" s="1"/>
  <c r="EE61" i="1"/>
  <c r="EE59" i="1" s="1"/>
  <c r="EF6" i="1"/>
  <c r="EF13" i="1" s="1"/>
  <c r="LF89" i="1"/>
  <c r="LF96" i="1" s="1"/>
  <c r="DZ45" i="3"/>
  <c r="DZ55" i="3" s="1"/>
  <c r="GS46" i="3"/>
  <c r="GS48" i="3" s="1"/>
  <c r="GR52" i="3"/>
  <c r="GR51" i="3"/>
  <c r="GR53" i="3"/>
  <c r="GR54" i="3"/>
  <c r="GC10" i="3"/>
  <c r="CO47" i="3"/>
  <c r="FB5" i="3"/>
  <c r="FI2" i="3"/>
  <c r="EE62" i="1" l="1"/>
  <c r="EF55" i="1" s="1"/>
  <c r="EF61" i="1"/>
  <c r="EF59" i="1" s="1"/>
  <c r="EF57" i="1"/>
  <c r="EF56" i="1" s="1"/>
  <c r="EG6" i="1"/>
  <c r="EG13" i="1" s="1"/>
  <c r="LG89" i="1"/>
  <c r="LG96" i="1" s="1"/>
  <c r="EA45" i="3"/>
  <c r="EA55" i="3" s="1"/>
  <c r="GT46" i="3"/>
  <c r="GT48" i="3" s="1"/>
  <c r="GS51" i="3"/>
  <c r="GS54" i="3"/>
  <c r="GS52" i="3"/>
  <c r="GS53" i="3"/>
  <c r="EH8" i="3"/>
  <c r="ED116" i="1" s="1"/>
  <c r="EG40" i="3"/>
  <c r="EG50" i="3" s="1"/>
  <c r="GD10" i="3"/>
  <c r="EF12" i="3"/>
  <c r="FC5" i="3"/>
  <c r="B46" i="9"/>
  <c r="FJ2" i="3"/>
  <c r="EF62" i="1" l="1"/>
  <c r="EG55" i="1" s="1"/>
  <c r="EG61" i="1"/>
  <c r="EG59" i="1" s="1"/>
  <c r="EG57" i="1"/>
  <c r="EG56" i="1" s="1"/>
  <c r="EH6" i="1"/>
  <c r="EH13" i="1" s="1"/>
  <c r="LH89" i="1"/>
  <c r="LH96" i="1" s="1"/>
  <c r="EB45" i="3"/>
  <c r="EB55" i="3" s="1"/>
  <c r="GU46" i="3"/>
  <c r="GU48" i="3" s="1"/>
  <c r="GT51" i="3"/>
  <c r="GT52" i="3"/>
  <c r="GT54" i="3"/>
  <c r="GT53" i="3"/>
  <c r="EG12" i="3"/>
  <c r="GE10" i="3"/>
  <c r="CP37" i="3"/>
  <c r="FD5" i="3"/>
  <c r="C46" i="9"/>
  <c r="B41" i="9"/>
  <c r="B42" i="9" s="1"/>
  <c r="FK2" i="3"/>
  <c r="EG62" i="1" l="1"/>
  <c r="EH55" i="1" s="1"/>
  <c r="EH61" i="1"/>
  <c r="EH59" i="1" s="1"/>
  <c r="EH57" i="1"/>
  <c r="EH56" i="1" s="1"/>
  <c r="EH62" i="1" s="1"/>
  <c r="EI55" i="1" s="1"/>
  <c r="EI6" i="1"/>
  <c r="EI13" i="1" s="1"/>
  <c r="LI89" i="1"/>
  <c r="LI96" i="1" s="1"/>
  <c r="CP47" i="3"/>
  <c r="EC45" i="3"/>
  <c r="EC55" i="3" s="1"/>
  <c r="GV46" i="3"/>
  <c r="GV48" i="3" s="1"/>
  <c r="GU51" i="3"/>
  <c r="GU53" i="3"/>
  <c r="GU52" i="3"/>
  <c r="GU54" i="3"/>
  <c r="EI8" i="3"/>
  <c r="EE116" i="1" s="1"/>
  <c r="EH40" i="3"/>
  <c r="EH50" i="3" s="1"/>
  <c r="GF10" i="3"/>
  <c r="EH12" i="3"/>
  <c r="D46" i="9"/>
  <c r="D41" i="9" s="1"/>
  <c r="D42" i="9" s="1"/>
  <c r="C41" i="9"/>
  <c r="C42" i="9" s="1"/>
  <c r="FE5" i="3"/>
  <c r="FL2" i="3"/>
  <c r="EI61" i="1" l="1"/>
  <c r="EI59" i="1" s="1"/>
  <c r="EJ6" i="1"/>
  <c r="EJ13" i="1" s="1"/>
  <c r="EI57" i="1"/>
  <c r="EI56" i="1" s="1"/>
  <c r="LJ89" i="1"/>
  <c r="LJ96" i="1" s="1"/>
  <c r="ED45" i="3"/>
  <c r="ED55" i="3" s="1"/>
  <c r="GW46" i="3"/>
  <c r="GW48" i="3" s="1"/>
  <c r="GV53" i="3"/>
  <c r="GV51" i="3"/>
  <c r="GV52" i="3"/>
  <c r="GV54" i="3"/>
  <c r="GG10" i="3"/>
  <c r="EI12" i="3"/>
  <c r="CQ37" i="3"/>
  <c r="CQ47" i="3" s="1"/>
  <c r="FF5" i="3"/>
  <c r="FM2" i="3"/>
  <c r="EI62" i="1" l="1"/>
  <c r="EJ55" i="1" s="1"/>
  <c r="EJ61" i="1"/>
  <c r="EJ59" i="1" s="1"/>
  <c r="EJ57" i="1"/>
  <c r="EJ56" i="1" s="1"/>
  <c r="EK6" i="1"/>
  <c r="EK13" i="1" s="1"/>
  <c r="LK89" i="1"/>
  <c r="LK96" i="1" s="1"/>
  <c r="EE45" i="3"/>
  <c r="EE55" i="3" s="1"/>
  <c r="GX46" i="3"/>
  <c r="GX48" i="3" s="1"/>
  <c r="GW51" i="3"/>
  <c r="GW52" i="3"/>
  <c r="GW54" i="3"/>
  <c r="GW53" i="3"/>
  <c r="EJ8" i="3"/>
  <c r="EF116" i="1" s="1"/>
  <c r="EI40" i="3"/>
  <c r="EI50" i="3" s="1"/>
  <c r="GH10" i="3"/>
  <c r="EJ12" i="3"/>
  <c r="FG5" i="3"/>
  <c r="FN2" i="3"/>
  <c r="EJ62" i="1" l="1"/>
  <c r="EK55" i="1" s="1"/>
  <c r="EK61" i="1"/>
  <c r="EK59" i="1" s="1"/>
  <c r="EK57" i="1"/>
  <c r="EK56" i="1" s="1"/>
  <c r="EL6" i="1"/>
  <c r="EL13" i="1" s="1"/>
  <c r="LL89" i="1"/>
  <c r="LL96" i="1" s="1"/>
  <c r="EF45" i="3"/>
  <c r="EF55" i="3" s="1"/>
  <c r="GY46" i="3"/>
  <c r="GY48" i="3" s="1"/>
  <c r="GX52" i="3"/>
  <c r="GX51" i="3"/>
  <c r="GX53" i="3"/>
  <c r="GX54" i="3"/>
  <c r="GI10" i="3"/>
  <c r="EK12" i="3"/>
  <c r="CR37" i="3"/>
  <c r="CR47" i="3" s="1"/>
  <c r="FH5" i="3"/>
  <c r="FO2" i="3"/>
  <c r="EK62" i="1" l="1"/>
  <c r="EL55" i="1" s="1"/>
  <c r="EM6" i="1"/>
  <c r="EM13" i="1" s="1"/>
  <c r="EL61" i="1"/>
  <c r="EL59" i="1" s="1"/>
  <c r="EL57" i="1"/>
  <c r="EL56" i="1" s="1"/>
  <c r="LM89" i="1"/>
  <c r="LM96" i="1" s="1"/>
  <c r="EG45" i="3"/>
  <c r="EG55" i="3" s="1"/>
  <c r="GZ46" i="3"/>
  <c r="GZ48" i="3" s="1"/>
  <c r="GY52" i="3"/>
  <c r="GY51" i="3"/>
  <c r="GY53" i="3"/>
  <c r="GY54" i="3"/>
  <c r="EK8" i="3"/>
  <c r="EG116" i="1" s="1"/>
  <c r="EJ40" i="3"/>
  <c r="EJ50" i="3" s="1"/>
  <c r="GJ10" i="3"/>
  <c r="EL12" i="3"/>
  <c r="FI5" i="3"/>
  <c r="FP2" i="3"/>
  <c r="EL62" i="1" l="1"/>
  <c r="EM55" i="1" s="1"/>
  <c r="EM61" i="1"/>
  <c r="EM59" i="1" s="1"/>
  <c r="EM57" i="1"/>
  <c r="EM56" i="1" s="1"/>
  <c r="EN6" i="1"/>
  <c r="EN13" i="1" s="1"/>
  <c r="LN89" i="1"/>
  <c r="LN96" i="1" s="1"/>
  <c r="EH45" i="3"/>
  <c r="EH55" i="3" s="1"/>
  <c r="HA46" i="3"/>
  <c r="HA48" i="3" s="1"/>
  <c r="GZ51" i="3"/>
  <c r="GZ52" i="3"/>
  <c r="GZ53" i="3"/>
  <c r="GZ54" i="3"/>
  <c r="GK10" i="3"/>
  <c r="EM12" i="3"/>
  <c r="CS37" i="3"/>
  <c r="CS47" i="3" s="1"/>
  <c r="FJ5" i="3"/>
  <c r="FQ2" i="3"/>
  <c r="EM62" i="1" l="1"/>
  <c r="EN55" i="1" s="1"/>
  <c r="EN61" i="1"/>
  <c r="EN59" i="1" s="1"/>
  <c r="EN57" i="1"/>
  <c r="EN56" i="1" s="1"/>
  <c r="EO6" i="1"/>
  <c r="EO13" i="1" s="1"/>
  <c r="LO89" i="1"/>
  <c r="LO96" i="1" s="1"/>
  <c r="EI45" i="3"/>
  <c r="EI55" i="3" s="1"/>
  <c r="HB46" i="3"/>
  <c r="HB48" i="3" s="1"/>
  <c r="HA51" i="3"/>
  <c r="HA53" i="3"/>
  <c r="HA54" i="3"/>
  <c r="HA52" i="3"/>
  <c r="EL8" i="3"/>
  <c r="EH116" i="1" s="1"/>
  <c r="EK40" i="3"/>
  <c r="EK50" i="3" s="1"/>
  <c r="GL10" i="3"/>
  <c r="EN12" i="3"/>
  <c r="FK5" i="3"/>
  <c r="FR2" i="3"/>
  <c r="EN62" i="1" l="1"/>
  <c r="EO55" i="1" s="1"/>
  <c r="EO61" i="1"/>
  <c r="EO59" i="1" s="1"/>
  <c r="EP6" i="1"/>
  <c r="EP13" i="1" s="1"/>
  <c r="EO57" i="1"/>
  <c r="EO56" i="1" s="1"/>
  <c r="LP89" i="1"/>
  <c r="LP96" i="1" s="1"/>
  <c r="EJ45" i="3"/>
  <c r="EJ55" i="3" s="1"/>
  <c r="HC46" i="3"/>
  <c r="HC48" i="3" s="1"/>
  <c r="HB51" i="3"/>
  <c r="HB53" i="3"/>
  <c r="HB52" i="3"/>
  <c r="HB54" i="3"/>
  <c r="GM10" i="3"/>
  <c r="EO12" i="3"/>
  <c r="CT37" i="3"/>
  <c r="CT47" i="3" s="1"/>
  <c r="FL5" i="3"/>
  <c r="FS2" i="3"/>
  <c r="EO62" i="1" l="1"/>
  <c r="EP55" i="1" s="1"/>
  <c r="EP57" i="1"/>
  <c r="EP56" i="1" s="1"/>
  <c r="EQ6" i="1"/>
  <c r="EQ13" i="1" s="1"/>
  <c r="EP61" i="1"/>
  <c r="EP59" i="1" s="1"/>
  <c r="LQ89" i="1"/>
  <c r="LQ96" i="1" s="1"/>
  <c r="EK45" i="3"/>
  <c r="EK55" i="3" s="1"/>
  <c r="HD46" i="3"/>
  <c r="HD48" i="3" s="1"/>
  <c r="HC51" i="3"/>
  <c r="HC53" i="3"/>
  <c r="HC52" i="3"/>
  <c r="HC54" i="3"/>
  <c r="EM8" i="3"/>
  <c r="EI116" i="1" s="1"/>
  <c r="EL40" i="3"/>
  <c r="EL50" i="3" s="1"/>
  <c r="GN10" i="3"/>
  <c r="EP12" i="3"/>
  <c r="FM5" i="3"/>
  <c r="FT2" i="3"/>
  <c r="EP62" i="1" l="1"/>
  <c r="EQ55" i="1" s="1"/>
  <c r="EQ57" i="1"/>
  <c r="EQ56" i="1" s="1"/>
  <c r="EQ61" i="1"/>
  <c r="EQ59" i="1" s="1"/>
  <c r="ER6" i="1"/>
  <c r="ER13" i="1" s="1"/>
  <c r="LR89" i="1"/>
  <c r="LR96" i="1" s="1"/>
  <c r="EL45" i="3"/>
  <c r="EL55" i="3" s="1"/>
  <c r="HE46" i="3"/>
  <c r="HE48" i="3" s="1"/>
  <c r="HD52" i="3"/>
  <c r="HD51" i="3"/>
  <c r="HD53" i="3"/>
  <c r="HD54" i="3"/>
  <c r="GO10" i="3"/>
  <c r="CU37" i="3"/>
  <c r="CU47" i="3" s="1"/>
  <c r="FN5" i="3"/>
  <c r="FU2" i="3"/>
  <c r="EQ62" i="1" l="1"/>
  <c r="ER55" i="1" s="1"/>
  <c r="ES6" i="1"/>
  <c r="ES13" i="1" s="1"/>
  <c r="ER61" i="1"/>
  <c r="ER59" i="1" s="1"/>
  <c r="ER57" i="1"/>
  <c r="ER56" i="1" s="1"/>
  <c r="LS89" i="1"/>
  <c r="LS96" i="1" s="1"/>
  <c r="EM45" i="3"/>
  <c r="EM55" i="3" s="1"/>
  <c r="HF46" i="3"/>
  <c r="HF48" i="3" s="1"/>
  <c r="HE51" i="3"/>
  <c r="HE53" i="3"/>
  <c r="HE52" i="3"/>
  <c r="HE54" i="3"/>
  <c r="EN8" i="3"/>
  <c r="EJ116" i="1" s="1"/>
  <c r="EM40" i="3"/>
  <c r="EM50" i="3" s="1"/>
  <c r="GP10" i="3"/>
  <c r="EQ12" i="3"/>
  <c r="FO5" i="3"/>
  <c r="FV2" i="3"/>
  <c r="ER62" i="1" l="1"/>
  <c r="ES55" i="1" s="1"/>
  <c r="ES57" i="1"/>
  <c r="ES56" i="1" s="1"/>
  <c r="ES61" i="1"/>
  <c r="ES59" i="1" s="1"/>
  <c r="ET6" i="1"/>
  <c r="ET13" i="1" s="1"/>
  <c r="LT89" i="1"/>
  <c r="LT96" i="1" s="1"/>
  <c r="EN45" i="3"/>
  <c r="EN55" i="3" s="1"/>
  <c r="HG46" i="3"/>
  <c r="HG48" i="3" s="1"/>
  <c r="HF52" i="3"/>
  <c r="HF54" i="3"/>
  <c r="HF51" i="3"/>
  <c r="HF53" i="3"/>
  <c r="GQ10" i="3"/>
  <c r="CV37" i="3"/>
  <c r="CV47" i="3" s="1"/>
  <c r="FP5" i="3"/>
  <c r="FW2" i="3"/>
  <c r="ES62" i="1" l="1"/>
  <c r="ET55" i="1" s="1"/>
  <c r="ET57" i="1"/>
  <c r="ET56" i="1" s="1"/>
  <c r="EU6" i="1"/>
  <c r="EU13" i="1" s="1"/>
  <c r="ET61" i="1"/>
  <c r="ET59" i="1" s="1"/>
  <c r="LU89" i="1"/>
  <c r="LU96" i="1" s="1"/>
  <c r="EO45" i="3"/>
  <c r="EO55" i="3" s="1"/>
  <c r="HH46" i="3"/>
  <c r="HH48" i="3" s="1"/>
  <c r="HG51" i="3"/>
  <c r="HG54" i="3"/>
  <c r="HG52" i="3"/>
  <c r="HG53" i="3"/>
  <c r="EO8" i="3"/>
  <c r="EK116" i="1" s="1"/>
  <c r="EN40" i="3"/>
  <c r="EN50" i="3" s="1"/>
  <c r="GR10" i="3"/>
  <c r="ER12" i="3"/>
  <c r="FQ5" i="3"/>
  <c r="FX2" i="3"/>
  <c r="ET62" i="1" l="1"/>
  <c r="EU55" i="1" s="1"/>
  <c r="EV6" i="1"/>
  <c r="EV13" i="1" s="1"/>
  <c r="EU57" i="1"/>
  <c r="EU56" i="1" s="1"/>
  <c r="EU61" i="1"/>
  <c r="EU59" i="1" s="1"/>
  <c r="LV89" i="1"/>
  <c r="LV96" i="1" s="1"/>
  <c r="EP45" i="3"/>
  <c r="EP55" i="3" s="1"/>
  <c r="HI46" i="3"/>
  <c r="HI48" i="3" s="1"/>
  <c r="HH51" i="3"/>
  <c r="HH52" i="3"/>
  <c r="HH53" i="3"/>
  <c r="HH54" i="3"/>
  <c r="FW13" i="3"/>
  <c r="GS10" i="3"/>
  <c r="CW37" i="3"/>
  <c r="CW47" i="3" s="1"/>
  <c r="FR5" i="3"/>
  <c r="FY2" i="3"/>
  <c r="EU62" i="1" l="1"/>
  <c r="EV55" i="1" s="1"/>
  <c r="EV57" i="1"/>
  <c r="EV56" i="1" s="1"/>
  <c r="EV61" i="1"/>
  <c r="EV59" i="1" s="1"/>
  <c r="EW6" i="1"/>
  <c r="EW13" i="1" s="1"/>
  <c r="LW89" i="1"/>
  <c r="LW96" i="1" s="1"/>
  <c r="EQ45" i="3"/>
  <c r="EQ55" i="3" s="1"/>
  <c r="HJ46" i="3"/>
  <c r="HJ48" i="3" s="1"/>
  <c r="HI51" i="3"/>
  <c r="HI54" i="3"/>
  <c r="HI52" i="3"/>
  <c r="HI53" i="3"/>
  <c r="EP8" i="3"/>
  <c r="EL116" i="1" s="1"/>
  <c r="FX13" i="3"/>
  <c r="EO40" i="3"/>
  <c r="EO50" i="3" s="1"/>
  <c r="GT10" i="3"/>
  <c r="ES12" i="3"/>
  <c r="FS5" i="3"/>
  <c r="FZ2" i="3"/>
  <c r="EV62" i="1" l="1"/>
  <c r="EW55" i="1" s="1"/>
  <c r="EW57" i="1"/>
  <c r="EW56" i="1" s="1"/>
  <c r="EX6" i="1"/>
  <c r="EX13" i="1" s="1"/>
  <c r="EW61" i="1"/>
  <c r="EW59" i="1" s="1"/>
  <c r="LX89" i="1"/>
  <c r="LX96" i="1" s="1"/>
  <c r="ER45" i="3"/>
  <c r="ER55" i="3" s="1"/>
  <c r="HK46" i="3"/>
  <c r="HK48" i="3" s="1"/>
  <c r="HJ51" i="3"/>
  <c r="HJ52" i="3"/>
  <c r="HJ54" i="3"/>
  <c r="HJ53" i="3"/>
  <c r="FY13" i="3"/>
  <c r="GU10" i="3"/>
  <c r="CX37" i="3"/>
  <c r="CX47" i="3" s="1"/>
  <c r="FT5" i="3"/>
  <c r="GA2" i="3"/>
  <c r="EW62" i="1" l="1"/>
  <c r="EX55" i="1" s="1"/>
  <c r="EX57" i="1"/>
  <c r="EX56" i="1" s="1"/>
  <c r="EX61" i="1"/>
  <c r="EX59" i="1" s="1"/>
  <c r="EY6" i="1"/>
  <c r="EY13" i="1" s="1"/>
  <c r="LY89" i="1"/>
  <c r="LY96" i="1" s="1"/>
  <c r="ES45" i="3"/>
  <c r="ES55" i="3" s="1"/>
  <c r="HL46" i="3"/>
  <c r="HL48" i="3" s="1"/>
  <c r="HK51" i="3"/>
  <c r="HK52" i="3"/>
  <c r="HK54" i="3"/>
  <c r="HK53" i="3"/>
  <c r="EQ8" i="3"/>
  <c r="EM116" i="1" s="1"/>
  <c r="FZ13" i="3"/>
  <c r="EP40" i="3"/>
  <c r="EP50" i="3" s="1"/>
  <c r="GV10" i="3"/>
  <c r="ET12" i="3"/>
  <c r="FU5" i="3"/>
  <c r="GB2" i="3"/>
  <c r="EX62" i="1" l="1"/>
  <c r="EY55" i="1" s="1"/>
  <c r="EY61" i="1"/>
  <c r="EY59" i="1" s="1"/>
  <c r="EZ6" i="1"/>
  <c r="EZ13" i="1" s="1"/>
  <c r="EY57" i="1"/>
  <c r="EY56" i="1" s="1"/>
  <c r="LZ89" i="1"/>
  <c r="LZ96" i="1" s="1"/>
  <c r="ET45" i="3"/>
  <c r="ET55" i="3" s="1"/>
  <c r="HM46" i="3"/>
  <c r="HM48" i="3" s="1"/>
  <c r="HL53" i="3"/>
  <c r="HL52" i="3"/>
  <c r="HL51" i="3"/>
  <c r="HL54" i="3"/>
  <c r="GA13" i="3"/>
  <c r="GW10" i="3"/>
  <c r="EU12" i="3"/>
  <c r="CY37" i="3"/>
  <c r="CY47" i="3" s="1"/>
  <c r="FV5" i="3"/>
  <c r="GC2" i="3"/>
  <c r="EY62" i="1" l="1"/>
  <c r="EZ55" i="1" s="1"/>
  <c r="EZ57" i="1"/>
  <c r="EZ56" i="1" s="1"/>
  <c r="EZ61" i="1"/>
  <c r="EZ59" i="1" s="1"/>
  <c r="FA6" i="1"/>
  <c r="FA13" i="1" s="1"/>
  <c r="MA89" i="1"/>
  <c r="MA96" i="1" s="1"/>
  <c r="EU45" i="3"/>
  <c r="EU55" i="3" s="1"/>
  <c r="HN46" i="3"/>
  <c r="HN48" i="3" s="1"/>
  <c r="HM51" i="3"/>
  <c r="HM52" i="3"/>
  <c r="HM53" i="3"/>
  <c r="HM54" i="3"/>
  <c r="GB13" i="3"/>
  <c r="GX10" i="3"/>
  <c r="EV12" i="3"/>
  <c r="FW5" i="3"/>
  <c r="GD2" i="3"/>
  <c r="EZ62" i="1" l="1"/>
  <c r="FA55" i="1" s="1"/>
  <c r="FB6" i="1"/>
  <c r="FB13" i="1" s="1"/>
  <c r="FA61" i="1"/>
  <c r="FA59" i="1" s="1"/>
  <c r="FA57" i="1"/>
  <c r="FA56" i="1" s="1"/>
  <c r="MB89" i="1"/>
  <c r="MB96" i="1" s="1"/>
  <c r="EV45" i="3"/>
  <c r="EV55" i="3" s="1"/>
  <c r="HO46" i="3"/>
  <c r="HO48" i="3" s="1"/>
  <c r="HN51" i="3"/>
  <c r="HN52" i="3"/>
  <c r="HN54" i="3"/>
  <c r="HN53" i="3"/>
  <c r="ER8" i="3"/>
  <c r="EN116" i="1" s="1"/>
  <c r="GC13" i="3"/>
  <c r="EQ40" i="3"/>
  <c r="EQ50" i="3" s="1"/>
  <c r="GY10" i="3"/>
  <c r="EW12" i="3"/>
  <c r="CZ37" i="3"/>
  <c r="CZ47" i="3" s="1"/>
  <c r="FX5" i="3"/>
  <c r="GE2" i="3"/>
  <c r="FA62" i="1" l="1"/>
  <c r="FB55" i="1" s="1"/>
  <c r="FC6" i="1"/>
  <c r="FC13" i="1" s="1"/>
  <c r="FB61" i="1"/>
  <c r="FB59" i="1" s="1"/>
  <c r="FB57" i="1"/>
  <c r="FB56" i="1" s="1"/>
  <c r="MC89" i="1"/>
  <c r="MC96" i="1" s="1"/>
  <c r="EW45" i="3"/>
  <c r="EW55" i="3" s="1"/>
  <c r="HP46" i="3"/>
  <c r="HP48" i="3" s="1"/>
  <c r="HO51" i="3"/>
  <c r="HO52" i="3"/>
  <c r="HO53" i="3"/>
  <c r="HO54" i="3"/>
  <c r="GD13" i="3"/>
  <c r="GZ10" i="3"/>
  <c r="EX12" i="3"/>
  <c r="FY5" i="3"/>
  <c r="GF2" i="3"/>
  <c r="FB62" i="1" l="1"/>
  <c r="FC55" i="1" s="1"/>
  <c r="FD6" i="1"/>
  <c r="FD13" i="1" s="1"/>
  <c r="FC61" i="1"/>
  <c r="FC59" i="1" s="1"/>
  <c r="FC57" i="1"/>
  <c r="FC56" i="1" s="1"/>
  <c r="MD89" i="1"/>
  <c r="MD96" i="1" s="1"/>
  <c r="EX45" i="3"/>
  <c r="EX55" i="3" s="1"/>
  <c r="HQ46" i="3"/>
  <c r="HQ48" i="3" s="1"/>
  <c r="HP51" i="3"/>
  <c r="HP52" i="3"/>
  <c r="HP53" i="3"/>
  <c r="HP54" i="3"/>
  <c r="GE13" i="3"/>
  <c r="HA10" i="3"/>
  <c r="DA37" i="3"/>
  <c r="DA47" i="3" s="1"/>
  <c r="FZ5" i="3"/>
  <c r="GG2" i="3"/>
  <c r="FD61" i="1" l="1"/>
  <c r="FD59" i="1" s="1"/>
  <c r="FD57" i="1"/>
  <c r="FD56" i="1" s="1"/>
  <c r="FE6" i="1"/>
  <c r="FE13" i="1" s="1"/>
  <c r="FC62" i="1"/>
  <c r="FD55" i="1" s="1"/>
  <c r="ME89" i="1"/>
  <c r="ME96" i="1" s="1"/>
  <c r="EY45" i="3"/>
  <c r="EY55" i="3" s="1"/>
  <c r="HR46" i="3"/>
  <c r="HR48" i="3" s="1"/>
  <c r="HQ51" i="3"/>
  <c r="HQ53" i="3"/>
  <c r="HQ52" i="3"/>
  <c r="HQ54" i="3"/>
  <c r="ES8" i="3"/>
  <c r="EO116" i="1" s="1"/>
  <c r="GF13" i="3"/>
  <c r="EY12" i="3"/>
  <c r="ER40" i="3"/>
  <c r="ER50" i="3" s="1"/>
  <c r="GA5" i="3"/>
  <c r="GH2" i="3"/>
  <c r="FD62" i="1" l="1"/>
  <c r="FE55" i="1" s="1"/>
  <c r="FE57" i="1"/>
  <c r="FE56" i="1" s="1"/>
  <c r="FE61" i="1"/>
  <c r="FE59" i="1" s="1"/>
  <c r="FF6" i="1"/>
  <c r="FF13" i="1" s="1"/>
  <c r="MF89" i="1"/>
  <c r="MF96" i="1" s="1"/>
  <c r="EZ45" i="3"/>
  <c r="EZ55" i="3" s="1"/>
  <c r="HS46" i="3"/>
  <c r="HS48" i="3" s="1"/>
  <c r="HR51" i="3"/>
  <c r="HR53" i="3"/>
  <c r="HR52" i="3"/>
  <c r="HR54" i="3"/>
  <c r="GG13" i="3"/>
  <c r="DB37" i="3"/>
  <c r="DB47" i="3" s="1"/>
  <c r="GB5" i="3"/>
  <c r="GI2" i="3"/>
  <c r="FF61" i="1" l="1"/>
  <c r="FF59" i="1" s="1"/>
  <c r="FG6" i="1"/>
  <c r="FG13" i="1" s="1"/>
  <c r="FF57" i="1"/>
  <c r="FF56" i="1" s="1"/>
  <c r="FE62" i="1"/>
  <c r="FF55" i="1" s="1"/>
  <c r="MG89" i="1"/>
  <c r="MG96" i="1" s="1"/>
  <c r="FA45" i="3"/>
  <c r="FA55" i="3" s="1"/>
  <c r="HT46" i="3"/>
  <c r="HT48" i="3" s="1"/>
  <c r="HS51" i="3"/>
  <c r="HS53" i="3"/>
  <c r="HS52" i="3"/>
  <c r="HS54" i="3"/>
  <c r="GH13" i="3"/>
  <c r="HD10" i="3"/>
  <c r="EZ12" i="3"/>
  <c r="GC5" i="3"/>
  <c r="GJ2" i="3"/>
  <c r="FH6" i="1" l="1"/>
  <c r="FH13" i="1" s="1"/>
  <c r="FG57" i="1"/>
  <c r="FG56" i="1" s="1"/>
  <c r="FG61" i="1"/>
  <c r="FG59" i="1" s="1"/>
  <c r="FF62" i="1"/>
  <c r="FG55" i="1" s="1"/>
  <c r="MH89" i="1"/>
  <c r="MH96" i="1" s="1"/>
  <c r="FB45" i="3"/>
  <c r="FB55" i="3" s="1"/>
  <c r="HU46" i="3"/>
  <c r="HU48" i="3" s="1"/>
  <c r="HT52" i="3"/>
  <c r="HT51" i="3"/>
  <c r="HT53" i="3"/>
  <c r="HT54" i="3"/>
  <c r="ET8" i="3"/>
  <c r="EP116" i="1" s="1"/>
  <c r="GI13" i="3"/>
  <c r="HE10" i="3"/>
  <c r="FA12" i="3"/>
  <c r="DC37" i="3"/>
  <c r="DC47" i="3" s="1"/>
  <c r="ES40" i="3"/>
  <c r="ES50" i="3" s="1"/>
  <c r="GD5" i="3"/>
  <c r="GK2" i="3"/>
  <c r="FG62" i="1" l="1"/>
  <c r="FH55" i="1" s="1"/>
  <c r="FH61" i="1"/>
  <c r="FH59" i="1" s="1"/>
  <c r="FI6" i="1"/>
  <c r="FI13" i="1" s="1"/>
  <c r="FH57" i="1"/>
  <c r="FH56" i="1" s="1"/>
  <c r="MI89" i="1"/>
  <c r="MI96" i="1" s="1"/>
  <c r="FC45" i="3"/>
  <c r="FC55" i="3" s="1"/>
  <c r="HV46" i="3"/>
  <c r="HV48" i="3" s="1"/>
  <c r="HU51" i="3"/>
  <c r="HU52" i="3"/>
  <c r="HU53" i="3"/>
  <c r="HU54" i="3"/>
  <c r="GJ13" i="3"/>
  <c r="HF10" i="3"/>
  <c r="FB12" i="3"/>
  <c r="GE5" i="3"/>
  <c r="GL2" i="3"/>
  <c r="FH62" i="1" l="1"/>
  <c r="FI55" i="1" s="1"/>
  <c r="FJ6" i="1"/>
  <c r="FJ13" i="1" s="1"/>
  <c r="FI57" i="1"/>
  <c r="FI56" i="1" s="1"/>
  <c r="FI61" i="1"/>
  <c r="FI59" i="1" s="1"/>
  <c r="MJ89" i="1"/>
  <c r="MJ96" i="1" s="1"/>
  <c r="FD45" i="3"/>
  <c r="FD55" i="3" s="1"/>
  <c r="HW46" i="3"/>
  <c r="HW48" i="3" s="1"/>
  <c r="HV52" i="3"/>
  <c r="HV54" i="3"/>
  <c r="HV51" i="3"/>
  <c r="HV53" i="3"/>
  <c r="GK13" i="3"/>
  <c r="ET40" i="3"/>
  <c r="ET50" i="3" s="1"/>
  <c r="HG10" i="3"/>
  <c r="FC12" i="3"/>
  <c r="DD37" i="3"/>
  <c r="DD47" i="3" s="1"/>
  <c r="GF5" i="3"/>
  <c r="GM2" i="3"/>
  <c r="FI62" i="1" l="1"/>
  <c r="FJ55" i="1" s="1"/>
  <c r="FJ57" i="1"/>
  <c r="FJ56" i="1" s="1"/>
  <c r="FJ61" i="1"/>
  <c r="FJ59" i="1" s="1"/>
  <c r="FK6" i="1"/>
  <c r="FK13" i="1" s="1"/>
  <c r="MK89" i="1"/>
  <c r="MK96" i="1" s="1"/>
  <c r="FE45" i="3"/>
  <c r="FE55" i="3" s="1"/>
  <c r="HX46" i="3"/>
  <c r="HX48" i="3" s="1"/>
  <c r="HW51" i="3"/>
  <c r="HW54" i="3"/>
  <c r="HW53" i="3"/>
  <c r="HW52" i="3"/>
  <c r="EU8" i="3"/>
  <c r="EQ116" i="1" s="1"/>
  <c r="GL13" i="3"/>
  <c r="HH10" i="3"/>
  <c r="FD12" i="3"/>
  <c r="GG5" i="3"/>
  <c r="GN2" i="3"/>
  <c r="FK61" i="1" l="1"/>
  <c r="FK59" i="1" s="1"/>
  <c r="FL6" i="1"/>
  <c r="FL13" i="1" s="1"/>
  <c r="FK57" i="1"/>
  <c r="FK56" i="1" s="1"/>
  <c r="FJ62" i="1"/>
  <c r="FK55" i="1" s="1"/>
  <c r="ML89" i="1"/>
  <c r="ML96" i="1" s="1"/>
  <c r="FF45" i="3"/>
  <c r="FF55" i="3" s="1"/>
  <c r="HY46" i="3"/>
  <c r="HY48" i="3" s="1"/>
  <c r="HX52" i="3"/>
  <c r="HX51" i="3"/>
  <c r="HX53" i="3"/>
  <c r="HX54" i="3"/>
  <c r="GM13" i="3"/>
  <c r="EU40" i="3"/>
  <c r="EU50" i="3" s="1"/>
  <c r="HI10" i="3"/>
  <c r="FE12" i="3"/>
  <c r="DE37" i="3"/>
  <c r="DE47" i="3" s="1"/>
  <c r="GH5" i="3"/>
  <c r="GO2" i="3"/>
  <c r="FK62" i="1" l="1"/>
  <c r="FL55" i="1" s="1"/>
  <c r="FM6" i="1"/>
  <c r="FM13" i="1" s="1"/>
  <c r="FL61" i="1"/>
  <c r="FL59" i="1" s="1"/>
  <c r="FL57" i="1"/>
  <c r="FL56" i="1" s="1"/>
  <c r="MM89" i="1"/>
  <c r="MM96" i="1" s="1"/>
  <c r="FG45" i="3"/>
  <c r="FG55" i="3" s="1"/>
  <c r="HZ46" i="3"/>
  <c r="HZ48" i="3" s="1"/>
  <c r="HY51" i="3"/>
  <c r="HY52" i="3"/>
  <c r="HY53" i="3"/>
  <c r="HY54" i="3"/>
  <c r="GN13" i="3"/>
  <c r="FF12" i="3"/>
  <c r="HJ10" i="3"/>
  <c r="GI5" i="3"/>
  <c r="GP2" i="3"/>
  <c r="FM61" i="1" l="1"/>
  <c r="FM59" i="1" s="1"/>
  <c r="FN6" i="1"/>
  <c r="FN13" i="1" s="1"/>
  <c r="FM57" i="1"/>
  <c r="FM56" i="1" s="1"/>
  <c r="FL62" i="1"/>
  <c r="FM55" i="1" s="1"/>
  <c r="MN89" i="1"/>
  <c r="MN96" i="1" s="1"/>
  <c r="FI16" i="3"/>
  <c r="FH45" i="3" s="1"/>
  <c r="FH55" i="3" s="1"/>
  <c r="IA46" i="3"/>
  <c r="IA48" i="3" s="1"/>
  <c r="HZ52" i="3"/>
  <c r="HZ51" i="3"/>
  <c r="HZ53" i="3"/>
  <c r="HZ54" i="3"/>
  <c r="EV8" i="3"/>
  <c r="ER116" i="1" s="1"/>
  <c r="GO13" i="3"/>
  <c r="EV40" i="3"/>
  <c r="EV50" i="3" s="1"/>
  <c r="HK10" i="3"/>
  <c r="FG12" i="3"/>
  <c r="DF37" i="3"/>
  <c r="DF47" i="3" s="1"/>
  <c r="GJ5" i="3"/>
  <c r="GQ2" i="3"/>
  <c r="FM62" i="1" l="1"/>
  <c r="FN55" i="1" s="1"/>
  <c r="FN57" i="1"/>
  <c r="FN56" i="1" s="1"/>
  <c r="FO6" i="1"/>
  <c r="FO13" i="1" s="1"/>
  <c r="FN61" i="1"/>
  <c r="FN59" i="1" s="1"/>
  <c r="MO89" i="1"/>
  <c r="MO96" i="1" s="1"/>
  <c r="FJ16" i="3"/>
  <c r="FI45" i="3" s="1"/>
  <c r="FI55" i="3" s="1"/>
  <c r="IB46" i="3"/>
  <c r="IB48" i="3" s="1"/>
  <c r="IA51" i="3"/>
  <c r="IA52" i="3"/>
  <c r="IA53" i="3"/>
  <c r="IA54" i="3"/>
  <c r="GP13" i="3"/>
  <c r="HL10" i="3"/>
  <c r="FH12" i="3"/>
  <c r="GK5" i="3"/>
  <c r="GR2" i="3"/>
  <c r="FN62" i="1" l="1"/>
  <c r="FO55" i="1" s="1"/>
  <c r="FO57" i="1"/>
  <c r="FO56" i="1" s="1"/>
  <c r="FO61" i="1"/>
  <c r="FO59" i="1" s="1"/>
  <c r="FP6" i="1"/>
  <c r="FP13" i="1" s="1"/>
  <c r="MP89" i="1"/>
  <c r="MP96" i="1" s="1"/>
  <c r="FK16" i="3"/>
  <c r="FJ45" i="3" s="1"/>
  <c r="FJ55" i="3" s="1"/>
  <c r="IC46" i="3"/>
  <c r="IC48" i="3" s="1"/>
  <c r="IB53" i="3"/>
  <c r="IB51" i="3"/>
  <c r="IB52" i="3"/>
  <c r="IB54" i="3"/>
  <c r="GQ13" i="3"/>
  <c r="EW40" i="3"/>
  <c r="EW50" i="3" s="1"/>
  <c r="HM10" i="3"/>
  <c r="FI12" i="3"/>
  <c r="DG37" i="3"/>
  <c r="DG47" i="3" s="1"/>
  <c r="GL5" i="3"/>
  <c r="GS2" i="3"/>
  <c r="FO62" i="1" l="1"/>
  <c r="FP55" i="1" s="1"/>
  <c r="FP57" i="1"/>
  <c r="FP56" i="1" s="1"/>
  <c r="FQ6" i="1"/>
  <c r="FQ13" i="1" s="1"/>
  <c r="FP61" i="1"/>
  <c r="FP59" i="1" s="1"/>
  <c r="MQ89" i="1"/>
  <c r="MQ96" i="1" s="1"/>
  <c r="FL16" i="3"/>
  <c r="FK45" i="3" s="1"/>
  <c r="FK55" i="3" s="1"/>
  <c r="ID46" i="3"/>
  <c r="ID48" i="3" s="1"/>
  <c r="IC51" i="3"/>
  <c r="IC52" i="3"/>
  <c r="IC53" i="3"/>
  <c r="IC54" i="3"/>
  <c r="EW8" i="3"/>
  <c r="ES116" i="1" s="1"/>
  <c r="GR13" i="3"/>
  <c r="EX40" i="3"/>
  <c r="EX50" i="3" s="1"/>
  <c r="HN10" i="3"/>
  <c r="FJ12" i="3"/>
  <c r="GM5" i="3"/>
  <c r="GT2" i="3"/>
  <c r="FP62" i="1" l="1"/>
  <c r="FQ55" i="1" s="1"/>
  <c r="FQ61" i="1"/>
  <c r="FQ59" i="1" s="1"/>
  <c r="FQ57" i="1"/>
  <c r="FQ56" i="1" s="1"/>
  <c r="FR6" i="1"/>
  <c r="FR13" i="1" s="1"/>
  <c r="MR89" i="1"/>
  <c r="MR96" i="1" s="1"/>
  <c r="FM16" i="3"/>
  <c r="FL45" i="3" s="1"/>
  <c r="FL55" i="3" s="1"/>
  <c r="IE46" i="3"/>
  <c r="IE48" i="3" s="1"/>
  <c r="ID51" i="3"/>
  <c r="ID52" i="3"/>
  <c r="ID54" i="3"/>
  <c r="ID53" i="3"/>
  <c r="GS13" i="3"/>
  <c r="HO10" i="3"/>
  <c r="FK12" i="3"/>
  <c r="DH37" i="3"/>
  <c r="GN5" i="3"/>
  <c r="GU2" i="3"/>
  <c r="FQ62" i="1" l="1"/>
  <c r="FR55" i="1" s="1"/>
  <c r="FR61" i="1"/>
  <c r="FR59" i="1" s="1"/>
  <c r="FS6" i="1"/>
  <c r="FS13" i="1" s="1"/>
  <c r="FR57" i="1"/>
  <c r="FR56" i="1" s="1"/>
  <c r="MS89" i="1"/>
  <c r="MS96" i="1" s="1"/>
  <c r="DH47" i="3"/>
  <c r="FN16" i="3"/>
  <c r="FM45" i="3" s="1"/>
  <c r="FM55" i="3" s="1"/>
  <c r="IF46" i="3"/>
  <c r="IF48" i="3" s="1"/>
  <c r="IE51" i="3"/>
  <c r="IE52" i="3"/>
  <c r="IE53" i="3"/>
  <c r="IE54" i="3"/>
  <c r="GT13" i="3"/>
  <c r="HP10" i="3"/>
  <c r="FL12" i="3"/>
  <c r="GO5" i="3"/>
  <c r="GV2" i="3"/>
  <c r="FR62" i="1" l="1"/>
  <c r="FS55" i="1" s="1"/>
  <c r="FS57" i="1"/>
  <c r="FS56" i="1" s="1"/>
  <c r="FT6" i="1"/>
  <c r="FT13" i="1" s="1"/>
  <c r="FS61" i="1"/>
  <c r="FS59" i="1" s="1"/>
  <c r="MT89" i="1"/>
  <c r="MT96" i="1" s="1"/>
  <c r="FO16" i="3"/>
  <c r="FN45" i="3" s="1"/>
  <c r="FN55" i="3" s="1"/>
  <c r="IG46" i="3"/>
  <c r="IG48" i="3" s="1"/>
  <c r="IF51" i="3"/>
  <c r="IF52" i="3"/>
  <c r="IF53" i="3"/>
  <c r="IF54" i="3"/>
  <c r="EX8" i="3"/>
  <c r="ET116" i="1" s="1"/>
  <c r="GU13" i="3"/>
  <c r="EY40" i="3"/>
  <c r="EY50" i="3" s="1"/>
  <c r="HQ10" i="3"/>
  <c r="DI37" i="3"/>
  <c r="DI47" i="3" s="1"/>
  <c r="GP5" i="3"/>
  <c r="GW2" i="3"/>
  <c r="FS62" i="1" l="1"/>
  <c r="FT55" i="1" s="1"/>
  <c r="FT61" i="1"/>
  <c r="FT59" i="1" s="1"/>
  <c r="FU6" i="1"/>
  <c r="FU13" i="1" s="1"/>
  <c r="FT57" i="1"/>
  <c r="FT56" i="1" s="1"/>
  <c r="MU89" i="1"/>
  <c r="MU96" i="1" s="1"/>
  <c r="FP16" i="3"/>
  <c r="FO45" i="3" s="1"/>
  <c r="FO55" i="3" s="1"/>
  <c r="IH46" i="3"/>
  <c r="IH48" i="3" s="1"/>
  <c r="IG51" i="3"/>
  <c r="IG53" i="3"/>
  <c r="IG52" i="3"/>
  <c r="IG54" i="3"/>
  <c r="GV13" i="3"/>
  <c r="HR10" i="3"/>
  <c r="FM12" i="3"/>
  <c r="GQ5" i="3"/>
  <c r="GX2" i="3"/>
  <c r="FT62" i="1" l="1"/>
  <c r="FU55" i="1" s="1"/>
  <c r="FU57" i="1"/>
  <c r="FU56" i="1" s="1"/>
  <c r="FV6" i="1"/>
  <c r="FV13" i="1" s="1"/>
  <c r="FU61" i="1"/>
  <c r="FU59" i="1" s="1"/>
  <c r="MV89" i="1"/>
  <c r="MV96" i="1" s="1"/>
  <c r="FQ16" i="3"/>
  <c r="FP45" i="3" s="1"/>
  <c r="FP55" i="3" s="1"/>
  <c r="II46" i="3"/>
  <c r="II48" i="3" s="1"/>
  <c r="IH51" i="3"/>
  <c r="IH53" i="3"/>
  <c r="IH52" i="3"/>
  <c r="IH54" i="3"/>
  <c r="GW13" i="3"/>
  <c r="HS10" i="3"/>
  <c r="DJ37" i="3"/>
  <c r="DJ47" i="3" s="1"/>
  <c r="GR5" i="3"/>
  <c r="GY2" i="3"/>
  <c r="FU62" i="1" l="1"/>
  <c r="FV55" i="1" s="1"/>
  <c r="FV57" i="1"/>
  <c r="FV56" i="1" s="1"/>
  <c r="FV61" i="1"/>
  <c r="FV59" i="1" s="1"/>
  <c r="FW6" i="1"/>
  <c r="FW13" i="1" s="1"/>
  <c r="MW89" i="1"/>
  <c r="MW96" i="1" s="1"/>
  <c r="FR16" i="3"/>
  <c r="FQ45" i="3" s="1"/>
  <c r="FQ55" i="3" s="1"/>
  <c r="IJ46" i="3"/>
  <c r="IJ48" i="3" s="1"/>
  <c r="II51" i="3"/>
  <c r="II53" i="3"/>
  <c r="II52" i="3"/>
  <c r="II54" i="3"/>
  <c r="EY8" i="3"/>
  <c r="EU116" i="1" s="1"/>
  <c r="GX13" i="3"/>
  <c r="EZ40" i="3"/>
  <c r="EZ50" i="3" s="1"/>
  <c r="HT10" i="3"/>
  <c r="FN12" i="3"/>
  <c r="GS5" i="3"/>
  <c r="GZ2" i="3"/>
  <c r="FV62" i="1" l="1"/>
  <c r="FW55" i="1" s="1"/>
  <c r="FW61" i="1"/>
  <c r="FW59" i="1" s="1"/>
  <c r="FX6" i="1"/>
  <c r="FX13" i="1" s="1"/>
  <c r="FW57" i="1"/>
  <c r="FW56" i="1" s="1"/>
  <c r="MX89" i="1"/>
  <c r="MX96" i="1" s="1"/>
  <c r="FS16" i="3"/>
  <c r="FR45" i="3" s="1"/>
  <c r="FR55" i="3" s="1"/>
  <c r="IK46" i="3"/>
  <c r="IK48" i="3" s="1"/>
  <c r="IJ53" i="3"/>
  <c r="IJ51" i="3"/>
  <c r="IJ52" i="3"/>
  <c r="IJ54" i="3"/>
  <c r="GY13" i="3"/>
  <c r="HU10" i="3"/>
  <c r="FO12" i="3"/>
  <c r="DK37" i="3"/>
  <c r="DK47" i="3" s="1"/>
  <c r="GT5" i="3"/>
  <c r="HA2" i="3"/>
  <c r="FW62" i="1" l="1"/>
  <c r="FX55" i="1" s="1"/>
  <c r="FX61" i="1"/>
  <c r="FX59" i="1" s="1"/>
  <c r="FX57" i="1"/>
  <c r="FX56" i="1" s="1"/>
  <c r="FY6" i="1"/>
  <c r="FY13" i="1" s="1"/>
  <c r="MY89" i="1"/>
  <c r="MY96" i="1" s="1"/>
  <c r="FT16" i="3"/>
  <c r="FS45" i="3" s="1"/>
  <c r="FS55" i="3" s="1"/>
  <c r="IL46" i="3"/>
  <c r="IL48" i="3" s="1"/>
  <c r="IK51" i="3"/>
  <c r="IK52" i="3"/>
  <c r="IK53" i="3"/>
  <c r="IK54" i="3"/>
  <c r="GZ13" i="3"/>
  <c r="FA40" i="3"/>
  <c r="FA50" i="3" s="1"/>
  <c r="HV10" i="3"/>
  <c r="FP12" i="3"/>
  <c r="GU5" i="3"/>
  <c r="HB2" i="3"/>
  <c r="FY61" i="1" l="1"/>
  <c r="FY59" i="1" s="1"/>
  <c r="FY57" i="1"/>
  <c r="FY56" i="1" s="1"/>
  <c r="FZ6" i="1"/>
  <c r="FZ13" i="1" s="1"/>
  <c r="FX62" i="1"/>
  <c r="FY55" i="1" s="1"/>
  <c r="MZ89" i="1"/>
  <c r="MZ96" i="1" s="1"/>
  <c r="FU16" i="3"/>
  <c r="FT45" i="3" s="1"/>
  <c r="FT55" i="3" s="1"/>
  <c r="IM46" i="3"/>
  <c r="IM48" i="3" s="1"/>
  <c r="IL52" i="3"/>
  <c r="IL54" i="3"/>
  <c r="IL51" i="3"/>
  <c r="IL53" i="3"/>
  <c r="EZ8" i="3"/>
  <c r="EV116" i="1" s="1"/>
  <c r="HA13" i="3"/>
  <c r="HW10" i="3"/>
  <c r="FQ12" i="3"/>
  <c r="DL37" i="3"/>
  <c r="DL47" i="3" s="1"/>
  <c r="GV5" i="3"/>
  <c r="HC2" i="3"/>
  <c r="FY62" i="1" l="1"/>
  <c r="FZ55" i="1" s="1"/>
  <c r="FZ57" i="1"/>
  <c r="FZ56" i="1" s="1"/>
  <c r="FZ61" i="1"/>
  <c r="FZ59" i="1" s="1"/>
  <c r="GA6" i="1"/>
  <c r="GA13" i="1" s="1"/>
  <c r="NA89" i="1"/>
  <c r="NA96" i="1" s="1"/>
  <c r="FV16" i="3"/>
  <c r="FU45" i="3" s="1"/>
  <c r="FU55" i="3" s="1"/>
  <c r="IN46" i="3"/>
  <c r="IN48" i="3" s="1"/>
  <c r="IM51" i="3"/>
  <c r="IM54" i="3"/>
  <c r="IM53" i="3"/>
  <c r="IM52" i="3"/>
  <c r="FB40" i="3"/>
  <c r="FB50" i="3" s="1"/>
  <c r="HX10" i="3"/>
  <c r="FR12" i="3"/>
  <c r="GW5" i="3"/>
  <c r="HD2" i="3"/>
  <c r="FZ62" i="1" l="1"/>
  <c r="GA55" i="1" s="1"/>
  <c r="GA57" i="1"/>
  <c r="GA56" i="1" s="1"/>
  <c r="GB6" i="1"/>
  <c r="GB13" i="1" s="1"/>
  <c r="GA61" i="1"/>
  <c r="GA59" i="1" s="1"/>
  <c r="NB89" i="1"/>
  <c r="NB96" i="1" s="1"/>
  <c r="FW16" i="3"/>
  <c r="FV45" i="3" s="1"/>
  <c r="FV55" i="3" s="1"/>
  <c r="IO46" i="3"/>
  <c r="IO48" i="3" s="1"/>
  <c r="IN51" i="3"/>
  <c r="IN52" i="3"/>
  <c r="IN53" i="3"/>
  <c r="IN54" i="3"/>
  <c r="HC13" i="3"/>
  <c r="HY10" i="3"/>
  <c r="FS12" i="3"/>
  <c r="DM37" i="3"/>
  <c r="DM47" i="3" s="1"/>
  <c r="GX5" i="3"/>
  <c r="GY5" i="3" s="1"/>
  <c r="HE2" i="3"/>
  <c r="GB57" i="1" l="1"/>
  <c r="GB56" i="1" s="1"/>
  <c r="GB61" i="1"/>
  <c r="GB59" i="1" s="1"/>
  <c r="GC6" i="1"/>
  <c r="GC13" i="1" s="1"/>
  <c r="GA62" i="1"/>
  <c r="GB55" i="1" s="1"/>
  <c r="FX16" i="3"/>
  <c r="FW45" i="3" s="1"/>
  <c r="FW55" i="3" s="1"/>
  <c r="IP46" i="3"/>
  <c r="IP48" i="3" s="1"/>
  <c r="IO51" i="3"/>
  <c r="IO52" i="3"/>
  <c r="IO53" i="3"/>
  <c r="IO54" i="3"/>
  <c r="FA8" i="3"/>
  <c r="EW116" i="1" s="1"/>
  <c r="HD13" i="3"/>
  <c r="HZ10" i="3"/>
  <c r="FT12" i="3"/>
  <c r="HF2" i="3"/>
  <c r="GB62" i="1" l="1"/>
  <c r="GC55" i="1" s="1"/>
  <c r="GC61" i="1"/>
  <c r="GC59" i="1" s="1"/>
  <c r="GC57" i="1"/>
  <c r="GC56" i="1" s="1"/>
  <c r="GD6" i="1"/>
  <c r="GD13" i="1" s="1"/>
  <c r="FY16" i="3"/>
  <c r="FX45" i="3" s="1"/>
  <c r="FX55" i="3" s="1"/>
  <c r="IQ46" i="3"/>
  <c r="IQ48" i="3" s="1"/>
  <c r="IP52" i="3"/>
  <c r="IP51" i="3"/>
  <c r="IP53" i="3"/>
  <c r="IP54" i="3"/>
  <c r="HE13" i="3"/>
  <c r="FC40" i="3"/>
  <c r="FC50" i="3" s="1"/>
  <c r="IA10" i="3"/>
  <c r="FU12" i="3"/>
  <c r="GZ5" i="3"/>
  <c r="HG2" i="3"/>
  <c r="GC62" i="1" l="1"/>
  <c r="GD55" i="1" s="1"/>
  <c r="GD57" i="1"/>
  <c r="GD56" i="1" s="1"/>
  <c r="GE6" i="1"/>
  <c r="GE13" i="1" s="1"/>
  <c r="GD61" i="1"/>
  <c r="GD59" i="1" s="1"/>
  <c r="FZ16" i="3"/>
  <c r="FY45" i="3" s="1"/>
  <c r="FY55" i="3" s="1"/>
  <c r="IR46" i="3"/>
  <c r="IR48" i="3" s="1"/>
  <c r="IQ51" i="3"/>
  <c r="IQ53" i="3"/>
  <c r="IQ52" i="3"/>
  <c r="IQ54" i="3"/>
  <c r="HF13" i="3"/>
  <c r="IB10" i="3"/>
  <c r="FV12" i="3"/>
  <c r="FB8" i="3"/>
  <c r="EX116" i="1" s="1"/>
  <c r="HA5" i="3"/>
  <c r="HH2" i="3"/>
  <c r="GD62" i="1" l="1"/>
  <c r="GE55" i="1" s="1"/>
  <c r="GF6" i="1"/>
  <c r="GF13" i="1" s="1"/>
  <c r="GE61" i="1"/>
  <c r="GE59" i="1" s="1"/>
  <c r="GE57" i="1"/>
  <c r="GE56" i="1" s="1"/>
  <c r="GA16" i="3"/>
  <c r="FZ45" i="3" s="1"/>
  <c r="FZ55" i="3" s="1"/>
  <c r="IS46" i="3"/>
  <c r="IS48" i="3" s="1"/>
  <c r="IR53" i="3"/>
  <c r="IR52" i="3"/>
  <c r="IR51" i="3"/>
  <c r="IR54" i="3"/>
  <c r="HG13" i="3"/>
  <c r="FD40" i="3"/>
  <c r="FD50" i="3" s="1"/>
  <c r="IC10" i="3"/>
  <c r="FW12" i="3"/>
  <c r="DO37" i="3"/>
  <c r="HI2" i="3"/>
  <c r="DO47" i="3" l="1"/>
  <c r="GE62" i="1"/>
  <c r="GF55" i="1" s="1"/>
  <c r="GG6" i="1"/>
  <c r="GG13" i="1" s="1"/>
  <c r="GF61" i="1"/>
  <c r="GF59" i="1" s="1"/>
  <c r="GF57" i="1"/>
  <c r="GF56" i="1" s="1"/>
  <c r="GB16" i="3"/>
  <c r="GA45" i="3" s="1"/>
  <c r="GA55" i="3" s="1"/>
  <c r="IT46" i="3"/>
  <c r="IT48" i="3" s="1"/>
  <c r="IS51" i="3"/>
  <c r="IS53" i="3"/>
  <c r="IS52" i="3"/>
  <c r="IS54" i="3"/>
  <c r="HH13" i="3"/>
  <c r="ID10" i="3"/>
  <c r="FX12" i="3"/>
  <c r="HC5" i="3"/>
  <c r="HJ2" i="3"/>
  <c r="GF62" i="1" l="1"/>
  <c r="GG55" i="1" s="1"/>
  <c r="GG57" i="1"/>
  <c r="GG56" i="1" s="1"/>
  <c r="GH6" i="1"/>
  <c r="GH13" i="1" s="1"/>
  <c r="GG61" i="1"/>
  <c r="GG59" i="1" s="1"/>
  <c r="GC16" i="3"/>
  <c r="GB45" i="3" s="1"/>
  <c r="GB55" i="3" s="1"/>
  <c r="IU46" i="3"/>
  <c r="IU48" i="3" s="1"/>
  <c r="IT52" i="3"/>
  <c r="IT51" i="3"/>
  <c r="IT53" i="3"/>
  <c r="IT54" i="3"/>
  <c r="HI13" i="3"/>
  <c r="FE40" i="3"/>
  <c r="FE50" i="3" s="1"/>
  <c r="IE10" i="3"/>
  <c r="FY12" i="3"/>
  <c r="DP37" i="3"/>
  <c r="DP47" i="3" s="1"/>
  <c r="FC8" i="3"/>
  <c r="EY116" i="1" s="1"/>
  <c r="HD5" i="3"/>
  <c r="HK2" i="3"/>
  <c r="GG62" i="1" l="1"/>
  <c r="GH55" i="1" s="1"/>
  <c r="GI6" i="1"/>
  <c r="GI13" i="1" s="1"/>
  <c r="GH57" i="1"/>
  <c r="GH56" i="1" s="1"/>
  <c r="GH61" i="1"/>
  <c r="GH59" i="1" s="1"/>
  <c r="GD16" i="3"/>
  <c r="GC45" i="3" s="1"/>
  <c r="GC55" i="3" s="1"/>
  <c r="IV46" i="3"/>
  <c r="IV48" i="3" s="1"/>
  <c r="IU51" i="3"/>
  <c r="IU52" i="3"/>
  <c r="IU53" i="3"/>
  <c r="IU54" i="3"/>
  <c r="HJ13" i="3"/>
  <c r="IF10" i="3"/>
  <c r="FZ12" i="3"/>
  <c r="HE5" i="3"/>
  <c r="HL2" i="3"/>
  <c r="GJ6" i="1" l="1"/>
  <c r="GJ13" i="1" s="1"/>
  <c r="GI57" i="1"/>
  <c r="GI56" i="1" s="1"/>
  <c r="GI61" i="1"/>
  <c r="GI59" i="1" s="1"/>
  <c r="GH62" i="1"/>
  <c r="GI55" i="1" s="1"/>
  <c r="GE16" i="3"/>
  <c r="GD45" i="3" s="1"/>
  <c r="GD55" i="3" s="1"/>
  <c r="IW46" i="3"/>
  <c r="IW48" i="3" s="1"/>
  <c r="IV52" i="3"/>
  <c r="IV53" i="3"/>
  <c r="IV51" i="3"/>
  <c r="IV54" i="3"/>
  <c r="HK13" i="3"/>
  <c r="IG10" i="3"/>
  <c r="DQ37" i="3"/>
  <c r="FF40" i="3"/>
  <c r="FF50" i="3" s="1"/>
  <c r="HF5" i="3"/>
  <c r="HM2" i="3"/>
  <c r="DQ47" i="3" l="1"/>
  <c r="GI62" i="1"/>
  <c r="GJ55" i="1" s="1"/>
  <c r="GK6" i="1"/>
  <c r="GK13" i="1" s="1"/>
  <c r="GJ61" i="1"/>
  <c r="GJ59" i="1" s="1"/>
  <c r="GJ57" i="1"/>
  <c r="GJ56" i="1" s="1"/>
  <c r="GF16" i="3"/>
  <c r="GE45" i="3" s="1"/>
  <c r="GE55" i="3" s="1"/>
  <c r="IX46" i="3"/>
  <c r="IX48" i="3" s="1"/>
  <c r="IW51" i="3"/>
  <c r="IW53" i="3"/>
  <c r="IW52" i="3"/>
  <c r="IW54" i="3"/>
  <c r="FD8" i="3"/>
  <c r="EZ116" i="1" s="1"/>
  <c r="HL13" i="3"/>
  <c r="IH10" i="3"/>
  <c r="GA12" i="3"/>
  <c r="HG5" i="3"/>
  <c r="HN2" i="3"/>
  <c r="GJ62" i="1" l="1"/>
  <c r="GK55" i="1" s="1"/>
  <c r="GK57" i="1"/>
  <c r="GK56" i="1" s="1"/>
  <c r="GL6" i="1"/>
  <c r="GL13" i="1" s="1"/>
  <c r="GK61" i="1"/>
  <c r="GK59" i="1" s="1"/>
  <c r="GK62" i="1" s="1"/>
  <c r="GL55" i="1" s="1"/>
  <c r="GG16" i="3"/>
  <c r="GF45" i="3" s="1"/>
  <c r="GF55" i="3" s="1"/>
  <c r="IY46" i="3"/>
  <c r="IY48" i="3" s="1"/>
  <c r="IX51" i="3"/>
  <c r="IX53" i="3"/>
  <c r="IX52" i="3"/>
  <c r="IX54" i="3"/>
  <c r="HM13" i="3"/>
  <c r="II10" i="3"/>
  <c r="DR47" i="3"/>
  <c r="HH5" i="3"/>
  <c r="HO2" i="3"/>
  <c r="GL61" i="1" l="1"/>
  <c r="GL59" i="1" s="1"/>
  <c r="GL57" i="1"/>
  <c r="GL56" i="1" s="1"/>
  <c r="GM6" i="1"/>
  <c r="GM13" i="1" s="1"/>
  <c r="GH16" i="3"/>
  <c r="GG45" i="3" s="1"/>
  <c r="GG55" i="3" s="1"/>
  <c r="IZ46" i="3"/>
  <c r="IZ48" i="3" s="1"/>
  <c r="IY51" i="3"/>
  <c r="IY53" i="3"/>
  <c r="IY52" i="3"/>
  <c r="IY54" i="3"/>
  <c r="HN13" i="3"/>
  <c r="FG40" i="3"/>
  <c r="FG50" i="3" s="1"/>
  <c r="IJ10" i="3"/>
  <c r="GB12" i="3"/>
  <c r="HI5" i="3"/>
  <c r="HP2" i="3"/>
  <c r="GL62" i="1" l="1"/>
  <c r="GM55" i="1" s="1"/>
  <c r="GM57" i="1"/>
  <c r="GM56" i="1" s="1"/>
  <c r="GM61" i="1"/>
  <c r="GM59" i="1" s="1"/>
  <c r="GN6" i="1"/>
  <c r="GN13" i="1" s="1"/>
  <c r="GI16" i="3"/>
  <c r="GH45" i="3" s="1"/>
  <c r="GH55" i="3" s="1"/>
  <c r="JA46" i="3"/>
  <c r="JA48" i="3" s="1"/>
  <c r="IZ51" i="3"/>
  <c r="IZ52" i="3"/>
  <c r="IZ53" i="3"/>
  <c r="IZ54" i="3"/>
  <c r="FE8" i="3"/>
  <c r="FA116" i="1" s="1"/>
  <c r="HO13" i="3"/>
  <c r="GC12" i="3"/>
  <c r="IK10" i="3"/>
  <c r="DS37" i="3"/>
  <c r="DS47" i="3" s="1"/>
  <c r="HJ5" i="3"/>
  <c r="HQ2" i="3"/>
  <c r="GM62" i="1" l="1"/>
  <c r="GN55" i="1" s="1"/>
  <c r="GO6" i="1"/>
  <c r="GO13" i="1" s="1"/>
  <c r="GN57" i="1"/>
  <c r="GN56" i="1" s="1"/>
  <c r="GN61" i="1"/>
  <c r="GN59" i="1" s="1"/>
  <c r="GJ16" i="3"/>
  <c r="GI45" i="3" s="1"/>
  <c r="GI55" i="3" s="1"/>
  <c r="JB46" i="3"/>
  <c r="JB48" i="3" s="1"/>
  <c r="JA51" i="3"/>
  <c r="JA52" i="3"/>
  <c r="JA53" i="3"/>
  <c r="JA54" i="3"/>
  <c r="HP13" i="3"/>
  <c r="FI15" i="3"/>
  <c r="FH40" i="3" s="1"/>
  <c r="FH50" i="3" s="1"/>
  <c r="IL10" i="3"/>
  <c r="GD12" i="3"/>
  <c r="HK5" i="3"/>
  <c r="HR2" i="3"/>
  <c r="GN62" i="1" l="1"/>
  <c r="GO55" i="1" s="1"/>
  <c r="GO61" i="1"/>
  <c r="GO59" i="1" s="1"/>
  <c r="GO57" i="1"/>
  <c r="GO56" i="1" s="1"/>
  <c r="GP6" i="1"/>
  <c r="GP13" i="1" s="1"/>
  <c r="GK16" i="3"/>
  <c r="GJ45" i="3" s="1"/>
  <c r="GJ55" i="3" s="1"/>
  <c r="JC46" i="3"/>
  <c r="JC48" i="3" s="1"/>
  <c r="JB52" i="3"/>
  <c r="JB54" i="3"/>
  <c r="JB51" i="3"/>
  <c r="JB53" i="3"/>
  <c r="HQ13" i="3"/>
  <c r="IM10" i="3"/>
  <c r="DT37" i="3"/>
  <c r="DT47" i="3" s="1"/>
  <c r="HL5" i="3"/>
  <c r="HS2" i="3"/>
  <c r="GO62" i="1" l="1"/>
  <c r="GP55" i="1" s="1"/>
  <c r="GP61" i="1"/>
  <c r="GP59" i="1" s="1"/>
  <c r="GQ6" i="1"/>
  <c r="GQ13" i="1" s="1"/>
  <c r="GP57" i="1"/>
  <c r="GP56" i="1" s="1"/>
  <c r="GL16" i="3"/>
  <c r="GK45" i="3" s="1"/>
  <c r="GK55" i="3" s="1"/>
  <c r="JD46" i="3"/>
  <c r="JD48" i="3" s="1"/>
  <c r="JC51" i="3"/>
  <c r="JC54" i="3"/>
  <c r="JC52" i="3"/>
  <c r="JC53" i="3"/>
  <c r="FF8" i="3"/>
  <c r="FB116" i="1" s="1"/>
  <c r="HR13" i="3"/>
  <c r="FJ15" i="3"/>
  <c r="FI40" i="3" s="1"/>
  <c r="FI50" i="3" s="1"/>
  <c r="IN10" i="3"/>
  <c r="GE12" i="3"/>
  <c r="HM5" i="3"/>
  <c r="HT2" i="3"/>
  <c r="GP62" i="1" l="1"/>
  <c r="GQ55" i="1" s="1"/>
  <c r="GQ61" i="1"/>
  <c r="GQ59" i="1" s="1"/>
  <c r="GR6" i="1"/>
  <c r="GR13" i="1" s="1"/>
  <c r="GQ57" i="1"/>
  <c r="GQ56" i="1" s="1"/>
  <c r="GM16" i="3"/>
  <c r="GL45" i="3" s="1"/>
  <c r="GL55" i="3" s="1"/>
  <c r="JE46" i="3"/>
  <c r="JE48" i="3" s="1"/>
  <c r="JD52" i="3"/>
  <c r="JD51" i="3"/>
  <c r="JD53" i="3"/>
  <c r="JD54" i="3"/>
  <c r="HS13" i="3"/>
  <c r="IO10" i="3"/>
  <c r="DU37" i="3"/>
  <c r="DU47" i="3" s="1"/>
  <c r="HN5" i="3"/>
  <c r="HU2" i="3"/>
  <c r="GQ62" i="1" l="1"/>
  <c r="GR55" i="1" s="1"/>
  <c r="GR57" i="1"/>
  <c r="GR56" i="1" s="1"/>
  <c r="GS6" i="1"/>
  <c r="GS13" i="1" s="1"/>
  <c r="GR61" i="1"/>
  <c r="GR59" i="1" s="1"/>
  <c r="GR62" i="1" s="1"/>
  <c r="GS55" i="1" s="1"/>
  <c r="GN16" i="3"/>
  <c r="GM45" i="3" s="1"/>
  <c r="GM55" i="3" s="1"/>
  <c r="JF46" i="3"/>
  <c r="JF48" i="3" s="1"/>
  <c r="JE51" i="3"/>
  <c r="JE52" i="3"/>
  <c r="JE53" i="3"/>
  <c r="JE54" i="3"/>
  <c r="HT13" i="3"/>
  <c r="FK15" i="3"/>
  <c r="FJ40" i="3" s="1"/>
  <c r="FJ50" i="3" s="1"/>
  <c r="IP10" i="3"/>
  <c r="GF12" i="3"/>
  <c r="HO5" i="3"/>
  <c r="HV2" i="3"/>
  <c r="GS61" i="1" l="1"/>
  <c r="GS59" i="1" s="1"/>
  <c r="GT6" i="1"/>
  <c r="GT13" i="1" s="1"/>
  <c r="GS57" i="1"/>
  <c r="GS56" i="1" s="1"/>
  <c r="GO16" i="3"/>
  <c r="GN45" i="3" s="1"/>
  <c r="GN55" i="3" s="1"/>
  <c r="JG46" i="3"/>
  <c r="JG48" i="3" s="1"/>
  <c r="JF51" i="3"/>
  <c r="JF52" i="3"/>
  <c r="JF54" i="3"/>
  <c r="JF53" i="3"/>
  <c r="FG8" i="3"/>
  <c r="FC116" i="1" s="1"/>
  <c r="HU13" i="3"/>
  <c r="IQ10" i="3"/>
  <c r="DV37" i="3"/>
  <c r="DV47" i="3" s="1"/>
  <c r="FL15" i="3"/>
  <c r="FK40" i="3" s="1"/>
  <c r="FK50" i="3" s="1"/>
  <c r="HP5" i="3"/>
  <c r="HW2" i="3"/>
  <c r="GS62" i="1" l="1"/>
  <c r="GT55" i="1" s="1"/>
  <c r="GU6" i="1"/>
  <c r="GU13" i="1" s="1"/>
  <c r="GT61" i="1"/>
  <c r="GT59" i="1" s="1"/>
  <c r="GT57" i="1"/>
  <c r="GT56" i="1" s="1"/>
  <c r="GP16" i="3"/>
  <c r="GO45" i="3" s="1"/>
  <c r="GO55" i="3" s="1"/>
  <c r="JH46" i="3"/>
  <c r="JH48" i="3" s="1"/>
  <c r="JG51" i="3"/>
  <c r="JG53" i="3"/>
  <c r="JG52" i="3"/>
  <c r="JG54" i="3"/>
  <c r="HV13" i="3"/>
  <c r="IR10" i="3"/>
  <c r="GG12" i="3"/>
  <c r="HQ5" i="3"/>
  <c r="HX2" i="3"/>
  <c r="GT62" i="1" l="1"/>
  <c r="GU55" i="1" s="1"/>
  <c r="GU61" i="1"/>
  <c r="GU59" i="1" s="1"/>
  <c r="GV6" i="1"/>
  <c r="GV13" i="1" s="1"/>
  <c r="GU57" i="1"/>
  <c r="GU56" i="1" s="1"/>
  <c r="GQ16" i="3"/>
  <c r="GP45" i="3" s="1"/>
  <c r="GP55" i="3" s="1"/>
  <c r="JI46" i="3"/>
  <c r="JI48" i="3" s="1"/>
  <c r="JH51" i="3"/>
  <c r="JH53" i="3"/>
  <c r="JH52" i="3"/>
  <c r="JH54" i="3"/>
  <c r="HW13" i="3"/>
  <c r="FM15" i="3"/>
  <c r="FL40" i="3" s="1"/>
  <c r="FL50" i="3" s="1"/>
  <c r="GH12" i="3"/>
  <c r="IS10" i="3"/>
  <c r="DW37" i="3"/>
  <c r="DW47" i="3" s="1"/>
  <c r="HR5" i="3"/>
  <c r="HY2" i="3"/>
  <c r="GU62" i="1" l="1"/>
  <c r="GV55" i="1" s="1"/>
  <c r="GW6" i="1"/>
  <c r="GW13" i="1" s="1"/>
  <c r="GV61" i="1"/>
  <c r="GV59" i="1" s="1"/>
  <c r="GV57" i="1"/>
  <c r="GV56" i="1" s="1"/>
  <c r="GR16" i="3"/>
  <c r="GQ45" i="3" s="1"/>
  <c r="GQ55" i="3" s="1"/>
  <c r="JJ46" i="3"/>
  <c r="JJ48" i="3" s="1"/>
  <c r="JI51" i="3"/>
  <c r="JI52" i="3"/>
  <c r="JI53" i="3"/>
  <c r="JI54" i="3"/>
  <c r="HX13" i="3"/>
  <c r="GI12" i="3"/>
  <c r="FN15" i="3"/>
  <c r="FM40" i="3" s="1"/>
  <c r="FM50" i="3" s="1"/>
  <c r="IT10" i="3"/>
  <c r="FH8" i="3"/>
  <c r="FD116" i="1" s="1"/>
  <c r="HS5" i="3"/>
  <c r="HZ2" i="3"/>
  <c r="GV62" i="1" l="1"/>
  <c r="GW55" i="1" s="1"/>
  <c r="GW57" i="1"/>
  <c r="GW56" i="1" s="1"/>
  <c r="GW61" i="1"/>
  <c r="GW59" i="1" s="1"/>
  <c r="GX6" i="1"/>
  <c r="GX13" i="1" s="1"/>
  <c r="GS16" i="3"/>
  <c r="GR45" i="3" s="1"/>
  <c r="GR55" i="3" s="1"/>
  <c r="JK46" i="3"/>
  <c r="JK48" i="3" s="1"/>
  <c r="JJ52" i="3"/>
  <c r="JJ51" i="3"/>
  <c r="JJ53" i="3"/>
  <c r="JJ54" i="3"/>
  <c r="HY13" i="3"/>
  <c r="IU10" i="3"/>
  <c r="GJ12" i="3"/>
  <c r="FI8" i="3"/>
  <c r="FE116" i="1" s="1"/>
  <c r="DX37" i="3"/>
  <c r="DX47" i="3" s="1"/>
  <c r="HT5" i="3"/>
  <c r="IA2" i="3"/>
  <c r="GW62" i="1" l="1"/>
  <c r="GX55" i="1" s="1"/>
  <c r="GY6" i="1"/>
  <c r="GY13" i="1" s="1"/>
  <c r="GX57" i="1"/>
  <c r="GX56" i="1" s="1"/>
  <c r="GX61" i="1"/>
  <c r="GX59" i="1" s="1"/>
  <c r="GT16" i="3"/>
  <c r="GS45" i="3" s="1"/>
  <c r="GS55" i="3" s="1"/>
  <c r="JL46" i="3"/>
  <c r="JL48" i="3" s="1"/>
  <c r="JK51" i="3"/>
  <c r="JK52" i="3"/>
  <c r="JK53" i="3"/>
  <c r="JK54" i="3"/>
  <c r="HZ13" i="3"/>
  <c r="GK12" i="3"/>
  <c r="IV10" i="3"/>
  <c r="HU5" i="3"/>
  <c r="IB2" i="3"/>
  <c r="GX62" i="1" l="1"/>
  <c r="GY55" i="1" s="1"/>
  <c r="GY61" i="1"/>
  <c r="GY59" i="1" s="1"/>
  <c r="GZ6" i="1"/>
  <c r="GZ13" i="1" s="1"/>
  <c r="GY57" i="1"/>
  <c r="GY56" i="1" s="1"/>
  <c r="GU16" i="3"/>
  <c r="GT45" i="3" s="1"/>
  <c r="GT55" i="3" s="1"/>
  <c r="JM46" i="3"/>
  <c r="JM48" i="3" s="1"/>
  <c r="JL51" i="3"/>
  <c r="JL52" i="3"/>
  <c r="JL53" i="3"/>
  <c r="JL54" i="3"/>
  <c r="FJ8" i="3"/>
  <c r="FF116" i="1" s="1"/>
  <c r="IA13" i="3"/>
  <c r="IW10" i="3"/>
  <c r="GL12" i="3"/>
  <c r="DY37" i="3"/>
  <c r="DY47" i="3" s="1"/>
  <c r="FO15" i="3"/>
  <c r="FN40" i="3" s="1"/>
  <c r="FN50" i="3" s="1"/>
  <c r="HV5" i="3"/>
  <c r="IC2" i="3"/>
  <c r="GY62" i="1" l="1"/>
  <c r="GZ55" i="1" s="1"/>
  <c r="GZ61" i="1"/>
  <c r="GZ59" i="1" s="1"/>
  <c r="GZ57" i="1"/>
  <c r="GZ56" i="1" s="1"/>
  <c r="HA6" i="1"/>
  <c r="HA13" i="1" s="1"/>
  <c r="GV16" i="3"/>
  <c r="GU45" i="3" s="1"/>
  <c r="GU55" i="3" s="1"/>
  <c r="JN46" i="3"/>
  <c r="JN48" i="3" s="1"/>
  <c r="JM51" i="3"/>
  <c r="JM53" i="3"/>
  <c r="JM52" i="3"/>
  <c r="JM54" i="3"/>
  <c r="IB13" i="3"/>
  <c r="IX10" i="3"/>
  <c r="GM12" i="3"/>
  <c r="HW5" i="3"/>
  <c r="ID2" i="3"/>
  <c r="GZ62" i="1" l="1"/>
  <c r="HA55" i="1" s="1"/>
  <c r="HA57" i="1"/>
  <c r="HA56" i="1" s="1"/>
  <c r="HB6" i="1"/>
  <c r="HB13" i="1" s="1"/>
  <c r="HA61" i="1"/>
  <c r="HA59" i="1" s="1"/>
  <c r="GW16" i="3"/>
  <c r="GV45" i="3" s="1"/>
  <c r="GV55" i="3" s="1"/>
  <c r="JO46" i="3"/>
  <c r="JO48" i="3" s="1"/>
  <c r="JN51" i="3"/>
  <c r="JN53" i="3"/>
  <c r="JN52" i="3"/>
  <c r="JN54" i="3"/>
  <c r="IC13" i="3"/>
  <c r="IY10" i="3"/>
  <c r="GN12" i="3"/>
  <c r="DZ37" i="3"/>
  <c r="DZ47" i="3" s="1"/>
  <c r="FK8" i="3"/>
  <c r="FG116" i="1" s="1"/>
  <c r="FP15" i="3"/>
  <c r="FO40" i="3" s="1"/>
  <c r="FO50" i="3" s="1"/>
  <c r="HX5" i="3"/>
  <c r="IE2" i="3"/>
  <c r="HA62" i="1" l="1"/>
  <c r="HB55" i="1" s="1"/>
  <c r="HB57" i="1"/>
  <c r="HB56" i="1" s="1"/>
  <c r="HC6" i="1"/>
  <c r="HC13" i="1" s="1"/>
  <c r="HB61" i="1"/>
  <c r="HB59" i="1" s="1"/>
  <c r="GX16" i="3"/>
  <c r="GW45" i="3" s="1"/>
  <c r="GW55" i="3" s="1"/>
  <c r="JP46" i="3"/>
  <c r="JP48" i="3" s="1"/>
  <c r="JO51" i="3"/>
  <c r="JO53" i="3"/>
  <c r="JO52" i="3"/>
  <c r="JO54" i="3"/>
  <c r="ID13" i="3"/>
  <c r="IZ10" i="3"/>
  <c r="FL8" i="3"/>
  <c r="FH116" i="1" s="1"/>
  <c r="HY5" i="3"/>
  <c r="IF2" i="3"/>
  <c r="HB62" i="1" l="1"/>
  <c r="HC55" i="1" s="1"/>
  <c r="HC57" i="1"/>
  <c r="HC56" i="1" s="1"/>
  <c r="HC61" i="1"/>
  <c r="HC59" i="1" s="1"/>
  <c r="HD6" i="1"/>
  <c r="HD13" i="1" s="1"/>
  <c r="GY16" i="3"/>
  <c r="GX45" i="3" s="1"/>
  <c r="GX55" i="3" s="1"/>
  <c r="JQ46" i="3"/>
  <c r="JQ48" i="3" s="1"/>
  <c r="JP52" i="3"/>
  <c r="JP51" i="3"/>
  <c r="JP53" i="3"/>
  <c r="JP54" i="3"/>
  <c r="IE13" i="3"/>
  <c r="FQ15" i="3"/>
  <c r="FP40" i="3" s="1"/>
  <c r="FP50" i="3" s="1"/>
  <c r="JA10" i="3"/>
  <c r="GO12" i="3"/>
  <c r="FM8" i="3"/>
  <c r="FI116" i="1" s="1"/>
  <c r="EA37" i="3"/>
  <c r="EA47" i="3" s="1"/>
  <c r="HZ5" i="3"/>
  <c r="IG2" i="3"/>
  <c r="HC62" i="1" l="1"/>
  <c r="HD55" i="1" s="1"/>
  <c r="HE6" i="1"/>
  <c r="HE13" i="1" s="1"/>
  <c r="HD61" i="1"/>
  <c r="HD59" i="1" s="1"/>
  <c r="HD57" i="1"/>
  <c r="HD56" i="1" s="1"/>
  <c r="GZ16" i="3"/>
  <c r="GY45" i="3" s="1"/>
  <c r="GY55" i="3" s="1"/>
  <c r="JR46" i="3"/>
  <c r="JR48" i="3" s="1"/>
  <c r="JQ51" i="3"/>
  <c r="JQ53" i="3"/>
  <c r="JQ52" i="3"/>
  <c r="JQ54" i="3"/>
  <c r="FN8" i="3"/>
  <c r="FJ116" i="1" s="1"/>
  <c r="IF13" i="3"/>
  <c r="JB10" i="3"/>
  <c r="IA5" i="3"/>
  <c r="IH2" i="3"/>
  <c r="HD62" i="1" l="1"/>
  <c r="HE55" i="1" s="1"/>
  <c r="HE61" i="1"/>
  <c r="HE59" i="1" s="1"/>
  <c r="HE57" i="1"/>
  <c r="HE56" i="1" s="1"/>
  <c r="HF6" i="1"/>
  <c r="HF13" i="1" s="1"/>
  <c r="HA16" i="3"/>
  <c r="GZ45" i="3" s="1"/>
  <c r="GZ55" i="3" s="1"/>
  <c r="JS46" i="3"/>
  <c r="JS48" i="3" s="1"/>
  <c r="JR52" i="3"/>
  <c r="JR54" i="3"/>
  <c r="JR51" i="3"/>
  <c r="JR53" i="3"/>
  <c r="IG13" i="3"/>
  <c r="JC10" i="3"/>
  <c r="GP12" i="3"/>
  <c r="EB37" i="3"/>
  <c r="EB47" i="3" s="1"/>
  <c r="IB5" i="3"/>
  <c r="II2" i="3"/>
  <c r="HE62" i="1" l="1"/>
  <c r="HF55" i="1" s="1"/>
  <c r="HG6" i="1"/>
  <c r="HG13" i="1" s="1"/>
  <c r="HF57" i="1"/>
  <c r="HF56" i="1" s="1"/>
  <c r="HF61" i="1"/>
  <c r="HF59" i="1" s="1"/>
  <c r="HA45" i="3"/>
  <c r="HA55" i="3" s="1"/>
  <c r="JT46" i="3"/>
  <c r="JT48" i="3" s="1"/>
  <c r="JS51" i="3"/>
  <c r="JS54" i="3"/>
  <c r="JS52" i="3"/>
  <c r="JS53" i="3"/>
  <c r="FO8" i="3"/>
  <c r="FK116" i="1" s="1"/>
  <c r="IH13" i="3"/>
  <c r="FR15" i="3"/>
  <c r="FQ40" i="3" s="1"/>
  <c r="FQ50" i="3" s="1"/>
  <c r="GQ12" i="3"/>
  <c r="JD10" i="3"/>
  <c r="IC5" i="3"/>
  <c r="IJ2" i="3"/>
  <c r="HF62" i="1" l="1"/>
  <c r="HG55" i="1" s="1"/>
  <c r="HH6" i="1"/>
  <c r="HH13" i="1" s="1"/>
  <c r="HG57" i="1"/>
  <c r="HG56" i="1" s="1"/>
  <c r="HG61" i="1"/>
  <c r="HG59" i="1" s="1"/>
  <c r="HC16" i="3"/>
  <c r="HB45" i="3" s="1"/>
  <c r="HB55" i="3" s="1"/>
  <c r="JU46" i="3"/>
  <c r="JU48" i="3" s="1"/>
  <c r="JT52" i="3"/>
  <c r="JT51" i="3"/>
  <c r="JT53" i="3"/>
  <c r="JT54" i="3"/>
  <c r="II13" i="3"/>
  <c r="JE10" i="3"/>
  <c r="GR12" i="3"/>
  <c r="EC37" i="3"/>
  <c r="EC47" i="3" s="1"/>
  <c r="ID5" i="3"/>
  <c r="IK2" i="3"/>
  <c r="HG62" i="1" l="1"/>
  <c r="HH55" i="1" s="1"/>
  <c r="HI6" i="1"/>
  <c r="HI13" i="1" s="1"/>
  <c r="HH61" i="1"/>
  <c r="HH59" i="1" s="1"/>
  <c r="HH57" i="1"/>
  <c r="HH56" i="1" s="1"/>
  <c r="HD16" i="3"/>
  <c r="HC45" i="3" s="1"/>
  <c r="HC55" i="3" s="1"/>
  <c r="JV46" i="3"/>
  <c r="JV48" i="3" s="1"/>
  <c r="JU51" i="3"/>
  <c r="JU53" i="3"/>
  <c r="JU52" i="3"/>
  <c r="JU54" i="3"/>
  <c r="IJ13" i="3"/>
  <c r="JF10" i="3"/>
  <c r="GS12" i="3"/>
  <c r="FP8" i="3"/>
  <c r="FL116" i="1" s="1"/>
  <c r="IE5" i="3"/>
  <c r="IL2" i="3"/>
  <c r="HH62" i="1" l="1"/>
  <c r="HI55" i="1" s="1"/>
  <c r="HI61" i="1"/>
  <c r="HI59" i="1" s="1"/>
  <c r="HJ6" i="1"/>
  <c r="HJ13" i="1" s="1"/>
  <c r="HI57" i="1"/>
  <c r="HI56" i="1" s="1"/>
  <c r="HE16" i="3"/>
  <c r="HD45" i="3" s="1"/>
  <c r="HD55" i="3" s="1"/>
  <c r="JW46" i="3"/>
  <c r="JW48" i="3" s="1"/>
  <c r="JV51" i="3"/>
  <c r="JV52" i="3"/>
  <c r="JV54" i="3"/>
  <c r="JV53" i="3"/>
  <c r="IK13" i="3"/>
  <c r="FS15" i="3"/>
  <c r="FR40" i="3" s="1"/>
  <c r="FR50" i="3" s="1"/>
  <c r="JG10" i="3"/>
  <c r="GT12" i="3"/>
  <c r="ED37" i="3"/>
  <c r="ED47" i="3" s="1"/>
  <c r="IF5" i="3"/>
  <c r="IM2" i="3"/>
  <c r="HI62" i="1" l="1"/>
  <c r="HJ55" i="1" s="1"/>
  <c r="HK6" i="1"/>
  <c r="HK13" i="1" s="1"/>
  <c r="HJ61" i="1"/>
  <c r="HJ59" i="1" s="1"/>
  <c r="HJ57" i="1"/>
  <c r="HJ56" i="1" s="1"/>
  <c r="HF16" i="3"/>
  <c r="HE45" i="3" s="1"/>
  <c r="HE55" i="3" s="1"/>
  <c r="JX46" i="3"/>
  <c r="JX48" i="3" s="1"/>
  <c r="JW51" i="3"/>
  <c r="JW52" i="3"/>
  <c r="JW53" i="3"/>
  <c r="JW54" i="3"/>
  <c r="FQ8" i="3"/>
  <c r="FM116" i="1" s="1"/>
  <c r="IL13" i="3"/>
  <c r="JH10" i="3"/>
  <c r="GU12" i="3"/>
  <c r="IG5" i="3"/>
  <c r="IN2" i="3"/>
  <c r="HJ62" i="1" l="1"/>
  <c r="HK55" i="1" s="1"/>
  <c r="HK57" i="1"/>
  <c r="HK56" i="1" s="1"/>
  <c r="HK61" i="1"/>
  <c r="HK59" i="1" s="1"/>
  <c r="HL6" i="1"/>
  <c r="HL13" i="1" s="1"/>
  <c r="HG16" i="3"/>
  <c r="HF45" i="3" s="1"/>
  <c r="HF55" i="3" s="1"/>
  <c r="JY46" i="3"/>
  <c r="JY48" i="3" s="1"/>
  <c r="JX53" i="3"/>
  <c r="JX51" i="3"/>
  <c r="JX52" i="3"/>
  <c r="JX54" i="3"/>
  <c r="IM13" i="3"/>
  <c r="JI10" i="3"/>
  <c r="GV12" i="3"/>
  <c r="EE37" i="3"/>
  <c r="EE47" i="3" s="1"/>
  <c r="IH5" i="3"/>
  <c r="IO2" i="3"/>
  <c r="HK62" i="1" l="1"/>
  <c r="HL55" i="1" s="1"/>
  <c r="HM6" i="1"/>
  <c r="HM13" i="1" s="1"/>
  <c r="HL61" i="1"/>
  <c r="HL59" i="1" s="1"/>
  <c r="HL57" i="1"/>
  <c r="HL56" i="1" s="1"/>
  <c r="HH16" i="3"/>
  <c r="HG45" i="3" s="1"/>
  <c r="HG55" i="3" s="1"/>
  <c r="JZ46" i="3"/>
  <c r="JZ48" i="3" s="1"/>
  <c r="JY51" i="3"/>
  <c r="JY52" i="3"/>
  <c r="JY53" i="3"/>
  <c r="JY54" i="3"/>
  <c r="FR8" i="3"/>
  <c r="FN116" i="1" s="1"/>
  <c r="IN13" i="3"/>
  <c r="FT15" i="3"/>
  <c r="FS40" i="3" s="1"/>
  <c r="FS50" i="3" s="1"/>
  <c r="JJ10" i="3"/>
  <c r="II5" i="3"/>
  <c r="IP2" i="3"/>
  <c r="HL62" i="1" l="1"/>
  <c r="HM55" i="1" s="1"/>
  <c r="HM61" i="1"/>
  <c r="HM59" i="1" s="1"/>
  <c r="HM57" i="1"/>
  <c r="HM56" i="1" s="1"/>
  <c r="HN6" i="1"/>
  <c r="HN13" i="1" s="1"/>
  <c r="HI16" i="3"/>
  <c r="HH45" i="3" s="1"/>
  <c r="HH55" i="3" s="1"/>
  <c r="KA46" i="3"/>
  <c r="KA48" i="3" s="1"/>
  <c r="JZ51" i="3"/>
  <c r="JZ52" i="3"/>
  <c r="JZ54" i="3"/>
  <c r="JZ53" i="3"/>
  <c r="IO13" i="3"/>
  <c r="JK10" i="3"/>
  <c r="GW12" i="3"/>
  <c r="EF37" i="3"/>
  <c r="EF47" i="3" s="1"/>
  <c r="IJ5" i="3"/>
  <c r="IQ2" i="3"/>
  <c r="HM62" i="1" l="1"/>
  <c r="HN55" i="1" s="1"/>
  <c r="HO6" i="1"/>
  <c r="HO13" i="1" s="1"/>
  <c r="HN57" i="1"/>
  <c r="HN56" i="1" s="1"/>
  <c r="HN61" i="1"/>
  <c r="HN59" i="1" s="1"/>
  <c r="HJ16" i="3"/>
  <c r="HI45" i="3" s="1"/>
  <c r="HI55" i="3" s="1"/>
  <c r="KB46" i="3"/>
  <c r="KB48" i="3" s="1"/>
  <c r="KA51" i="3"/>
  <c r="KA52" i="3"/>
  <c r="KA53" i="3"/>
  <c r="KA54" i="3"/>
  <c r="FS8" i="3"/>
  <c r="FO116" i="1" s="1"/>
  <c r="IP13" i="3"/>
  <c r="JL10" i="3"/>
  <c r="IK5" i="3"/>
  <c r="IR2" i="3"/>
  <c r="HN62" i="1" l="1"/>
  <c r="HO55" i="1" s="1"/>
  <c r="HO61" i="1"/>
  <c r="HO59" i="1" s="1"/>
  <c r="HP6" i="1"/>
  <c r="HP13" i="1" s="1"/>
  <c r="HO57" i="1"/>
  <c r="HO56" i="1" s="1"/>
  <c r="HK16" i="3"/>
  <c r="HJ45" i="3" s="1"/>
  <c r="HJ55" i="3" s="1"/>
  <c r="KC46" i="3"/>
  <c r="KC48" i="3" s="1"/>
  <c r="KB52" i="3"/>
  <c r="KB51" i="3"/>
  <c r="KB53" i="3"/>
  <c r="KB54" i="3"/>
  <c r="IQ13" i="3"/>
  <c r="JM10" i="3"/>
  <c r="GX12" i="3"/>
  <c r="FU15" i="3"/>
  <c r="FT40" i="3" s="1"/>
  <c r="FT50" i="3" s="1"/>
  <c r="EG37" i="3"/>
  <c r="EG47" i="3" s="1"/>
  <c r="IL5" i="3"/>
  <c r="IS2" i="3"/>
  <c r="HO62" i="1" l="1"/>
  <c r="HP55" i="1" s="1"/>
  <c r="HQ6" i="1"/>
  <c r="HQ13" i="1" s="1"/>
  <c r="HP61" i="1"/>
  <c r="HP59" i="1" s="1"/>
  <c r="HP57" i="1"/>
  <c r="HP56" i="1" s="1"/>
  <c r="HL16" i="3"/>
  <c r="HK45" i="3" s="1"/>
  <c r="HK55" i="3" s="1"/>
  <c r="KD46" i="3"/>
  <c r="KD48" i="3" s="1"/>
  <c r="KC51" i="3"/>
  <c r="KC53" i="3"/>
  <c r="KC52" i="3"/>
  <c r="KC54" i="3"/>
  <c r="FT8" i="3"/>
  <c r="FP116" i="1" s="1"/>
  <c r="IR13" i="3"/>
  <c r="JN10" i="3"/>
  <c r="IM5" i="3"/>
  <c r="IT2" i="3"/>
  <c r="HP62" i="1" l="1"/>
  <c r="HQ55" i="1" s="1"/>
  <c r="HR6" i="1"/>
  <c r="HR13" i="1" s="1"/>
  <c r="HQ61" i="1"/>
  <c r="HQ59" i="1" s="1"/>
  <c r="HQ57" i="1"/>
  <c r="HQ56" i="1" s="1"/>
  <c r="HM16" i="3"/>
  <c r="HL45" i="3" s="1"/>
  <c r="HL55" i="3" s="1"/>
  <c r="KE46" i="3"/>
  <c r="KE48" i="3" s="1"/>
  <c r="KD51" i="3"/>
  <c r="KD53" i="3"/>
  <c r="KD52" i="3"/>
  <c r="KD54" i="3"/>
  <c r="IS13" i="3"/>
  <c r="FV15" i="3"/>
  <c r="FU40" i="3" s="1"/>
  <c r="FU50" i="3" s="1"/>
  <c r="JO10" i="3"/>
  <c r="GY12" i="3"/>
  <c r="EH37" i="3"/>
  <c r="EH47" i="3" s="1"/>
  <c r="IN5" i="3"/>
  <c r="IU2" i="3"/>
  <c r="HQ62" i="1" l="1"/>
  <c r="HR55" i="1" s="1"/>
  <c r="HR61" i="1"/>
  <c r="HR59" i="1" s="1"/>
  <c r="HS6" i="1"/>
  <c r="HS13" i="1" s="1"/>
  <c r="HR57" i="1"/>
  <c r="HR56" i="1" s="1"/>
  <c r="HN16" i="3"/>
  <c r="HM45" i="3" s="1"/>
  <c r="HM55" i="3" s="1"/>
  <c r="KF46" i="3"/>
  <c r="KF48" i="3" s="1"/>
  <c r="KE51" i="3"/>
  <c r="KE53" i="3"/>
  <c r="KE52" i="3"/>
  <c r="KE54" i="3"/>
  <c r="FU8" i="3"/>
  <c r="FQ116" i="1" s="1"/>
  <c r="IT13" i="3"/>
  <c r="JP10" i="3"/>
  <c r="GZ12" i="3"/>
  <c r="IO5" i="3"/>
  <c r="IV2" i="3"/>
  <c r="HR62" i="1" l="1"/>
  <c r="HS55" i="1" s="1"/>
  <c r="HS61" i="1"/>
  <c r="HS59" i="1" s="1"/>
  <c r="HT6" i="1"/>
  <c r="HT13" i="1" s="1"/>
  <c r="HS57" i="1"/>
  <c r="HS56" i="1" s="1"/>
  <c r="HO16" i="3"/>
  <c r="HN45" i="3" s="1"/>
  <c r="HN55" i="3" s="1"/>
  <c r="KG46" i="3"/>
  <c r="KG48" i="3" s="1"/>
  <c r="KF53" i="3"/>
  <c r="KF51" i="3"/>
  <c r="KF52" i="3"/>
  <c r="KF54" i="3"/>
  <c r="FV8" i="3"/>
  <c r="FR116" i="1" s="1"/>
  <c r="IU13" i="3"/>
  <c r="FW15" i="3"/>
  <c r="FV40" i="3" s="1"/>
  <c r="FV50" i="3" s="1"/>
  <c r="JQ10" i="3"/>
  <c r="EI37" i="3"/>
  <c r="EI47" i="3" s="1"/>
  <c r="IP5" i="3"/>
  <c r="IW2" i="3"/>
  <c r="HS62" i="1" l="1"/>
  <c r="HT55" i="1" s="1"/>
  <c r="HT61" i="1"/>
  <c r="HT59" i="1" s="1"/>
  <c r="HT57" i="1"/>
  <c r="HT56" i="1" s="1"/>
  <c r="HU6" i="1"/>
  <c r="HU13" i="1" s="1"/>
  <c r="HP16" i="3"/>
  <c r="HO45" i="3" s="1"/>
  <c r="HO55" i="3" s="1"/>
  <c r="KH46" i="3"/>
  <c r="KH48" i="3" s="1"/>
  <c r="KG51" i="3"/>
  <c r="KG52" i="3"/>
  <c r="KG53" i="3"/>
  <c r="KG54" i="3"/>
  <c r="IV13" i="3"/>
  <c r="JR10" i="3"/>
  <c r="HA12" i="3"/>
  <c r="IQ5" i="3"/>
  <c r="IX2" i="3"/>
  <c r="HT62" i="1" l="1"/>
  <c r="HU55" i="1" s="1"/>
  <c r="HV6" i="1"/>
  <c r="HV13" i="1" s="1"/>
  <c r="HU61" i="1"/>
  <c r="HU59" i="1" s="1"/>
  <c r="HU57" i="1"/>
  <c r="HU56" i="1" s="1"/>
  <c r="HQ16" i="3"/>
  <c r="HP45" i="3" s="1"/>
  <c r="HP55" i="3" s="1"/>
  <c r="KI46" i="3"/>
  <c r="KI48" i="3" s="1"/>
  <c r="KH52" i="3"/>
  <c r="KH54" i="3"/>
  <c r="KH51" i="3"/>
  <c r="KH53" i="3"/>
  <c r="IW13" i="3"/>
  <c r="FX15" i="3"/>
  <c r="FW40" i="3" s="1"/>
  <c r="FW50" i="3" s="1"/>
  <c r="JS10" i="3"/>
  <c r="EJ37" i="3"/>
  <c r="EJ47" i="3" s="1"/>
  <c r="IR5" i="3"/>
  <c r="IY2" i="3"/>
  <c r="HU62" i="1" l="1"/>
  <c r="HV55" i="1" s="1"/>
  <c r="HW6" i="1"/>
  <c r="HW13" i="1" s="1"/>
  <c r="HV61" i="1"/>
  <c r="HV59" i="1" s="1"/>
  <c r="HV57" i="1"/>
  <c r="HV56" i="1" s="1"/>
  <c r="HR16" i="3"/>
  <c r="HQ45" i="3" s="1"/>
  <c r="HQ55" i="3" s="1"/>
  <c r="KJ46" i="3"/>
  <c r="KJ48" i="3" s="1"/>
  <c r="KI51" i="3"/>
  <c r="KI54" i="3"/>
  <c r="KI53" i="3"/>
  <c r="KI52" i="3"/>
  <c r="FW8" i="3"/>
  <c r="FS116" i="1" s="1"/>
  <c r="IX13" i="3"/>
  <c r="JT10" i="3"/>
  <c r="IS5" i="3"/>
  <c r="IZ2" i="3"/>
  <c r="HV62" i="1" l="1"/>
  <c r="HW55" i="1" s="1"/>
  <c r="HW57" i="1"/>
  <c r="HW56" i="1" s="1"/>
  <c r="HW61" i="1"/>
  <c r="HW59" i="1" s="1"/>
  <c r="HX6" i="1"/>
  <c r="HX13" i="1" s="1"/>
  <c r="HS16" i="3"/>
  <c r="HR45" i="3" s="1"/>
  <c r="HR55" i="3" s="1"/>
  <c r="KK46" i="3"/>
  <c r="KK48" i="3" s="1"/>
  <c r="KJ52" i="3"/>
  <c r="KJ51" i="3"/>
  <c r="KJ53" i="3"/>
  <c r="KJ54" i="3"/>
  <c r="IY13" i="3"/>
  <c r="JU10" i="3"/>
  <c r="HC12" i="3"/>
  <c r="EK37" i="3"/>
  <c r="EK47" i="3" s="1"/>
  <c r="IT5" i="3"/>
  <c r="JA2" i="3"/>
  <c r="HW62" i="1" l="1"/>
  <c r="HX55" i="1" s="1"/>
  <c r="HY6" i="1"/>
  <c r="HY13" i="1" s="1"/>
  <c r="HX61" i="1"/>
  <c r="HX59" i="1" s="1"/>
  <c r="HX57" i="1"/>
  <c r="HX56" i="1" s="1"/>
  <c r="HT16" i="3"/>
  <c r="HS45" i="3" s="1"/>
  <c r="HS55" i="3" s="1"/>
  <c r="KL46" i="3"/>
  <c r="KL48" i="3" s="1"/>
  <c r="KK51" i="3"/>
  <c r="KK52" i="3"/>
  <c r="KK53" i="3"/>
  <c r="KK54" i="3"/>
  <c r="IZ13" i="3"/>
  <c r="FY15" i="3"/>
  <c r="FX40" i="3" s="1"/>
  <c r="FX50" i="3" s="1"/>
  <c r="JV10" i="3"/>
  <c r="IU5" i="3"/>
  <c r="JB2" i="3"/>
  <c r="HX62" i="1" l="1"/>
  <c r="HY55" i="1" s="1"/>
  <c r="HY61" i="1"/>
  <c r="HY59" i="1" s="1"/>
  <c r="HY57" i="1"/>
  <c r="HY56" i="1" s="1"/>
  <c r="HZ6" i="1"/>
  <c r="HZ13" i="1" s="1"/>
  <c r="HU16" i="3"/>
  <c r="HT45" i="3" s="1"/>
  <c r="HT55" i="3" s="1"/>
  <c r="KM46" i="3"/>
  <c r="KM48" i="3" s="1"/>
  <c r="KL52" i="3"/>
  <c r="KL51" i="3"/>
  <c r="KL53" i="3"/>
  <c r="KL54" i="3"/>
  <c r="FX8" i="3"/>
  <c r="FT116" i="1" s="1"/>
  <c r="JA13" i="3"/>
  <c r="JW10" i="3"/>
  <c r="HD12" i="3"/>
  <c r="EL37" i="3"/>
  <c r="EL47" i="3" s="1"/>
  <c r="IV5" i="3"/>
  <c r="JC2" i="3"/>
  <c r="HZ61" i="1" l="1"/>
  <c r="HZ59" i="1" s="1"/>
  <c r="HZ57" i="1"/>
  <c r="HZ56" i="1" s="1"/>
  <c r="IA6" i="1"/>
  <c r="IA13" i="1" s="1"/>
  <c r="HY62" i="1"/>
  <c r="HZ55" i="1" s="1"/>
  <c r="HV16" i="3"/>
  <c r="HU45" i="3" s="1"/>
  <c r="HU55" i="3" s="1"/>
  <c r="KN46" i="3"/>
  <c r="KN48" i="3" s="1"/>
  <c r="KM51" i="3"/>
  <c r="KM52" i="3"/>
  <c r="KM53" i="3"/>
  <c r="KM54" i="3"/>
  <c r="JB13" i="3"/>
  <c r="JX10" i="3"/>
  <c r="FZ15" i="3"/>
  <c r="FY40" i="3" s="1"/>
  <c r="FY50" i="3" s="1"/>
  <c r="IW5" i="3"/>
  <c r="JD2" i="3"/>
  <c r="HZ62" i="1" l="1"/>
  <c r="IA55" i="1" s="1"/>
  <c r="IA57" i="1"/>
  <c r="IA56" i="1" s="1"/>
  <c r="IB6" i="1"/>
  <c r="IB13" i="1" s="1"/>
  <c r="IA61" i="1"/>
  <c r="IA59" i="1" s="1"/>
  <c r="HW16" i="3"/>
  <c r="HV45" i="3" s="1"/>
  <c r="HV55" i="3" s="1"/>
  <c r="KO46" i="3"/>
  <c r="KO48" i="3" s="1"/>
  <c r="KN52" i="3"/>
  <c r="KN53" i="3"/>
  <c r="KN51" i="3"/>
  <c r="KN54" i="3"/>
  <c r="JC13" i="3"/>
  <c r="JY10" i="3"/>
  <c r="HE12" i="3"/>
  <c r="EM37" i="3"/>
  <c r="EM47" i="3" s="1"/>
  <c r="IX5" i="3"/>
  <c r="JE2" i="3"/>
  <c r="IC6" i="1" l="1"/>
  <c r="IC13" i="1" s="1"/>
  <c r="IB57" i="1"/>
  <c r="IB56" i="1" s="1"/>
  <c r="IB61" i="1"/>
  <c r="IB59" i="1" s="1"/>
  <c r="IA62" i="1"/>
  <c r="IB55" i="1" s="1"/>
  <c r="HX16" i="3"/>
  <c r="HW45" i="3" s="1"/>
  <c r="HW55" i="3" s="1"/>
  <c r="KP46" i="3"/>
  <c r="KP48" i="3" s="1"/>
  <c r="KO51" i="3"/>
  <c r="KO52" i="3"/>
  <c r="KO53" i="3"/>
  <c r="KO54" i="3"/>
  <c r="JD13" i="3"/>
  <c r="JZ10" i="3"/>
  <c r="GA15" i="3"/>
  <c r="FZ40" i="3" s="1"/>
  <c r="FZ50" i="3" s="1"/>
  <c r="FY8" i="3"/>
  <c r="FU116" i="1" s="1"/>
  <c r="IY5" i="3"/>
  <c r="JF2" i="3"/>
  <c r="IB62" i="1" l="1"/>
  <c r="IC55" i="1" s="1"/>
  <c r="IC61" i="1"/>
  <c r="IC59" i="1" s="1"/>
  <c r="ID6" i="1"/>
  <c r="ID13" i="1" s="1"/>
  <c r="IC57" i="1"/>
  <c r="IC56" i="1" s="1"/>
  <c r="HY16" i="3"/>
  <c r="HX45" i="3" s="1"/>
  <c r="HX55" i="3" s="1"/>
  <c r="KQ46" i="3"/>
  <c r="KQ48" i="3" s="1"/>
  <c r="KP51" i="3"/>
  <c r="KP52" i="3"/>
  <c r="KP54" i="3"/>
  <c r="KP53" i="3"/>
  <c r="FZ8" i="3"/>
  <c r="FV116" i="1" s="1"/>
  <c r="JE13" i="3"/>
  <c r="KA10" i="3"/>
  <c r="HF12" i="3"/>
  <c r="EN37" i="3"/>
  <c r="EN47" i="3" s="1"/>
  <c r="IZ5" i="3"/>
  <c r="JG2" i="3"/>
  <c r="IE6" i="1" l="1"/>
  <c r="IE13" i="1" s="1"/>
  <c r="ID61" i="1"/>
  <c r="ID59" i="1" s="1"/>
  <c r="ID57" i="1"/>
  <c r="ID56" i="1" s="1"/>
  <c r="IC62" i="1"/>
  <c r="ID55" i="1" s="1"/>
  <c r="HZ16" i="3"/>
  <c r="HY45" i="3" s="1"/>
  <c r="HY55" i="3" s="1"/>
  <c r="KR46" i="3"/>
  <c r="KR48" i="3" s="1"/>
  <c r="KQ51" i="3"/>
  <c r="KQ52" i="3"/>
  <c r="KQ53" i="3"/>
  <c r="KQ54" i="3"/>
  <c r="JF13" i="3"/>
  <c r="KB10" i="3"/>
  <c r="JA5" i="3"/>
  <c r="JH2" i="3"/>
  <c r="ID62" i="1" l="1"/>
  <c r="IE55" i="1" s="1"/>
  <c r="IF6" i="1"/>
  <c r="IF13" i="1" s="1"/>
  <c r="IE61" i="1"/>
  <c r="IE59" i="1" s="1"/>
  <c r="IE57" i="1"/>
  <c r="IE56" i="1" s="1"/>
  <c r="IA16" i="3"/>
  <c r="HZ45" i="3" s="1"/>
  <c r="HZ55" i="3" s="1"/>
  <c r="KS46" i="3"/>
  <c r="KS48" i="3" s="1"/>
  <c r="KR52" i="3"/>
  <c r="KR51" i="3"/>
  <c r="KR53" i="3"/>
  <c r="KR54" i="3"/>
  <c r="JG13" i="3"/>
  <c r="KC10" i="3"/>
  <c r="HG12" i="3"/>
  <c r="GB15" i="3"/>
  <c r="GA40" i="3" s="1"/>
  <c r="GA50" i="3" s="1"/>
  <c r="EO37" i="3"/>
  <c r="EO47" i="3" s="1"/>
  <c r="JB5" i="3"/>
  <c r="JI2" i="3"/>
  <c r="IE62" i="1" l="1"/>
  <c r="IF55" i="1" s="1"/>
  <c r="IG6" i="1"/>
  <c r="IG13" i="1" s="1"/>
  <c r="IF61" i="1"/>
  <c r="IF59" i="1" s="1"/>
  <c r="IF57" i="1"/>
  <c r="IF56" i="1" s="1"/>
  <c r="IB16" i="3"/>
  <c r="IA45" i="3" s="1"/>
  <c r="IA55" i="3" s="1"/>
  <c r="KT46" i="3"/>
  <c r="KT48" i="3" s="1"/>
  <c r="KS51" i="3"/>
  <c r="KS53" i="3"/>
  <c r="KS52" i="3"/>
  <c r="KS54" i="3"/>
  <c r="GA8" i="3"/>
  <c r="FW116" i="1" s="1"/>
  <c r="JH13" i="3"/>
  <c r="KD10" i="3"/>
  <c r="JC5" i="3"/>
  <c r="JJ2" i="3"/>
  <c r="IF62" i="1" l="1"/>
  <c r="IG55" i="1" s="1"/>
  <c r="IG61" i="1"/>
  <c r="IG59" i="1" s="1"/>
  <c r="IG57" i="1"/>
  <c r="IG56" i="1" s="1"/>
  <c r="IH6" i="1"/>
  <c r="IH13" i="1" s="1"/>
  <c r="IC16" i="3"/>
  <c r="IB45" i="3" s="1"/>
  <c r="IB55" i="3" s="1"/>
  <c r="KU46" i="3"/>
  <c r="KU48" i="3" s="1"/>
  <c r="KT51" i="3"/>
  <c r="KT53" i="3"/>
  <c r="KT52" i="3"/>
  <c r="KT54" i="3"/>
  <c r="JI13" i="3"/>
  <c r="KE10" i="3"/>
  <c r="HH12" i="3"/>
  <c r="GC15" i="3"/>
  <c r="GB40" i="3" s="1"/>
  <c r="GB50" i="3" s="1"/>
  <c r="EP37" i="3"/>
  <c r="EP47" i="3" s="1"/>
  <c r="JD5" i="3"/>
  <c r="JK2" i="3"/>
  <c r="IG62" i="1" l="1"/>
  <c r="IH55" i="1" s="1"/>
  <c r="IH57" i="1"/>
  <c r="IH56" i="1" s="1"/>
  <c r="IH61" i="1"/>
  <c r="IH59" i="1" s="1"/>
  <c r="II6" i="1"/>
  <c r="II13" i="1" s="1"/>
  <c r="ID16" i="3"/>
  <c r="IC45" i="3" s="1"/>
  <c r="IC55" i="3" s="1"/>
  <c r="KV46" i="3"/>
  <c r="KV48" i="3" s="1"/>
  <c r="KU51" i="3"/>
  <c r="KU53" i="3"/>
  <c r="KU52" i="3"/>
  <c r="KU54" i="3"/>
  <c r="JJ13" i="3"/>
  <c r="KF10" i="3"/>
  <c r="JE5" i="3"/>
  <c r="JL2" i="3"/>
  <c r="IH62" i="1" l="1"/>
  <c r="II55" i="1" s="1"/>
  <c r="II57" i="1"/>
  <c r="II56" i="1" s="1"/>
  <c r="II61" i="1"/>
  <c r="II59" i="1" s="1"/>
  <c r="IJ6" i="1"/>
  <c r="IJ13" i="1" s="1"/>
  <c r="IE16" i="3"/>
  <c r="ID45" i="3" s="1"/>
  <c r="ID55" i="3" s="1"/>
  <c r="KW46" i="3"/>
  <c r="KW48" i="3" s="1"/>
  <c r="KV52" i="3"/>
  <c r="KV51" i="3"/>
  <c r="KV53" i="3"/>
  <c r="KV54" i="3"/>
  <c r="GB8" i="3"/>
  <c r="FX116" i="1" s="1"/>
  <c r="JK13" i="3"/>
  <c r="GD15" i="3"/>
  <c r="GC40" i="3" s="1"/>
  <c r="GC50" i="3" s="1"/>
  <c r="KG10" i="3"/>
  <c r="HI12" i="3"/>
  <c r="EQ37" i="3"/>
  <c r="EQ47" i="3" s="1"/>
  <c r="JF5" i="3"/>
  <c r="JM2" i="3"/>
  <c r="II62" i="1" l="1"/>
  <c r="IJ55" i="1" s="1"/>
  <c r="IJ61" i="1"/>
  <c r="IJ59" i="1" s="1"/>
  <c r="IJ57" i="1"/>
  <c r="IJ56" i="1" s="1"/>
  <c r="IJ62" i="1" s="1"/>
  <c r="IK55" i="1" s="1"/>
  <c r="IK6" i="1"/>
  <c r="IK13" i="1" s="1"/>
  <c r="IF16" i="3"/>
  <c r="IE45" i="3" s="1"/>
  <c r="IE55" i="3" s="1"/>
  <c r="KX46" i="3"/>
  <c r="KX48" i="3" s="1"/>
  <c r="KW51" i="3"/>
  <c r="KW52" i="3"/>
  <c r="KW53" i="3"/>
  <c r="KW54" i="3"/>
  <c r="JL13" i="3"/>
  <c r="KH10" i="3"/>
  <c r="JG5" i="3"/>
  <c r="JN2" i="3"/>
  <c r="IL6" i="1" l="1"/>
  <c r="IL13" i="1" s="1"/>
  <c r="IK61" i="1"/>
  <c r="IK59" i="1" s="1"/>
  <c r="IK57" i="1"/>
  <c r="IK56" i="1" s="1"/>
  <c r="IK62" i="1" s="1"/>
  <c r="IL55" i="1" s="1"/>
  <c r="IG16" i="3"/>
  <c r="IF45" i="3" s="1"/>
  <c r="IF55" i="3" s="1"/>
  <c r="KY46" i="3"/>
  <c r="KY48" i="3" s="1"/>
  <c r="KX52" i="3"/>
  <c r="KX54" i="3"/>
  <c r="KX51" i="3"/>
  <c r="KX53" i="3"/>
  <c r="JM13" i="3"/>
  <c r="GE15" i="3"/>
  <c r="GD40" i="3" s="1"/>
  <c r="GD50" i="3" s="1"/>
  <c r="KI10" i="3"/>
  <c r="HJ12" i="3"/>
  <c r="ER37" i="3"/>
  <c r="ER47" i="3" s="1"/>
  <c r="JH5" i="3"/>
  <c r="JO2" i="3"/>
  <c r="IL57" i="1" l="1"/>
  <c r="IL56" i="1" s="1"/>
  <c r="IM6" i="1"/>
  <c r="IM13" i="1" s="1"/>
  <c r="IL61" i="1"/>
  <c r="IL59" i="1" s="1"/>
  <c r="IH16" i="3"/>
  <c r="IG45" i="3" s="1"/>
  <c r="IG55" i="3" s="1"/>
  <c r="KZ46" i="3"/>
  <c r="KZ48" i="3" s="1"/>
  <c r="KY51" i="3"/>
  <c r="KY53" i="3"/>
  <c r="KY52" i="3"/>
  <c r="KY54" i="3"/>
  <c r="GC8" i="3"/>
  <c r="FY116" i="1" s="1"/>
  <c r="JN13" i="3"/>
  <c r="KJ10" i="3"/>
  <c r="JI5" i="3"/>
  <c r="JP2" i="3"/>
  <c r="IL62" i="1" l="1"/>
  <c r="IM55" i="1" s="1"/>
  <c r="IM57" i="1"/>
  <c r="IM56" i="1" s="1"/>
  <c r="IM61" i="1"/>
  <c r="IM59" i="1" s="1"/>
  <c r="IN6" i="1"/>
  <c r="IN13" i="1" s="1"/>
  <c r="II16" i="3"/>
  <c r="IH45" i="3" s="1"/>
  <c r="IH55" i="3" s="1"/>
  <c r="LA46" i="3"/>
  <c r="LA48" i="3" s="1"/>
  <c r="KZ51" i="3"/>
  <c r="KZ52" i="3"/>
  <c r="KZ53" i="3"/>
  <c r="KZ54" i="3"/>
  <c r="JO13" i="3"/>
  <c r="KK10" i="3"/>
  <c r="HK12" i="3"/>
  <c r="ES37" i="3"/>
  <c r="ES47" i="3" s="1"/>
  <c r="JJ5" i="3"/>
  <c r="JQ2" i="3"/>
  <c r="IM62" i="1" l="1"/>
  <c r="IN55" i="1" s="1"/>
  <c r="IO6" i="1"/>
  <c r="IO13" i="1" s="1"/>
  <c r="IN61" i="1"/>
  <c r="IN59" i="1" s="1"/>
  <c r="IN57" i="1"/>
  <c r="IN56" i="1" s="1"/>
  <c r="IJ16" i="3"/>
  <c r="II45" i="3" s="1"/>
  <c r="II55" i="3" s="1"/>
  <c r="LB46" i="3"/>
  <c r="LB48" i="3" s="1"/>
  <c r="LA51" i="3"/>
  <c r="LA52" i="3"/>
  <c r="LA53" i="3"/>
  <c r="LA54" i="3"/>
  <c r="JP13" i="3"/>
  <c r="KL10" i="3"/>
  <c r="GF15" i="3"/>
  <c r="GE40" i="3" s="1"/>
  <c r="GE50" i="3" s="1"/>
  <c r="JK5" i="3"/>
  <c r="JR2" i="3"/>
  <c r="IN62" i="1" l="1"/>
  <c r="IO55" i="1" s="1"/>
  <c r="IO61" i="1"/>
  <c r="IO59" i="1" s="1"/>
  <c r="IP6" i="1"/>
  <c r="IP13" i="1" s="1"/>
  <c r="IO57" i="1"/>
  <c r="IO56" i="1" s="1"/>
  <c r="IK16" i="3"/>
  <c r="IJ45" i="3" s="1"/>
  <c r="IJ55" i="3" s="1"/>
  <c r="LC46" i="3"/>
  <c r="LC48" i="3" s="1"/>
  <c r="LB52" i="3"/>
  <c r="LB51" i="3"/>
  <c r="LB53" i="3"/>
  <c r="LB54" i="3"/>
  <c r="GD8" i="3"/>
  <c r="FZ116" i="1" s="1"/>
  <c r="JQ13" i="3"/>
  <c r="KM10" i="3"/>
  <c r="HL12" i="3"/>
  <c r="ET37" i="3"/>
  <c r="ET47" i="3" s="1"/>
  <c r="JL5" i="3"/>
  <c r="JS2" i="3"/>
  <c r="IO62" i="1" l="1"/>
  <c r="IP55" i="1" s="1"/>
  <c r="IP61" i="1"/>
  <c r="IP59" i="1" s="1"/>
  <c r="IQ6" i="1"/>
  <c r="IQ13" i="1" s="1"/>
  <c r="IP57" i="1"/>
  <c r="IP56" i="1" s="1"/>
  <c r="IL16" i="3"/>
  <c r="IK45" i="3" s="1"/>
  <c r="IK55" i="3" s="1"/>
  <c r="LD46" i="3"/>
  <c r="LD48" i="3" s="1"/>
  <c r="LC51" i="3"/>
  <c r="LC53" i="3"/>
  <c r="LC52" i="3"/>
  <c r="LC54" i="3"/>
  <c r="JR13" i="3"/>
  <c r="KN10" i="3"/>
  <c r="GG15" i="3"/>
  <c r="GF40" i="3" s="1"/>
  <c r="GF50" i="3" s="1"/>
  <c r="JM5" i="3"/>
  <c r="JT2" i="3"/>
  <c r="IP62" i="1" l="1"/>
  <c r="IQ55" i="1" s="1"/>
  <c r="IQ57" i="1"/>
  <c r="IQ56" i="1" s="1"/>
  <c r="IQ61" i="1"/>
  <c r="IQ59" i="1" s="1"/>
  <c r="IR6" i="1"/>
  <c r="IR13" i="1" s="1"/>
  <c r="IM16" i="3"/>
  <c r="IL45" i="3" s="1"/>
  <c r="IL55" i="3" s="1"/>
  <c r="LE46" i="3"/>
  <c r="LE48" i="3" s="1"/>
  <c r="LD52" i="3"/>
  <c r="LD51" i="3"/>
  <c r="LD53" i="3"/>
  <c r="LD54" i="3"/>
  <c r="JS13" i="3"/>
  <c r="KO10" i="3"/>
  <c r="HM12" i="3"/>
  <c r="EU37" i="3"/>
  <c r="EU47" i="3" s="1"/>
  <c r="JN5" i="3"/>
  <c r="JU2" i="3"/>
  <c r="IQ62" i="1" l="1"/>
  <c r="IR55" i="1" s="1"/>
  <c r="IS6" i="1"/>
  <c r="IS13" i="1" s="1"/>
  <c r="IR61" i="1"/>
  <c r="IR59" i="1" s="1"/>
  <c r="IR57" i="1"/>
  <c r="IR56" i="1" s="1"/>
  <c r="IN16" i="3"/>
  <c r="IM45" i="3" s="1"/>
  <c r="IM55" i="3" s="1"/>
  <c r="LF46" i="3"/>
  <c r="LF48" i="3" s="1"/>
  <c r="LE51" i="3"/>
  <c r="LE52" i="3"/>
  <c r="LE53" i="3"/>
  <c r="LE54" i="3"/>
  <c r="GE8" i="3"/>
  <c r="GA116" i="1" s="1"/>
  <c r="JT13" i="3"/>
  <c r="GH15" i="3"/>
  <c r="GG40" i="3" s="1"/>
  <c r="GG50" i="3" s="1"/>
  <c r="KP10" i="3"/>
  <c r="JO5" i="3"/>
  <c r="JV2" i="3"/>
  <c r="IR62" i="1" l="1"/>
  <c r="IS55" i="1" s="1"/>
  <c r="IS61" i="1"/>
  <c r="IS59" i="1" s="1"/>
  <c r="IS57" i="1"/>
  <c r="IS56" i="1" s="1"/>
  <c r="IT6" i="1"/>
  <c r="IT13" i="1" s="1"/>
  <c r="IO16" i="3"/>
  <c r="IN45" i="3" s="1"/>
  <c r="IN55" i="3" s="1"/>
  <c r="LG46" i="3"/>
  <c r="LG48" i="3" s="1"/>
  <c r="LF52" i="3"/>
  <c r="LF51" i="3"/>
  <c r="LF53" i="3"/>
  <c r="LF54" i="3"/>
  <c r="JU13" i="3"/>
  <c r="KQ10" i="3"/>
  <c r="HN12" i="3"/>
  <c r="EV37" i="3"/>
  <c r="EV47" i="3" s="1"/>
  <c r="JP5" i="3"/>
  <c r="JW2" i="3"/>
  <c r="IS62" i="1" l="1"/>
  <c r="IT55" i="1" s="1"/>
  <c r="IU6" i="1"/>
  <c r="IU13" i="1" s="1"/>
  <c r="IT61" i="1"/>
  <c r="IT59" i="1" s="1"/>
  <c r="IT57" i="1"/>
  <c r="IT56" i="1" s="1"/>
  <c r="IP16" i="3"/>
  <c r="IO45" i="3" s="1"/>
  <c r="IO55" i="3" s="1"/>
  <c r="LH46" i="3"/>
  <c r="LH48" i="3" s="1"/>
  <c r="LG51" i="3"/>
  <c r="LG52" i="3"/>
  <c r="LG53" i="3"/>
  <c r="LG54" i="3"/>
  <c r="JV13" i="3"/>
  <c r="KR10" i="3"/>
  <c r="GI15" i="3"/>
  <c r="GH40" i="3" s="1"/>
  <c r="GH50" i="3" s="1"/>
  <c r="JQ5" i="3"/>
  <c r="JX2" i="3"/>
  <c r="IT62" i="1" l="1"/>
  <c r="IU55" i="1" s="1"/>
  <c r="IU61" i="1"/>
  <c r="IU59" i="1" s="1"/>
  <c r="IU57" i="1"/>
  <c r="IU56" i="1" s="1"/>
  <c r="IV6" i="1"/>
  <c r="IV13" i="1" s="1"/>
  <c r="IQ16" i="3"/>
  <c r="IP45" i="3" s="1"/>
  <c r="IP55" i="3" s="1"/>
  <c r="LI46" i="3"/>
  <c r="LI48" i="3" s="1"/>
  <c r="LH52" i="3"/>
  <c r="LH51" i="3"/>
  <c r="LH53" i="3"/>
  <c r="LH54" i="3"/>
  <c r="GF8" i="3"/>
  <c r="GB116" i="1" s="1"/>
  <c r="JW13" i="3"/>
  <c r="KS10" i="3"/>
  <c r="HO12" i="3"/>
  <c r="EW37" i="3"/>
  <c r="EW47" i="3" s="1"/>
  <c r="JR5" i="3"/>
  <c r="JY2" i="3"/>
  <c r="IW6" i="1" l="1"/>
  <c r="IW13" i="1" s="1"/>
  <c r="IV61" i="1"/>
  <c r="IV59" i="1" s="1"/>
  <c r="IV57" i="1"/>
  <c r="IV56" i="1" s="1"/>
  <c r="IU62" i="1"/>
  <c r="IV55" i="1" s="1"/>
  <c r="IR16" i="3"/>
  <c r="IQ45" i="3" s="1"/>
  <c r="IQ55" i="3" s="1"/>
  <c r="LJ46" i="3"/>
  <c r="LJ48" i="3" s="1"/>
  <c r="LI51" i="3"/>
  <c r="LI53" i="3"/>
  <c r="LI52" i="3"/>
  <c r="LI54" i="3"/>
  <c r="JX13" i="3"/>
  <c r="KT10" i="3"/>
  <c r="GJ15" i="3"/>
  <c r="GI40" i="3" s="1"/>
  <c r="GI50" i="3" s="1"/>
  <c r="JS5" i="3"/>
  <c r="JZ2" i="3"/>
  <c r="IV62" i="1" l="1"/>
  <c r="IW55" i="1" s="1"/>
  <c r="IW61" i="1"/>
  <c r="IW59" i="1" s="1"/>
  <c r="IX6" i="1"/>
  <c r="IX13" i="1" s="1"/>
  <c r="IW57" i="1"/>
  <c r="IW56" i="1" s="1"/>
  <c r="IS16" i="3"/>
  <c r="IR45" i="3" s="1"/>
  <c r="IR55" i="3" s="1"/>
  <c r="LK46" i="3"/>
  <c r="LK48" i="3" s="1"/>
  <c r="LJ51" i="3"/>
  <c r="LJ53" i="3"/>
  <c r="LJ52" i="3"/>
  <c r="LJ54" i="3"/>
  <c r="JY13" i="3"/>
  <c r="KU10" i="3"/>
  <c r="HP12" i="3"/>
  <c r="EX37" i="3"/>
  <c r="EX47" i="3" s="1"/>
  <c r="JT5" i="3"/>
  <c r="KA2" i="3"/>
  <c r="IW62" i="1" l="1"/>
  <c r="IX55" i="1" s="1"/>
  <c r="IX57" i="1"/>
  <c r="IX56" i="1" s="1"/>
  <c r="IX61" i="1"/>
  <c r="IX59" i="1" s="1"/>
  <c r="IY6" i="1"/>
  <c r="IY13" i="1" s="1"/>
  <c r="IT16" i="3"/>
  <c r="IS45" i="3" s="1"/>
  <c r="IS55" i="3" s="1"/>
  <c r="LL46" i="3"/>
  <c r="LL48" i="3" s="1"/>
  <c r="LK51" i="3"/>
  <c r="LK53" i="3"/>
  <c r="LK52" i="3"/>
  <c r="LK54" i="3"/>
  <c r="GG8" i="3"/>
  <c r="GC116" i="1" s="1"/>
  <c r="JZ13" i="3"/>
  <c r="KV10" i="3"/>
  <c r="JU5" i="3"/>
  <c r="KB2" i="3"/>
  <c r="IX62" i="1" l="1"/>
  <c r="IY55" i="1" s="1"/>
  <c r="IY57" i="1"/>
  <c r="IY56" i="1" s="1"/>
  <c r="IY61" i="1"/>
  <c r="IY59" i="1" s="1"/>
  <c r="IZ6" i="1"/>
  <c r="IZ13" i="1" s="1"/>
  <c r="IU16" i="3"/>
  <c r="IT45" i="3" s="1"/>
  <c r="IT55" i="3" s="1"/>
  <c r="LM46" i="3"/>
  <c r="LM48" i="3" s="1"/>
  <c r="LL52" i="3"/>
  <c r="LL51" i="3"/>
  <c r="LL53" i="3"/>
  <c r="LL54" i="3"/>
  <c r="KA13" i="3"/>
  <c r="KW10" i="3"/>
  <c r="HQ12" i="3"/>
  <c r="GK15" i="3"/>
  <c r="GJ40" i="3" s="1"/>
  <c r="GJ50" i="3" s="1"/>
  <c r="EY37" i="3"/>
  <c r="EY47" i="3" s="1"/>
  <c r="JV5" i="3"/>
  <c r="KC2" i="3"/>
  <c r="IY62" i="1" l="1"/>
  <c r="IZ55" i="1" s="1"/>
  <c r="JA6" i="1"/>
  <c r="JA13" i="1" s="1"/>
  <c r="IZ61" i="1"/>
  <c r="IZ59" i="1" s="1"/>
  <c r="IZ57" i="1"/>
  <c r="IZ56" i="1" s="1"/>
  <c r="IV16" i="3"/>
  <c r="IU45" i="3" s="1"/>
  <c r="IU55" i="3" s="1"/>
  <c r="LN46" i="3"/>
  <c r="LN48" i="3" s="1"/>
  <c r="LM51" i="3"/>
  <c r="LM53" i="3"/>
  <c r="LM52" i="3"/>
  <c r="LM54" i="3"/>
  <c r="KB13" i="3"/>
  <c r="KX10" i="3"/>
  <c r="JW5" i="3"/>
  <c r="KD2" i="3"/>
  <c r="IZ62" i="1" l="1"/>
  <c r="JA55" i="1" s="1"/>
  <c r="JA61" i="1"/>
  <c r="JA59" i="1" s="1"/>
  <c r="JA57" i="1"/>
  <c r="JA56" i="1" s="1"/>
  <c r="JB6" i="1"/>
  <c r="JB13" i="1" s="1"/>
  <c r="IW16" i="3"/>
  <c r="IV45" i="3" s="1"/>
  <c r="IV55" i="3" s="1"/>
  <c r="LO46" i="3"/>
  <c r="LO48" i="3" s="1"/>
  <c r="LN52" i="3"/>
  <c r="LN54" i="3"/>
  <c r="LN51" i="3"/>
  <c r="LN53" i="3"/>
  <c r="GH8" i="3"/>
  <c r="GD116" i="1" s="1"/>
  <c r="KC13" i="3"/>
  <c r="KY10" i="3"/>
  <c r="HR12" i="3"/>
  <c r="EZ37" i="3"/>
  <c r="EZ47" i="3" s="1"/>
  <c r="JX5" i="3"/>
  <c r="KE2" i="3"/>
  <c r="JA62" i="1" l="1"/>
  <c r="JB55" i="1" s="1"/>
  <c r="JC6" i="1"/>
  <c r="JC13" i="1" s="1"/>
  <c r="JB57" i="1"/>
  <c r="JB56" i="1" s="1"/>
  <c r="JB61" i="1"/>
  <c r="JB59" i="1" s="1"/>
  <c r="IX16" i="3"/>
  <c r="IW45" i="3" s="1"/>
  <c r="IW55" i="3" s="1"/>
  <c r="LP46" i="3"/>
  <c r="LP48" i="3" s="1"/>
  <c r="LO51" i="3"/>
  <c r="LO52" i="3"/>
  <c r="LO53" i="3"/>
  <c r="LO54" i="3"/>
  <c r="KD13" i="3"/>
  <c r="GL15" i="3"/>
  <c r="GK40" i="3" s="1"/>
  <c r="GK50" i="3" s="1"/>
  <c r="KZ10" i="3"/>
  <c r="JY5" i="3"/>
  <c r="KF2" i="3"/>
  <c r="JB62" i="1" l="1"/>
  <c r="JC55" i="1" s="1"/>
  <c r="JC57" i="1"/>
  <c r="JC56" i="1" s="1"/>
  <c r="JC61" i="1"/>
  <c r="JC59" i="1" s="1"/>
  <c r="JD6" i="1"/>
  <c r="JD13" i="1" s="1"/>
  <c r="IY16" i="3"/>
  <c r="IX45" i="3" s="1"/>
  <c r="IX55" i="3" s="1"/>
  <c r="LQ46" i="3"/>
  <c r="LQ48" i="3" s="1"/>
  <c r="LP52" i="3"/>
  <c r="LP51" i="3"/>
  <c r="LP53" i="3"/>
  <c r="LP54" i="3"/>
  <c r="KE13" i="3"/>
  <c r="LA10" i="3"/>
  <c r="HS12" i="3"/>
  <c r="FA37" i="3"/>
  <c r="FA47" i="3" s="1"/>
  <c r="GM15" i="3"/>
  <c r="GL40" i="3" s="1"/>
  <c r="GL50" i="3" s="1"/>
  <c r="JZ5" i="3"/>
  <c r="KG2" i="3"/>
  <c r="JC62" i="1" l="1"/>
  <c r="JD55" i="1" s="1"/>
  <c r="JD57" i="1"/>
  <c r="JD56" i="1" s="1"/>
  <c r="JE6" i="1"/>
  <c r="JE13" i="1" s="1"/>
  <c r="JD61" i="1"/>
  <c r="JD59" i="1" s="1"/>
  <c r="IZ16" i="3"/>
  <c r="IY45" i="3" s="1"/>
  <c r="IY55" i="3" s="1"/>
  <c r="LR46" i="3"/>
  <c r="LR48" i="3" s="1"/>
  <c r="LQ51" i="3"/>
  <c r="LQ52" i="3"/>
  <c r="LQ53" i="3"/>
  <c r="LQ54" i="3"/>
  <c r="GI8" i="3"/>
  <c r="GE116" i="1" s="1"/>
  <c r="KF13" i="3"/>
  <c r="LB10" i="3"/>
  <c r="KA5" i="3"/>
  <c r="KH2" i="3"/>
  <c r="JD62" i="1" l="1"/>
  <c r="JE55" i="1" s="1"/>
  <c r="JF6" i="1"/>
  <c r="JF13" i="1" s="1"/>
  <c r="JE57" i="1"/>
  <c r="JE56" i="1" s="1"/>
  <c r="JE61" i="1"/>
  <c r="JE59" i="1" s="1"/>
  <c r="JA16" i="3"/>
  <c r="IZ45" i="3" s="1"/>
  <c r="IZ55" i="3" s="1"/>
  <c r="LS46" i="3"/>
  <c r="LS48" i="3" s="1"/>
  <c r="LR51" i="3"/>
  <c r="LR52" i="3"/>
  <c r="LR54" i="3"/>
  <c r="LR53" i="3"/>
  <c r="KG13" i="3"/>
  <c r="GN15" i="3"/>
  <c r="GM40" i="3" s="1"/>
  <c r="GM50" i="3" s="1"/>
  <c r="LC10" i="3"/>
  <c r="HT12" i="3"/>
  <c r="FB37" i="3"/>
  <c r="FB47" i="3" s="1"/>
  <c r="KB5" i="3"/>
  <c r="KI2" i="3"/>
  <c r="JE62" i="1" l="1"/>
  <c r="JF55" i="1" s="1"/>
  <c r="JF61" i="1"/>
  <c r="JF59" i="1" s="1"/>
  <c r="JF57" i="1"/>
  <c r="JF56" i="1" s="1"/>
  <c r="JG6" i="1"/>
  <c r="JG13" i="1" s="1"/>
  <c r="JB16" i="3"/>
  <c r="JA45" i="3" s="1"/>
  <c r="JA55" i="3" s="1"/>
  <c r="LT46" i="3"/>
  <c r="LT48" i="3" s="1"/>
  <c r="LS51" i="3"/>
  <c r="LS53" i="3"/>
  <c r="LS52" i="3"/>
  <c r="LS54" i="3"/>
  <c r="KH13" i="3"/>
  <c r="GO15" i="3"/>
  <c r="GN40" i="3" s="1"/>
  <c r="GN50" i="3" s="1"/>
  <c r="LD10" i="3"/>
  <c r="KC5" i="3"/>
  <c r="KJ2" i="3"/>
  <c r="JF62" i="1" l="1"/>
  <c r="JG55" i="1" s="1"/>
  <c r="JG57" i="1"/>
  <c r="JG56" i="1" s="1"/>
  <c r="JG61" i="1"/>
  <c r="JG59" i="1" s="1"/>
  <c r="JH6" i="1"/>
  <c r="JH13" i="1" s="1"/>
  <c r="JC16" i="3"/>
  <c r="JB45" i="3" s="1"/>
  <c r="JB55" i="3" s="1"/>
  <c r="LU46" i="3"/>
  <c r="LU48" i="3" s="1"/>
  <c r="LT52" i="3"/>
  <c r="LT51" i="3"/>
  <c r="LT53" i="3"/>
  <c r="LT54" i="3"/>
  <c r="GJ8" i="3"/>
  <c r="GF116" i="1" s="1"/>
  <c r="KI13" i="3"/>
  <c r="LE10" i="3"/>
  <c r="HU12" i="3"/>
  <c r="FC37" i="3"/>
  <c r="FC47" i="3" s="1"/>
  <c r="KD5" i="3"/>
  <c r="KK2" i="3"/>
  <c r="JG62" i="1" l="1"/>
  <c r="JH55" i="1" s="1"/>
  <c r="JI6" i="1"/>
  <c r="JI13" i="1" s="1"/>
  <c r="JH61" i="1"/>
  <c r="JH59" i="1" s="1"/>
  <c r="JH57" i="1"/>
  <c r="JH56" i="1" s="1"/>
  <c r="JD16" i="3"/>
  <c r="JC45" i="3" s="1"/>
  <c r="JC55" i="3" s="1"/>
  <c r="LV46" i="3"/>
  <c r="LV48" i="3" s="1"/>
  <c r="LU51" i="3"/>
  <c r="LU53" i="3"/>
  <c r="LU52" i="3"/>
  <c r="LU54" i="3"/>
  <c r="KJ13" i="3"/>
  <c r="LF10" i="3"/>
  <c r="GP15" i="3"/>
  <c r="GO40" i="3" s="1"/>
  <c r="GO50" i="3" s="1"/>
  <c r="KE5" i="3"/>
  <c r="KL2" i="3"/>
  <c r="JH62" i="1" l="1"/>
  <c r="JI55" i="1" s="1"/>
  <c r="JJ6" i="1"/>
  <c r="JJ13" i="1" s="1"/>
  <c r="JI57" i="1"/>
  <c r="JI56" i="1" s="1"/>
  <c r="JI61" i="1"/>
  <c r="JI59" i="1" s="1"/>
  <c r="JE16" i="3"/>
  <c r="JD45" i="3" s="1"/>
  <c r="JD55" i="3" s="1"/>
  <c r="LW46" i="3"/>
  <c r="LW48" i="3" s="1"/>
  <c r="LV52" i="3"/>
  <c r="LV51" i="3"/>
  <c r="LV53" i="3"/>
  <c r="LV54" i="3"/>
  <c r="KK13" i="3"/>
  <c r="LG10" i="3"/>
  <c r="HV12" i="3"/>
  <c r="FD37" i="3"/>
  <c r="FD47" i="3" s="1"/>
  <c r="KF5" i="3"/>
  <c r="KM2" i="3"/>
  <c r="JI62" i="1" l="1"/>
  <c r="JJ55" i="1" s="1"/>
  <c r="JJ57" i="1"/>
  <c r="JJ56" i="1" s="1"/>
  <c r="JK6" i="1"/>
  <c r="JK13" i="1" s="1"/>
  <c r="JJ61" i="1"/>
  <c r="JJ59" i="1" s="1"/>
  <c r="JF16" i="3"/>
  <c r="JE45" i="3" s="1"/>
  <c r="JE55" i="3" s="1"/>
  <c r="LX46" i="3"/>
  <c r="LX48" i="3" s="1"/>
  <c r="LW51" i="3"/>
  <c r="LW52" i="3"/>
  <c r="LW53" i="3"/>
  <c r="LW54" i="3"/>
  <c r="GK8" i="3"/>
  <c r="GG116" i="1" s="1"/>
  <c r="KL13" i="3"/>
  <c r="GQ15" i="3"/>
  <c r="GP40" i="3" s="1"/>
  <c r="GP50" i="3" s="1"/>
  <c r="LH10" i="3"/>
  <c r="KG5" i="3"/>
  <c r="KN2" i="3"/>
  <c r="JJ62" i="1" l="1"/>
  <c r="JK55" i="1" s="1"/>
  <c r="JL6" i="1"/>
  <c r="JL13" i="1" s="1"/>
  <c r="JK61" i="1"/>
  <c r="JK59" i="1" s="1"/>
  <c r="JK57" i="1"/>
  <c r="JK56" i="1" s="1"/>
  <c r="JG16" i="3"/>
  <c r="JF45" i="3" s="1"/>
  <c r="JF55" i="3" s="1"/>
  <c r="LY46" i="3"/>
  <c r="LY48" i="3" s="1"/>
  <c r="LX51" i="3"/>
  <c r="LX52" i="3"/>
  <c r="LX53" i="3"/>
  <c r="LX54" i="3"/>
  <c r="KM13" i="3"/>
  <c r="LI10" i="3"/>
  <c r="HW12" i="3"/>
  <c r="FE37" i="3"/>
  <c r="FE47" i="3" s="1"/>
  <c r="KH5" i="3"/>
  <c r="KO2" i="3"/>
  <c r="JK62" i="1" l="1"/>
  <c r="JL55" i="1" s="1"/>
  <c r="JL61" i="1"/>
  <c r="JL59" i="1" s="1"/>
  <c r="JM6" i="1"/>
  <c r="JM13" i="1" s="1"/>
  <c r="JL57" i="1"/>
  <c r="JL56" i="1" s="1"/>
  <c r="JH16" i="3"/>
  <c r="JG45" i="3" s="1"/>
  <c r="JG55" i="3" s="1"/>
  <c r="LZ46" i="3"/>
  <c r="LZ48" i="3" s="1"/>
  <c r="LY51" i="3"/>
  <c r="LY53" i="3"/>
  <c r="LY52" i="3"/>
  <c r="LY54" i="3"/>
  <c r="KN13" i="3"/>
  <c r="GR15" i="3"/>
  <c r="GQ40" i="3" s="1"/>
  <c r="GQ50" i="3" s="1"/>
  <c r="LJ10" i="3"/>
  <c r="KI5" i="3"/>
  <c r="KP2" i="3"/>
  <c r="JL62" i="1" l="1"/>
  <c r="JM55" i="1" s="1"/>
  <c r="JM61" i="1"/>
  <c r="JM59" i="1" s="1"/>
  <c r="JM57" i="1"/>
  <c r="JM56" i="1" s="1"/>
  <c r="JM62" i="1" s="1"/>
  <c r="JN55" i="1" s="1"/>
  <c r="JN6" i="1"/>
  <c r="JN13" i="1" s="1"/>
  <c r="JI16" i="3"/>
  <c r="JH45" i="3" s="1"/>
  <c r="JH55" i="3" s="1"/>
  <c r="MA46" i="3"/>
  <c r="MA48" i="3" s="1"/>
  <c r="LZ51" i="3"/>
  <c r="LZ53" i="3"/>
  <c r="LZ52" i="3"/>
  <c r="LZ54" i="3"/>
  <c r="GL8" i="3"/>
  <c r="GH116" i="1" s="1"/>
  <c r="KO13" i="3"/>
  <c r="LK10" i="3"/>
  <c r="HX12" i="3"/>
  <c r="FF37" i="3"/>
  <c r="FF47" i="3" s="1"/>
  <c r="KJ5" i="3"/>
  <c r="KQ2" i="3"/>
  <c r="JN57" i="1" l="1"/>
  <c r="JN56" i="1" s="1"/>
  <c r="JN61" i="1"/>
  <c r="JN59" i="1" s="1"/>
  <c r="JO6" i="1"/>
  <c r="JO13" i="1" s="1"/>
  <c r="JJ16" i="3"/>
  <c r="JI45" i="3" s="1"/>
  <c r="JI55" i="3" s="1"/>
  <c r="MB46" i="3"/>
  <c r="MB48" i="3" s="1"/>
  <c r="MA51" i="3"/>
  <c r="MA53" i="3"/>
  <c r="MA52" i="3"/>
  <c r="MA54" i="3"/>
  <c r="KP13" i="3"/>
  <c r="LL10" i="3"/>
  <c r="KK5" i="3"/>
  <c r="KR2" i="3"/>
  <c r="JN62" i="1" l="1"/>
  <c r="JO55" i="1" s="1"/>
  <c r="JO57" i="1"/>
  <c r="JO56" i="1" s="1"/>
  <c r="JO61" i="1"/>
  <c r="JO59" i="1" s="1"/>
  <c r="JP6" i="1"/>
  <c r="JP13" i="1" s="1"/>
  <c r="JK16" i="3"/>
  <c r="JJ45" i="3" s="1"/>
  <c r="JJ55" i="3" s="1"/>
  <c r="MC46" i="3"/>
  <c r="MC48" i="3" s="1"/>
  <c r="MB52" i="3"/>
  <c r="MB51" i="3"/>
  <c r="MB53" i="3"/>
  <c r="MB54" i="3"/>
  <c r="KQ13" i="3"/>
  <c r="LM10" i="3"/>
  <c r="HY12" i="3"/>
  <c r="GS15" i="3"/>
  <c r="GR40" i="3" s="1"/>
  <c r="GR50" i="3" s="1"/>
  <c r="FG37" i="3"/>
  <c r="FG47" i="3" s="1"/>
  <c r="KL5" i="3"/>
  <c r="KS2" i="3"/>
  <c r="JO62" i="1" l="1"/>
  <c r="JP55" i="1" s="1"/>
  <c r="JP57" i="1"/>
  <c r="JP56" i="1" s="1"/>
  <c r="JP61" i="1"/>
  <c r="JP59" i="1" s="1"/>
  <c r="JQ6" i="1"/>
  <c r="JQ13" i="1" s="1"/>
  <c r="JL16" i="3"/>
  <c r="JK45" i="3" s="1"/>
  <c r="JK55" i="3" s="1"/>
  <c r="MD46" i="3"/>
  <c r="MD48" i="3" s="1"/>
  <c r="MC51" i="3"/>
  <c r="MC52" i="3"/>
  <c r="MC53" i="3"/>
  <c r="MC54" i="3"/>
  <c r="KR13" i="3"/>
  <c r="LN10" i="3"/>
  <c r="GM8" i="3"/>
  <c r="GI116" i="1" s="1"/>
  <c r="KM5" i="3"/>
  <c r="KT2" i="3"/>
  <c r="JP62" i="1" l="1"/>
  <c r="JQ55" i="1" s="1"/>
  <c r="JR6" i="1"/>
  <c r="JR13" i="1" s="1"/>
  <c r="JQ61" i="1"/>
  <c r="JQ59" i="1" s="1"/>
  <c r="JQ57" i="1"/>
  <c r="JQ56" i="1" s="1"/>
  <c r="JM16" i="3"/>
  <c r="JL45" i="3" s="1"/>
  <c r="JL55" i="3" s="1"/>
  <c r="ME46" i="3"/>
  <c r="ME48" i="3" s="1"/>
  <c r="MD52" i="3"/>
  <c r="MD54" i="3"/>
  <c r="MD51" i="3"/>
  <c r="MD53" i="3"/>
  <c r="KS13" i="3"/>
  <c r="LO10" i="3"/>
  <c r="HZ12" i="3"/>
  <c r="GT15" i="3"/>
  <c r="GS40" i="3" s="1"/>
  <c r="GS50" i="3" s="1"/>
  <c r="FH37" i="3"/>
  <c r="FH47" i="3" s="1"/>
  <c r="KN5" i="3"/>
  <c r="KU2" i="3"/>
  <c r="JQ62" i="1" l="1"/>
  <c r="JR55" i="1" s="1"/>
  <c r="JR61" i="1"/>
  <c r="JR59" i="1" s="1"/>
  <c r="JR57" i="1"/>
  <c r="JR56" i="1" s="1"/>
  <c r="JS6" i="1"/>
  <c r="JS13" i="1" s="1"/>
  <c r="JN16" i="3"/>
  <c r="JM45" i="3" s="1"/>
  <c r="JM55" i="3" s="1"/>
  <c r="MF46" i="3"/>
  <c r="MF48" i="3" s="1"/>
  <c r="ME51" i="3"/>
  <c r="ME52" i="3"/>
  <c r="ME54" i="3"/>
  <c r="ME53" i="3"/>
  <c r="KT13" i="3"/>
  <c r="LP10" i="3"/>
  <c r="GN8" i="3"/>
  <c r="GJ116" i="1" s="1"/>
  <c r="KO5" i="3"/>
  <c r="KV2" i="3"/>
  <c r="JR62" i="1" l="1"/>
  <c r="JS55" i="1" s="1"/>
  <c r="JS61" i="1"/>
  <c r="JS59" i="1" s="1"/>
  <c r="JT6" i="1"/>
  <c r="JT13" i="1" s="1"/>
  <c r="JS57" i="1"/>
  <c r="JS56" i="1" s="1"/>
  <c r="JO16" i="3"/>
  <c r="JN45" i="3" s="1"/>
  <c r="JN55" i="3" s="1"/>
  <c r="MG46" i="3"/>
  <c r="MG48" i="3" s="1"/>
  <c r="MF52" i="3"/>
  <c r="MF51" i="3"/>
  <c r="MF53" i="3"/>
  <c r="MF54" i="3"/>
  <c r="KU13" i="3"/>
  <c r="GU15" i="3"/>
  <c r="GT40" i="3" s="1"/>
  <c r="GT50" i="3" s="1"/>
  <c r="LQ10" i="3"/>
  <c r="IA12" i="3"/>
  <c r="FI37" i="3"/>
  <c r="FI47" i="3" s="1"/>
  <c r="KP5" i="3"/>
  <c r="KW2" i="3"/>
  <c r="JS62" i="1" l="1"/>
  <c r="JT55" i="1" s="1"/>
  <c r="JT57" i="1"/>
  <c r="JT56" i="1" s="1"/>
  <c r="JU6" i="1"/>
  <c r="JU13" i="1" s="1"/>
  <c r="JT61" i="1"/>
  <c r="JT59" i="1" s="1"/>
  <c r="JP16" i="3"/>
  <c r="JO45" i="3" s="1"/>
  <c r="JO55" i="3" s="1"/>
  <c r="MH46" i="3"/>
  <c r="MH48" i="3" s="1"/>
  <c r="MG51" i="3"/>
  <c r="MG52" i="3"/>
  <c r="MG53" i="3"/>
  <c r="MG54" i="3"/>
  <c r="KV13" i="3"/>
  <c r="LR10" i="3"/>
  <c r="GO8" i="3"/>
  <c r="GK116" i="1" s="1"/>
  <c r="KQ5" i="3"/>
  <c r="KX2" i="3"/>
  <c r="JT62" i="1" l="1"/>
  <c r="JU55" i="1" s="1"/>
  <c r="JU61" i="1"/>
  <c r="JU59" i="1" s="1"/>
  <c r="JU57" i="1"/>
  <c r="JU56" i="1" s="1"/>
  <c r="JV6" i="1"/>
  <c r="JV13" i="1" s="1"/>
  <c r="JQ16" i="3"/>
  <c r="JP45" i="3" s="1"/>
  <c r="JP55" i="3" s="1"/>
  <c r="MI46" i="3"/>
  <c r="MI48" i="3" s="1"/>
  <c r="MH51" i="3"/>
  <c r="MH52" i="3"/>
  <c r="MH54" i="3"/>
  <c r="MH53" i="3"/>
  <c r="KW13" i="3"/>
  <c r="GV15" i="3"/>
  <c r="GU40" i="3" s="1"/>
  <c r="GU50" i="3" s="1"/>
  <c r="LS10" i="3"/>
  <c r="IB12" i="3"/>
  <c r="FJ37" i="3"/>
  <c r="FJ47" i="3" s="1"/>
  <c r="KR5" i="3"/>
  <c r="KY2" i="3"/>
  <c r="JU62" i="1" l="1"/>
  <c r="JV55" i="1" s="1"/>
  <c r="JW6" i="1"/>
  <c r="JW13" i="1" s="1"/>
  <c r="JV61" i="1"/>
  <c r="JV59" i="1" s="1"/>
  <c r="JV57" i="1"/>
  <c r="JV56" i="1" s="1"/>
  <c r="JR16" i="3"/>
  <c r="JQ45" i="3" s="1"/>
  <c r="JQ55" i="3" s="1"/>
  <c r="MJ46" i="3"/>
  <c r="MJ48" i="3" s="1"/>
  <c r="MI51" i="3"/>
  <c r="MI52" i="3"/>
  <c r="MI53" i="3"/>
  <c r="MI54" i="3"/>
  <c r="GP8" i="3"/>
  <c r="GL116" i="1" s="1"/>
  <c r="KX13" i="3"/>
  <c r="LT10" i="3"/>
  <c r="KS5" i="3"/>
  <c r="KZ2" i="3"/>
  <c r="JV62" i="1" l="1"/>
  <c r="JW55" i="1" s="1"/>
  <c r="JX6" i="1"/>
  <c r="JX13" i="1" s="1"/>
  <c r="JW57" i="1"/>
  <c r="JW56" i="1" s="1"/>
  <c r="JW61" i="1"/>
  <c r="JW59" i="1" s="1"/>
  <c r="JS16" i="3"/>
  <c r="JR45" i="3" s="1"/>
  <c r="JR55" i="3" s="1"/>
  <c r="MK46" i="3"/>
  <c r="MK48" i="3" s="1"/>
  <c r="MJ52" i="3"/>
  <c r="MJ51" i="3"/>
  <c r="MJ53" i="3"/>
  <c r="MJ54" i="3"/>
  <c r="KY13" i="3"/>
  <c r="GW15" i="3"/>
  <c r="GV40" i="3" s="1"/>
  <c r="GV50" i="3" s="1"/>
  <c r="LU10" i="3"/>
  <c r="IC12" i="3"/>
  <c r="FK37" i="3"/>
  <c r="FK47" i="3" s="1"/>
  <c r="KT5" i="3"/>
  <c r="LA2" i="3"/>
  <c r="JW62" i="1" l="1"/>
  <c r="JX55" i="1" s="1"/>
  <c r="JX61" i="1"/>
  <c r="JX59" i="1" s="1"/>
  <c r="JX57" i="1"/>
  <c r="JX56" i="1" s="1"/>
  <c r="JY6" i="1"/>
  <c r="JY13" i="1" s="1"/>
  <c r="JT16" i="3"/>
  <c r="JS45" i="3" s="1"/>
  <c r="JS55" i="3" s="1"/>
  <c r="ML46" i="3"/>
  <c r="ML48" i="3" s="1"/>
  <c r="MK51" i="3"/>
  <c r="MK52" i="3"/>
  <c r="MK53" i="3"/>
  <c r="MK54" i="3"/>
  <c r="KZ13" i="3"/>
  <c r="LV10" i="3"/>
  <c r="KU5" i="3"/>
  <c r="LB2" i="3"/>
  <c r="JX62" i="1" l="1"/>
  <c r="JY55" i="1" s="1"/>
  <c r="JY61" i="1"/>
  <c r="JY59" i="1" s="1"/>
  <c r="JZ6" i="1"/>
  <c r="JZ13" i="1" s="1"/>
  <c r="JY57" i="1"/>
  <c r="JY56" i="1" s="1"/>
  <c r="JU16" i="3"/>
  <c r="JT45" i="3" s="1"/>
  <c r="JT55" i="3" s="1"/>
  <c r="MM46" i="3"/>
  <c r="MM48" i="3" s="1"/>
  <c r="ML51" i="3"/>
  <c r="ML52" i="3"/>
  <c r="ML54" i="3"/>
  <c r="ML53" i="3"/>
  <c r="GQ8" i="3"/>
  <c r="GM116" i="1" s="1"/>
  <c r="LA13" i="3"/>
  <c r="GX15" i="3"/>
  <c r="GW40" i="3" s="1"/>
  <c r="GW50" i="3" s="1"/>
  <c r="LW10" i="3"/>
  <c r="ID12" i="3"/>
  <c r="FL37" i="3"/>
  <c r="FL47" i="3" s="1"/>
  <c r="KV5" i="3"/>
  <c r="LC2" i="3"/>
  <c r="JY62" i="1" l="1"/>
  <c r="JZ55" i="1" s="1"/>
  <c r="KA6" i="1"/>
  <c r="KA13" i="1" s="1"/>
  <c r="JZ57" i="1"/>
  <c r="JZ56" i="1" s="1"/>
  <c r="JZ61" i="1"/>
  <c r="JZ59" i="1" s="1"/>
  <c r="JV16" i="3"/>
  <c r="JU45" i="3" s="1"/>
  <c r="JU55" i="3" s="1"/>
  <c r="MN46" i="3"/>
  <c r="MN48" i="3" s="1"/>
  <c r="MM51" i="3"/>
  <c r="MM52" i="3"/>
  <c r="MM53" i="3"/>
  <c r="MM54" i="3"/>
  <c r="LB13" i="3"/>
  <c r="LX10" i="3"/>
  <c r="KW5" i="3"/>
  <c r="LD2" i="3"/>
  <c r="KA61" i="1" l="1"/>
  <c r="KA59" i="1" s="1"/>
  <c r="KA57" i="1"/>
  <c r="KA56" i="1" s="1"/>
  <c r="KB6" i="1"/>
  <c r="KB13" i="1" s="1"/>
  <c r="JZ62" i="1"/>
  <c r="KA55" i="1" s="1"/>
  <c r="JW16" i="3"/>
  <c r="JV45" i="3" s="1"/>
  <c r="JV55" i="3" s="1"/>
  <c r="MO46" i="3"/>
  <c r="MO48" i="3" s="1"/>
  <c r="MN52" i="3"/>
  <c r="MN53" i="3"/>
  <c r="MN51" i="3"/>
  <c r="MN54" i="3"/>
  <c r="LC13" i="3"/>
  <c r="LY10" i="3"/>
  <c r="IE12" i="3"/>
  <c r="GY15" i="3"/>
  <c r="GX40" i="3" s="1"/>
  <c r="GX50" i="3" s="1"/>
  <c r="FM37" i="3"/>
  <c r="FM47" i="3" s="1"/>
  <c r="KX5" i="3"/>
  <c r="LE2" i="3"/>
  <c r="KA62" i="1" l="1"/>
  <c r="KB55" i="1" s="1"/>
  <c r="KB61" i="1"/>
  <c r="KB59" i="1" s="1"/>
  <c r="KB57" i="1"/>
  <c r="KB56" i="1" s="1"/>
  <c r="KC6" i="1"/>
  <c r="KC13" i="1" s="1"/>
  <c r="JX16" i="3"/>
  <c r="JW45" i="3" s="1"/>
  <c r="JW55" i="3" s="1"/>
  <c r="MP46" i="3"/>
  <c r="MP48" i="3" s="1"/>
  <c r="MO51" i="3"/>
  <c r="MO52" i="3"/>
  <c r="MO53" i="3"/>
  <c r="MO54" i="3"/>
  <c r="GR8" i="3"/>
  <c r="GN116" i="1" s="1"/>
  <c r="LD13" i="3"/>
  <c r="LZ10" i="3"/>
  <c r="KY5" i="3"/>
  <c r="LF2" i="3"/>
  <c r="KB62" i="1" l="1"/>
  <c r="KC55" i="1" s="1"/>
  <c r="KD6" i="1"/>
  <c r="KD13" i="1" s="1"/>
  <c r="KC61" i="1"/>
  <c r="KC59" i="1" s="1"/>
  <c r="KC57" i="1"/>
  <c r="KC56" i="1" s="1"/>
  <c r="JY16" i="3"/>
  <c r="JX45" i="3" s="1"/>
  <c r="JX55" i="3" s="1"/>
  <c r="MQ46" i="3"/>
  <c r="MQ48" i="3" s="1"/>
  <c r="MP51" i="3"/>
  <c r="MP53" i="3"/>
  <c r="MP52" i="3"/>
  <c r="MP54" i="3"/>
  <c r="LE13" i="3"/>
  <c r="GZ15" i="3"/>
  <c r="GY40" i="3" s="1"/>
  <c r="GY50" i="3" s="1"/>
  <c r="MA10" i="3"/>
  <c r="IF12" i="3"/>
  <c r="FN37" i="3"/>
  <c r="FN47" i="3" s="1"/>
  <c r="KZ5" i="3"/>
  <c r="LG2" i="3"/>
  <c r="KC62" i="1" l="1"/>
  <c r="KD55" i="1" s="1"/>
  <c r="KD61" i="1"/>
  <c r="KD59" i="1" s="1"/>
  <c r="KE6" i="1"/>
  <c r="KE13" i="1" s="1"/>
  <c r="KD57" i="1"/>
  <c r="KD56" i="1" s="1"/>
  <c r="JZ16" i="3"/>
  <c r="JY45" i="3" s="1"/>
  <c r="JY55" i="3" s="1"/>
  <c r="MR46" i="3"/>
  <c r="MR48" i="3" s="1"/>
  <c r="MQ51" i="3"/>
  <c r="MQ52" i="3"/>
  <c r="MQ53" i="3"/>
  <c r="MQ54" i="3"/>
  <c r="LF13" i="3"/>
  <c r="MB10" i="3"/>
  <c r="LA5" i="3"/>
  <c r="LH2" i="3"/>
  <c r="KD62" i="1" l="1"/>
  <c r="KE55" i="1" s="1"/>
  <c r="KE57" i="1"/>
  <c r="KE56" i="1" s="1"/>
  <c r="KF6" i="1"/>
  <c r="KF13" i="1" s="1"/>
  <c r="KE61" i="1"/>
  <c r="KE59" i="1" s="1"/>
  <c r="KA16" i="3"/>
  <c r="JZ45" i="3" s="1"/>
  <c r="JZ55" i="3" s="1"/>
  <c r="MS46" i="3"/>
  <c r="MS48" i="3" s="1"/>
  <c r="MR51" i="3"/>
  <c r="MR52" i="3"/>
  <c r="MR53" i="3"/>
  <c r="MR54" i="3"/>
  <c r="LG13" i="3"/>
  <c r="HA15" i="3"/>
  <c r="GZ40" i="3" s="1"/>
  <c r="GZ50" i="3" s="1"/>
  <c r="MC10" i="3"/>
  <c r="IG12" i="3"/>
  <c r="GS8" i="3"/>
  <c r="GO116" i="1" s="1"/>
  <c r="FO37" i="3"/>
  <c r="FO47" i="3" s="1"/>
  <c r="LB5" i="3"/>
  <c r="LI2" i="3"/>
  <c r="KE62" i="1" l="1"/>
  <c r="KF55" i="1" s="1"/>
  <c r="KG6" i="1"/>
  <c r="KG13" i="1" s="1"/>
  <c r="KF57" i="1"/>
  <c r="KF56" i="1" s="1"/>
  <c r="KF61" i="1"/>
  <c r="KF59" i="1" s="1"/>
  <c r="KB16" i="3"/>
  <c r="KA45" i="3" s="1"/>
  <c r="KA55" i="3" s="1"/>
  <c r="MT46" i="3"/>
  <c r="MT48" i="3" s="1"/>
  <c r="MS51" i="3"/>
  <c r="MS53" i="3"/>
  <c r="MS52" i="3"/>
  <c r="MS54" i="3"/>
  <c r="GT8" i="3"/>
  <c r="GP116" i="1" s="1"/>
  <c r="LH13" i="3"/>
  <c r="MD10" i="3"/>
  <c r="HA40" i="3"/>
  <c r="HA50" i="3" s="1"/>
  <c r="LC5" i="3"/>
  <c r="LJ2" i="3"/>
  <c r="KF62" i="1" l="1"/>
  <c r="KG55" i="1" s="1"/>
  <c r="KG61" i="1"/>
  <c r="KG59" i="1" s="1"/>
  <c r="KH6" i="1"/>
  <c r="KH13" i="1" s="1"/>
  <c r="KG57" i="1"/>
  <c r="KG56" i="1" s="1"/>
  <c r="KC16" i="3"/>
  <c r="KB45" i="3" s="1"/>
  <c r="KB55" i="3" s="1"/>
  <c r="MU46" i="3"/>
  <c r="MU48" i="3" s="1"/>
  <c r="MT52" i="3"/>
  <c r="MT54" i="3"/>
  <c r="MT51" i="3"/>
  <c r="MT53" i="3"/>
  <c r="LI13" i="3"/>
  <c r="IH12" i="3"/>
  <c r="FP37" i="3"/>
  <c r="FP47" i="3" s="1"/>
  <c r="LD5" i="3"/>
  <c r="LK2" i="3"/>
  <c r="KG62" i="1" l="1"/>
  <c r="KH55" i="1" s="1"/>
  <c r="KI6" i="1"/>
  <c r="KI13" i="1" s="1"/>
  <c r="KH57" i="1"/>
  <c r="KH56" i="1" s="1"/>
  <c r="KH61" i="1"/>
  <c r="KH59" i="1" s="1"/>
  <c r="KD16" i="3"/>
  <c r="KC45" i="3" s="1"/>
  <c r="KC55" i="3" s="1"/>
  <c r="MV46" i="3"/>
  <c r="MV48" i="3" s="1"/>
  <c r="MU51" i="3"/>
  <c r="MU52" i="3"/>
  <c r="MU54" i="3"/>
  <c r="MU53" i="3"/>
  <c r="LJ13" i="3"/>
  <c r="ME10" i="3"/>
  <c r="LE5" i="3"/>
  <c r="LL2" i="3"/>
  <c r="KH62" i="1" l="1"/>
  <c r="KI55" i="1" s="1"/>
  <c r="KI61" i="1"/>
  <c r="KI59" i="1" s="1"/>
  <c r="KJ6" i="1"/>
  <c r="KJ13" i="1" s="1"/>
  <c r="KI57" i="1"/>
  <c r="KI56" i="1" s="1"/>
  <c r="KE16" i="3"/>
  <c r="KD45" i="3" s="1"/>
  <c r="KD55" i="3" s="1"/>
  <c r="MW46" i="3"/>
  <c r="MW48" i="3" s="1"/>
  <c r="MV52" i="3"/>
  <c r="MV51" i="3"/>
  <c r="MV53" i="3"/>
  <c r="MV54" i="3"/>
  <c r="GU8" i="3"/>
  <c r="GQ116" i="1" s="1"/>
  <c r="LK13" i="3"/>
  <c r="HC15" i="3"/>
  <c r="HB40" i="3" s="1"/>
  <c r="HB50" i="3" s="1"/>
  <c r="MF10" i="3"/>
  <c r="II12" i="3"/>
  <c r="FQ37" i="3"/>
  <c r="FQ47" i="3" s="1"/>
  <c r="LF5" i="3"/>
  <c r="LM2" i="3"/>
  <c r="KI62" i="1" l="1"/>
  <c r="KJ55" i="1" s="1"/>
  <c r="KJ57" i="1"/>
  <c r="KJ56" i="1" s="1"/>
  <c r="KJ61" i="1"/>
  <c r="KJ59" i="1" s="1"/>
  <c r="KK6" i="1"/>
  <c r="KK13" i="1" s="1"/>
  <c r="KF16" i="3"/>
  <c r="KE45" i="3" s="1"/>
  <c r="KE55" i="3" s="1"/>
  <c r="MX46" i="3"/>
  <c r="MX48" i="3" s="1"/>
  <c r="MW51" i="3"/>
  <c r="MW52" i="3"/>
  <c r="MW53" i="3"/>
  <c r="MW54" i="3"/>
  <c r="LL13" i="3"/>
  <c r="MG10" i="3"/>
  <c r="LG5" i="3"/>
  <c r="LN2" i="3"/>
  <c r="KJ62" i="1" l="1"/>
  <c r="KK55" i="1" s="1"/>
  <c r="KK61" i="1"/>
  <c r="KK59" i="1" s="1"/>
  <c r="KK57" i="1"/>
  <c r="KK56" i="1" s="1"/>
  <c r="KL6" i="1"/>
  <c r="KL13" i="1" s="1"/>
  <c r="KG16" i="3"/>
  <c r="KF45" i="3" s="1"/>
  <c r="KF55" i="3" s="1"/>
  <c r="MY46" i="3"/>
  <c r="MY48" i="3" s="1"/>
  <c r="MX52" i="3"/>
  <c r="MX51" i="3"/>
  <c r="MX53" i="3"/>
  <c r="MX54" i="3"/>
  <c r="LM13" i="3"/>
  <c r="MH10" i="3"/>
  <c r="IJ12" i="3"/>
  <c r="FR37" i="3"/>
  <c r="FR47" i="3" s="1"/>
  <c r="LH5" i="3"/>
  <c r="LO2" i="3"/>
  <c r="KK62" i="1" l="1"/>
  <c r="KL55" i="1" s="1"/>
  <c r="KL61" i="1"/>
  <c r="KL59" i="1" s="1"/>
  <c r="KL57" i="1"/>
  <c r="KL56" i="1" s="1"/>
  <c r="KM6" i="1"/>
  <c r="KM13" i="1" s="1"/>
  <c r="KH16" i="3"/>
  <c r="KG45" i="3" s="1"/>
  <c r="KG55" i="3" s="1"/>
  <c r="MZ46" i="3"/>
  <c r="MZ48" i="3" s="1"/>
  <c r="MY51" i="3"/>
  <c r="MY52" i="3"/>
  <c r="MY53" i="3"/>
  <c r="MY54" i="3"/>
  <c r="GV8" i="3"/>
  <c r="GR116" i="1" s="1"/>
  <c r="LN13" i="3"/>
  <c r="HD15" i="3"/>
  <c r="HC40" i="3" s="1"/>
  <c r="HC50" i="3" s="1"/>
  <c r="MI10" i="3"/>
  <c r="LI5" i="3"/>
  <c r="LP2" i="3"/>
  <c r="KL62" i="1" l="1"/>
  <c r="KM55" i="1" s="1"/>
  <c r="KM57" i="1"/>
  <c r="KM56" i="1" s="1"/>
  <c r="KM61" i="1"/>
  <c r="KM59" i="1" s="1"/>
  <c r="KN6" i="1"/>
  <c r="KN13" i="1" s="1"/>
  <c r="KI16" i="3"/>
  <c r="KH45" i="3" s="1"/>
  <c r="KH55" i="3" s="1"/>
  <c r="NA46" i="3"/>
  <c r="NA48" i="3" s="1"/>
  <c r="MZ52" i="3"/>
  <c r="MZ51" i="3"/>
  <c r="MZ53" i="3"/>
  <c r="MZ54" i="3"/>
  <c r="LO13" i="3"/>
  <c r="MJ10" i="3"/>
  <c r="IK12" i="3"/>
  <c r="FS37" i="3"/>
  <c r="FS47" i="3" s="1"/>
  <c r="LJ5" i="3"/>
  <c r="LQ2" i="3"/>
  <c r="KM62" i="1" l="1"/>
  <c r="KN55" i="1" s="1"/>
  <c r="KO6" i="1"/>
  <c r="KO13" i="1" s="1"/>
  <c r="KN61" i="1"/>
  <c r="KN59" i="1" s="1"/>
  <c r="KN57" i="1"/>
  <c r="KN56" i="1" s="1"/>
  <c r="KJ16" i="3"/>
  <c r="KI45" i="3" s="1"/>
  <c r="KI55" i="3" s="1"/>
  <c r="NB46" i="3"/>
  <c r="NB48" i="3" s="1"/>
  <c r="NA51" i="3"/>
  <c r="NA53" i="3"/>
  <c r="NA52" i="3"/>
  <c r="NA54" i="3"/>
  <c r="LP13" i="3"/>
  <c r="LK5" i="3"/>
  <c r="LR2" i="3"/>
  <c r="KN62" i="1" l="1"/>
  <c r="KO55" i="1" s="1"/>
  <c r="KO61" i="1"/>
  <c r="KO59" i="1" s="1"/>
  <c r="KO57" i="1"/>
  <c r="KO56" i="1" s="1"/>
  <c r="KP6" i="1"/>
  <c r="KP13" i="1" s="1"/>
  <c r="KK16" i="3"/>
  <c r="KJ45" i="3" s="1"/>
  <c r="KJ55" i="3" s="1"/>
  <c r="NC46" i="3"/>
  <c r="NC48" i="3" s="1"/>
  <c r="NB51" i="3"/>
  <c r="NB52" i="3"/>
  <c r="NB54" i="3"/>
  <c r="NB53" i="3"/>
  <c r="GW8" i="3"/>
  <c r="GS116" i="1" s="1"/>
  <c r="LQ13" i="3"/>
  <c r="HE15" i="3"/>
  <c r="HD40" i="3" s="1"/>
  <c r="HD50" i="3" s="1"/>
  <c r="MK10" i="3"/>
  <c r="IL12" i="3"/>
  <c r="FT37" i="3"/>
  <c r="FT47" i="3" s="1"/>
  <c r="LL5" i="3"/>
  <c r="LS2" i="3"/>
  <c r="KO62" i="1" l="1"/>
  <c r="KP55" i="1" s="1"/>
  <c r="KP57" i="1"/>
  <c r="KP56" i="1" s="1"/>
  <c r="KQ6" i="1"/>
  <c r="KQ13" i="1" s="1"/>
  <c r="KP61" i="1"/>
  <c r="KP59" i="1" s="1"/>
  <c r="KL16" i="3"/>
  <c r="KK45" i="3" s="1"/>
  <c r="KK55" i="3" s="1"/>
  <c r="ND46" i="3"/>
  <c r="ND48" i="3" s="1"/>
  <c r="NC51" i="3"/>
  <c r="NC52" i="3"/>
  <c r="NC53" i="3"/>
  <c r="NC54" i="3"/>
  <c r="LR13" i="3"/>
  <c r="ML10" i="3"/>
  <c r="LM5" i="3"/>
  <c r="LT2" i="3"/>
  <c r="KQ57" i="1" l="1"/>
  <c r="KQ56" i="1" s="1"/>
  <c r="KQ61" i="1"/>
  <c r="KQ59" i="1" s="1"/>
  <c r="KR6" i="1"/>
  <c r="KR13" i="1" s="1"/>
  <c r="KP62" i="1"/>
  <c r="KQ55" i="1" s="1"/>
  <c r="KM16" i="3"/>
  <c r="KL45" i="3" s="1"/>
  <c r="KL55" i="3" s="1"/>
  <c r="NE46" i="3"/>
  <c r="ND51" i="3"/>
  <c r="ND52" i="3"/>
  <c r="ND53" i="3"/>
  <c r="ND54" i="3"/>
  <c r="LS13" i="3"/>
  <c r="MM10" i="3"/>
  <c r="IM12" i="3"/>
  <c r="FU37" i="3"/>
  <c r="FU47" i="3" s="1"/>
  <c r="LN5" i="3"/>
  <c r="LU2" i="3"/>
  <c r="NE48" i="3" l="1"/>
  <c r="NF46" i="3"/>
  <c r="KQ62" i="1"/>
  <c r="KR55" i="1" s="1"/>
  <c r="KR57" i="1"/>
  <c r="KR56" i="1" s="1"/>
  <c r="KS6" i="1"/>
  <c r="KS13" i="1" s="1"/>
  <c r="KR61" i="1"/>
  <c r="KR59" i="1" s="1"/>
  <c r="KN16" i="3"/>
  <c r="KM45" i="3" s="1"/>
  <c r="KM55" i="3" s="1"/>
  <c r="NF48" i="3"/>
  <c r="NE51" i="3"/>
  <c r="NE52" i="3"/>
  <c r="NE53" i="3"/>
  <c r="NE54" i="3"/>
  <c r="GX8" i="3"/>
  <c r="GT116" i="1" s="1"/>
  <c r="LT13" i="3"/>
  <c r="HF15" i="3"/>
  <c r="HE40" i="3" s="1"/>
  <c r="HE50" i="3" s="1"/>
  <c r="MN10" i="3"/>
  <c r="LO5" i="3"/>
  <c r="LV2" i="3"/>
  <c r="KS61" i="1" l="1"/>
  <c r="KS59" i="1" s="1"/>
  <c r="KS57" i="1"/>
  <c r="KS56" i="1" s="1"/>
  <c r="KT6" i="1"/>
  <c r="KT13" i="1" s="1"/>
  <c r="KR62" i="1"/>
  <c r="KS55" i="1" s="1"/>
  <c r="KO16" i="3"/>
  <c r="KN45" i="3" s="1"/>
  <c r="KN55" i="3" s="1"/>
  <c r="NF50" i="3"/>
  <c r="NF53" i="3"/>
  <c r="NF51" i="3"/>
  <c r="NF52" i="3"/>
  <c r="NF54" i="3"/>
  <c r="LU13" i="3"/>
  <c r="MO10" i="3"/>
  <c r="IN12" i="3"/>
  <c r="FV37" i="3"/>
  <c r="FV47" i="3" s="1"/>
  <c r="LP5" i="3"/>
  <c r="LW2" i="3"/>
  <c r="KS62" i="1" l="1"/>
  <c r="KT55" i="1" s="1"/>
  <c r="KT57" i="1"/>
  <c r="KT56" i="1" s="1"/>
  <c r="KT61" i="1"/>
  <c r="KT59" i="1" s="1"/>
  <c r="KU6" i="1"/>
  <c r="KU13" i="1" s="1"/>
  <c r="KP16" i="3"/>
  <c r="KO45" i="3" s="1"/>
  <c r="KO55" i="3" s="1"/>
  <c r="LV13" i="3"/>
  <c r="MP10" i="3"/>
  <c r="LQ5" i="3"/>
  <c r="LX2" i="3"/>
  <c r="KT62" i="1" l="1"/>
  <c r="KU55" i="1" s="1"/>
  <c r="KU57" i="1"/>
  <c r="KU56" i="1" s="1"/>
  <c r="KU61" i="1"/>
  <c r="KU59" i="1" s="1"/>
  <c r="KV6" i="1"/>
  <c r="KV13" i="1" s="1"/>
  <c r="KQ16" i="3"/>
  <c r="KP45" i="3" s="1"/>
  <c r="KP55" i="3" s="1"/>
  <c r="GY8" i="3"/>
  <c r="GU116" i="1" s="1"/>
  <c r="LW13" i="3"/>
  <c r="HG15" i="3"/>
  <c r="HF40" i="3" s="1"/>
  <c r="HF50" i="3" s="1"/>
  <c r="MQ10" i="3"/>
  <c r="IO12" i="3"/>
  <c r="FW37" i="3"/>
  <c r="FW47" i="3" s="1"/>
  <c r="LR5" i="3"/>
  <c r="LY2" i="3"/>
  <c r="KU62" i="1" l="1"/>
  <c r="KV55" i="1" s="1"/>
  <c r="KV61" i="1"/>
  <c r="KV59" i="1" s="1"/>
  <c r="KV57" i="1"/>
  <c r="KV56" i="1" s="1"/>
  <c r="KV62" i="1" s="1"/>
  <c r="KW55" i="1" s="1"/>
  <c r="KW6" i="1"/>
  <c r="KW13" i="1" s="1"/>
  <c r="KR16" i="3"/>
  <c r="KQ45" i="3" s="1"/>
  <c r="KQ55" i="3" s="1"/>
  <c r="LX13" i="3"/>
  <c r="MR10" i="3"/>
  <c r="LS5" i="3"/>
  <c r="LZ2" i="3"/>
  <c r="KW57" i="1" l="1"/>
  <c r="KW56" i="1" s="1"/>
  <c r="KX6" i="1"/>
  <c r="KX13" i="1" s="1"/>
  <c r="KW61" i="1"/>
  <c r="KW59" i="1" s="1"/>
  <c r="KS16" i="3"/>
  <c r="KR45" i="3" s="1"/>
  <c r="KR55" i="3" s="1"/>
  <c r="LY13" i="3"/>
  <c r="MS10" i="3"/>
  <c r="IP12" i="3"/>
  <c r="FX37" i="3"/>
  <c r="FX47" i="3" s="1"/>
  <c r="LT5" i="3"/>
  <c r="MA2" i="3"/>
  <c r="KW62" i="1" l="1"/>
  <c r="KX55" i="1" s="1"/>
  <c r="KY6" i="1"/>
  <c r="KY13" i="1" s="1"/>
  <c r="KX57" i="1"/>
  <c r="KX56" i="1" s="1"/>
  <c r="KX61" i="1"/>
  <c r="KX59" i="1" s="1"/>
  <c r="KT16" i="3"/>
  <c r="KS45" i="3" s="1"/>
  <c r="KS55" i="3" s="1"/>
  <c r="GZ8" i="3"/>
  <c r="GV116" i="1" s="1"/>
  <c r="LZ13" i="3"/>
  <c r="HH15" i="3"/>
  <c r="HG40" i="3" s="1"/>
  <c r="HG50" i="3" s="1"/>
  <c r="MT10" i="3"/>
  <c r="LU5" i="3"/>
  <c r="MB2" i="3"/>
  <c r="KX62" i="1" l="1"/>
  <c r="KY55" i="1" s="1"/>
  <c r="KY57" i="1"/>
  <c r="KY56" i="1" s="1"/>
  <c r="KY61" i="1"/>
  <c r="KY59" i="1" s="1"/>
  <c r="KZ6" i="1"/>
  <c r="KZ13" i="1" s="1"/>
  <c r="KU16" i="3"/>
  <c r="KT45" i="3" s="1"/>
  <c r="KT55" i="3" s="1"/>
  <c r="MA13" i="3"/>
  <c r="MU10" i="3"/>
  <c r="IQ12" i="3"/>
  <c r="FY37" i="3"/>
  <c r="FY47" i="3" s="1"/>
  <c r="LV5" i="3"/>
  <c r="MC2" i="3"/>
  <c r="KY62" i="1" l="1"/>
  <c r="KZ55" i="1" s="1"/>
  <c r="KZ57" i="1"/>
  <c r="KZ56" i="1" s="1"/>
  <c r="LA6" i="1"/>
  <c r="LA13" i="1" s="1"/>
  <c r="KZ61" i="1"/>
  <c r="KZ59" i="1" s="1"/>
  <c r="KV16" i="3"/>
  <c r="KU45" i="3" s="1"/>
  <c r="KU55" i="3" s="1"/>
  <c r="MB13" i="3"/>
  <c r="MV10" i="3"/>
  <c r="LW5" i="3"/>
  <c r="MD2" i="3"/>
  <c r="KZ62" i="1" l="1"/>
  <c r="LA55" i="1" s="1"/>
  <c r="LA61" i="1"/>
  <c r="LA59" i="1" s="1"/>
  <c r="LA57" i="1"/>
  <c r="LA56" i="1" s="1"/>
  <c r="LB6" i="1"/>
  <c r="LB13" i="1" s="1"/>
  <c r="KW16" i="3"/>
  <c r="KV45" i="3" s="1"/>
  <c r="KV55" i="3" s="1"/>
  <c r="HA8" i="3"/>
  <c r="GW116" i="1" s="1"/>
  <c r="MC13" i="3"/>
  <c r="HI15" i="3"/>
  <c r="HH40" i="3" s="1"/>
  <c r="HH50" i="3" s="1"/>
  <c r="MW10" i="3"/>
  <c r="IR12" i="3"/>
  <c r="FZ37" i="3"/>
  <c r="FZ47" i="3" s="1"/>
  <c r="LX5" i="3"/>
  <c r="ME2" i="3"/>
  <c r="LA62" i="1" l="1"/>
  <c r="LB55" i="1" s="1"/>
  <c r="LC6" i="1"/>
  <c r="LC13" i="1" s="1"/>
  <c r="LB61" i="1"/>
  <c r="LB59" i="1" s="1"/>
  <c r="LB57" i="1"/>
  <c r="LB56" i="1" s="1"/>
  <c r="KX16" i="3"/>
  <c r="KW45" i="3" s="1"/>
  <c r="KW55" i="3" s="1"/>
  <c r="MD13" i="3"/>
  <c r="MX10" i="3"/>
  <c r="LY5" i="3"/>
  <c r="MF2" i="3"/>
  <c r="LB62" i="1" l="1"/>
  <c r="LC55" i="1" s="1"/>
  <c r="LC61" i="1"/>
  <c r="LC59" i="1" s="1"/>
  <c r="LD6" i="1"/>
  <c r="LD13" i="1" s="1"/>
  <c r="LC57" i="1"/>
  <c r="LC56" i="1" s="1"/>
  <c r="LC62" i="1" s="1"/>
  <c r="LD55" i="1" s="1"/>
  <c r="KY16" i="3"/>
  <c r="KX45" i="3" s="1"/>
  <c r="KX55" i="3" s="1"/>
  <c r="ME13" i="3"/>
  <c r="MY10" i="3"/>
  <c r="IS12" i="3"/>
  <c r="GA37" i="3"/>
  <c r="GA47" i="3" s="1"/>
  <c r="LZ5" i="3"/>
  <c r="MG2" i="3"/>
  <c r="LE6" i="1" l="1"/>
  <c r="LE13" i="1" s="1"/>
  <c r="LD57" i="1"/>
  <c r="LD56" i="1" s="1"/>
  <c r="LD61" i="1"/>
  <c r="LD59" i="1" s="1"/>
  <c r="KZ16" i="3"/>
  <c r="KY45" i="3" s="1"/>
  <c r="KY55" i="3" s="1"/>
  <c r="GX116" i="1"/>
  <c r="MF13" i="3"/>
  <c r="HJ15" i="3"/>
  <c r="HI40" i="3" s="1"/>
  <c r="HI50" i="3" s="1"/>
  <c r="MZ10" i="3"/>
  <c r="MA5" i="3"/>
  <c r="MH2" i="3"/>
  <c r="LD62" i="1" l="1"/>
  <c r="LE55" i="1" s="1"/>
  <c r="LF6" i="1"/>
  <c r="LF13" i="1" s="1"/>
  <c r="LE61" i="1"/>
  <c r="LE59" i="1" s="1"/>
  <c r="LE57" i="1"/>
  <c r="LE56" i="1" s="1"/>
  <c r="LA16" i="3"/>
  <c r="KZ45" i="3" s="1"/>
  <c r="KZ55" i="3" s="1"/>
  <c r="MG13" i="3"/>
  <c r="NA10" i="3"/>
  <c r="IT12" i="3"/>
  <c r="GB37" i="3"/>
  <c r="GB47" i="3" s="1"/>
  <c r="MB5" i="3"/>
  <c r="MI2" i="3"/>
  <c r="LE62" i="1" l="1"/>
  <c r="LF55" i="1" s="1"/>
  <c r="LG6" i="1"/>
  <c r="LG13" i="1" s="1"/>
  <c r="LF57" i="1"/>
  <c r="LF56" i="1" s="1"/>
  <c r="LF61" i="1"/>
  <c r="LF59" i="1" s="1"/>
  <c r="LB16" i="3"/>
  <c r="LA45" i="3" s="1"/>
  <c r="LA55" i="3" s="1"/>
  <c r="MH13" i="3"/>
  <c r="NB10" i="3"/>
  <c r="MC5" i="3"/>
  <c r="MJ2" i="3"/>
  <c r="LF62" i="1" l="1"/>
  <c r="LG55" i="1" s="1"/>
  <c r="LG57" i="1"/>
  <c r="LG56" i="1" s="1"/>
  <c r="LG61" i="1"/>
  <c r="LG59" i="1" s="1"/>
  <c r="LH6" i="1"/>
  <c r="LH13" i="1" s="1"/>
  <c r="LC16" i="3"/>
  <c r="LB45" i="3" s="1"/>
  <c r="LB55" i="3" s="1"/>
  <c r="HC8" i="3"/>
  <c r="GY116" i="1" s="1"/>
  <c r="MI13" i="3"/>
  <c r="NC10" i="3"/>
  <c r="IU12" i="3"/>
  <c r="HK15" i="3"/>
  <c r="HJ40" i="3" s="1"/>
  <c r="HJ50" i="3" s="1"/>
  <c r="GC37" i="3"/>
  <c r="GC47" i="3" s="1"/>
  <c r="MD5" i="3"/>
  <c r="MK2" i="3"/>
  <c r="LG62" i="1" l="1"/>
  <c r="LH55" i="1" s="1"/>
  <c r="LH57" i="1"/>
  <c r="LH56" i="1" s="1"/>
  <c r="LH61" i="1"/>
  <c r="LH59" i="1" s="1"/>
  <c r="LI6" i="1"/>
  <c r="LI13" i="1" s="1"/>
  <c r="LD16" i="3"/>
  <c r="LC45" i="3" s="1"/>
  <c r="LC55" i="3" s="1"/>
  <c r="MJ13" i="3"/>
  <c r="ND10" i="3"/>
  <c r="ME5" i="3"/>
  <c r="ML2" i="3"/>
  <c r="LH62" i="1" l="1"/>
  <c r="LI55" i="1" s="1"/>
  <c r="LI61" i="1"/>
  <c r="LI59" i="1" s="1"/>
  <c r="LI57" i="1"/>
  <c r="LI56" i="1" s="1"/>
  <c r="LJ6" i="1"/>
  <c r="LJ13" i="1" s="1"/>
  <c r="LE16" i="3"/>
  <c r="LD45" i="3" s="1"/>
  <c r="LD55" i="3" s="1"/>
  <c r="MK13" i="3"/>
  <c r="HL15" i="3"/>
  <c r="HK40" i="3" s="1"/>
  <c r="HK50" i="3" s="1"/>
  <c r="NE10" i="3"/>
  <c r="IV12" i="3"/>
  <c r="GD37" i="3"/>
  <c r="GD47" i="3" s="1"/>
  <c r="MF5" i="3"/>
  <c r="MM2" i="3"/>
  <c r="LI62" i="1" l="1"/>
  <c r="LJ55" i="1" s="1"/>
  <c r="LK6" i="1"/>
  <c r="LK13" i="1" s="1"/>
  <c r="LJ61" i="1"/>
  <c r="LJ59" i="1" s="1"/>
  <c r="LJ57" i="1"/>
  <c r="LJ56" i="1" s="1"/>
  <c r="LF16" i="3"/>
  <c r="LE45" i="3" s="1"/>
  <c r="LE55" i="3" s="1"/>
  <c r="HD8" i="3"/>
  <c r="GZ116" i="1" s="1"/>
  <c r="ML13" i="3"/>
  <c r="NF10" i="3"/>
  <c r="MG5" i="3"/>
  <c r="MN2" i="3"/>
  <c r="LJ62" i="1" l="1"/>
  <c r="LK55" i="1" s="1"/>
  <c r="LK57" i="1"/>
  <c r="LK56" i="1" s="1"/>
  <c r="LK61" i="1"/>
  <c r="LK59" i="1" s="1"/>
  <c r="LL6" i="1"/>
  <c r="LL13" i="1" s="1"/>
  <c r="LG16" i="3"/>
  <c r="LF45" i="3" s="1"/>
  <c r="LF55" i="3" s="1"/>
  <c r="MM13" i="3"/>
  <c r="IW12" i="3"/>
  <c r="HM15" i="3"/>
  <c r="HL40" i="3" s="1"/>
  <c r="HL50" i="3" s="1"/>
  <c r="GE37" i="3"/>
  <c r="GE47" i="3" s="1"/>
  <c r="MH5" i="3"/>
  <c r="MO2" i="3"/>
  <c r="LK62" i="1" l="1"/>
  <c r="LL55" i="1" s="1"/>
  <c r="LL61" i="1"/>
  <c r="LL59" i="1" s="1"/>
  <c r="LL57" i="1"/>
  <c r="LL56" i="1" s="1"/>
  <c r="LM6" i="1"/>
  <c r="LM13" i="1" s="1"/>
  <c r="LH16" i="3"/>
  <c r="LG45" i="3" s="1"/>
  <c r="LG55" i="3" s="1"/>
  <c r="MN13" i="3"/>
  <c r="MI5" i="3"/>
  <c r="MP2" i="3"/>
  <c r="LL62" i="1" l="1"/>
  <c r="LM55" i="1" s="1"/>
  <c r="LM61" i="1"/>
  <c r="LM59" i="1" s="1"/>
  <c r="LN6" i="1"/>
  <c r="LN13" i="1" s="1"/>
  <c r="LM57" i="1"/>
  <c r="LM56" i="1" s="1"/>
  <c r="LI16" i="3"/>
  <c r="LH45" i="3" s="1"/>
  <c r="LH55" i="3" s="1"/>
  <c r="HE8" i="3"/>
  <c r="HA116" i="1" s="1"/>
  <c r="MO13" i="3"/>
  <c r="HN15" i="3"/>
  <c r="HM40" i="3" s="1"/>
  <c r="HM50" i="3" s="1"/>
  <c r="IX12" i="3"/>
  <c r="GF37" i="3"/>
  <c r="GF47" i="3" s="1"/>
  <c r="MJ5" i="3"/>
  <c r="MQ2" i="3"/>
  <c r="LM62" i="1" l="1"/>
  <c r="LN55" i="1" s="1"/>
  <c r="LO6" i="1"/>
  <c r="LO13" i="1" s="1"/>
  <c r="LN61" i="1"/>
  <c r="LN59" i="1" s="1"/>
  <c r="LN57" i="1"/>
  <c r="LN56" i="1" s="1"/>
  <c r="LJ16" i="3"/>
  <c r="LI45" i="3" s="1"/>
  <c r="LI55" i="3" s="1"/>
  <c r="MP13" i="3"/>
  <c r="MK5" i="3"/>
  <c r="MR2" i="3"/>
  <c r="LN62" i="1" l="1"/>
  <c r="LO55" i="1" s="1"/>
  <c r="LO57" i="1"/>
  <c r="LO56" i="1" s="1"/>
  <c r="LP6" i="1"/>
  <c r="LP13" i="1" s="1"/>
  <c r="LO61" i="1"/>
  <c r="LO59" i="1" s="1"/>
  <c r="LK16" i="3"/>
  <c r="LJ45" i="3" s="1"/>
  <c r="LJ55" i="3" s="1"/>
  <c r="MQ13" i="3"/>
  <c r="HO15" i="3"/>
  <c r="HN40" i="3" s="1"/>
  <c r="HN50" i="3" s="1"/>
  <c r="IY12" i="3"/>
  <c r="GG37" i="3"/>
  <c r="GG47" i="3" s="1"/>
  <c r="ML5" i="3"/>
  <c r="MS2" i="3"/>
  <c r="LO62" i="1" l="1"/>
  <c r="LP55" i="1" s="1"/>
  <c r="LQ6" i="1"/>
  <c r="LQ13" i="1" s="1"/>
  <c r="LP61" i="1"/>
  <c r="LP59" i="1" s="1"/>
  <c r="LP57" i="1"/>
  <c r="LP56" i="1" s="1"/>
  <c r="LL16" i="3"/>
  <c r="LK45" i="3" s="1"/>
  <c r="LK55" i="3" s="1"/>
  <c r="HF8" i="3"/>
  <c r="HB116" i="1" s="1"/>
  <c r="MR13" i="3"/>
  <c r="MM5" i="3"/>
  <c r="MT2" i="3"/>
  <c r="LP62" i="1" l="1"/>
  <c r="LQ55" i="1" s="1"/>
  <c r="LQ61" i="1"/>
  <c r="LQ59" i="1" s="1"/>
  <c r="LQ57" i="1"/>
  <c r="LQ56" i="1" s="1"/>
  <c r="LR6" i="1"/>
  <c r="LR13" i="1" s="1"/>
  <c r="LM16" i="3"/>
  <c r="LL45" i="3" s="1"/>
  <c r="LL55" i="3" s="1"/>
  <c r="MS13" i="3"/>
  <c r="HP15" i="3"/>
  <c r="HO40" i="3" s="1"/>
  <c r="HO50" i="3" s="1"/>
  <c r="IZ12" i="3"/>
  <c r="GH37" i="3"/>
  <c r="GH47" i="3" s="1"/>
  <c r="MN5" i="3"/>
  <c r="MU2" i="3"/>
  <c r="LQ62" i="1" l="1"/>
  <c r="LR55" i="1" s="1"/>
  <c r="LS6" i="1"/>
  <c r="LS13" i="1" s="1"/>
  <c r="LR61" i="1"/>
  <c r="LR59" i="1" s="1"/>
  <c r="LR57" i="1"/>
  <c r="LR56" i="1" s="1"/>
  <c r="LN16" i="3"/>
  <c r="LM45" i="3" s="1"/>
  <c r="LM55" i="3" s="1"/>
  <c r="MT13" i="3"/>
  <c r="MO5" i="3"/>
  <c r="MV2" i="3"/>
  <c r="LR62" i="1" l="1"/>
  <c r="LS55" i="1" s="1"/>
  <c r="LS57" i="1"/>
  <c r="LS56" i="1" s="1"/>
  <c r="LT6" i="1"/>
  <c r="LT13" i="1" s="1"/>
  <c r="LS61" i="1"/>
  <c r="LS59" i="1" s="1"/>
  <c r="LO16" i="3"/>
  <c r="LN45" i="3" s="1"/>
  <c r="LN55" i="3" s="1"/>
  <c r="HG8" i="3"/>
  <c r="HC116" i="1" s="1"/>
  <c r="MU13" i="3"/>
  <c r="HQ15" i="3"/>
  <c r="HP40" i="3" s="1"/>
  <c r="HP50" i="3" s="1"/>
  <c r="JA12" i="3"/>
  <c r="GI37" i="3"/>
  <c r="GI47" i="3" s="1"/>
  <c r="MP5" i="3"/>
  <c r="MW2" i="3"/>
  <c r="LS62" i="1" l="1"/>
  <c r="LT55" i="1" s="1"/>
  <c r="LU6" i="1"/>
  <c r="LU13" i="1" s="1"/>
  <c r="LT61" i="1"/>
  <c r="LT59" i="1" s="1"/>
  <c r="LT57" i="1"/>
  <c r="LT56" i="1" s="1"/>
  <c r="LP16" i="3"/>
  <c r="LO45" i="3" s="1"/>
  <c r="LO55" i="3" s="1"/>
  <c r="MV13" i="3"/>
  <c r="MQ5" i="3"/>
  <c r="MX2" i="3"/>
  <c r="LT62" i="1" l="1"/>
  <c r="LU55" i="1" s="1"/>
  <c r="LU61" i="1"/>
  <c r="LU59" i="1" s="1"/>
  <c r="LV6" i="1"/>
  <c r="LV13" i="1" s="1"/>
  <c r="LU57" i="1"/>
  <c r="LU56" i="1" s="1"/>
  <c r="LQ16" i="3"/>
  <c r="LP45" i="3" s="1"/>
  <c r="LP55" i="3" s="1"/>
  <c r="MW13" i="3"/>
  <c r="HR15" i="3"/>
  <c r="HQ40" i="3" s="1"/>
  <c r="HQ50" i="3" s="1"/>
  <c r="JB12" i="3"/>
  <c r="GJ37" i="3"/>
  <c r="GJ47" i="3" s="1"/>
  <c r="MR5" i="3"/>
  <c r="MY2" i="3"/>
  <c r="LU62" i="1" l="1"/>
  <c r="LV55" i="1" s="1"/>
  <c r="LW6" i="1"/>
  <c r="LW13" i="1" s="1"/>
  <c r="LV61" i="1"/>
  <c r="LV59" i="1" s="1"/>
  <c r="LV57" i="1"/>
  <c r="LV56" i="1" s="1"/>
  <c r="LR16" i="3"/>
  <c r="LQ45" i="3" s="1"/>
  <c r="LQ55" i="3" s="1"/>
  <c r="HH8" i="3"/>
  <c r="HD116" i="1" s="1"/>
  <c r="MX13" i="3"/>
  <c r="MS5" i="3"/>
  <c r="MZ2" i="3"/>
  <c r="LV62" i="1" l="1"/>
  <c r="LW55" i="1" s="1"/>
  <c r="LW57" i="1"/>
  <c r="LW56" i="1" s="1"/>
  <c r="LW61" i="1"/>
  <c r="LW59" i="1" s="1"/>
  <c r="LX6" i="1"/>
  <c r="LX13" i="1" s="1"/>
  <c r="LS16" i="3"/>
  <c r="LR45" i="3" s="1"/>
  <c r="LR55" i="3" s="1"/>
  <c r="MY13" i="3"/>
  <c r="HS15" i="3"/>
  <c r="HR40" i="3" s="1"/>
  <c r="HR50" i="3" s="1"/>
  <c r="JC12" i="3"/>
  <c r="GK37" i="3"/>
  <c r="GK47" i="3" s="1"/>
  <c r="MT5" i="3"/>
  <c r="NA2" i="3"/>
  <c r="LW62" i="1" l="1"/>
  <c r="LX55" i="1" s="1"/>
  <c r="LY6" i="1"/>
  <c r="LY13" i="1" s="1"/>
  <c r="LX57" i="1"/>
  <c r="LX56" i="1" s="1"/>
  <c r="LX61" i="1"/>
  <c r="LX59" i="1" s="1"/>
  <c r="LT16" i="3"/>
  <c r="LS45" i="3" s="1"/>
  <c r="LS55" i="3" s="1"/>
  <c r="MZ13" i="3"/>
  <c r="MU5" i="3"/>
  <c r="NB2" i="3"/>
  <c r="LX62" i="1" l="1"/>
  <c r="LY55" i="1" s="1"/>
  <c r="LZ6" i="1"/>
  <c r="LZ13" i="1" s="1"/>
  <c r="LY61" i="1"/>
  <c r="LY59" i="1" s="1"/>
  <c r="LY57" i="1"/>
  <c r="LY56" i="1" s="1"/>
  <c r="LU16" i="3"/>
  <c r="LT45" i="3" s="1"/>
  <c r="LT55" i="3" s="1"/>
  <c r="HI8" i="3"/>
  <c r="HE116" i="1" s="1"/>
  <c r="NA13" i="3"/>
  <c r="HT15" i="3"/>
  <c r="HS40" i="3" s="1"/>
  <c r="HS50" i="3" s="1"/>
  <c r="JD12" i="3"/>
  <c r="GL37" i="3"/>
  <c r="GL47" i="3" s="1"/>
  <c r="MV5" i="3"/>
  <c r="NC2" i="3"/>
  <c r="LY62" i="1" l="1"/>
  <c r="LZ55" i="1" s="1"/>
  <c r="MA6" i="1"/>
  <c r="MA13" i="1" s="1"/>
  <c r="LZ61" i="1"/>
  <c r="LZ59" i="1" s="1"/>
  <c r="LZ57" i="1"/>
  <c r="LZ56" i="1" s="1"/>
  <c r="LV16" i="3"/>
  <c r="LU45" i="3" s="1"/>
  <c r="LU55" i="3" s="1"/>
  <c r="NB13" i="3"/>
  <c r="MW5" i="3"/>
  <c r="ND2" i="3"/>
  <c r="LZ62" i="1" l="1"/>
  <c r="MA55" i="1" s="1"/>
  <c r="MA61" i="1"/>
  <c r="MA59" i="1" s="1"/>
  <c r="MA57" i="1"/>
  <c r="MA56" i="1" s="1"/>
  <c r="MB6" i="1"/>
  <c r="MB13" i="1" s="1"/>
  <c r="LW16" i="3"/>
  <c r="LV45" i="3" s="1"/>
  <c r="LV55" i="3" s="1"/>
  <c r="NC13" i="3"/>
  <c r="HU15" i="3"/>
  <c r="HT40" i="3" s="1"/>
  <c r="HT50" i="3" s="1"/>
  <c r="JE12" i="3"/>
  <c r="GM37" i="3"/>
  <c r="GM47" i="3" s="1"/>
  <c r="MX5" i="3"/>
  <c r="NE2" i="3"/>
  <c r="NF2" i="3"/>
  <c r="MA62" i="1" l="1"/>
  <c r="MB55" i="1" s="1"/>
  <c r="MB61" i="1"/>
  <c r="MB59" i="1" s="1"/>
  <c r="MB57" i="1"/>
  <c r="MB56" i="1" s="1"/>
  <c r="MC6" i="1"/>
  <c r="MC13" i="1" s="1"/>
  <c r="LX16" i="3"/>
  <c r="LW45" i="3" s="1"/>
  <c r="LW55" i="3" s="1"/>
  <c r="HJ8" i="3"/>
  <c r="HF116" i="1" s="1"/>
  <c r="ND13" i="3"/>
  <c r="MY5" i="3"/>
  <c r="MB62" i="1" l="1"/>
  <c r="MC55" i="1" s="1"/>
  <c r="MC57" i="1"/>
  <c r="MC56" i="1" s="1"/>
  <c r="MC61" i="1"/>
  <c r="MC59" i="1" s="1"/>
  <c r="MD6" i="1"/>
  <c r="MD13" i="1" s="1"/>
  <c r="LY16" i="3"/>
  <c r="LX45" i="3" s="1"/>
  <c r="LX55" i="3" s="1"/>
  <c r="NE13" i="3"/>
  <c r="HV15" i="3"/>
  <c r="HU40" i="3" s="1"/>
  <c r="HU50" i="3" s="1"/>
  <c r="JF12" i="3"/>
  <c r="GN37" i="3"/>
  <c r="GN47" i="3" s="1"/>
  <c r="MZ5" i="3"/>
  <c r="MC62" i="1" l="1"/>
  <c r="MD55" i="1" s="1"/>
  <c r="ME6" i="1"/>
  <c r="ME13" i="1" s="1"/>
  <c r="MD61" i="1"/>
  <c r="MD59" i="1" s="1"/>
  <c r="MD57" i="1"/>
  <c r="MD56" i="1" s="1"/>
  <c r="LZ16" i="3"/>
  <c r="LY45" i="3" s="1"/>
  <c r="LY55" i="3" s="1"/>
  <c r="NF13" i="3"/>
  <c r="NA5" i="3"/>
  <c r="MD62" i="1" l="1"/>
  <c r="ME55" i="1" s="1"/>
  <c r="ME57" i="1"/>
  <c r="ME56" i="1" s="1"/>
  <c r="ME61" i="1"/>
  <c r="ME59" i="1" s="1"/>
  <c r="MF6" i="1"/>
  <c r="MF13" i="1" s="1"/>
  <c r="MA16" i="3"/>
  <c r="LZ45" i="3" s="1"/>
  <c r="LZ55" i="3" s="1"/>
  <c r="HK8" i="3"/>
  <c r="HG116" i="1" s="1"/>
  <c r="JG12" i="3"/>
  <c r="HW15" i="3"/>
  <c r="HV40" i="3" s="1"/>
  <c r="HV50" i="3" s="1"/>
  <c r="GO37" i="3"/>
  <c r="GO47" i="3" s="1"/>
  <c r="NB5" i="3"/>
  <c r="ME62" i="1" l="1"/>
  <c r="MF55" i="1" s="1"/>
  <c r="MG6" i="1"/>
  <c r="MG13" i="1" s="1"/>
  <c r="MF61" i="1"/>
  <c r="MF59" i="1" s="1"/>
  <c r="MF57" i="1"/>
  <c r="MF56" i="1" s="1"/>
  <c r="MB16" i="3"/>
  <c r="MA45" i="3" s="1"/>
  <c r="MA55" i="3" s="1"/>
  <c r="NC5" i="3"/>
  <c r="MF62" i="1" l="1"/>
  <c r="MG55" i="1" s="1"/>
  <c r="MG61" i="1"/>
  <c r="MG59" i="1" s="1"/>
  <c r="MG57" i="1"/>
  <c r="MG56" i="1" s="1"/>
  <c r="MH6" i="1"/>
  <c r="MH13" i="1" s="1"/>
  <c r="MC16" i="3"/>
  <c r="MB45" i="3" s="1"/>
  <c r="MB55" i="3" s="1"/>
  <c r="HX15" i="3"/>
  <c r="HW40" i="3" s="1"/>
  <c r="HW50" i="3" s="1"/>
  <c r="JH12" i="3"/>
  <c r="GP37" i="3"/>
  <c r="GP47" i="3" s="1"/>
  <c r="ND5" i="3"/>
  <c r="MG62" i="1" l="1"/>
  <c r="MH55" i="1" s="1"/>
  <c r="MI6" i="1"/>
  <c r="MI13" i="1" s="1"/>
  <c r="MH61" i="1"/>
  <c r="MH59" i="1" s="1"/>
  <c r="MH57" i="1"/>
  <c r="MH56" i="1" s="1"/>
  <c r="MD16" i="3"/>
  <c r="MC45" i="3" s="1"/>
  <c r="MC55" i="3" s="1"/>
  <c r="HL8" i="3"/>
  <c r="HH116" i="1" s="1"/>
  <c r="NE5" i="3"/>
  <c r="MH62" i="1" l="1"/>
  <c r="MI55" i="1" s="1"/>
  <c r="MI57" i="1"/>
  <c r="MI56" i="1" s="1"/>
  <c r="MI61" i="1"/>
  <c r="MI59" i="1" s="1"/>
  <c r="MJ6" i="1"/>
  <c r="MJ13" i="1" s="1"/>
  <c r="ME16" i="3"/>
  <c r="MD45" i="3" s="1"/>
  <c r="MD55" i="3" s="1"/>
  <c r="JI12" i="3"/>
  <c r="HY15" i="3"/>
  <c r="HX40" i="3" s="1"/>
  <c r="HX50" i="3" s="1"/>
  <c r="GQ37" i="3"/>
  <c r="GQ47" i="3" s="1"/>
  <c r="NF5" i="3"/>
  <c r="MI62" i="1" l="1"/>
  <c r="MJ55" i="1" s="1"/>
  <c r="MK6" i="1"/>
  <c r="MK13" i="1" s="1"/>
  <c r="MJ61" i="1"/>
  <c r="MJ59" i="1" s="1"/>
  <c r="MJ57" i="1"/>
  <c r="MJ56" i="1" s="1"/>
  <c r="MJ62" i="1" s="1"/>
  <c r="MK55" i="1" s="1"/>
  <c r="MF16" i="3"/>
  <c r="ME45" i="3" s="1"/>
  <c r="ME55" i="3" s="1"/>
  <c r="NF39" i="3"/>
  <c r="NF49" i="3" s="1"/>
  <c r="NF37" i="3"/>
  <c r="NF47" i="3" s="1"/>
  <c r="NF45" i="3"/>
  <c r="NF55" i="3" s="1"/>
  <c r="MK61" i="1" l="1"/>
  <c r="MK59" i="1" s="1"/>
  <c r="MK57" i="1"/>
  <c r="MK56" i="1" s="1"/>
  <c r="ML6" i="1"/>
  <c r="ML13" i="1" s="1"/>
  <c r="MG16" i="3"/>
  <c r="MF45" i="3" s="1"/>
  <c r="MF55" i="3" s="1"/>
  <c r="HM8" i="3"/>
  <c r="HI116" i="1" s="1"/>
  <c r="JJ12" i="3"/>
  <c r="HZ15" i="3"/>
  <c r="HY40" i="3" s="1"/>
  <c r="HY50" i="3" s="1"/>
  <c r="GR37" i="3"/>
  <c r="GR47" i="3" s="1"/>
  <c r="MK62" i="1" l="1"/>
  <c r="ML55" i="1" s="1"/>
  <c r="MM6" i="1"/>
  <c r="MM13" i="1" s="1"/>
  <c r="ML61" i="1"/>
  <c r="ML59" i="1" s="1"/>
  <c r="ML57" i="1"/>
  <c r="ML56" i="1" s="1"/>
  <c r="MH16" i="3"/>
  <c r="MG45" i="3" s="1"/>
  <c r="MG55" i="3" s="1"/>
  <c r="ML62" i="1" l="1"/>
  <c r="MM55" i="1" s="1"/>
  <c r="MM57" i="1"/>
  <c r="MM56" i="1" s="1"/>
  <c r="MN6" i="1"/>
  <c r="MN13" i="1" s="1"/>
  <c r="MM61" i="1"/>
  <c r="MM59" i="1" s="1"/>
  <c r="MI16" i="3"/>
  <c r="MH45" i="3" s="1"/>
  <c r="MH55" i="3" s="1"/>
  <c r="JK12" i="3"/>
  <c r="GS37" i="3"/>
  <c r="GS47" i="3" s="1"/>
  <c r="IA15" i="3"/>
  <c r="HZ40" i="3" s="1"/>
  <c r="HZ50" i="3" s="1"/>
  <c r="MM62" i="1" l="1"/>
  <c r="MN55" i="1" s="1"/>
  <c r="MO6" i="1"/>
  <c r="MO13" i="1" s="1"/>
  <c r="MN61" i="1"/>
  <c r="MN59" i="1" s="1"/>
  <c r="MN57" i="1"/>
  <c r="MN56" i="1" s="1"/>
  <c r="MJ16" i="3"/>
  <c r="MI45" i="3" s="1"/>
  <c r="MI55" i="3" s="1"/>
  <c r="HN8" i="3"/>
  <c r="HJ116" i="1" s="1"/>
  <c r="MN62" i="1" l="1"/>
  <c r="MO55" i="1" s="1"/>
  <c r="MO57" i="1"/>
  <c r="MO56" i="1" s="1"/>
  <c r="MO61" i="1"/>
  <c r="MO59" i="1" s="1"/>
  <c r="MP6" i="1"/>
  <c r="MP13" i="1" s="1"/>
  <c r="MK16" i="3"/>
  <c r="MJ45" i="3" s="1"/>
  <c r="MJ55" i="3" s="1"/>
  <c r="IB15" i="3"/>
  <c r="IA40" i="3" s="1"/>
  <c r="IA50" i="3" s="1"/>
  <c r="JL12" i="3"/>
  <c r="GT37" i="3"/>
  <c r="GT47" i="3" s="1"/>
  <c r="MO62" i="1" l="1"/>
  <c r="MP55" i="1" s="1"/>
  <c r="MQ6" i="1"/>
  <c r="MQ13" i="1" s="1"/>
  <c r="MP57" i="1"/>
  <c r="MP56" i="1" s="1"/>
  <c r="MP61" i="1"/>
  <c r="MP59" i="1" s="1"/>
  <c r="ML16" i="3"/>
  <c r="MK45" i="3" s="1"/>
  <c r="MK55" i="3" s="1"/>
  <c r="MP62" i="1" l="1"/>
  <c r="MQ55" i="1" s="1"/>
  <c r="MQ57" i="1"/>
  <c r="MQ56" i="1" s="1"/>
  <c r="MQ61" i="1"/>
  <c r="MQ59" i="1" s="1"/>
  <c r="MR6" i="1"/>
  <c r="MR13" i="1" s="1"/>
  <c r="MM16" i="3"/>
  <c r="ML45" i="3" s="1"/>
  <c r="ML55" i="3" s="1"/>
  <c r="HO8" i="3"/>
  <c r="HK116" i="1" s="1"/>
  <c r="JM12" i="3"/>
  <c r="IC15" i="3"/>
  <c r="IB40" i="3" s="1"/>
  <c r="IB50" i="3" s="1"/>
  <c r="GU37" i="3"/>
  <c r="GU47" i="3" s="1"/>
  <c r="MQ62" i="1" l="1"/>
  <c r="MR55" i="1" s="1"/>
  <c r="MR61" i="1"/>
  <c r="MR59" i="1" s="1"/>
  <c r="MR57" i="1"/>
  <c r="MR56" i="1" s="1"/>
  <c r="MR62" i="1" s="1"/>
  <c r="MS55" i="1" s="1"/>
  <c r="MS6" i="1"/>
  <c r="MS13" i="1" s="1"/>
  <c r="MN16" i="3"/>
  <c r="MM45" i="3" s="1"/>
  <c r="MM55" i="3" s="1"/>
  <c r="MS57" i="1" l="1"/>
  <c r="MS56" i="1" s="1"/>
  <c r="MS61" i="1"/>
  <c r="MS59" i="1" s="1"/>
  <c r="MT6" i="1"/>
  <c r="MT13" i="1" s="1"/>
  <c r="MO16" i="3"/>
  <c r="MN45" i="3" s="1"/>
  <c r="MN55" i="3" s="1"/>
  <c r="JN12" i="3"/>
  <c r="ID15" i="3"/>
  <c r="IC40" i="3" s="1"/>
  <c r="IC50" i="3" s="1"/>
  <c r="GV37" i="3"/>
  <c r="GV47" i="3" s="1"/>
  <c r="MS62" i="1" l="1"/>
  <c r="MT55" i="1" s="1"/>
  <c r="MT61" i="1"/>
  <c r="MT59" i="1" s="1"/>
  <c r="MT57" i="1"/>
  <c r="MT56" i="1" s="1"/>
  <c r="MU6" i="1"/>
  <c r="MU13" i="1" s="1"/>
  <c r="MP16" i="3"/>
  <c r="MO45" i="3" s="1"/>
  <c r="MO55" i="3" s="1"/>
  <c r="HP8" i="3"/>
  <c r="HL116" i="1" s="1"/>
  <c r="MT62" i="1" l="1"/>
  <c r="MU55" i="1" s="1"/>
  <c r="MU57" i="1"/>
  <c r="MU56" i="1" s="1"/>
  <c r="MU61" i="1"/>
  <c r="MU59" i="1" s="1"/>
  <c r="MV6" i="1"/>
  <c r="MV13" i="1" s="1"/>
  <c r="MQ16" i="3"/>
  <c r="MP45" i="3" s="1"/>
  <c r="MP55" i="3" s="1"/>
  <c r="JO12" i="3"/>
  <c r="IE15" i="3"/>
  <c r="ID40" i="3" s="1"/>
  <c r="ID50" i="3" s="1"/>
  <c r="GW37" i="3"/>
  <c r="GW47" i="3" s="1"/>
  <c r="MU62" i="1" l="1"/>
  <c r="MV55" i="1" s="1"/>
  <c r="MW6" i="1"/>
  <c r="MW13" i="1" s="1"/>
  <c r="MV61" i="1"/>
  <c r="MV59" i="1" s="1"/>
  <c r="MV57" i="1"/>
  <c r="MV56" i="1" s="1"/>
  <c r="MR16" i="3"/>
  <c r="MQ45" i="3" s="1"/>
  <c r="MQ55" i="3" s="1"/>
  <c r="MV62" i="1" l="1"/>
  <c r="MW55" i="1" s="1"/>
  <c r="MW61" i="1"/>
  <c r="MW59" i="1" s="1"/>
  <c r="MW57" i="1"/>
  <c r="MW56" i="1" s="1"/>
  <c r="MX6" i="1"/>
  <c r="MX13" i="1" s="1"/>
  <c r="MS16" i="3"/>
  <c r="MR45" i="3" s="1"/>
  <c r="MR55" i="3" s="1"/>
  <c r="HQ8" i="3"/>
  <c r="HM116" i="1" s="1"/>
  <c r="IF15" i="3"/>
  <c r="IE40" i="3" s="1"/>
  <c r="IE50" i="3" s="1"/>
  <c r="JP12" i="3"/>
  <c r="GX37" i="3"/>
  <c r="GX47" i="3" s="1"/>
  <c r="MW62" i="1" l="1"/>
  <c r="MX55" i="1" s="1"/>
  <c r="MX61" i="1"/>
  <c r="MX59" i="1" s="1"/>
  <c r="MX57" i="1"/>
  <c r="MX56" i="1" s="1"/>
  <c r="MX62" i="1" s="1"/>
  <c r="MY55" i="1" s="1"/>
  <c r="MY6" i="1"/>
  <c r="MY13" i="1" s="1"/>
  <c r="MT16" i="3"/>
  <c r="MS45" i="3" s="1"/>
  <c r="MS55" i="3" s="1"/>
  <c r="MY61" i="1" l="1"/>
  <c r="MY59" i="1" s="1"/>
  <c r="MZ6" i="1"/>
  <c r="MZ13" i="1" s="1"/>
  <c r="MY57" i="1"/>
  <c r="MY56" i="1" s="1"/>
  <c r="MU16" i="3"/>
  <c r="MT45" i="3" s="1"/>
  <c r="MT55" i="3" s="1"/>
  <c r="IG15" i="3"/>
  <c r="IF40" i="3" s="1"/>
  <c r="IF50" i="3" s="1"/>
  <c r="JQ12" i="3"/>
  <c r="GY37" i="3"/>
  <c r="GY47" i="3" s="1"/>
  <c r="MY62" i="1" l="1"/>
  <c r="MZ55" i="1" s="1"/>
  <c r="MZ61" i="1"/>
  <c r="MZ59" i="1" s="1"/>
  <c r="MZ57" i="1"/>
  <c r="MZ56" i="1" s="1"/>
  <c r="NA6" i="1"/>
  <c r="NA13" i="1" s="1"/>
  <c r="MV16" i="3"/>
  <c r="MU45" i="3" s="1"/>
  <c r="MU55" i="3" s="1"/>
  <c r="HR8" i="3"/>
  <c r="HN116" i="1" s="1"/>
  <c r="MZ62" i="1" l="1"/>
  <c r="NA55" i="1" s="1"/>
  <c r="NA61" i="1"/>
  <c r="NA59" i="1" s="1"/>
  <c r="NA57" i="1"/>
  <c r="NA56" i="1" s="1"/>
  <c r="NB6" i="1"/>
  <c r="NB13" i="1" s="1"/>
  <c r="MW16" i="3"/>
  <c r="MV45" i="3" s="1"/>
  <c r="MV55" i="3" s="1"/>
  <c r="JR12" i="3"/>
  <c r="IH15" i="3"/>
  <c r="IG40" i="3" s="1"/>
  <c r="IG50" i="3" s="1"/>
  <c r="GZ37" i="3"/>
  <c r="GZ47" i="3" s="1"/>
  <c r="NA62" i="1" l="1"/>
  <c r="NB55" i="1" s="1"/>
  <c r="NB61" i="1"/>
  <c r="NB59" i="1" s="1"/>
  <c r="NB57" i="1"/>
  <c r="NB56" i="1" s="1"/>
  <c r="MX16" i="3"/>
  <c r="MW45" i="3" s="1"/>
  <c r="MW55" i="3" s="1"/>
  <c r="NB62" i="1" l="1"/>
  <c r="MY16" i="3"/>
  <c r="MX45" i="3" s="1"/>
  <c r="MX55" i="3" s="1"/>
  <c r="HS8" i="3"/>
  <c r="HO116" i="1" s="1"/>
  <c r="II15" i="3"/>
  <c r="IH40" i="3" s="1"/>
  <c r="IH50" i="3" s="1"/>
  <c r="JS12" i="3"/>
  <c r="HA37" i="3"/>
  <c r="HA47" i="3" s="1"/>
  <c r="MZ16" i="3" l="1"/>
  <c r="MY45" i="3" s="1"/>
  <c r="MY55" i="3" s="1"/>
  <c r="HC7" i="3"/>
  <c r="NA16" i="3" l="1"/>
  <c r="MZ45" i="3" s="1"/>
  <c r="MZ55" i="3" s="1"/>
  <c r="JT12" i="3"/>
  <c r="IJ15" i="3"/>
  <c r="II40" i="3" s="1"/>
  <c r="II50" i="3" s="1"/>
  <c r="HB37" i="3"/>
  <c r="HB47" i="3" s="1"/>
  <c r="NB16" i="3" l="1"/>
  <c r="NA45" i="3" s="1"/>
  <c r="NA55" i="3" s="1"/>
  <c r="HT8" i="3"/>
  <c r="HP116" i="1" s="1"/>
  <c r="HD7" i="3"/>
  <c r="NC16" i="3" l="1"/>
  <c r="NB45" i="3" s="1"/>
  <c r="NB55" i="3" s="1"/>
  <c r="JU12" i="3"/>
  <c r="IK15" i="3"/>
  <c r="IJ40" i="3" s="1"/>
  <c r="IJ50" i="3" s="1"/>
  <c r="HC37" i="3"/>
  <c r="HC47" i="3" s="1"/>
  <c r="ND16" i="3" l="1"/>
  <c r="NC45" i="3" s="1"/>
  <c r="NC55" i="3" s="1"/>
  <c r="HE7" i="3"/>
  <c r="NE16" i="3" l="1"/>
  <c r="ND45" i="3" s="1"/>
  <c r="ND55" i="3" s="1"/>
  <c r="HU8" i="3"/>
  <c r="HQ116" i="1" s="1"/>
  <c r="IL15" i="3"/>
  <c r="IK40" i="3" s="1"/>
  <c r="IK50" i="3" s="1"/>
  <c r="JV12" i="3"/>
  <c r="HD37" i="3"/>
  <c r="HD47" i="3" s="1"/>
  <c r="NF16" i="3" l="1"/>
  <c r="NE45" i="3" s="1"/>
  <c r="NE55" i="3" s="1"/>
  <c r="HF7" i="3"/>
  <c r="IM15" i="3" l="1"/>
  <c r="IL40" i="3" s="1"/>
  <c r="IL50" i="3" s="1"/>
  <c r="JW12" i="3"/>
  <c r="HE37" i="3"/>
  <c r="HE47" i="3" s="1"/>
  <c r="HV8" i="3" l="1"/>
  <c r="HR116" i="1" s="1"/>
  <c r="HG7" i="3"/>
  <c r="IN15" i="3" l="1"/>
  <c r="IM40" i="3" s="1"/>
  <c r="IM50" i="3" s="1"/>
  <c r="JX12" i="3"/>
  <c r="HF37" i="3"/>
  <c r="HF47" i="3" s="1"/>
  <c r="HH7" i="3" l="1"/>
  <c r="HW8" i="3" l="1"/>
  <c r="HS116" i="1" s="1"/>
  <c r="JY12" i="3"/>
  <c r="HG37" i="3"/>
  <c r="HG47" i="3" s="1"/>
  <c r="IO15" i="3" l="1"/>
  <c r="IN40" i="3" s="1"/>
  <c r="IN50" i="3" s="1"/>
  <c r="HI7" i="3"/>
  <c r="JZ12" i="3" l="1"/>
  <c r="HH37" i="3"/>
  <c r="HH47" i="3" s="1"/>
  <c r="HX8" i="3" l="1"/>
  <c r="HT116" i="1" s="1"/>
  <c r="HJ7" i="3"/>
  <c r="IP15" i="3" l="1"/>
  <c r="IO40" i="3" s="1"/>
  <c r="IO50" i="3" s="1"/>
  <c r="KA12" i="3"/>
  <c r="HI37" i="3"/>
  <c r="HI47" i="3" s="1"/>
  <c r="IQ15" i="3" l="1"/>
  <c r="IP40" i="3" s="1"/>
  <c r="IP50" i="3" s="1"/>
  <c r="HK7" i="3"/>
  <c r="HY8" i="3" l="1"/>
  <c r="HU116" i="1" s="1"/>
  <c r="KB12" i="3"/>
  <c r="HJ37" i="3"/>
  <c r="HJ47" i="3" s="1"/>
  <c r="IR15" i="3" l="1"/>
  <c r="IQ40" i="3" s="1"/>
  <c r="IQ50" i="3" s="1"/>
  <c r="HL7" i="3"/>
  <c r="KC12" i="3" l="1"/>
  <c r="HK37" i="3"/>
  <c r="HK47" i="3" s="1"/>
  <c r="HZ8" i="3" l="1"/>
  <c r="HV116" i="1" s="1"/>
  <c r="IS15" i="3"/>
  <c r="IR40" i="3" s="1"/>
  <c r="IR50" i="3" s="1"/>
  <c r="HM7" i="3"/>
  <c r="KD12" i="3" l="1"/>
  <c r="HL37" i="3"/>
  <c r="HL47" i="3" s="1"/>
  <c r="IT15" i="3" l="1"/>
  <c r="IS40" i="3" s="1"/>
  <c r="IS50" i="3" s="1"/>
  <c r="HN7" i="3"/>
  <c r="IA8" i="3" l="1"/>
  <c r="HW116" i="1" s="1"/>
  <c r="KE12" i="3"/>
  <c r="HM37" i="3"/>
  <c r="HM47" i="3" s="1"/>
  <c r="IU15" i="3" l="1"/>
  <c r="IT40" i="3" s="1"/>
  <c r="IT50" i="3" s="1"/>
  <c r="HO7" i="3"/>
  <c r="KF12" i="3" l="1"/>
  <c r="HN37" i="3"/>
  <c r="HN47" i="3" s="1"/>
  <c r="IB8" i="3" l="1"/>
  <c r="HX116" i="1" s="1"/>
  <c r="IV15" i="3"/>
  <c r="IU40" i="3" s="1"/>
  <c r="IU50" i="3" s="1"/>
  <c r="HP7" i="3"/>
  <c r="KG12" i="3" l="1"/>
  <c r="HO37" i="3"/>
  <c r="HO47" i="3" s="1"/>
  <c r="IW15" i="3" l="1"/>
  <c r="IV40" i="3" s="1"/>
  <c r="IV50" i="3" s="1"/>
  <c r="HQ7" i="3"/>
  <c r="IC8" i="3" l="1"/>
  <c r="HY116" i="1" s="1"/>
  <c r="KH12" i="3"/>
  <c r="HP37" i="3"/>
  <c r="HP47" i="3" s="1"/>
  <c r="IX15" i="3" l="1"/>
  <c r="IW40" i="3" s="1"/>
  <c r="IW50" i="3" s="1"/>
  <c r="HR7" i="3"/>
  <c r="KI12" i="3" l="1"/>
  <c r="HQ37" i="3"/>
  <c r="HQ47" i="3" s="1"/>
  <c r="ID8" i="3" l="1"/>
  <c r="HZ116" i="1" s="1"/>
  <c r="IY15" i="3"/>
  <c r="IX40" i="3" s="1"/>
  <c r="IX50" i="3" s="1"/>
  <c r="HS7" i="3"/>
  <c r="KJ12" i="3" l="1"/>
  <c r="HR37" i="3"/>
  <c r="HR47" i="3" s="1"/>
  <c r="HT7" i="3" l="1"/>
  <c r="IZ15" i="3"/>
  <c r="IY40" i="3" s="1"/>
  <c r="IY50" i="3" s="1"/>
  <c r="IE8" i="3" l="1"/>
  <c r="IA116" i="1" s="1"/>
  <c r="KK12" i="3"/>
  <c r="HS37" i="3"/>
  <c r="HS47" i="3" s="1"/>
  <c r="JA15" i="3" l="1"/>
  <c r="IZ40" i="3" s="1"/>
  <c r="IZ50" i="3" s="1"/>
  <c r="HU7" i="3"/>
  <c r="KL12" i="3" l="1"/>
  <c r="HT37" i="3"/>
  <c r="HT47" i="3" s="1"/>
  <c r="IF8" i="3" l="1"/>
  <c r="IB116" i="1" s="1"/>
  <c r="JB15" i="3"/>
  <c r="JA40" i="3" s="1"/>
  <c r="JA50" i="3" s="1"/>
  <c r="HV7" i="3"/>
  <c r="KM12" i="3" l="1"/>
  <c r="HU37" i="3"/>
  <c r="HU47" i="3" s="1"/>
  <c r="JC15" i="3" l="1"/>
  <c r="JB40" i="3" s="1"/>
  <c r="JB50" i="3" s="1"/>
  <c r="HW7" i="3"/>
  <c r="IG8" i="3" l="1"/>
  <c r="IC116" i="1" s="1"/>
  <c r="KN12" i="3"/>
  <c r="HV37" i="3"/>
  <c r="HV47" i="3" s="1"/>
  <c r="JD15" i="3" l="1"/>
  <c r="JC40" i="3" s="1"/>
  <c r="JC50" i="3" s="1"/>
  <c r="HX7" i="3"/>
  <c r="KO12" i="3" l="1"/>
  <c r="HW37" i="3"/>
  <c r="HW47" i="3" s="1"/>
  <c r="IH8" i="3" l="1"/>
  <c r="ID116" i="1" s="1"/>
  <c r="JE15" i="3"/>
  <c r="JD40" i="3" s="1"/>
  <c r="JD50" i="3" s="1"/>
  <c r="HY7" i="3"/>
  <c r="KP12" i="3" l="1"/>
  <c r="HX37" i="3"/>
  <c r="HX47" i="3" s="1"/>
  <c r="JF15" i="3" l="1"/>
  <c r="JE40" i="3" s="1"/>
  <c r="JE50" i="3" s="1"/>
  <c r="HZ7" i="3"/>
  <c r="II8" i="3" l="1"/>
  <c r="IE116" i="1" s="1"/>
  <c r="KQ12" i="3"/>
  <c r="HY37" i="3"/>
  <c r="HY47" i="3" s="1"/>
  <c r="JG15" i="3" l="1"/>
  <c r="JF40" i="3" s="1"/>
  <c r="JF50" i="3" s="1"/>
  <c r="IA7" i="3"/>
  <c r="KR12" i="3" l="1"/>
  <c r="HZ37" i="3"/>
  <c r="HZ47" i="3" s="1"/>
  <c r="IJ8" i="3" l="1"/>
  <c r="IF116" i="1" s="1"/>
  <c r="JH15" i="3"/>
  <c r="JG40" i="3" s="1"/>
  <c r="JG50" i="3" s="1"/>
  <c r="IB7" i="3"/>
  <c r="KS12" i="3" l="1"/>
  <c r="IA37" i="3"/>
  <c r="IA47" i="3" s="1"/>
  <c r="JI15" i="3" l="1"/>
  <c r="JH40" i="3" s="1"/>
  <c r="JH50" i="3" s="1"/>
  <c r="IC7" i="3"/>
  <c r="IK8" i="3" l="1"/>
  <c r="IG116" i="1" s="1"/>
  <c r="KT12" i="3"/>
  <c r="IB37" i="3"/>
  <c r="IB47" i="3" s="1"/>
  <c r="JJ15" i="3" l="1"/>
  <c r="JI40" i="3" s="1"/>
  <c r="JI50" i="3" s="1"/>
  <c r="ID7" i="3"/>
  <c r="KU12" i="3" l="1"/>
  <c r="IC37" i="3"/>
  <c r="IC47" i="3" s="1"/>
  <c r="IL8" i="3" l="1"/>
  <c r="IH116" i="1" s="1"/>
  <c r="IE7" i="3"/>
  <c r="JK15" i="3" l="1"/>
  <c r="JJ40" i="3" s="1"/>
  <c r="JJ50" i="3" s="1"/>
  <c r="KV12" i="3"/>
  <c r="ID37" i="3"/>
  <c r="ID47" i="3" s="1"/>
  <c r="IF7" i="3" l="1"/>
  <c r="IM8" i="3" l="1"/>
  <c r="II116" i="1" s="1"/>
  <c r="KW12" i="3"/>
  <c r="IE37" i="3"/>
  <c r="IE47" i="3" s="1"/>
  <c r="JL15" i="3" l="1"/>
  <c r="JK40" i="3" s="1"/>
  <c r="JK50" i="3" s="1"/>
  <c r="IG7" i="3"/>
  <c r="KX12" i="3" l="1"/>
  <c r="IF37" i="3"/>
  <c r="IF47" i="3" s="1"/>
  <c r="IN8" i="3" l="1"/>
  <c r="IJ116" i="1" s="1"/>
  <c r="JM15" i="3"/>
  <c r="JL40" i="3" s="1"/>
  <c r="JL50" i="3" s="1"/>
  <c r="IH7" i="3"/>
  <c r="KY12" i="3" l="1"/>
  <c r="IG37" i="3"/>
  <c r="IG47" i="3" s="1"/>
  <c r="JN15" i="3" l="1"/>
  <c r="JM40" i="3" s="1"/>
  <c r="JM50" i="3" s="1"/>
  <c r="II7" i="3"/>
  <c r="IO8" i="3" l="1"/>
  <c r="IK116" i="1" s="1"/>
  <c r="KZ12" i="3"/>
  <c r="IH37" i="3"/>
  <c r="IH47" i="3" s="1"/>
  <c r="IJ7" i="3" l="1"/>
  <c r="LA12" i="3" l="1"/>
  <c r="JO15" i="3"/>
  <c r="JN40" i="3" s="1"/>
  <c r="JN50" i="3" s="1"/>
  <c r="II37" i="3"/>
  <c r="II47" i="3" s="1"/>
  <c r="IP8" i="3" l="1"/>
  <c r="IL116" i="1" s="1"/>
  <c r="LB12" i="3"/>
  <c r="IK7" i="3"/>
  <c r="JP15" i="3" l="1"/>
  <c r="JO40" i="3" s="1"/>
  <c r="JO50" i="3" s="1"/>
  <c r="IJ37" i="3"/>
  <c r="IJ47" i="3" s="1"/>
  <c r="LC12" i="3" l="1"/>
  <c r="IL7" i="3"/>
  <c r="IQ8" i="3" l="1"/>
  <c r="IM116" i="1" s="1"/>
  <c r="JQ15" i="3"/>
  <c r="JP40" i="3" s="1"/>
  <c r="JP50" i="3" s="1"/>
  <c r="LD12" i="3"/>
  <c r="IK37" i="3"/>
  <c r="IK47" i="3" s="1"/>
  <c r="IM7" i="3" l="1"/>
  <c r="LE12" i="3" l="1"/>
  <c r="JR15" i="3"/>
  <c r="JQ40" i="3" s="1"/>
  <c r="JQ50" i="3" s="1"/>
  <c r="IL37" i="3"/>
  <c r="IL47" i="3" s="1"/>
  <c r="IR8" i="3" l="1"/>
  <c r="IN116" i="1" s="1"/>
  <c r="IN7" i="3"/>
  <c r="JS15" i="3" l="1"/>
  <c r="JR40" i="3" s="1"/>
  <c r="JR50" i="3" s="1"/>
  <c r="LF12" i="3"/>
  <c r="IM37" i="3"/>
  <c r="IM47" i="3" s="1"/>
  <c r="IO7" i="3" l="1"/>
  <c r="IS8" i="3" l="1"/>
  <c r="IO116" i="1" s="1"/>
  <c r="JT15" i="3"/>
  <c r="JS40" i="3" s="1"/>
  <c r="JS50" i="3" s="1"/>
  <c r="LG12" i="3"/>
  <c r="IN37" i="3"/>
  <c r="IN47" i="3" s="1"/>
  <c r="IP7" i="3" l="1"/>
  <c r="LH12" i="3" l="1"/>
  <c r="IO37" i="3"/>
  <c r="IO47" i="3" s="1"/>
  <c r="IT8" i="3" l="1"/>
  <c r="IP116" i="1" s="1"/>
  <c r="JU15" i="3"/>
  <c r="JT40" i="3" s="1"/>
  <c r="JT50" i="3" s="1"/>
  <c r="IQ7" i="3"/>
  <c r="LI12" i="3" l="1"/>
  <c r="IP37" i="3"/>
  <c r="IP47" i="3" s="1"/>
  <c r="IR7" i="3" l="1"/>
  <c r="IU8" i="3" l="1"/>
  <c r="IQ116" i="1" s="1"/>
  <c r="LJ12" i="3"/>
  <c r="JV15" i="3"/>
  <c r="JU40" i="3" s="1"/>
  <c r="JU50" i="3" s="1"/>
  <c r="IQ37" i="3"/>
  <c r="IQ47" i="3" s="1"/>
  <c r="IS7" i="3" l="1"/>
  <c r="LK12" i="3" l="1"/>
  <c r="JW15" i="3"/>
  <c r="JV40" i="3" s="1"/>
  <c r="JV50" i="3" s="1"/>
  <c r="IR37" i="3"/>
  <c r="IR47" i="3" s="1"/>
  <c r="IV8" i="3" l="1"/>
  <c r="IR116" i="1" s="1"/>
  <c r="IT7" i="3"/>
  <c r="LL12" i="3" l="1"/>
  <c r="JX15" i="3"/>
  <c r="JW40" i="3" s="1"/>
  <c r="JW50" i="3" s="1"/>
  <c r="IS37" i="3"/>
  <c r="IS47" i="3" s="1"/>
  <c r="IU7" i="3" l="1"/>
  <c r="IW8" i="3" l="1"/>
  <c r="IS116" i="1" s="1"/>
  <c r="JY15" i="3"/>
  <c r="JX40" i="3" s="1"/>
  <c r="JX50" i="3" s="1"/>
  <c r="LM12" i="3"/>
  <c r="IT37" i="3"/>
  <c r="IT47" i="3" s="1"/>
  <c r="JZ15" i="3" l="1"/>
  <c r="JY40" i="3" s="1"/>
  <c r="JY50" i="3" s="1"/>
  <c r="IV7" i="3"/>
  <c r="LN12" i="3" l="1"/>
  <c r="IU37" i="3"/>
  <c r="IU47" i="3" s="1"/>
  <c r="IX8" i="3" l="1"/>
  <c r="IT116" i="1" s="1"/>
  <c r="KA15" i="3"/>
  <c r="JZ40" i="3" s="1"/>
  <c r="JZ50" i="3" s="1"/>
  <c r="IW7" i="3"/>
  <c r="LO12" i="3" l="1"/>
  <c r="IV37" i="3"/>
  <c r="IV47" i="3" s="1"/>
  <c r="KB15" i="3" l="1"/>
  <c r="KA40" i="3" s="1"/>
  <c r="KA50" i="3" s="1"/>
  <c r="IX7" i="3"/>
  <c r="IY8" i="3" l="1"/>
  <c r="IU116" i="1" s="1"/>
  <c r="LP12" i="3"/>
  <c r="IW37" i="3"/>
  <c r="IW47" i="3" s="1"/>
  <c r="KC15" i="3" l="1"/>
  <c r="KB40" i="3" s="1"/>
  <c r="KB50" i="3" s="1"/>
  <c r="IY7" i="3"/>
  <c r="IX37" i="3" s="1"/>
  <c r="IX47" i="3" s="1"/>
  <c r="LQ12" i="3" l="1"/>
  <c r="IZ8" i="3" l="1"/>
  <c r="IV116" i="1" s="1"/>
  <c r="KD15" i="3"/>
  <c r="KC40" i="3" s="1"/>
  <c r="KC50" i="3" s="1"/>
  <c r="IZ7" i="3"/>
  <c r="LR12" i="3" l="1"/>
  <c r="IY37" i="3"/>
  <c r="IY47" i="3" s="1"/>
  <c r="JA7" i="3" l="1"/>
  <c r="JA8" i="3" l="1"/>
  <c r="LS12" i="3"/>
  <c r="KE15" i="3"/>
  <c r="KD40" i="3" s="1"/>
  <c r="KD50" i="3" s="1"/>
  <c r="IZ37" i="3" l="1"/>
  <c r="IZ47" i="3" s="1"/>
  <c r="IW116" i="1"/>
  <c r="JB7" i="3"/>
  <c r="KF15" i="3" l="1"/>
  <c r="KE40" i="3" s="1"/>
  <c r="KE50" i="3" s="1"/>
  <c r="LT12" i="3"/>
  <c r="JB8" i="3" l="1"/>
  <c r="KG15" i="3"/>
  <c r="KF40" i="3" s="1"/>
  <c r="KF50" i="3" s="1"/>
  <c r="JC7" i="3"/>
  <c r="JA37" i="3" l="1"/>
  <c r="JA47" i="3" s="1"/>
  <c r="IX116" i="1"/>
  <c r="LU12" i="3"/>
  <c r="JD7" i="3" l="1"/>
  <c r="JC8" i="3" l="1"/>
  <c r="KH15" i="3"/>
  <c r="KG40" i="3" s="1"/>
  <c r="KG50" i="3" s="1"/>
  <c r="LV12" i="3"/>
  <c r="JB37" i="3" l="1"/>
  <c r="JB47" i="3" s="1"/>
  <c r="IY116" i="1"/>
  <c r="JE7" i="3"/>
  <c r="LW12" i="3" l="1"/>
  <c r="JD8" i="3" l="1"/>
  <c r="KI15" i="3"/>
  <c r="KH40" i="3" s="1"/>
  <c r="KH50" i="3" s="1"/>
  <c r="JF7" i="3"/>
  <c r="JC37" i="3" l="1"/>
  <c r="JC47" i="3" s="1"/>
  <c r="IZ116" i="1"/>
  <c r="LX12" i="3"/>
  <c r="JG7" i="3" l="1"/>
  <c r="JE8" i="3" l="1"/>
  <c r="KJ15" i="3"/>
  <c r="KI40" i="3" s="1"/>
  <c r="KI50" i="3" s="1"/>
  <c r="LY12" i="3"/>
  <c r="JD37" i="3" l="1"/>
  <c r="JD47" i="3" s="1"/>
  <c r="JA116" i="1"/>
  <c r="KK15" i="3"/>
  <c r="KJ40" i="3" s="1"/>
  <c r="KJ50" i="3" s="1"/>
  <c r="JH7" i="3"/>
  <c r="LZ12" i="3" l="1"/>
  <c r="JF8" i="3" l="1"/>
  <c r="KL15" i="3"/>
  <c r="KK40" i="3" s="1"/>
  <c r="KK50" i="3" s="1"/>
  <c r="JI7" i="3"/>
  <c r="JE37" i="3" l="1"/>
  <c r="JE47" i="3" s="1"/>
  <c r="JB116" i="1"/>
  <c r="MA12" i="3"/>
  <c r="KM15" i="3" l="1"/>
  <c r="KL40" i="3" s="1"/>
  <c r="KL50" i="3" s="1"/>
  <c r="JJ7" i="3"/>
  <c r="JG8" i="3" l="1"/>
  <c r="KN15" i="3"/>
  <c r="KM40" i="3" s="1"/>
  <c r="KM50" i="3" s="1"/>
  <c r="MB12" i="3"/>
  <c r="JF37" i="3" l="1"/>
  <c r="JF47" i="3" s="1"/>
  <c r="JC116" i="1"/>
  <c r="JK7" i="3"/>
  <c r="MC12" i="3" l="1"/>
  <c r="KO15" i="3"/>
  <c r="KN40" i="3" s="1"/>
  <c r="KN50" i="3" s="1"/>
  <c r="JH8" i="3" l="1"/>
  <c r="JL7" i="3"/>
  <c r="JG37" i="3" l="1"/>
  <c r="JG47" i="3" s="1"/>
  <c r="JD116" i="1"/>
  <c r="KP15" i="3"/>
  <c r="KO40" i="3" s="1"/>
  <c r="KO50" i="3" s="1"/>
  <c r="MD12" i="3"/>
  <c r="JM7" i="3" l="1"/>
  <c r="JI8" i="3" l="1"/>
  <c r="KQ15" i="3"/>
  <c r="KP40" i="3" s="1"/>
  <c r="KP50" i="3" s="1"/>
  <c r="ME12" i="3"/>
  <c r="JH37" i="3" l="1"/>
  <c r="JH47" i="3" s="1"/>
  <c r="JE116" i="1"/>
  <c r="KR15" i="3"/>
  <c r="KQ40" i="3" s="1"/>
  <c r="KQ50" i="3" s="1"/>
  <c r="JN7" i="3"/>
  <c r="MF12" i="3" l="1"/>
  <c r="JJ8" i="3" l="1"/>
  <c r="KS15" i="3"/>
  <c r="KR40" i="3" s="1"/>
  <c r="KR50" i="3" s="1"/>
  <c r="JO7" i="3"/>
  <c r="JI37" i="3" l="1"/>
  <c r="JI47" i="3" s="1"/>
  <c r="JF116" i="1"/>
  <c r="MG12" i="3"/>
  <c r="KT15" i="3" l="1"/>
  <c r="KS40" i="3" s="1"/>
  <c r="KS50" i="3" s="1"/>
  <c r="JP7" i="3"/>
  <c r="JK8" i="3" l="1"/>
  <c r="MH12" i="3"/>
  <c r="KU15" i="3"/>
  <c r="KT40" i="3" s="1"/>
  <c r="KT50" i="3" s="1"/>
  <c r="JJ37" i="3" l="1"/>
  <c r="JJ47" i="3" s="1"/>
  <c r="JG116" i="1"/>
  <c r="JQ7" i="3"/>
  <c r="KV15" i="3" l="1"/>
  <c r="KU40" i="3" s="1"/>
  <c r="KU50" i="3" s="1"/>
  <c r="MI12" i="3"/>
  <c r="JL8" i="3" l="1"/>
  <c r="JR7" i="3"/>
  <c r="JK37" i="3" l="1"/>
  <c r="JK47" i="3" s="1"/>
  <c r="JH116" i="1"/>
  <c r="JM8" i="3"/>
  <c r="MJ12" i="3"/>
  <c r="JL37" i="3" l="1"/>
  <c r="JL47" i="3" s="1"/>
  <c r="JI116" i="1"/>
  <c r="JN8" i="3"/>
  <c r="KW15" i="3"/>
  <c r="KV40" i="3" s="1"/>
  <c r="KV50" i="3" s="1"/>
  <c r="MK12" i="3"/>
  <c r="JS7" i="3"/>
  <c r="JM37" i="3" l="1"/>
  <c r="JM47" i="3" s="1"/>
  <c r="JJ116" i="1"/>
  <c r="ML12" i="3"/>
  <c r="JO8" i="3" l="1"/>
  <c r="MM12" i="3"/>
  <c r="JT7" i="3"/>
  <c r="JN37" i="3" l="1"/>
  <c r="JN47" i="3" s="1"/>
  <c r="JK116" i="1"/>
  <c r="KX15" i="3"/>
  <c r="KW40" i="3" s="1"/>
  <c r="KW50" i="3" s="1"/>
  <c r="MN12" i="3" l="1"/>
  <c r="JU7" i="3"/>
  <c r="JP8" i="3" l="1"/>
  <c r="KY15" i="3"/>
  <c r="KX40" i="3" s="1"/>
  <c r="KX50" i="3" s="1"/>
  <c r="MO12" i="3"/>
  <c r="JO37" i="3" l="1"/>
  <c r="JO47" i="3" s="1"/>
  <c r="JL116" i="1"/>
  <c r="JV7" i="3"/>
  <c r="JQ8" i="3" l="1"/>
  <c r="KZ15" i="3"/>
  <c r="KY40" i="3" s="1"/>
  <c r="KY50" i="3" s="1"/>
  <c r="MP12" i="3"/>
  <c r="JP37" i="3" l="1"/>
  <c r="JP47" i="3" s="1"/>
  <c r="JM116" i="1"/>
  <c r="JW7" i="3"/>
  <c r="MQ12" i="3" l="1"/>
  <c r="LA15" i="3"/>
  <c r="KZ40" i="3" s="1"/>
  <c r="KZ50" i="3" s="1"/>
  <c r="JX7" i="3" l="1"/>
  <c r="JR8" i="3"/>
  <c r="JQ37" i="3" l="1"/>
  <c r="JQ47" i="3" s="1"/>
  <c r="JN116" i="1"/>
  <c r="LB15" i="3"/>
  <c r="LA40" i="3" s="1"/>
  <c r="LA50" i="3" s="1"/>
  <c r="MR12" i="3"/>
  <c r="JS8" i="3" l="1"/>
  <c r="JY7" i="3"/>
  <c r="JR37" i="3" l="1"/>
  <c r="JR47" i="3" s="1"/>
  <c r="JO116" i="1"/>
  <c r="LC15" i="3"/>
  <c r="LB40" i="3" s="1"/>
  <c r="LB50" i="3" s="1"/>
  <c r="MS12" i="3"/>
  <c r="JT8" i="3" l="1"/>
  <c r="JZ7" i="3"/>
  <c r="JS37" i="3" l="1"/>
  <c r="JS47" i="3" s="1"/>
  <c r="JP116" i="1"/>
  <c r="LD15" i="3"/>
  <c r="LC40" i="3" s="1"/>
  <c r="LC50" i="3" s="1"/>
  <c r="MT12" i="3"/>
  <c r="KA7" i="3" l="1"/>
  <c r="JU8" i="3" l="1"/>
  <c r="MU12" i="3"/>
  <c r="LE15" i="3"/>
  <c r="LD40" i="3" s="1"/>
  <c r="LD50" i="3" s="1"/>
  <c r="JT37" i="3" l="1"/>
  <c r="JT47" i="3" s="1"/>
  <c r="JQ116" i="1"/>
  <c r="KB7" i="3"/>
  <c r="MV12" i="3" l="1"/>
  <c r="LF15" i="3"/>
  <c r="LE40" i="3" s="1"/>
  <c r="LE50" i="3" s="1"/>
  <c r="JV8" i="3" l="1"/>
  <c r="MW12" i="3"/>
  <c r="KC7" i="3"/>
  <c r="JU37" i="3" l="1"/>
  <c r="JU47" i="3" s="1"/>
  <c r="JR116" i="1"/>
  <c r="LG15" i="3"/>
  <c r="LF40" i="3" s="1"/>
  <c r="LF50" i="3" s="1"/>
  <c r="MX12" i="3"/>
  <c r="MY12" i="3" l="1"/>
  <c r="KD7" i="3"/>
  <c r="JW8" i="3" l="1"/>
  <c r="LH15" i="3"/>
  <c r="LG40" i="3" s="1"/>
  <c r="LG50" i="3" s="1"/>
  <c r="JV37" i="3" l="1"/>
  <c r="JV47" i="3" s="1"/>
  <c r="JS116" i="1"/>
  <c r="MZ12" i="3"/>
  <c r="KE7" i="3"/>
  <c r="NA12" i="3" l="1"/>
  <c r="JX8" i="3"/>
  <c r="LI15" i="3"/>
  <c r="LH40" i="3" s="1"/>
  <c r="LH50" i="3" s="1"/>
  <c r="KF7" i="3"/>
  <c r="JW37" i="3" l="1"/>
  <c r="JW47" i="3" s="1"/>
  <c r="JT116" i="1"/>
  <c r="NB12" i="3"/>
  <c r="LJ15" i="3" l="1"/>
  <c r="LI40" i="3" s="1"/>
  <c r="LI50" i="3" s="1"/>
  <c r="KG7" i="3"/>
  <c r="JY8" i="3" l="1"/>
  <c r="NC12" i="3"/>
  <c r="JX37" i="3" l="1"/>
  <c r="JX47" i="3" s="1"/>
  <c r="JU116" i="1"/>
  <c r="LK15" i="3"/>
  <c r="LJ40" i="3" s="1"/>
  <c r="LJ50" i="3" s="1"/>
  <c r="KH7" i="3"/>
  <c r="ND12" i="3" l="1"/>
  <c r="JZ8" i="3" l="1"/>
  <c r="LL15" i="3"/>
  <c r="LK40" i="3" s="1"/>
  <c r="LK50" i="3" s="1"/>
  <c r="NE12" i="3"/>
  <c r="KI7" i="3"/>
  <c r="JY37" i="3" l="1"/>
  <c r="JY47" i="3" s="1"/>
  <c r="JV116" i="1"/>
  <c r="NF12" i="3"/>
  <c r="LM15" i="3" l="1"/>
  <c r="LL40" i="3" s="1"/>
  <c r="LL50" i="3" s="1"/>
  <c r="KJ7" i="3"/>
  <c r="KA8" i="3" l="1"/>
  <c r="JZ37" i="3" l="1"/>
  <c r="JZ47" i="3" s="1"/>
  <c r="JW116" i="1"/>
  <c r="LN15" i="3"/>
  <c r="LM40" i="3" s="1"/>
  <c r="LM50" i="3" s="1"/>
  <c r="KK7" i="3"/>
  <c r="KB8" i="3" l="1"/>
  <c r="KL7" i="3"/>
  <c r="LO15" i="3"/>
  <c r="LN40" i="3" s="1"/>
  <c r="LN50" i="3" s="1"/>
  <c r="KA37" i="3" l="1"/>
  <c r="KA47" i="3" s="1"/>
  <c r="JX116" i="1"/>
  <c r="LP15" i="3"/>
  <c r="LO40" i="3" s="1"/>
  <c r="LO50" i="3" s="1"/>
  <c r="KM7" i="3"/>
  <c r="KC8" i="3" l="1"/>
  <c r="KB37" i="3" l="1"/>
  <c r="KB47" i="3" s="1"/>
  <c r="JY116" i="1"/>
  <c r="LQ15" i="3"/>
  <c r="LP40" i="3" s="1"/>
  <c r="LP50" i="3" s="1"/>
  <c r="KN7" i="3"/>
  <c r="LR15" i="3" l="1"/>
  <c r="LQ40" i="3" s="1"/>
  <c r="LQ50" i="3" s="1"/>
  <c r="KD8" i="3"/>
  <c r="KO7" i="3"/>
  <c r="KC37" i="3" l="1"/>
  <c r="KC47" i="3" s="1"/>
  <c r="JZ116" i="1"/>
  <c r="KE8" i="3"/>
  <c r="LS15" i="3"/>
  <c r="LR40" i="3" s="1"/>
  <c r="LR50" i="3" s="1"/>
  <c r="KP7" i="3"/>
  <c r="KD37" i="3" l="1"/>
  <c r="KD47" i="3" s="1"/>
  <c r="KA116" i="1"/>
  <c r="KF8" i="3"/>
  <c r="KB116" i="1" s="1"/>
  <c r="KQ7" i="3" l="1"/>
  <c r="KE37" i="3"/>
  <c r="KE47" i="3" s="1"/>
  <c r="LT15" i="3"/>
  <c r="LS40" i="3" s="1"/>
  <c r="LS50" i="3" s="1"/>
  <c r="KG8" i="3" l="1"/>
  <c r="KF37" i="3" l="1"/>
  <c r="KF47" i="3" s="1"/>
  <c r="KC116" i="1"/>
  <c r="KH8" i="3"/>
  <c r="KR7" i="3"/>
  <c r="LU15" i="3"/>
  <c r="LT40" i="3" s="1"/>
  <c r="LT50" i="3" s="1"/>
  <c r="KG37" i="3" l="1"/>
  <c r="KG47" i="3" s="1"/>
  <c r="KD116" i="1"/>
  <c r="KI8" i="3"/>
  <c r="LV15" i="3"/>
  <c r="LU40" i="3" s="1"/>
  <c r="LU50" i="3" s="1"/>
  <c r="KS7" i="3"/>
  <c r="KH37" i="3" l="1"/>
  <c r="KH47" i="3" s="1"/>
  <c r="KE116" i="1"/>
  <c r="LW15" i="3"/>
  <c r="LV40" i="3" s="1"/>
  <c r="LV50" i="3" s="1"/>
  <c r="KT7" i="3"/>
  <c r="KJ8" i="3" l="1"/>
  <c r="KI37" i="3" l="1"/>
  <c r="KI47" i="3" s="1"/>
  <c r="KF116" i="1"/>
  <c r="LX15" i="3"/>
  <c r="LW40" i="3" s="1"/>
  <c r="LW50" i="3" s="1"/>
  <c r="KU7" i="3"/>
  <c r="KK8" i="3" l="1"/>
  <c r="KJ37" i="3" l="1"/>
  <c r="KJ47" i="3" s="1"/>
  <c r="KG116" i="1"/>
  <c r="LY15" i="3"/>
  <c r="LX40" i="3" s="1"/>
  <c r="LX50" i="3" s="1"/>
  <c r="KV7" i="3"/>
  <c r="KL8" i="3" l="1"/>
  <c r="KK37" i="3" l="1"/>
  <c r="KK47" i="3" s="1"/>
  <c r="KH116" i="1"/>
  <c r="KW7" i="3"/>
  <c r="LZ15" i="3" l="1"/>
  <c r="LY40" i="3" s="1"/>
  <c r="LY50" i="3" s="1"/>
  <c r="KM8" i="3"/>
  <c r="KL37" i="3" l="1"/>
  <c r="KL47" i="3" s="1"/>
  <c r="KI116" i="1"/>
  <c r="MA15" i="3"/>
  <c r="LZ40" i="3" s="1"/>
  <c r="LZ50" i="3" s="1"/>
  <c r="KX7" i="3"/>
  <c r="KN8" i="3" l="1"/>
  <c r="MB15" i="3"/>
  <c r="MA40" i="3" s="1"/>
  <c r="MA50" i="3" s="1"/>
  <c r="KM37" i="3" l="1"/>
  <c r="KM47" i="3" s="1"/>
  <c r="KJ116" i="1"/>
  <c r="KO8" i="3"/>
  <c r="KY7" i="3"/>
  <c r="KN37" i="3" l="1"/>
  <c r="KN47" i="3" s="1"/>
  <c r="KK116" i="1"/>
  <c r="KP8" i="3"/>
  <c r="MC15" i="3"/>
  <c r="MB40" i="3" s="1"/>
  <c r="MB50" i="3" s="1"/>
  <c r="KO37" i="3" l="1"/>
  <c r="KO47" i="3" s="1"/>
  <c r="KL116" i="1"/>
  <c r="KZ7" i="3"/>
  <c r="MD15" i="3" l="1"/>
  <c r="MC40" i="3" s="1"/>
  <c r="MC50" i="3" s="1"/>
  <c r="KQ8" i="3"/>
  <c r="KP37" i="3" l="1"/>
  <c r="KP47" i="3" s="1"/>
  <c r="KM116" i="1"/>
  <c r="LA7" i="3"/>
  <c r="ME15" i="3" l="1"/>
  <c r="MD40" i="3" s="1"/>
  <c r="MD50" i="3" s="1"/>
  <c r="KR8" i="3"/>
  <c r="KQ37" i="3" l="1"/>
  <c r="KQ47" i="3" s="1"/>
  <c r="KN116" i="1"/>
  <c r="LB7" i="3"/>
  <c r="KS8" i="3" l="1"/>
  <c r="MF15" i="3"/>
  <c r="ME40" i="3" s="1"/>
  <c r="ME50" i="3" s="1"/>
  <c r="KR37" i="3" l="1"/>
  <c r="KR47" i="3" s="1"/>
  <c r="KO116" i="1"/>
  <c r="LC7" i="3"/>
  <c r="KT8" i="3" l="1"/>
  <c r="MG15" i="3"/>
  <c r="MF40" i="3" s="1"/>
  <c r="MF50" i="3" s="1"/>
  <c r="KS37" i="3" l="1"/>
  <c r="KS47" i="3" s="1"/>
  <c r="KP116" i="1"/>
  <c r="LD7" i="3"/>
  <c r="KU8" i="3" l="1"/>
  <c r="MH15" i="3"/>
  <c r="MG40" i="3" s="1"/>
  <c r="MG50" i="3" s="1"/>
  <c r="KT37" i="3" l="1"/>
  <c r="KT47" i="3" s="1"/>
  <c r="KQ116" i="1"/>
  <c r="LE7" i="3"/>
  <c r="MI15" i="3" l="1"/>
  <c r="MH40" i="3" s="1"/>
  <c r="MH50" i="3" s="1"/>
  <c r="KV8" i="3"/>
  <c r="KU37" i="3" l="1"/>
  <c r="KU47" i="3" s="1"/>
  <c r="KR116" i="1"/>
  <c r="LF7" i="3"/>
  <c r="KW8" i="3" l="1"/>
  <c r="MJ15" i="3"/>
  <c r="MI40" i="3" s="1"/>
  <c r="MI50" i="3" s="1"/>
  <c r="KV37" i="3" l="1"/>
  <c r="KV47" i="3" s="1"/>
  <c r="KS116" i="1"/>
  <c r="LG7" i="3"/>
  <c r="MK15" i="3" l="1"/>
  <c r="MJ40" i="3" s="1"/>
  <c r="MJ50" i="3" s="1"/>
  <c r="KX8" i="3" l="1"/>
  <c r="LH7" i="3"/>
  <c r="KW37" i="3" l="1"/>
  <c r="KW47" i="3" s="1"/>
  <c r="KT116" i="1"/>
  <c r="ML15" i="3"/>
  <c r="MK40" i="3" s="1"/>
  <c r="MK50" i="3" s="1"/>
  <c r="LI7" i="3" l="1"/>
  <c r="KY8" i="3" l="1"/>
  <c r="MM15" i="3"/>
  <c r="ML40" i="3" s="1"/>
  <c r="ML50" i="3" s="1"/>
  <c r="KX37" i="3" l="1"/>
  <c r="KX47" i="3" s="1"/>
  <c r="KU116" i="1"/>
  <c r="KZ8" i="3"/>
  <c r="LJ7" i="3"/>
  <c r="KY37" i="3" l="1"/>
  <c r="KY47" i="3" s="1"/>
  <c r="KV116" i="1"/>
  <c r="MN15" i="3"/>
  <c r="MM40" i="3" s="1"/>
  <c r="MM50" i="3" s="1"/>
  <c r="LK7" i="3" l="1"/>
  <c r="LA8" i="3" l="1"/>
  <c r="MO15" i="3"/>
  <c r="MN40" i="3" s="1"/>
  <c r="MN50" i="3" s="1"/>
  <c r="KZ37" i="3" l="1"/>
  <c r="KZ47" i="3" s="1"/>
  <c r="KW116" i="1"/>
  <c r="LL7" i="3"/>
  <c r="MP15" i="3" l="1"/>
  <c r="MO40" i="3" s="1"/>
  <c r="MO50" i="3" s="1"/>
  <c r="LB8" i="3" l="1"/>
  <c r="LM7" i="3"/>
  <c r="LA37" i="3" l="1"/>
  <c r="LA47" i="3" s="1"/>
  <c r="KX116" i="1"/>
  <c r="MQ15" i="3"/>
  <c r="MP40" i="3" s="1"/>
  <c r="MP50" i="3" s="1"/>
  <c r="LN7" i="3" l="1"/>
  <c r="LC8" i="3" l="1"/>
  <c r="MR15" i="3"/>
  <c r="MQ40" i="3" s="1"/>
  <c r="MQ50" i="3" s="1"/>
  <c r="LB37" i="3" l="1"/>
  <c r="LB47" i="3" s="1"/>
  <c r="KY116" i="1"/>
  <c r="LO7" i="3"/>
  <c r="MS15" i="3" l="1"/>
  <c r="MR40" i="3" s="1"/>
  <c r="MR50" i="3" s="1"/>
  <c r="LD8" i="3" l="1"/>
  <c r="LP7" i="3"/>
  <c r="LC37" i="3" l="1"/>
  <c r="LC47" i="3" s="1"/>
  <c r="KZ116" i="1"/>
  <c r="MT15" i="3"/>
  <c r="MS40" i="3" s="1"/>
  <c r="MS50" i="3" s="1"/>
  <c r="LQ7" i="3" l="1"/>
  <c r="LE8" i="3" l="1"/>
  <c r="MU15" i="3"/>
  <c r="MT40" i="3" s="1"/>
  <c r="MT50" i="3" s="1"/>
  <c r="LD37" i="3" l="1"/>
  <c r="LD47" i="3" s="1"/>
  <c r="LA116" i="1"/>
  <c r="LR7" i="3"/>
  <c r="MV15" i="3" l="1"/>
  <c r="MU40" i="3" s="1"/>
  <c r="MU50" i="3" s="1"/>
  <c r="LF8" i="3" l="1"/>
  <c r="LS7" i="3"/>
  <c r="LE37" i="3" l="1"/>
  <c r="LE47" i="3" s="1"/>
  <c r="LB116" i="1"/>
  <c r="MW15" i="3"/>
  <c r="MV40" i="3" s="1"/>
  <c r="MV50" i="3" s="1"/>
  <c r="LT7" i="3" l="1"/>
  <c r="LG8" i="3" l="1"/>
  <c r="MX15" i="3"/>
  <c r="MW40" i="3" s="1"/>
  <c r="MW50" i="3" s="1"/>
  <c r="LF37" i="3" l="1"/>
  <c r="LF47" i="3" s="1"/>
  <c r="LC116" i="1"/>
  <c r="LU7" i="3"/>
  <c r="MY15" i="3" l="1"/>
  <c r="MX40" i="3" s="1"/>
  <c r="MX50" i="3" s="1"/>
  <c r="LH8" i="3" l="1"/>
  <c r="LV7" i="3"/>
  <c r="LG37" i="3" l="1"/>
  <c r="LG47" i="3" s="1"/>
  <c r="LD116" i="1"/>
  <c r="MZ15" i="3"/>
  <c r="MY40" i="3" s="1"/>
  <c r="MY50" i="3" s="1"/>
  <c r="LW7" i="3" l="1"/>
  <c r="LI8" i="3" l="1"/>
  <c r="NA15" i="3"/>
  <c r="MZ40" i="3" s="1"/>
  <c r="MZ50" i="3" s="1"/>
  <c r="LH37" i="3" l="1"/>
  <c r="LH47" i="3" s="1"/>
  <c r="LE116" i="1"/>
  <c r="LJ8" i="3"/>
  <c r="LX7" i="3"/>
  <c r="LI37" i="3" l="1"/>
  <c r="LI47" i="3" s="1"/>
  <c r="LF116" i="1"/>
  <c r="NB15" i="3"/>
  <c r="NA40" i="3" s="1"/>
  <c r="NA50" i="3" s="1"/>
  <c r="LK8" i="3" l="1"/>
  <c r="LY7" i="3"/>
  <c r="LJ37" i="3" l="1"/>
  <c r="LJ47" i="3" s="1"/>
  <c r="LG116" i="1"/>
  <c r="NC15" i="3"/>
  <c r="NB40" i="3" s="1"/>
  <c r="NB50" i="3" s="1"/>
  <c r="LZ7" i="3" l="1"/>
  <c r="LL8" i="3" l="1"/>
  <c r="LK37" i="3" l="1"/>
  <c r="LK47" i="3" s="1"/>
  <c r="LH116" i="1"/>
  <c r="MA7" i="3"/>
  <c r="ND15" i="3"/>
  <c r="NC40" i="3" s="1"/>
  <c r="NC50" i="3" s="1"/>
  <c r="LM8" i="3" l="1"/>
  <c r="NE15" i="3"/>
  <c r="ND40" i="3" s="1"/>
  <c r="ND50" i="3" s="1"/>
  <c r="MB7" i="3"/>
  <c r="LL37" i="3" l="1"/>
  <c r="LL47" i="3" s="1"/>
  <c r="LI116" i="1"/>
  <c r="NF15" i="3"/>
  <c r="NE40" i="3" s="1"/>
  <c r="NE50" i="3" s="1"/>
  <c r="MC7" i="3" l="1"/>
  <c r="LN8" i="3" l="1"/>
  <c r="LM37" i="3" l="1"/>
  <c r="LM47" i="3" s="1"/>
  <c r="LJ116" i="1"/>
  <c r="MD7" i="3"/>
  <c r="LO8" i="3" l="1"/>
  <c r="ME7" i="3"/>
  <c r="LN37" i="3" l="1"/>
  <c r="LN47" i="3" s="1"/>
  <c r="LK116" i="1"/>
  <c r="MF7" i="3"/>
  <c r="LP8" i="3" l="1"/>
  <c r="LO37" i="3" l="1"/>
  <c r="LO47" i="3" s="1"/>
  <c r="LL116" i="1"/>
  <c r="MG7" i="3"/>
  <c r="LQ8" i="3" l="1"/>
  <c r="MH7" i="3"/>
  <c r="LP37" i="3" l="1"/>
  <c r="LP47" i="3" s="1"/>
  <c r="LM116" i="1"/>
  <c r="MI7" i="3"/>
  <c r="LR8" i="3" l="1"/>
  <c r="LQ37" i="3" l="1"/>
  <c r="LQ47" i="3" s="1"/>
  <c r="LN116" i="1"/>
  <c r="MJ7" i="3"/>
  <c r="LS8" i="3" l="1"/>
  <c r="MK7" i="3"/>
  <c r="LR37" i="3" l="1"/>
  <c r="LR47" i="3" s="1"/>
  <c r="LO116" i="1"/>
  <c r="ML7" i="3"/>
  <c r="LT8" i="3" l="1"/>
  <c r="LS37" i="3" l="1"/>
  <c r="LS47" i="3" s="1"/>
  <c r="LP116" i="1"/>
  <c r="MM7" i="3"/>
  <c r="LU8" i="3" l="1"/>
  <c r="MN7" i="3"/>
  <c r="LT37" i="3" l="1"/>
  <c r="LT47" i="3" s="1"/>
  <c r="LQ116" i="1"/>
  <c r="MO7" i="3"/>
  <c r="LV8" i="3" l="1"/>
  <c r="LU37" i="3" l="1"/>
  <c r="LU47" i="3" s="1"/>
  <c r="LR116" i="1"/>
  <c r="MP7" i="3"/>
  <c r="LW8" i="3" l="1"/>
  <c r="MQ7" i="3"/>
  <c r="LV37" i="3" l="1"/>
  <c r="LV47" i="3" s="1"/>
  <c r="LS116" i="1"/>
  <c r="MR7" i="3"/>
  <c r="LX8" i="3" l="1"/>
  <c r="LW37" i="3" l="1"/>
  <c r="LW47" i="3" s="1"/>
  <c r="LT116" i="1"/>
  <c r="MS7" i="3"/>
  <c r="LY8" i="3" l="1"/>
  <c r="MT7" i="3"/>
  <c r="LX37" i="3" l="1"/>
  <c r="LX47" i="3" s="1"/>
  <c r="LU116" i="1"/>
  <c r="MU7" i="3"/>
  <c r="LZ8" i="3" l="1"/>
  <c r="LY37" i="3" l="1"/>
  <c r="LY47" i="3" s="1"/>
  <c r="LV116" i="1"/>
  <c r="MV7" i="3"/>
  <c r="MA8" i="3" l="1"/>
  <c r="MW7" i="3"/>
  <c r="LZ37" i="3" l="1"/>
  <c r="LZ47" i="3" s="1"/>
  <c r="LW116" i="1"/>
  <c r="MX7" i="3"/>
  <c r="MB8" i="3" l="1"/>
  <c r="MA37" i="3" l="1"/>
  <c r="MA47" i="3" s="1"/>
  <c r="LX116" i="1"/>
  <c r="MY7" i="3"/>
  <c r="MC8" i="3" l="1"/>
  <c r="MZ7" i="3"/>
  <c r="MB37" i="3" l="1"/>
  <c r="MB47" i="3" s="1"/>
  <c r="LY116" i="1"/>
  <c r="NA7" i="3"/>
  <c r="MD8" i="3" l="1"/>
  <c r="MC37" i="3" l="1"/>
  <c r="MC47" i="3" s="1"/>
  <c r="LZ116" i="1"/>
  <c r="NB7" i="3"/>
  <c r="ME8" i="3" l="1"/>
  <c r="MD37" i="3" l="1"/>
  <c r="MD47" i="3" s="1"/>
  <c r="MA116" i="1"/>
  <c r="NC7" i="3"/>
  <c r="MF8" i="3" l="1"/>
  <c r="ME37" i="3" l="1"/>
  <c r="ME47" i="3" s="1"/>
  <c r="MB116" i="1"/>
  <c r="ND7" i="3"/>
  <c r="MG8" i="3" l="1"/>
  <c r="MF37" i="3" l="1"/>
  <c r="MF47" i="3" s="1"/>
  <c r="MC116" i="1"/>
  <c r="NE7" i="3"/>
  <c r="MH8" i="3" l="1"/>
  <c r="NF7" i="3"/>
  <c r="MG37" i="3" l="1"/>
  <c r="MG47" i="3" s="1"/>
  <c r="MD116" i="1"/>
  <c r="MI8" i="3"/>
  <c r="MH37" i="3" l="1"/>
  <c r="MH47" i="3" s="1"/>
  <c r="ME116" i="1"/>
  <c r="MJ8" i="3"/>
  <c r="MI37" i="3" l="1"/>
  <c r="MI47" i="3" s="1"/>
  <c r="MF116" i="1"/>
  <c r="MK8" i="3"/>
  <c r="MJ37" i="3" l="1"/>
  <c r="MJ47" i="3" s="1"/>
  <c r="MG116" i="1"/>
  <c r="ML8" i="3"/>
  <c r="MK37" i="3" l="1"/>
  <c r="MK47" i="3" s="1"/>
  <c r="MH116" i="1"/>
  <c r="MM8" i="3"/>
  <c r="ML37" i="3" l="1"/>
  <c r="ML47" i="3" s="1"/>
  <c r="MI116" i="1"/>
  <c r="MN8" i="3"/>
  <c r="MM37" i="3" l="1"/>
  <c r="MM47" i="3" s="1"/>
  <c r="MJ116" i="1"/>
  <c r="MO8" i="3"/>
  <c r="MN37" i="3" l="1"/>
  <c r="MN47" i="3" s="1"/>
  <c r="MK116" i="1"/>
  <c r="MP8" i="3"/>
  <c r="MO37" i="3" l="1"/>
  <c r="MO47" i="3" s="1"/>
  <c r="ML116" i="1"/>
  <c r="MQ8" i="3"/>
  <c r="MP37" i="3" l="1"/>
  <c r="MP47" i="3" s="1"/>
  <c r="MM116" i="1"/>
  <c r="MR8" i="3"/>
  <c r="MQ37" i="3" l="1"/>
  <c r="MQ47" i="3" s="1"/>
  <c r="MN116" i="1"/>
  <c r="MS8" i="3"/>
  <c r="MO116" i="1" s="1"/>
  <c r="MR37" i="3" l="1"/>
  <c r="MR47" i="3" s="1"/>
  <c r="MT8" i="3" l="1"/>
  <c r="MS37" i="3" l="1"/>
  <c r="MS47" i="3" s="1"/>
  <c r="MP116" i="1"/>
  <c r="MU8" i="3"/>
  <c r="MT37" i="3" l="1"/>
  <c r="MT47" i="3" s="1"/>
  <c r="MQ116" i="1"/>
  <c r="MV8" i="3"/>
  <c r="MU37" i="3" l="1"/>
  <c r="MU47" i="3" s="1"/>
  <c r="MR116" i="1"/>
  <c r="MW8" i="3"/>
  <c r="MV37" i="3" l="1"/>
  <c r="MV47" i="3" s="1"/>
  <c r="MS116" i="1"/>
  <c r="MX8" i="3"/>
  <c r="MW37" i="3" l="1"/>
  <c r="MW47" i="3" s="1"/>
  <c r="MT116" i="1"/>
  <c r="MY8" i="3"/>
  <c r="MX37" i="3" l="1"/>
  <c r="MX47" i="3" s="1"/>
  <c r="MU116" i="1"/>
  <c r="MZ8" i="3"/>
  <c r="MY37" i="3" l="1"/>
  <c r="MY47" i="3" s="1"/>
  <c r="MV116" i="1"/>
  <c r="NA8" i="3"/>
  <c r="MZ37" i="3" l="1"/>
  <c r="MZ47" i="3" s="1"/>
  <c r="MW116" i="1"/>
  <c r="NB8" i="3"/>
  <c r="NA37" i="3" l="1"/>
  <c r="NA47" i="3" s="1"/>
  <c r="MX116" i="1"/>
  <c r="NC8" i="3"/>
  <c r="NB37" i="3" l="1"/>
  <c r="NB47" i="3" s="1"/>
  <c r="MY116" i="1"/>
  <c r="ND8" i="3"/>
  <c r="NC37" i="3" l="1"/>
  <c r="NC47" i="3" s="1"/>
  <c r="MZ116" i="1"/>
  <c r="NF8" i="3"/>
  <c r="NE8" i="3"/>
  <c r="ND37" i="3" l="1"/>
  <c r="ND47" i="3" s="1"/>
  <c r="NA116" i="1"/>
  <c r="NE37" i="3"/>
  <c r="NE47" i="3" s="1"/>
  <c r="NB116" i="1"/>
  <c r="CM39" i="3"/>
  <c r="CL39" i="3"/>
  <c r="CN39" i="3" l="1"/>
  <c r="CM49" i="3"/>
  <c r="CL49" i="3"/>
  <c r="CN49" i="3" l="1"/>
  <c r="CO39" i="3"/>
  <c r="CO49" i="3" s="1"/>
  <c r="CP39" i="3"/>
  <c r="CP49" i="3" s="1"/>
  <c r="CQ39" i="3" l="1"/>
  <c r="CQ49" i="3" s="1"/>
  <c r="CR39" i="3" l="1"/>
  <c r="CR49" i="3" s="1"/>
  <c r="CT39" i="3" l="1"/>
  <c r="CT49" i="3" s="1"/>
  <c r="CS39" i="3"/>
  <c r="CS49" i="3" s="1"/>
  <c r="CU39" i="3" l="1"/>
  <c r="CU49" i="3" s="1"/>
  <c r="CV39" i="3" l="1"/>
  <c r="CV49" i="3" s="1"/>
  <c r="CW39" i="3"/>
  <c r="CW49" i="3" s="1"/>
  <c r="CX39" i="3" l="1"/>
  <c r="CX49" i="3" s="1"/>
  <c r="CY39" i="3" l="1"/>
  <c r="CY49" i="3" s="1"/>
  <c r="CZ39" i="3" l="1"/>
  <c r="CZ49" i="3" s="1"/>
  <c r="DA39" i="3" l="1"/>
  <c r="DA49" i="3" s="1"/>
  <c r="DB39" i="3" l="1"/>
  <c r="DB49" i="3" s="1"/>
  <c r="DC39" i="3" l="1"/>
  <c r="DC49" i="3" s="1"/>
  <c r="DD39" i="3" l="1"/>
  <c r="DD49" i="3" s="1"/>
  <c r="DE39" i="3" l="1"/>
  <c r="DE49" i="3" s="1"/>
  <c r="DF39" i="3" l="1"/>
  <c r="DF49" i="3" s="1"/>
  <c r="DG39" i="3" l="1"/>
  <c r="DG49" i="3" s="1"/>
  <c r="DH39" i="3" l="1"/>
  <c r="DH49" i="3" l="1"/>
  <c r="DI39" i="3"/>
  <c r="DI49" i="3" s="1"/>
  <c r="DJ39" i="3" l="1"/>
  <c r="DJ49" i="3" s="1"/>
  <c r="DK39" i="3" l="1"/>
  <c r="DK49" i="3" s="1"/>
  <c r="DL39" i="3" l="1"/>
  <c r="DL49" i="3" s="1"/>
  <c r="DM49" i="3" l="1"/>
  <c r="DO49" i="3" l="1"/>
  <c r="DP39" i="3" l="1"/>
  <c r="DP49" i="3" s="1"/>
  <c r="DQ39" i="3" l="1"/>
  <c r="DQ49" i="3" l="1"/>
  <c r="DR39" i="3"/>
  <c r="DR49" i="3" l="1"/>
  <c r="DS39" i="3"/>
  <c r="DS49" i="3" s="1"/>
  <c r="DT39" i="3" l="1"/>
  <c r="DT49" i="3" s="1"/>
  <c r="DU39" i="3" l="1"/>
  <c r="DU49" i="3" s="1"/>
  <c r="DV39" i="3" l="1"/>
  <c r="DV49" i="3" s="1"/>
  <c r="DW39" i="3" l="1"/>
  <c r="DW49" i="3" s="1"/>
  <c r="DX39" i="3" l="1"/>
  <c r="DX49" i="3" s="1"/>
  <c r="DY39" i="3" l="1"/>
  <c r="DY49" i="3" s="1"/>
  <c r="DZ39" i="3" l="1"/>
  <c r="DZ49" i="3" s="1"/>
  <c r="EA39" i="3" l="1"/>
  <c r="EA49" i="3" s="1"/>
  <c r="EB39" i="3" l="1"/>
  <c r="EB49" i="3" s="1"/>
  <c r="EC39" i="3" l="1"/>
  <c r="EC49" i="3" s="1"/>
  <c r="ED39" i="3" l="1"/>
  <c r="ED49" i="3" s="1"/>
  <c r="EE39" i="3" l="1"/>
  <c r="EE49" i="3" s="1"/>
  <c r="EF39" i="3" l="1"/>
  <c r="EF49" i="3" s="1"/>
  <c r="EG39" i="3" l="1"/>
  <c r="EG49" i="3" s="1"/>
  <c r="EH39" i="3" l="1"/>
  <c r="EH49" i="3" s="1"/>
  <c r="EI39" i="3" l="1"/>
  <c r="EI49" i="3" s="1"/>
  <c r="EJ39" i="3" l="1"/>
  <c r="EJ49" i="3" s="1"/>
  <c r="EK39" i="3" l="1"/>
  <c r="EK49" i="3" s="1"/>
  <c r="EL39" i="3" l="1"/>
  <c r="EL49" i="3" s="1"/>
  <c r="EM39" i="3" l="1"/>
  <c r="EM49" i="3" s="1"/>
  <c r="EN39" i="3" l="1"/>
  <c r="EN49" i="3" s="1"/>
  <c r="EO39" i="3" l="1"/>
  <c r="EO49" i="3" s="1"/>
  <c r="EP39" i="3" l="1"/>
  <c r="EP49" i="3" s="1"/>
  <c r="EQ39" i="3" l="1"/>
  <c r="EQ49" i="3" s="1"/>
  <c r="ER39" i="3" l="1"/>
  <c r="ER49" i="3" s="1"/>
  <c r="ES39" i="3" l="1"/>
  <c r="ES49" i="3" s="1"/>
  <c r="ET39" i="3" l="1"/>
  <c r="ET49" i="3" s="1"/>
  <c r="EU39" i="3" l="1"/>
  <c r="EU49" i="3" s="1"/>
  <c r="EV39" i="3" l="1"/>
  <c r="EV49" i="3" s="1"/>
  <c r="EW39" i="3" l="1"/>
  <c r="EW49" i="3" s="1"/>
  <c r="EX39" i="3" l="1"/>
  <c r="EX49" i="3" s="1"/>
  <c r="EY39" i="3" l="1"/>
  <c r="EY49" i="3" s="1"/>
  <c r="EZ39" i="3" l="1"/>
  <c r="EZ49" i="3" s="1"/>
  <c r="FA39" i="3" l="1"/>
  <c r="FA49" i="3" s="1"/>
  <c r="FB39" i="3" l="1"/>
  <c r="FB49" i="3" s="1"/>
  <c r="FC39" i="3" l="1"/>
  <c r="FC49" i="3" s="1"/>
  <c r="FD39" i="3" l="1"/>
  <c r="FD49" i="3" s="1"/>
  <c r="FE39" i="3" l="1"/>
  <c r="FE49" i="3" s="1"/>
  <c r="FF39" i="3" l="1"/>
  <c r="FF49" i="3" s="1"/>
  <c r="FG39" i="3" l="1"/>
  <c r="FG49" i="3" s="1"/>
  <c r="FI14" i="3" l="1"/>
  <c r="FH39" i="3" s="1"/>
  <c r="FH49" i="3" s="1"/>
  <c r="FJ14" i="3" l="1"/>
  <c r="FI39" i="3" s="1"/>
  <c r="FI49" i="3" s="1"/>
  <c r="FK14" i="3" l="1"/>
  <c r="FJ39" i="3" s="1"/>
  <c r="FJ49" i="3" s="1"/>
  <c r="FL14" i="3" l="1"/>
  <c r="FK39" i="3" s="1"/>
  <c r="FK49" i="3" s="1"/>
  <c r="FM14" i="3" l="1"/>
  <c r="FL39" i="3" s="1"/>
  <c r="FL49" i="3" s="1"/>
  <c r="FN14" i="3" l="1"/>
  <c r="FM39" i="3" s="1"/>
  <c r="FM49" i="3" s="1"/>
  <c r="FO14" i="3" l="1"/>
  <c r="FN39" i="3" s="1"/>
  <c r="FN49" i="3" s="1"/>
  <c r="FP14" i="3" l="1"/>
  <c r="FO39" i="3" s="1"/>
  <c r="FO49" i="3" s="1"/>
  <c r="FQ14" i="3" l="1"/>
  <c r="FP39" i="3" s="1"/>
  <c r="FP49" i="3" s="1"/>
  <c r="FR14" i="3" l="1"/>
  <c r="FQ39" i="3" s="1"/>
  <c r="FQ49" i="3" s="1"/>
  <c r="FS14" i="3" l="1"/>
  <c r="FR39" i="3" s="1"/>
  <c r="FR49" i="3" s="1"/>
  <c r="FT14" i="3" l="1"/>
  <c r="FS39" i="3" s="1"/>
  <c r="FS49" i="3" s="1"/>
  <c r="FU14" i="3" l="1"/>
  <c r="FT39" i="3" s="1"/>
  <c r="FT49" i="3" s="1"/>
  <c r="FV14" i="3" l="1"/>
  <c r="FU39" i="3" s="1"/>
  <c r="FU49" i="3" s="1"/>
  <c r="FW14" i="3" l="1"/>
  <c r="FV39" i="3" s="1"/>
  <c r="FV49" i="3" s="1"/>
  <c r="FX14" i="3" l="1"/>
  <c r="FW39" i="3" s="1"/>
  <c r="FW49" i="3" s="1"/>
  <c r="FY14" i="3" l="1"/>
  <c r="FX39" i="3" s="1"/>
  <c r="FX49" i="3" s="1"/>
  <c r="FZ14" i="3" l="1"/>
  <c r="FY39" i="3" s="1"/>
  <c r="FY49" i="3" s="1"/>
  <c r="GA14" i="3" l="1"/>
  <c r="FZ39" i="3" s="1"/>
  <c r="FZ49" i="3" s="1"/>
  <c r="GB14" i="3" l="1"/>
  <c r="GA39" i="3" s="1"/>
  <c r="GA49" i="3" s="1"/>
  <c r="GC14" i="3" l="1"/>
  <c r="GB39" i="3" s="1"/>
  <c r="GB49" i="3" s="1"/>
  <c r="GD14" i="3" l="1"/>
  <c r="GC39" i="3" s="1"/>
  <c r="GC49" i="3" s="1"/>
  <c r="GE14" i="3" l="1"/>
  <c r="GD39" i="3" s="1"/>
  <c r="GD49" i="3" s="1"/>
  <c r="GF14" i="3" l="1"/>
  <c r="GE39" i="3" s="1"/>
  <c r="GE49" i="3" s="1"/>
  <c r="GG14" i="3" l="1"/>
  <c r="GF39" i="3" s="1"/>
  <c r="GF49" i="3" s="1"/>
  <c r="GH14" i="3" l="1"/>
  <c r="GG39" i="3" s="1"/>
  <c r="GG49" i="3" s="1"/>
  <c r="GI14" i="3" l="1"/>
  <c r="GH39" i="3" s="1"/>
  <c r="GH49" i="3" s="1"/>
  <c r="GJ14" i="3" l="1"/>
  <c r="GI39" i="3" s="1"/>
  <c r="GI49" i="3" s="1"/>
  <c r="GK14" i="3" l="1"/>
  <c r="GJ39" i="3" s="1"/>
  <c r="GJ49" i="3" s="1"/>
  <c r="GL14" i="3" l="1"/>
  <c r="GK39" i="3" s="1"/>
  <c r="GK49" i="3" s="1"/>
  <c r="GM14" i="3" l="1"/>
  <c r="GL39" i="3" s="1"/>
  <c r="GL49" i="3" s="1"/>
  <c r="GN14" i="3" l="1"/>
  <c r="GM39" i="3" s="1"/>
  <c r="GM49" i="3" s="1"/>
  <c r="GO14" i="3" l="1"/>
  <c r="GN39" i="3" s="1"/>
  <c r="GN49" i="3" s="1"/>
  <c r="GP14" i="3" l="1"/>
  <c r="GO39" i="3" s="1"/>
  <c r="GO49" i="3" s="1"/>
  <c r="GQ14" i="3" l="1"/>
  <c r="GP39" i="3" s="1"/>
  <c r="GP49" i="3" s="1"/>
  <c r="GR14" i="3" l="1"/>
  <c r="GQ39" i="3" s="1"/>
  <c r="GQ49" i="3" s="1"/>
  <c r="GS14" i="3" l="1"/>
  <c r="GR39" i="3" s="1"/>
  <c r="GR49" i="3" s="1"/>
  <c r="GT14" i="3" l="1"/>
  <c r="GS39" i="3" s="1"/>
  <c r="GS49" i="3" s="1"/>
  <c r="GU14" i="3" l="1"/>
  <c r="GT39" i="3" s="1"/>
  <c r="GT49" i="3" s="1"/>
  <c r="GV14" i="3" l="1"/>
  <c r="GU39" i="3" s="1"/>
  <c r="GU49" i="3" s="1"/>
  <c r="GW14" i="3" l="1"/>
  <c r="GV39" i="3" s="1"/>
  <c r="GV49" i="3" s="1"/>
  <c r="GX14" i="3" l="1"/>
  <c r="GW39" i="3" s="1"/>
  <c r="GW49" i="3" s="1"/>
  <c r="GY14" i="3" l="1"/>
  <c r="GX39" i="3" s="1"/>
  <c r="GX49" i="3" s="1"/>
  <c r="GZ14" i="3" l="1"/>
  <c r="GY39" i="3" s="1"/>
  <c r="GY49" i="3" s="1"/>
  <c r="HA14" i="3" l="1"/>
  <c r="GZ39" i="3" s="1"/>
  <c r="GZ49" i="3" s="1"/>
  <c r="HA39" i="3" l="1"/>
  <c r="HA49" i="3" s="1"/>
  <c r="HC14" i="3" l="1"/>
  <c r="HB39" i="3" s="1"/>
  <c r="HB49" i="3" s="1"/>
  <c r="HD14" i="3" l="1"/>
  <c r="HC39" i="3" s="1"/>
  <c r="HC49" i="3" s="1"/>
  <c r="HE14" i="3" l="1"/>
  <c r="HD39" i="3" s="1"/>
  <c r="HD49" i="3" s="1"/>
  <c r="HF14" i="3" l="1"/>
  <c r="HE39" i="3" s="1"/>
  <c r="HE49" i="3" s="1"/>
  <c r="HG14" i="3" l="1"/>
  <c r="HF39" i="3" s="1"/>
  <c r="HF49" i="3" s="1"/>
  <c r="HH14" i="3" l="1"/>
  <c r="HG39" i="3" s="1"/>
  <c r="HG49" i="3" s="1"/>
  <c r="HI14" i="3" l="1"/>
  <c r="HH39" i="3" s="1"/>
  <c r="HH49" i="3" s="1"/>
  <c r="HJ14" i="3" l="1"/>
  <c r="HI39" i="3" s="1"/>
  <c r="HI49" i="3" s="1"/>
  <c r="HK14" i="3" l="1"/>
  <c r="HJ39" i="3" s="1"/>
  <c r="HJ49" i="3" s="1"/>
  <c r="HL14" i="3" l="1"/>
  <c r="HK39" i="3" s="1"/>
  <c r="HK49" i="3" s="1"/>
  <c r="HM14" i="3" l="1"/>
  <c r="HL39" i="3" s="1"/>
  <c r="HL49" i="3" s="1"/>
  <c r="HN14" i="3" l="1"/>
  <c r="HM39" i="3" s="1"/>
  <c r="HM49" i="3" s="1"/>
  <c r="HO14" i="3" l="1"/>
  <c r="HN39" i="3" s="1"/>
  <c r="HN49" i="3" s="1"/>
  <c r="HP14" i="3" l="1"/>
  <c r="HO39" i="3" s="1"/>
  <c r="HO49" i="3" s="1"/>
  <c r="HQ14" i="3" l="1"/>
  <c r="HP39" i="3" s="1"/>
  <c r="HP49" i="3" s="1"/>
  <c r="HR14" i="3" l="1"/>
  <c r="HQ39" i="3" s="1"/>
  <c r="HQ49" i="3" s="1"/>
  <c r="HS14" i="3" l="1"/>
  <c r="HR39" i="3" s="1"/>
  <c r="HR49" i="3" s="1"/>
  <c r="HT14" i="3" l="1"/>
  <c r="HS39" i="3" s="1"/>
  <c r="HS49" i="3" s="1"/>
  <c r="HU14" i="3" l="1"/>
  <c r="HT39" i="3" s="1"/>
  <c r="HT49" i="3" s="1"/>
  <c r="HV14" i="3" l="1"/>
  <c r="HU39" i="3" s="1"/>
  <c r="HU49" i="3" s="1"/>
  <c r="HW14" i="3" l="1"/>
  <c r="HV39" i="3" s="1"/>
  <c r="HV49" i="3" s="1"/>
  <c r="HX14" i="3" l="1"/>
  <c r="HW39" i="3" s="1"/>
  <c r="HW49" i="3" s="1"/>
  <c r="HY14" i="3" l="1"/>
  <c r="HX39" i="3" s="1"/>
  <c r="HX49" i="3" s="1"/>
  <c r="HZ14" i="3" l="1"/>
  <c r="HY39" i="3" s="1"/>
  <c r="HY49" i="3" s="1"/>
  <c r="IA14" i="3" l="1"/>
  <c r="HZ39" i="3" s="1"/>
  <c r="HZ49" i="3" s="1"/>
  <c r="IB14" i="3" l="1"/>
  <c r="IA39" i="3" s="1"/>
  <c r="IA49" i="3" s="1"/>
  <c r="IC14" i="3" l="1"/>
  <c r="IB39" i="3" s="1"/>
  <c r="IB49" i="3" s="1"/>
  <c r="ID14" i="3" l="1"/>
  <c r="IC39" i="3" s="1"/>
  <c r="IC49" i="3" s="1"/>
  <c r="IE14" i="3" l="1"/>
  <c r="ID39" i="3" s="1"/>
  <c r="ID49" i="3" s="1"/>
  <c r="IF14" i="3" l="1"/>
  <c r="IE39" i="3" s="1"/>
  <c r="IE49" i="3" s="1"/>
  <c r="IG14" i="3" l="1"/>
  <c r="IF39" i="3" s="1"/>
  <c r="IF49" i="3" s="1"/>
  <c r="IH14" i="3" l="1"/>
  <c r="IG39" i="3" s="1"/>
  <c r="IG49" i="3" s="1"/>
  <c r="II14" i="3" l="1"/>
  <c r="IH39" i="3" s="1"/>
  <c r="IH49" i="3" s="1"/>
  <c r="IJ14" i="3" l="1"/>
  <c r="II39" i="3" s="1"/>
  <c r="II49" i="3" s="1"/>
  <c r="IK14" i="3" l="1"/>
  <c r="IJ39" i="3" s="1"/>
  <c r="IJ49" i="3" s="1"/>
  <c r="IL14" i="3" l="1"/>
  <c r="IK39" i="3" s="1"/>
  <c r="IK49" i="3" s="1"/>
  <c r="IM14" i="3" l="1"/>
  <c r="IL39" i="3" s="1"/>
  <c r="IL49" i="3" s="1"/>
  <c r="IN14" i="3" l="1"/>
  <c r="IM39" i="3" s="1"/>
  <c r="IM49" i="3" s="1"/>
  <c r="IO14" i="3" l="1"/>
  <c r="IN39" i="3" s="1"/>
  <c r="IN49" i="3" s="1"/>
  <c r="IP14" i="3" l="1"/>
  <c r="IO39" i="3" s="1"/>
  <c r="IO49" i="3" s="1"/>
  <c r="IQ14" i="3" l="1"/>
  <c r="IP39" i="3" s="1"/>
  <c r="IP49" i="3" s="1"/>
  <c r="IR14" i="3" l="1"/>
  <c r="IQ39" i="3" s="1"/>
  <c r="IQ49" i="3" s="1"/>
  <c r="IS14" i="3" l="1"/>
  <c r="IR39" i="3" s="1"/>
  <c r="IR49" i="3" s="1"/>
  <c r="IT14" i="3" l="1"/>
  <c r="IS39" i="3" s="1"/>
  <c r="IS49" i="3" s="1"/>
  <c r="IU14" i="3" l="1"/>
  <c r="IT39" i="3" s="1"/>
  <c r="IT49" i="3" s="1"/>
  <c r="IV14" i="3" l="1"/>
  <c r="IU39" i="3" s="1"/>
  <c r="IU49" i="3" s="1"/>
  <c r="IW14" i="3" l="1"/>
  <c r="IV39" i="3" s="1"/>
  <c r="IV49" i="3" s="1"/>
  <c r="IX14" i="3" l="1"/>
  <c r="IW39" i="3" s="1"/>
  <c r="IW49" i="3" s="1"/>
  <c r="IY14" i="3" l="1"/>
  <c r="IX39" i="3" s="1"/>
  <c r="IX49" i="3" s="1"/>
  <c r="IZ14" i="3" l="1"/>
  <c r="IY39" i="3" s="1"/>
  <c r="IY49" i="3" s="1"/>
  <c r="JA14" i="3" l="1"/>
  <c r="IZ39" i="3" s="1"/>
  <c r="IZ49" i="3" s="1"/>
  <c r="JB14" i="3" l="1"/>
  <c r="JA39" i="3" s="1"/>
  <c r="JA49" i="3" s="1"/>
  <c r="JC14" i="3" l="1"/>
  <c r="JB39" i="3" s="1"/>
  <c r="JB49" i="3" s="1"/>
  <c r="JD14" i="3" l="1"/>
  <c r="JC39" i="3" s="1"/>
  <c r="JC49" i="3" s="1"/>
  <c r="JE14" i="3" l="1"/>
  <c r="JD39" i="3" s="1"/>
  <c r="JD49" i="3" s="1"/>
  <c r="JF14" i="3" l="1"/>
  <c r="JE39" i="3" s="1"/>
  <c r="JE49" i="3" s="1"/>
  <c r="JG14" i="3" l="1"/>
  <c r="JF39" i="3" s="1"/>
  <c r="JF49" i="3" s="1"/>
  <c r="JH14" i="3" l="1"/>
  <c r="JG39" i="3" s="1"/>
  <c r="JG49" i="3" s="1"/>
  <c r="JI14" i="3" l="1"/>
  <c r="JH39" i="3" s="1"/>
  <c r="JH49" i="3" s="1"/>
  <c r="JJ14" i="3" l="1"/>
  <c r="JI39" i="3" s="1"/>
  <c r="JI49" i="3" s="1"/>
  <c r="JK14" i="3" l="1"/>
  <c r="JJ39" i="3" s="1"/>
  <c r="JJ49" i="3" s="1"/>
  <c r="JL14" i="3" l="1"/>
  <c r="JK39" i="3" s="1"/>
  <c r="JK49" i="3" s="1"/>
  <c r="JM14" i="3" l="1"/>
  <c r="JL39" i="3" s="1"/>
  <c r="JL49" i="3" s="1"/>
  <c r="JN14" i="3" l="1"/>
  <c r="JM39" i="3" s="1"/>
  <c r="JM49" i="3" s="1"/>
  <c r="JO14" i="3" l="1"/>
  <c r="JN39" i="3" s="1"/>
  <c r="JN49" i="3" s="1"/>
  <c r="JP14" i="3" l="1"/>
  <c r="JO39" i="3" s="1"/>
  <c r="JO49" i="3" s="1"/>
  <c r="JQ14" i="3" l="1"/>
  <c r="JP39" i="3" s="1"/>
  <c r="JP49" i="3" s="1"/>
  <c r="JR14" i="3" l="1"/>
  <c r="JQ39" i="3" s="1"/>
  <c r="JQ49" i="3" s="1"/>
  <c r="JS14" i="3" l="1"/>
  <c r="JR39" i="3" s="1"/>
  <c r="JR49" i="3" s="1"/>
  <c r="JT14" i="3" l="1"/>
  <c r="JS39" i="3" s="1"/>
  <c r="JS49" i="3" s="1"/>
  <c r="JU14" i="3" l="1"/>
  <c r="JT39" i="3" s="1"/>
  <c r="JT49" i="3" s="1"/>
  <c r="JV14" i="3" l="1"/>
  <c r="JU39" i="3" s="1"/>
  <c r="JU49" i="3" s="1"/>
  <c r="JW14" i="3" l="1"/>
  <c r="JV39" i="3" s="1"/>
  <c r="JV49" i="3" s="1"/>
  <c r="JX14" i="3" l="1"/>
  <c r="JW39" i="3" s="1"/>
  <c r="JW49" i="3" s="1"/>
  <c r="JY14" i="3" l="1"/>
  <c r="JX39" i="3" s="1"/>
  <c r="JX49" i="3" s="1"/>
  <c r="JZ14" i="3" l="1"/>
  <c r="JY39" i="3" s="1"/>
  <c r="JY49" i="3" s="1"/>
  <c r="KA14" i="3" l="1"/>
  <c r="JZ39" i="3" s="1"/>
  <c r="JZ49" i="3" s="1"/>
  <c r="KB14" i="3" l="1"/>
  <c r="KA39" i="3" s="1"/>
  <c r="KA49" i="3" s="1"/>
  <c r="KC14" i="3" l="1"/>
  <c r="KB39" i="3" s="1"/>
  <c r="KB49" i="3" s="1"/>
  <c r="KD14" i="3" l="1"/>
  <c r="KC39" i="3" s="1"/>
  <c r="KC49" i="3" s="1"/>
  <c r="KE14" i="3" l="1"/>
  <c r="KD39" i="3" s="1"/>
  <c r="KD49" i="3" s="1"/>
  <c r="KF14" i="3" l="1"/>
  <c r="KE39" i="3" s="1"/>
  <c r="KE49" i="3" s="1"/>
  <c r="KG14" i="3" l="1"/>
  <c r="KF39" i="3" s="1"/>
  <c r="KF49" i="3" s="1"/>
  <c r="KH14" i="3" l="1"/>
  <c r="KG39" i="3" s="1"/>
  <c r="KG49" i="3" s="1"/>
  <c r="KI14" i="3" l="1"/>
  <c r="KH39" i="3" s="1"/>
  <c r="KH49" i="3" s="1"/>
  <c r="KJ14" i="3" l="1"/>
  <c r="KI39" i="3" s="1"/>
  <c r="KI49" i="3" s="1"/>
  <c r="KK14" i="3" l="1"/>
  <c r="KJ39" i="3" s="1"/>
  <c r="KJ49" i="3" s="1"/>
  <c r="KL14" i="3" l="1"/>
  <c r="KK39" i="3" s="1"/>
  <c r="KK49" i="3" s="1"/>
  <c r="KM14" i="3" l="1"/>
  <c r="KL39" i="3" s="1"/>
  <c r="KL49" i="3" s="1"/>
  <c r="KN14" i="3" l="1"/>
  <c r="KM39" i="3" s="1"/>
  <c r="KM49" i="3" s="1"/>
  <c r="KO14" i="3" l="1"/>
  <c r="KN39" i="3" s="1"/>
  <c r="KN49" i="3" s="1"/>
  <c r="KP14" i="3" l="1"/>
  <c r="KO39" i="3" s="1"/>
  <c r="KO49" i="3" s="1"/>
  <c r="KQ14" i="3" l="1"/>
  <c r="KP39" i="3" s="1"/>
  <c r="KP49" i="3" s="1"/>
  <c r="KR14" i="3" l="1"/>
  <c r="KQ39" i="3" s="1"/>
  <c r="KQ49" i="3" s="1"/>
  <c r="KS14" i="3" l="1"/>
  <c r="KR39" i="3" s="1"/>
  <c r="KR49" i="3" s="1"/>
  <c r="KT14" i="3" l="1"/>
  <c r="KS39" i="3" s="1"/>
  <c r="KS49" i="3" s="1"/>
  <c r="KU14" i="3" l="1"/>
  <c r="KT39" i="3" s="1"/>
  <c r="KT49" i="3" s="1"/>
  <c r="KV14" i="3" l="1"/>
  <c r="KU39" i="3" s="1"/>
  <c r="KU49" i="3" s="1"/>
  <c r="KW14" i="3" l="1"/>
  <c r="KV39" i="3" s="1"/>
  <c r="KV49" i="3" s="1"/>
  <c r="KX14" i="3" l="1"/>
  <c r="KW39" i="3" s="1"/>
  <c r="KW49" i="3" s="1"/>
  <c r="KY14" i="3" l="1"/>
  <c r="KX39" i="3" s="1"/>
  <c r="KX49" i="3" s="1"/>
  <c r="KZ14" i="3" l="1"/>
  <c r="KY39" i="3" s="1"/>
  <c r="KY49" i="3" s="1"/>
  <c r="LA14" i="3" l="1"/>
  <c r="KZ39" i="3" s="1"/>
  <c r="KZ49" i="3" s="1"/>
  <c r="LB14" i="3" l="1"/>
  <c r="LA39" i="3" s="1"/>
  <c r="LA49" i="3" s="1"/>
  <c r="LC14" i="3" l="1"/>
  <c r="LB39" i="3" s="1"/>
  <c r="LB49" i="3" s="1"/>
  <c r="LD14" i="3" l="1"/>
  <c r="LC39" i="3" s="1"/>
  <c r="LC49" i="3" s="1"/>
  <c r="LE14" i="3" l="1"/>
  <c r="LD39" i="3" s="1"/>
  <c r="LD49" i="3" s="1"/>
  <c r="LF14" i="3" l="1"/>
  <c r="LE39" i="3" s="1"/>
  <c r="LE49" i="3" s="1"/>
  <c r="LG14" i="3" l="1"/>
  <c r="LF39" i="3" s="1"/>
  <c r="LF49" i="3" s="1"/>
  <c r="LH14" i="3" l="1"/>
  <c r="LG39" i="3" s="1"/>
  <c r="LG49" i="3" s="1"/>
  <c r="LI14" i="3" l="1"/>
  <c r="LH39" i="3" s="1"/>
  <c r="LH49" i="3" s="1"/>
  <c r="LJ14" i="3" l="1"/>
  <c r="LI39" i="3" s="1"/>
  <c r="LI49" i="3" s="1"/>
  <c r="LK14" i="3" l="1"/>
  <c r="LJ39" i="3" s="1"/>
  <c r="LJ49" i="3" s="1"/>
  <c r="LL14" i="3" l="1"/>
  <c r="LK39" i="3" s="1"/>
  <c r="LK49" i="3" s="1"/>
  <c r="LM14" i="3" l="1"/>
  <c r="LL39" i="3" s="1"/>
  <c r="LL49" i="3" s="1"/>
  <c r="LN14" i="3" l="1"/>
  <c r="LM39" i="3" s="1"/>
  <c r="LM49" i="3" s="1"/>
  <c r="LO14" i="3" l="1"/>
  <c r="LN39" i="3" s="1"/>
  <c r="LN49" i="3" s="1"/>
  <c r="LP14" i="3" l="1"/>
  <c r="LO39" i="3" s="1"/>
  <c r="LO49" i="3" s="1"/>
  <c r="LQ14" i="3" l="1"/>
  <c r="LP39" i="3" s="1"/>
  <c r="LP49" i="3" s="1"/>
  <c r="LR14" i="3" l="1"/>
  <c r="LQ39" i="3" s="1"/>
  <c r="LQ49" i="3" s="1"/>
  <c r="LS14" i="3" l="1"/>
  <c r="LR39" i="3" s="1"/>
  <c r="LR49" i="3" s="1"/>
  <c r="LT14" i="3" l="1"/>
  <c r="LS39" i="3" s="1"/>
  <c r="LS49" i="3" s="1"/>
  <c r="LU14" i="3" l="1"/>
  <c r="LT39" i="3" s="1"/>
  <c r="LT49" i="3" s="1"/>
  <c r="LV14" i="3" l="1"/>
  <c r="LU39" i="3" s="1"/>
  <c r="LU49" i="3" s="1"/>
  <c r="LW14" i="3" l="1"/>
  <c r="LV39" i="3" s="1"/>
  <c r="LV49" i="3" s="1"/>
  <c r="LX14" i="3" l="1"/>
  <c r="LW39" i="3" s="1"/>
  <c r="LW49" i="3" s="1"/>
  <c r="LY14" i="3" l="1"/>
  <c r="LX39" i="3" s="1"/>
  <c r="LX49" i="3" s="1"/>
  <c r="LZ14" i="3" l="1"/>
  <c r="LY39" i="3" s="1"/>
  <c r="LY49" i="3" s="1"/>
  <c r="MA14" i="3" l="1"/>
  <c r="LZ39" i="3" s="1"/>
  <c r="LZ49" i="3" s="1"/>
  <c r="MB14" i="3" l="1"/>
  <c r="MA39" i="3" s="1"/>
  <c r="MA49" i="3" s="1"/>
  <c r="MC14" i="3" l="1"/>
  <c r="MB39" i="3" s="1"/>
  <c r="MB49" i="3" s="1"/>
  <c r="MD14" i="3" l="1"/>
  <c r="MC39" i="3" s="1"/>
  <c r="MC49" i="3" s="1"/>
  <c r="ME14" i="3" l="1"/>
  <c r="MD39" i="3" s="1"/>
  <c r="MD49" i="3" s="1"/>
  <c r="MF14" i="3" l="1"/>
  <c r="ME39" i="3" s="1"/>
  <c r="ME49" i="3" s="1"/>
  <c r="MG14" i="3" l="1"/>
  <c r="MF39" i="3" s="1"/>
  <c r="MF49" i="3" s="1"/>
  <c r="MH14" i="3" l="1"/>
  <c r="MG39" i="3" s="1"/>
  <c r="MG49" i="3" s="1"/>
  <c r="MI14" i="3" l="1"/>
  <c r="MH39" i="3" s="1"/>
  <c r="MH49" i="3" s="1"/>
  <c r="MJ14" i="3" l="1"/>
  <c r="MI39" i="3" s="1"/>
  <c r="MI49" i="3" s="1"/>
  <c r="MK14" i="3" l="1"/>
  <c r="MJ39" i="3" s="1"/>
  <c r="MJ49" i="3" s="1"/>
  <c r="ML14" i="3" l="1"/>
  <c r="MK39" i="3" s="1"/>
  <c r="MK49" i="3" s="1"/>
  <c r="MM14" i="3" l="1"/>
  <c r="ML39" i="3" s="1"/>
  <c r="ML49" i="3" s="1"/>
  <c r="MN14" i="3" l="1"/>
  <c r="MM39" i="3" s="1"/>
  <c r="MM49" i="3" s="1"/>
  <c r="MO14" i="3" l="1"/>
  <c r="MN39" i="3" s="1"/>
  <c r="MN49" i="3" s="1"/>
  <c r="MP14" i="3" l="1"/>
  <c r="MO39" i="3" s="1"/>
  <c r="MO49" i="3" s="1"/>
  <c r="MQ14" i="3" l="1"/>
  <c r="MP39" i="3" s="1"/>
  <c r="MP49" i="3" s="1"/>
  <c r="MR14" i="3" l="1"/>
  <c r="MQ39" i="3" s="1"/>
  <c r="MQ49" i="3" s="1"/>
  <c r="MS14" i="3" l="1"/>
  <c r="MR39" i="3" s="1"/>
  <c r="MR49" i="3" s="1"/>
  <c r="MT14" i="3" l="1"/>
  <c r="MS39" i="3" s="1"/>
  <c r="MS49" i="3" s="1"/>
  <c r="MU14" i="3" l="1"/>
  <c r="MT39" i="3" s="1"/>
  <c r="MT49" i="3" s="1"/>
  <c r="MV14" i="3" l="1"/>
  <c r="MU39" i="3" s="1"/>
  <c r="MU49" i="3" s="1"/>
  <c r="MW14" i="3" l="1"/>
  <c r="MV39" i="3" s="1"/>
  <c r="MV49" i="3" s="1"/>
  <c r="MX14" i="3" l="1"/>
  <c r="MW39" i="3" s="1"/>
  <c r="MW49" i="3" s="1"/>
  <c r="MY14" i="3" l="1"/>
  <c r="MX39" i="3" s="1"/>
  <c r="MX49" i="3" s="1"/>
  <c r="MZ14" i="3" l="1"/>
  <c r="MY39" i="3" s="1"/>
  <c r="MY49" i="3" s="1"/>
  <c r="NA14" i="3" l="1"/>
  <c r="MZ39" i="3" s="1"/>
  <c r="MZ49" i="3" s="1"/>
  <c r="NB14" i="3" l="1"/>
  <c r="NA39" i="3" s="1"/>
  <c r="NA49" i="3" s="1"/>
  <c r="NC14" i="3" l="1"/>
  <c r="NB39" i="3" s="1"/>
  <c r="NB49" i="3" s="1"/>
  <c r="ND14" i="3" l="1"/>
  <c r="NC39" i="3" s="1"/>
  <c r="NC49" i="3" s="1"/>
  <c r="NE14" i="3" l="1"/>
  <c r="ND39" i="3" s="1"/>
  <c r="ND49" i="3" s="1"/>
  <c r="NF14" i="3" l="1"/>
  <c r="NE39" i="3" s="1"/>
  <c r="NE49" i="3" s="1"/>
  <c r="AG98" i="1" l="1"/>
  <c r="AG113" i="1" s="1"/>
  <c r="AG15" i="1"/>
  <c r="AG34" i="1" s="1"/>
  <c r="AL10" i="3" s="1"/>
  <c r="AH15" i="1" l="1"/>
  <c r="AH34" i="1" s="1"/>
  <c r="AM10" i="3" s="1"/>
  <c r="AI15" i="1" l="1"/>
  <c r="AI34" i="1" s="1"/>
  <c r="AN10" i="3" s="1"/>
  <c r="AH98" i="1"/>
  <c r="AH113" i="1" s="1"/>
  <c r="AI98" i="1" l="1"/>
  <c r="AI113" i="1" s="1"/>
  <c r="AJ15" i="1" l="1"/>
  <c r="AJ34" i="1" s="1"/>
  <c r="AO10" i="3" s="1"/>
  <c r="AJ98" i="1" l="1"/>
  <c r="AJ113" i="1" s="1"/>
  <c r="AK15" i="1"/>
  <c r="AK34" i="1" s="1"/>
  <c r="AP10" i="3" s="1"/>
  <c r="AL98" i="1"/>
  <c r="AL113" i="1" s="1"/>
  <c r="AG116" i="1"/>
  <c r="AG123" i="1" s="1"/>
  <c r="AK98" i="1" l="1"/>
  <c r="AK113" i="1" s="1"/>
  <c r="AM98" i="1"/>
  <c r="AM113" i="1" s="1"/>
  <c r="AL15" i="1"/>
  <c r="AL34" i="1" s="1"/>
  <c r="AQ10" i="3" s="1"/>
  <c r="AH116" i="1"/>
  <c r="AH123" i="1" s="1"/>
  <c r="AM15" i="1" l="1"/>
  <c r="AM34" i="1" s="1"/>
  <c r="AR10" i="3" s="1"/>
  <c r="AI116" i="1"/>
  <c r="AI123" i="1" s="1"/>
  <c r="AN15" i="1" l="1"/>
  <c r="AN34" i="1" s="1"/>
  <c r="AS10" i="3" s="1"/>
  <c r="AN98" i="1"/>
  <c r="AN113" i="1" s="1"/>
  <c r="AO15" i="1" l="1"/>
  <c r="AO34" i="1" s="1"/>
  <c r="AT10" i="3" s="1"/>
  <c r="AO98" i="1"/>
  <c r="AO113" i="1" s="1"/>
  <c r="AJ116" i="1"/>
  <c r="AJ123" i="1" s="1"/>
  <c r="AP98" i="1" l="1"/>
  <c r="AP113" i="1" s="1"/>
  <c r="AP15" i="1"/>
  <c r="AP34" i="1" s="1"/>
  <c r="AU10" i="3" s="1"/>
  <c r="AQ98" i="1" l="1"/>
  <c r="AQ113" i="1" s="1"/>
  <c r="AK116" i="1"/>
  <c r="AK123" i="1" s="1"/>
  <c r="AQ15" i="1" l="1"/>
  <c r="AQ34" i="1" s="1"/>
  <c r="AL116" i="1"/>
  <c r="AL123" i="1" s="1"/>
  <c r="AM116" i="1" l="1"/>
  <c r="AM123" i="1" s="1"/>
  <c r="AW15" i="1" l="1"/>
  <c r="AW34" i="1" s="1"/>
  <c r="BB10" i="3" s="1"/>
  <c r="AN116" i="1" l="1"/>
  <c r="AN123" i="1" s="1"/>
  <c r="AW98" i="1"/>
  <c r="AW113" i="1" s="1"/>
  <c r="AO116" i="1" l="1"/>
  <c r="AO123" i="1" s="1"/>
  <c r="AX98" i="1"/>
  <c r="AX113" i="1" s="1"/>
  <c r="AX15" i="1"/>
  <c r="AX34" i="1" s="1"/>
  <c r="AP116" i="1" l="1"/>
  <c r="AP123" i="1" s="1"/>
  <c r="AQ116" i="1" l="1"/>
  <c r="AQ123" i="1" s="1"/>
  <c r="AR116" i="1" l="1"/>
  <c r="AR123" i="1" s="1"/>
  <c r="AR126" i="1" s="1"/>
  <c r="AR83" i="1" s="1"/>
  <c r="AS116" i="1" l="1"/>
  <c r="AS123" i="1" s="1"/>
  <c r="AS126" i="1" s="1"/>
  <c r="AS83" i="1" s="1"/>
  <c r="BC98" i="1"/>
  <c r="BC113" i="1" s="1"/>
  <c r="BD15" i="1" l="1"/>
  <c r="BD34" i="1" s="1"/>
  <c r="BI10" i="3" s="1"/>
  <c r="AT116" i="1" l="1"/>
  <c r="AT123" i="1" s="1"/>
  <c r="AT126" i="1" s="1"/>
  <c r="AT83" i="1" s="1"/>
  <c r="BD98" i="1"/>
  <c r="BD113" i="1" s="1"/>
  <c r="AU116" i="1" l="1"/>
  <c r="AU123" i="1" s="1"/>
  <c r="AU126" i="1" s="1"/>
  <c r="AU83" i="1" s="1"/>
  <c r="BE98" i="1"/>
  <c r="BE113" i="1" s="1"/>
  <c r="BE15" i="1"/>
  <c r="BE34" i="1" s="1"/>
  <c r="AV116" i="1" l="1"/>
  <c r="AV123" i="1" s="1"/>
  <c r="AG46" i="1" l="1"/>
  <c r="AG53" i="1" s="1"/>
  <c r="AW116" i="1"/>
  <c r="AW123" i="1" s="1"/>
  <c r="AH46" i="1" l="1"/>
  <c r="AH53" i="1" s="1"/>
  <c r="AX116" i="1"/>
  <c r="AX123" i="1" s="1"/>
  <c r="BI98" i="1"/>
  <c r="BI113" i="1" s="1"/>
  <c r="BI15" i="1"/>
  <c r="BI34" i="1" s="1"/>
  <c r="BN10" i="3" s="1"/>
  <c r="AG64" i="1" l="1"/>
  <c r="AG71" i="1" s="1"/>
  <c r="AI46" i="1"/>
  <c r="AI53" i="1" s="1"/>
  <c r="AY116" i="1"/>
  <c r="AY123" i="1" s="1"/>
  <c r="AY126" i="1" s="1"/>
  <c r="AY83" i="1" s="1"/>
  <c r="AJ46" i="1" l="1"/>
  <c r="AJ53" i="1" s="1"/>
  <c r="AH64" i="1"/>
  <c r="AH71" i="1" s="1"/>
  <c r="AZ116" i="1"/>
  <c r="AZ123" i="1" s="1"/>
  <c r="AZ126" i="1" s="1"/>
  <c r="AZ83" i="1" s="1"/>
  <c r="BJ98" i="1"/>
  <c r="BJ113" i="1" s="1"/>
  <c r="AG89" i="1"/>
  <c r="AG96" i="1" s="1"/>
  <c r="AG126" i="1" s="1"/>
  <c r="AG83" i="1" s="1"/>
  <c r="BJ15" i="1"/>
  <c r="BJ34" i="1" s="1"/>
  <c r="BO10" i="3" s="1"/>
  <c r="AG6" i="1"/>
  <c r="AG13" i="1" s="1"/>
  <c r="AG57" i="1" l="1"/>
  <c r="AG56" i="1" s="1"/>
  <c r="AG61" i="1"/>
  <c r="AG59" i="1" s="1"/>
  <c r="AL12" i="3"/>
  <c r="AK39" i="3" s="1"/>
  <c r="AK49" i="3" s="1"/>
  <c r="AI64" i="1"/>
  <c r="AI71" i="1" s="1"/>
  <c r="AK46" i="1"/>
  <c r="AK53" i="1" s="1"/>
  <c r="BA116" i="1"/>
  <c r="BA123" i="1" s="1"/>
  <c r="BA126" i="1" s="1"/>
  <c r="BA83" i="1" s="1"/>
  <c r="BK15" i="1"/>
  <c r="BK34" i="1" s="1"/>
  <c r="BP10" i="3" s="1"/>
  <c r="BK98" i="1"/>
  <c r="BK113" i="1" s="1"/>
  <c r="AJ64" i="1" l="1"/>
  <c r="AJ71" i="1" s="1"/>
  <c r="AG62" i="1"/>
  <c r="AL46" i="1"/>
  <c r="AL53" i="1" s="1"/>
  <c r="BB116" i="1"/>
  <c r="BB123" i="1" s="1"/>
  <c r="BB126" i="1" s="1"/>
  <c r="BB83" i="1" s="1"/>
  <c r="AH6" i="1"/>
  <c r="AH13" i="1" s="1"/>
  <c r="AH89" i="1"/>
  <c r="AH96" i="1" s="1"/>
  <c r="AH126" i="1" s="1"/>
  <c r="AH83" i="1" s="1"/>
  <c r="BL98" i="1"/>
  <c r="BL113" i="1" s="1"/>
  <c r="BL15" i="1"/>
  <c r="BL34" i="1" s="1"/>
  <c r="BQ10" i="3" s="1"/>
  <c r="AK64" i="1" l="1"/>
  <c r="AK71" i="1" s="1"/>
  <c r="AH61" i="1"/>
  <c r="AH59" i="1" s="1"/>
  <c r="AH57" i="1"/>
  <c r="AH56" i="1" s="1"/>
  <c r="AM12" i="3"/>
  <c r="AL39" i="3" s="1"/>
  <c r="AL49" i="3" s="1"/>
  <c r="AM46" i="1"/>
  <c r="AM53" i="1" s="1"/>
  <c r="BC116" i="1"/>
  <c r="BC123" i="1" s="1"/>
  <c r="BC126" i="1" s="1"/>
  <c r="BC83" i="1" s="1"/>
  <c r="AI89" i="1"/>
  <c r="AI96" i="1" s="1"/>
  <c r="AI126" i="1" s="1"/>
  <c r="AI83" i="1" s="1"/>
  <c r="BM98" i="1"/>
  <c r="BM113" i="1" s="1"/>
  <c r="BM15" i="1"/>
  <c r="BM34" i="1" s="1"/>
  <c r="AI6" i="1" l="1"/>
  <c r="AI13" i="1" s="1"/>
  <c r="AL64" i="1"/>
  <c r="AL71" i="1" s="1"/>
  <c r="AN46" i="1"/>
  <c r="AN53" i="1" s="1"/>
  <c r="AH62" i="1"/>
  <c r="BD116" i="1"/>
  <c r="BD123" i="1" s="1"/>
  <c r="AJ89" i="1"/>
  <c r="AJ96" i="1" s="1"/>
  <c r="AJ126" i="1" s="1"/>
  <c r="AJ83" i="1" s="1"/>
  <c r="AM64" i="1" l="1"/>
  <c r="AM71" i="1" s="1"/>
  <c r="AO46" i="1"/>
  <c r="AO53" i="1" s="1"/>
  <c r="AI61" i="1"/>
  <c r="AI59" i="1" s="1"/>
  <c r="AI57" i="1"/>
  <c r="AI56" i="1" s="1"/>
  <c r="AN12" i="3"/>
  <c r="AM39" i="3" s="1"/>
  <c r="AM49" i="3" s="1"/>
  <c r="BE116" i="1"/>
  <c r="BE123" i="1" s="1"/>
  <c r="BO15" i="1"/>
  <c r="BO34" i="1" s="1"/>
  <c r="BT10" i="3" s="1"/>
  <c r="AP46" i="1" l="1"/>
  <c r="AP53" i="1" s="1"/>
  <c r="AI62" i="1"/>
  <c r="AG37" i="1"/>
  <c r="AG44" i="1" s="1"/>
  <c r="AG82" i="1" s="1"/>
  <c r="AG84" i="1" s="1"/>
  <c r="AN64" i="1"/>
  <c r="AN71" i="1" s="1"/>
  <c r="AJ6" i="1"/>
  <c r="AJ13" i="1" s="1"/>
  <c r="AK89" i="1"/>
  <c r="AK96" i="1" s="1"/>
  <c r="AK126" i="1" s="1"/>
  <c r="AK83" i="1" s="1"/>
  <c r="BO98" i="1"/>
  <c r="BO113" i="1" s="1"/>
  <c r="BP15" i="1"/>
  <c r="BP34" i="1" s="1"/>
  <c r="BU10" i="3" s="1"/>
  <c r="AO64" i="1" l="1"/>
  <c r="AO71" i="1" s="1"/>
  <c r="BF116" i="1"/>
  <c r="BF123" i="1" s="1"/>
  <c r="BF126" i="1" s="1"/>
  <c r="BF83" i="1" s="1"/>
  <c r="AQ46" i="1"/>
  <c r="AQ53" i="1" s="1"/>
  <c r="AJ61" i="1"/>
  <c r="AJ59" i="1" s="1"/>
  <c r="AJ57" i="1"/>
  <c r="AJ56" i="1" s="1"/>
  <c r="AO12" i="3"/>
  <c r="AN39" i="3" s="1"/>
  <c r="AN49" i="3" s="1"/>
  <c r="BQ15" i="1"/>
  <c r="BQ34" i="1" s="1"/>
  <c r="BV10" i="3" s="1"/>
  <c r="AH37" i="1"/>
  <c r="AH44" i="1" s="1"/>
  <c r="AH82" i="1" s="1"/>
  <c r="AH84" i="1" s="1"/>
  <c r="AP64" i="1" l="1"/>
  <c r="AP71" i="1" s="1"/>
  <c r="AR46" i="1"/>
  <c r="AR53" i="1" s="1"/>
  <c r="BG116" i="1"/>
  <c r="BG123" i="1" s="1"/>
  <c r="BG126" i="1" s="1"/>
  <c r="BG83" i="1" s="1"/>
  <c r="AJ62" i="1"/>
  <c r="AK6" i="1"/>
  <c r="AK13" i="1" s="1"/>
  <c r="AL89" i="1"/>
  <c r="AL96" i="1" s="1"/>
  <c r="AL126" i="1" s="1"/>
  <c r="AL83" i="1" s="1"/>
  <c r="BP98" i="1"/>
  <c r="BP113" i="1" s="1"/>
  <c r="BR15" i="1"/>
  <c r="BR34" i="1" s="1"/>
  <c r="BW10" i="3" s="1"/>
  <c r="AQ64" i="1" l="1"/>
  <c r="AQ71" i="1" s="1"/>
  <c r="AK57" i="1"/>
  <c r="AK56" i="1" s="1"/>
  <c r="AK61" i="1"/>
  <c r="AK59" i="1" s="1"/>
  <c r="AP12" i="3"/>
  <c r="AO39" i="3" s="1"/>
  <c r="AO49" i="3" s="1"/>
  <c r="AS46" i="1"/>
  <c r="AS53" i="1" s="1"/>
  <c r="AI37" i="1"/>
  <c r="AI44" i="1" s="1"/>
  <c r="AI82" i="1" s="1"/>
  <c r="AI84" i="1" s="1"/>
  <c r="AL6" i="1"/>
  <c r="AL13" i="1" s="1"/>
  <c r="BQ98" i="1"/>
  <c r="BQ113" i="1" s="1"/>
  <c r="BS15" i="1"/>
  <c r="BS34" i="1" s="1"/>
  <c r="BX10" i="3" s="1"/>
  <c r="AK62" i="1" l="1"/>
  <c r="AR64" i="1"/>
  <c r="AR71" i="1" s="1"/>
  <c r="AL61" i="1"/>
  <c r="AL59" i="1" s="1"/>
  <c r="AL57" i="1"/>
  <c r="AL56" i="1" s="1"/>
  <c r="AQ12" i="3"/>
  <c r="AP39" i="3" s="1"/>
  <c r="AP49" i="3" s="1"/>
  <c r="AM6" i="1"/>
  <c r="AM13" i="1" s="1"/>
  <c r="BH116" i="1"/>
  <c r="BH123" i="1" s="1"/>
  <c r="BH126" i="1" s="1"/>
  <c r="BH83" i="1" s="1"/>
  <c r="BR98" i="1"/>
  <c r="BR113" i="1" s="1"/>
  <c r="BT15" i="1"/>
  <c r="BT34" i="1" s="1"/>
  <c r="AL62" i="1" l="1"/>
  <c r="AJ37" i="1"/>
  <c r="AJ44" i="1" s="1"/>
  <c r="AJ82" i="1" s="1"/>
  <c r="AJ84" i="1" s="1"/>
  <c r="AM89" i="1"/>
  <c r="AM96" i="1" s="1"/>
  <c r="AM126" i="1" s="1"/>
  <c r="AM83" i="1" s="1"/>
  <c r="AM61" i="1"/>
  <c r="AM59" i="1" s="1"/>
  <c r="AM57" i="1"/>
  <c r="AM56" i="1" s="1"/>
  <c r="AR12" i="3"/>
  <c r="AQ39" i="3" s="1"/>
  <c r="AQ49" i="3" s="1"/>
  <c r="AT46" i="1"/>
  <c r="AT53" i="1" s="1"/>
  <c r="AN6" i="1"/>
  <c r="AN13" i="1" s="1"/>
  <c r="BS98" i="1"/>
  <c r="BS113" i="1" s="1"/>
  <c r="AM62" i="1" l="1"/>
  <c r="AU46" i="1"/>
  <c r="AU53" i="1" s="1"/>
  <c r="AN61" i="1"/>
  <c r="AN59" i="1" s="1"/>
  <c r="AN57" i="1"/>
  <c r="AN56" i="1" s="1"/>
  <c r="AS12" i="3"/>
  <c r="AR39" i="3" s="1"/>
  <c r="AR49" i="3" s="1"/>
  <c r="AS64" i="1"/>
  <c r="AS71" i="1" s="1"/>
  <c r="AO6" i="1"/>
  <c r="AO13" i="1" s="1"/>
  <c r="AV46" i="1"/>
  <c r="AV53" i="1" s="1"/>
  <c r="BI116" i="1"/>
  <c r="BI123" i="1" s="1"/>
  <c r="BT98" i="1"/>
  <c r="BT113" i="1" s="1"/>
  <c r="AO61" i="1" l="1"/>
  <c r="AO59" i="1" s="1"/>
  <c r="AO57" i="1"/>
  <c r="AO56" i="1" s="1"/>
  <c r="AT12" i="3"/>
  <c r="AS39" i="3" s="1"/>
  <c r="AS49" i="3" s="1"/>
  <c r="AN62" i="1"/>
  <c r="AP6" i="1"/>
  <c r="AP13" i="1" s="1"/>
  <c r="AW46" i="1"/>
  <c r="AW53" i="1" s="1"/>
  <c r="AK37" i="1"/>
  <c r="AK44" i="1" s="1"/>
  <c r="AK82" i="1" s="1"/>
  <c r="AK84" i="1" s="1"/>
  <c r="BU98" i="1"/>
  <c r="BU113" i="1" s="1"/>
  <c r="BJ116" i="1"/>
  <c r="BJ123" i="1" s="1"/>
  <c r="AO62" i="1" l="1"/>
  <c r="AT64" i="1"/>
  <c r="AT71" i="1" s="1"/>
  <c r="AP61" i="1"/>
  <c r="AP59" i="1" s="1"/>
  <c r="AP57" i="1"/>
  <c r="AP56" i="1" s="1"/>
  <c r="AU12" i="3"/>
  <c r="AT39" i="3" s="1"/>
  <c r="AT49" i="3" s="1"/>
  <c r="AN89" i="1"/>
  <c r="AN96" i="1" s="1"/>
  <c r="AN126" i="1" s="1"/>
  <c r="AN83" i="1" s="1"/>
  <c r="AX46" i="1"/>
  <c r="AX53" i="1" s="1"/>
  <c r="BK116" i="1"/>
  <c r="BK123" i="1" s="1"/>
  <c r="AQ6" i="1" l="1"/>
  <c r="AQ13" i="1" s="1"/>
  <c r="AU64" i="1"/>
  <c r="AU71" i="1" s="1"/>
  <c r="AP62" i="1"/>
  <c r="AY46" i="1"/>
  <c r="AY53" i="1" s="1"/>
  <c r="AL37" i="1"/>
  <c r="AL44" i="1" s="1"/>
  <c r="AL82" i="1" s="1"/>
  <c r="AL84" i="1" s="1"/>
  <c r="BL116" i="1"/>
  <c r="BL123" i="1" s="1"/>
  <c r="BY15" i="1"/>
  <c r="BY34" i="1" s="1"/>
  <c r="CD10" i="3" s="1"/>
  <c r="AQ61" i="1" l="1"/>
  <c r="AQ59" i="1" s="1"/>
  <c r="AQ57" i="1"/>
  <c r="AQ56" i="1" s="1"/>
  <c r="BZ15" i="1"/>
  <c r="BZ34" i="1" s="1"/>
  <c r="BM116" i="1"/>
  <c r="BM123" i="1" s="1"/>
  <c r="AQ62" i="1" l="1"/>
  <c r="AM37" i="1"/>
  <c r="AM44" i="1" s="1"/>
  <c r="AM82" i="1" s="1"/>
  <c r="AM84" i="1" s="1"/>
  <c r="AO89" i="1"/>
  <c r="AO96" i="1" s="1"/>
  <c r="AO126" i="1" s="1"/>
  <c r="AO83" i="1" s="1"/>
  <c r="AV64" i="1"/>
  <c r="AV71" i="1" s="1"/>
  <c r="AV89" i="1"/>
  <c r="AV96" i="1" s="1"/>
  <c r="AV126" i="1" s="1"/>
  <c r="AV83" i="1" s="1"/>
  <c r="BN116" i="1"/>
  <c r="BN123" i="1" s="1"/>
  <c r="BN126" i="1" s="1"/>
  <c r="BN83" i="1" s="1"/>
  <c r="BY98" i="1" l="1"/>
  <c r="BY113" i="1" s="1"/>
  <c r="BO116" i="1"/>
  <c r="BO123" i="1" s="1"/>
  <c r="BA46" i="1" l="1"/>
  <c r="BA53" i="1" s="1"/>
  <c r="AN37" i="1"/>
  <c r="AN44" i="1" s="1"/>
  <c r="AN82" i="1" s="1"/>
  <c r="AN84" i="1" s="1"/>
  <c r="AW64" i="1"/>
  <c r="AW71" i="1" s="1"/>
  <c r="BZ98" i="1"/>
  <c r="BZ113" i="1" s="1"/>
  <c r="AW89" i="1"/>
  <c r="AW96" i="1" s="1"/>
  <c r="AW126" i="1" s="1"/>
  <c r="AW83" i="1" s="1"/>
  <c r="BP116" i="1"/>
  <c r="BP123" i="1" s="1"/>
  <c r="AP89" i="1" l="1"/>
  <c r="AP96" i="1" s="1"/>
  <c r="AP126" i="1" s="1"/>
  <c r="AP83" i="1" s="1"/>
  <c r="AX64" i="1"/>
  <c r="AX71" i="1" s="1"/>
  <c r="AW6" i="1"/>
  <c r="AW13" i="1" s="1"/>
  <c r="CA98" i="1"/>
  <c r="CA113" i="1" s="1"/>
  <c r="AX89" i="1"/>
  <c r="AX96" i="1" s="1"/>
  <c r="AX126" i="1" s="1"/>
  <c r="AX83" i="1" s="1"/>
  <c r="BQ116" i="1"/>
  <c r="BQ123" i="1" s="1"/>
  <c r="AW57" i="1" l="1"/>
  <c r="AW56" i="1" s="1"/>
  <c r="AW61" i="1"/>
  <c r="AW59" i="1" s="1"/>
  <c r="BB12" i="3"/>
  <c r="BA39" i="3" s="1"/>
  <c r="BA49" i="3" s="1"/>
  <c r="AY64" i="1"/>
  <c r="AY71" i="1" s="1"/>
  <c r="BB46" i="1"/>
  <c r="BB53" i="1" s="1"/>
  <c r="AO37" i="1"/>
  <c r="AO44" i="1" s="1"/>
  <c r="AO82" i="1" s="1"/>
  <c r="AO84" i="1" s="1"/>
  <c r="BR116" i="1"/>
  <c r="BR123" i="1" s="1"/>
  <c r="AZ64" i="1" l="1"/>
  <c r="AZ71" i="1" s="1"/>
  <c r="BC46" i="1"/>
  <c r="BC53" i="1" s="1"/>
  <c r="AX6" i="1"/>
  <c r="AX13" i="1" s="1"/>
  <c r="AW62" i="1"/>
  <c r="BS116" i="1"/>
  <c r="BS123" i="1" s="1"/>
  <c r="CF15" i="1"/>
  <c r="CF34" i="1" s="1"/>
  <c r="CK10" i="3" s="1"/>
  <c r="AQ89" i="1" l="1"/>
  <c r="AQ96" i="1" s="1"/>
  <c r="AQ126" i="1" s="1"/>
  <c r="AQ83" i="1" s="1"/>
  <c r="AX61" i="1"/>
  <c r="AX59" i="1" s="1"/>
  <c r="AX57" i="1"/>
  <c r="AX56" i="1" s="1"/>
  <c r="AP37" i="1"/>
  <c r="AP44" i="1" s="1"/>
  <c r="AP82" i="1" s="1"/>
  <c r="AP84" i="1" s="1"/>
  <c r="CG15" i="1"/>
  <c r="CG34" i="1" s="1"/>
  <c r="BT116" i="1"/>
  <c r="BT123" i="1" s="1"/>
  <c r="BA64" i="1" l="1"/>
  <c r="BA71" i="1" s="1"/>
  <c r="BD46" i="1"/>
  <c r="BD53" i="1" s="1"/>
  <c r="AX62" i="1"/>
  <c r="BU116" i="1"/>
  <c r="BU123" i="1" s="1"/>
  <c r="AQ37" i="1" l="1"/>
  <c r="AQ44" i="1" s="1"/>
  <c r="AQ82" i="1" s="1"/>
  <c r="AQ84" i="1" s="1"/>
  <c r="BV116" i="1"/>
  <c r="BV123" i="1" s="1"/>
  <c r="BV126" i="1" s="1"/>
  <c r="BV83" i="1" s="1"/>
  <c r="BD89" i="1"/>
  <c r="BD96" i="1" s="1"/>
  <c r="BD126" i="1" s="1"/>
  <c r="BD83" i="1" s="1"/>
  <c r="CF98" i="1"/>
  <c r="CF113" i="1" s="1"/>
  <c r="AR37" i="1" l="1"/>
  <c r="AR44" i="1" s="1"/>
  <c r="AR82" i="1" s="1"/>
  <c r="AR84" i="1" s="1"/>
  <c r="BB64" i="1"/>
  <c r="BB71" i="1" s="1"/>
  <c r="BE46" i="1"/>
  <c r="BE53" i="1" s="1"/>
  <c r="BE89" i="1"/>
  <c r="BE96" i="1" s="1"/>
  <c r="BE126" i="1" s="1"/>
  <c r="BE83" i="1" s="1"/>
  <c r="BW116" i="1" l="1"/>
  <c r="BW123" i="1" s="1"/>
  <c r="BW126" i="1" s="1"/>
  <c r="BW83" i="1" s="1"/>
  <c r="BF46" i="1"/>
  <c r="BF53" i="1" s="1"/>
  <c r="BD6" i="1"/>
  <c r="BD13" i="1" s="1"/>
  <c r="BX116" i="1"/>
  <c r="BX123" i="1" s="1"/>
  <c r="BX126" i="1" s="1"/>
  <c r="BX83" i="1" s="1"/>
  <c r="CG98" i="1"/>
  <c r="CG113" i="1" s="1"/>
  <c r="BC64" i="1" l="1"/>
  <c r="BC71" i="1" s="1"/>
  <c r="BG46" i="1"/>
  <c r="BG53" i="1" s="1"/>
  <c r="BD61" i="1"/>
  <c r="BD59" i="1" s="1"/>
  <c r="BD57" i="1"/>
  <c r="BD56" i="1" s="1"/>
  <c r="BI12" i="3"/>
  <c r="BH39" i="3" s="1"/>
  <c r="BH49" i="3" s="1"/>
  <c r="BY116" i="1"/>
  <c r="BY123" i="1" s="1"/>
  <c r="BD62" i="1" l="1"/>
  <c r="BE6" i="1"/>
  <c r="BE13" i="1" s="1"/>
  <c r="BD64" i="1"/>
  <c r="BD71" i="1" s="1"/>
  <c r="AS37" i="1"/>
  <c r="AS44" i="1" s="1"/>
  <c r="AS82" i="1" s="1"/>
  <c r="AS84" i="1" s="1"/>
  <c r="BZ116" i="1"/>
  <c r="BZ123" i="1" s="1"/>
  <c r="BE61" i="1" l="1"/>
  <c r="BE59" i="1" s="1"/>
  <c r="BE57" i="1"/>
  <c r="BE56" i="1" s="1"/>
  <c r="CA116" i="1"/>
  <c r="CA123" i="1" s="1"/>
  <c r="CA126" i="1" s="1"/>
  <c r="CA83" i="1" s="1"/>
  <c r="BE62" i="1" l="1"/>
  <c r="AT37" i="1"/>
  <c r="AT44" i="1" s="1"/>
  <c r="AT82" i="1" s="1"/>
  <c r="AT84" i="1" s="1"/>
  <c r="BE64" i="1"/>
  <c r="BE71" i="1" s="1"/>
  <c r="BH46" i="1"/>
  <c r="BH53" i="1" s="1"/>
  <c r="BI89" i="1" l="1"/>
  <c r="BI96" i="1" s="1"/>
  <c r="BI126" i="1" s="1"/>
  <c r="BI83" i="1" s="1"/>
  <c r="BF64" i="1"/>
  <c r="BF71" i="1" s="1"/>
  <c r="CB116" i="1"/>
  <c r="CB123" i="1" s="1"/>
  <c r="CB126" i="1" s="1"/>
  <c r="CB83" i="1" s="1"/>
  <c r="AU37" i="1" l="1"/>
  <c r="AU44" i="1" s="1"/>
  <c r="AU82" i="1" s="1"/>
  <c r="AU84" i="1" s="1"/>
  <c r="BI46" i="1"/>
  <c r="BI53" i="1" s="1"/>
  <c r="BJ89" i="1"/>
  <c r="BJ96" i="1" s="1"/>
  <c r="BJ126" i="1" s="1"/>
  <c r="BJ83" i="1" s="1"/>
  <c r="BJ46" i="1" l="1"/>
  <c r="BJ53" i="1" s="1"/>
  <c r="BG64" i="1"/>
  <c r="BG71" i="1" s="1"/>
  <c r="CC116" i="1"/>
  <c r="CC123" i="1" s="1"/>
  <c r="CC126" i="1" s="1"/>
  <c r="CC83" i="1" s="1"/>
  <c r="BK89" i="1"/>
  <c r="BK96" i="1" s="1"/>
  <c r="BK126" i="1" s="1"/>
  <c r="BK83" i="1" s="1"/>
  <c r="BK46" i="1" l="1"/>
  <c r="BK53" i="1" s="1"/>
  <c r="CD116" i="1"/>
  <c r="CD123" i="1" s="1"/>
  <c r="CD126" i="1" s="1"/>
  <c r="CD83" i="1" s="1"/>
  <c r="BL89" i="1"/>
  <c r="BL96" i="1" s="1"/>
  <c r="BL126" i="1" s="1"/>
  <c r="BL83" i="1" s="1"/>
  <c r="BH64" i="1"/>
  <c r="BH71" i="1" s="1"/>
  <c r="AV37" i="1" l="1"/>
  <c r="AV44" i="1" s="1"/>
  <c r="AV82" i="1" s="1"/>
  <c r="AV84" i="1" s="1"/>
  <c r="BL46" i="1"/>
  <c r="BL53" i="1" s="1"/>
  <c r="BM89" i="1"/>
  <c r="BM96" i="1" s="1"/>
  <c r="BM126" i="1" s="1"/>
  <c r="BM83" i="1" s="1"/>
  <c r="BO89" i="1"/>
  <c r="BO96" i="1" s="1"/>
  <c r="BO126" i="1" s="1"/>
  <c r="BO83" i="1" s="1"/>
  <c r="BI6" i="1" l="1"/>
  <c r="BI13" i="1" s="1"/>
  <c r="BM46" i="1"/>
  <c r="BM53" i="1" s="1"/>
  <c r="CE116" i="1"/>
  <c r="CE123" i="1" s="1"/>
  <c r="CE126" i="1" s="1"/>
  <c r="CE83" i="1" s="1"/>
  <c r="BP89" i="1"/>
  <c r="BP96" i="1" s="1"/>
  <c r="BP126" i="1" s="1"/>
  <c r="BP83" i="1" s="1"/>
  <c r="BI64" i="1"/>
  <c r="BI71" i="1" s="1"/>
  <c r="BN46" i="1" l="1"/>
  <c r="BN53" i="1" s="1"/>
  <c r="BI61" i="1"/>
  <c r="BI59" i="1" s="1"/>
  <c r="BI57" i="1"/>
  <c r="BI56" i="1" s="1"/>
  <c r="BN12" i="3"/>
  <c r="BM39" i="3" s="1"/>
  <c r="BM49" i="3" s="1"/>
  <c r="CF116" i="1"/>
  <c r="CF123" i="1" s="1"/>
  <c r="BQ89" i="1"/>
  <c r="BQ96" i="1" s="1"/>
  <c r="BQ126" i="1" s="1"/>
  <c r="BQ83" i="1" s="1"/>
  <c r="AW37" i="1" l="1"/>
  <c r="AW44" i="1" s="1"/>
  <c r="AW82" i="1" s="1"/>
  <c r="AW84" i="1" s="1"/>
  <c r="BJ6" i="1"/>
  <c r="BJ13" i="1" s="1"/>
  <c r="BI62" i="1"/>
  <c r="CG116" i="1"/>
  <c r="CG123" i="1" s="1"/>
  <c r="BR89" i="1"/>
  <c r="BR96" i="1" s="1"/>
  <c r="BR126" i="1" s="1"/>
  <c r="BR83" i="1" s="1"/>
  <c r="BJ64" i="1"/>
  <c r="BJ71" i="1" s="1"/>
  <c r="BO46" i="1" l="1"/>
  <c r="BO53" i="1" s="1"/>
  <c r="BJ61" i="1"/>
  <c r="BJ59" i="1" s="1"/>
  <c r="BJ57" i="1"/>
  <c r="BJ56" i="1" s="1"/>
  <c r="BO12" i="3"/>
  <c r="BN39" i="3" s="1"/>
  <c r="BN49" i="3" s="1"/>
  <c r="BO6" i="1"/>
  <c r="BO13" i="1" s="1"/>
  <c r="BK6" i="1"/>
  <c r="BK13" i="1" s="1"/>
  <c r="CH116" i="1"/>
  <c r="CH123" i="1" s="1"/>
  <c r="CH126" i="1" s="1"/>
  <c r="CH83" i="1" s="1"/>
  <c r="BP46" i="1" l="1"/>
  <c r="BP53" i="1" s="1"/>
  <c r="BO61" i="1"/>
  <c r="BO59" i="1" s="1"/>
  <c r="BO57" i="1"/>
  <c r="BO56" i="1" s="1"/>
  <c r="BT12" i="3"/>
  <c r="BS39" i="3" s="1"/>
  <c r="BS49" i="3" s="1"/>
  <c r="BS89" i="1"/>
  <c r="BS96" i="1" s="1"/>
  <c r="BS126" i="1" s="1"/>
  <c r="BS83" i="1" s="1"/>
  <c r="BK61" i="1"/>
  <c r="BK59" i="1" s="1"/>
  <c r="BK57" i="1"/>
  <c r="BK56" i="1" s="1"/>
  <c r="BP12" i="3"/>
  <c r="BO39" i="3" s="1"/>
  <c r="BO49" i="3" s="1"/>
  <c r="AX37" i="1"/>
  <c r="AX44" i="1" s="1"/>
  <c r="AX82" i="1" s="1"/>
  <c r="AX84" i="1" s="1"/>
  <c r="BJ62" i="1"/>
  <c r="BL6" i="1"/>
  <c r="BL13" i="1" s="1"/>
  <c r="CI116" i="1"/>
  <c r="CI123" i="1" s="1"/>
  <c r="CI126" i="1" s="1"/>
  <c r="CI83" i="1" s="1"/>
  <c r="BK64" i="1"/>
  <c r="BK71" i="1" s="1"/>
  <c r="BT89" i="1" l="1"/>
  <c r="BT96" i="1" s="1"/>
  <c r="BT126" i="1" s="1"/>
  <c r="BT83" i="1" s="1"/>
  <c r="BQ46" i="1"/>
  <c r="BQ53" i="1" s="1"/>
  <c r="BL57" i="1"/>
  <c r="BL56" i="1" s="1"/>
  <c r="BL61" i="1"/>
  <c r="BL59" i="1" s="1"/>
  <c r="BQ12" i="3"/>
  <c r="BP39" i="3" s="1"/>
  <c r="BP49" i="3" s="1"/>
  <c r="BK62" i="1"/>
  <c r="BO62" i="1"/>
  <c r="CJ123" i="1"/>
  <c r="BL62" i="1" l="1"/>
  <c r="BR46" i="1"/>
  <c r="BR53" i="1" s="1"/>
  <c r="AY37" i="1"/>
  <c r="AY44" i="1" s="1"/>
  <c r="AY82" i="1" s="1"/>
  <c r="AY84" i="1" s="1"/>
  <c r="CK123" i="1"/>
  <c r="CJ126" i="1"/>
  <c r="CJ83" i="1" s="1"/>
  <c r="BP6" i="1"/>
  <c r="BP13" i="1" s="1"/>
  <c r="BM6" i="1"/>
  <c r="BM13" i="1" s="1"/>
  <c r="BU89" i="1"/>
  <c r="BU96" i="1" s="1"/>
  <c r="BU126" i="1" s="1"/>
  <c r="BU83" i="1" s="1"/>
  <c r="BL64" i="1"/>
  <c r="BL71" i="1" s="1"/>
  <c r="BP61" i="1" l="1"/>
  <c r="BP59" i="1" s="1"/>
  <c r="BP57" i="1"/>
  <c r="BP56" i="1" s="1"/>
  <c r="BU12" i="3"/>
  <c r="BT39" i="3" s="1"/>
  <c r="BT49" i="3" s="1"/>
  <c r="BQ6" i="1"/>
  <c r="BQ13" i="1" s="1"/>
  <c r="BM61" i="1"/>
  <c r="BM59" i="1" s="1"/>
  <c r="BM57" i="1"/>
  <c r="BM56" i="1" s="1"/>
  <c r="BS46" i="1"/>
  <c r="BS53" i="1" s="1"/>
  <c r="CL123" i="1"/>
  <c r="CK126" i="1"/>
  <c r="CK83" i="1" s="1"/>
  <c r="BM62" i="1" l="1"/>
  <c r="BP62" i="1"/>
  <c r="BT46" i="1"/>
  <c r="BT53" i="1" s="1"/>
  <c r="AZ37" i="1"/>
  <c r="AZ44" i="1" s="1"/>
  <c r="AZ82" i="1" s="1"/>
  <c r="AZ84" i="1" s="1"/>
  <c r="CM123" i="1"/>
  <c r="CL126" i="1"/>
  <c r="CL83" i="1" s="1"/>
  <c r="BQ61" i="1"/>
  <c r="BQ59" i="1" s="1"/>
  <c r="BQ57" i="1"/>
  <c r="BQ56" i="1" s="1"/>
  <c r="BV12" i="3"/>
  <c r="BU39" i="3" s="1"/>
  <c r="BU49" i="3" s="1"/>
  <c r="BR6" i="1"/>
  <c r="BR13" i="1" s="1"/>
  <c r="BS6" i="1"/>
  <c r="BS13" i="1" s="1"/>
  <c r="BM64" i="1"/>
  <c r="BM71" i="1" s="1"/>
  <c r="BU46" i="1" l="1"/>
  <c r="BU53" i="1" s="1"/>
  <c r="BS61" i="1"/>
  <c r="BS59" i="1" s="1"/>
  <c r="BS57" i="1"/>
  <c r="BS56" i="1" s="1"/>
  <c r="BX12" i="3"/>
  <c r="BW39" i="3" s="1"/>
  <c r="BW49" i="3" s="1"/>
  <c r="BR61" i="1"/>
  <c r="BR59" i="1" s="1"/>
  <c r="BR57" i="1"/>
  <c r="BR56" i="1" s="1"/>
  <c r="BW12" i="3"/>
  <c r="BV39" i="3" s="1"/>
  <c r="BV49" i="3" s="1"/>
  <c r="BQ62" i="1"/>
  <c r="CN123" i="1"/>
  <c r="CM126" i="1"/>
  <c r="CM83" i="1" s="1"/>
  <c r="BY89" i="1"/>
  <c r="BY96" i="1" s="1"/>
  <c r="BY126" i="1" s="1"/>
  <c r="BY83" i="1" s="1"/>
  <c r="BR62" i="1" l="1"/>
  <c r="BT6" i="1"/>
  <c r="BT13" i="1" s="1"/>
  <c r="CO123" i="1"/>
  <c r="CN126" i="1"/>
  <c r="CN83" i="1" s="1"/>
  <c r="BS62" i="1"/>
  <c r="BN64" i="1"/>
  <c r="BN71" i="1" s="1"/>
  <c r="BA37" i="1" l="1"/>
  <c r="BA44" i="1" s="1"/>
  <c r="BA82" i="1" s="1"/>
  <c r="BA84" i="1" s="1"/>
  <c r="CP123" i="1"/>
  <c r="CO126" i="1"/>
  <c r="CO83" i="1" s="1"/>
  <c r="BV46" i="1"/>
  <c r="BV53" i="1" s="1"/>
  <c r="BT61" i="1"/>
  <c r="BT59" i="1" s="1"/>
  <c r="BT57" i="1"/>
  <c r="BT56" i="1" s="1"/>
  <c r="BY12" i="3"/>
  <c r="BX39" i="3" s="1"/>
  <c r="BX49" i="3" s="1"/>
  <c r="BU6" i="1"/>
  <c r="BU13" i="1" s="1"/>
  <c r="BZ89" i="1"/>
  <c r="BZ96" i="1" s="1"/>
  <c r="BZ126" i="1" s="1"/>
  <c r="BZ83" i="1" s="1"/>
  <c r="CQ123" i="1" l="1"/>
  <c r="CP126" i="1"/>
  <c r="CP83" i="1" s="1"/>
  <c r="BW46" i="1"/>
  <c r="BW53" i="1" s="1"/>
  <c r="BU61" i="1"/>
  <c r="BU59" i="1" s="1"/>
  <c r="BU62" i="1" s="1"/>
  <c r="BU57" i="1"/>
  <c r="BT62" i="1"/>
  <c r="BO64" i="1"/>
  <c r="BO71" i="1" s="1"/>
  <c r="CR123" i="1" l="1"/>
  <c r="CQ126" i="1"/>
  <c r="CQ83" i="1" s="1"/>
  <c r="BY6" i="1" l="1"/>
  <c r="BY13" i="1" s="1"/>
  <c r="BB37" i="1"/>
  <c r="BB44" i="1" s="1"/>
  <c r="BB82" i="1" s="1"/>
  <c r="BB84" i="1" s="1"/>
  <c r="CS123" i="1"/>
  <c r="CR126" i="1"/>
  <c r="CR83" i="1" s="1"/>
  <c r="BX46" i="1"/>
  <c r="BX53" i="1" s="1"/>
  <c r="BP64" i="1"/>
  <c r="BP71" i="1" s="1"/>
  <c r="BY61" i="1" l="1"/>
  <c r="BY59" i="1" s="1"/>
  <c r="BY57" i="1"/>
  <c r="BY56" i="1" s="1"/>
  <c r="CD12" i="3"/>
  <c r="CC39" i="3" s="1"/>
  <c r="CC49" i="3" s="1"/>
  <c r="CT123" i="1"/>
  <c r="CS126" i="1"/>
  <c r="CS83" i="1" s="1"/>
  <c r="BZ6" i="1"/>
  <c r="BZ13" i="1" s="1"/>
  <c r="BY62" i="1" l="1"/>
  <c r="BC37" i="1"/>
  <c r="BC44" i="1" s="1"/>
  <c r="BC82" i="1" s="1"/>
  <c r="BC84" i="1" s="1"/>
  <c r="BY46" i="1"/>
  <c r="BY53" i="1" s="1"/>
  <c r="BZ57" i="1"/>
  <c r="BZ56" i="1" s="1"/>
  <c r="BZ61" i="1"/>
  <c r="BZ59" i="1" s="1"/>
  <c r="CU123" i="1"/>
  <c r="CT126" i="1"/>
  <c r="CT83" i="1" s="1"/>
  <c r="BQ64" i="1"/>
  <c r="BQ71" i="1" s="1"/>
  <c r="BZ62" i="1" l="1"/>
  <c r="BZ46" i="1"/>
  <c r="BZ53" i="1" s="1"/>
  <c r="CV123" i="1"/>
  <c r="CU126" i="1"/>
  <c r="CU83" i="1" s="1"/>
  <c r="CF89" i="1"/>
  <c r="CF96" i="1" s="1"/>
  <c r="CF126" i="1" s="1"/>
  <c r="CF83" i="1" s="1"/>
  <c r="CW123" i="1" l="1"/>
  <c r="CV126" i="1"/>
  <c r="CV83" i="1" s="1"/>
  <c r="CA46" i="1"/>
  <c r="CA53" i="1" s="1"/>
  <c r="BR64" i="1"/>
  <c r="BR71" i="1" s="1"/>
  <c r="CX123" i="1" l="1"/>
  <c r="CW126" i="1"/>
  <c r="CW83" i="1" s="1"/>
  <c r="BD37" i="1"/>
  <c r="BD44" i="1" s="1"/>
  <c r="BD82" i="1" s="1"/>
  <c r="BD84" i="1" s="1"/>
  <c r="CG89" i="1"/>
  <c r="CG96" i="1" s="1"/>
  <c r="CG126" i="1" s="1"/>
  <c r="CG83" i="1" s="1"/>
  <c r="CB46" i="1" l="1"/>
  <c r="CB53" i="1" s="1"/>
  <c r="CY123" i="1"/>
  <c r="CX126" i="1"/>
  <c r="CX83" i="1" s="1"/>
  <c r="BS64" i="1"/>
  <c r="BS71" i="1" s="1"/>
  <c r="CZ123" i="1" l="1"/>
  <c r="CY126" i="1"/>
  <c r="CY83" i="1" s="1"/>
  <c r="BE37" i="1"/>
  <c r="BE44" i="1" s="1"/>
  <c r="BE82" i="1" s="1"/>
  <c r="BE84" i="1" s="1"/>
  <c r="CC46" i="1"/>
  <c r="CC53" i="1" s="1"/>
  <c r="CD46" i="1" l="1"/>
  <c r="CD53" i="1" s="1"/>
  <c r="DA123" i="1"/>
  <c r="CZ126" i="1"/>
  <c r="CZ83" i="1" s="1"/>
  <c r="BT64" i="1"/>
  <c r="BT71" i="1" s="1"/>
  <c r="DB123" i="1" l="1"/>
  <c r="DA126" i="1"/>
  <c r="DA83" i="1" s="1"/>
  <c r="BF37" i="1"/>
  <c r="BF44" i="1" s="1"/>
  <c r="BF82" i="1" s="1"/>
  <c r="BF84" i="1" s="1"/>
  <c r="CF6" i="1"/>
  <c r="CF13" i="1" s="1"/>
  <c r="CE46" i="1" l="1"/>
  <c r="CE53" i="1" s="1"/>
  <c r="CF61" i="1"/>
  <c r="CF59" i="1" s="1"/>
  <c r="CF57" i="1"/>
  <c r="CF56" i="1" s="1"/>
  <c r="CK12" i="3"/>
  <c r="CJ39" i="3" s="1"/>
  <c r="CJ49" i="3" s="1"/>
  <c r="DC123" i="1"/>
  <c r="DB126" i="1"/>
  <c r="DB83" i="1" s="1"/>
  <c r="CG6" i="1"/>
  <c r="CG13" i="1" s="1"/>
  <c r="CG61" i="1" l="1"/>
  <c r="CG59" i="1" s="1"/>
  <c r="CG57" i="1"/>
  <c r="CG56" i="1" s="1"/>
  <c r="BU64" i="1"/>
  <c r="BU71" i="1" s="1"/>
  <c r="DD123" i="1"/>
  <c r="DC126" i="1"/>
  <c r="DC83" i="1" s="1"/>
  <c r="CF62" i="1"/>
  <c r="CG62" i="1" l="1"/>
  <c r="BV64" i="1"/>
  <c r="BV71" i="1" s="1"/>
  <c r="BG37" i="1"/>
  <c r="BG44" i="1" s="1"/>
  <c r="BG82" i="1" s="1"/>
  <c r="BG84" i="1" s="1"/>
  <c r="CF46" i="1"/>
  <c r="CF53" i="1" s="1"/>
  <c r="DE123" i="1"/>
  <c r="DD126" i="1"/>
  <c r="DD83" i="1" s="1"/>
  <c r="BW64" i="1" l="1"/>
  <c r="BW71" i="1" s="1"/>
  <c r="CG46" i="1"/>
  <c r="CG53" i="1" s="1"/>
  <c r="DF123" i="1"/>
  <c r="DE126" i="1"/>
  <c r="DE83" i="1" s="1"/>
  <c r="CH46" i="1" l="1"/>
  <c r="CH53" i="1" s="1"/>
  <c r="DG123" i="1"/>
  <c r="DF126" i="1"/>
  <c r="DF83" i="1" s="1"/>
  <c r="BX64" i="1"/>
  <c r="BX71" i="1" s="1"/>
  <c r="BH37" i="1" l="1"/>
  <c r="BH44" i="1" s="1"/>
  <c r="BH82" i="1" s="1"/>
  <c r="BH84" i="1" s="1"/>
  <c r="DG126" i="1"/>
  <c r="DG83" i="1" s="1"/>
  <c r="CI46" i="1"/>
  <c r="CI53" i="1" s="1"/>
  <c r="CJ53" i="1" l="1"/>
  <c r="CK53" i="1" s="1"/>
  <c r="CL53" i="1" s="1"/>
  <c r="CM53" i="1" s="1"/>
  <c r="CN53" i="1" s="1"/>
  <c r="CO53" i="1" s="1"/>
  <c r="CP53" i="1" s="1"/>
  <c r="CQ53" i="1" s="1"/>
  <c r="CR53" i="1" s="1"/>
  <c r="CS53" i="1" s="1"/>
  <c r="CT53" i="1" s="1"/>
  <c r="CU53" i="1" s="1"/>
  <c r="CV53" i="1" s="1"/>
  <c r="CW53" i="1" s="1"/>
  <c r="CX53" i="1" s="1"/>
  <c r="CY53" i="1" s="1"/>
  <c r="CZ53" i="1" s="1"/>
  <c r="DA53" i="1" s="1"/>
  <c r="DB53" i="1" s="1"/>
  <c r="DC53" i="1" s="1"/>
  <c r="DD53" i="1" s="1"/>
  <c r="DG53" i="1" s="1"/>
  <c r="DH53" i="1" s="1"/>
  <c r="DI53" i="1" s="1"/>
  <c r="DJ53" i="1" s="1"/>
  <c r="DK53" i="1" s="1"/>
  <c r="DL53" i="1" s="1"/>
  <c r="DM53" i="1" s="1"/>
  <c r="DN53" i="1" s="1"/>
  <c r="DO53" i="1" s="1"/>
  <c r="DP53" i="1" s="1"/>
  <c r="DQ53" i="1" s="1"/>
  <c r="DR46" i="1" s="1"/>
  <c r="DR53" i="1" s="1"/>
  <c r="DS46" i="1" s="1"/>
  <c r="DS53" i="1" s="1"/>
  <c r="DT46" i="1" s="1"/>
  <c r="DT53" i="1" s="1"/>
  <c r="DU46" i="1" s="1"/>
  <c r="DU53" i="1" s="1"/>
  <c r="DV46" i="1" s="1"/>
  <c r="DV53" i="1" s="1"/>
  <c r="DW46" i="1" s="1"/>
  <c r="DW53" i="1" s="1"/>
  <c r="DX46" i="1" s="1"/>
  <c r="DX53" i="1" s="1"/>
  <c r="DY46" i="1" s="1"/>
  <c r="DY53" i="1" s="1"/>
  <c r="DZ46" i="1" s="1"/>
  <c r="DZ53" i="1" s="1"/>
  <c r="EA46" i="1" s="1"/>
  <c r="EA53" i="1" s="1"/>
  <c r="EB46" i="1" s="1"/>
  <c r="EB53" i="1" s="1"/>
  <c r="EC46" i="1" s="1"/>
  <c r="EC53" i="1" s="1"/>
  <c r="ED46" i="1" s="1"/>
  <c r="ED53" i="1" s="1"/>
  <c r="EE46" i="1" s="1"/>
  <c r="EE53" i="1" s="1"/>
  <c r="EF46" i="1" s="1"/>
  <c r="EF53" i="1" s="1"/>
  <c r="EG46" i="1" s="1"/>
  <c r="EG53" i="1" s="1"/>
  <c r="EH46" i="1" s="1"/>
  <c r="EH53" i="1" s="1"/>
  <c r="EI46" i="1" s="1"/>
  <c r="EI53" i="1" s="1"/>
  <c r="EJ46" i="1" s="1"/>
  <c r="EJ53" i="1" s="1"/>
  <c r="EK46" i="1" s="1"/>
  <c r="EK53" i="1" s="1"/>
  <c r="EL46" i="1" s="1"/>
  <c r="EL53" i="1" s="1"/>
  <c r="EM46" i="1" s="1"/>
  <c r="EM53" i="1" s="1"/>
  <c r="EN46" i="1" s="1"/>
  <c r="EN53" i="1" s="1"/>
  <c r="EO46" i="1" s="1"/>
  <c r="EO53" i="1" s="1"/>
  <c r="EP46" i="1" s="1"/>
  <c r="EP53" i="1" s="1"/>
  <c r="EQ46" i="1" s="1"/>
  <c r="EQ53" i="1" s="1"/>
  <c r="ER46" i="1" s="1"/>
  <c r="ER53" i="1" s="1"/>
  <c r="ES46" i="1" s="1"/>
  <c r="ES53" i="1" s="1"/>
  <c r="ET46" i="1" s="1"/>
  <c r="ET53" i="1" s="1"/>
  <c r="EU46" i="1" s="1"/>
  <c r="EU53" i="1" s="1"/>
  <c r="EV46" i="1" s="1"/>
  <c r="EV53" i="1" s="1"/>
  <c r="EW46" i="1" s="1"/>
  <c r="EW53" i="1" s="1"/>
  <c r="EX46" i="1" s="1"/>
  <c r="EX53" i="1" s="1"/>
  <c r="EY46" i="1" s="1"/>
  <c r="EY53" i="1" s="1"/>
  <c r="EZ46" i="1" s="1"/>
  <c r="EZ53" i="1" s="1"/>
  <c r="FA46" i="1" s="1"/>
  <c r="FA53" i="1" s="1"/>
  <c r="FB46" i="1" s="1"/>
  <c r="FB53" i="1" s="1"/>
  <c r="FC46" i="1" s="1"/>
  <c r="FC53" i="1" s="1"/>
  <c r="FD46" i="1" s="1"/>
  <c r="FD53" i="1" s="1"/>
  <c r="FE46" i="1" s="1"/>
  <c r="FE53" i="1" s="1"/>
  <c r="FF46" i="1" s="1"/>
  <c r="FF53" i="1" s="1"/>
  <c r="FG46" i="1" s="1"/>
  <c r="FG53" i="1" s="1"/>
  <c r="FH46" i="1" s="1"/>
  <c r="FH53" i="1" s="1"/>
  <c r="FI46" i="1" s="1"/>
  <c r="FI53" i="1" s="1"/>
  <c r="FJ46" i="1" s="1"/>
  <c r="FJ53" i="1" s="1"/>
  <c r="FK46" i="1" s="1"/>
  <c r="FK53" i="1" s="1"/>
  <c r="FL46" i="1" s="1"/>
  <c r="FL53" i="1" s="1"/>
  <c r="FM46" i="1" s="1"/>
  <c r="FM53" i="1" s="1"/>
  <c r="FN46" i="1" s="1"/>
  <c r="FN53" i="1" s="1"/>
  <c r="FO46" i="1" s="1"/>
  <c r="FO53" i="1" s="1"/>
  <c r="FP46" i="1" s="1"/>
  <c r="FP53" i="1" s="1"/>
  <c r="FQ46" i="1" s="1"/>
  <c r="FQ53" i="1" s="1"/>
  <c r="FR46" i="1" s="1"/>
  <c r="FR53" i="1" s="1"/>
  <c r="FS46" i="1" s="1"/>
  <c r="FS53" i="1" s="1"/>
  <c r="FT46" i="1" s="1"/>
  <c r="FT53" i="1" s="1"/>
  <c r="FU46" i="1" s="1"/>
  <c r="FU53" i="1" s="1"/>
  <c r="FV46" i="1" s="1"/>
  <c r="FV53" i="1" s="1"/>
  <c r="FW46" i="1" s="1"/>
  <c r="FW53" i="1" s="1"/>
  <c r="FX46" i="1" s="1"/>
  <c r="FX53" i="1" s="1"/>
  <c r="FY46" i="1" s="1"/>
  <c r="FY53" i="1" s="1"/>
  <c r="FZ46" i="1" s="1"/>
  <c r="FZ53" i="1" s="1"/>
  <c r="GA46" i="1" s="1"/>
  <c r="GA53" i="1" s="1"/>
  <c r="GB46" i="1" s="1"/>
  <c r="GB53" i="1" s="1"/>
  <c r="GC46" i="1" s="1"/>
  <c r="GC53" i="1" s="1"/>
  <c r="GD46" i="1" s="1"/>
  <c r="GD53" i="1" s="1"/>
  <c r="GE46" i="1" s="1"/>
  <c r="GE53" i="1" s="1"/>
  <c r="GF46" i="1" s="1"/>
  <c r="GF53" i="1" s="1"/>
  <c r="GG46" i="1" s="1"/>
  <c r="GG53" i="1" s="1"/>
  <c r="GH46" i="1" s="1"/>
  <c r="GH53" i="1" s="1"/>
  <c r="GI46" i="1" s="1"/>
  <c r="GI53" i="1" s="1"/>
  <c r="GJ46" i="1" s="1"/>
  <c r="GJ53" i="1" s="1"/>
  <c r="GK46" i="1" s="1"/>
  <c r="GK53" i="1" s="1"/>
  <c r="GL46" i="1" s="1"/>
  <c r="GL53" i="1" s="1"/>
  <c r="GM46" i="1" s="1"/>
  <c r="GM53" i="1" s="1"/>
  <c r="GN46" i="1" s="1"/>
  <c r="GN53" i="1" s="1"/>
  <c r="GO46" i="1" s="1"/>
  <c r="GO53" i="1" s="1"/>
  <c r="GP46" i="1" s="1"/>
  <c r="GP53" i="1" s="1"/>
  <c r="GQ46" i="1" s="1"/>
  <c r="GQ53" i="1" s="1"/>
  <c r="GR46" i="1" s="1"/>
  <c r="GR53" i="1" s="1"/>
  <c r="GS46" i="1" s="1"/>
  <c r="GS53" i="1" s="1"/>
  <c r="GT46" i="1" s="1"/>
  <c r="GT53" i="1" s="1"/>
  <c r="GU46" i="1" s="1"/>
  <c r="GU53" i="1" s="1"/>
  <c r="GV46" i="1" s="1"/>
  <c r="GV53" i="1" s="1"/>
  <c r="GW46" i="1" s="1"/>
  <c r="GW53" i="1" s="1"/>
  <c r="GX46" i="1" s="1"/>
  <c r="GX53" i="1" s="1"/>
  <c r="GY46" i="1" s="1"/>
  <c r="GY53" i="1" s="1"/>
  <c r="GZ46" i="1" s="1"/>
  <c r="GZ53" i="1" s="1"/>
  <c r="HA46" i="1" s="1"/>
  <c r="HA53" i="1" s="1"/>
  <c r="HB46" i="1" s="1"/>
  <c r="HB53" i="1" s="1"/>
  <c r="HC46" i="1" s="1"/>
  <c r="HC53" i="1" s="1"/>
  <c r="HD46" i="1" s="1"/>
  <c r="HD53" i="1" s="1"/>
  <c r="HE46" i="1" s="1"/>
  <c r="HE53" i="1" s="1"/>
  <c r="HF46" i="1" s="1"/>
  <c r="HF53" i="1" s="1"/>
  <c r="HG46" i="1" s="1"/>
  <c r="HG53" i="1" s="1"/>
  <c r="HH46" i="1" s="1"/>
  <c r="HH53" i="1" s="1"/>
  <c r="HI46" i="1" s="1"/>
  <c r="HI53" i="1" s="1"/>
  <c r="HJ46" i="1" s="1"/>
  <c r="HJ53" i="1" s="1"/>
  <c r="HK46" i="1" s="1"/>
  <c r="HK53" i="1" s="1"/>
  <c r="HL46" i="1" s="1"/>
  <c r="HL53" i="1" s="1"/>
  <c r="HM46" i="1" s="1"/>
  <c r="HM53" i="1" s="1"/>
  <c r="HN46" i="1" s="1"/>
  <c r="HN53" i="1" s="1"/>
  <c r="HO46" i="1" s="1"/>
  <c r="HO53" i="1" s="1"/>
  <c r="HP46" i="1" s="1"/>
  <c r="HP53" i="1" s="1"/>
  <c r="HQ46" i="1" s="1"/>
  <c r="HQ53" i="1" s="1"/>
  <c r="HR46" i="1" s="1"/>
  <c r="HR53" i="1" s="1"/>
  <c r="HS46" i="1" s="1"/>
  <c r="HS53" i="1" s="1"/>
  <c r="HT46" i="1" s="1"/>
  <c r="HT53" i="1" s="1"/>
  <c r="HU46" i="1" s="1"/>
  <c r="HU53" i="1" s="1"/>
  <c r="HV46" i="1" s="1"/>
  <c r="HV53" i="1" s="1"/>
  <c r="HW46" i="1" s="1"/>
  <c r="HW53" i="1" s="1"/>
  <c r="HX46" i="1" s="1"/>
  <c r="HX53" i="1" s="1"/>
  <c r="HY46" i="1" s="1"/>
  <c r="HY53" i="1" s="1"/>
  <c r="HZ46" i="1" s="1"/>
  <c r="HZ53" i="1" s="1"/>
  <c r="IA46" i="1" s="1"/>
  <c r="IA53" i="1" s="1"/>
  <c r="IB46" i="1" s="1"/>
  <c r="IB53" i="1" s="1"/>
  <c r="IC46" i="1" s="1"/>
  <c r="IC53" i="1" s="1"/>
  <c r="ID46" i="1" s="1"/>
  <c r="ID53" i="1" s="1"/>
  <c r="IE46" i="1" s="1"/>
  <c r="IE53" i="1" s="1"/>
  <c r="IF46" i="1" s="1"/>
  <c r="IF53" i="1" s="1"/>
  <c r="IG46" i="1" s="1"/>
  <c r="IG53" i="1" s="1"/>
  <c r="IH46" i="1" s="1"/>
  <c r="IH53" i="1" s="1"/>
  <c r="II46" i="1" s="1"/>
  <c r="II53" i="1" s="1"/>
  <c r="IJ46" i="1" s="1"/>
  <c r="IJ53" i="1" s="1"/>
  <c r="IK46" i="1" s="1"/>
  <c r="IK53" i="1" s="1"/>
  <c r="IL46" i="1" s="1"/>
  <c r="IL53" i="1" s="1"/>
  <c r="IM46" i="1" s="1"/>
  <c r="IM53" i="1" s="1"/>
  <c r="IN46" i="1" s="1"/>
  <c r="IN53" i="1" s="1"/>
  <c r="IO46" i="1" s="1"/>
  <c r="IO53" i="1" s="1"/>
  <c r="IP46" i="1" s="1"/>
  <c r="IP53" i="1" s="1"/>
  <c r="IQ46" i="1" s="1"/>
  <c r="IQ53" i="1" s="1"/>
  <c r="IR46" i="1" s="1"/>
  <c r="IR53" i="1" s="1"/>
  <c r="IS46" i="1" s="1"/>
  <c r="IS53" i="1" s="1"/>
  <c r="IT46" i="1" s="1"/>
  <c r="IT53" i="1" s="1"/>
  <c r="IU46" i="1" s="1"/>
  <c r="IU53" i="1" s="1"/>
  <c r="IV46" i="1" s="1"/>
  <c r="IV53" i="1" s="1"/>
  <c r="IW46" i="1" s="1"/>
  <c r="IW53" i="1" s="1"/>
  <c r="IX46" i="1" s="1"/>
  <c r="IX53" i="1" s="1"/>
  <c r="IY46" i="1" s="1"/>
  <c r="IY53" i="1" s="1"/>
  <c r="IZ46" i="1" s="1"/>
  <c r="IZ53" i="1" s="1"/>
  <c r="JA46" i="1" s="1"/>
  <c r="JA53" i="1" s="1"/>
  <c r="JB46" i="1" s="1"/>
  <c r="JB53" i="1" s="1"/>
  <c r="JC46" i="1" s="1"/>
  <c r="JC53" i="1" s="1"/>
  <c r="JD46" i="1" s="1"/>
  <c r="JD53" i="1" s="1"/>
  <c r="JE46" i="1" s="1"/>
  <c r="JE53" i="1" s="1"/>
  <c r="JF46" i="1" s="1"/>
  <c r="JF53" i="1" s="1"/>
  <c r="JG46" i="1" s="1"/>
  <c r="JG53" i="1" s="1"/>
  <c r="JH46" i="1" s="1"/>
  <c r="JH53" i="1" s="1"/>
  <c r="JI46" i="1" s="1"/>
  <c r="JI53" i="1" s="1"/>
  <c r="JJ46" i="1" s="1"/>
  <c r="JJ53" i="1" s="1"/>
  <c r="JK46" i="1" s="1"/>
  <c r="JK53" i="1" s="1"/>
  <c r="JL46" i="1" s="1"/>
  <c r="JL53" i="1" s="1"/>
  <c r="JM46" i="1" s="1"/>
  <c r="JM53" i="1" s="1"/>
  <c r="JN46" i="1" s="1"/>
  <c r="JN53" i="1" s="1"/>
  <c r="JO46" i="1" s="1"/>
  <c r="JO53" i="1" s="1"/>
  <c r="JP46" i="1" s="1"/>
  <c r="JP53" i="1" s="1"/>
  <c r="JQ46" i="1" s="1"/>
  <c r="JQ53" i="1" s="1"/>
  <c r="JR46" i="1" s="1"/>
  <c r="JR53" i="1" s="1"/>
  <c r="JS46" i="1" s="1"/>
  <c r="JS53" i="1" s="1"/>
  <c r="JT46" i="1" s="1"/>
  <c r="JT53" i="1" s="1"/>
  <c r="JU46" i="1" s="1"/>
  <c r="JU53" i="1" s="1"/>
  <c r="JV46" i="1" s="1"/>
  <c r="JV53" i="1" s="1"/>
  <c r="JW46" i="1" s="1"/>
  <c r="JW53" i="1" s="1"/>
  <c r="JX46" i="1" s="1"/>
  <c r="JX53" i="1" s="1"/>
  <c r="JY46" i="1" s="1"/>
  <c r="JY53" i="1" s="1"/>
  <c r="JZ46" i="1" s="1"/>
  <c r="JZ53" i="1" s="1"/>
  <c r="KA46" i="1" s="1"/>
  <c r="KA53" i="1" s="1"/>
  <c r="KB46" i="1" s="1"/>
  <c r="KB53" i="1" s="1"/>
  <c r="KC46" i="1" s="1"/>
  <c r="KC53" i="1" s="1"/>
  <c r="KD46" i="1" s="1"/>
  <c r="KD53" i="1" s="1"/>
  <c r="KE46" i="1" s="1"/>
  <c r="KE53" i="1" s="1"/>
  <c r="KF46" i="1" s="1"/>
  <c r="KF53" i="1" s="1"/>
  <c r="KG46" i="1" s="1"/>
  <c r="KG53" i="1" s="1"/>
  <c r="KH46" i="1" s="1"/>
  <c r="KH53" i="1" s="1"/>
  <c r="KI46" i="1" s="1"/>
  <c r="KI53" i="1" s="1"/>
  <c r="KJ46" i="1" s="1"/>
  <c r="KJ53" i="1" s="1"/>
  <c r="KK46" i="1" s="1"/>
  <c r="KK53" i="1" s="1"/>
  <c r="KL46" i="1" s="1"/>
  <c r="KL53" i="1" s="1"/>
  <c r="KM46" i="1" s="1"/>
  <c r="KM53" i="1" s="1"/>
  <c r="KN46" i="1" s="1"/>
  <c r="KN53" i="1" s="1"/>
  <c r="KO46" i="1" s="1"/>
  <c r="KO53" i="1" s="1"/>
  <c r="KP46" i="1" s="1"/>
  <c r="KP53" i="1" s="1"/>
  <c r="KQ46" i="1" s="1"/>
  <c r="KQ53" i="1" s="1"/>
  <c r="KR46" i="1" s="1"/>
  <c r="KR53" i="1" s="1"/>
  <c r="KS46" i="1" s="1"/>
  <c r="KS53" i="1" s="1"/>
  <c r="KT46" i="1" s="1"/>
  <c r="KT53" i="1" s="1"/>
  <c r="KU46" i="1" s="1"/>
  <c r="KU53" i="1" s="1"/>
  <c r="KV46" i="1" s="1"/>
  <c r="KV53" i="1" s="1"/>
  <c r="KW46" i="1" s="1"/>
  <c r="KW53" i="1" s="1"/>
  <c r="KX46" i="1" s="1"/>
  <c r="KX53" i="1" s="1"/>
  <c r="KY46" i="1" s="1"/>
  <c r="KY53" i="1" s="1"/>
  <c r="KZ46" i="1" s="1"/>
  <c r="KZ53" i="1" s="1"/>
  <c r="LA46" i="1" s="1"/>
  <c r="LA53" i="1" s="1"/>
  <c r="LB46" i="1" s="1"/>
  <c r="LB53" i="1" s="1"/>
  <c r="LC46" i="1" s="1"/>
  <c r="LC53" i="1" s="1"/>
  <c r="LD46" i="1" s="1"/>
  <c r="LD53" i="1" s="1"/>
  <c r="LE46" i="1" s="1"/>
  <c r="LE53" i="1" s="1"/>
  <c r="LF46" i="1" s="1"/>
  <c r="LF53" i="1" s="1"/>
  <c r="LG46" i="1" s="1"/>
  <c r="LG53" i="1" s="1"/>
  <c r="LH46" i="1" s="1"/>
  <c r="LH53" i="1" s="1"/>
  <c r="LI46" i="1" s="1"/>
  <c r="LI53" i="1" s="1"/>
  <c r="LJ46" i="1" s="1"/>
  <c r="LJ53" i="1" s="1"/>
  <c r="LK46" i="1" s="1"/>
  <c r="LK53" i="1" s="1"/>
  <c r="LL46" i="1" s="1"/>
  <c r="LL53" i="1" s="1"/>
  <c r="LM46" i="1" s="1"/>
  <c r="LM53" i="1" s="1"/>
  <c r="LN46" i="1" s="1"/>
  <c r="LN53" i="1" s="1"/>
  <c r="LO46" i="1" s="1"/>
  <c r="LO53" i="1" s="1"/>
  <c r="LP46" i="1" s="1"/>
  <c r="LP53" i="1" s="1"/>
  <c r="LQ46" i="1" s="1"/>
  <c r="LQ53" i="1" s="1"/>
  <c r="LR46" i="1" s="1"/>
  <c r="LR53" i="1" s="1"/>
  <c r="LS46" i="1" s="1"/>
  <c r="LS53" i="1" s="1"/>
  <c r="LT46" i="1" s="1"/>
  <c r="LT53" i="1" s="1"/>
  <c r="LU46" i="1" s="1"/>
  <c r="LU53" i="1" s="1"/>
  <c r="LV46" i="1" s="1"/>
  <c r="LV53" i="1" s="1"/>
  <c r="LW46" i="1" s="1"/>
  <c r="LW53" i="1" s="1"/>
  <c r="LX46" i="1" s="1"/>
  <c r="LX53" i="1" s="1"/>
  <c r="LY46" i="1" s="1"/>
  <c r="LY53" i="1" s="1"/>
  <c r="LZ46" i="1" s="1"/>
  <c r="LZ53" i="1" s="1"/>
  <c r="MA46" i="1" s="1"/>
  <c r="MA53" i="1" s="1"/>
  <c r="MB46" i="1" s="1"/>
  <c r="MB53" i="1" s="1"/>
  <c r="MC46" i="1" s="1"/>
  <c r="MC53" i="1" s="1"/>
  <c r="MD46" i="1" s="1"/>
  <c r="MD53" i="1" s="1"/>
  <c r="ME46" i="1" s="1"/>
  <c r="ME53" i="1" s="1"/>
  <c r="MF46" i="1" s="1"/>
  <c r="MF53" i="1" s="1"/>
  <c r="MG46" i="1" s="1"/>
  <c r="MG53" i="1" s="1"/>
  <c r="MH46" i="1" s="1"/>
  <c r="MH53" i="1" s="1"/>
  <c r="MI46" i="1" s="1"/>
  <c r="MI53" i="1" s="1"/>
  <c r="MJ46" i="1" s="1"/>
  <c r="MJ53" i="1" s="1"/>
  <c r="MK46" i="1" s="1"/>
  <c r="MK53" i="1" s="1"/>
  <c r="ML46" i="1" s="1"/>
  <c r="ML53" i="1" s="1"/>
  <c r="MM46" i="1" s="1"/>
  <c r="MM53" i="1" s="1"/>
  <c r="MN46" i="1" s="1"/>
  <c r="MN53" i="1" s="1"/>
  <c r="MO46" i="1" s="1"/>
  <c r="MO53" i="1" s="1"/>
  <c r="MP46" i="1" s="1"/>
  <c r="MP53" i="1" s="1"/>
  <c r="MQ46" i="1" s="1"/>
  <c r="MQ53" i="1" s="1"/>
  <c r="MR46" i="1" s="1"/>
  <c r="MR53" i="1" s="1"/>
  <c r="MS46" i="1" s="1"/>
  <c r="MS53" i="1" s="1"/>
  <c r="MT46" i="1" s="1"/>
  <c r="MT53" i="1" s="1"/>
  <c r="MU46" i="1" s="1"/>
  <c r="MU53" i="1" s="1"/>
  <c r="MV46" i="1" s="1"/>
  <c r="MV53" i="1" s="1"/>
  <c r="MW46" i="1" s="1"/>
  <c r="MW53" i="1" s="1"/>
  <c r="MX46" i="1" s="1"/>
  <c r="MX53" i="1" s="1"/>
  <c r="MY46" i="1" s="1"/>
  <c r="MY53" i="1" s="1"/>
  <c r="MZ46" i="1" s="1"/>
  <c r="MZ53" i="1" s="1"/>
  <c r="NA46" i="1" s="1"/>
  <c r="NA53" i="1" s="1"/>
  <c r="NB46" i="1" s="1"/>
  <c r="NB53" i="1" s="1"/>
  <c r="DH126" i="1"/>
  <c r="DH83" i="1" s="1"/>
  <c r="BY64" i="1"/>
  <c r="BY71" i="1" s="1"/>
  <c r="BZ64" i="1" l="1"/>
  <c r="BZ71" i="1" s="1"/>
  <c r="DI126" i="1"/>
  <c r="DI83" i="1" s="1"/>
  <c r="BI37" i="1" l="1"/>
  <c r="BI44" i="1" s="1"/>
  <c r="BI82" i="1" s="1"/>
  <c r="BI84" i="1" s="1"/>
  <c r="CA64" i="1"/>
  <c r="CA71" i="1" s="1"/>
  <c r="CB64" i="1"/>
  <c r="CB71" i="1" s="1"/>
  <c r="DJ126" i="1" l="1"/>
  <c r="DJ83" i="1" s="1"/>
  <c r="DK126" i="1"/>
  <c r="DK83" i="1" s="1"/>
  <c r="BJ37" i="1"/>
  <c r="BJ44" i="1" s="1"/>
  <c r="BJ82" i="1" s="1"/>
  <c r="BJ84" i="1" s="1"/>
  <c r="DL126" i="1" l="1"/>
  <c r="DL83" i="1" s="1"/>
  <c r="BK37" i="1"/>
  <c r="BK44" i="1" s="1"/>
  <c r="BK82" i="1" s="1"/>
  <c r="BK84" i="1" s="1"/>
  <c r="CC64" i="1" l="1"/>
  <c r="CC71" i="1" s="1"/>
  <c r="DN123" i="1"/>
  <c r="DM126" i="1"/>
  <c r="DM83" i="1" s="1"/>
  <c r="BL37" i="1"/>
  <c r="BL44" i="1" s="1"/>
  <c r="BL82" i="1" s="1"/>
  <c r="BL84" i="1" s="1"/>
  <c r="DO123" i="1" l="1"/>
  <c r="DN126" i="1"/>
  <c r="DN83" i="1" s="1"/>
  <c r="CD64" i="1"/>
  <c r="CD71" i="1" s="1"/>
  <c r="CE64" i="1" l="1"/>
  <c r="CE71" i="1" s="1"/>
  <c r="DP123" i="1"/>
  <c r="DO126" i="1"/>
  <c r="DO83" i="1" s="1"/>
  <c r="BM37" i="1"/>
  <c r="BM44" i="1" s="1"/>
  <c r="BM82" i="1" s="1"/>
  <c r="BM84" i="1" s="1"/>
  <c r="DQ123" i="1" l="1"/>
  <c r="DP126" i="1"/>
  <c r="DP83" i="1" s="1"/>
  <c r="CF64" i="1"/>
  <c r="CF71" i="1" s="1"/>
  <c r="CG64" i="1" l="1"/>
  <c r="CG71" i="1" s="1"/>
  <c r="BN37" i="1"/>
  <c r="BN44" i="1" s="1"/>
  <c r="BN82" i="1" s="1"/>
  <c r="BN84" i="1" s="1"/>
  <c r="DR123" i="1"/>
  <c r="DQ126" i="1"/>
  <c r="DQ83" i="1" s="1"/>
  <c r="CH64" i="1" l="1"/>
  <c r="CH71" i="1" s="1"/>
  <c r="DS123" i="1"/>
  <c r="DR126" i="1"/>
  <c r="DR83" i="1" s="1"/>
  <c r="DT123" i="1" l="1"/>
  <c r="DS126" i="1"/>
  <c r="DS83" i="1" s="1"/>
  <c r="BO37" i="1"/>
  <c r="BO44" i="1" s="1"/>
  <c r="BO82" i="1" s="1"/>
  <c r="BO84" i="1" s="1"/>
  <c r="CI64" i="1"/>
  <c r="CI71" i="1" s="1"/>
  <c r="BP37" i="1" l="1"/>
  <c r="BP44" i="1" s="1"/>
  <c r="BP82" i="1" s="1"/>
  <c r="BP84" i="1" s="1"/>
  <c r="DU123" i="1"/>
  <c r="DT126" i="1"/>
  <c r="DT83" i="1" s="1"/>
  <c r="DV123" i="1" l="1"/>
  <c r="DU126" i="1"/>
  <c r="DU83" i="1" s="1"/>
  <c r="CJ71" i="1"/>
  <c r="CK71" i="1" s="1"/>
  <c r="CL71" i="1" s="1"/>
  <c r="CM71" i="1" s="1"/>
  <c r="CN71" i="1" s="1"/>
  <c r="CO71" i="1" s="1"/>
  <c r="CP71" i="1" s="1"/>
  <c r="CQ71" i="1" s="1"/>
  <c r="CR71" i="1" s="1"/>
  <c r="CS71" i="1" s="1"/>
  <c r="CT71" i="1" s="1"/>
  <c r="CU71" i="1" s="1"/>
  <c r="CV71" i="1" s="1"/>
  <c r="CW71" i="1" s="1"/>
  <c r="CX71" i="1" s="1"/>
  <c r="CY71" i="1" s="1"/>
  <c r="CZ71" i="1" s="1"/>
  <c r="DA71" i="1" s="1"/>
  <c r="DB71" i="1" s="1"/>
  <c r="DC71" i="1" s="1"/>
  <c r="DD71" i="1" s="1"/>
  <c r="DE71" i="1" s="1"/>
  <c r="DF71" i="1" s="1"/>
  <c r="DG71" i="1" s="1"/>
  <c r="DH71" i="1" s="1"/>
  <c r="DI71" i="1" s="1"/>
  <c r="DJ71" i="1" s="1"/>
  <c r="DK71" i="1" s="1"/>
  <c r="DL71" i="1" s="1"/>
  <c r="DM71" i="1" s="1"/>
  <c r="DN71" i="1" s="1"/>
  <c r="DO71" i="1" s="1"/>
  <c r="DP71" i="1" s="1"/>
  <c r="DQ71" i="1" s="1"/>
  <c r="DR71" i="1" s="1"/>
  <c r="DS64" i="1" s="1"/>
  <c r="DS71" i="1" s="1"/>
  <c r="DT64" i="1" s="1"/>
  <c r="DT71" i="1" s="1"/>
  <c r="DU64" i="1" s="1"/>
  <c r="DU71" i="1" s="1"/>
  <c r="DV64" i="1" s="1"/>
  <c r="DV71" i="1" s="1"/>
  <c r="DW64" i="1" s="1"/>
  <c r="DW71" i="1" s="1"/>
  <c r="DX64" i="1" s="1"/>
  <c r="DX71" i="1" s="1"/>
  <c r="DY64" i="1" s="1"/>
  <c r="DY71" i="1" s="1"/>
  <c r="DZ64" i="1" s="1"/>
  <c r="DZ71" i="1" s="1"/>
  <c r="EA64" i="1" s="1"/>
  <c r="EA71" i="1" s="1"/>
  <c r="EB64" i="1" s="1"/>
  <c r="EB71" i="1" s="1"/>
  <c r="EC64" i="1" s="1"/>
  <c r="EC71" i="1" s="1"/>
  <c r="ED64" i="1" s="1"/>
  <c r="ED71" i="1" s="1"/>
  <c r="EE64" i="1" s="1"/>
  <c r="EE71" i="1" s="1"/>
  <c r="EF64" i="1" s="1"/>
  <c r="EF71" i="1" s="1"/>
  <c r="EG64" i="1" s="1"/>
  <c r="EG71" i="1" s="1"/>
  <c r="EH64" i="1" s="1"/>
  <c r="EH71" i="1" s="1"/>
  <c r="EI64" i="1" s="1"/>
  <c r="EI71" i="1" s="1"/>
  <c r="EJ64" i="1" s="1"/>
  <c r="EJ71" i="1" s="1"/>
  <c r="EK64" i="1" s="1"/>
  <c r="EK71" i="1" s="1"/>
  <c r="EL64" i="1" s="1"/>
  <c r="EL71" i="1" s="1"/>
  <c r="EM64" i="1" s="1"/>
  <c r="EM71" i="1" s="1"/>
  <c r="EN64" i="1" s="1"/>
  <c r="EN71" i="1" s="1"/>
  <c r="EO64" i="1" s="1"/>
  <c r="EO71" i="1" s="1"/>
  <c r="EP64" i="1" s="1"/>
  <c r="EP71" i="1" s="1"/>
  <c r="EQ64" i="1" s="1"/>
  <c r="EQ71" i="1" s="1"/>
  <c r="ER64" i="1" s="1"/>
  <c r="ER71" i="1" s="1"/>
  <c r="ES64" i="1" s="1"/>
  <c r="ES71" i="1" s="1"/>
  <c r="ET64" i="1" s="1"/>
  <c r="ET71" i="1" s="1"/>
  <c r="EU64" i="1" s="1"/>
  <c r="EU71" i="1" s="1"/>
  <c r="EV64" i="1" s="1"/>
  <c r="EV71" i="1" s="1"/>
  <c r="EW64" i="1" s="1"/>
  <c r="EW71" i="1" s="1"/>
  <c r="EX64" i="1" s="1"/>
  <c r="EX71" i="1" s="1"/>
  <c r="EY64" i="1" s="1"/>
  <c r="EY71" i="1" s="1"/>
  <c r="EZ64" i="1" s="1"/>
  <c r="EZ71" i="1" s="1"/>
  <c r="FA64" i="1" s="1"/>
  <c r="FA71" i="1" s="1"/>
  <c r="FB64" i="1" s="1"/>
  <c r="FB71" i="1" s="1"/>
  <c r="FC64" i="1" s="1"/>
  <c r="FC71" i="1" s="1"/>
  <c r="FD64" i="1" s="1"/>
  <c r="FD71" i="1" s="1"/>
  <c r="FE64" i="1" s="1"/>
  <c r="FE71" i="1" s="1"/>
  <c r="FF64" i="1" s="1"/>
  <c r="FF71" i="1" s="1"/>
  <c r="FG64" i="1" s="1"/>
  <c r="FG71" i="1" s="1"/>
  <c r="FH64" i="1" s="1"/>
  <c r="FH71" i="1" s="1"/>
  <c r="FI64" i="1" s="1"/>
  <c r="FI71" i="1" s="1"/>
  <c r="FJ64" i="1" s="1"/>
  <c r="FJ71" i="1" s="1"/>
  <c r="FK64" i="1" s="1"/>
  <c r="FK71" i="1" s="1"/>
  <c r="FL64" i="1" s="1"/>
  <c r="FL71" i="1" s="1"/>
  <c r="FM64" i="1" s="1"/>
  <c r="FM71" i="1" s="1"/>
  <c r="FN64" i="1" s="1"/>
  <c r="FN71" i="1" s="1"/>
  <c r="FO64" i="1" s="1"/>
  <c r="FO71" i="1" s="1"/>
  <c r="FP64" i="1" s="1"/>
  <c r="FP71" i="1" s="1"/>
  <c r="FQ64" i="1" s="1"/>
  <c r="FQ71" i="1" s="1"/>
  <c r="FR64" i="1" s="1"/>
  <c r="FR71" i="1" s="1"/>
  <c r="FS64" i="1" s="1"/>
  <c r="FS71" i="1" s="1"/>
  <c r="FT64" i="1" s="1"/>
  <c r="FT71" i="1" s="1"/>
  <c r="FU64" i="1" s="1"/>
  <c r="FU71" i="1" s="1"/>
  <c r="FV64" i="1" s="1"/>
  <c r="FV71" i="1" s="1"/>
  <c r="FW64" i="1" s="1"/>
  <c r="FW71" i="1" s="1"/>
  <c r="FX64" i="1" s="1"/>
  <c r="FX71" i="1" s="1"/>
  <c r="FY64" i="1" s="1"/>
  <c r="FY71" i="1" s="1"/>
  <c r="FZ64" i="1" s="1"/>
  <c r="FZ71" i="1" s="1"/>
  <c r="GA64" i="1" s="1"/>
  <c r="GA71" i="1" s="1"/>
  <c r="GB64" i="1" s="1"/>
  <c r="GB71" i="1" s="1"/>
  <c r="GC64" i="1" s="1"/>
  <c r="GC71" i="1" s="1"/>
  <c r="GD64" i="1" s="1"/>
  <c r="GD71" i="1" s="1"/>
  <c r="GE64" i="1" s="1"/>
  <c r="GE71" i="1" s="1"/>
  <c r="GF64" i="1" s="1"/>
  <c r="GF71" i="1" s="1"/>
  <c r="GG64" i="1" s="1"/>
  <c r="GG71" i="1" s="1"/>
  <c r="GH64" i="1" s="1"/>
  <c r="GH71" i="1" s="1"/>
  <c r="GI64" i="1" s="1"/>
  <c r="GI71" i="1" s="1"/>
  <c r="GJ64" i="1" s="1"/>
  <c r="GJ71" i="1" s="1"/>
  <c r="GK64" i="1" s="1"/>
  <c r="GK71" i="1" s="1"/>
  <c r="GL64" i="1" s="1"/>
  <c r="GL71" i="1" s="1"/>
  <c r="GM64" i="1" s="1"/>
  <c r="GM71" i="1" s="1"/>
  <c r="GN64" i="1" s="1"/>
  <c r="GN71" i="1" s="1"/>
  <c r="GO64" i="1" s="1"/>
  <c r="GO71" i="1" s="1"/>
  <c r="GP64" i="1" s="1"/>
  <c r="GP71" i="1" s="1"/>
  <c r="GQ64" i="1" s="1"/>
  <c r="GQ71" i="1" s="1"/>
  <c r="GR64" i="1" s="1"/>
  <c r="GR71" i="1" s="1"/>
  <c r="GS64" i="1" s="1"/>
  <c r="GS71" i="1" s="1"/>
  <c r="GT64" i="1" s="1"/>
  <c r="GT71" i="1" s="1"/>
  <c r="GU64" i="1" s="1"/>
  <c r="GU71" i="1" s="1"/>
  <c r="GV64" i="1" s="1"/>
  <c r="GV71" i="1" s="1"/>
  <c r="GW64" i="1" s="1"/>
  <c r="GW71" i="1" s="1"/>
  <c r="GX64" i="1" s="1"/>
  <c r="GX71" i="1" s="1"/>
  <c r="GY64" i="1" s="1"/>
  <c r="GY71" i="1" s="1"/>
  <c r="GZ64" i="1" s="1"/>
  <c r="GZ71" i="1" s="1"/>
  <c r="HA64" i="1" s="1"/>
  <c r="HA71" i="1" s="1"/>
  <c r="HB64" i="1" s="1"/>
  <c r="HB71" i="1" s="1"/>
  <c r="HC64" i="1" s="1"/>
  <c r="HC71" i="1" s="1"/>
  <c r="HD64" i="1" s="1"/>
  <c r="HD71" i="1" s="1"/>
  <c r="HE64" i="1" s="1"/>
  <c r="HE71" i="1" s="1"/>
  <c r="HF64" i="1" s="1"/>
  <c r="HF71" i="1" s="1"/>
  <c r="HG64" i="1" s="1"/>
  <c r="HG71" i="1" s="1"/>
  <c r="HH64" i="1" s="1"/>
  <c r="HH71" i="1" s="1"/>
  <c r="HI64" i="1" s="1"/>
  <c r="HI71" i="1" s="1"/>
  <c r="HJ64" i="1" s="1"/>
  <c r="HJ71" i="1" s="1"/>
  <c r="HK64" i="1" s="1"/>
  <c r="HK71" i="1" s="1"/>
  <c r="HL64" i="1" s="1"/>
  <c r="HL71" i="1" s="1"/>
  <c r="HM64" i="1" s="1"/>
  <c r="HM71" i="1" s="1"/>
  <c r="HN64" i="1" s="1"/>
  <c r="HN71" i="1" s="1"/>
  <c r="HO64" i="1" s="1"/>
  <c r="HO71" i="1" s="1"/>
  <c r="HP64" i="1" s="1"/>
  <c r="HP71" i="1" s="1"/>
  <c r="HQ64" i="1" s="1"/>
  <c r="HQ71" i="1" s="1"/>
  <c r="HR64" i="1" s="1"/>
  <c r="HR71" i="1" s="1"/>
  <c r="HS64" i="1" s="1"/>
  <c r="HS71" i="1" s="1"/>
  <c r="HT64" i="1" s="1"/>
  <c r="HT71" i="1" s="1"/>
  <c r="HU64" i="1" s="1"/>
  <c r="HU71" i="1" s="1"/>
  <c r="HV64" i="1" s="1"/>
  <c r="HV71" i="1" s="1"/>
  <c r="HW64" i="1" s="1"/>
  <c r="HW71" i="1" s="1"/>
  <c r="HX64" i="1" s="1"/>
  <c r="HX71" i="1" s="1"/>
  <c r="HY64" i="1" s="1"/>
  <c r="HY71" i="1" s="1"/>
  <c r="HZ64" i="1" s="1"/>
  <c r="HZ71" i="1" s="1"/>
  <c r="IA64" i="1" s="1"/>
  <c r="IA71" i="1" s="1"/>
  <c r="IB64" i="1" s="1"/>
  <c r="IB71" i="1" s="1"/>
  <c r="IC64" i="1" s="1"/>
  <c r="IC71" i="1" s="1"/>
  <c r="ID64" i="1" s="1"/>
  <c r="ID71" i="1" s="1"/>
  <c r="IE64" i="1" s="1"/>
  <c r="IE71" i="1" s="1"/>
  <c r="IF64" i="1" s="1"/>
  <c r="IF71" i="1" s="1"/>
  <c r="IG64" i="1" s="1"/>
  <c r="IG71" i="1" s="1"/>
  <c r="IH64" i="1" s="1"/>
  <c r="IH71" i="1" s="1"/>
  <c r="II64" i="1" s="1"/>
  <c r="II71" i="1" s="1"/>
  <c r="IJ64" i="1" s="1"/>
  <c r="IJ71" i="1" s="1"/>
  <c r="IK64" i="1" s="1"/>
  <c r="IK71" i="1" s="1"/>
  <c r="IL64" i="1" s="1"/>
  <c r="IL71" i="1" s="1"/>
  <c r="IM64" i="1" s="1"/>
  <c r="IM71" i="1" s="1"/>
  <c r="IN64" i="1" s="1"/>
  <c r="IN71" i="1" s="1"/>
  <c r="IO64" i="1" s="1"/>
  <c r="IO71" i="1" s="1"/>
  <c r="IP64" i="1" s="1"/>
  <c r="IP71" i="1" s="1"/>
  <c r="IQ64" i="1" s="1"/>
  <c r="IQ71" i="1" s="1"/>
  <c r="IR64" i="1" s="1"/>
  <c r="IR71" i="1" s="1"/>
  <c r="IS64" i="1" s="1"/>
  <c r="IS71" i="1" s="1"/>
  <c r="IT64" i="1" s="1"/>
  <c r="IT71" i="1" s="1"/>
  <c r="IU64" i="1" s="1"/>
  <c r="IU71" i="1" s="1"/>
  <c r="IV64" i="1" s="1"/>
  <c r="IV71" i="1" s="1"/>
  <c r="IW64" i="1" s="1"/>
  <c r="IW71" i="1" s="1"/>
  <c r="IX64" i="1" s="1"/>
  <c r="IX71" i="1" s="1"/>
  <c r="IY64" i="1" s="1"/>
  <c r="IY71" i="1" s="1"/>
  <c r="IZ64" i="1" s="1"/>
  <c r="IZ71" i="1" s="1"/>
  <c r="JA64" i="1" s="1"/>
  <c r="JA71" i="1" s="1"/>
  <c r="JB64" i="1" s="1"/>
  <c r="JB71" i="1" s="1"/>
  <c r="JC64" i="1" s="1"/>
  <c r="JC71" i="1" s="1"/>
  <c r="JD64" i="1" s="1"/>
  <c r="JD71" i="1" s="1"/>
  <c r="JE64" i="1" s="1"/>
  <c r="JE71" i="1" s="1"/>
  <c r="JF64" i="1" s="1"/>
  <c r="JF71" i="1" s="1"/>
  <c r="JG64" i="1" s="1"/>
  <c r="JG71" i="1" s="1"/>
  <c r="JH64" i="1" s="1"/>
  <c r="JH71" i="1" s="1"/>
  <c r="JI64" i="1" s="1"/>
  <c r="JI71" i="1" s="1"/>
  <c r="JJ64" i="1" s="1"/>
  <c r="JJ71" i="1" s="1"/>
  <c r="JK64" i="1" s="1"/>
  <c r="JK71" i="1" s="1"/>
  <c r="JL64" i="1" s="1"/>
  <c r="JL71" i="1" s="1"/>
  <c r="JM64" i="1" s="1"/>
  <c r="JM71" i="1" s="1"/>
  <c r="JN64" i="1" s="1"/>
  <c r="JN71" i="1" s="1"/>
  <c r="JO64" i="1" s="1"/>
  <c r="JO71" i="1" s="1"/>
  <c r="JP64" i="1" s="1"/>
  <c r="JP71" i="1" s="1"/>
  <c r="JQ64" i="1" s="1"/>
  <c r="JQ71" i="1" s="1"/>
  <c r="JR64" i="1" s="1"/>
  <c r="JR71" i="1" s="1"/>
  <c r="JS64" i="1" s="1"/>
  <c r="JS71" i="1" s="1"/>
  <c r="JT64" i="1" s="1"/>
  <c r="JT71" i="1" s="1"/>
  <c r="JU64" i="1" s="1"/>
  <c r="JU71" i="1" s="1"/>
  <c r="JV64" i="1" s="1"/>
  <c r="JV71" i="1" s="1"/>
  <c r="JW64" i="1" s="1"/>
  <c r="JW71" i="1" s="1"/>
  <c r="JX64" i="1" s="1"/>
  <c r="JX71" i="1" s="1"/>
  <c r="JY64" i="1" s="1"/>
  <c r="JY71" i="1" s="1"/>
  <c r="JZ64" i="1" s="1"/>
  <c r="JZ71" i="1" s="1"/>
  <c r="KA64" i="1" s="1"/>
  <c r="KA71" i="1" s="1"/>
  <c r="KB64" i="1" s="1"/>
  <c r="KB71" i="1" s="1"/>
  <c r="KC64" i="1" s="1"/>
  <c r="KC71" i="1" s="1"/>
  <c r="KD64" i="1" s="1"/>
  <c r="KD71" i="1" s="1"/>
  <c r="KE64" i="1" s="1"/>
  <c r="KE71" i="1" s="1"/>
  <c r="KF64" i="1" s="1"/>
  <c r="KF71" i="1" s="1"/>
  <c r="KG64" i="1" s="1"/>
  <c r="KG71" i="1" s="1"/>
  <c r="KH64" i="1" s="1"/>
  <c r="KH71" i="1" s="1"/>
  <c r="KI64" i="1" s="1"/>
  <c r="KI71" i="1" s="1"/>
  <c r="KJ64" i="1" s="1"/>
  <c r="KJ71" i="1" s="1"/>
  <c r="KK64" i="1" s="1"/>
  <c r="KK71" i="1" s="1"/>
  <c r="KL64" i="1" s="1"/>
  <c r="KL71" i="1" s="1"/>
  <c r="KM64" i="1" s="1"/>
  <c r="KM71" i="1" s="1"/>
  <c r="KN64" i="1" s="1"/>
  <c r="KN71" i="1" s="1"/>
  <c r="KO64" i="1" s="1"/>
  <c r="KO71" i="1" s="1"/>
  <c r="KP64" i="1" s="1"/>
  <c r="KP71" i="1" s="1"/>
  <c r="KQ64" i="1" s="1"/>
  <c r="KQ71" i="1" s="1"/>
  <c r="KR64" i="1" s="1"/>
  <c r="KR71" i="1" s="1"/>
  <c r="KS64" i="1" s="1"/>
  <c r="KS71" i="1" s="1"/>
  <c r="KT64" i="1" s="1"/>
  <c r="KT71" i="1" s="1"/>
  <c r="KU64" i="1" s="1"/>
  <c r="KU71" i="1" s="1"/>
  <c r="KV64" i="1" s="1"/>
  <c r="KV71" i="1" s="1"/>
  <c r="KW64" i="1" s="1"/>
  <c r="KW71" i="1" s="1"/>
  <c r="KX64" i="1" s="1"/>
  <c r="KX71" i="1" s="1"/>
  <c r="KY64" i="1" s="1"/>
  <c r="KY71" i="1" s="1"/>
  <c r="KZ64" i="1" s="1"/>
  <c r="KZ71" i="1" s="1"/>
  <c r="LA64" i="1" s="1"/>
  <c r="LA71" i="1" s="1"/>
  <c r="LB64" i="1" s="1"/>
  <c r="LB71" i="1" s="1"/>
  <c r="LC64" i="1" s="1"/>
  <c r="LC71" i="1" s="1"/>
  <c r="LD64" i="1" s="1"/>
  <c r="LD71" i="1" s="1"/>
  <c r="LE64" i="1" s="1"/>
  <c r="LE71" i="1" s="1"/>
  <c r="LF64" i="1" s="1"/>
  <c r="LF71" i="1" s="1"/>
  <c r="LG64" i="1" s="1"/>
  <c r="LG71" i="1" s="1"/>
  <c r="LH64" i="1" s="1"/>
  <c r="LH71" i="1" s="1"/>
  <c r="LI64" i="1" s="1"/>
  <c r="LI71" i="1" s="1"/>
  <c r="LJ64" i="1" s="1"/>
  <c r="LJ71" i="1" s="1"/>
  <c r="LK64" i="1" s="1"/>
  <c r="LK71" i="1" s="1"/>
  <c r="LL64" i="1" s="1"/>
  <c r="LL71" i="1" s="1"/>
  <c r="LM64" i="1" s="1"/>
  <c r="LM71" i="1" s="1"/>
  <c r="LN64" i="1" s="1"/>
  <c r="LN71" i="1" s="1"/>
  <c r="LO64" i="1" s="1"/>
  <c r="LO71" i="1" s="1"/>
  <c r="LP64" i="1" s="1"/>
  <c r="LP71" i="1" s="1"/>
  <c r="LQ64" i="1" s="1"/>
  <c r="LQ71" i="1" s="1"/>
  <c r="LR64" i="1" s="1"/>
  <c r="LR71" i="1" s="1"/>
  <c r="LS64" i="1" s="1"/>
  <c r="LS71" i="1" s="1"/>
  <c r="LT64" i="1" s="1"/>
  <c r="LT71" i="1" s="1"/>
  <c r="LU64" i="1" s="1"/>
  <c r="LU71" i="1" s="1"/>
  <c r="LV64" i="1" s="1"/>
  <c r="LV71" i="1" s="1"/>
  <c r="LW64" i="1" s="1"/>
  <c r="LW71" i="1" s="1"/>
  <c r="LX64" i="1" s="1"/>
  <c r="LX71" i="1" s="1"/>
  <c r="LY64" i="1" s="1"/>
  <c r="LY71" i="1" s="1"/>
  <c r="LZ64" i="1" s="1"/>
  <c r="LZ71" i="1" s="1"/>
  <c r="MA64" i="1" s="1"/>
  <c r="MA71" i="1" s="1"/>
  <c r="MB64" i="1" s="1"/>
  <c r="MB71" i="1" s="1"/>
  <c r="MC64" i="1" s="1"/>
  <c r="MC71" i="1" s="1"/>
  <c r="MD64" i="1" s="1"/>
  <c r="MD71" i="1" s="1"/>
  <c r="ME64" i="1" s="1"/>
  <c r="ME71" i="1" s="1"/>
  <c r="MF64" i="1" s="1"/>
  <c r="MF71" i="1" s="1"/>
  <c r="MG64" i="1" s="1"/>
  <c r="MG71" i="1" s="1"/>
  <c r="MH64" i="1" s="1"/>
  <c r="MH71" i="1" s="1"/>
  <c r="MI64" i="1" s="1"/>
  <c r="MI71" i="1" s="1"/>
  <c r="MJ64" i="1" s="1"/>
  <c r="MJ71" i="1" s="1"/>
  <c r="MK64" i="1" s="1"/>
  <c r="MK71" i="1" s="1"/>
  <c r="ML64" i="1" s="1"/>
  <c r="ML71" i="1" s="1"/>
  <c r="MM64" i="1" s="1"/>
  <c r="MM71" i="1" s="1"/>
  <c r="MN64" i="1" s="1"/>
  <c r="MN71" i="1" s="1"/>
  <c r="MO64" i="1" s="1"/>
  <c r="MO71" i="1" s="1"/>
  <c r="MP64" i="1" s="1"/>
  <c r="MP71" i="1" s="1"/>
  <c r="MQ64" i="1" s="1"/>
  <c r="MQ71" i="1" s="1"/>
  <c r="MR64" i="1" s="1"/>
  <c r="MR71" i="1" s="1"/>
  <c r="MS64" i="1" s="1"/>
  <c r="MS71" i="1" s="1"/>
  <c r="MT64" i="1" s="1"/>
  <c r="MT71" i="1" s="1"/>
  <c r="MU64" i="1" s="1"/>
  <c r="MU71" i="1" s="1"/>
  <c r="MV64" i="1" s="1"/>
  <c r="MV71" i="1" s="1"/>
  <c r="MW64" i="1" s="1"/>
  <c r="MW71" i="1" s="1"/>
  <c r="MX64" i="1" s="1"/>
  <c r="MX71" i="1" s="1"/>
  <c r="MY64" i="1" s="1"/>
  <c r="MY71" i="1" s="1"/>
  <c r="MZ64" i="1" s="1"/>
  <c r="MZ71" i="1" s="1"/>
  <c r="NA64" i="1" s="1"/>
  <c r="NA71" i="1" s="1"/>
  <c r="NB64" i="1" s="1"/>
  <c r="NB71" i="1" s="1"/>
  <c r="BQ37" i="1"/>
  <c r="BQ44" i="1" s="1"/>
  <c r="BQ82" i="1" s="1"/>
  <c r="BQ84" i="1" s="1"/>
  <c r="DW123" i="1" l="1"/>
  <c r="DV126" i="1"/>
  <c r="DV83" i="1" s="1"/>
  <c r="BR37" i="1"/>
  <c r="BR44" i="1" s="1"/>
  <c r="BR82" i="1" s="1"/>
  <c r="BR84" i="1" s="1"/>
  <c r="DX123" i="1" l="1"/>
  <c r="DW126" i="1"/>
  <c r="DW83" i="1" s="1"/>
  <c r="BS37" i="1" l="1"/>
  <c r="BS44" i="1" s="1"/>
  <c r="BS82" i="1" s="1"/>
  <c r="BS84" i="1" s="1"/>
  <c r="DY123" i="1"/>
  <c r="DX126" i="1"/>
  <c r="DX83" i="1" s="1"/>
  <c r="BT37" i="1"/>
  <c r="BT44" i="1" s="1"/>
  <c r="BT82" i="1" s="1"/>
  <c r="BT84" i="1" s="1"/>
  <c r="DZ123" i="1" l="1"/>
  <c r="DY126" i="1"/>
  <c r="DY83" i="1" s="1"/>
  <c r="BU37" i="1"/>
  <c r="BU44" i="1" s="1"/>
  <c r="BU82" i="1" s="1"/>
  <c r="BU84" i="1" s="1"/>
  <c r="EA123" i="1" l="1"/>
  <c r="DZ126" i="1"/>
  <c r="DZ83" i="1" s="1"/>
  <c r="EB123" i="1" l="1"/>
  <c r="EA126" i="1"/>
  <c r="EA83" i="1" s="1"/>
  <c r="BV37" i="1"/>
  <c r="BV44" i="1" s="1"/>
  <c r="BV82" i="1" s="1"/>
  <c r="BV84" i="1" s="1"/>
  <c r="EC123" i="1" l="1"/>
  <c r="EB126" i="1"/>
  <c r="EB83" i="1" s="1"/>
  <c r="BW37" i="1" l="1"/>
  <c r="BW44" i="1" s="1"/>
  <c r="BW82" i="1" s="1"/>
  <c r="BW84" i="1" s="1"/>
  <c r="ED123" i="1"/>
  <c r="EC126" i="1"/>
  <c r="EC83" i="1" s="1"/>
  <c r="EE123" i="1" l="1"/>
  <c r="ED126" i="1"/>
  <c r="ED83" i="1" s="1"/>
  <c r="EF123" i="1" l="1"/>
  <c r="EE126" i="1"/>
  <c r="EE83" i="1" s="1"/>
  <c r="BX37" i="1" l="1"/>
  <c r="BX44" i="1" s="1"/>
  <c r="BX82" i="1" s="1"/>
  <c r="BX84" i="1" s="1"/>
  <c r="EG123" i="1"/>
  <c r="EF126" i="1"/>
  <c r="EF83" i="1" s="1"/>
  <c r="EH123" i="1" l="1"/>
  <c r="EG126" i="1"/>
  <c r="EG83" i="1" s="1"/>
  <c r="EI123" i="1" l="1"/>
  <c r="EH126" i="1"/>
  <c r="EH83" i="1" s="1"/>
  <c r="BY37" i="1" l="1"/>
  <c r="BY44" i="1" s="1"/>
  <c r="BY82" i="1" s="1"/>
  <c r="BY84" i="1" s="1"/>
  <c r="EJ123" i="1"/>
  <c r="EI126" i="1"/>
  <c r="EI83" i="1" s="1"/>
  <c r="EK123" i="1" l="1"/>
  <c r="EJ126" i="1"/>
  <c r="EJ83" i="1" s="1"/>
  <c r="BZ37" i="1"/>
  <c r="BZ44" i="1" s="1"/>
  <c r="BZ82" i="1" s="1"/>
  <c r="BZ84" i="1" s="1"/>
  <c r="EL123" i="1" l="1"/>
  <c r="EK126" i="1"/>
  <c r="EK83" i="1" s="1"/>
  <c r="CA37" i="1"/>
  <c r="CA44" i="1" s="1"/>
  <c r="CA82" i="1" s="1"/>
  <c r="CA84" i="1" s="1"/>
  <c r="EM123" i="1" l="1"/>
  <c r="EL126" i="1"/>
  <c r="EL83" i="1" s="1"/>
  <c r="EN123" i="1" l="1"/>
  <c r="EM126" i="1"/>
  <c r="EM83" i="1" s="1"/>
  <c r="CB37" i="1"/>
  <c r="CB44" i="1" s="1"/>
  <c r="CB82" i="1" s="1"/>
  <c r="CB84" i="1" s="1"/>
  <c r="EO123" i="1" l="1"/>
  <c r="EN126" i="1"/>
  <c r="EN83" i="1" s="1"/>
  <c r="EP123" i="1" l="1"/>
  <c r="EO126" i="1"/>
  <c r="EO83" i="1" s="1"/>
  <c r="CC37" i="1"/>
  <c r="CC44" i="1" s="1"/>
  <c r="CC82" i="1" s="1"/>
  <c r="CC84" i="1" s="1"/>
  <c r="EQ123" i="1" l="1"/>
  <c r="EP126" i="1"/>
  <c r="EP83" i="1" s="1"/>
  <c r="ER123" i="1" l="1"/>
  <c r="EQ126" i="1"/>
  <c r="EQ83" i="1" s="1"/>
  <c r="CD37" i="1"/>
  <c r="CD44" i="1" s="1"/>
  <c r="CD82" i="1" s="1"/>
  <c r="CD84" i="1" s="1"/>
  <c r="ES123" i="1" l="1"/>
  <c r="ER126" i="1"/>
  <c r="ER83" i="1" s="1"/>
  <c r="ET123" i="1" l="1"/>
  <c r="ES126" i="1"/>
  <c r="ES83" i="1" s="1"/>
  <c r="CE37" i="1"/>
  <c r="CE44" i="1" s="1"/>
  <c r="CE82" i="1" s="1"/>
  <c r="CE84" i="1" s="1"/>
  <c r="EU123" i="1" l="1"/>
  <c r="ET126" i="1"/>
  <c r="ET83" i="1" s="1"/>
  <c r="EV123" i="1" l="1"/>
  <c r="EU126" i="1"/>
  <c r="EU83" i="1" s="1"/>
  <c r="CF37" i="1"/>
  <c r="CF44" i="1" s="1"/>
  <c r="CF82" i="1" s="1"/>
  <c r="CF84" i="1" s="1"/>
  <c r="EW123" i="1" l="1"/>
  <c r="EV126" i="1"/>
  <c r="EV83" i="1" s="1"/>
  <c r="EX123" i="1" l="1"/>
  <c r="EW126" i="1"/>
  <c r="EW83" i="1" s="1"/>
  <c r="CG37" i="1"/>
  <c r="CG44" i="1" s="1"/>
  <c r="CG82" i="1" s="1"/>
  <c r="CG84" i="1" s="1"/>
  <c r="EY123" i="1" l="1"/>
  <c r="EX126" i="1"/>
  <c r="EX83" i="1" s="1"/>
  <c r="EZ123" i="1" l="1"/>
  <c r="EY126" i="1"/>
  <c r="EY83" i="1" s="1"/>
  <c r="CH37" i="1"/>
  <c r="CH44" i="1" s="1"/>
  <c r="CH82" i="1" s="1"/>
  <c r="CH84" i="1" s="1"/>
  <c r="FA123" i="1" l="1"/>
  <c r="EZ126" i="1"/>
  <c r="EZ83" i="1" s="1"/>
  <c r="FB123" i="1" l="1"/>
  <c r="FA126" i="1"/>
  <c r="FA83" i="1" s="1"/>
  <c r="CI37" i="1"/>
  <c r="CI44" i="1" s="1"/>
  <c r="CI82" i="1" s="1"/>
  <c r="CI84" i="1" s="1"/>
  <c r="FC123" i="1" l="1"/>
  <c r="FB126" i="1"/>
  <c r="FB83" i="1" s="1"/>
  <c r="FD123" i="1" l="1"/>
  <c r="FC126" i="1"/>
  <c r="FC83" i="1" s="1"/>
  <c r="CJ44" i="1"/>
  <c r="CK44" i="1" l="1"/>
  <c r="CJ82" i="1"/>
  <c r="CJ84" i="1" s="1"/>
  <c r="FE123" i="1"/>
  <c r="FD126" i="1"/>
  <c r="FD83" i="1" s="1"/>
  <c r="FF123" i="1" l="1"/>
  <c r="FE126" i="1"/>
  <c r="FE83" i="1" s="1"/>
  <c r="CL44" i="1"/>
  <c r="CK82" i="1"/>
  <c r="CK84" i="1" s="1"/>
  <c r="CM44" i="1" l="1"/>
  <c r="CL82" i="1"/>
  <c r="CL84" i="1" s="1"/>
  <c r="FG123" i="1"/>
  <c r="FF126" i="1"/>
  <c r="FF83" i="1" s="1"/>
  <c r="FH123" i="1" l="1"/>
  <c r="FG126" i="1"/>
  <c r="FG83" i="1" s="1"/>
  <c r="CN44" i="1"/>
  <c r="CM82" i="1"/>
  <c r="CM84" i="1" s="1"/>
  <c r="CO44" i="1" l="1"/>
  <c r="CN82" i="1"/>
  <c r="CN84" i="1" s="1"/>
  <c r="FI123" i="1"/>
  <c r="FH126" i="1"/>
  <c r="FH83" i="1" s="1"/>
  <c r="FJ123" i="1" l="1"/>
  <c r="FI126" i="1"/>
  <c r="FI83" i="1" s="1"/>
  <c r="CP44" i="1"/>
  <c r="CO82" i="1"/>
  <c r="CO84" i="1" s="1"/>
  <c r="CQ44" i="1" l="1"/>
  <c r="CP82" i="1"/>
  <c r="CP84" i="1" s="1"/>
  <c r="FK123" i="1"/>
  <c r="FJ126" i="1"/>
  <c r="FJ83" i="1" s="1"/>
  <c r="FL123" i="1" l="1"/>
  <c r="FK126" i="1"/>
  <c r="FK83" i="1" s="1"/>
  <c r="CR44" i="1"/>
  <c r="CQ82" i="1"/>
  <c r="CQ84" i="1" s="1"/>
  <c r="CS44" i="1" l="1"/>
  <c r="CR82" i="1"/>
  <c r="CR84" i="1" s="1"/>
  <c r="FM123" i="1"/>
  <c r="FL126" i="1"/>
  <c r="FL83" i="1" s="1"/>
  <c r="FN123" i="1" l="1"/>
  <c r="FM126" i="1"/>
  <c r="FM83" i="1" s="1"/>
  <c r="CT44" i="1"/>
  <c r="CS82" i="1"/>
  <c r="CS84" i="1" s="1"/>
  <c r="CU44" i="1" l="1"/>
  <c r="CT82" i="1"/>
  <c r="CT84" i="1" s="1"/>
  <c r="FO123" i="1"/>
  <c r="FN126" i="1"/>
  <c r="FN83" i="1" s="1"/>
  <c r="FP123" i="1" l="1"/>
  <c r="FO126" i="1"/>
  <c r="FO83" i="1" s="1"/>
  <c r="CV44" i="1"/>
  <c r="CU82" i="1"/>
  <c r="CU84" i="1" s="1"/>
  <c r="CW44" i="1" l="1"/>
  <c r="CV82" i="1"/>
  <c r="CV84" i="1" s="1"/>
  <c r="FQ123" i="1"/>
  <c r="FP126" i="1"/>
  <c r="FP83" i="1" s="1"/>
  <c r="FR123" i="1" l="1"/>
  <c r="FQ126" i="1"/>
  <c r="FQ83" i="1" s="1"/>
  <c r="CX44" i="1"/>
  <c r="CW82" i="1"/>
  <c r="CW84" i="1" s="1"/>
  <c r="CY44" i="1" l="1"/>
  <c r="CX82" i="1"/>
  <c r="CX84" i="1" s="1"/>
  <c r="FS123" i="1"/>
  <c r="FR126" i="1"/>
  <c r="FR83" i="1" s="1"/>
  <c r="FT123" i="1" l="1"/>
  <c r="FS126" i="1"/>
  <c r="FS83" i="1" s="1"/>
  <c r="CZ44" i="1"/>
  <c r="CY82" i="1"/>
  <c r="CY84" i="1" s="1"/>
  <c r="DA44" i="1" l="1"/>
  <c r="CZ82" i="1"/>
  <c r="CZ84" i="1" s="1"/>
  <c r="FU123" i="1"/>
  <c r="FT126" i="1"/>
  <c r="FT83" i="1" s="1"/>
  <c r="FV123" i="1" l="1"/>
  <c r="FU126" i="1"/>
  <c r="FU83" i="1" s="1"/>
  <c r="DB44" i="1"/>
  <c r="DA82" i="1"/>
  <c r="DA84" i="1" s="1"/>
  <c r="DC44" i="1" l="1"/>
  <c r="DB82" i="1"/>
  <c r="DB84" i="1" s="1"/>
  <c r="FW123" i="1"/>
  <c r="FV126" i="1"/>
  <c r="FV83" i="1" s="1"/>
  <c r="FX123" i="1" l="1"/>
  <c r="FW126" i="1"/>
  <c r="FW83" i="1" s="1"/>
  <c r="DD44" i="1"/>
  <c r="DC82" i="1"/>
  <c r="DC84" i="1" s="1"/>
  <c r="DE44" i="1" l="1"/>
  <c r="DD82" i="1"/>
  <c r="DD84" i="1" s="1"/>
  <c r="FY123" i="1"/>
  <c r="FX126" i="1"/>
  <c r="FX83" i="1" s="1"/>
  <c r="FZ123" i="1" l="1"/>
  <c r="FY126" i="1"/>
  <c r="FY83" i="1" s="1"/>
  <c r="DE82" i="1"/>
  <c r="DE84" i="1" s="1"/>
  <c r="DF44" i="1" l="1"/>
  <c r="GA123" i="1"/>
  <c r="FZ126" i="1"/>
  <c r="FZ83" i="1" s="1"/>
  <c r="DG44" i="1" l="1"/>
  <c r="DG82" i="1" s="1"/>
  <c r="DG84" i="1" s="1"/>
  <c r="DF82" i="1"/>
  <c r="DF84" i="1" s="1"/>
  <c r="GB123" i="1"/>
  <c r="GA126" i="1"/>
  <c r="GA83" i="1" s="1"/>
  <c r="DH44" i="1"/>
  <c r="DI44" i="1" l="1"/>
  <c r="DH82" i="1"/>
  <c r="DH84" i="1" s="1"/>
  <c r="GC123" i="1"/>
  <c r="GB126" i="1"/>
  <c r="GB83" i="1" s="1"/>
  <c r="GD123" i="1" l="1"/>
  <c r="GC126" i="1"/>
  <c r="GC83" i="1" s="1"/>
  <c r="DI82" i="1"/>
  <c r="DI84" i="1" s="1"/>
  <c r="DJ44" i="1" l="1"/>
  <c r="DK44" i="1" s="1"/>
  <c r="GE123" i="1"/>
  <c r="GD126" i="1"/>
  <c r="GD83" i="1" s="1"/>
  <c r="DJ82" i="1" l="1"/>
  <c r="DJ84" i="1" s="1"/>
  <c r="GF123" i="1"/>
  <c r="GE126" i="1"/>
  <c r="GE83" i="1" s="1"/>
  <c r="DL44" i="1"/>
  <c r="DK82" i="1"/>
  <c r="DK84" i="1" s="1"/>
  <c r="DM44" i="1" l="1"/>
  <c r="DL82" i="1"/>
  <c r="DL84" i="1" s="1"/>
  <c r="GG123" i="1"/>
  <c r="GF126" i="1"/>
  <c r="GF83" i="1" s="1"/>
  <c r="GH123" i="1" l="1"/>
  <c r="GG126" i="1"/>
  <c r="GG83" i="1" s="1"/>
  <c r="DN44" i="1"/>
  <c r="DM82" i="1"/>
  <c r="DM84" i="1" s="1"/>
  <c r="DO44" i="1" l="1"/>
  <c r="DN82" i="1"/>
  <c r="DN84" i="1" s="1"/>
  <c r="GI123" i="1"/>
  <c r="GH126" i="1"/>
  <c r="GH83" i="1" s="1"/>
  <c r="GJ123" i="1" l="1"/>
  <c r="GI126" i="1"/>
  <c r="GI83" i="1" s="1"/>
  <c r="DP44" i="1"/>
  <c r="DO82" i="1"/>
  <c r="DO84" i="1" s="1"/>
  <c r="DQ44" i="1" l="1"/>
  <c r="DP82" i="1"/>
  <c r="DP84" i="1" s="1"/>
  <c r="GK123" i="1"/>
  <c r="GJ126" i="1"/>
  <c r="GJ83" i="1" s="1"/>
  <c r="GL123" i="1" l="1"/>
  <c r="GK126" i="1"/>
  <c r="GK83" i="1" s="1"/>
  <c r="DR37" i="1"/>
  <c r="DR44" i="1" s="1"/>
  <c r="DQ82" i="1"/>
  <c r="DQ84" i="1" s="1"/>
  <c r="DS37" i="1" l="1"/>
  <c r="DS44" i="1" s="1"/>
  <c r="DR82" i="1"/>
  <c r="DR84" i="1" s="1"/>
  <c r="GM123" i="1"/>
  <c r="GL126" i="1"/>
  <c r="GL83" i="1" s="1"/>
  <c r="GN123" i="1" l="1"/>
  <c r="GM126" i="1"/>
  <c r="GM83" i="1" s="1"/>
  <c r="DT37" i="1"/>
  <c r="DT44" i="1" s="1"/>
  <c r="DS82" i="1"/>
  <c r="DS84" i="1" s="1"/>
  <c r="DU37" i="1" l="1"/>
  <c r="DU44" i="1" s="1"/>
  <c r="DT82" i="1"/>
  <c r="DT84" i="1" s="1"/>
  <c r="GO123" i="1"/>
  <c r="GN126" i="1"/>
  <c r="GN83" i="1" s="1"/>
  <c r="GP123" i="1" l="1"/>
  <c r="GO126" i="1"/>
  <c r="GO83" i="1" s="1"/>
  <c r="DV37" i="1"/>
  <c r="DV44" i="1" s="1"/>
  <c r="DU82" i="1"/>
  <c r="DU84" i="1" s="1"/>
  <c r="DW37" i="1" l="1"/>
  <c r="DW44" i="1" s="1"/>
  <c r="DV82" i="1"/>
  <c r="DV84" i="1" s="1"/>
  <c r="GQ123" i="1"/>
  <c r="GP126" i="1"/>
  <c r="GP83" i="1" s="1"/>
  <c r="GR123" i="1" l="1"/>
  <c r="GQ126" i="1"/>
  <c r="GQ83" i="1" s="1"/>
  <c r="DX37" i="1"/>
  <c r="DX44" i="1" s="1"/>
  <c r="DW82" i="1"/>
  <c r="DW84" i="1" s="1"/>
  <c r="DY37" i="1" l="1"/>
  <c r="DY44" i="1" s="1"/>
  <c r="DX82" i="1"/>
  <c r="DX84" i="1" s="1"/>
  <c r="GS123" i="1"/>
  <c r="GR126" i="1"/>
  <c r="GR83" i="1" s="1"/>
  <c r="GT123" i="1" l="1"/>
  <c r="GS126" i="1"/>
  <c r="GS83" i="1" s="1"/>
  <c r="DZ37" i="1"/>
  <c r="DZ44" i="1" s="1"/>
  <c r="DY82" i="1"/>
  <c r="DY84" i="1" s="1"/>
  <c r="EA37" i="1" l="1"/>
  <c r="EA44" i="1" s="1"/>
  <c r="DZ82" i="1"/>
  <c r="DZ84" i="1" s="1"/>
  <c r="GU123" i="1"/>
  <c r="GT126" i="1"/>
  <c r="GT83" i="1" s="1"/>
  <c r="GV123" i="1" l="1"/>
  <c r="GU126" i="1"/>
  <c r="GU83" i="1" s="1"/>
  <c r="EB37" i="1"/>
  <c r="EB44" i="1" s="1"/>
  <c r="EA82" i="1"/>
  <c r="EA84" i="1" s="1"/>
  <c r="EC37" i="1" l="1"/>
  <c r="EC44" i="1" s="1"/>
  <c r="EB82" i="1"/>
  <c r="EB84" i="1" s="1"/>
  <c r="GW123" i="1"/>
  <c r="GV126" i="1"/>
  <c r="GV83" i="1" s="1"/>
  <c r="GX123" i="1" l="1"/>
  <c r="GW126" i="1"/>
  <c r="GW83" i="1" s="1"/>
  <c r="ED37" i="1"/>
  <c r="ED44" i="1" s="1"/>
  <c r="EC82" i="1"/>
  <c r="EC84" i="1" s="1"/>
  <c r="EE37" i="1" l="1"/>
  <c r="EE44" i="1" s="1"/>
  <c r="ED82" i="1"/>
  <c r="ED84" i="1" s="1"/>
  <c r="GY123" i="1"/>
  <c r="GX126" i="1"/>
  <c r="GX83" i="1" s="1"/>
  <c r="GZ123" i="1" l="1"/>
  <c r="GY126" i="1"/>
  <c r="GY83" i="1" s="1"/>
  <c r="EF37" i="1"/>
  <c r="EF44" i="1" s="1"/>
  <c r="EE82" i="1"/>
  <c r="EE84" i="1" s="1"/>
  <c r="EG37" i="1" l="1"/>
  <c r="EG44" i="1" s="1"/>
  <c r="EF82" i="1"/>
  <c r="EF84" i="1" s="1"/>
  <c r="HA123" i="1"/>
  <c r="GZ126" i="1"/>
  <c r="GZ83" i="1" s="1"/>
  <c r="HB123" i="1" l="1"/>
  <c r="HA126" i="1"/>
  <c r="HA83" i="1" s="1"/>
  <c r="EH37" i="1"/>
  <c r="EH44" i="1" s="1"/>
  <c r="EG82" i="1"/>
  <c r="EG84" i="1" s="1"/>
  <c r="EI37" i="1" l="1"/>
  <c r="EI44" i="1" s="1"/>
  <c r="EH82" i="1"/>
  <c r="EH84" i="1" s="1"/>
  <c r="HC123" i="1"/>
  <c r="HB126" i="1"/>
  <c r="HB83" i="1" s="1"/>
  <c r="HD123" i="1" l="1"/>
  <c r="HC126" i="1"/>
  <c r="HC83" i="1" s="1"/>
  <c r="EJ37" i="1"/>
  <c r="EJ44" i="1" s="1"/>
  <c r="EI82" i="1"/>
  <c r="EI84" i="1" s="1"/>
  <c r="EK37" i="1" l="1"/>
  <c r="EK44" i="1" s="1"/>
  <c r="EJ82" i="1"/>
  <c r="EJ84" i="1" s="1"/>
  <c r="HE123" i="1"/>
  <c r="HD126" i="1"/>
  <c r="HD83" i="1" s="1"/>
  <c r="HF123" i="1" l="1"/>
  <c r="HE126" i="1"/>
  <c r="HE83" i="1" s="1"/>
  <c r="EL37" i="1"/>
  <c r="EL44" i="1" s="1"/>
  <c r="EK82" i="1"/>
  <c r="EK84" i="1" s="1"/>
  <c r="EM37" i="1" l="1"/>
  <c r="EM44" i="1" s="1"/>
  <c r="EL82" i="1"/>
  <c r="EL84" i="1" s="1"/>
  <c r="HG123" i="1"/>
  <c r="HF126" i="1"/>
  <c r="HF83" i="1" s="1"/>
  <c r="HH123" i="1" l="1"/>
  <c r="HG126" i="1"/>
  <c r="HG83" i="1" s="1"/>
  <c r="EN37" i="1"/>
  <c r="EN44" i="1" s="1"/>
  <c r="EM82" i="1"/>
  <c r="EM84" i="1" s="1"/>
  <c r="EO37" i="1" l="1"/>
  <c r="EO44" i="1" s="1"/>
  <c r="EN82" i="1"/>
  <c r="EN84" i="1" s="1"/>
  <c r="HI123" i="1"/>
  <c r="HH126" i="1"/>
  <c r="HH83" i="1" s="1"/>
  <c r="HJ123" i="1" l="1"/>
  <c r="HI126" i="1"/>
  <c r="HI83" i="1" s="1"/>
  <c r="EP37" i="1"/>
  <c r="EP44" i="1" s="1"/>
  <c r="EO82" i="1"/>
  <c r="EO84" i="1" s="1"/>
  <c r="EQ37" i="1" l="1"/>
  <c r="EQ44" i="1" s="1"/>
  <c r="EP82" i="1"/>
  <c r="EP84" i="1" s="1"/>
  <c r="HK123" i="1"/>
  <c r="HJ126" i="1"/>
  <c r="HJ83" i="1" s="1"/>
  <c r="HL123" i="1" l="1"/>
  <c r="HK126" i="1"/>
  <c r="HK83" i="1" s="1"/>
  <c r="ER37" i="1"/>
  <c r="ER44" i="1" s="1"/>
  <c r="EQ82" i="1"/>
  <c r="EQ84" i="1" s="1"/>
  <c r="ES37" i="1" l="1"/>
  <c r="ES44" i="1" s="1"/>
  <c r="ER82" i="1"/>
  <c r="ER84" i="1" s="1"/>
  <c r="HM123" i="1"/>
  <c r="HL126" i="1"/>
  <c r="HL83" i="1" s="1"/>
  <c r="HN123" i="1" l="1"/>
  <c r="HM126" i="1"/>
  <c r="HM83" i="1" s="1"/>
  <c r="ET37" i="1"/>
  <c r="ET44" i="1" s="1"/>
  <c r="ES82" i="1"/>
  <c r="ES84" i="1" s="1"/>
  <c r="EU37" i="1" l="1"/>
  <c r="EU44" i="1" s="1"/>
  <c r="ET82" i="1"/>
  <c r="ET84" i="1" s="1"/>
  <c r="HO123" i="1"/>
  <c r="HN126" i="1"/>
  <c r="HN83" i="1" s="1"/>
  <c r="HP123" i="1" l="1"/>
  <c r="HO126" i="1"/>
  <c r="HO83" i="1" s="1"/>
  <c r="EV37" i="1"/>
  <c r="EV44" i="1" s="1"/>
  <c r="EU82" i="1"/>
  <c r="EU84" i="1" s="1"/>
  <c r="EW37" i="1" l="1"/>
  <c r="EW44" i="1" s="1"/>
  <c r="EV82" i="1"/>
  <c r="EV84" i="1" s="1"/>
  <c r="HQ123" i="1"/>
  <c r="HP126" i="1"/>
  <c r="HP83" i="1" s="1"/>
  <c r="HR123" i="1" l="1"/>
  <c r="HQ126" i="1"/>
  <c r="HQ83" i="1" s="1"/>
  <c r="EX37" i="1"/>
  <c r="EX44" i="1" s="1"/>
  <c r="EW82" i="1"/>
  <c r="EW84" i="1" s="1"/>
  <c r="EY37" i="1" l="1"/>
  <c r="EY44" i="1" s="1"/>
  <c r="EX82" i="1"/>
  <c r="EX84" i="1" s="1"/>
  <c r="HS123" i="1"/>
  <c r="HR126" i="1"/>
  <c r="HR83" i="1" s="1"/>
  <c r="HT123" i="1" l="1"/>
  <c r="HS126" i="1"/>
  <c r="HS83" i="1" s="1"/>
  <c r="EZ37" i="1"/>
  <c r="EZ44" i="1" s="1"/>
  <c r="EY82" i="1"/>
  <c r="EY84" i="1" s="1"/>
  <c r="FA37" i="1" l="1"/>
  <c r="FA44" i="1" s="1"/>
  <c r="EZ82" i="1"/>
  <c r="EZ84" i="1" s="1"/>
  <c r="HU123" i="1"/>
  <c r="HT126" i="1"/>
  <c r="HT83" i="1" s="1"/>
  <c r="HV123" i="1" l="1"/>
  <c r="HU126" i="1"/>
  <c r="HU83" i="1" s="1"/>
  <c r="FB37" i="1"/>
  <c r="FB44" i="1" s="1"/>
  <c r="FA82" i="1"/>
  <c r="FA84" i="1" s="1"/>
  <c r="FC37" i="1" l="1"/>
  <c r="FC44" i="1" s="1"/>
  <c r="FB82" i="1"/>
  <c r="FB84" i="1" s="1"/>
  <c r="HW123" i="1"/>
  <c r="HV126" i="1"/>
  <c r="HV83" i="1" s="1"/>
  <c r="HX123" i="1" l="1"/>
  <c r="HW126" i="1"/>
  <c r="HW83" i="1" s="1"/>
  <c r="FD37" i="1"/>
  <c r="FD44" i="1" s="1"/>
  <c r="FC82" i="1"/>
  <c r="FC84" i="1" s="1"/>
  <c r="FE37" i="1" l="1"/>
  <c r="FE44" i="1" s="1"/>
  <c r="FD82" i="1"/>
  <c r="FD84" i="1" s="1"/>
  <c r="HY123" i="1"/>
  <c r="HX126" i="1"/>
  <c r="HX83" i="1" s="1"/>
  <c r="HZ123" i="1" l="1"/>
  <c r="HY126" i="1"/>
  <c r="HY83" i="1" s="1"/>
  <c r="FF37" i="1"/>
  <c r="FF44" i="1" s="1"/>
  <c r="FE82" i="1"/>
  <c r="FE84" i="1" s="1"/>
  <c r="FG37" i="1" l="1"/>
  <c r="FG44" i="1" s="1"/>
  <c r="FF82" i="1"/>
  <c r="FF84" i="1" s="1"/>
  <c r="IA123" i="1"/>
  <c r="HZ126" i="1"/>
  <c r="HZ83" i="1" s="1"/>
  <c r="IB123" i="1" l="1"/>
  <c r="IA126" i="1"/>
  <c r="IA83" i="1" s="1"/>
  <c r="FH37" i="1"/>
  <c r="FH44" i="1" s="1"/>
  <c r="FG82" i="1"/>
  <c r="FG84" i="1" s="1"/>
  <c r="FI37" i="1" l="1"/>
  <c r="FI44" i="1" s="1"/>
  <c r="FH82" i="1"/>
  <c r="FH84" i="1" s="1"/>
  <c r="IC123" i="1"/>
  <c r="IB126" i="1"/>
  <c r="IB83" i="1" s="1"/>
  <c r="ID123" i="1" l="1"/>
  <c r="IC126" i="1"/>
  <c r="IC83" i="1" s="1"/>
  <c r="FJ37" i="1"/>
  <c r="FJ44" i="1" s="1"/>
  <c r="FI82" i="1"/>
  <c r="FI84" i="1" s="1"/>
  <c r="FK37" i="1" l="1"/>
  <c r="FK44" i="1" s="1"/>
  <c r="FJ82" i="1"/>
  <c r="FJ84" i="1" s="1"/>
  <c r="IE123" i="1"/>
  <c r="ID126" i="1"/>
  <c r="ID83" i="1" s="1"/>
  <c r="IF123" i="1" l="1"/>
  <c r="IE126" i="1"/>
  <c r="IE83" i="1" s="1"/>
  <c r="FL37" i="1"/>
  <c r="FL44" i="1" s="1"/>
  <c r="FK82" i="1"/>
  <c r="FK84" i="1" s="1"/>
  <c r="FM37" i="1" l="1"/>
  <c r="FM44" i="1" s="1"/>
  <c r="FL82" i="1"/>
  <c r="FL84" i="1" s="1"/>
  <c r="IG123" i="1"/>
  <c r="IF126" i="1"/>
  <c r="IF83" i="1" s="1"/>
  <c r="IH123" i="1" l="1"/>
  <c r="IG126" i="1"/>
  <c r="IG83" i="1" s="1"/>
  <c r="FN37" i="1"/>
  <c r="FN44" i="1" s="1"/>
  <c r="FM82" i="1"/>
  <c r="FM84" i="1" s="1"/>
  <c r="FO37" i="1" l="1"/>
  <c r="FO44" i="1" s="1"/>
  <c r="FN82" i="1"/>
  <c r="FN84" i="1" s="1"/>
  <c r="II123" i="1"/>
  <c r="IH126" i="1"/>
  <c r="IH83" i="1" s="1"/>
  <c r="IJ123" i="1" l="1"/>
  <c r="II126" i="1"/>
  <c r="II83" i="1" s="1"/>
  <c r="FP37" i="1"/>
  <c r="FP44" i="1" s="1"/>
  <c r="FO82" i="1"/>
  <c r="FO84" i="1" s="1"/>
  <c r="FQ37" i="1" l="1"/>
  <c r="FQ44" i="1" s="1"/>
  <c r="FP82" i="1"/>
  <c r="FP84" i="1" s="1"/>
  <c r="IK123" i="1"/>
  <c r="IJ126" i="1"/>
  <c r="IJ83" i="1" s="1"/>
  <c r="IL123" i="1" l="1"/>
  <c r="IK126" i="1"/>
  <c r="IK83" i="1" s="1"/>
  <c r="FR37" i="1"/>
  <c r="FR44" i="1" s="1"/>
  <c r="FQ82" i="1"/>
  <c r="FQ84" i="1" s="1"/>
  <c r="FS37" i="1" l="1"/>
  <c r="FS44" i="1" s="1"/>
  <c r="FR82" i="1"/>
  <c r="FR84" i="1" s="1"/>
  <c r="IM123" i="1"/>
  <c r="IL126" i="1"/>
  <c r="IL83" i="1" s="1"/>
  <c r="IN123" i="1" l="1"/>
  <c r="IM126" i="1"/>
  <c r="IM83" i="1" s="1"/>
  <c r="FT37" i="1"/>
  <c r="FT44" i="1" s="1"/>
  <c r="FS82" i="1"/>
  <c r="FS84" i="1" s="1"/>
  <c r="FU37" i="1" l="1"/>
  <c r="FU44" i="1" s="1"/>
  <c r="FT82" i="1"/>
  <c r="FT84" i="1" s="1"/>
  <c r="IO123" i="1"/>
  <c r="IN126" i="1"/>
  <c r="IN83" i="1" s="1"/>
  <c r="IP123" i="1" l="1"/>
  <c r="IO126" i="1"/>
  <c r="IO83" i="1" s="1"/>
  <c r="FV37" i="1"/>
  <c r="FV44" i="1" s="1"/>
  <c r="FU82" i="1"/>
  <c r="FU84" i="1" s="1"/>
  <c r="FW37" i="1" l="1"/>
  <c r="FW44" i="1" s="1"/>
  <c r="FV82" i="1"/>
  <c r="FV84" i="1" s="1"/>
  <c r="IQ123" i="1"/>
  <c r="IP126" i="1"/>
  <c r="IP83" i="1" s="1"/>
  <c r="IR123" i="1" l="1"/>
  <c r="IQ126" i="1"/>
  <c r="IQ83" i="1" s="1"/>
  <c r="FX37" i="1"/>
  <c r="FX44" i="1" s="1"/>
  <c r="FW82" i="1"/>
  <c r="FW84" i="1" s="1"/>
  <c r="FY37" i="1" l="1"/>
  <c r="FY44" i="1" s="1"/>
  <c r="FX82" i="1"/>
  <c r="FX84" i="1" s="1"/>
  <c r="IS123" i="1"/>
  <c r="IR126" i="1"/>
  <c r="IR83" i="1" s="1"/>
  <c r="IT123" i="1" l="1"/>
  <c r="IS126" i="1"/>
  <c r="IS83" i="1" s="1"/>
  <c r="FZ37" i="1"/>
  <c r="FZ44" i="1" s="1"/>
  <c r="FY82" i="1"/>
  <c r="FY84" i="1" s="1"/>
  <c r="GA37" i="1" l="1"/>
  <c r="GA44" i="1" s="1"/>
  <c r="FZ82" i="1"/>
  <c r="FZ84" i="1" s="1"/>
  <c r="IU123" i="1"/>
  <c r="IT126" i="1"/>
  <c r="IT83" i="1" s="1"/>
  <c r="IV123" i="1" l="1"/>
  <c r="IU126" i="1"/>
  <c r="IU83" i="1" s="1"/>
  <c r="GB37" i="1"/>
  <c r="GB44" i="1" s="1"/>
  <c r="GA82" i="1"/>
  <c r="GA84" i="1" s="1"/>
  <c r="GC37" i="1" l="1"/>
  <c r="GC44" i="1" s="1"/>
  <c r="GB82" i="1"/>
  <c r="GB84" i="1" s="1"/>
  <c r="IW123" i="1"/>
  <c r="IV126" i="1"/>
  <c r="IV83" i="1" s="1"/>
  <c r="IX123" i="1" l="1"/>
  <c r="IW126" i="1"/>
  <c r="IW83" i="1" s="1"/>
  <c r="GD37" i="1"/>
  <c r="GD44" i="1" s="1"/>
  <c r="GC82" i="1"/>
  <c r="GC84" i="1" s="1"/>
  <c r="GE37" i="1" l="1"/>
  <c r="GE44" i="1" s="1"/>
  <c r="GD82" i="1"/>
  <c r="GD84" i="1" s="1"/>
  <c r="IY123" i="1"/>
  <c r="IX126" i="1"/>
  <c r="IX83" i="1" s="1"/>
  <c r="IZ123" i="1" l="1"/>
  <c r="IY126" i="1"/>
  <c r="IY83" i="1" s="1"/>
  <c r="GF37" i="1"/>
  <c r="GF44" i="1" s="1"/>
  <c r="GE82" i="1"/>
  <c r="GE84" i="1" s="1"/>
  <c r="GG37" i="1" l="1"/>
  <c r="GG44" i="1" s="1"/>
  <c r="GF82" i="1"/>
  <c r="GF84" i="1" s="1"/>
  <c r="JA123" i="1"/>
  <c r="IZ126" i="1"/>
  <c r="IZ83" i="1" s="1"/>
  <c r="JB123" i="1" l="1"/>
  <c r="JA126" i="1"/>
  <c r="JA83" i="1" s="1"/>
  <c r="GH37" i="1"/>
  <c r="GH44" i="1" s="1"/>
  <c r="GG82" i="1"/>
  <c r="GG84" i="1" s="1"/>
  <c r="GI37" i="1" l="1"/>
  <c r="GI44" i="1" s="1"/>
  <c r="GH82" i="1"/>
  <c r="GH84" i="1" s="1"/>
  <c r="JC123" i="1"/>
  <c r="JB126" i="1"/>
  <c r="JB83" i="1" s="1"/>
  <c r="JD123" i="1" l="1"/>
  <c r="JC126" i="1"/>
  <c r="JC83" i="1" s="1"/>
  <c r="GJ37" i="1"/>
  <c r="GJ44" i="1" s="1"/>
  <c r="GI82" i="1"/>
  <c r="GI84" i="1" s="1"/>
  <c r="GK37" i="1" l="1"/>
  <c r="GK44" i="1" s="1"/>
  <c r="GJ82" i="1"/>
  <c r="GJ84" i="1" s="1"/>
  <c r="JE123" i="1"/>
  <c r="JD126" i="1"/>
  <c r="JD83" i="1" s="1"/>
  <c r="JF123" i="1" l="1"/>
  <c r="JE126" i="1"/>
  <c r="JE83" i="1" s="1"/>
  <c r="GL37" i="1"/>
  <c r="GL44" i="1" s="1"/>
  <c r="GK82" i="1"/>
  <c r="GK84" i="1" s="1"/>
  <c r="GM37" i="1" l="1"/>
  <c r="GM44" i="1" s="1"/>
  <c r="GL82" i="1"/>
  <c r="GL84" i="1" s="1"/>
  <c r="JG123" i="1"/>
  <c r="JF126" i="1"/>
  <c r="JF83" i="1" s="1"/>
  <c r="JH123" i="1" l="1"/>
  <c r="JG126" i="1"/>
  <c r="JG83" i="1" s="1"/>
  <c r="GN37" i="1"/>
  <c r="GN44" i="1" s="1"/>
  <c r="GM82" i="1"/>
  <c r="GM84" i="1" s="1"/>
  <c r="GO37" i="1" l="1"/>
  <c r="GO44" i="1" s="1"/>
  <c r="GN82" i="1"/>
  <c r="GN84" i="1" s="1"/>
  <c r="JI123" i="1"/>
  <c r="JH126" i="1"/>
  <c r="JH83" i="1" s="1"/>
  <c r="JJ123" i="1" l="1"/>
  <c r="JI126" i="1"/>
  <c r="JI83" i="1" s="1"/>
  <c r="GP37" i="1"/>
  <c r="GP44" i="1" s="1"/>
  <c r="GO82" i="1"/>
  <c r="GO84" i="1" s="1"/>
  <c r="GQ37" i="1" l="1"/>
  <c r="GQ44" i="1" s="1"/>
  <c r="GP82" i="1"/>
  <c r="GP84" i="1" s="1"/>
  <c r="JK123" i="1"/>
  <c r="JJ126" i="1"/>
  <c r="JJ83" i="1" s="1"/>
  <c r="JL123" i="1" l="1"/>
  <c r="JK126" i="1"/>
  <c r="JK83" i="1" s="1"/>
  <c r="GR37" i="1"/>
  <c r="GR44" i="1" s="1"/>
  <c r="GQ82" i="1"/>
  <c r="GQ84" i="1" s="1"/>
  <c r="GS37" i="1" l="1"/>
  <c r="GS44" i="1" s="1"/>
  <c r="GR82" i="1"/>
  <c r="GR84" i="1" s="1"/>
  <c r="JM123" i="1"/>
  <c r="JL126" i="1"/>
  <c r="JL83" i="1" s="1"/>
  <c r="JN123" i="1" l="1"/>
  <c r="JM126" i="1"/>
  <c r="JM83" i="1" s="1"/>
  <c r="GT37" i="1"/>
  <c r="GT44" i="1" s="1"/>
  <c r="GS82" i="1"/>
  <c r="GS84" i="1" s="1"/>
  <c r="GU37" i="1" l="1"/>
  <c r="GU44" i="1" s="1"/>
  <c r="GT82" i="1"/>
  <c r="GT84" i="1" s="1"/>
  <c r="JO123" i="1"/>
  <c r="JN126" i="1"/>
  <c r="JN83" i="1" s="1"/>
  <c r="JP123" i="1" l="1"/>
  <c r="JO126" i="1"/>
  <c r="JO83" i="1" s="1"/>
  <c r="GV37" i="1"/>
  <c r="GV44" i="1" s="1"/>
  <c r="GU82" i="1"/>
  <c r="GU84" i="1" s="1"/>
  <c r="GW37" i="1" l="1"/>
  <c r="GW44" i="1" s="1"/>
  <c r="GV82" i="1"/>
  <c r="GV84" i="1" s="1"/>
  <c r="JQ123" i="1"/>
  <c r="JP126" i="1"/>
  <c r="JP83" i="1" s="1"/>
  <c r="JR123" i="1" l="1"/>
  <c r="JQ126" i="1"/>
  <c r="JQ83" i="1" s="1"/>
  <c r="GX37" i="1"/>
  <c r="GX44" i="1" s="1"/>
  <c r="GW82" i="1"/>
  <c r="GW84" i="1" s="1"/>
  <c r="GY37" i="1" l="1"/>
  <c r="GY44" i="1" s="1"/>
  <c r="GX82" i="1"/>
  <c r="GX84" i="1" s="1"/>
  <c r="JS123" i="1"/>
  <c r="JR126" i="1"/>
  <c r="JR83" i="1" s="1"/>
  <c r="JT123" i="1" l="1"/>
  <c r="JS126" i="1"/>
  <c r="JS83" i="1" s="1"/>
  <c r="GZ37" i="1"/>
  <c r="GZ44" i="1" s="1"/>
  <c r="GY82" i="1"/>
  <c r="GY84" i="1" s="1"/>
  <c r="HA37" i="1" l="1"/>
  <c r="HA44" i="1" s="1"/>
  <c r="GZ82" i="1"/>
  <c r="GZ84" i="1" s="1"/>
  <c r="JU123" i="1"/>
  <c r="JT126" i="1"/>
  <c r="JT83" i="1" s="1"/>
  <c r="JV123" i="1" l="1"/>
  <c r="JU126" i="1"/>
  <c r="JU83" i="1" s="1"/>
  <c r="HB37" i="1"/>
  <c r="HB44" i="1" s="1"/>
  <c r="HA82" i="1"/>
  <c r="HA84" i="1" s="1"/>
  <c r="HC37" i="1" l="1"/>
  <c r="HC44" i="1" s="1"/>
  <c r="HB82" i="1"/>
  <c r="HB84" i="1" s="1"/>
  <c r="JW123" i="1"/>
  <c r="JV126" i="1"/>
  <c r="JV83" i="1" s="1"/>
  <c r="JX123" i="1" l="1"/>
  <c r="JW126" i="1"/>
  <c r="JW83" i="1" s="1"/>
  <c r="HD37" i="1"/>
  <c r="HD44" i="1" s="1"/>
  <c r="HC82" i="1"/>
  <c r="HC84" i="1" s="1"/>
  <c r="HE37" i="1" l="1"/>
  <c r="HE44" i="1" s="1"/>
  <c r="HD82" i="1"/>
  <c r="HD84" i="1" s="1"/>
  <c r="JY123" i="1"/>
  <c r="JX126" i="1"/>
  <c r="JX83" i="1" s="1"/>
  <c r="JZ123" i="1" l="1"/>
  <c r="JY126" i="1"/>
  <c r="JY83" i="1" s="1"/>
  <c r="HF37" i="1"/>
  <c r="HF44" i="1" s="1"/>
  <c r="HE82" i="1"/>
  <c r="HE84" i="1" s="1"/>
  <c r="HG37" i="1" l="1"/>
  <c r="HG44" i="1" s="1"/>
  <c r="HF82" i="1"/>
  <c r="HF84" i="1" s="1"/>
  <c r="KA123" i="1"/>
  <c r="JZ126" i="1"/>
  <c r="JZ83" i="1" s="1"/>
  <c r="KB123" i="1" l="1"/>
  <c r="KA126" i="1"/>
  <c r="KA83" i="1" s="1"/>
  <c r="HH37" i="1"/>
  <c r="HH44" i="1" s="1"/>
  <c r="HG82" i="1"/>
  <c r="HG84" i="1" s="1"/>
  <c r="HI37" i="1" l="1"/>
  <c r="HI44" i="1" s="1"/>
  <c r="HH82" i="1"/>
  <c r="HH84" i="1" s="1"/>
  <c r="KC123" i="1"/>
  <c r="KB126" i="1"/>
  <c r="KB83" i="1" s="1"/>
  <c r="KD123" i="1" l="1"/>
  <c r="KC126" i="1"/>
  <c r="KC83" i="1" s="1"/>
  <c r="HJ37" i="1"/>
  <c r="HJ44" i="1" s="1"/>
  <c r="HI82" i="1"/>
  <c r="HI84" i="1" s="1"/>
  <c r="HK37" i="1" l="1"/>
  <c r="HK44" i="1" s="1"/>
  <c r="HJ82" i="1"/>
  <c r="HJ84" i="1" s="1"/>
  <c r="KE123" i="1"/>
  <c r="KD126" i="1"/>
  <c r="KD83" i="1" s="1"/>
  <c r="KF123" i="1" l="1"/>
  <c r="KE126" i="1"/>
  <c r="KE83" i="1" s="1"/>
  <c r="HL37" i="1"/>
  <c r="HL44" i="1" s="1"/>
  <c r="HK82" i="1"/>
  <c r="HK84" i="1" s="1"/>
  <c r="HM37" i="1" l="1"/>
  <c r="HM44" i="1" s="1"/>
  <c r="HL82" i="1"/>
  <c r="HL84" i="1" s="1"/>
  <c r="KG123" i="1"/>
  <c r="KF126" i="1"/>
  <c r="KF83" i="1" s="1"/>
  <c r="KH123" i="1" l="1"/>
  <c r="KG126" i="1"/>
  <c r="KG83" i="1" s="1"/>
  <c r="HN37" i="1"/>
  <c r="HN44" i="1" s="1"/>
  <c r="HM82" i="1"/>
  <c r="HM84" i="1" s="1"/>
  <c r="HO37" i="1" l="1"/>
  <c r="HO44" i="1" s="1"/>
  <c r="HN82" i="1"/>
  <c r="HN84" i="1" s="1"/>
  <c r="KI123" i="1"/>
  <c r="KH126" i="1"/>
  <c r="KH83" i="1" s="1"/>
  <c r="KJ123" i="1" l="1"/>
  <c r="KI126" i="1"/>
  <c r="KI83" i="1" s="1"/>
  <c r="HP37" i="1"/>
  <c r="HP44" i="1" s="1"/>
  <c r="HO82" i="1"/>
  <c r="HO84" i="1" s="1"/>
  <c r="HQ37" i="1" l="1"/>
  <c r="HQ44" i="1" s="1"/>
  <c r="HP82" i="1"/>
  <c r="HP84" i="1" s="1"/>
  <c r="KK123" i="1"/>
  <c r="KJ126" i="1"/>
  <c r="KJ83" i="1" s="1"/>
  <c r="KL123" i="1" l="1"/>
  <c r="KK126" i="1"/>
  <c r="KK83" i="1" s="1"/>
  <c r="HR37" i="1"/>
  <c r="HR44" i="1" s="1"/>
  <c r="HQ82" i="1"/>
  <c r="HQ84" i="1" s="1"/>
  <c r="HS37" i="1" l="1"/>
  <c r="HS44" i="1" s="1"/>
  <c r="HR82" i="1"/>
  <c r="HR84" i="1" s="1"/>
  <c r="KM123" i="1"/>
  <c r="KL126" i="1"/>
  <c r="KL83" i="1" s="1"/>
  <c r="KN123" i="1" l="1"/>
  <c r="KM126" i="1"/>
  <c r="KM83" i="1" s="1"/>
  <c r="HT37" i="1"/>
  <c r="HT44" i="1" s="1"/>
  <c r="HS82" i="1"/>
  <c r="HS84" i="1" s="1"/>
  <c r="HU37" i="1" l="1"/>
  <c r="HU44" i="1" s="1"/>
  <c r="HT82" i="1"/>
  <c r="HT84" i="1" s="1"/>
  <c r="KO123" i="1"/>
  <c r="KN126" i="1"/>
  <c r="KN83" i="1" s="1"/>
  <c r="KP123" i="1" l="1"/>
  <c r="KO126" i="1"/>
  <c r="KO83" i="1" s="1"/>
  <c r="HV37" i="1"/>
  <c r="HV44" i="1" s="1"/>
  <c r="HU82" i="1"/>
  <c r="HU84" i="1" s="1"/>
  <c r="HW37" i="1" l="1"/>
  <c r="HW44" i="1" s="1"/>
  <c r="HV82" i="1"/>
  <c r="HV84" i="1" s="1"/>
  <c r="KQ123" i="1"/>
  <c r="KP126" i="1"/>
  <c r="KP83" i="1" s="1"/>
  <c r="KR123" i="1" l="1"/>
  <c r="KQ126" i="1"/>
  <c r="KQ83" i="1" s="1"/>
  <c r="HX37" i="1"/>
  <c r="HX44" i="1" s="1"/>
  <c r="HW82" i="1"/>
  <c r="HW84" i="1" s="1"/>
  <c r="HY37" i="1" l="1"/>
  <c r="HY44" i="1" s="1"/>
  <c r="HX82" i="1"/>
  <c r="HX84" i="1" s="1"/>
  <c r="KS123" i="1"/>
  <c r="KR126" i="1"/>
  <c r="KR83" i="1" s="1"/>
  <c r="KT123" i="1" l="1"/>
  <c r="KS126" i="1"/>
  <c r="KS83" i="1" s="1"/>
  <c r="HZ37" i="1"/>
  <c r="HZ44" i="1" s="1"/>
  <c r="HY82" i="1"/>
  <c r="HY84" i="1" s="1"/>
  <c r="IA37" i="1" l="1"/>
  <c r="IA44" i="1" s="1"/>
  <c r="HZ82" i="1"/>
  <c r="HZ84" i="1" s="1"/>
  <c r="KU123" i="1"/>
  <c r="KT126" i="1"/>
  <c r="KT83" i="1" s="1"/>
  <c r="KV123" i="1" l="1"/>
  <c r="KU126" i="1"/>
  <c r="KU83" i="1" s="1"/>
  <c r="IB37" i="1"/>
  <c r="IB44" i="1" s="1"/>
  <c r="IA82" i="1"/>
  <c r="IA84" i="1" s="1"/>
  <c r="IC37" i="1" l="1"/>
  <c r="IC44" i="1" s="1"/>
  <c r="IB82" i="1"/>
  <c r="IB84" i="1" s="1"/>
  <c r="KW123" i="1"/>
  <c r="KV126" i="1"/>
  <c r="KV83" i="1" s="1"/>
  <c r="KX123" i="1" l="1"/>
  <c r="KW126" i="1"/>
  <c r="KW83" i="1" s="1"/>
  <c r="ID37" i="1"/>
  <c r="ID44" i="1" s="1"/>
  <c r="IC82" i="1"/>
  <c r="IC84" i="1" s="1"/>
  <c r="IE37" i="1" l="1"/>
  <c r="IE44" i="1" s="1"/>
  <c r="ID82" i="1"/>
  <c r="ID84" i="1" s="1"/>
  <c r="KY123" i="1"/>
  <c r="KX126" i="1"/>
  <c r="KX83" i="1" s="1"/>
  <c r="KZ123" i="1" l="1"/>
  <c r="KY126" i="1"/>
  <c r="KY83" i="1" s="1"/>
  <c r="IF37" i="1"/>
  <c r="IF44" i="1" s="1"/>
  <c r="IE82" i="1"/>
  <c r="IE84" i="1" s="1"/>
  <c r="IG37" i="1" l="1"/>
  <c r="IG44" i="1" s="1"/>
  <c r="IF82" i="1"/>
  <c r="IF84" i="1" s="1"/>
  <c r="LA123" i="1"/>
  <c r="KZ126" i="1"/>
  <c r="KZ83" i="1" s="1"/>
  <c r="LB123" i="1" l="1"/>
  <c r="LA126" i="1"/>
  <c r="LA83" i="1" s="1"/>
  <c r="IH37" i="1"/>
  <c r="IH44" i="1" s="1"/>
  <c r="IG82" i="1"/>
  <c r="IG84" i="1" s="1"/>
  <c r="II37" i="1" l="1"/>
  <c r="II44" i="1" s="1"/>
  <c r="IH82" i="1"/>
  <c r="IH84" i="1" s="1"/>
  <c r="LC123" i="1"/>
  <c r="LB126" i="1"/>
  <c r="LB83" i="1" s="1"/>
  <c r="LD123" i="1" l="1"/>
  <c r="LC126" i="1"/>
  <c r="LC83" i="1" s="1"/>
  <c r="IJ37" i="1"/>
  <c r="IJ44" i="1" s="1"/>
  <c r="II82" i="1"/>
  <c r="II84" i="1" s="1"/>
  <c r="IK37" i="1" l="1"/>
  <c r="IK44" i="1" s="1"/>
  <c r="IJ82" i="1"/>
  <c r="IJ84" i="1" s="1"/>
  <c r="LE123" i="1"/>
  <c r="LD126" i="1"/>
  <c r="LD83" i="1" s="1"/>
  <c r="LF123" i="1" l="1"/>
  <c r="LE126" i="1"/>
  <c r="LE83" i="1" s="1"/>
  <c r="IL37" i="1"/>
  <c r="IL44" i="1" s="1"/>
  <c r="IK82" i="1"/>
  <c r="IK84" i="1" s="1"/>
  <c r="IM37" i="1" l="1"/>
  <c r="IM44" i="1" s="1"/>
  <c r="IL82" i="1"/>
  <c r="IL84" i="1" s="1"/>
  <c r="LG123" i="1"/>
  <c r="LF126" i="1"/>
  <c r="LF83" i="1" s="1"/>
  <c r="LH123" i="1" l="1"/>
  <c r="LG126" i="1"/>
  <c r="LG83" i="1" s="1"/>
  <c r="IN37" i="1"/>
  <c r="IN44" i="1" s="1"/>
  <c r="IM82" i="1"/>
  <c r="IM84" i="1" s="1"/>
  <c r="IO37" i="1" l="1"/>
  <c r="IO44" i="1" s="1"/>
  <c r="IN82" i="1"/>
  <c r="IN84" i="1" s="1"/>
  <c r="LI123" i="1"/>
  <c r="LH126" i="1"/>
  <c r="LH83" i="1" s="1"/>
  <c r="LJ123" i="1" l="1"/>
  <c r="LI126" i="1"/>
  <c r="LI83" i="1" s="1"/>
  <c r="IP37" i="1"/>
  <c r="IP44" i="1" s="1"/>
  <c r="IO82" i="1"/>
  <c r="IO84" i="1" s="1"/>
  <c r="IQ37" i="1" l="1"/>
  <c r="IQ44" i="1" s="1"/>
  <c r="IP82" i="1"/>
  <c r="IP84" i="1" s="1"/>
  <c r="LK123" i="1"/>
  <c r="LJ126" i="1"/>
  <c r="LJ83" i="1" s="1"/>
  <c r="LL123" i="1" l="1"/>
  <c r="LK126" i="1"/>
  <c r="LK83" i="1" s="1"/>
  <c r="IR37" i="1"/>
  <c r="IR44" i="1" s="1"/>
  <c r="IQ82" i="1"/>
  <c r="IQ84" i="1" s="1"/>
  <c r="IS37" i="1" l="1"/>
  <c r="IS44" i="1" s="1"/>
  <c r="IR82" i="1"/>
  <c r="IR84" i="1" s="1"/>
  <c r="LM123" i="1"/>
  <c r="LL126" i="1"/>
  <c r="LL83" i="1" s="1"/>
  <c r="LN123" i="1" l="1"/>
  <c r="LM126" i="1"/>
  <c r="LM83" i="1" s="1"/>
  <c r="IT37" i="1"/>
  <c r="IT44" i="1" s="1"/>
  <c r="IS82" i="1"/>
  <c r="IS84" i="1" s="1"/>
  <c r="IU37" i="1" l="1"/>
  <c r="IU44" i="1" s="1"/>
  <c r="IT82" i="1"/>
  <c r="IT84" i="1" s="1"/>
  <c r="LO123" i="1"/>
  <c r="LN126" i="1"/>
  <c r="LN83" i="1" s="1"/>
  <c r="LP123" i="1" l="1"/>
  <c r="LO126" i="1"/>
  <c r="LO83" i="1" s="1"/>
  <c r="IV37" i="1"/>
  <c r="IV44" i="1" s="1"/>
  <c r="IU82" i="1"/>
  <c r="IU84" i="1" s="1"/>
  <c r="IW37" i="1" l="1"/>
  <c r="IW44" i="1" s="1"/>
  <c r="IV82" i="1"/>
  <c r="IV84" i="1" s="1"/>
  <c r="LQ123" i="1"/>
  <c r="LP126" i="1"/>
  <c r="LP83" i="1" s="1"/>
  <c r="LR123" i="1" l="1"/>
  <c r="LQ126" i="1"/>
  <c r="LQ83" i="1" s="1"/>
  <c r="IX37" i="1"/>
  <c r="IX44" i="1" s="1"/>
  <c r="IW82" i="1"/>
  <c r="IW84" i="1" s="1"/>
  <c r="IY37" i="1" l="1"/>
  <c r="IY44" i="1" s="1"/>
  <c r="IX82" i="1"/>
  <c r="IX84" i="1" s="1"/>
  <c r="LS123" i="1"/>
  <c r="LR126" i="1"/>
  <c r="LR83" i="1" s="1"/>
  <c r="LT123" i="1" l="1"/>
  <c r="LS126" i="1"/>
  <c r="LS83" i="1" s="1"/>
  <c r="IZ37" i="1"/>
  <c r="IZ44" i="1" s="1"/>
  <c r="IY82" i="1"/>
  <c r="IY84" i="1" s="1"/>
  <c r="JA37" i="1" l="1"/>
  <c r="JA44" i="1" s="1"/>
  <c r="IZ82" i="1"/>
  <c r="IZ84" i="1" s="1"/>
  <c r="LU123" i="1"/>
  <c r="LT126" i="1"/>
  <c r="LT83" i="1" s="1"/>
  <c r="LV123" i="1" l="1"/>
  <c r="LU126" i="1"/>
  <c r="LU83" i="1" s="1"/>
  <c r="JB37" i="1"/>
  <c r="JB44" i="1" s="1"/>
  <c r="JA82" i="1"/>
  <c r="JA84" i="1" s="1"/>
  <c r="JC37" i="1" l="1"/>
  <c r="JC44" i="1" s="1"/>
  <c r="JB82" i="1"/>
  <c r="JB84" i="1" s="1"/>
  <c r="LW123" i="1"/>
  <c r="LV126" i="1"/>
  <c r="LV83" i="1" s="1"/>
  <c r="LX123" i="1" l="1"/>
  <c r="LW126" i="1"/>
  <c r="LW83" i="1" s="1"/>
  <c r="JD37" i="1"/>
  <c r="JD44" i="1" s="1"/>
  <c r="JC82" i="1"/>
  <c r="JC84" i="1" s="1"/>
  <c r="JE37" i="1" l="1"/>
  <c r="JE44" i="1" s="1"/>
  <c r="JD82" i="1"/>
  <c r="JD84" i="1" s="1"/>
  <c r="LY123" i="1"/>
  <c r="LX126" i="1"/>
  <c r="LX83" i="1" s="1"/>
  <c r="LZ123" i="1" l="1"/>
  <c r="LY126" i="1"/>
  <c r="LY83" i="1" s="1"/>
  <c r="JF37" i="1"/>
  <c r="JF44" i="1" s="1"/>
  <c r="JE82" i="1"/>
  <c r="JE84" i="1" s="1"/>
  <c r="JG37" i="1" l="1"/>
  <c r="JG44" i="1" s="1"/>
  <c r="JF82" i="1"/>
  <c r="JF84" i="1" s="1"/>
  <c r="MA123" i="1"/>
  <c r="LZ126" i="1"/>
  <c r="LZ83" i="1" s="1"/>
  <c r="MB123" i="1" l="1"/>
  <c r="MA126" i="1"/>
  <c r="MA83" i="1" s="1"/>
  <c r="JH37" i="1"/>
  <c r="JH44" i="1" s="1"/>
  <c r="JG82" i="1"/>
  <c r="JG84" i="1" s="1"/>
  <c r="JI37" i="1" l="1"/>
  <c r="JI44" i="1" s="1"/>
  <c r="JH82" i="1"/>
  <c r="JH84" i="1" s="1"/>
  <c r="MC123" i="1"/>
  <c r="MB126" i="1"/>
  <c r="MB83" i="1" s="1"/>
  <c r="MD123" i="1" l="1"/>
  <c r="MC126" i="1"/>
  <c r="MC83" i="1" s="1"/>
  <c r="JJ37" i="1"/>
  <c r="JJ44" i="1" s="1"/>
  <c r="JI82" i="1"/>
  <c r="JI84" i="1" s="1"/>
  <c r="JK37" i="1" l="1"/>
  <c r="JK44" i="1" s="1"/>
  <c r="JJ82" i="1"/>
  <c r="JJ84" i="1" s="1"/>
  <c r="ME123" i="1"/>
  <c r="MD126" i="1"/>
  <c r="MD83" i="1" s="1"/>
  <c r="MF123" i="1" l="1"/>
  <c r="ME126" i="1"/>
  <c r="ME83" i="1" s="1"/>
  <c r="JL37" i="1"/>
  <c r="JL44" i="1" s="1"/>
  <c r="JK82" i="1"/>
  <c r="JK84" i="1" s="1"/>
  <c r="JM37" i="1" l="1"/>
  <c r="JM44" i="1" s="1"/>
  <c r="JL82" i="1"/>
  <c r="JL84" i="1" s="1"/>
  <c r="MG123" i="1"/>
  <c r="MF126" i="1"/>
  <c r="MF83" i="1" s="1"/>
  <c r="MH123" i="1" l="1"/>
  <c r="MG126" i="1"/>
  <c r="MG83" i="1" s="1"/>
  <c r="JN37" i="1"/>
  <c r="JN44" i="1" s="1"/>
  <c r="JM82" i="1"/>
  <c r="JM84" i="1" s="1"/>
  <c r="JO37" i="1" l="1"/>
  <c r="JO44" i="1" s="1"/>
  <c r="JN82" i="1"/>
  <c r="JN84" i="1" s="1"/>
  <c r="MI123" i="1"/>
  <c r="MH126" i="1"/>
  <c r="MH83" i="1" s="1"/>
  <c r="MJ123" i="1" l="1"/>
  <c r="MI126" i="1"/>
  <c r="MI83" i="1" s="1"/>
  <c r="JP37" i="1"/>
  <c r="JP44" i="1" s="1"/>
  <c r="JO82" i="1"/>
  <c r="JO84" i="1" s="1"/>
  <c r="JQ37" i="1" l="1"/>
  <c r="JQ44" i="1" s="1"/>
  <c r="JP82" i="1"/>
  <c r="JP84" i="1" s="1"/>
  <c r="MK123" i="1"/>
  <c r="MJ126" i="1"/>
  <c r="MJ83" i="1" s="1"/>
  <c r="ML123" i="1" l="1"/>
  <c r="MK126" i="1"/>
  <c r="MK83" i="1" s="1"/>
  <c r="JR37" i="1"/>
  <c r="JR44" i="1" s="1"/>
  <c r="JQ82" i="1"/>
  <c r="JQ84" i="1" s="1"/>
  <c r="JS37" i="1" l="1"/>
  <c r="JS44" i="1" s="1"/>
  <c r="JR82" i="1"/>
  <c r="JR84" i="1" s="1"/>
  <c r="MM123" i="1"/>
  <c r="ML126" i="1"/>
  <c r="ML83" i="1" s="1"/>
  <c r="MN123" i="1" l="1"/>
  <c r="MM126" i="1"/>
  <c r="MM83" i="1" s="1"/>
  <c r="JT37" i="1"/>
  <c r="JT44" i="1" s="1"/>
  <c r="JS82" i="1"/>
  <c r="JS84" i="1" s="1"/>
  <c r="JU37" i="1" l="1"/>
  <c r="JU44" i="1" s="1"/>
  <c r="JT82" i="1"/>
  <c r="JT84" i="1" s="1"/>
  <c r="MO123" i="1"/>
  <c r="MN126" i="1"/>
  <c r="MN83" i="1" s="1"/>
  <c r="MP123" i="1" l="1"/>
  <c r="MO126" i="1"/>
  <c r="MO83" i="1" s="1"/>
  <c r="JV37" i="1"/>
  <c r="JV44" i="1" s="1"/>
  <c r="JU82" i="1"/>
  <c r="JU84" i="1" s="1"/>
  <c r="JW37" i="1" l="1"/>
  <c r="JW44" i="1" s="1"/>
  <c r="JV82" i="1"/>
  <c r="JV84" i="1" s="1"/>
  <c r="MQ123" i="1"/>
  <c r="MP126" i="1"/>
  <c r="MP83" i="1" s="1"/>
  <c r="MR123" i="1" l="1"/>
  <c r="MQ126" i="1"/>
  <c r="MQ83" i="1" s="1"/>
  <c r="JX37" i="1"/>
  <c r="JX44" i="1" s="1"/>
  <c r="JW82" i="1"/>
  <c r="JW84" i="1" s="1"/>
  <c r="JY37" i="1" l="1"/>
  <c r="JY44" i="1" s="1"/>
  <c r="JX82" i="1"/>
  <c r="JX84" i="1" s="1"/>
  <c r="MS123" i="1"/>
  <c r="MR126" i="1"/>
  <c r="MR83" i="1" s="1"/>
  <c r="MT123" i="1" l="1"/>
  <c r="MS126" i="1"/>
  <c r="MS83" i="1" s="1"/>
  <c r="JZ37" i="1"/>
  <c r="JZ44" i="1" s="1"/>
  <c r="JY82" i="1"/>
  <c r="JY84" i="1" s="1"/>
  <c r="KA37" i="1" l="1"/>
  <c r="KA44" i="1" s="1"/>
  <c r="JZ82" i="1"/>
  <c r="JZ84" i="1" s="1"/>
  <c r="MU123" i="1"/>
  <c r="MT126" i="1"/>
  <c r="MT83" i="1" s="1"/>
  <c r="MV123" i="1" l="1"/>
  <c r="MU126" i="1"/>
  <c r="MU83" i="1" s="1"/>
  <c r="KB37" i="1"/>
  <c r="KB44" i="1" s="1"/>
  <c r="KA82" i="1"/>
  <c r="KA84" i="1" s="1"/>
  <c r="KC37" i="1" l="1"/>
  <c r="KC44" i="1" s="1"/>
  <c r="KB82" i="1"/>
  <c r="KB84" i="1" s="1"/>
  <c r="MW123" i="1"/>
  <c r="MV126" i="1"/>
  <c r="MV83" i="1" s="1"/>
  <c r="MX123" i="1" l="1"/>
  <c r="MW126" i="1"/>
  <c r="MW83" i="1" s="1"/>
  <c r="KD37" i="1"/>
  <c r="KD44" i="1" s="1"/>
  <c r="KC82" i="1"/>
  <c r="KC84" i="1" s="1"/>
  <c r="KE37" i="1" l="1"/>
  <c r="KE44" i="1" s="1"/>
  <c r="KD82" i="1"/>
  <c r="KD84" i="1" s="1"/>
  <c r="MY123" i="1"/>
  <c r="MX126" i="1"/>
  <c r="MX83" i="1" s="1"/>
  <c r="MZ123" i="1" l="1"/>
  <c r="MY126" i="1"/>
  <c r="MY83" i="1" s="1"/>
  <c r="KF37" i="1"/>
  <c r="KF44" i="1" s="1"/>
  <c r="KE82" i="1"/>
  <c r="KE84" i="1" s="1"/>
  <c r="KG37" i="1" l="1"/>
  <c r="KG44" i="1" s="1"/>
  <c r="KF82" i="1"/>
  <c r="KF84" i="1" s="1"/>
  <c r="NA123" i="1"/>
  <c r="MZ126" i="1"/>
  <c r="MZ83" i="1" s="1"/>
  <c r="NB123" i="1" l="1"/>
  <c r="NB126" i="1" s="1"/>
  <c r="NB83" i="1" s="1"/>
  <c r="NA126" i="1"/>
  <c r="NA83" i="1" s="1"/>
  <c r="KH37" i="1"/>
  <c r="KH44" i="1" s="1"/>
  <c r="KG82" i="1"/>
  <c r="KG84" i="1" s="1"/>
  <c r="KI37" i="1" l="1"/>
  <c r="KI44" i="1" s="1"/>
  <c r="KH82" i="1"/>
  <c r="KH84" i="1" s="1"/>
  <c r="KJ37" i="1" l="1"/>
  <c r="KJ44" i="1" s="1"/>
  <c r="KI82" i="1"/>
  <c r="KI84" i="1" s="1"/>
  <c r="KK37" i="1" l="1"/>
  <c r="KK44" i="1" s="1"/>
  <c r="KJ82" i="1"/>
  <c r="KJ84" i="1" s="1"/>
  <c r="KL37" i="1" l="1"/>
  <c r="KL44" i="1" s="1"/>
  <c r="KK82" i="1"/>
  <c r="KK84" i="1" s="1"/>
  <c r="KM37" i="1" l="1"/>
  <c r="KM44" i="1" s="1"/>
  <c r="KL82" i="1"/>
  <c r="KL84" i="1" s="1"/>
  <c r="KN37" i="1" l="1"/>
  <c r="KN44" i="1" s="1"/>
  <c r="KM82" i="1"/>
  <c r="KM84" i="1" s="1"/>
  <c r="KO37" i="1" l="1"/>
  <c r="KO44" i="1" s="1"/>
  <c r="KN82" i="1"/>
  <c r="KN84" i="1" s="1"/>
  <c r="KP37" i="1" l="1"/>
  <c r="KP44" i="1" s="1"/>
  <c r="KO82" i="1"/>
  <c r="KO84" i="1" s="1"/>
  <c r="KQ37" i="1" l="1"/>
  <c r="KQ44" i="1" s="1"/>
  <c r="KP82" i="1"/>
  <c r="KP84" i="1" s="1"/>
  <c r="KR37" i="1" l="1"/>
  <c r="KR44" i="1" s="1"/>
  <c r="KQ82" i="1"/>
  <c r="KQ84" i="1" s="1"/>
  <c r="KS37" i="1" l="1"/>
  <c r="KS44" i="1" s="1"/>
  <c r="KR82" i="1"/>
  <c r="KR84" i="1" s="1"/>
  <c r="KT37" i="1" l="1"/>
  <c r="KT44" i="1" s="1"/>
  <c r="KS82" i="1"/>
  <c r="KS84" i="1" s="1"/>
  <c r="KU37" i="1" l="1"/>
  <c r="KU44" i="1" s="1"/>
  <c r="KT82" i="1"/>
  <c r="KT84" i="1" s="1"/>
  <c r="KV37" i="1" l="1"/>
  <c r="KV44" i="1" s="1"/>
  <c r="KU82" i="1"/>
  <c r="KU84" i="1" s="1"/>
  <c r="KW37" i="1" l="1"/>
  <c r="KW44" i="1" s="1"/>
  <c r="KV82" i="1"/>
  <c r="KV84" i="1" s="1"/>
  <c r="KX37" i="1" l="1"/>
  <c r="KX44" i="1" s="1"/>
  <c r="KW82" i="1"/>
  <c r="KW84" i="1" s="1"/>
  <c r="KY37" i="1" l="1"/>
  <c r="KY44" i="1" s="1"/>
  <c r="KX82" i="1"/>
  <c r="KX84" i="1" s="1"/>
  <c r="KZ37" i="1" l="1"/>
  <c r="KZ44" i="1" s="1"/>
  <c r="KY82" i="1"/>
  <c r="KY84" i="1" s="1"/>
  <c r="LA37" i="1" l="1"/>
  <c r="LA44" i="1" s="1"/>
  <c r="KZ82" i="1"/>
  <c r="KZ84" i="1" s="1"/>
  <c r="LB37" i="1" l="1"/>
  <c r="LB44" i="1" s="1"/>
  <c r="LA82" i="1"/>
  <c r="LA84" i="1" s="1"/>
  <c r="LC37" i="1" l="1"/>
  <c r="LC44" i="1" s="1"/>
  <c r="LB82" i="1"/>
  <c r="LB84" i="1" s="1"/>
  <c r="LD37" i="1" l="1"/>
  <c r="LD44" i="1" s="1"/>
  <c r="LC82" i="1"/>
  <c r="LC84" i="1" s="1"/>
  <c r="LE37" i="1" l="1"/>
  <c r="LE44" i="1" s="1"/>
  <c r="LD82" i="1"/>
  <c r="LD84" i="1" s="1"/>
  <c r="LF37" i="1" l="1"/>
  <c r="LF44" i="1" s="1"/>
  <c r="LE82" i="1"/>
  <c r="LE84" i="1" s="1"/>
  <c r="LG37" i="1" l="1"/>
  <c r="LG44" i="1" s="1"/>
  <c r="LF82" i="1"/>
  <c r="LF84" i="1" s="1"/>
  <c r="LH37" i="1" l="1"/>
  <c r="LH44" i="1" s="1"/>
  <c r="LG82" i="1"/>
  <c r="LG84" i="1" s="1"/>
  <c r="LI37" i="1" l="1"/>
  <c r="LI44" i="1" s="1"/>
  <c r="LH82" i="1"/>
  <c r="LH84" i="1" s="1"/>
  <c r="LJ37" i="1" l="1"/>
  <c r="LJ44" i="1" s="1"/>
  <c r="LI82" i="1"/>
  <c r="LI84" i="1" s="1"/>
  <c r="LK37" i="1" l="1"/>
  <c r="LK44" i="1" s="1"/>
  <c r="LJ82" i="1"/>
  <c r="LJ84" i="1" s="1"/>
  <c r="LL37" i="1" l="1"/>
  <c r="LL44" i="1" s="1"/>
  <c r="LK82" i="1"/>
  <c r="LK84" i="1" s="1"/>
  <c r="LM37" i="1" l="1"/>
  <c r="LM44" i="1" s="1"/>
  <c r="LL82" i="1"/>
  <c r="LL84" i="1" s="1"/>
  <c r="LN37" i="1" l="1"/>
  <c r="LN44" i="1" s="1"/>
  <c r="LM82" i="1"/>
  <c r="LM84" i="1" s="1"/>
  <c r="LO37" i="1" l="1"/>
  <c r="LO44" i="1" s="1"/>
  <c r="LN82" i="1"/>
  <c r="LN84" i="1" s="1"/>
  <c r="LP37" i="1" l="1"/>
  <c r="LP44" i="1" s="1"/>
  <c r="LO82" i="1"/>
  <c r="LO84" i="1" s="1"/>
  <c r="LQ37" i="1" l="1"/>
  <c r="LQ44" i="1" s="1"/>
  <c r="LP82" i="1"/>
  <c r="LP84" i="1" s="1"/>
  <c r="LR37" i="1" l="1"/>
  <c r="LR44" i="1" s="1"/>
  <c r="LQ82" i="1"/>
  <c r="LQ84" i="1" s="1"/>
  <c r="LS37" i="1" l="1"/>
  <c r="LS44" i="1" s="1"/>
  <c r="LR82" i="1"/>
  <c r="LR84" i="1" s="1"/>
  <c r="LT37" i="1" l="1"/>
  <c r="LT44" i="1" s="1"/>
  <c r="LS82" i="1"/>
  <c r="LS84" i="1" s="1"/>
  <c r="LU37" i="1" l="1"/>
  <c r="LU44" i="1" s="1"/>
  <c r="LT82" i="1"/>
  <c r="LT84" i="1" s="1"/>
  <c r="LV37" i="1" l="1"/>
  <c r="LV44" i="1" s="1"/>
  <c r="LU82" i="1"/>
  <c r="LU84" i="1" s="1"/>
  <c r="LW37" i="1" l="1"/>
  <c r="LW44" i="1" s="1"/>
  <c r="LV82" i="1"/>
  <c r="LV84" i="1" s="1"/>
  <c r="LX37" i="1" l="1"/>
  <c r="LX44" i="1" s="1"/>
  <c r="LW82" i="1"/>
  <c r="LW84" i="1" s="1"/>
  <c r="LY37" i="1" l="1"/>
  <c r="LY44" i="1" s="1"/>
  <c r="LX82" i="1"/>
  <c r="LX84" i="1" s="1"/>
  <c r="LZ37" i="1" l="1"/>
  <c r="LZ44" i="1" s="1"/>
  <c r="LY82" i="1"/>
  <c r="LY84" i="1" s="1"/>
  <c r="MA37" i="1" l="1"/>
  <c r="MA44" i="1" s="1"/>
  <c r="LZ82" i="1"/>
  <c r="LZ84" i="1" s="1"/>
  <c r="MB37" i="1" l="1"/>
  <c r="MB44" i="1" s="1"/>
  <c r="MA82" i="1"/>
  <c r="MA84" i="1" s="1"/>
  <c r="MC37" i="1" l="1"/>
  <c r="MC44" i="1" s="1"/>
  <c r="MB82" i="1"/>
  <c r="MB84" i="1" s="1"/>
  <c r="MD37" i="1" l="1"/>
  <c r="MD44" i="1" s="1"/>
  <c r="MC82" i="1"/>
  <c r="MC84" i="1" s="1"/>
  <c r="ME37" i="1" l="1"/>
  <c r="ME44" i="1" s="1"/>
  <c r="MD82" i="1"/>
  <c r="MD84" i="1" s="1"/>
  <c r="MF37" i="1" l="1"/>
  <c r="MF44" i="1" s="1"/>
  <c r="ME82" i="1"/>
  <c r="ME84" i="1" s="1"/>
  <c r="MG37" i="1" l="1"/>
  <c r="MG44" i="1" s="1"/>
  <c r="MF82" i="1"/>
  <c r="MF84" i="1" s="1"/>
  <c r="MH37" i="1" l="1"/>
  <c r="MH44" i="1" s="1"/>
  <c r="MG82" i="1"/>
  <c r="MG84" i="1" s="1"/>
  <c r="MI37" i="1" l="1"/>
  <c r="MI44" i="1" s="1"/>
  <c r="MH82" i="1"/>
  <c r="MH84" i="1" s="1"/>
  <c r="MJ37" i="1" l="1"/>
  <c r="MJ44" i="1" s="1"/>
  <c r="MI82" i="1"/>
  <c r="MI84" i="1" s="1"/>
  <c r="MK37" i="1" l="1"/>
  <c r="MK44" i="1" s="1"/>
  <c r="MJ82" i="1"/>
  <c r="MJ84" i="1" s="1"/>
  <c r="ML37" i="1" l="1"/>
  <c r="ML44" i="1" s="1"/>
  <c r="MK82" i="1"/>
  <c r="MK84" i="1" s="1"/>
  <c r="MM37" i="1" l="1"/>
  <c r="MM44" i="1" s="1"/>
  <c r="ML82" i="1"/>
  <c r="ML84" i="1" s="1"/>
  <c r="MN37" i="1" l="1"/>
  <c r="MN44" i="1" s="1"/>
  <c r="MM82" i="1"/>
  <c r="MM84" i="1" s="1"/>
  <c r="MO37" i="1" l="1"/>
  <c r="MO44" i="1" s="1"/>
  <c r="MN82" i="1"/>
  <c r="MN84" i="1" s="1"/>
  <c r="MP37" i="1" l="1"/>
  <c r="MP44" i="1" s="1"/>
  <c r="MO82" i="1"/>
  <c r="MO84" i="1" s="1"/>
  <c r="MQ37" i="1" l="1"/>
  <c r="MQ44" i="1" s="1"/>
  <c r="MP82" i="1"/>
  <c r="MP84" i="1" s="1"/>
  <c r="MR37" i="1" l="1"/>
  <c r="MR44" i="1" s="1"/>
  <c r="MQ82" i="1"/>
  <c r="MQ84" i="1" s="1"/>
  <c r="MS37" i="1" l="1"/>
  <c r="MS44" i="1" s="1"/>
  <c r="MR82" i="1"/>
  <c r="MR84" i="1" s="1"/>
  <c r="MT37" i="1" l="1"/>
  <c r="MT44" i="1" s="1"/>
  <c r="MS82" i="1"/>
  <c r="MS84" i="1" s="1"/>
  <c r="MU37" i="1" l="1"/>
  <c r="MU44" i="1" s="1"/>
  <c r="MT82" i="1"/>
  <c r="MT84" i="1" s="1"/>
  <c r="MV37" i="1" l="1"/>
  <c r="MV44" i="1" s="1"/>
  <c r="MU82" i="1"/>
  <c r="MU84" i="1" s="1"/>
  <c r="MW37" i="1" l="1"/>
  <c r="MW44" i="1" s="1"/>
  <c r="MV82" i="1"/>
  <c r="MV84" i="1" s="1"/>
  <c r="MX37" i="1" l="1"/>
  <c r="MX44" i="1" s="1"/>
  <c r="MW82" i="1"/>
  <c r="MW84" i="1" s="1"/>
  <c r="MY37" i="1" l="1"/>
  <c r="MY44" i="1" s="1"/>
  <c r="MX82" i="1"/>
  <c r="MX84" i="1" s="1"/>
  <c r="MZ37" i="1" l="1"/>
  <c r="MZ44" i="1" s="1"/>
  <c r="MY82" i="1"/>
  <c r="MY84" i="1" s="1"/>
  <c r="NA37" i="1" l="1"/>
  <c r="NA44" i="1" s="1"/>
  <c r="MZ82" i="1"/>
  <c r="MZ84" i="1" s="1"/>
  <c r="NB37" i="1" l="1"/>
  <c r="NB44" i="1" s="1"/>
  <c r="NB82" i="1" s="1"/>
  <c r="NB84" i="1" s="1"/>
  <c r="NA82" i="1"/>
  <c r="NA8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U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Caja Chica</t>
        </r>
      </text>
    </comment>
    <comment ref="U1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En el "Analisis de EEFF" no presenta monto alguno</t>
        </r>
      </text>
    </comment>
    <comment ref="B2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Caja Chica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C5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Operaciones</t>
        </r>
      </text>
    </comment>
    <comment ref="F5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Contabilidad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B4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Al final de día esta sería la cantidad de cierre</t>
        </r>
      </text>
    </comment>
    <comment ref="B7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Cómo se comienza en el día:
Es la suma del saldo final del día anterior + (capital + interés del over del día anterior)</t>
        </r>
      </text>
    </comment>
    <comment ref="B8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(capital + intereses de over del día anterior)</t>
        </r>
      </text>
    </comment>
    <comment ref="B9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Debe coincidir con el reporte de recaudos diario</t>
        </r>
      </text>
    </comment>
    <comment ref="B10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Jalar de sistema</t>
        </r>
      </text>
    </comment>
    <comment ref="B11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Debe coincidir con el Reporte DPFm jala de sistema</t>
        </r>
      </text>
    </comment>
    <comment ref="B12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Debe Jalar de sistema</t>
        </r>
      </text>
    </comment>
    <comment ref="B13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Debe jalar de sistema</t>
        </r>
      </text>
    </comment>
    <comment ref="B14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Debe jalar de sistema y coincidor con el reporte de Pago COFIDE</t>
        </r>
      </text>
    </comment>
    <comment ref="B15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jalar de sistema</t>
        </r>
      </text>
    </comment>
    <comment ref="B16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Debe coincidir con reporte DPF, jala de sistema</t>
        </r>
      </text>
    </comment>
    <comment ref="B17" authorId="0" shapeId="0" xr:uid="{00000000-0006-0000-0800-00000C000000}">
      <text>
        <r>
          <rPr>
            <b/>
            <sz val="9"/>
            <color indexed="81"/>
            <rFont val="Tahoma"/>
            <family val="2"/>
          </rPr>
          <t>Coincidir con Reporte DPF, jala de sistema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9" authorId="0" shapeId="0" xr:uid="{00000000-0006-0000-0800-00000D000000}">
      <text>
        <r>
          <rPr>
            <b/>
            <sz val="9"/>
            <color indexed="81"/>
            <rFont val="Tahoma"/>
            <family val="2"/>
          </rPr>
          <t>Jalar del sistema el Tipo de cambio</t>
        </r>
      </text>
    </comment>
    <comment ref="B31" authorId="0" shapeId="0" xr:uid="{00000000-0006-0000-0800-00000E000000}">
      <text>
        <r>
          <rPr>
            <b/>
            <sz val="9"/>
            <color indexed="81"/>
            <rFont val="Tahoma"/>
            <family val="2"/>
          </rPr>
          <t>Cuenta 15</t>
        </r>
      </text>
    </comment>
    <comment ref="B33" authorId="0" shapeId="0" xr:uid="{00000000-0006-0000-0800-00000F000000}">
      <text>
        <r>
          <rPr>
            <b/>
            <sz val="9"/>
            <color indexed="81"/>
            <rFont val="Tahoma"/>
            <family val="2"/>
          </rPr>
          <t>151401010101</t>
        </r>
      </text>
    </comment>
    <comment ref="B36" authorId="0" shapeId="0" xr:uid="{00000000-0006-0000-0800-000010000000}">
      <text>
        <r>
          <rPr>
            <b/>
            <sz val="9"/>
            <color indexed="81"/>
            <rFont val="Tahoma"/>
            <family val="2"/>
          </rPr>
          <t>151701010101</t>
        </r>
      </text>
    </comment>
    <comment ref="B37" authorId="0" shapeId="0" xr:uid="{00000000-0006-0000-0800-000011000000}">
      <text>
        <r>
          <rPr>
            <b/>
            <sz val="9"/>
            <color indexed="81"/>
            <rFont val="Tahoma"/>
            <family val="2"/>
          </rPr>
          <t>151701010103</t>
        </r>
      </text>
    </comment>
    <comment ref="B39" authorId="0" shapeId="0" xr:uid="{00000000-0006-0000-0800-000012000000}">
      <text>
        <r>
          <rPr>
            <b/>
            <sz val="9"/>
            <color indexed="81"/>
            <rFont val="Tahoma"/>
            <family val="2"/>
          </rPr>
          <t>151702010101</t>
        </r>
      </text>
    </comment>
    <comment ref="B41" authorId="0" shapeId="0" xr:uid="{00000000-0006-0000-0800-000013000000}">
      <text>
        <r>
          <rPr>
            <b/>
            <sz val="9"/>
            <color indexed="81"/>
            <rFont val="Tahoma"/>
            <family val="2"/>
          </rPr>
          <t>151709010103</t>
        </r>
      </text>
    </comment>
    <comment ref="B42" authorId="0" shapeId="0" xr:uid="{00000000-0006-0000-0800-000014000000}">
      <text>
        <r>
          <rPr>
            <b/>
            <sz val="9"/>
            <color indexed="81"/>
            <rFont val="Tahoma"/>
            <family val="2"/>
          </rPr>
          <t>151709010105</t>
        </r>
      </text>
    </comment>
    <comment ref="B43" authorId="0" shapeId="0" xr:uid="{00000000-0006-0000-0800-000015000000}">
      <text>
        <r>
          <rPr>
            <b/>
            <sz val="9"/>
            <color indexed="81"/>
            <rFont val="Tahoma"/>
            <family val="2"/>
          </rPr>
          <t>151709010106</t>
        </r>
      </text>
    </comment>
    <comment ref="B44" authorId="0" shapeId="0" xr:uid="{00000000-0006-0000-0800-000016000000}">
      <text>
        <r>
          <rPr>
            <b/>
            <sz val="9"/>
            <color indexed="81"/>
            <rFont val="Tahoma"/>
            <family val="2"/>
          </rPr>
          <t>151709010107</t>
        </r>
      </text>
    </comment>
    <comment ref="B45" authorId="0" shapeId="0" xr:uid="{00000000-0006-0000-0800-000017000000}">
      <text>
        <r>
          <rPr>
            <b/>
            <sz val="9"/>
            <color indexed="81"/>
            <rFont val="Tahoma"/>
            <family val="2"/>
          </rPr>
          <t>151709010108</t>
        </r>
      </text>
    </comment>
    <comment ref="B46" authorId="0" shapeId="0" xr:uid="{00000000-0006-0000-0800-000018000000}">
      <text>
        <r>
          <rPr>
            <b/>
            <sz val="9"/>
            <color indexed="81"/>
            <rFont val="Tahoma"/>
            <family val="2"/>
          </rPr>
          <t>151709090101</t>
        </r>
      </text>
    </comment>
    <comment ref="B47" authorId="0" shapeId="0" xr:uid="{00000000-0006-0000-0800-000019000000}">
      <text>
        <r>
          <rPr>
            <b/>
            <sz val="9"/>
            <color indexed="81"/>
            <rFont val="Tahoma"/>
            <family val="2"/>
          </rPr>
          <t>151709090102</t>
        </r>
      </text>
    </comment>
    <comment ref="B48" authorId="0" shapeId="0" xr:uid="{00000000-0006-0000-0800-00001A000000}">
      <text>
        <r>
          <rPr>
            <b/>
            <sz val="9"/>
            <color indexed="81"/>
            <rFont val="Tahoma"/>
            <family val="2"/>
          </rPr>
          <t>151709090103</t>
        </r>
      </text>
    </comment>
    <comment ref="B49" authorId="0" shapeId="0" xr:uid="{00000000-0006-0000-0800-00001B000000}">
      <text>
        <r>
          <rPr>
            <b/>
            <sz val="9"/>
            <color indexed="81"/>
            <rFont val="Tahoma"/>
            <family val="2"/>
          </rPr>
          <t>152709010105</t>
        </r>
      </text>
    </comment>
    <comment ref="B50" authorId="0" shapeId="0" xr:uid="{00000000-0006-0000-0800-00001C000000}">
      <text>
        <r>
          <rPr>
            <b/>
            <sz val="9"/>
            <color indexed="81"/>
            <rFont val="Tahoma"/>
            <family val="2"/>
          </rPr>
          <t>152709010107</t>
        </r>
      </text>
    </comment>
    <comment ref="B51" authorId="0" shapeId="0" xr:uid="{00000000-0006-0000-0800-00001D000000}">
      <text>
        <r>
          <rPr>
            <b/>
            <sz val="9"/>
            <color indexed="81"/>
            <rFont val="Tahoma"/>
            <family val="2"/>
          </rPr>
          <t>152709090102</t>
        </r>
      </text>
    </comment>
    <comment ref="B52" authorId="0" shapeId="0" xr:uid="{00000000-0006-0000-0800-00001E000000}">
      <text>
        <r>
          <rPr>
            <b/>
            <sz val="9"/>
            <color indexed="81"/>
            <rFont val="Tahoma"/>
            <family val="2"/>
          </rPr>
          <t>152709090103</t>
        </r>
      </text>
    </comment>
    <comment ref="B54" authorId="0" shapeId="0" xr:uid="{00000000-0006-0000-0800-00001F000000}">
      <text>
        <r>
          <rPr>
            <b/>
            <sz val="9"/>
            <color indexed="81"/>
            <rFont val="Tahoma"/>
            <family val="2"/>
          </rPr>
          <t>151719010101</t>
        </r>
      </text>
    </comment>
    <comment ref="B55" authorId="0" shapeId="0" xr:uid="{00000000-0006-0000-0800-000020000000}">
      <text>
        <r>
          <rPr>
            <b/>
            <sz val="9"/>
            <color indexed="81"/>
            <rFont val="Tahoma"/>
            <family val="2"/>
          </rPr>
          <t>151719010102</t>
        </r>
      </text>
    </comment>
    <comment ref="B56" authorId="0" shapeId="0" xr:uid="{00000000-0006-0000-0800-000021000000}">
      <text>
        <r>
          <rPr>
            <b/>
            <sz val="9"/>
            <color indexed="81"/>
            <rFont val="Tahoma"/>
            <family val="2"/>
          </rPr>
          <t>151719010103</t>
        </r>
      </text>
    </comment>
    <comment ref="B57" authorId="0" shapeId="0" xr:uid="{00000000-0006-0000-0800-000022000000}">
      <text>
        <r>
          <rPr>
            <b/>
            <sz val="9"/>
            <color indexed="81"/>
            <rFont val="Tahoma"/>
            <family val="2"/>
          </rPr>
          <t>151719010104</t>
        </r>
      </text>
    </comment>
    <comment ref="B58" authorId="0" shapeId="0" xr:uid="{00000000-0006-0000-0800-000023000000}">
      <text>
        <r>
          <rPr>
            <b/>
            <sz val="9"/>
            <color indexed="81"/>
            <rFont val="Tahoma"/>
            <family val="2"/>
          </rPr>
          <t>152719010104</t>
        </r>
      </text>
    </comment>
    <comment ref="B59" authorId="0" shapeId="0" xr:uid="{00000000-0006-0000-0800-000024000000}">
      <text>
        <r>
          <rPr>
            <b/>
            <sz val="9"/>
            <color indexed="81"/>
            <rFont val="Tahoma"/>
            <family val="2"/>
          </rPr>
          <t>151719010105</t>
        </r>
      </text>
    </comment>
    <comment ref="B60" authorId="0" shapeId="0" xr:uid="{00000000-0006-0000-0800-000025000000}">
      <text>
        <r>
          <rPr>
            <b/>
            <sz val="9"/>
            <color indexed="81"/>
            <rFont val="Tahoma"/>
            <family val="2"/>
          </rPr>
          <t>152719010105</t>
        </r>
      </text>
    </comment>
    <comment ref="B61" authorId="0" shapeId="0" xr:uid="{00000000-0006-0000-0800-000026000000}">
      <text>
        <r>
          <rPr>
            <b/>
            <sz val="9"/>
            <color indexed="81"/>
            <rFont val="Tahoma"/>
            <family val="2"/>
          </rPr>
          <t>151719010106</t>
        </r>
      </text>
    </comment>
    <comment ref="B62" authorId="0" shapeId="0" xr:uid="{00000000-0006-0000-0800-000027000000}">
      <text>
        <r>
          <rPr>
            <b/>
            <sz val="9"/>
            <color indexed="81"/>
            <rFont val="Tahoma"/>
            <family val="2"/>
          </rPr>
          <t>151719010108</t>
        </r>
      </text>
    </comment>
    <comment ref="B63" authorId="0" shapeId="0" xr:uid="{00000000-0006-0000-0800-000028000000}">
      <text>
        <r>
          <rPr>
            <b/>
            <sz val="9"/>
            <color indexed="81"/>
            <rFont val="Tahoma"/>
            <family val="2"/>
          </rPr>
          <t>152719010107</t>
        </r>
      </text>
    </comment>
    <comment ref="B64" authorId="0" shapeId="0" xr:uid="{00000000-0006-0000-0800-000029000000}">
      <text>
        <r>
          <rPr>
            <b/>
            <sz val="9"/>
            <color indexed="81"/>
            <rFont val="Tahoma"/>
            <family val="2"/>
          </rPr>
          <t>152719010109</t>
        </r>
      </text>
    </comment>
    <comment ref="B65" authorId="0" shapeId="0" xr:uid="{00000000-0006-0000-0800-00002A000000}">
      <text>
        <r>
          <rPr>
            <b/>
            <sz val="9"/>
            <color indexed="81"/>
            <rFont val="Tahoma"/>
            <family val="2"/>
          </rPr>
          <t>152719010110</t>
        </r>
      </text>
    </comment>
    <comment ref="B66" authorId="0" shapeId="0" xr:uid="{00000000-0006-0000-0800-00002B000000}">
      <text>
        <r>
          <rPr>
            <b/>
            <sz val="9"/>
            <color indexed="81"/>
            <rFont val="Tahoma"/>
            <family val="2"/>
          </rPr>
          <t>151719010111</t>
        </r>
      </text>
    </comment>
    <comment ref="B67" authorId="0" shapeId="0" xr:uid="{00000000-0006-0000-0800-00002C000000}">
      <text>
        <r>
          <rPr>
            <b/>
            <sz val="9"/>
            <color indexed="81"/>
            <rFont val="Tahoma"/>
            <family val="2"/>
          </rPr>
          <t>151719010112</t>
        </r>
      </text>
    </comment>
    <comment ref="B68" authorId="0" shapeId="0" xr:uid="{00000000-0006-0000-0800-00002D000000}">
      <text>
        <r>
          <rPr>
            <b/>
            <sz val="9"/>
            <color indexed="81"/>
            <rFont val="Tahoma"/>
            <family val="2"/>
          </rPr>
          <t>151719010114</t>
        </r>
      </text>
    </comment>
    <comment ref="B69" authorId="0" shapeId="0" xr:uid="{00000000-0006-0000-0800-00002E000000}">
      <text>
        <r>
          <rPr>
            <b/>
            <sz val="9"/>
            <color indexed="81"/>
            <rFont val="Tahoma"/>
            <family val="2"/>
          </rPr>
          <t>151807190111</t>
        </r>
      </text>
    </comment>
    <comment ref="B77" authorId="0" shapeId="0" xr:uid="{00000000-0006-0000-0800-00002F000000}">
      <text>
        <r>
          <rPr>
            <b/>
            <sz val="9"/>
            <color indexed="81"/>
            <rFont val="Tahoma"/>
            <family val="2"/>
          </rPr>
          <t>Debe coincidir con el reporte de Pago COFIDE</t>
        </r>
      </text>
    </comment>
    <comment ref="C86" authorId="0" shapeId="0" xr:uid="{00000000-0006-0000-0800-000030000000}">
      <text>
        <r>
          <rPr>
            <b/>
            <sz val="9"/>
            <color indexed="81"/>
            <rFont val="Tahoma"/>
            <family val="2"/>
          </rPr>
          <t xml:space="preserve">El saldo incial del día siguiente será: el excedente del día + (capital + intereses) del over </t>
        </r>
      </text>
    </comment>
    <comment ref="C88" authorId="0" shapeId="0" xr:uid="{00000000-0006-0000-0800-000031000000}">
      <text>
        <r>
          <rPr>
            <b/>
            <sz val="9"/>
            <color indexed="81"/>
            <rFont val="Tahoma"/>
            <family val="2"/>
          </rPr>
          <t>R altez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C8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Es el saldo final del día
Debe coincidir con el informe de Posición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40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 xml:space="preserve">Si aparece vacío es porque no hay cuenta en esa entidad, si aparece 0 es porque la cuenta está en cero.
Debe coincidir con los Estados de Cuenta
Cuando se implemente el módulo de conciliaciones se actualizará diariamente con exactitud
</t>
        </r>
      </text>
    </comment>
    <comment ref="G42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Se trasforma al tipo de cambio del día en que la operación fue aperturada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O1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la ültima fecha disponible debe ser la ultima fecha de corte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AB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 xml:space="preserve">Con macros lo que se puede hacer es que bote de 1 mes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Villafuerte Salhuana</author>
  </authors>
  <commentList>
    <comment ref="I78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Se debe ver Transformado a soles por TC del día anterior (sistema)</t>
        </r>
      </text>
    </comment>
  </commentList>
</comments>
</file>

<file path=xl/sharedStrings.xml><?xml version="1.0" encoding="utf-8"?>
<sst xmlns="http://schemas.openxmlformats.org/spreadsheetml/2006/main" count="11294" uniqueCount="2832">
  <si>
    <t>Soles</t>
  </si>
  <si>
    <t>Proveedores</t>
  </si>
  <si>
    <t>Transferencias</t>
  </si>
  <si>
    <t>Bco GNB MN 1021588004</t>
  </si>
  <si>
    <t>BANBIF 007000549726</t>
  </si>
  <si>
    <t>Cobranza Facturas</t>
  </si>
  <si>
    <t>Saldo inicial en Bancos</t>
  </si>
  <si>
    <t>Planilla personal</t>
  </si>
  <si>
    <t>Impuestos</t>
  </si>
  <si>
    <t>Total Ingresos</t>
  </si>
  <si>
    <t>Recaudación Cuotas</t>
  </si>
  <si>
    <t>Total Egresos</t>
  </si>
  <si>
    <t xml:space="preserve">Venta de Activos Fijos </t>
  </si>
  <si>
    <t>Compra de Activos Fijos e Intangibles</t>
  </si>
  <si>
    <t>Apertura Depósitos a Plazo</t>
  </si>
  <si>
    <t>Saldo Flujo Inversión</t>
  </si>
  <si>
    <t>Desembolso de Prestamos</t>
  </si>
  <si>
    <t>Desembolso de Bonos</t>
  </si>
  <si>
    <t>Escisión de Capital</t>
  </si>
  <si>
    <t>Amortización de préstamos</t>
  </si>
  <si>
    <t>Intereses por prestamos</t>
  </si>
  <si>
    <t>Cancelación Depósitos a Plazo</t>
  </si>
  <si>
    <t>Saldo Final</t>
  </si>
  <si>
    <t>Saldo Final M.E.</t>
  </si>
  <si>
    <t>Total Bancos</t>
  </si>
  <si>
    <t>Lunes</t>
  </si>
  <si>
    <t>Martes</t>
  </si>
  <si>
    <t>Miércoles</t>
  </si>
  <si>
    <t>Jueves</t>
  </si>
  <si>
    <t>Viernes</t>
  </si>
  <si>
    <t>Sábado</t>
  </si>
  <si>
    <t>Domingo</t>
  </si>
  <si>
    <t>Patrimonio Efectivo</t>
  </si>
  <si>
    <t>Dólares</t>
  </si>
  <si>
    <t>Venta de cartera</t>
  </si>
  <si>
    <t>Vencimientos COFIDE</t>
  </si>
  <si>
    <t>CUENTA</t>
  </si>
  <si>
    <t>Banco</t>
  </si>
  <si>
    <t>DESCRIPCIÓN</t>
  </si>
  <si>
    <t>Saldo</t>
  </si>
  <si>
    <t>111301030101</t>
  </si>
  <si>
    <t>112301030101</t>
  </si>
  <si>
    <t>111301060102</t>
  </si>
  <si>
    <t>111301060103</t>
  </si>
  <si>
    <t>111301060201</t>
  </si>
  <si>
    <t>112301060102</t>
  </si>
  <si>
    <t>112301060202</t>
  </si>
  <si>
    <t>111301210101</t>
  </si>
  <si>
    <t>111301320101</t>
  </si>
  <si>
    <t>Banco de Crédito</t>
  </si>
  <si>
    <t>Banco BBVA Continental</t>
  </si>
  <si>
    <t>Banco Interamericano de Finanzas</t>
  </si>
  <si>
    <t>Banco GNB</t>
  </si>
  <si>
    <t>S/.</t>
  </si>
  <si>
    <t>US$</t>
  </si>
  <si>
    <t>SALDOS EN BANCOS DIARIO</t>
  </si>
  <si>
    <t>BcoCredito 193-1654590-0-29</t>
  </si>
  <si>
    <t>BcoCredito 193-1577085-1-60</t>
  </si>
  <si>
    <t>BBVA  0011-0661-01-00065961</t>
  </si>
  <si>
    <t>BBVA  0011-0369-02-00090532</t>
  </si>
  <si>
    <t>BBVA  0011-0661-01-00040918</t>
  </si>
  <si>
    <t>BBVA  0011-0369-02-00090540</t>
  </si>
  <si>
    <t>BBVA  0011-0661-01-00040896</t>
  </si>
  <si>
    <t>REPORTE MENSUAL POR PAGAR COFIDE</t>
  </si>
  <si>
    <t xml:space="preserve"> De agosto 2016 a diciembre 2017</t>
  </si>
  <si>
    <t>ITEM</t>
  </si>
  <si>
    <t>MES</t>
  </si>
  <si>
    <t>AÑO</t>
  </si>
  <si>
    <t>CAPITAL</t>
  </si>
  <si>
    <t>INTERES</t>
  </si>
  <si>
    <t>COMISION</t>
  </si>
  <si>
    <t>SALDO</t>
  </si>
  <si>
    <t>08</t>
  </si>
  <si>
    <t>09</t>
  </si>
  <si>
    <t>10</t>
  </si>
  <si>
    <t>11</t>
  </si>
  <si>
    <t>12</t>
  </si>
  <si>
    <t>01</t>
  </si>
  <si>
    <t>2017</t>
  </si>
  <si>
    <t>02</t>
  </si>
  <si>
    <t>03</t>
  </si>
  <si>
    <t>04</t>
  </si>
  <si>
    <t>05</t>
  </si>
  <si>
    <t>06</t>
  </si>
  <si>
    <t>07</t>
  </si>
  <si>
    <t>REPORTE MENSUAL CUENTAS POR COBRAR SOLES</t>
  </si>
  <si>
    <t>SEG. DESG</t>
  </si>
  <si>
    <t>SEG. INM.</t>
  </si>
  <si>
    <t>PORTES</t>
  </si>
  <si>
    <t>SALDO CAPITAL</t>
  </si>
  <si>
    <t>REPORTE DIARIO CUENTAS POR COBRAR SOLES</t>
  </si>
  <si>
    <t>DIA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</si>
  <si>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</si>
  <si>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</si>
  <si>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</si>
  <si>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</si>
  <si>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</si>
  <si>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</si>
  <si>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</si>
  <si>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</si>
  <si>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</si>
  <si>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</si>
  <si>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</si>
  <si>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</si>
  <si>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</si>
  <si>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13</t>
  </si>
  <si>
    <t>14</t>
  </si>
  <si>
    <t>15</t>
  </si>
  <si>
    <t>16</t>
  </si>
  <si>
    <t>17</t>
  </si>
  <si>
    <t>Recaudación</t>
  </si>
  <si>
    <t>Salida</t>
  </si>
  <si>
    <t>REPORTE DIARIO CUENTAS POR COBRAR DOLARES</t>
  </si>
  <si>
    <t>REPORTE MENSUAL CUENTAS POR COBRAR DOLARES</t>
  </si>
  <si>
    <t>Seguros</t>
  </si>
  <si>
    <t>Saldo Displonible</t>
  </si>
  <si>
    <t>SALDO FINAL</t>
  </si>
  <si>
    <t>Recaudación seguros</t>
  </si>
  <si>
    <t>INVERSIONES</t>
  </si>
  <si>
    <t>OPERACIONES Y FINANCIAMIENTO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</si>
  <si>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</si>
  <si>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</si>
  <si>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</si>
  <si>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</si>
  <si>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</si>
  <si>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</si>
  <si>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</si>
  <si>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</si>
  <si>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</si>
  <si>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</si>
  <si>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</si>
  <si>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</si>
  <si>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Saldo Inicial Bancos</t>
  </si>
  <si>
    <t>082016</t>
  </si>
  <si>
    <t>092016</t>
  </si>
  <si>
    <t>102016</t>
  </si>
  <si>
    <t>012017</t>
  </si>
  <si>
    <t>022017</t>
  </si>
  <si>
    <t>032017</t>
  </si>
  <si>
    <t>042017</t>
  </si>
  <si>
    <t>052017</t>
  </si>
  <si>
    <t>062017</t>
  </si>
  <si>
    <t>072017</t>
  </si>
  <si>
    <t>082017</t>
  </si>
  <si>
    <t>COFICASA</t>
  </si>
  <si>
    <t>COFIDE</t>
  </si>
  <si>
    <t>Saldo Final ME Euivalente</t>
  </si>
  <si>
    <t>ENTRADAS</t>
  </si>
  <si>
    <t>BBVA  0011-0369-02-00090532 S.I.</t>
  </si>
  <si>
    <t>TRANSFERENCIAS ENTRE CUENTAS</t>
  </si>
  <si>
    <t>VIA BANCA POR INTERNET</t>
  </si>
  <si>
    <t>SALIDAS</t>
  </si>
  <si>
    <t xml:space="preserve">Banco </t>
  </si>
  <si>
    <t>Importe</t>
  </si>
  <si>
    <t xml:space="preserve">Fecha </t>
  </si>
  <si>
    <t>Mon</t>
  </si>
  <si>
    <t>PEN</t>
  </si>
  <si>
    <t>USD</t>
  </si>
  <si>
    <t>TC</t>
  </si>
  <si>
    <t>DEBE</t>
  </si>
  <si>
    <t>HABER</t>
  </si>
  <si>
    <t>Entradas</t>
  </si>
  <si>
    <t>Salidas</t>
  </si>
  <si>
    <t xml:space="preserve">   Recaudación de cuotas</t>
  </si>
  <si>
    <t xml:space="preserve">   Recaudación de seguros</t>
  </si>
  <si>
    <t xml:space="preserve">   Transferencias</t>
  </si>
  <si>
    <t>BBVA  0011-0369-02-00090532 S.F.</t>
  </si>
  <si>
    <t>BBVA  0011-0661-01-00040896 S.I.</t>
  </si>
  <si>
    <t xml:space="preserve">   Cobranza Mapfre</t>
  </si>
  <si>
    <t xml:space="preserve">   Desembolsos COFIDE</t>
  </si>
  <si>
    <t xml:space="preserve">   Pre-pagos</t>
  </si>
  <si>
    <t xml:space="preserve">   Otros Ingresos</t>
  </si>
  <si>
    <t xml:space="preserve">   Pago a Proveedores</t>
  </si>
  <si>
    <t xml:space="preserve">   Desembolsos a Clientes</t>
  </si>
  <si>
    <t xml:space="preserve">   Recaudación de Seguros</t>
  </si>
  <si>
    <t xml:space="preserve">   Pago Dietas</t>
  </si>
  <si>
    <t xml:space="preserve">   Financiamiento</t>
  </si>
  <si>
    <t xml:space="preserve">   Pago Obligaciones Director</t>
  </si>
  <si>
    <t xml:space="preserve">   Pago Obligaciones COFIDE</t>
  </si>
  <si>
    <t>BcoCredito 193-1654590-0-29 S.I.</t>
  </si>
  <si>
    <t>BcoCredito 193-1654590-0-29 S.F.</t>
  </si>
  <si>
    <t xml:space="preserve">   Retorno de inversión</t>
  </si>
  <si>
    <t xml:space="preserve">   Apertura de Depósito</t>
  </si>
  <si>
    <t>BANBIF 007000549726 S.I.</t>
  </si>
  <si>
    <t>BANBIF 007000549726 S.F.</t>
  </si>
  <si>
    <t>Bco GNB MN 1021588004 S.I.</t>
  </si>
  <si>
    <t>BBVA  0011-0661-01-00065961 S.I.</t>
  </si>
  <si>
    <t>BBVA  0011-0661-01-00065961 S.F.</t>
  </si>
  <si>
    <t>Bco GNB MN 1021588004 S.F.</t>
  </si>
  <si>
    <t>SALDO FINAL BANCOS M.N</t>
  </si>
  <si>
    <t>SALDO FINAL BANCOS M.E</t>
  </si>
  <si>
    <t>SALDO FINAL TOTAL BANCOS M.N</t>
  </si>
  <si>
    <t>SALDO FINAL BANCOS M.E EXPR.M.N</t>
  </si>
  <si>
    <t>BBVA  0011-0369-02-00090540 S.I.</t>
  </si>
  <si>
    <t>BBVA  0011-0369-02-00090540 S.F.</t>
  </si>
  <si>
    <t>BBVA  0011-0661-01-00040918 S.I.</t>
  </si>
  <si>
    <t>BBVA  0011-0661-01-00040918 S.F.</t>
  </si>
  <si>
    <t xml:space="preserve">   Pago Obligaciones BID</t>
  </si>
  <si>
    <t>BcoCredito 193-1577085-1-60 S.I.</t>
  </si>
  <si>
    <t>BcoCredito 193-1577085-1-60 S.F.</t>
  </si>
  <si>
    <t>OP.ENTRADA</t>
  </si>
  <si>
    <t>OP.SALIDA</t>
  </si>
  <si>
    <t>Cuadre de Transferencias MN</t>
  </si>
  <si>
    <t>Cuadre de Transferencias ME</t>
  </si>
  <si>
    <t xml:space="preserve">   Recaudación Seguros</t>
  </si>
  <si>
    <t>Saldo Inicial</t>
  </si>
  <si>
    <t>Comprometidos</t>
  </si>
  <si>
    <t>Desembolsos</t>
  </si>
  <si>
    <t>111709320101</t>
  </si>
  <si>
    <t>112709320101</t>
  </si>
  <si>
    <t>Restringuido GNB Peru S.A.</t>
  </si>
  <si>
    <t>Restringido</t>
  </si>
  <si>
    <t>PREPAGO CLIENTES / AFP</t>
  </si>
  <si>
    <t xml:space="preserve">   Pago Impuestos</t>
  </si>
  <si>
    <t xml:space="preserve">   Pago Planilla</t>
  </si>
  <si>
    <t>Plan Ahorro</t>
  </si>
  <si>
    <t>Gastos de cierre</t>
  </si>
  <si>
    <t>Garantía Constructoras</t>
  </si>
  <si>
    <t>092017</t>
  </si>
  <si>
    <t>102017</t>
  </si>
  <si>
    <t>112017</t>
  </si>
  <si>
    <t>122017</t>
  </si>
  <si>
    <t>Desembolsos promotor</t>
  </si>
  <si>
    <t>Prepagos clientes</t>
  </si>
  <si>
    <t>Mensual</t>
  </si>
  <si>
    <t>Media</t>
  </si>
  <si>
    <t>Mediana</t>
  </si>
  <si>
    <t>Desviación estándar</t>
  </si>
  <si>
    <t>Mínimo</t>
  </si>
  <si>
    <t>Máximo</t>
  </si>
  <si>
    <t>Liquidez</t>
  </si>
  <si>
    <t>Operativa</t>
  </si>
  <si>
    <t>Fija</t>
  </si>
  <si>
    <t>Diaria Operativa</t>
  </si>
  <si>
    <t>Diaria Fija</t>
  </si>
  <si>
    <t>Escenarios</t>
  </si>
  <si>
    <t>z</t>
  </si>
  <si>
    <t>Probabilidad</t>
  </si>
  <si>
    <t>Liquidez Operativa</t>
  </si>
  <si>
    <t xml:space="preserve">   Apertura depósitos</t>
  </si>
  <si>
    <t>Producto</t>
  </si>
  <si>
    <t>Entidad</t>
  </si>
  <si>
    <t>Plazo</t>
  </si>
  <si>
    <t>Tasa</t>
  </si>
  <si>
    <t>Capital</t>
  </si>
  <si>
    <t>Rendimiento</t>
  </si>
  <si>
    <t>Banco Financiero</t>
  </si>
  <si>
    <t>Banco Ripley</t>
  </si>
  <si>
    <t>Apertura</t>
  </si>
  <si>
    <t>Vencimiento</t>
  </si>
  <si>
    <t>Devengado</t>
  </si>
  <si>
    <t>OPERACIONES</t>
  </si>
  <si>
    <t xml:space="preserve">Moneda </t>
  </si>
  <si>
    <t>Por vencer</t>
  </si>
  <si>
    <t>102015</t>
  </si>
  <si>
    <t>112015</t>
  </si>
  <si>
    <t>122015</t>
  </si>
  <si>
    <t>Abonados</t>
  </si>
  <si>
    <t>Transferidos</t>
  </si>
  <si>
    <t>Pendientes</t>
  </si>
  <si>
    <t>012016</t>
  </si>
  <si>
    <t>022016</t>
  </si>
  <si>
    <t>032016</t>
  </si>
  <si>
    <t>042016</t>
  </si>
  <si>
    <t>052016</t>
  </si>
  <si>
    <t>062016</t>
  </si>
  <si>
    <t>072016</t>
  </si>
  <si>
    <t>Pendientes por desembolso</t>
  </si>
  <si>
    <t>Ejecutados</t>
  </si>
  <si>
    <t>Colocaciones S/.75,000 Cuota</t>
  </si>
  <si>
    <t>Desembolso FMV</t>
  </si>
  <si>
    <t>Apertura Depósitos a Plazo 30d</t>
  </si>
  <si>
    <t>Apertura Depósitos a Plazo 90d</t>
  </si>
  <si>
    <t>Apertura Depósitos a Plazo 180d</t>
  </si>
  <si>
    <t>S</t>
  </si>
  <si>
    <t>C</t>
  </si>
  <si>
    <t>V</t>
  </si>
  <si>
    <t>G</t>
  </si>
  <si>
    <t>P</t>
  </si>
  <si>
    <t>Cerrados</t>
  </si>
  <si>
    <t>Vigentes</t>
  </si>
  <si>
    <t>Vencidos</t>
  </si>
  <si>
    <t xml:space="preserve">   Recaudación GNB</t>
  </si>
  <si>
    <t>Cierre Over</t>
  </si>
  <si>
    <t>Desembolso COFIDE/C.Fianza</t>
  </si>
  <si>
    <t xml:space="preserve">   Apertura Over</t>
  </si>
  <si>
    <t xml:space="preserve"> Del 01/01/2017 al 31/12/2017</t>
  </si>
  <si>
    <t xml:space="preserve">   Pago COFIDE</t>
  </si>
  <si>
    <t>BANBIF</t>
  </si>
  <si>
    <t>Techo Propio</t>
  </si>
  <si>
    <t>CUENTAS CORRIENTES</t>
  </si>
  <si>
    <t>CUENTAS A PLAZO</t>
  </si>
  <si>
    <t>111301060301</t>
  </si>
  <si>
    <t>111301060302</t>
  </si>
  <si>
    <t>111301350301</t>
  </si>
  <si>
    <t>111302070301</t>
  </si>
  <si>
    <t>111301090301</t>
  </si>
  <si>
    <t>111301320301</t>
  </si>
  <si>
    <t>112301320301</t>
  </si>
  <si>
    <t>111301210301</t>
  </si>
  <si>
    <t>Financiera TFC</t>
  </si>
  <si>
    <t>Depósito a plazo</t>
  </si>
  <si>
    <t>Vencimientos en el mes</t>
  </si>
  <si>
    <t>Flujo de caja del mes</t>
  </si>
  <si>
    <t>Vencimientos posteriores</t>
  </si>
  <si>
    <t>Desembolsos / Cartas fianza</t>
  </si>
  <si>
    <t>111702090601</t>
  </si>
  <si>
    <t>GARANTIA LIQUIDA TECHO PROPIOS</t>
  </si>
  <si>
    <t>CUENTAS RESTRINGIDAS</t>
  </si>
  <si>
    <t>Restringuido GNB S/.</t>
  </si>
  <si>
    <t>Restringuido GNB US$</t>
  </si>
  <si>
    <t>GARANTIA LIQUIDA - BBVA</t>
  </si>
  <si>
    <t>Pago mensual COFIDE</t>
  </si>
  <si>
    <t>111301320302</t>
  </si>
  <si>
    <t>Asiento</t>
  </si>
  <si>
    <t>112301060301</t>
  </si>
  <si>
    <t xml:space="preserve">   Apertura</t>
  </si>
  <si>
    <t>111301030301</t>
  </si>
  <si>
    <t>Apertura Over BBVA</t>
  </si>
  <si>
    <t>112301060302</t>
  </si>
  <si>
    <t>2</t>
  </si>
  <si>
    <t>Apertura DPF</t>
  </si>
  <si>
    <t>Cierre DPF</t>
  </si>
  <si>
    <t>BBP BMS AFP</t>
  </si>
  <si>
    <t>111301210302</t>
  </si>
  <si>
    <t>SOLES</t>
  </si>
  <si>
    <t>59 - FINANCIERA TFC</t>
  </si>
  <si>
    <t>02 - DE CREDITO DEL PERU</t>
  </si>
  <si>
    <t>35 - FINANCIERO DEL PERU</t>
  </si>
  <si>
    <t>55 - BANCO RIPLEY</t>
  </si>
  <si>
    <t>7</t>
  </si>
  <si>
    <t>63 - CRAC RAIZ</t>
  </si>
  <si>
    <t>CRAC Raíz</t>
  </si>
  <si>
    <t>Cuentas po cobrar</t>
  </si>
  <si>
    <t>Planilla</t>
  </si>
  <si>
    <t>53 - BANCO GNB PERU S.A.</t>
  </si>
  <si>
    <t>90</t>
  </si>
  <si>
    <t>23/11/2017</t>
  </si>
  <si>
    <t>28/11/2017</t>
  </si>
  <si>
    <t>60</t>
  </si>
  <si>
    <t>04/12/2017</t>
  </si>
  <si>
    <t>13/12/2017</t>
  </si>
  <si>
    <t>15/12/2017</t>
  </si>
  <si>
    <t>21/12/2017</t>
  </si>
  <si>
    <t xml:space="preserve"> Del 01/01/2018 al 31/12/2018</t>
  </si>
  <si>
    <t>2018</t>
  </si>
  <si>
    <t xml:space="preserve"> De enero 2018 a diciembre 2018</t>
  </si>
  <si>
    <t>DPF</t>
  </si>
  <si>
    <t>Carta</t>
  </si>
  <si>
    <t>795</t>
  </si>
  <si>
    <t>805</t>
  </si>
  <si>
    <t>840</t>
  </si>
  <si>
    <t>860</t>
  </si>
  <si>
    <t>868</t>
  </si>
  <si>
    <t>886</t>
  </si>
  <si>
    <t>53</t>
  </si>
  <si>
    <t>060</t>
  </si>
  <si>
    <t>61</t>
  </si>
  <si>
    <t>62</t>
  </si>
  <si>
    <t>180</t>
  </si>
  <si>
    <t>03/01/2018</t>
  </si>
  <si>
    <t>23/01/2018</t>
  </si>
  <si>
    <t>25/01/2018</t>
  </si>
  <si>
    <t>111304070301</t>
  </si>
  <si>
    <t>BANCO DE CREDITO</t>
  </si>
  <si>
    <t>CONTINENTAL</t>
  </si>
  <si>
    <t>CONTINENTAL OVER</t>
  </si>
  <si>
    <t>BANCO GNB</t>
  </si>
  <si>
    <t>BANBIF OVER</t>
  </si>
  <si>
    <t>BANCO RIPLEY</t>
  </si>
  <si>
    <t>FINANCIERA TFC</t>
  </si>
  <si>
    <t>FINANCIERA CMAC RAIZ</t>
  </si>
  <si>
    <t>BANCO FINANCIERO</t>
  </si>
  <si>
    <t>BANCO GNB OVER</t>
  </si>
  <si>
    <t>31/01/2018</t>
  </si>
  <si>
    <t>38 - INTERAMERICANO FINANZAS</t>
  </si>
  <si>
    <t>60 - OVER CONTINENTAL</t>
  </si>
  <si>
    <t>80</t>
  </si>
  <si>
    <t>76</t>
  </si>
  <si>
    <t>70</t>
  </si>
  <si>
    <t>101</t>
  </si>
  <si>
    <t>100</t>
  </si>
  <si>
    <t>109</t>
  </si>
  <si>
    <t>111</t>
  </si>
  <si>
    <t>112</t>
  </si>
  <si>
    <t>3</t>
  </si>
  <si>
    <t>02/02/2018</t>
  </si>
  <si>
    <t>01/02/2018</t>
  </si>
  <si>
    <t>07/02/2018</t>
  </si>
  <si>
    <t>08/02/2018</t>
  </si>
  <si>
    <t>09/02/2018</t>
  </si>
  <si>
    <t>291807010112</t>
  </si>
  <si>
    <t>291807010111</t>
  </si>
  <si>
    <t>12/02/2018</t>
  </si>
  <si>
    <t>13/02/2018</t>
  </si>
  <si>
    <t>Cuenta 532 (No identificado, prepagos e interbancarios)</t>
  </si>
  <si>
    <t>Cuenta 896 (Ingresos)</t>
  </si>
  <si>
    <t>BBVA  0011-0661-01-00040897</t>
  </si>
  <si>
    <t>14/02/2018</t>
  </si>
  <si>
    <t>19/02/2018</t>
  </si>
  <si>
    <t>143</t>
  </si>
  <si>
    <t>2.70</t>
  </si>
  <si>
    <t>142</t>
  </si>
  <si>
    <t>20/02/2018</t>
  </si>
  <si>
    <t>147</t>
  </si>
  <si>
    <t>148</t>
  </si>
  <si>
    <t>11 - CONTINENTAL</t>
  </si>
  <si>
    <t>26/02/2018</t>
  </si>
  <si>
    <t>28/02/2018</t>
  </si>
  <si>
    <t>16/02/2018</t>
  </si>
  <si>
    <t>154</t>
  </si>
  <si>
    <t>155</t>
  </si>
  <si>
    <t>156</t>
  </si>
  <si>
    <t>153</t>
  </si>
  <si>
    <t>157</t>
  </si>
  <si>
    <t>149</t>
  </si>
  <si>
    <t>ON 22.02.2018</t>
  </si>
  <si>
    <t>DPF 23.02.2018</t>
  </si>
  <si>
    <t>45</t>
  </si>
  <si>
    <t>1</t>
  </si>
  <si>
    <t>2.40 %</t>
  </si>
  <si>
    <t>2.40%</t>
  </si>
  <si>
    <t>2.60 %</t>
  </si>
  <si>
    <t>3.85%</t>
  </si>
  <si>
    <t>3.85 %</t>
  </si>
  <si>
    <t>2.80%</t>
  </si>
  <si>
    <t>3.05%</t>
  </si>
  <si>
    <t>2.95%</t>
  </si>
  <si>
    <t>2.50%</t>
  </si>
  <si>
    <t>21/02/2018</t>
  </si>
  <si>
    <t>22/02/2018</t>
  </si>
  <si>
    <t>23/02/2018</t>
  </si>
  <si>
    <t>27/02/2018</t>
  </si>
  <si>
    <t>170</t>
  </si>
  <si>
    <t>161</t>
  </si>
  <si>
    <t>163</t>
  </si>
  <si>
    <t>162</t>
  </si>
  <si>
    <t>DPF 01.03.2018</t>
  </si>
  <si>
    <t>174</t>
  </si>
  <si>
    <t>ON 05.03.2018</t>
  </si>
  <si>
    <t>179</t>
  </si>
  <si>
    <t>02/03/2018</t>
  </si>
  <si>
    <t>01/03/2018</t>
  </si>
  <si>
    <t>05/03/2018</t>
  </si>
  <si>
    <t>DPF 09.03.2018</t>
  </si>
  <si>
    <t>09/03/2018</t>
  </si>
  <si>
    <t>DPF 08.03.2018</t>
  </si>
  <si>
    <t>2.70%</t>
  </si>
  <si>
    <t>08/03/2018</t>
  </si>
  <si>
    <t>186</t>
  </si>
  <si>
    <t>2.75%</t>
  </si>
  <si>
    <t>188</t>
  </si>
  <si>
    <t>1.70%</t>
  </si>
  <si>
    <t>251419010101</t>
  </si>
  <si>
    <t>291807010113/14/15</t>
  </si>
  <si>
    <t>251419010110 (Saldo inicial menos debe)</t>
  </si>
  <si>
    <t>15/03/2018</t>
  </si>
  <si>
    <t>20/03/2018</t>
  </si>
  <si>
    <t>16/03/2018</t>
  </si>
  <si>
    <t>203</t>
  </si>
  <si>
    <t>202</t>
  </si>
  <si>
    <t>2.60%</t>
  </si>
  <si>
    <t>201</t>
  </si>
  <si>
    <t>26/032018</t>
  </si>
  <si>
    <t>DPF 23.03.2018</t>
  </si>
  <si>
    <t>DPF 23.03.2010</t>
  </si>
  <si>
    <t>23/03/2018</t>
  </si>
  <si>
    <t>DPF 15.03.2018</t>
  </si>
  <si>
    <t>160</t>
  </si>
  <si>
    <t>DPF 19.03.2018</t>
  </si>
  <si>
    <t>19/03/2018</t>
  </si>
  <si>
    <t>210</t>
  </si>
  <si>
    <t>208</t>
  </si>
  <si>
    <t>209</t>
  </si>
  <si>
    <t>27/03/2018</t>
  </si>
  <si>
    <t>216</t>
  </si>
  <si>
    <t>28/03/2018</t>
  </si>
  <si>
    <t>DPF 27.03.2018</t>
  </si>
  <si>
    <t>111301040201</t>
  </si>
  <si>
    <t>Bco Interbank CA 100-3031663391</t>
  </si>
  <si>
    <t>INTERBANK</t>
  </si>
  <si>
    <t>111301040301</t>
  </si>
  <si>
    <t>Banco Interbank</t>
  </si>
  <si>
    <t>INTERBANK S.I.</t>
  </si>
  <si>
    <t>INTERBANK S.F.</t>
  </si>
  <si>
    <t>DPF 28.03.2018</t>
  </si>
  <si>
    <t>DPF 04.04.2018</t>
  </si>
  <si>
    <t>ON 09.04.2018</t>
  </si>
  <si>
    <t>DPF 09.04.2018</t>
  </si>
  <si>
    <t>11/04/2018</t>
  </si>
  <si>
    <t>09/04/2018</t>
  </si>
  <si>
    <t>03 - INTERNACIONAL DEL PERU</t>
  </si>
  <si>
    <t>DPF 05.04.2018</t>
  </si>
  <si>
    <t>05/04/2018</t>
  </si>
  <si>
    <t>20/04/2018</t>
  </si>
  <si>
    <t>217</t>
  </si>
  <si>
    <t>229</t>
  </si>
  <si>
    <t>32</t>
  </si>
  <si>
    <t>02/04/2018</t>
  </si>
  <si>
    <t>DPF 10.04.2018</t>
  </si>
  <si>
    <t>8</t>
  </si>
  <si>
    <t>10/04/2018</t>
  </si>
  <si>
    <t>223</t>
  </si>
  <si>
    <t>232</t>
  </si>
  <si>
    <t>04/04/2018</t>
  </si>
  <si>
    <t>222</t>
  </si>
  <si>
    <t>233</t>
  </si>
  <si>
    <t>231</t>
  </si>
  <si>
    <t>220</t>
  </si>
  <si>
    <t>03/04/2018</t>
  </si>
  <si>
    <t>DPF 17.04.2018</t>
  </si>
  <si>
    <t>DPF 17.03.2018</t>
  </si>
  <si>
    <t>17/04/2018</t>
  </si>
  <si>
    <t>249</t>
  </si>
  <si>
    <t>2.65%</t>
  </si>
  <si>
    <t>18/04/2018</t>
  </si>
  <si>
    <t>BBVA  0011-0661-01-00040896 S.F.</t>
  </si>
  <si>
    <t>255</t>
  </si>
  <si>
    <t>256</t>
  </si>
  <si>
    <t>257</t>
  </si>
  <si>
    <t>19/04/2018</t>
  </si>
  <si>
    <t>DPZ</t>
  </si>
  <si>
    <t>2.35%</t>
  </si>
  <si>
    <t>DPF 20.04.2018</t>
  </si>
  <si>
    <t>263</t>
  </si>
  <si>
    <t>262</t>
  </si>
  <si>
    <t>24/04/2018</t>
  </si>
  <si>
    <t>CUENTAS</t>
  </si>
  <si>
    <t>INSTITUCION</t>
  </si>
  <si>
    <t>OPERACIONE DE REF.</t>
  </si>
  <si>
    <t>PLAZO DIAS</t>
  </si>
  <si>
    <t>TASA %</t>
  </si>
  <si>
    <t>MONEDA</t>
  </si>
  <si>
    <t>F.APERTURA</t>
  </si>
  <si>
    <t>F.VENCIMIENTO</t>
  </si>
  <si>
    <t>RENDIMIENTO</t>
  </si>
  <si>
    <t>DEVENGADO</t>
  </si>
  <si>
    <t>ESTADO</t>
  </si>
  <si>
    <t>VIGENTE</t>
  </si>
  <si>
    <t>GARANTIA</t>
  </si>
  <si>
    <t>120</t>
  </si>
  <si>
    <t>314</t>
  </si>
  <si>
    <t>30/04/2019</t>
  </si>
  <si>
    <t>315</t>
  </si>
  <si>
    <t>08/05/2019</t>
  </si>
  <si>
    <t>07/05/2019</t>
  </si>
  <si>
    <t>13/05/2019</t>
  </si>
  <si>
    <t>1005 - FINANCIERA CONFIANZA</t>
  </si>
  <si>
    <t>14/05/2019</t>
  </si>
  <si>
    <t>15/05/2019</t>
  </si>
  <si>
    <t>16/05/2019</t>
  </si>
  <si>
    <t>1004 - CRAC RAIZ</t>
  </si>
  <si>
    <t>DOLARES AMERICANOS</t>
  </si>
  <si>
    <t>17/05/2019</t>
  </si>
  <si>
    <t>358</t>
  </si>
  <si>
    <t>REPORTE DE INVERSIONES - DEPOSITO PLAZO FIJO</t>
  </si>
  <si>
    <t>NRO CUENTA</t>
  </si>
  <si>
    <t>00001281</t>
  </si>
  <si>
    <t>00001392</t>
  </si>
  <si>
    <t>00001393</t>
  </si>
  <si>
    <t>00001461</t>
  </si>
  <si>
    <t>00001549</t>
  </si>
  <si>
    <t>00001550</t>
  </si>
  <si>
    <t>16 - 30</t>
  </si>
  <si>
    <t>Rango de dias</t>
  </si>
  <si>
    <t>T</t>
  </si>
  <si>
    <t>Etiquetas de columna</t>
  </si>
  <si>
    <t>180 - 365</t>
  </si>
  <si>
    <t>Total general</t>
  </si>
  <si>
    <t>Suma de CAPITAL</t>
  </si>
  <si>
    <t>Etiquetas de fila</t>
  </si>
  <si>
    <t>Patrominio Efectivo</t>
  </si>
  <si>
    <t>% Total DPF</t>
  </si>
  <si>
    <t>% Patrimonio Efectivo</t>
  </si>
  <si>
    <t>En S/</t>
  </si>
  <si>
    <t>Tipo de cambio</t>
  </si>
  <si>
    <t>Mes</t>
  </si>
  <si>
    <t>12-2019</t>
  </si>
  <si>
    <t>2-2020</t>
  </si>
  <si>
    <t>8-2020</t>
  </si>
  <si>
    <t>4-2020</t>
  </si>
  <si>
    <t>10-2020</t>
  </si>
  <si>
    <t>OVER</t>
  </si>
  <si>
    <t>Monto</t>
  </si>
  <si>
    <t>BPC</t>
  </si>
  <si>
    <t>Interbank</t>
  </si>
  <si>
    <t>BBVA</t>
  </si>
  <si>
    <t>Pichincha</t>
  </si>
  <si>
    <t>Ripley</t>
  </si>
  <si>
    <t>Confianza</t>
  </si>
  <si>
    <t>Cap + Int</t>
  </si>
  <si>
    <t>FECHA</t>
  </si>
  <si>
    <t>DPF SOLES</t>
  </si>
  <si>
    <t>BBVA OVERNIGHT</t>
  </si>
  <si>
    <t>OPERACIÓN DEL DÍA</t>
  </si>
  <si>
    <t>Nueva Tasa</t>
  </si>
  <si>
    <t>Nuevo Plazo</t>
  </si>
  <si>
    <t>10/05/2019</t>
  </si>
  <si>
    <t>Raiz</t>
  </si>
  <si>
    <t>Nuevo Monto</t>
  </si>
  <si>
    <t>Estado</t>
  </si>
  <si>
    <t>Datos Externos</t>
  </si>
  <si>
    <t>Holgura</t>
  </si>
  <si>
    <t>Saldo en Cuenta</t>
  </si>
  <si>
    <t>Fecha Inicio</t>
  </si>
  <si>
    <t>Fecha Final</t>
  </si>
  <si>
    <t>Filtrar por proyecto inmobiliario, región, # personas</t>
  </si>
  <si>
    <t>Día de pago</t>
  </si>
  <si>
    <t>DÍA</t>
  </si>
  <si>
    <t>Persona</t>
  </si>
  <si>
    <t>Ubigeo</t>
  </si>
  <si>
    <t>Departamento</t>
  </si>
  <si>
    <t>Distrito</t>
  </si>
  <si>
    <t>Proyecto Inmobiliario</t>
  </si>
  <si>
    <t>Días de atraso</t>
  </si>
  <si>
    <t>Persona 1</t>
  </si>
  <si>
    <t>Persona 2</t>
  </si>
  <si>
    <t>Persona 3</t>
  </si>
  <si>
    <t>Persona 4</t>
  </si>
  <si>
    <t>Persona 5</t>
  </si>
  <si>
    <t>Persona 6</t>
  </si>
  <si>
    <t>Persona 7</t>
  </si>
  <si>
    <t>Persona 8</t>
  </si>
  <si>
    <t>Persona 9</t>
  </si>
  <si>
    <t>Persona 10</t>
  </si>
  <si>
    <t>Persona 11</t>
  </si>
  <si>
    <t>Persona 12</t>
  </si>
  <si>
    <t>Persona 13</t>
  </si>
  <si>
    <t>Persona 14</t>
  </si>
  <si>
    <t>Persona 15</t>
  </si>
  <si>
    <t>Persona 16</t>
  </si>
  <si>
    <t>Persona 17</t>
  </si>
  <si>
    <t>Persona 18</t>
  </si>
  <si>
    <t>Persona 19</t>
  </si>
  <si>
    <t>Persona 20</t>
  </si>
  <si>
    <t>Persona 21</t>
  </si>
  <si>
    <t>Persona 22</t>
  </si>
  <si>
    <t>Persona 23</t>
  </si>
  <si>
    <t>Persona 24</t>
  </si>
  <si>
    <t>Fecha de pago</t>
  </si>
  <si>
    <t>Persona 25</t>
  </si>
  <si>
    <t>Persona 26</t>
  </si>
  <si>
    <t>Persona 27</t>
  </si>
  <si>
    <t>Persona 28</t>
  </si>
  <si>
    <t>Persona 29</t>
  </si>
  <si>
    <t>Persona 30</t>
  </si>
  <si>
    <t>Persona 31</t>
  </si>
  <si>
    <t>Persona 32</t>
  </si>
  <si>
    <t>Persona 33</t>
  </si>
  <si>
    <t>Persona 34</t>
  </si>
  <si>
    <t>Persona 35</t>
  </si>
  <si>
    <t>Persona 36</t>
  </si>
  <si>
    <t>Persona 37</t>
  </si>
  <si>
    <t>Persona 38</t>
  </si>
  <si>
    <t>Persona 39</t>
  </si>
  <si>
    <t>Persona 40</t>
  </si>
  <si>
    <t>Persona 41</t>
  </si>
  <si>
    <t>Persona 42</t>
  </si>
  <si>
    <t>Persona 43</t>
  </si>
  <si>
    <t>Persona 44</t>
  </si>
  <si>
    <t>Persona 45</t>
  </si>
  <si>
    <t>Persona 46</t>
  </si>
  <si>
    <t>Persona 47</t>
  </si>
  <si>
    <t>Persona 48</t>
  </si>
  <si>
    <t>Persona 49</t>
  </si>
  <si>
    <t>Persona 50</t>
  </si>
  <si>
    <t>Persona 51</t>
  </si>
  <si>
    <t>Persona 52</t>
  </si>
  <si>
    <t>Persona 53</t>
  </si>
  <si>
    <t>Persona 54</t>
  </si>
  <si>
    <t>Persona 55</t>
  </si>
  <si>
    <t>Persona 56</t>
  </si>
  <si>
    <t>Persona 57</t>
  </si>
  <si>
    <t>Persona 58</t>
  </si>
  <si>
    <t>Persona 59</t>
  </si>
  <si>
    <t>Persona 60</t>
  </si>
  <si>
    <t>Persona 61</t>
  </si>
  <si>
    <t>Persona 62</t>
  </si>
  <si>
    <t>Persona 63</t>
  </si>
  <si>
    <t>Persona 64</t>
  </si>
  <si>
    <t>Persona 65</t>
  </si>
  <si>
    <t>Persona 66</t>
  </si>
  <si>
    <t>Persona 67</t>
  </si>
  <si>
    <t>Persona 68</t>
  </si>
  <si>
    <t>Persona 69</t>
  </si>
  <si>
    <t>Persona 70</t>
  </si>
  <si>
    <t>Persona 71</t>
  </si>
  <si>
    <t>Persona 72</t>
  </si>
  <si>
    <t>Persona 73</t>
  </si>
  <si>
    <t>Persona 74</t>
  </si>
  <si>
    <t>Persona 75</t>
  </si>
  <si>
    <t>Persona 76</t>
  </si>
  <si>
    <t>Persona 77</t>
  </si>
  <si>
    <t>Persona 78</t>
  </si>
  <si>
    <t>Persona 79</t>
  </si>
  <si>
    <t>Persona 80</t>
  </si>
  <si>
    <t>Persona 81</t>
  </si>
  <si>
    <t>Persona 82</t>
  </si>
  <si>
    <t>Suma de Recaudo</t>
  </si>
  <si>
    <t>(Todas)</t>
  </si>
  <si>
    <t xml:space="preserve">Mes </t>
  </si>
  <si>
    <t>Ene-2018</t>
  </si>
  <si>
    <t>Mejor identificación real del cliente moroso: Se puede crear reglas para generar pre-cobranzas, ejm: si tiene dos meses consecutivos con retrasos, se le manda un correo al 3er mes un día antes de la fecha de vencimiento</t>
  </si>
  <si>
    <t>Mayor control del recaudo, mejora la granularidad de la información</t>
  </si>
  <si>
    <t>Suma de INTERES</t>
  </si>
  <si>
    <t>Suma de Seguros</t>
  </si>
  <si>
    <t>Feb-2018</t>
  </si>
  <si>
    <t>REPORTE DIARIO DE RECAUDACIÓN</t>
  </si>
  <si>
    <t>Suma de SEG. DESG</t>
  </si>
  <si>
    <t>Suma de SEG. INM.</t>
  </si>
  <si>
    <t>Suma de PORTES</t>
  </si>
  <si>
    <t>Recaudación (del día)</t>
  </si>
  <si>
    <t xml:space="preserve">Saldo Inicial BBVA </t>
  </si>
  <si>
    <t>A</t>
  </si>
  <si>
    <t>B</t>
  </si>
  <si>
    <t>D</t>
  </si>
  <si>
    <t>E</t>
  </si>
  <si>
    <t>F</t>
  </si>
  <si>
    <t>Donde ingresa</t>
  </si>
  <si>
    <t>Cuenta cargo</t>
  </si>
  <si>
    <t>Cuanta abono</t>
  </si>
  <si>
    <t>Donde sale</t>
  </si>
  <si>
    <t>X</t>
  </si>
  <si>
    <t>Y</t>
  </si>
  <si>
    <t>Z</t>
  </si>
  <si>
    <t>W</t>
  </si>
  <si>
    <t>Dic-2018</t>
  </si>
  <si>
    <t>Mar-2018</t>
  </si>
  <si>
    <t>Abr-2018</t>
  </si>
  <si>
    <t>May-2018</t>
  </si>
  <si>
    <t>Jun-2018</t>
  </si>
  <si>
    <t>Jul-2018</t>
  </si>
  <si>
    <t>Ago-2018</t>
  </si>
  <si>
    <t>Sep-2018</t>
  </si>
  <si>
    <t>Oct-2018</t>
  </si>
  <si>
    <t>Nov-2018</t>
  </si>
  <si>
    <t>Moneda</t>
  </si>
  <si>
    <t>Dolares</t>
  </si>
  <si>
    <t>BALANCE DE COMPROBACIÓN</t>
  </si>
  <si>
    <t>MONEDA NACIONAL</t>
  </si>
  <si>
    <t>Del 01/04/2019 Al 30/04/2019</t>
  </si>
  <si>
    <t>SAL. INI. DEBE</t>
  </si>
  <si>
    <t>SAL. INI. HABER</t>
  </si>
  <si>
    <t>MOV. MES. DEBE</t>
  </si>
  <si>
    <t>MOV. MES. HABER</t>
  </si>
  <si>
    <t>SAL. ACT. DEBE</t>
  </si>
  <si>
    <t>SAL. ACT. HABER</t>
  </si>
  <si>
    <t>BcoCredito CC MN 193-1654590-0-29</t>
  </si>
  <si>
    <t>Cta. MN a Plazo Fijo BCP</t>
  </si>
  <si>
    <t>DPF INTERBANK</t>
  </si>
  <si>
    <t>BBVA CC MN0011-0661-01-00040896</t>
  </si>
  <si>
    <t>BBVA CA MN 0011-0369-02-00090532(A)</t>
  </si>
  <si>
    <t>BBVA CtaPlazoContin MN</t>
  </si>
  <si>
    <t>Banco Financiero Cta Plazo</t>
  </si>
  <si>
    <t>BANBIF CTA PLAZO</t>
  </si>
  <si>
    <t>CUENTAS A PLAZO RIPLEY</t>
  </si>
  <si>
    <t>DEPOSITO A PLAZO TFC</t>
  </si>
  <si>
    <t>111302120301</t>
  </si>
  <si>
    <t>DEPOSITO A PLAZA CONFIANZA</t>
  </si>
  <si>
    <t>111304070103</t>
  </si>
  <si>
    <t>DPF CRAC RAIZ</t>
  </si>
  <si>
    <t>111701010101</t>
  </si>
  <si>
    <t>F.F.OFICINA Lima</t>
  </si>
  <si>
    <t>BBVA GARANTIA LIQUIDA TECHO PROPIOS</t>
  </si>
  <si>
    <t>111709020101</t>
  </si>
  <si>
    <t>Restringido Bco. Nación</t>
  </si>
  <si>
    <t>111803010301</t>
  </si>
  <si>
    <t>Rendimientos Interes Bancos BCP</t>
  </si>
  <si>
    <t>111803010401</t>
  </si>
  <si>
    <t>RENDIMIENTO INTERBANK</t>
  </si>
  <si>
    <t>111803010601</t>
  </si>
  <si>
    <t>Rendimientos Interes Bancos BBVA</t>
  </si>
  <si>
    <t>111803010901</t>
  </si>
  <si>
    <t>Rendimiento Banco Financiero</t>
  </si>
  <si>
    <t>111803012101</t>
  </si>
  <si>
    <t>Rendimiento Plazo BANBIF</t>
  </si>
  <si>
    <t>111803013501</t>
  </si>
  <si>
    <t>RENDI. DPF BANCO RIPLEY</t>
  </si>
  <si>
    <t>111803020701</t>
  </si>
  <si>
    <t>RENDIMIENTO DPF TFC</t>
  </si>
  <si>
    <t>111803021201</t>
  </si>
  <si>
    <t>RENDIMIENTO DPF CONFIANZA</t>
  </si>
  <si>
    <t>111803040703</t>
  </si>
  <si>
    <t>141104060101</t>
  </si>
  <si>
    <t>Creditos VIG HIPOTECAR MICASITA</t>
  </si>
  <si>
    <t>141104060201</t>
  </si>
  <si>
    <t>Prestamos sin hipoteca inscrita</t>
  </si>
  <si>
    <t>141104230101</t>
  </si>
  <si>
    <t>Prestamos Fondo Mivivienda - Mi Hogar TNC</t>
  </si>
  <si>
    <t>141104230102</t>
  </si>
  <si>
    <t>Prestamos Fondo Mivivienda</t>
  </si>
  <si>
    <t>141104230103</t>
  </si>
  <si>
    <t>Prestamos Fondo Mivivienda-Union Andina</t>
  </si>
  <si>
    <t>141104230104</t>
  </si>
  <si>
    <t>PrestamosFondoMivivienda-PeruanosEnElExtranjero</t>
  </si>
  <si>
    <t>141104250101</t>
  </si>
  <si>
    <t>Creditos VIG Hipotecario CME</t>
  </si>
  <si>
    <t>141111300101</t>
  </si>
  <si>
    <t>Financiam. de proyectos-Grandes empresas</t>
  </si>
  <si>
    <t>141112300101</t>
  </si>
  <si>
    <t>Financiam. de proyectos-Medianas empresas</t>
  </si>
  <si>
    <t>141113990101</t>
  </si>
  <si>
    <t>Financiam. de proyectos-Pequeñas empresas</t>
  </si>
  <si>
    <t>141404250101</t>
  </si>
  <si>
    <t>Credito Refinanciado CME</t>
  </si>
  <si>
    <t>141504060101</t>
  </si>
  <si>
    <t>Creditos Hipotecario Vencido con Hipoteca</t>
  </si>
  <si>
    <t>141504060201</t>
  </si>
  <si>
    <t>Creditos Hipotecario Vencido sin Hipoteca</t>
  </si>
  <si>
    <t>141504230101</t>
  </si>
  <si>
    <t>Prestamo Mihogar-Vencido</t>
  </si>
  <si>
    <t>141504230102</t>
  </si>
  <si>
    <t>Prestamo Mivivienda-Vencido</t>
  </si>
  <si>
    <t>141504250101</t>
  </si>
  <si>
    <t>Creditos VEN Hipotecario CME</t>
  </si>
  <si>
    <t>141604230102</t>
  </si>
  <si>
    <t>JUD-MIVIVI</t>
  </si>
  <si>
    <t>141604250101</t>
  </si>
  <si>
    <t>Préstamo Hipotecario Judicial CME</t>
  </si>
  <si>
    <t>141804010101</t>
  </si>
  <si>
    <t>Rendimientos Devengados de Cdtos. Hipotecarios</t>
  </si>
  <si>
    <t>141811010101</t>
  </si>
  <si>
    <t>Rend.devengadosXcreditos grandes empresas</t>
  </si>
  <si>
    <t>141812010101</t>
  </si>
  <si>
    <t>Rend.deveng.Xcreditos medianas empresas</t>
  </si>
  <si>
    <t>141813010101</t>
  </si>
  <si>
    <t>Rend.deveng.Xcreditos pequeñas empresas</t>
  </si>
  <si>
    <t>141904010101</t>
  </si>
  <si>
    <t>Prov Credito Hipotec Esp</t>
  </si>
  <si>
    <t>141904020101</t>
  </si>
  <si>
    <t>Prov Credito Hipotec Oblig</t>
  </si>
  <si>
    <t>141904020201</t>
  </si>
  <si>
    <t>Provisiones Prociclica Hipotecarios</t>
  </si>
  <si>
    <t>141910020101</t>
  </si>
  <si>
    <t>Provis.corporat.gener.obligat. fijo</t>
  </si>
  <si>
    <t>141910020201</t>
  </si>
  <si>
    <t>Provis.corporat.gener.obligat. prociclico</t>
  </si>
  <si>
    <t>141911020101</t>
  </si>
  <si>
    <t>PROV. CRED. GRANDES EMPRESAS GENERICA OBLIG.</t>
  </si>
  <si>
    <t>141912020101</t>
  </si>
  <si>
    <t>Provisiones generica fijo medianas empresas</t>
  </si>
  <si>
    <t>141913020101</t>
  </si>
  <si>
    <t>Provis.pequeña empres.gen.oblig. fijo</t>
  </si>
  <si>
    <t>151701010101</t>
  </si>
  <si>
    <t>SUNAT</t>
  </si>
  <si>
    <t>151701010103</t>
  </si>
  <si>
    <t>Reclamos a Terceros -Subsidios</t>
  </si>
  <si>
    <t>151702010101</t>
  </si>
  <si>
    <t>Sueldos</t>
  </si>
  <si>
    <t>151719010101</t>
  </si>
  <si>
    <t>Prestamos Administrativos</t>
  </si>
  <si>
    <t>151719010102</t>
  </si>
  <si>
    <t>Dividendos</t>
  </si>
  <si>
    <t>151719010103</t>
  </si>
  <si>
    <t>CTAS.X COBRAR PBP A MVV</t>
  </si>
  <si>
    <t>151719010104</t>
  </si>
  <si>
    <t>Otras Cuentas Por Cobrar</t>
  </si>
  <si>
    <t>151719010105</t>
  </si>
  <si>
    <t>Intereses x Cobrar del PBP de TC</t>
  </si>
  <si>
    <t>151719010106</t>
  </si>
  <si>
    <t>Otras Comisiones por cobrar</t>
  </si>
  <si>
    <t>151719010111</t>
  </si>
  <si>
    <t>PRESTAMOS AL ACCIONISTA</t>
  </si>
  <si>
    <t>151719010114</t>
  </si>
  <si>
    <t>COMISIONES CARTAS FIANZA</t>
  </si>
  <si>
    <t>151807190111</t>
  </si>
  <si>
    <t>REND. PRESTAMOS ACCIONISTA</t>
  </si>
  <si>
    <t>161203020101</t>
  </si>
  <si>
    <t>Edificios y otras construccione</t>
  </si>
  <si>
    <t>161902010101</t>
  </si>
  <si>
    <t>(Provision para bienes adjud)</t>
  </si>
  <si>
    <t>181301010101</t>
  </si>
  <si>
    <t>Mobiliario</t>
  </si>
  <si>
    <t>181302010101</t>
  </si>
  <si>
    <t>Equipos de computacion</t>
  </si>
  <si>
    <t>181309010101</t>
  </si>
  <si>
    <t>Otros bienes y equipo de oficin</t>
  </si>
  <si>
    <t>181401010101</t>
  </si>
  <si>
    <t>Vehiculos</t>
  </si>
  <si>
    <t>181601020201</t>
  </si>
  <si>
    <t>Instalaciones en ejecución</t>
  </si>
  <si>
    <t>181701010101</t>
  </si>
  <si>
    <t>Instalaciones en bienes alquilados</t>
  </si>
  <si>
    <t>181903010101</t>
  </si>
  <si>
    <t>(Deprec. acum. de mobiliario)</t>
  </si>
  <si>
    <t>181903010102</t>
  </si>
  <si>
    <t>(Deprec. acum. de equipo de computo)</t>
  </si>
  <si>
    <t>181903010103</t>
  </si>
  <si>
    <t>(Deprec. acumul. otros bienes y equipo)</t>
  </si>
  <si>
    <t>181904010101</t>
  </si>
  <si>
    <t>(Deprec. acum. equipos transp.</t>
  </si>
  <si>
    <t>181907010101</t>
  </si>
  <si>
    <t>(Amortiz.acum. inst. y mejoras)</t>
  </si>
  <si>
    <t>191101010108</t>
  </si>
  <si>
    <t>SEGURO DE VIDA PERSONAL</t>
  </si>
  <si>
    <t>191102010101</t>
  </si>
  <si>
    <t>Alquileres pagados por anticipado</t>
  </si>
  <si>
    <t>191104010101</t>
  </si>
  <si>
    <t>Suscripcion Diario El Peruano</t>
  </si>
  <si>
    <t>191104010102</t>
  </si>
  <si>
    <t>Suscripciones Gaceta Juridica</t>
  </si>
  <si>
    <t>191104010103</t>
  </si>
  <si>
    <t>Suscripciones Diario Gestion</t>
  </si>
  <si>
    <t>191104010104</t>
  </si>
  <si>
    <t>Suscripción Contable</t>
  </si>
  <si>
    <t>191107010101</t>
  </si>
  <si>
    <t>Utiles de oficina</t>
  </si>
  <si>
    <t>191119010101</t>
  </si>
  <si>
    <t>Otras gastos pagados por antici</t>
  </si>
  <si>
    <t>191119010104</t>
  </si>
  <si>
    <t>Pago Anticipado Detracción</t>
  </si>
  <si>
    <t>191302010101</t>
  </si>
  <si>
    <t>Pago a cta Im.p Rta 3era Cat.</t>
  </si>
  <si>
    <t>191403010101</t>
  </si>
  <si>
    <t>Software adquirido</t>
  </si>
  <si>
    <t>191404010101</t>
  </si>
  <si>
    <t>Otros Activos Intangibles</t>
  </si>
  <si>
    <t>191409030101</t>
  </si>
  <si>
    <t>(Amort. acum. x software adquirido)</t>
  </si>
  <si>
    <t>191409040101</t>
  </si>
  <si>
    <t>(Amort. acum. x otros activos intangibles)</t>
  </si>
  <si>
    <t>191602010101</t>
  </si>
  <si>
    <t>Crédito fiscal del Impuesto a la Renta</t>
  </si>
  <si>
    <t>191609010101</t>
  </si>
  <si>
    <t>OTROS-ITAN</t>
  </si>
  <si>
    <t>191807010101</t>
  </si>
  <si>
    <t>Operaciones por liquidar</t>
  </si>
  <si>
    <t>191807010112</t>
  </si>
  <si>
    <t>Gastos de Cierre</t>
  </si>
  <si>
    <t>191807020101</t>
  </si>
  <si>
    <t>Entregas a rendir</t>
  </si>
  <si>
    <t>251404010106</t>
  </si>
  <si>
    <t>Retencion-MurataVasquez&amp;PinoAeI SAC</t>
  </si>
  <si>
    <t>251404010114</t>
  </si>
  <si>
    <t>Quive S.A.C.</t>
  </si>
  <si>
    <t>251404010122</t>
  </si>
  <si>
    <t>Consorcio Manten.yOperac.DelPeru-No Vinculado</t>
  </si>
  <si>
    <t>251404010132</t>
  </si>
  <si>
    <t>Desarrollo de Proyectos Inmobiliarios SAC</t>
  </si>
  <si>
    <t>251404010133</t>
  </si>
  <si>
    <t>D&amp;D Constructores</t>
  </si>
  <si>
    <t>251404010134</t>
  </si>
  <si>
    <t>GRINSA</t>
  </si>
  <si>
    <t>251404010135</t>
  </si>
  <si>
    <t>Menorca Inversiones SAC</t>
  </si>
  <si>
    <t>251404010136</t>
  </si>
  <si>
    <t>COAM Contratistas SAC</t>
  </si>
  <si>
    <t>251404010137</t>
  </si>
  <si>
    <t>GAMMA Urbana SAC</t>
  </si>
  <si>
    <t>251404010139</t>
  </si>
  <si>
    <t>Diversa Huallaga SAC</t>
  </si>
  <si>
    <t>251404010140</t>
  </si>
  <si>
    <t>Constructora Mi Vivienda SAC</t>
  </si>
  <si>
    <t>Desem.Creditos Pendientes-No Vinculados</t>
  </si>
  <si>
    <t>251419010109</t>
  </si>
  <si>
    <t>Otras Cuentas por Pagar</t>
  </si>
  <si>
    <t>251419010110</t>
  </si>
  <si>
    <t>OPERACIONES TECHO PROPIO</t>
  </si>
  <si>
    <t>251419010111</t>
  </si>
  <si>
    <t>PROVISION PAGO COFIDE</t>
  </si>
  <si>
    <t>251419010113</t>
  </si>
  <si>
    <t>PLAN  AHORRO</t>
  </si>
  <si>
    <t>251419010114</t>
  </si>
  <si>
    <t>GASTOS DE CIERRE</t>
  </si>
  <si>
    <t>251501010101</t>
  </si>
  <si>
    <t>Dividendos por pagar</t>
  </si>
  <si>
    <t>251502010101</t>
  </si>
  <si>
    <t>PARTICIPACIONES POR PAGAR</t>
  </si>
  <si>
    <t>251503010101</t>
  </si>
  <si>
    <t>Vacaciones por pagar</t>
  </si>
  <si>
    <t>251504010101</t>
  </si>
  <si>
    <t>Remuneraciones por pagar</t>
  </si>
  <si>
    <t>251509010101</t>
  </si>
  <si>
    <t>Gratificaciones</t>
  </si>
  <si>
    <t>251509010102</t>
  </si>
  <si>
    <t>Pendientes por pagar-Personal</t>
  </si>
  <si>
    <t>251509010103</t>
  </si>
  <si>
    <t>CTS</t>
  </si>
  <si>
    <t>251602010101</t>
  </si>
  <si>
    <t>Proveedores de servicios</t>
  </si>
  <si>
    <t>251602010103</t>
  </si>
  <si>
    <t>Seguros de Desgravamen</t>
  </si>
  <si>
    <t>251602010104</t>
  </si>
  <si>
    <t>OTRAS-Incendio</t>
  </si>
  <si>
    <t>251602010105</t>
  </si>
  <si>
    <t>Provisión de gastos por pagar</t>
  </si>
  <si>
    <t>251602010106</t>
  </si>
  <si>
    <t>Detracciones por pagar</t>
  </si>
  <si>
    <t>251703010101</t>
  </si>
  <si>
    <t>Impuesto a la Renta</t>
  </si>
  <si>
    <t>251703020101</t>
  </si>
  <si>
    <t>IGV</t>
  </si>
  <si>
    <t>251703030102</t>
  </si>
  <si>
    <t>EsSalud</t>
  </si>
  <si>
    <t>251703030103</t>
  </si>
  <si>
    <t>EPS Pacífico</t>
  </si>
  <si>
    <t>251704010101</t>
  </si>
  <si>
    <t>AFP</t>
  </si>
  <si>
    <t>251705010101</t>
  </si>
  <si>
    <t>SNP</t>
  </si>
  <si>
    <t>251705010103</t>
  </si>
  <si>
    <t>Renta 4ta Categoria</t>
  </si>
  <si>
    <t>251705010104</t>
  </si>
  <si>
    <t>Renta 5ta Categoria</t>
  </si>
  <si>
    <t>251705010107</t>
  </si>
  <si>
    <t>ITF CRÉDITOS</t>
  </si>
  <si>
    <t>261202010101</t>
  </si>
  <si>
    <t>Adeudos-Redimibles-No Subordinados-Mihogar</t>
  </si>
  <si>
    <t>261202010102</t>
  </si>
  <si>
    <t>Adeudos-Redimibles-No Subordinados-CME</t>
  </si>
  <si>
    <t>261202010103</t>
  </si>
  <si>
    <t>Adeudos-Red.No Sub.-MVV</t>
  </si>
  <si>
    <t>261202010105</t>
  </si>
  <si>
    <t>Adeudos-Redimibles-No Subordinados-Provision</t>
  </si>
  <si>
    <t>271102011101</t>
  </si>
  <si>
    <t>Prov.Gener.Conting. a grandes empresas</t>
  </si>
  <si>
    <t>271102011201</t>
  </si>
  <si>
    <t>Provisión gener. conting.medianas emp</t>
  </si>
  <si>
    <t>271102011301</t>
  </si>
  <si>
    <t>Provisión gener. conting.pequeñas emp</t>
  </si>
  <si>
    <t>271202010101</t>
  </si>
  <si>
    <t>PROVISIONES LITIGIOS Y DEMANDAS</t>
  </si>
  <si>
    <t>271205040101</t>
  </si>
  <si>
    <t>Provis.para Riesgo País Créditos Directos</t>
  </si>
  <si>
    <t>291102010101</t>
  </si>
  <si>
    <t>Ingresos Diferidos-Creditos vigentes</t>
  </si>
  <si>
    <t>291102070101</t>
  </si>
  <si>
    <t>Creditos indirectos</t>
  </si>
  <si>
    <t>291807010101</t>
  </si>
  <si>
    <t>291807010103</t>
  </si>
  <si>
    <t>Deposito Por Devolver-GNB</t>
  </si>
  <si>
    <t>291807010113</t>
  </si>
  <si>
    <t>BBP-Fondo MiVivienda</t>
  </si>
  <si>
    <t>291807010114</t>
  </si>
  <si>
    <t>AFP Cuota Inicial</t>
  </si>
  <si>
    <t>291807010115</t>
  </si>
  <si>
    <t>BMS Bono Sostenible</t>
  </si>
  <si>
    <t>291807010117</t>
  </si>
  <si>
    <t>TARJETA DE CREDITO CORPORATIVA</t>
  </si>
  <si>
    <t>311101</t>
  </si>
  <si>
    <t>Capital pagado por acciones</t>
  </si>
  <si>
    <t>311104</t>
  </si>
  <si>
    <t>Acciones Preferentes Redimibles a Plazo Fijo</t>
  </si>
  <si>
    <t>321201</t>
  </si>
  <si>
    <t>Prima(Descuento) de acciones</t>
  </si>
  <si>
    <t>321301</t>
  </si>
  <si>
    <t>Capital en tramite-Acciones Comunes</t>
  </si>
  <si>
    <t>331102010101</t>
  </si>
  <si>
    <t>Reserva Legal</t>
  </si>
  <si>
    <t>411402020101</t>
  </si>
  <si>
    <t>Intereses y gastos COFIDE Mihogar</t>
  </si>
  <si>
    <t>411402020102</t>
  </si>
  <si>
    <t>Intereses y gastos COFIDE CME</t>
  </si>
  <si>
    <t>411402020103</t>
  </si>
  <si>
    <t>Intereses y gastos COFIDE Mivivienda</t>
  </si>
  <si>
    <t>411501090101</t>
  </si>
  <si>
    <t>Interes y Gastos de Otras Cuentas por Pagar</t>
  </si>
  <si>
    <t>411703010102</t>
  </si>
  <si>
    <t>Comision FMV PBP-CRC</t>
  </si>
  <si>
    <t>411703020102</t>
  </si>
  <si>
    <t>Comision - COFIDE MiHogar Cuotas</t>
  </si>
  <si>
    <t>411703020104</t>
  </si>
  <si>
    <t>Comision COFIE CME - Cuotas</t>
  </si>
  <si>
    <t>411703020106</t>
  </si>
  <si>
    <t>Comision COFIDE Mivivienda Cuotas</t>
  </si>
  <si>
    <t>412703010101</t>
  </si>
  <si>
    <t>Comision FMV CRC- PBP</t>
  </si>
  <si>
    <t>412804090101</t>
  </si>
  <si>
    <t>Nivelacion tipo cambio</t>
  </si>
  <si>
    <t>421201010101</t>
  </si>
  <si>
    <t>Mant.cta.cte.</t>
  </si>
  <si>
    <t>421201010109</t>
  </si>
  <si>
    <t>Gastos por Comisión Cartas Fianzas</t>
  </si>
  <si>
    <t>422201010101</t>
  </si>
  <si>
    <t>Mant.cta.cte. ME</t>
  </si>
  <si>
    <t>431204010101</t>
  </si>
  <si>
    <t>Provisión Credito Hipotec Específica</t>
  </si>
  <si>
    <t>431204020101</t>
  </si>
  <si>
    <t>Provisión Crédito Hipotecario Genérica Obligatoria</t>
  </si>
  <si>
    <t>431210020101</t>
  </si>
  <si>
    <t>Provis.Corporativo gen.oblig.fijo</t>
  </si>
  <si>
    <t>431212020101</t>
  </si>
  <si>
    <t>Provisiones Genérica fija Medianas Empresas</t>
  </si>
  <si>
    <t>431402010101</t>
  </si>
  <si>
    <t>Provision bienes recibidos</t>
  </si>
  <si>
    <t>431502011201</t>
  </si>
  <si>
    <t>Prov.Gener.Conting. medianas empresas</t>
  </si>
  <si>
    <t>431502011301</t>
  </si>
  <si>
    <t>Prov.Gener.Conting. a pequeñas empresas</t>
  </si>
  <si>
    <t>432204010101</t>
  </si>
  <si>
    <t>432204020101</t>
  </si>
  <si>
    <t>441103010101</t>
  </si>
  <si>
    <t>Depreciacion de mobiliario</t>
  </si>
  <si>
    <t>441103010102</t>
  </si>
  <si>
    <t>Depreciac de equipo de computo</t>
  </si>
  <si>
    <t>441103010103</t>
  </si>
  <si>
    <t>Depreciac otros bienes y equipos de oficina</t>
  </si>
  <si>
    <t>441104010101</t>
  </si>
  <si>
    <t>Deprec equipos transp.</t>
  </si>
  <si>
    <t>441107010101</t>
  </si>
  <si>
    <t>Amortizacion en instalaciones y mejoras en propiedades alquiladas</t>
  </si>
  <si>
    <t>441303010101</t>
  </si>
  <si>
    <t>Amortiz gastos software</t>
  </si>
  <si>
    <t>451101010101</t>
  </si>
  <si>
    <t>Basica</t>
  </si>
  <si>
    <t>451101020101</t>
  </si>
  <si>
    <t>Bonificacion Extraordinaria MN</t>
  </si>
  <si>
    <t>451101030101</t>
  </si>
  <si>
    <t>Gratificacion</t>
  </si>
  <si>
    <t>451101040101</t>
  </si>
  <si>
    <t>Asignacion familiar</t>
  </si>
  <si>
    <t>451101060101</t>
  </si>
  <si>
    <t>Otras Remun-Comisiones</t>
  </si>
  <si>
    <t>451102010101</t>
  </si>
  <si>
    <t>Compensación Vacacional</t>
  </si>
  <si>
    <t>451104010101</t>
  </si>
  <si>
    <t>ESSALUD</t>
  </si>
  <si>
    <t>451104010102</t>
  </si>
  <si>
    <t>EPS PACIFICO</t>
  </si>
  <si>
    <t>451104010103</t>
  </si>
  <si>
    <t>Seguro Particular Convenios Pract. Profesionales</t>
  </si>
  <si>
    <t>451105010101</t>
  </si>
  <si>
    <t>451108010101</t>
  </si>
  <si>
    <t>Participacion Trab.Utilidades</t>
  </si>
  <si>
    <t>451109020101</t>
  </si>
  <si>
    <t>Uniformes</t>
  </si>
  <si>
    <t>451109020102</t>
  </si>
  <si>
    <t>Fotochecks</t>
  </si>
  <si>
    <t>451109040103</t>
  </si>
  <si>
    <t>Capacitacion Contabilidad</t>
  </si>
  <si>
    <t>451109040104</t>
  </si>
  <si>
    <t>Capacitacion Sistemas</t>
  </si>
  <si>
    <t>451109040105</t>
  </si>
  <si>
    <t>Capacit.Administracion</t>
  </si>
  <si>
    <t>451109040109</t>
  </si>
  <si>
    <t>Capacit.Comercial</t>
  </si>
  <si>
    <t>451109040111</t>
  </si>
  <si>
    <t>Capacitacion Riesgos</t>
  </si>
  <si>
    <t>451109040115</t>
  </si>
  <si>
    <t>Capacitacion para todo el personal</t>
  </si>
  <si>
    <t>451109051301</t>
  </si>
  <si>
    <t>Viaticos - Comercial</t>
  </si>
  <si>
    <t>451109051302</t>
  </si>
  <si>
    <t>Viaticos - Gerencia</t>
  </si>
  <si>
    <t>451109051303</t>
  </si>
  <si>
    <t>Viaticos - Produccion</t>
  </si>
  <si>
    <t>451109060102</t>
  </si>
  <si>
    <t>Atenciones Gerencia de Adm y Fnzas</t>
  </si>
  <si>
    <t>451109060105</t>
  </si>
  <si>
    <t>Atenciones Comercial y Produccion</t>
  </si>
  <si>
    <t>451109060112</t>
  </si>
  <si>
    <t>Atenciones Ofic. Lima MN.</t>
  </si>
  <si>
    <t>451109090101</t>
  </si>
  <si>
    <t>Otros gastos</t>
  </si>
  <si>
    <t>451109090104</t>
  </si>
  <si>
    <t>GASTOS POR INDEMNIZACION</t>
  </si>
  <si>
    <t>451203020101</t>
  </si>
  <si>
    <t>Atencion al Directorio</t>
  </si>
  <si>
    <t>451301010102</t>
  </si>
  <si>
    <t>Movil local Administracion y Contabilidad</t>
  </si>
  <si>
    <t>451301010105</t>
  </si>
  <si>
    <t>Movil local  Comercial y Produccion</t>
  </si>
  <si>
    <t>451301010201</t>
  </si>
  <si>
    <t>Courier, Mensajeria</t>
  </si>
  <si>
    <t>451301020101</t>
  </si>
  <si>
    <t>Manten. y Limpieza</t>
  </si>
  <si>
    <t>451301020102</t>
  </si>
  <si>
    <t>Rep. Maten. Muebles y enseres</t>
  </si>
  <si>
    <t>451301020104</t>
  </si>
  <si>
    <t>Rep. Mante. Vehiculos y otros</t>
  </si>
  <si>
    <t>451301020106</t>
  </si>
  <si>
    <t>Rep. Mante. Equipo de computo Software</t>
  </si>
  <si>
    <t>451301020108</t>
  </si>
  <si>
    <t>Rep. Mante. Varios</t>
  </si>
  <si>
    <t>451301030102</t>
  </si>
  <si>
    <t>Servicio de Vigilancia Particular</t>
  </si>
  <si>
    <t>451301050101</t>
  </si>
  <si>
    <t>Publicidad</t>
  </si>
  <si>
    <t>451301050102</t>
  </si>
  <si>
    <t>Publicaciones</t>
  </si>
  <si>
    <t>451301060102</t>
  </si>
  <si>
    <t>Luz Dpto. B-263330</t>
  </si>
  <si>
    <t>451301060103</t>
  </si>
  <si>
    <t>Luz Dpto. C-264102</t>
  </si>
  <si>
    <t>451301060104</t>
  </si>
  <si>
    <t>Luz Dpto. D-264492</t>
  </si>
  <si>
    <t>451301070103</t>
  </si>
  <si>
    <t>Telef.4410800 Internet</t>
  </si>
  <si>
    <t>451301070104</t>
  </si>
  <si>
    <t>Telef.2218899 Central-Cabecera</t>
  </si>
  <si>
    <t>451301070105</t>
  </si>
  <si>
    <t>Telef.2218890 Anexo-Troncal</t>
  </si>
  <si>
    <t>451301070107</t>
  </si>
  <si>
    <t>Telef.2218895 Anexo-Troncal</t>
  </si>
  <si>
    <t>451301070118</t>
  </si>
  <si>
    <t>Telefono RPC - Claro</t>
  </si>
  <si>
    <t>451301080101</t>
  </si>
  <si>
    <t>Honorarios Profesionales Adm</t>
  </si>
  <si>
    <t>451301090109</t>
  </si>
  <si>
    <t>451301100104</t>
  </si>
  <si>
    <t>Alquiler de Cocheras</t>
  </si>
  <si>
    <t>451301100109</t>
  </si>
  <si>
    <t>Otros Alquileres</t>
  </si>
  <si>
    <t>451301110101</t>
  </si>
  <si>
    <t>451301110102</t>
  </si>
  <si>
    <t>Materiales de Limpieza</t>
  </si>
  <si>
    <t>451301110104</t>
  </si>
  <si>
    <t>Activo fijo no depreciable</t>
  </si>
  <si>
    <t>451301110106</t>
  </si>
  <si>
    <t>Materiales diversos</t>
  </si>
  <si>
    <t>451301120101</t>
  </si>
  <si>
    <t>Gtos repres.Atenciones</t>
  </si>
  <si>
    <t>451301130101</t>
  </si>
  <si>
    <t>-Gastos notariales Admtvos Micasita</t>
  </si>
  <si>
    <t>451301130102</t>
  </si>
  <si>
    <t>-Gastos RRPP Admtvos Micasita</t>
  </si>
  <si>
    <t>451301130109</t>
  </si>
  <si>
    <t>Otros</t>
  </si>
  <si>
    <t>451301150101</t>
  </si>
  <si>
    <t>El peruano</t>
  </si>
  <si>
    <t>451301150103</t>
  </si>
  <si>
    <t>Suscripciones Revista Asesoria Contable</t>
  </si>
  <si>
    <t>451301150109</t>
  </si>
  <si>
    <t>Otros Diarios, Revistas y Libros</t>
  </si>
  <si>
    <t>451301220102</t>
  </si>
  <si>
    <t>Consultoria legal</t>
  </si>
  <si>
    <t>451301220104</t>
  </si>
  <si>
    <t>Consultoría Sistemas</t>
  </si>
  <si>
    <t>451301220109</t>
  </si>
  <si>
    <t>OTRAS CONSULTORIAS</t>
  </si>
  <si>
    <t>451301230101</t>
  </si>
  <si>
    <t>Sociedades de Auditoria</t>
  </si>
  <si>
    <t>451301290101</t>
  </si>
  <si>
    <t>Servicios de Tasacion de Ptmos.</t>
  </si>
  <si>
    <t>451301290104</t>
  </si>
  <si>
    <t>-Servicios de Centrales de Riesgo</t>
  </si>
  <si>
    <t>451301290105</t>
  </si>
  <si>
    <t>-Servicios de Reniec</t>
  </si>
  <si>
    <t>451301290109</t>
  </si>
  <si>
    <t>451301290110</t>
  </si>
  <si>
    <t>Gastos reparables</t>
  </si>
  <si>
    <t>451403010102</t>
  </si>
  <si>
    <t>Arbitrios municipales</t>
  </si>
  <si>
    <t>451404010101</t>
  </si>
  <si>
    <t>SBS</t>
  </si>
  <si>
    <t>451409020101</t>
  </si>
  <si>
    <t>Impuesto a las Transacciones Financieras</t>
  </si>
  <si>
    <t>452201010101</t>
  </si>
  <si>
    <t>Dietas</t>
  </si>
  <si>
    <t>452301050102</t>
  </si>
  <si>
    <t>452301090102</t>
  </si>
  <si>
    <t>Seguros incendio y terremoto</t>
  </si>
  <si>
    <t>452301090105</t>
  </si>
  <si>
    <t>Seguros deshonestidad</t>
  </si>
  <si>
    <t>452301100101</t>
  </si>
  <si>
    <t>Alquiler Oficina Principal</t>
  </si>
  <si>
    <t>452301100109</t>
  </si>
  <si>
    <t>452301110101</t>
  </si>
  <si>
    <t>452301290109</t>
  </si>
  <si>
    <t>452301290110</t>
  </si>
  <si>
    <t>452301290111</t>
  </si>
  <si>
    <t>-Servicio de Clasificacion de Riesgos</t>
  </si>
  <si>
    <t>452409020101</t>
  </si>
  <si>
    <t>511103010302</t>
  </si>
  <si>
    <t>Bco Credito Intereses Plazo</t>
  </si>
  <si>
    <t>511103010402</t>
  </si>
  <si>
    <t>REND. DPF INTERBANK</t>
  </si>
  <si>
    <t>511103010602</t>
  </si>
  <si>
    <t>Intereses y rend BcoContinentalPlazo</t>
  </si>
  <si>
    <t>511103010901</t>
  </si>
  <si>
    <t>Interes y Rend Plazo Bco Financiero</t>
  </si>
  <si>
    <t>511103012103</t>
  </si>
  <si>
    <t>INTERES Y REND PLAZO BANBIF</t>
  </si>
  <si>
    <t>511103013201</t>
  </si>
  <si>
    <t>Intereses y rend Ahorro GNB</t>
  </si>
  <si>
    <t>511103013202</t>
  </si>
  <si>
    <t>Intereses y rend Plazo HSBC</t>
  </si>
  <si>
    <t>511103013502</t>
  </si>
  <si>
    <t>INT. DPF BANCO RIPLEY</t>
  </si>
  <si>
    <t>511103020702</t>
  </si>
  <si>
    <t>INT. DPF FINANCIERA TFC</t>
  </si>
  <si>
    <t>511103021202</t>
  </si>
  <si>
    <t>INT. DPF FINANCIERA CONFIANZA</t>
  </si>
  <si>
    <t>511103040703</t>
  </si>
  <si>
    <t>511401040601</t>
  </si>
  <si>
    <t>InteresHipotecario VIG Micasita</t>
  </si>
  <si>
    <t>511401042301</t>
  </si>
  <si>
    <t>Intereses Credito VIG Mi Hogar</t>
  </si>
  <si>
    <t>511401042302</t>
  </si>
  <si>
    <t>Intereses Hipotecario VIG Mivivienda</t>
  </si>
  <si>
    <t>511401042304</t>
  </si>
  <si>
    <t>Inter.Hipotec.VIG Miviv.PeruanosEnElExtranjero</t>
  </si>
  <si>
    <t>511401042305</t>
  </si>
  <si>
    <t>Int. Vigente. Un. Andina</t>
  </si>
  <si>
    <t>511401042501</t>
  </si>
  <si>
    <t>Interes Ptmos VIG Hipotecario CME</t>
  </si>
  <si>
    <t>511401123001</t>
  </si>
  <si>
    <t>Intereses x creditos a medianas empresas</t>
  </si>
  <si>
    <t>511405040601</t>
  </si>
  <si>
    <t>InteresHipotecarios VEN Micasita</t>
  </si>
  <si>
    <t>511405042301</t>
  </si>
  <si>
    <t>Intereses Hipotecario VEN Mi Hogar</t>
  </si>
  <si>
    <t>511405042302</t>
  </si>
  <si>
    <t>Intereses Hipotecario VEN Mivivienda</t>
  </si>
  <si>
    <t>511405042501</t>
  </si>
  <si>
    <t>Interes Ptmos VEN Hipotecario CME</t>
  </si>
  <si>
    <t>511926010101</t>
  </si>
  <si>
    <t>Utilidad por Venta de Cartera Crediticia</t>
  </si>
  <si>
    <t>512103010601</t>
  </si>
  <si>
    <t>Intereses Y REND BcoContinentalAhorro</t>
  </si>
  <si>
    <t>512103010602</t>
  </si>
  <si>
    <t>Intereses Y REND BcoContinentalPlazo</t>
  </si>
  <si>
    <t>512103040703</t>
  </si>
  <si>
    <t>CAJA RAIZ</t>
  </si>
  <si>
    <t>512401040601</t>
  </si>
  <si>
    <t>512401042401</t>
  </si>
  <si>
    <t>InteresHipotecarios VIG CRC-PBP</t>
  </si>
  <si>
    <t>512405040601</t>
  </si>
  <si>
    <t>512804090101</t>
  </si>
  <si>
    <t>521102010101</t>
  </si>
  <si>
    <t>Ingresos x Cred.Ind. Cartas fianza</t>
  </si>
  <si>
    <t>521229010109</t>
  </si>
  <si>
    <t>Portes</t>
  </si>
  <si>
    <t>521229010113</t>
  </si>
  <si>
    <t>Cobranzas</t>
  </si>
  <si>
    <t>522229010109</t>
  </si>
  <si>
    <t>522229010113</t>
  </si>
  <si>
    <t>541401010101</t>
  </si>
  <si>
    <t>Revers.Hipotecario MN Generica total</t>
  </si>
  <si>
    <t>541401010103</t>
  </si>
  <si>
    <t>Revers. Riesgo País</t>
  </si>
  <si>
    <t>542401010101</t>
  </si>
  <si>
    <t>561901010101</t>
  </si>
  <si>
    <t>Otros Ingresos -Comisiones e Ingreso po</t>
  </si>
  <si>
    <t>561901010102</t>
  </si>
  <si>
    <t>Otros ingresos diversos</t>
  </si>
  <si>
    <t>562901010101</t>
  </si>
  <si>
    <t>681101010101</t>
  </si>
  <si>
    <t>IMPUESTO A LA RENTA MN.</t>
  </si>
  <si>
    <t>711201010101</t>
  </si>
  <si>
    <t>Cartas Fianzas Otorgadas</t>
  </si>
  <si>
    <t>711501010101</t>
  </si>
  <si>
    <t>Lineas de credito no utilizadas y no desemb.</t>
  </si>
  <si>
    <t>721201010101</t>
  </si>
  <si>
    <t>Respons.x Cartas Fianza Otorg.Mediana Emp.</t>
  </si>
  <si>
    <t>721201010102</t>
  </si>
  <si>
    <t>Resp.x Cartas Fianza Otorg.pequeña emp</t>
  </si>
  <si>
    <t>721201010104</t>
  </si>
  <si>
    <t>Respons.x Cartas Fianza Otorg.Grande</t>
  </si>
  <si>
    <t>721507040101</t>
  </si>
  <si>
    <t>Respons.x credit. no desemb.hipot</t>
  </si>
  <si>
    <t>721507120101</t>
  </si>
  <si>
    <t>Resp.xCréd.Otorg.NoDesemb.MedianaEmpresa</t>
  </si>
  <si>
    <t>721507130101</t>
  </si>
  <si>
    <t>Resp.xCréd.Otorg.NoDesemb.PequeñaEmpresa</t>
  </si>
  <si>
    <t>811401010101</t>
  </si>
  <si>
    <t>Rendim.refinanc.suspenso</t>
  </si>
  <si>
    <t>811402010101</t>
  </si>
  <si>
    <t>Rendim.vencidos</t>
  </si>
  <si>
    <t>811506010401</t>
  </si>
  <si>
    <t>Creditos Hipotecarios para vivienda-MH</t>
  </si>
  <si>
    <t>811506010402</t>
  </si>
  <si>
    <t>Creditos Hipotecarios para Vivienda CME</t>
  </si>
  <si>
    <t>811506010403</t>
  </si>
  <si>
    <t>Creditos Hipotecarios para MiviVivienda</t>
  </si>
  <si>
    <t>811928010101</t>
  </si>
  <si>
    <t>Adquisición d 1era Vivienda con hipoteca</t>
  </si>
  <si>
    <t>811928030101</t>
  </si>
  <si>
    <t>Otros con hipoteca inscrita</t>
  </si>
  <si>
    <t>811928040101</t>
  </si>
  <si>
    <t>Adquisición d 1era Vivienda sin hipoteca</t>
  </si>
  <si>
    <t>811928060101</t>
  </si>
  <si>
    <t>Otros sin Hipoteca Inscrita</t>
  </si>
  <si>
    <t>821101010101</t>
  </si>
  <si>
    <t>Contra cuenta de orden deudora</t>
  </si>
  <si>
    <t>831101010101</t>
  </si>
  <si>
    <t>Contra cta de ctas de orden acr</t>
  </si>
  <si>
    <t>841402010101</t>
  </si>
  <si>
    <t>Primeras hipotecas sobre inmueb</t>
  </si>
  <si>
    <t>841402220101</t>
  </si>
  <si>
    <t>Cartas fianzas que respald.futura const.hipot.</t>
  </si>
  <si>
    <t>841403010101</t>
  </si>
  <si>
    <t>Fondo Hipotecario de Promocion de la Vivienda-Mi Vivienda</t>
  </si>
  <si>
    <t>841404010201</t>
  </si>
  <si>
    <t>Gtia Pref Autoliq deposito no inscritos</t>
  </si>
  <si>
    <t>841405100101</t>
  </si>
  <si>
    <t>Cobertura de riesgo del Fondo Mivivienda</t>
  </si>
  <si>
    <t>841409010101</t>
  </si>
  <si>
    <t>Otras Garant.No Prefer-Bloqueo Registral&gt;90 días</t>
  </si>
  <si>
    <t>841919010101</t>
  </si>
  <si>
    <t>Otras-Fianza Solidaria</t>
  </si>
  <si>
    <t>841919010103</t>
  </si>
  <si>
    <t>Otras-Certificado Participación</t>
  </si>
  <si>
    <t>841919010104</t>
  </si>
  <si>
    <t>Otras-Retención de Fondos</t>
  </si>
  <si>
    <t>EQUIVALENTE EN MONEDA NACIONAL</t>
  </si>
  <si>
    <t>BcoCredito CC ME 193-1577085-1-60</t>
  </si>
  <si>
    <t>BBVA CCME 0011-0661-01-00040918</t>
  </si>
  <si>
    <t>BBVA CA ME 0011-0369-02-00090540(A)</t>
  </si>
  <si>
    <t>112304070103</t>
  </si>
  <si>
    <t>112803010601</t>
  </si>
  <si>
    <t>112803040703</t>
  </si>
  <si>
    <t>142104060101</t>
  </si>
  <si>
    <t>142104240101</t>
  </si>
  <si>
    <t>Creditos VIG Hipotecario CRC-PBP</t>
  </si>
  <si>
    <t>142504060101</t>
  </si>
  <si>
    <t>142804010101</t>
  </si>
  <si>
    <t>Rendimientos Devengados Cdtos. Hipotecarios</t>
  </si>
  <si>
    <t>142904010101</t>
  </si>
  <si>
    <t>142904020101</t>
  </si>
  <si>
    <t>142904020201</t>
  </si>
  <si>
    <t>152719010104</t>
  </si>
  <si>
    <t>152719010105</t>
  </si>
  <si>
    <t>152719010107</t>
  </si>
  <si>
    <t>152719010109</t>
  </si>
  <si>
    <t>152719010110</t>
  </si>
  <si>
    <t>CTAS X COBRAR  PBP A MVV</t>
  </si>
  <si>
    <t>192101010102</t>
  </si>
  <si>
    <t>Incendio y Terremoto</t>
  </si>
  <si>
    <t>192101010105</t>
  </si>
  <si>
    <t>Deshonestidad</t>
  </si>
  <si>
    <t>192101010106</t>
  </si>
  <si>
    <t>Accidentes Personales</t>
  </si>
  <si>
    <t>192119010101</t>
  </si>
  <si>
    <t>192807010101</t>
  </si>
  <si>
    <t>192807010112</t>
  </si>
  <si>
    <t>192807020101</t>
  </si>
  <si>
    <t>252404010106</t>
  </si>
  <si>
    <t>252404010119</t>
  </si>
  <si>
    <t>Jofra Contratistas Generales SAC</t>
  </si>
  <si>
    <t>252419010109</t>
  </si>
  <si>
    <t>252506010101</t>
  </si>
  <si>
    <t>Dietas por pagar</t>
  </si>
  <si>
    <t>252602010101</t>
  </si>
  <si>
    <t>252602010103</t>
  </si>
  <si>
    <t>252602010104</t>
  </si>
  <si>
    <t>252602010105</t>
  </si>
  <si>
    <t>292102010101</t>
  </si>
  <si>
    <t>292807010101</t>
  </si>
  <si>
    <t>Depositos por Aplicar</t>
  </si>
  <si>
    <t>812402010101</t>
  </si>
  <si>
    <t>822101010101</t>
  </si>
  <si>
    <t>832101010101</t>
  </si>
  <si>
    <t>842402010101</t>
  </si>
  <si>
    <t>842403010101</t>
  </si>
  <si>
    <t>REPORTE DE COMPENSACIONES</t>
  </si>
  <si>
    <t>CÓDIGO</t>
  </si>
  <si>
    <t>TIPO CAMBIO</t>
  </si>
  <si>
    <t>TIPO PAGO</t>
  </si>
  <si>
    <t>CUENTA CONTABLE</t>
  </si>
  <si>
    <t>REFERENCIA</t>
  </si>
  <si>
    <t>PAGO NETO</t>
  </si>
  <si>
    <t>CONTABILIZADO</t>
  </si>
  <si>
    <t>00004112</t>
  </si>
  <si>
    <t>03/04/2019</t>
  </si>
  <si>
    <t>CHEQUE</t>
  </si>
  <si>
    <t>CH 5464</t>
  </si>
  <si>
    <t>SI</t>
  </si>
  <si>
    <t>00004126</t>
  </si>
  <si>
    <t>TRANSFERENCIA</t>
  </si>
  <si>
    <t>00004127</t>
  </si>
  <si>
    <t>00004128</t>
  </si>
  <si>
    <t>00004129</t>
  </si>
  <si>
    <t>00004130</t>
  </si>
  <si>
    <t>Suma de PAGO NETO</t>
  </si>
  <si>
    <t>00004131</t>
  </si>
  <si>
    <t>04/04/2019</t>
  </si>
  <si>
    <t>Total DOLARES AMERICANOS</t>
  </si>
  <si>
    <t>Total SOLES</t>
  </si>
  <si>
    <t>00004132</t>
  </si>
  <si>
    <t>CODIGO INTERNET</t>
  </si>
  <si>
    <t>DETRACCION</t>
  </si>
  <si>
    <t>00004133</t>
  </si>
  <si>
    <t>21/05/2019</t>
  </si>
  <si>
    <t>00004134</t>
  </si>
  <si>
    <t>05/04/2019</t>
  </si>
  <si>
    <t>20/05/2019</t>
  </si>
  <si>
    <t>00004135</t>
  </si>
  <si>
    <t>00004136</t>
  </si>
  <si>
    <t>00004137</t>
  </si>
  <si>
    <t>00004138</t>
  </si>
  <si>
    <t>00004139</t>
  </si>
  <si>
    <t>00004140</t>
  </si>
  <si>
    <t>09/05/2019</t>
  </si>
  <si>
    <t>00004141</t>
  </si>
  <si>
    <t>00004142</t>
  </si>
  <si>
    <t>00004143</t>
  </si>
  <si>
    <t>06/05/2019</t>
  </si>
  <si>
    <t>00004144</t>
  </si>
  <si>
    <t>04/05/2019</t>
  </si>
  <si>
    <t>00004145</t>
  </si>
  <si>
    <t>03/05/2019</t>
  </si>
  <si>
    <t>00004146</t>
  </si>
  <si>
    <t>02/05/2019</t>
  </si>
  <si>
    <t>00004147</t>
  </si>
  <si>
    <t>00004148</t>
  </si>
  <si>
    <t>29/04/2019</t>
  </si>
  <si>
    <t>00004149</t>
  </si>
  <si>
    <t>26/04/2019</t>
  </si>
  <si>
    <t>00004150</t>
  </si>
  <si>
    <t>25/04/2019</t>
  </si>
  <si>
    <t>00004151</t>
  </si>
  <si>
    <t>24/04/2019</t>
  </si>
  <si>
    <t>00004155</t>
  </si>
  <si>
    <t>23/04/2019</t>
  </si>
  <si>
    <t>00004156</t>
  </si>
  <si>
    <t>22/04/2019</t>
  </si>
  <si>
    <t>00004157</t>
  </si>
  <si>
    <t>17/04/2019</t>
  </si>
  <si>
    <t>00004158</t>
  </si>
  <si>
    <t>16/04/2019</t>
  </si>
  <si>
    <t>00004159</t>
  </si>
  <si>
    <t>15/04/2019</t>
  </si>
  <si>
    <t>00004160</t>
  </si>
  <si>
    <t>12/04/2019</t>
  </si>
  <si>
    <t>00004161</t>
  </si>
  <si>
    <t>11/04/2019</t>
  </si>
  <si>
    <t>00004162</t>
  </si>
  <si>
    <t>00004163</t>
  </si>
  <si>
    <t>10/04/2019</t>
  </si>
  <si>
    <t>00004164</t>
  </si>
  <si>
    <t>09/04/2019</t>
  </si>
  <si>
    <t>00004165</t>
  </si>
  <si>
    <t>08/04/2019</t>
  </si>
  <si>
    <t>00004166</t>
  </si>
  <si>
    <t>00004167</t>
  </si>
  <si>
    <t>00004168</t>
  </si>
  <si>
    <t>00004169</t>
  </si>
  <si>
    <t>02/04/2019</t>
  </si>
  <si>
    <t>00004170</t>
  </si>
  <si>
    <t>01/04/2019</t>
  </si>
  <si>
    <t>00004171</t>
  </si>
  <si>
    <t>00004172</t>
  </si>
  <si>
    <t>00004173</t>
  </si>
  <si>
    <t>00004174</t>
  </si>
  <si>
    <t>00004175</t>
  </si>
  <si>
    <t>00004176</t>
  </si>
  <si>
    <t>00004177</t>
  </si>
  <si>
    <t>00004178</t>
  </si>
  <si>
    <t>00004179</t>
  </si>
  <si>
    <t>00004180</t>
  </si>
  <si>
    <t>00004181</t>
  </si>
  <si>
    <t>00004182</t>
  </si>
  <si>
    <t>00004183</t>
  </si>
  <si>
    <t>00004184</t>
  </si>
  <si>
    <t>00004185</t>
  </si>
  <si>
    <t>00004186</t>
  </si>
  <si>
    <t>00004187</t>
  </si>
  <si>
    <t>00004188</t>
  </si>
  <si>
    <t>00004189</t>
  </si>
  <si>
    <t>00004190</t>
  </si>
  <si>
    <t>00004191</t>
  </si>
  <si>
    <t>00004192</t>
  </si>
  <si>
    <t>00004193</t>
  </si>
  <si>
    <t>00004194</t>
  </si>
  <si>
    <t>00004195</t>
  </si>
  <si>
    <t>00004196</t>
  </si>
  <si>
    <t>00004197</t>
  </si>
  <si>
    <t>00004198</t>
  </si>
  <si>
    <t>00004199</t>
  </si>
  <si>
    <t>00004200</t>
  </si>
  <si>
    <t>00004201</t>
  </si>
  <si>
    <t>00004202</t>
  </si>
  <si>
    <t>00004203</t>
  </si>
  <si>
    <t>00004204</t>
  </si>
  <si>
    <t>00004205</t>
  </si>
  <si>
    <t>00004206</t>
  </si>
  <si>
    <t>00004207</t>
  </si>
  <si>
    <t>00004208</t>
  </si>
  <si>
    <t>00004209</t>
  </si>
  <si>
    <t>00004210</t>
  </si>
  <si>
    <t>00004211</t>
  </si>
  <si>
    <t>00004212</t>
  </si>
  <si>
    <t>00004213</t>
  </si>
  <si>
    <t>00004219</t>
  </si>
  <si>
    <t>00004220</t>
  </si>
  <si>
    <t>00004221</t>
  </si>
  <si>
    <t>00004222</t>
  </si>
  <si>
    <t>00004223</t>
  </si>
  <si>
    <t>00004224</t>
  </si>
  <si>
    <t>00004226</t>
  </si>
  <si>
    <t>00004227</t>
  </si>
  <si>
    <t>00004230</t>
  </si>
  <si>
    <t>00004231</t>
  </si>
  <si>
    <t>00004232</t>
  </si>
  <si>
    <t>00004233</t>
  </si>
  <si>
    <t>00004234</t>
  </si>
  <si>
    <t>00004235</t>
  </si>
  <si>
    <t>00004236</t>
  </si>
  <si>
    <t>00004237</t>
  </si>
  <si>
    <t>00004238</t>
  </si>
  <si>
    <t>00004239</t>
  </si>
  <si>
    <t>00004240</t>
  </si>
  <si>
    <t>00004241</t>
  </si>
  <si>
    <t>00004242</t>
  </si>
  <si>
    <t>00004243</t>
  </si>
  <si>
    <t>00004244</t>
  </si>
  <si>
    <t>00004245</t>
  </si>
  <si>
    <t>00004246</t>
  </si>
  <si>
    <t>CHEQUE 5496</t>
  </si>
  <si>
    <t>00004247</t>
  </si>
  <si>
    <t>00004248</t>
  </si>
  <si>
    <t>00004249</t>
  </si>
  <si>
    <t>00004250</t>
  </si>
  <si>
    <t>00004251</t>
  </si>
  <si>
    <t>00004252</t>
  </si>
  <si>
    <t>00004253</t>
  </si>
  <si>
    <t>00004254</t>
  </si>
  <si>
    <t>00004255</t>
  </si>
  <si>
    <t>00004256</t>
  </si>
  <si>
    <t>00004257</t>
  </si>
  <si>
    <t>00004258</t>
  </si>
  <si>
    <t>00004259</t>
  </si>
  <si>
    <t>00004260</t>
  </si>
  <si>
    <t>00004261</t>
  </si>
  <si>
    <t>00004262</t>
  </si>
  <si>
    <t>00004263</t>
  </si>
  <si>
    <t>00004264</t>
  </si>
  <si>
    <t>00004265</t>
  </si>
  <si>
    <t>00004266</t>
  </si>
  <si>
    <t>00004267</t>
  </si>
  <si>
    <t>00004268</t>
  </si>
  <si>
    <t>00004269</t>
  </si>
  <si>
    <t>46604 - REG 04.03.19</t>
  </si>
  <si>
    <t>00004270</t>
  </si>
  <si>
    <t>00004271</t>
  </si>
  <si>
    <t>00004272</t>
  </si>
  <si>
    <t>00004273</t>
  </si>
  <si>
    <t>00004274</t>
  </si>
  <si>
    <t>00004275</t>
  </si>
  <si>
    <t>00004276</t>
  </si>
  <si>
    <t>00004277</t>
  </si>
  <si>
    <t>00004278</t>
  </si>
  <si>
    <t>00004279</t>
  </si>
  <si>
    <t>00004280</t>
  </si>
  <si>
    <t>00004281</t>
  </si>
  <si>
    <t>00004282</t>
  </si>
  <si>
    <t>00004283</t>
  </si>
  <si>
    <t>00004285</t>
  </si>
  <si>
    <t>00004286</t>
  </si>
  <si>
    <t>00004287</t>
  </si>
  <si>
    <t>00004288</t>
  </si>
  <si>
    <t>00004289</t>
  </si>
  <si>
    <t>00004290</t>
  </si>
  <si>
    <t>00004291</t>
  </si>
  <si>
    <t>00004292</t>
  </si>
  <si>
    <t>00004293</t>
  </si>
  <si>
    <t>00004294</t>
  </si>
  <si>
    <t>00004295</t>
  </si>
  <si>
    <t>00004296</t>
  </si>
  <si>
    <t>00004297</t>
  </si>
  <si>
    <t>00004298</t>
  </si>
  <si>
    <t>00004299</t>
  </si>
  <si>
    <t>CH 5500</t>
  </si>
  <si>
    <t>00004300</t>
  </si>
  <si>
    <t>00004301</t>
  </si>
  <si>
    <t>00004302</t>
  </si>
  <si>
    <t>00004303</t>
  </si>
  <si>
    <t>00004304</t>
  </si>
  <si>
    <t>00004305</t>
  </si>
  <si>
    <t>00004306</t>
  </si>
  <si>
    <t>00004307</t>
  </si>
  <si>
    <t>00004308</t>
  </si>
  <si>
    <t>00004309</t>
  </si>
  <si>
    <t>00004310</t>
  </si>
  <si>
    <t>00004311</t>
  </si>
  <si>
    <t>00004312</t>
  </si>
  <si>
    <t>00004313</t>
  </si>
  <si>
    <t>00004314</t>
  </si>
  <si>
    <t>00004315</t>
  </si>
  <si>
    <t>00004316</t>
  </si>
  <si>
    <t>00004317</t>
  </si>
  <si>
    <t>00004318</t>
  </si>
  <si>
    <t>00004319</t>
  </si>
  <si>
    <t>00004320</t>
  </si>
  <si>
    <t>00004321</t>
  </si>
  <si>
    <t>00004322</t>
  </si>
  <si>
    <t>00004323</t>
  </si>
  <si>
    <t>00004324</t>
  </si>
  <si>
    <t>00004325</t>
  </si>
  <si>
    <t>00004326</t>
  </si>
  <si>
    <t>00004327</t>
  </si>
  <si>
    <t>00004328</t>
  </si>
  <si>
    <t>00004329</t>
  </si>
  <si>
    <t>00004330</t>
  </si>
  <si>
    <t>00004331</t>
  </si>
  <si>
    <t>00004332</t>
  </si>
  <si>
    <t>00004333</t>
  </si>
  <si>
    <t>00004334</t>
  </si>
  <si>
    <t>00004335</t>
  </si>
  <si>
    <t>00004336</t>
  </si>
  <si>
    <t>00004337</t>
  </si>
  <si>
    <t>00004338</t>
  </si>
  <si>
    <t>00004339</t>
  </si>
  <si>
    <t>00004340</t>
  </si>
  <si>
    <t>00004341</t>
  </si>
  <si>
    <t>00004342</t>
  </si>
  <si>
    <t>00004343</t>
  </si>
  <si>
    <t>00004344</t>
  </si>
  <si>
    <t>00004345</t>
  </si>
  <si>
    <t>00004346</t>
  </si>
  <si>
    <t>00004347</t>
  </si>
  <si>
    <t>00004348</t>
  </si>
  <si>
    <t>00004349</t>
  </si>
  <si>
    <t>00004350</t>
  </si>
  <si>
    <t>00004351</t>
  </si>
  <si>
    <t>00004352</t>
  </si>
  <si>
    <t>00004353</t>
  </si>
  <si>
    <t>00004354</t>
  </si>
  <si>
    <t>00004355</t>
  </si>
  <si>
    <t>00004356</t>
  </si>
  <si>
    <t>00004357</t>
  </si>
  <si>
    <t>00004358</t>
  </si>
  <si>
    <t>00004359</t>
  </si>
  <si>
    <t>00004360</t>
  </si>
  <si>
    <t>00004361</t>
  </si>
  <si>
    <t>00004362</t>
  </si>
  <si>
    <t>00004363</t>
  </si>
  <si>
    <t>00004364</t>
  </si>
  <si>
    <t>00004365</t>
  </si>
  <si>
    <t>00004366</t>
  </si>
  <si>
    <t>00004367</t>
  </si>
  <si>
    <t>00004368</t>
  </si>
  <si>
    <t>00004369</t>
  </si>
  <si>
    <t>00004370</t>
  </si>
  <si>
    <t>48572 / CH 5505</t>
  </si>
  <si>
    <t>00004371</t>
  </si>
  <si>
    <t>00004372</t>
  </si>
  <si>
    <t>00004373</t>
  </si>
  <si>
    <t>00004374</t>
  </si>
  <si>
    <t>00004375</t>
  </si>
  <si>
    <t>00004376</t>
  </si>
  <si>
    <t>00004377</t>
  </si>
  <si>
    <t>00004378</t>
  </si>
  <si>
    <t>00004379</t>
  </si>
  <si>
    <t>00004380</t>
  </si>
  <si>
    <t>00004381</t>
  </si>
  <si>
    <t>00004382</t>
  </si>
  <si>
    <t>00004383</t>
  </si>
  <si>
    <t>00004384</t>
  </si>
  <si>
    <t>00004385</t>
  </si>
  <si>
    <t>00004386</t>
  </si>
  <si>
    <t>00004387</t>
  </si>
  <si>
    <t>00004388</t>
  </si>
  <si>
    <t>00004389</t>
  </si>
  <si>
    <t>00004390</t>
  </si>
  <si>
    <t>00004391</t>
  </si>
  <si>
    <t>00004392</t>
  </si>
  <si>
    <t>CHEQUE 5507 MOV 48810</t>
  </si>
  <si>
    <t>00004393</t>
  </si>
  <si>
    <t>00004394</t>
  </si>
  <si>
    <t>00004395</t>
  </si>
  <si>
    <t>00004396</t>
  </si>
  <si>
    <t>00004397</t>
  </si>
  <si>
    <t>00004398</t>
  </si>
  <si>
    <t>00004400</t>
  </si>
  <si>
    <t>00004401</t>
  </si>
  <si>
    <t>00004402</t>
  </si>
  <si>
    <t>00004403</t>
  </si>
  <si>
    <t>00004404</t>
  </si>
  <si>
    <t>00004405</t>
  </si>
  <si>
    <t>00004406</t>
  </si>
  <si>
    <t>00004407</t>
  </si>
  <si>
    <t>00004408</t>
  </si>
  <si>
    <t>00004409</t>
  </si>
  <si>
    <t>32 - 18.03.19</t>
  </si>
  <si>
    <t>00004410</t>
  </si>
  <si>
    <t>00004411</t>
  </si>
  <si>
    <t>00004412</t>
  </si>
  <si>
    <t>00004413</t>
  </si>
  <si>
    <t>00004414</t>
  </si>
  <si>
    <t>00004415</t>
  </si>
  <si>
    <t>00004416</t>
  </si>
  <si>
    <t>00004417</t>
  </si>
  <si>
    <t>00004418</t>
  </si>
  <si>
    <t>00004419</t>
  </si>
  <si>
    <t>00004420</t>
  </si>
  <si>
    <t>00004421</t>
  </si>
  <si>
    <t>00004422</t>
  </si>
  <si>
    <t>00004423</t>
  </si>
  <si>
    <t>00004424</t>
  </si>
  <si>
    <t>00004425</t>
  </si>
  <si>
    <t>00004426</t>
  </si>
  <si>
    <t>00004427</t>
  </si>
  <si>
    <t>00004428</t>
  </si>
  <si>
    <t>00004429</t>
  </si>
  <si>
    <t>00004430</t>
  </si>
  <si>
    <t>00004431</t>
  </si>
  <si>
    <t>00004432</t>
  </si>
  <si>
    <t>00004433</t>
  </si>
  <si>
    <t>00004434</t>
  </si>
  <si>
    <t>00004435</t>
  </si>
  <si>
    <t>00004436</t>
  </si>
  <si>
    <t>00004437</t>
  </si>
  <si>
    <t>00004438</t>
  </si>
  <si>
    <t>00004439</t>
  </si>
  <si>
    <t>00004440</t>
  </si>
  <si>
    <t>00004441</t>
  </si>
  <si>
    <t>00004442</t>
  </si>
  <si>
    <t>00004443</t>
  </si>
  <si>
    <t>00004444</t>
  </si>
  <si>
    <t>00004445</t>
  </si>
  <si>
    <t>CHEQUE 1342</t>
  </si>
  <si>
    <t>00004446</t>
  </si>
  <si>
    <t>CHEQUE 1343</t>
  </si>
  <si>
    <t>00004447</t>
  </si>
  <si>
    <t>CHEQUE 1345</t>
  </si>
  <si>
    <t>00004448</t>
  </si>
  <si>
    <t>CHEQUE 1346</t>
  </si>
  <si>
    <t>00004449</t>
  </si>
  <si>
    <t>CHEQUE 1349</t>
  </si>
  <si>
    <t>00004450</t>
  </si>
  <si>
    <t>00004451</t>
  </si>
  <si>
    <t>00004452</t>
  </si>
  <si>
    <t>00004453</t>
  </si>
  <si>
    <t>00004454</t>
  </si>
  <si>
    <t>00004455</t>
  </si>
  <si>
    <t>00004456</t>
  </si>
  <si>
    <t>00004457</t>
  </si>
  <si>
    <t>00004458</t>
  </si>
  <si>
    <t>00004459</t>
  </si>
  <si>
    <t>00004460</t>
  </si>
  <si>
    <t>00004461</t>
  </si>
  <si>
    <t>00004462</t>
  </si>
  <si>
    <t>00004463</t>
  </si>
  <si>
    <t>00004464</t>
  </si>
  <si>
    <t>00004465</t>
  </si>
  <si>
    <t>00004466</t>
  </si>
  <si>
    <t>00004467</t>
  </si>
  <si>
    <t>00004468</t>
  </si>
  <si>
    <t>00004469</t>
  </si>
  <si>
    <t>00004470</t>
  </si>
  <si>
    <t>00004471</t>
  </si>
  <si>
    <t>00004472</t>
  </si>
  <si>
    <t>00004473</t>
  </si>
  <si>
    <t>00004474</t>
  </si>
  <si>
    <t>00004475</t>
  </si>
  <si>
    <t>00004476</t>
  </si>
  <si>
    <t>00004477</t>
  </si>
  <si>
    <t>00004478</t>
  </si>
  <si>
    <t>00004479</t>
  </si>
  <si>
    <t>00004480</t>
  </si>
  <si>
    <t>00004481</t>
  </si>
  <si>
    <t>00004482</t>
  </si>
  <si>
    <t>00004483</t>
  </si>
  <si>
    <t>00004484</t>
  </si>
  <si>
    <t>00004486</t>
  </si>
  <si>
    <t>00004487</t>
  </si>
  <si>
    <t>00004488</t>
  </si>
  <si>
    <t>00004489</t>
  </si>
  <si>
    <t>00004490</t>
  </si>
  <si>
    <t>00004491</t>
  </si>
  <si>
    <t>00004492</t>
  </si>
  <si>
    <t>00004493</t>
  </si>
  <si>
    <t>00004494</t>
  </si>
  <si>
    <t>00004496</t>
  </si>
  <si>
    <t>00004497</t>
  </si>
  <si>
    <t>00004498</t>
  </si>
  <si>
    <t>00004499</t>
  </si>
  <si>
    <t>00004500</t>
  </si>
  <si>
    <t>00004501</t>
  </si>
  <si>
    <t>00004502</t>
  </si>
  <si>
    <t>COSAPY 18.03.19</t>
  </si>
  <si>
    <t>00004503</t>
  </si>
  <si>
    <t>INVES Y CONST V Y D 19.03.19</t>
  </si>
  <si>
    <t>00004504</t>
  </si>
  <si>
    <t>INVES Y CONST V Y D 09.04.19</t>
  </si>
  <si>
    <t>00004505</t>
  </si>
  <si>
    <t>INVS Y CONST V Y D 09.04.19</t>
  </si>
  <si>
    <t>00004506</t>
  </si>
  <si>
    <t>00004507</t>
  </si>
  <si>
    <t>00004508</t>
  </si>
  <si>
    <t>00004525</t>
  </si>
  <si>
    <t>00004526</t>
  </si>
  <si>
    <t>00004527</t>
  </si>
  <si>
    <t>00004528</t>
  </si>
  <si>
    <t>00004529</t>
  </si>
  <si>
    <t>00004530</t>
  </si>
  <si>
    <t>00004531</t>
  </si>
  <si>
    <t>00004532</t>
  </si>
  <si>
    <t>00004533</t>
  </si>
  <si>
    <t>00004534</t>
  </si>
  <si>
    <t>MI CASITA 11.03.19</t>
  </si>
  <si>
    <t>00004535</t>
  </si>
  <si>
    <t>00004536</t>
  </si>
  <si>
    <t>00004537</t>
  </si>
  <si>
    <t>MI CASITA 21.03.19</t>
  </si>
  <si>
    <t>00004538</t>
  </si>
  <si>
    <t>MI CASITA 22.03.19</t>
  </si>
  <si>
    <t>00004539</t>
  </si>
  <si>
    <t>00004540</t>
  </si>
  <si>
    <t>ONG DE LUZ Y ESPERANZA</t>
  </si>
  <si>
    <t>00004541</t>
  </si>
  <si>
    <t>ONG D LUZ Y ESPERANZA</t>
  </si>
  <si>
    <t>00004542</t>
  </si>
  <si>
    <t>00004543</t>
  </si>
  <si>
    <t>00004544</t>
  </si>
  <si>
    <t>MI CASITA 09.04.19</t>
  </si>
  <si>
    <t>00004545</t>
  </si>
  <si>
    <t>MI CASITA 15.04.19</t>
  </si>
  <si>
    <t>00004546</t>
  </si>
  <si>
    <t>00004547</t>
  </si>
  <si>
    <t>ARCONING 21.03.19</t>
  </si>
  <si>
    <t>00004548</t>
  </si>
  <si>
    <t>FONDO MI VIVIENDA 05.04.19 DEVOLUCION</t>
  </si>
  <si>
    <t>00004549</t>
  </si>
  <si>
    <t>SEGURO PRACTICANTE</t>
  </si>
  <si>
    <t>00004550</t>
  </si>
  <si>
    <t>00004551</t>
  </si>
  <si>
    <t>00004552</t>
  </si>
  <si>
    <t>00004553</t>
  </si>
  <si>
    <t>00004554</t>
  </si>
  <si>
    <t>00004555</t>
  </si>
  <si>
    <t>00004556</t>
  </si>
  <si>
    <t>00004557</t>
  </si>
  <si>
    <t>00004558</t>
  </si>
  <si>
    <t>00004559</t>
  </si>
  <si>
    <t>00004560</t>
  </si>
  <si>
    <t>00004561</t>
  </si>
  <si>
    <t>00004562</t>
  </si>
  <si>
    <t>00004563</t>
  </si>
  <si>
    <t>00004564</t>
  </si>
  <si>
    <t>00004565</t>
  </si>
  <si>
    <t>00004566</t>
  </si>
  <si>
    <t>00004567</t>
  </si>
  <si>
    <t>00004568</t>
  </si>
  <si>
    <t>00004569</t>
  </si>
  <si>
    <t>00004570</t>
  </si>
  <si>
    <t>00004571</t>
  </si>
  <si>
    <t>00004572</t>
  </si>
  <si>
    <t>00004573</t>
  </si>
  <si>
    <t>00004574</t>
  </si>
  <si>
    <t>00004575</t>
  </si>
  <si>
    <t>00004576</t>
  </si>
  <si>
    <t>00004577</t>
  </si>
  <si>
    <t>00004578</t>
  </si>
  <si>
    <t>00004579</t>
  </si>
  <si>
    <t>00004580</t>
  </si>
  <si>
    <t>00004581</t>
  </si>
  <si>
    <t>00004582</t>
  </si>
  <si>
    <t>00004583</t>
  </si>
  <si>
    <t>00004584</t>
  </si>
  <si>
    <t>00004585</t>
  </si>
  <si>
    <t>00004586</t>
  </si>
  <si>
    <t>00004587</t>
  </si>
  <si>
    <t>00004588</t>
  </si>
  <si>
    <t>00004589</t>
  </si>
  <si>
    <t>00004590</t>
  </si>
  <si>
    <t>00004591</t>
  </si>
  <si>
    <t>00004592</t>
  </si>
  <si>
    <t>00004593</t>
  </si>
  <si>
    <t>00004594</t>
  </si>
  <si>
    <t>00004595</t>
  </si>
  <si>
    <t>00004596</t>
  </si>
  <si>
    <t>00004598</t>
  </si>
  <si>
    <t>00004599</t>
  </si>
  <si>
    <t>00004600</t>
  </si>
  <si>
    <t>00004601</t>
  </si>
  <si>
    <t>00004602</t>
  </si>
  <si>
    <t>00004603</t>
  </si>
  <si>
    <t>00004604</t>
  </si>
  <si>
    <t>00004605</t>
  </si>
  <si>
    <t>00004606</t>
  </si>
  <si>
    <t>00004607</t>
  </si>
  <si>
    <t>00004608</t>
  </si>
  <si>
    <t>00004609</t>
  </si>
  <si>
    <t>00004610</t>
  </si>
  <si>
    <t>00004611</t>
  </si>
  <si>
    <t>00004612</t>
  </si>
  <si>
    <t>00004613</t>
  </si>
  <si>
    <t>00004614</t>
  </si>
  <si>
    <t>CHEQUE 5555</t>
  </si>
  <si>
    <t>NO</t>
  </si>
  <si>
    <t>00004615</t>
  </si>
  <si>
    <t>00004616</t>
  </si>
  <si>
    <t>00004617</t>
  </si>
  <si>
    <t>00004618</t>
  </si>
  <si>
    <t>00004619</t>
  </si>
  <si>
    <t>00004620</t>
  </si>
  <si>
    <t>00004621</t>
  </si>
  <si>
    <t>00004622</t>
  </si>
  <si>
    <t>00004623</t>
  </si>
  <si>
    <t>00004624</t>
  </si>
  <si>
    <t>00004625</t>
  </si>
  <si>
    <t>00004626</t>
  </si>
  <si>
    <t>00004627</t>
  </si>
  <si>
    <t>00004628</t>
  </si>
  <si>
    <t>00004629</t>
  </si>
  <si>
    <t>00004630</t>
  </si>
  <si>
    <t>EXTORNO RECAUDOS</t>
  </si>
  <si>
    <t>00004631</t>
  </si>
  <si>
    <t>00004632</t>
  </si>
  <si>
    <t>00004633</t>
  </si>
  <si>
    <t>00004634</t>
  </si>
  <si>
    <t>00004635</t>
  </si>
  <si>
    <t>00004636</t>
  </si>
  <si>
    <t>00004637</t>
  </si>
  <si>
    <t>00004638</t>
  </si>
  <si>
    <t>00004639</t>
  </si>
  <si>
    <t>00004640</t>
  </si>
  <si>
    <t>00004641</t>
  </si>
  <si>
    <t>00004642</t>
  </si>
  <si>
    <t>00004643</t>
  </si>
  <si>
    <t>00004644</t>
  </si>
  <si>
    <t>00004645</t>
  </si>
  <si>
    <t>00004646</t>
  </si>
  <si>
    <t>00004647</t>
  </si>
  <si>
    <t>00004648</t>
  </si>
  <si>
    <t>00004649</t>
  </si>
  <si>
    <t>00004650</t>
  </si>
  <si>
    <t>00004651</t>
  </si>
  <si>
    <t>00004652</t>
  </si>
  <si>
    <t>00004653</t>
  </si>
  <si>
    <t>00004654</t>
  </si>
  <si>
    <t>00004655</t>
  </si>
  <si>
    <t>00004656</t>
  </si>
  <si>
    <t>00004657</t>
  </si>
  <si>
    <t>00004658</t>
  </si>
  <si>
    <t>00004659</t>
  </si>
  <si>
    <t>00004660</t>
  </si>
  <si>
    <t>00004661</t>
  </si>
  <si>
    <t>00004662</t>
  </si>
  <si>
    <t>00004663</t>
  </si>
  <si>
    <t>00004664</t>
  </si>
  <si>
    <t>00004665</t>
  </si>
  <si>
    <t>00004666</t>
  </si>
  <si>
    <t>00004667</t>
  </si>
  <si>
    <t>00004668</t>
  </si>
  <si>
    <t>00004670</t>
  </si>
  <si>
    <t>00004671</t>
  </si>
  <si>
    <t>00004672</t>
  </si>
  <si>
    <t>00004673</t>
  </si>
  <si>
    <t>00004674</t>
  </si>
  <si>
    <t>00004675</t>
  </si>
  <si>
    <t>00004676</t>
  </si>
  <si>
    <t>00004677</t>
  </si>
  <si>
    <t>49976 / 49978</t>
  </si>
  <si>
    <t>00004678</t>
  </si>
  <si>
    <t>00004679</t>
  </si>
  <si>
    <t>00004680</t>
  </si>
  <si>
    <t>00004681</t>
  </si>
  <si>
    <t>00004682</t>
  </si>
  <si>
    <t>00004683</t>
  </si>
  <si>
    <t>00004684</t>
  </si>
  <si>
    <t>00004685</t>
  </si>
  <si>
    <t>00004686</t>
  </si>
  <si>
    <t>00004687</t>
  </si>
  <si>
    <t>00004688</t>
  </si>
  <si>
    <t>00004689</t>
  </si>
  <si>
    <t>00004690</t>
  </si>
  <si>
    <t>00004691</t>
  </si>
  <si>
    <t>00004692</t>
  </si>
  <si>
    <t>00004693</t>
  </si>
  <si>
    <t>00004694</t>
  </si>
  <si>
    <t>00004695</t>
  </si>
  <si>
    <t>00004696</t>
  </si>
  <si>
    <t>00004697</t>
  </si>
  <si>
    <t>00004698</t>
  </si>
  <si>
    <t>00004699</t>
  </si>
  <si>
    <t>47771 - 03.04.19</t>
  </si>
  <si>
    <t>00004700</t>
  </si>
  <si>
    <t>00004701</t>
  </si>
  <si>
    <t>00004702</t>
  </si>
  <si>
    <t>00004703</t>
  </si>
  <si>
    <t>00004704</t>
  </si>
  <si>
    <t>00004705</t>
  </si>
  <si>
    <t>CONST CONSULT 47782 - 03.04</t>
  </si>
  <si>
    <t>00004706</t>
  </si>
  <si>
    <t>CONST CONSULT 47785 - 03.04</t>
  </si>
  <si>
    <t>00004707</t>
  </si>
  <si>
    <t>AC INSYDE SAC 47779 - 03.04</t>
  </si>
  <si>
    <t>00004708</t>
  </si>
  <si>
    <t>TRANSF.INTERB 47732 - 01.04</t>
  </si>
  <si>
    <t>00004709</t>
  </si>
  <si>
    <t>00004710</t>
  </si>
  <si>
    <t>00004711</t>
  </si>
  <si>
    <t>00004712</t>
  </si>
  <si>
    <t>00004713</t>
  </si>
  <si>
    <t>00004714</t>
  </si>
  <si>
    <t>00004715</t>
  </si>
  <si>
    <t>00004716</t>
  </si>
  <si>
    <t>00004717</t>
  </si>
  <si>
    <t>00004718</t>
  </si>
  <si>
    <t>00004719</t>
  </si>
  <si>
    <t>00004720</t>
  </si>
  <si>
    <t>CHEQUE 5575 - MOV 49926</t>
  </si>
  <si>
    <t>00004721</t>
  </si>
  <si>
    <t>00004722</t>
  </si>
  <si>
    <t>00004723</t>
  </si>
  <si>
    <t>00004724</t>
  </si>
  <si>
    <t>00004725</t>
  </si>
  <si>
    <t>00004726</t>
  </si>
  <si>
    <t>00004727</t>
  </si>
  <si>
    <t>00004728</t>
  </si>
  <si>
    <t>00004729</t>
  </si>
  <si>
    <t>00004731</t>
  </si>
  <si>
    <t>47763 - 02.04.19</t>
  </si>
  <si>
    <t>00004732</t>
  </si>
  <si>
    <t>00004733</t>
  </si>
  <si>
    <t>00004734</t>
  </si>
  <si>
    <t>00004735</t>
  </si>
  <si>
    <t>00004736</t>
  </si>
  <si>
    <t>00004737</t>
  </si>
  <si>
    <t>00004738</t>
  </si>
  <si>
    <t>00004739</t>
  </si>
  <si>
    <t>00004740</t>
  </si>
  <si>
    <t>APPRAISALS</t>
  </si>
  <si>
    <t>00004741</t>
  </si>
  <si>
    <t>LUIS PEDRAZA LORES</t>
  </si>
  <si>
    <t>00004742</t>
  </si>
  <si>
    <t>SIDUS CONSTRUCTORA SAC</t>
  </si>
  <si>
    <t>00004743</t>
  </si>
  <si>
    <t>EMP SUP INVERS TRICA SAC</t>
  </si>
  <si>
    <t>00004744</t>
  </si>
  <si>
    <t>00004745</t>
  </si>
  <si>
    <t>00004746</t>
  </si>
  <si>
    <t>SANTAMARIA MONDRAGON</t>
  </si>
  <si>
    <t>00004747</t>
  </si>
  <si>
    <t>SANTAMARIA MONDRAG 1</t>
  </si>
  <si>
    <t>00004748</t>
  </si>
  <si>
    <t>SANTAMARIA MONDRAG 2</t>
  </si>
  <si>
    <t>00004749</t>
  </si>
  <si>
    <t>SANTAMARIA MONDRAG 3</t>
  </si>
  <si>
    <t>00004750</t>
  </si>
  <si>
    <t>00004751</t>
  </si>
  <si>
    <t>00004752</t>
  </si>
  <si>
    <t>00004753</t>
  </si>
  <si>
    <t>00004754</t>
  </si>
  <si>
    <t>Abr-2019</t>
  </si>
  <si>
    <t>May-2019</t>
  </si>
  <si>
    <t>DIA MES</t>
  </si>
  <si>
    <t>10-Abr-2019</t>
  </si>
  <si>
    <t>11-Abr-2019</t>
  </si>
  <si>
    <t>12-Abr-2019</t>
  </si>
  <si>
    <t>15-Abr-2019</t>
  </si>
  <si>
    <t>16-Abr-2019</t>
  </si>
  <si>
    <t>17-Abr-2019</t>
  </si>
  <si>
    <t>1-Abr-2019</t>
  </si>
  <si>
    <t>22-Abr-2019</t>
  </si>
  <si>
    <t>23-Abr-2019</t>
  </si>
  <si>
    <t>24-Abr-2019</t>
  </si>
  <si>
    <t>25-Abr-2019</t>
  </si>
  <si>
    <t>26-Abr-2019</t>
  </si>
  <si>
    <t>29-Abr-2019</t>
  </si>
  <si>
    <t>2-Abr-2019</t>
  </si>
  <si>
    <t>30-Abr-2019</t>
  </si>
  <si>
    <t>3-Abr-2019</t>
  </si>
  <si>
    <t>4-Abr-2019</t>
  </si>
  <si>
    <t>5-Abr-2019</t>
  </si>
  <si>
    <t>8-Abr-2019</t>
  </si>
  <si>
    <t>9-Abr-2019</t>
  </si>
  <si>
    <t>10-May-2019</t>
  </si>
  <si>
    <t>13-May-2019</t>
  </si>
  <si>
    <t>14-May-2019</t>
  </si>
  <si>
    <t>15-May-2019</t>
  </si>
  <si>
    <t>16-May-2019</t>
  </si>
  <si>
    <t>17-May-2019</t>
  </si>
  <si>
    <t>20-May-2019</t>
  </si>
  <si>
    <t>21-May-2019</t>
  </si>
  <si>
    <t>2-May-2019</t>
  </si>
  <si>
    <t>3-May-2019</t>
  </si>
  <si>
    <t>4-May-2019</t>
  </si>
  <si>
    <t>6-May-2019</t>
  </si>
  <si>
    <t>7-May-2019</t>
  </si>
  <si>
    <t>8-May-2019</t>
  </si>
  <si>
    <t>9-May-2019</t>
  </si>
  <si>
    <t>No está</t>
  </si>
  <si>
    <t>CAJA CHICA</t>
  </si>
  <si>
    <t>dif.</t>
  </si>
  <si>
    <t>ACTIVO</t>
  </si>
  <si>
    <t>DISPONIBLE</t>
  </si>
  <si>
    <t xml:space="preserve">   Caja </t>
  </si>
  <si>
    <t xml:space="preserve">   Banco Central de Reserva del Perú</t>
  </si>
  <si>
    <t xml:space="preserve">   Bancos y otras Empresas del Sistema Financiero del País</t>
  </si>
  <si>
    <t>BBVA CC MN 0011-0661-01-00065961</t>
  </si>
  <si>
    <t>112301320101</t>
  </si>
  <si>
    <t>CtaPlazoContin MN</t>
  </si>
  <si>
    <t>OVERNIGHT</t>
  </si>
  <si>
    <t>CUENTAS A PLAZO BRIPLEY</t>
  </si>
  <si>
    <t>HSBC BAK PERU CTA PLAZO</t>
  </si>
  <si>
    <t>GNB OVERNIGHT</t>
  </si>
  <si>
    <t>CtaPlazoContin ME</t>
  </si>
  <si>
    <t>OVER CONTI ME</t>
  </si>
  <si>
    <t>HSBC BANK PERU CTA PLAZO FIJO</t>
  </si>
  <si>
    <t xml:space="preserve">   Bancos y otras Instituciones Financieras del Exterior</t>
  </si>
  <si>
    <t xml:space="preserve">   Canje</t>
  </si>
  <si>
    <t xml:space="preserve">   Otras Disponibilidades</t>
  </si>
  <si>
    <t>Fondos Fijos</t>
  </si>
  <si>
    <t xml:space="preserve">Otros </t>
  </si>
  <si>
    <t>RENDIMIENTO CRAC RAIZ</t>
  </si>
  <si>
    <t>111803013201</t>
  </si>
  <si>
    <t>Rendimientos Interes Bancos HSBC</t>
  </si>
  <si>
    <t>112803013201</t>
  </si>
  <si>
    <t>FONDOS INTERBANCARIOS</t>
  </si>
  <si>
    <t>INVERSIONES A VALOR RAZONABLE CON CAMBIOS EN RESULTADOS</t>
  </si>
  <si>
    <t xml:space="preserve">   Instrumentos de capital</t>
  </si>
  <si>
    <t xml:space="preserve">   Instrumentos de deuda</t>
  </si>
  <si>
    <t xml:space="preserve">   Inversiones en Commodities</t>
  </si>
  <si>
    <t>INVERSIONES DISPONIBLES PARA LA VENTA</t>
  </si>
  <si>
    <t xml:space="preserve">   Instrumentos Representativos de Capital</t>
  </si>
  <si>
    <t xml:space="preserve">   Instrumentos Representativos de Deuda  </t>
  </si>
  <si>
    <t>INVERSIONES A VENCIMIENTO</t>
  </si>
  <si>
    <t>CARTERA DE CREDITOS</t>
  </si>
  <si>
    <t xml:space="preserve">   Cartera de Créditos Vigentes</t>
  </si>
  <si>
    <t>Préstamos con hipoteca inscrita</t>
  </si>
  <si>
    <t>Préstamos sin hipoteca inscrita</t>
  </si>
  <si>
    <t>142104060201</t>
  </si>
  <si>
    <t>Préstamos Fondo Mi Vivienda</t>
  </si>
  <si>
    <t>Préstamos Fondo Mi Vivienda otorgados con recursos IF</t>
  </si>
  <si>
    <t>Otro préstamos Fondo Mi Vivienda</t>
  </si>
  <si>
    <t>Créditos a Medianas Empresas</t>
  </si>
  <si>
    <t>141112270101</t>
  </si>
  <si>
    <t>Créditos medianas empresas inmobiliarios</t>
  </si>
  <si>
    <t>Créditos por proyectos a Medianas Empresas</t>
  </si>
  <si>
    <t>Financiamiento de Proyectos</t>
  </si>
  <si>
    <t>FINANCIACION DE PROYECTOS</t>
  </si>
  <si>
    <t>OTROS CREDITOS</t>
  </si>
  <si>
    <t>Intereses</t>
  </si>
  <si>
    <t>Ingresos diferidos</t>
  </si>
  <si>
    <t xml:space="preserve">   Cartera de Créditos Reestructurados</t>
  </si>
  <si>
    <t xml:space="preserve">   Cartera de Créditos Refinanciados</t>
  </si>
  <si>
    <t xml:space="preserve">   Cartera de Créditos Vencidos</t>
  </si>
  <si>
    <t>142504060201</t>
  </si>
  <si>
    <t>141504192501</t>
  </si>
  <si>
    <t>Vencido Refinanciado CME</t>
  </si>
  <si>
    <t>141504230103</t>
  </si>
  <si>
    <t>Prest.Venc.Fondo Mivivienda-Union Andina</t>
  </si>
  <si>
    <t>142504240101</t>
  </si>
  <si>
    <t>Creditos VEN HIPOTECAR CRC-PBP</t>
  </si>
  <si>
    <t xml:space="preserve">   Cartera de Créditos en Cobranza Judicial</t>
  </si>
  <si>
    <t>141604060101</t>
  </si>
  <si>
    <t>Judicial Hipot. Prest.ConHipoteca CRC</t>
  </si>
  <si>
    <t xml:space="preserve"> - S/ Provisiones para créditos …….</t>
  </si>
  <si>
    <t>Provisión específica</t>
  </si>
  <si>
    <t>Provisión genérica obligatoria</t>
  </si>
  <si>
    <t>141904030101</t>
  </si>
  <si>
    <t>(Provisión hipotecario voluntaria)</t>
  </si>
  <si>
    <t>141912020201</t>
  </si>
  <si>
    <t>Provisiones generica prociclico medianas empresas</t>
  </si>
  <si>
    <t xml:space="preserve"> - Otras provisiones</t>
  </si>
  <si>
    <t>DERIVADOS PARA NEGOCIACION</t>
  </si>
  <si>
    <t>DERIVADOS DE COBERTURA</t>
  </si>
  <si>
    <t>CUENTAS POR COBRAR</t>
  </si>
  <si>
    <t xml:space="preserve">   Cuentas por Cobrar por Venta de Bienes y Servicios y Fideicomiso</t>
  </si>
  <si>
    <t>151401010101</t>
  </si>
  <si>
    <t>Cuentas por cobrar por venta de bienes</t>
  </si>
  <si>
    <t xml:space="preserve">   Otras Cuentas por Cobrar </t>
  </si>
  <si>
    <t>Reclamos</t>
  </si>
  <si>
    <t>Adelantos</t>
  </si>
  <si>
    <t>Cuentas por cobrar</t>
  </si>
  <si>
    <t>151709010103</t>
  </si>
  <si>
    <t>151709010105</t>
  </si>
  <si>
    <t>Ctas x Cobrar PBP a Mivivienda</t>
  </si>
  <si>
    <t>151709010106</t>
  </si>
  <si>
    <t>Otras Ctas x cobrar</t>
  </si>
  <si>
    <t>151709010107</t>
  </si>
  <si>
    <t>151709010108</t>
  </si>
  <si>
    <t>Otras-GNB</t>
  </si>
  <si>
    <t>151709090101</t>
  </si>
  <si>
    <t>Otras Cuentas por Cobrar</t>
  </si>
  <si>
    <t>151709090102</t>
  </si>
  <si>
    <t>Comision Seguros por cobrar</t>
  </si>
  <si>
    <t>151709090103</t>
  </si>
  <si>
    <t>Interesese x cobrar del PBP del TC</t>
  </si>
  <si>
    <t>152709010105</t>
  </si>
  <si>
    <t>152709010107</t>
  </si>
  <si>
    <t>152709090102</t>
  </si>
  <si>
    <t>Seguros por cobrar</t>
  </si>
  <si>
    <t>152709090103</t>
  </si>
  <si>
    <t>151719010108</t>
  </si>
  <si>
    <t>cuentas x cobrar venta bienes</t>
  </si>
  <si>
    <t>151719010112</t>
  </si>
  <si>
    <t>BONOS POR COBRAR FMV</t>
  </si>
  <si>
    <t>BIENES REALIZABLES RECIBIDOS EN PAGO ADJUDICADOS Y FUERA DE USO</t>
  </si>
  <si>
    <t xml:space="preserve">   Bienes Realizables</t>
  </si>
  <si>
    <t xml:space="preserve">   Bienes  Recibidos en Pago y Adjudicados</t>
  </si>
  <si>
    <t xml:space="preserve">PARTICIPACIONES </t>
  </si>
  <si>
    <t xml:space="preserve">   Subsidiarias</t>
  </si>
  <si>
    <t xml:space="preserve">   Asociadas y participaciones en negocios conjuntos</t>
  </si>
  <si>
    <t xml:space="preserve">   Otras</t>
  </si>
  <si>
    <t>INMUEBLES, MAQUINARIAS Y EQUIPO (NETO)</t>
  </si>
  <si>
    <t>INTANGIBLES (NETO)</t>
  </si>
  <si>
    <t xml:space="preserve">   Plusvalía </t>
  </si>
  <si>
    <t xml:space="preserve">   Otros activos intangibles</t>
  </si>
  <si>
    <t>IMPUESTOS CORRIENTES</t>
  </si>
  <si>
    <t>x</t>
  </si>
  <si>
    <t>IMPUESTO DIFERIDO</t>
  </si>
  <si>
    <t>191302010102</t>
  </si>
  <si>
    <t>Pago Imp. Temp. a los Act. Netos  - ITAN</t>
  </si>
  <si>
    <t>ACTIVOS NO CORRIENTES MANTENIDOS PARA LA VENTA</t>
  </si>
  <si>
    <t>OTROS ACTIVOS (NETO)</t>
  </si>
  <si>
    <t>Anticipos y Diferidos</t>
  </si>
  <si>
    <t>192107010101</t>
  </si>
  <si>
    <t>191107010102</t>
  </si>
  <si>
    <t>Suministros diversos</t>
  </si>
  <si>
    <t>192119010102</t>
  </si>
  <si>
    <t>Ofic.Recep.Dctos.BID y Custodia</t>
  </si>
  <si>
    <t>191119010103</t>
  </si>
  <si>
    <t>DERECHO DE LLAVE O PIE DE ENTRADA</t>
  </si>
  <si>
    <t>Crédito Fiscal</t>
  </si>
  <si>
    <t>Trámite</t>
  </si>
  <si>
    <t>TOTAL DEL ACTIVO</t>
  </si>
  <si>
    <t>PASIVO Y PATRIMONIO NETO</t>
  </si>
  <si>
    <t>OBLIGACIONES CON EL PUBLICO</t>
  </si>
  <si>
    <t xml:space="preserve">   Obligaciones a la Vista</t>
  </si>
  <si>
    <t xml:space="preserve">   Obligaciones por Cuentas de Ahorro</t>
  </si>
  <si>
    <t xml:space="preserve">   Obligaciones por Cuentas a Plazo</t>
  </si>
  <si>
    <t xml:space="preserve">   Otras Obligaciones</t>
  </si>
  <si>
    <t>211601010101</t>
  </si>
  <si>
    <t>211704020201</t>
  </si>
  <si>
    <t>DEPOSITOS EN GARANTIA CARTA FIANZA</t>
  </si>
  <si>
    <t>DEPOSITOS DE EMP DEL SIST FINANC Y ORG FINANCIEROS</t>
  </si>
  <si>
    <t xml:space="preserve">   Depósitos a la Vista</t>
  </si>
  <si>
    <t xml:space="preserve">   Depósitos de Ahorro</t>
  </si>
  <si>
    <t xml:space="preserve">   Depósitos a Plazo</t>
  </si>
  <si>
    <t>ADEUDOS Y OBLIGACIONES FINANCIERAS</t>
  </si>
  <si>
    <t xml:space="preserve">   Adeudos y Obligaciones con el Banco Central de Reserva del Perú</t>
  </si>
  <si>
    <t xml:space="preserve">   Adeudos y Obligaciones con Empresas e Instituciones financieras del  País</t>
  </si>
  <si>
    <t>261202010106</t>
  </si>
  <si>
    <t>Adeudos COFICASA</t>
  </si>
  <si>
    <t>261802010105</t>
  </si>
  <si>
    <t xml:space="preserve">   Adeudos y Obligaciones con Emp. Ext y Org. Fin. Inter.</t>
  </si>
  <si>
    <t>262501010101</t>
  </si>
  <si>
    <t>BID-Adeudos-Redimibles-NoSubordinado</t>
  </si>
  <si>
    <t>262805010101</t>
  </si>
  <si>
    <t>Intereses x pagar adeudos con org.internac.</t>
  </si>
  <si>
    <t xml:space="preserve">   Otros Adeudos  y  Obligaciones del país  y del  exterior </t>
  </si>
  <si>
    <t>262602010101</t>
  </si>
  <si>
    <t>Adeudados Por Prestamo No Subordinados Redimible</t>
  </si>
  <si>
    <t>262806010101</t>
  </si>
  <si>
    <t>Intereses x pagar otros adeudos</t>
  </si>
  <si>
    <t>262602020101</t>
  </si>
  <si>
    <t>Adeudos por Prestamos no subordinados</t>
  </si>
  <si>
    <t xml:space="preserve">   Valores y Títulos </t>
  </si>
  <si>
    <t>DERIVADOS PARA NEGOCIACIÓN</t>
  </si>
  <si>
    <t>CUENTAS POR PAGAR</t>
  </si>
  <si>
    <t>Cuentas por pagar diversas</t>
  </si>
  <si>
    <t>251404010112</t>
  </si>
  <si>
    <t>Cladia S.A.C.</t>
  </si>
  <si>
    <t>251404010119</t>
  </si>
  <si>
    <t>251404010121</t>
  </si>
  <si>
    <t>DHMONT &amp; CG &amp; M SAC-No Vinculado</t>
  </si>
  <si>
    <t>251404010123</t>
  </si>
  <si>
    <t>Inmobiliaria Valora SAC.</t>
  </si>
  <si>
    <t>251404010125</t>
  </si>
  <si>
    <t>ArtecoInmob.LaCastellanaSA-No Vinculado</t>
  </si>
  <si>
    <t>251404010126</t>
  </si>
  <si>
    <t>Retencion-Vida Armonia SAC-No Vinculado</t>
  </si>
  <si>
    <t>251404010129</t>
  </si>
  <si>
    <t>Inmobiliaria Azcona EIRL</t>
  </si>
  <si>
    <t>251404010130</t>
  </si>
  <si>
    <t>Constructora Fireside Investments EIRL</t>
  </si>
  <si>
    <t>251419010112</t>
  </si>
  <si>
    <t>RETENCIONES JUDICIALES</t>
  </si>
  <si>
    <t>Dividendos, participaciones y remuneraciones por pagar</t>
  </si>
  <si>
    <t>251601010101</t>
  </si>
  <si>
    <t>Proveedores de bienes</t>
  </si>
  <si>
    <t>252601010101</t>
  </si>
  <si>
    <t>Impuestos y contribuciones</t>
  </si>
  <si>
    <t>251705010106</t>
  </si>
  <si>
    <t>Renta 2da Categoria</t>
  </si>
  <si>
    <t>251705010108</t>
  </si>
  <si>
    <t>Impuestos Temporal a los Activos Netos</t>
  </si>
  <si>
    <t>251705010109</t>
  </si>
  <si>
    <t>Renta no domiciliados</t>
  </si>
  <si>
    <t>PROVISIONES</t>
  </si>
  <si>
    <t xml:space="preserve">   Provisión para créditos contingentes </t>
  </si>
  <si>
    <t>Provisión gener. Cartas Fianza</t>
  </si>
  <si>
    <t>Provisión gener. conting.grandes</t>
  </si>
  <si>
    <t>271102010201</t>
  </si>
  <si>
    <t>Prov.gener.conting.microemp.</t>
  </si>
  <si>
    <t xml:space="preserve">   Provisión para litigios y demandas</t>
  </si>
  <si>
    <t xml:space="preserve">   Otros</t>
  </si>
  <si>
    <t>271209010101</t>
  </si>
  <si>
    <t>Otras provisiones contingentes</t>
  </si>
  <si>
    <t xml:space="preserve">OTROS PASIVOS </t>
  </si>
  <si>
    <t>PLAN AHORRO</t>
  </si>
  <si>
    <t>Creditos indirectos - Cartas Fianza</t>
  </si>
  <si>
    <t>TOTAL PASIVO</t>
  </si>
  <si>
    <t>PATRIMONIO NETO</t>
  </si>
  <si>
    <t xml:space="preserve">   Capital Social</t>
  </si>
  <si>
    <t xml:space="preserve">   Capital Adicional</t>
  </si>
  <si>
    <t>Capital en tramite de acciones comunes</t>
  </si>
  <si>
    <t xml:space="preserve">   Reservas </t>
  </si>
  <si>
    <t xml:space="preserve">   Ajustes al Patrimonio</t>
  </si>
  <si>
    <t xml:space="preserve">   Resultados Acumulados</t>
  </si>
  <si>
    <t>381102010101</t>
  </si>
  <si>
    <t>Utilidad acum.sin acuerdo de ca</t>
  </si>
  <si>
    <t>381101010101</t>
  </si>
  <si>
    <t>Utilidad acum.con acuerdo de ca</t>
  </si>
  <si>
    <t>381201010101</t>
  </si>
  <si>
    <t>(Perdida acumulada)</t>
  </si>
  <si>
    <t>391102010101</t>
  </si>
  <si>
    <t>Utilidad neta ejerc.sin acuerdo</t>
  </si>
  <si>
    <t xml:space="preserve">   Resultado Neto del Ejercicio</t>
  </si>
  <si>
    <t>TOTAL DEL PASIVO Y PATRIMONIO NETO</t>
  </si>
  <si>
    <t xml:space="preserve">   Cartera Final Bruta sin intereses</t>
  </si>
  <si>
    <t>RIESGOS Y COMPROMISOS CONTINGENTES</t>
  </si>
  <si>
    <t>Responsabilidad x Cartas Fianza Otorgadas</t>
  </si>
  <si>
    <t>721201010103</t>
  </si>
  <si>
    <t>Respons.xcarta Fianza Microempresa</t>
  </si>
  <si>
    <t>721902090101</t>
  </si>
  <si>
    <t>Otras responsabilidades</t>
  </si>
  <si>
    <t>RENDIMIENTO DE CREDITOS EN SUSPENSO</t>
  </si>
  <si>
    <t>CREDITOS HIPOTECARIOS EN GARANTIA</t>
  </si>
  <si>
    <t>PRESTAMOS OTORGADOS A PARTIR DEL 01/01/2013</t>
  </si>
  <si>
    <t>GARANTÍAS RECIBIDAS POR OPERACIONES DE CRÉDITO</t>
  </si>
  <si>
    <t>841404010101</t>
  </si>
  <si>
    <t>Garantía en efectivo</t>
  </si>
  <si>
    <t>Garantia deposito no inscritos</t>
  </si>
  <si>
    <t>841404040101</t>
  </si>
  <si>
    <t>Garantias Preferidas Autoliquidables</t>
  </si>
  <si>
    <t>841410010102</t>
  </si>
  <si>
    <t>Fianzas solidarias(Aval)</t>
  </si>
  <si>
    <t>OTRAS CUENTAS DE CONTROL ACREEDORAS</t>
  </si>
  <si>
    <t>842919010101</t>
  </si>
  <si>
    <t>841919010102</t>
  </si>
  <si>
    <t>Otras-Carta Fianza</t>
  </si>
  <si>
    <t>842919010102</t>
  </si>
  <si>
    <t>PATRIMONIO SIN PREFERENTE</t>
  </si>
  <si>
    <t>Rendimientos depósitos (Devengados)</t>
  </si>
  <si>
    <t>BBVA OVERNIGHT SOLES</t>
  </si>
  <si>
    <t>BBVA OVERNIGHT DÓLARES</t>
  </si>
  <si>
    <t>CUENTA AHORRO BBVA          MN</t>
  </si>
  <si>
    <t>CUENTA AHORRO BBVA          ME</t>
  </si>
  <si>
    <t>BBVA CC ME 0011-0661-01-00040918</t>
  </si>
  <si>
    <t>BBVA CC MN 0011-0661-01-00040896</t>
  </si>
  <si>
    <t>BBVA Soles</t>
  </si>
  <si>
    <t>BBVA Dolares</t>
  </si>
  <si>
    <t>Raiz Soles</t>
  </si>
  <si>
    <t>Raiz Dólares</t>
  </si>
  <si>
    <t>BCP Soles</t>
  </si>
  <si>
    <t>BCP Dólares</t>
  </si>
  <si>
    <t>VENCIMIENTOS DEL MES EN S/</t>
  </si>
  <si>
    <t>Pichincha Soles</t>
  </si>
  <si>
    <t>Pichincha Dólares</t>
  </si>
  <si>
    <t>Ripley Soles</t>
  </si>
  <si>
    <t>Ripley Dólares</t>
  </si>
  <si>
    <t>Confianza Soles</t>
  </si>
  <si>
    <t>Confianza Dólares</t>
  </si>
  <si>
    <t>Interbank Soles</t>
  </si>
  <si>
    <t>Interbank Dólares</t>
  </si>
  <si>
    <t>GNB Soles</t>
  </si>
  <si>
    <t>GNB Dólares</t>
  </si>
  <si>
    <t>Total general Soles</t>
  </si>
  <si>
    <t>Total general Dólares</t>
  </si>
  <si>
    <t>GNB</t>
  </si>
  <si>
    <t>SEGUROS</t>
  </si>
  <si>
    <t>RECAUDO</t>
  </si>
  <si>
    <t>Por Ubigeo</t>
  </si>
  <si>
    <t>Por Proyecto</t>
  </si>
  <si>
    <t>Bco GNB ME 1021588004</t>
  </si>
  <si>
    <t>Banco Banbif Soles</t>
  </si>
  <si>
    <t>Banco Banbif Dólares</t>
  </si>
  <si>
    <t>CUENTA CORRIENTE BBVA      MN</t>
  </si>
  <si>
    <t>CUENTA CORRIENTE BBVA      ME</t>
  </si>
  <si>
    <t>Total DOLARES AMERICANOS EN S/</t>
  </si>
  <si>
    <t>Total general en S/</t>
  </si>
  <si>
    <t>OPERACIONES TESORERÍA</t>
  </si>
  <si>
    <t>Banbif</t>
  </si>
  <si>
    <t xml:space="preserve">REPORTE DE DEPÓSITOS A PLAZO Y SALDOS </t>
  </si>
  <si>
    <t xml:space="preserve">      Corto Plazo</t>
  </si>
  <si>
    <t xml:space="preserve">      Largo Plazo</t>
  </si>
  <si>
    <t>RESUMEN DE OPERACIONES DIARIAS</t>
  </si>
  <si>
    <t>Movimientos Posición Final en S/.</t>
  </si>
  <si>
    <t xml:space="preserve">     Movimientos en S/</t>
  </si>
  <si>
    <t xml:space="preserve">     Movimientos en $</t>
  </si>
  <si>
    <t>TOTAL EN S/</t>
  </si>
  <si>
    <t>martes</t>
  </si>
  <si>
    <t>miércoles</t>
  </si>
  <si>
    <t>jueves</t>
  </si>
  <si>
    <t>viernes</t>
  </si>
  <si>
    <t>sábado</t>
  </si>
  <si>
    <t>domingo</t>
  </si>
  <si>
    <t>lunes</t>
  </si>
  <si>
    <t>NOMBRE</t>
  </si>
  <si>
    <t>Ago-2019</t>
  </si>
  <si>
    <t>Dic-2019</t>
  </si>
  <si>
    <t>Ene-2019</t>
  </si>
  <si>
    <t>Feb-2019</t>
  </si>
  <si>
    <t>Jul-2019</t>
  </si>
  <si>
    <t>Jun-2019</t>
  </si>
  <si>
    <t>Mar-2019</t>
  </si>
  <si>
    <t>Nov-2019</t>
  </si>
  <si>
    <t>Oct-2019</t>
  </si>
  <si>
    <t>Sep-2019</t>
  </si>
  <si>
    <t>18-Abr-2019</t>
  </si>
  <si>
    <t>19-Abr-2019</t>
  </si>
  <si>
    <t>12-Ago-2019</t>
  </si>
  <si>
    <t>13-Ago-2019</t>
  </si>
  <si>
    <t>14-Ago-2019</t>
  </si>
  <si>
    <t>15-Ago-2019</t>
  </si>
  <si>
    <t>16-Ago-2019</t>
  </si>
  <si>
    <t>19-Ago-2019</t>
  </si>
  <si>
    <t>1-Ago-2019</t>
  </si>
  <si>
    <t>20-Ago-2019</t>
  </si>
  <si>
    <t>21-Ago-2019</t>
  </si>
  <si>
    <t>22-Ago-2019</t>
  </si>
  <si>
    <t>23-Ago-2019</t>
  </si>
  <si>
    <t>26-Ago-2019</t>
  </si>
  <si>
    <t>27-Ago-2019</t>
  </si>
  <si>
    <t>28-Ago-2019</t>
  </si>
  <si>
    <t>29-Ago-2019</t>
  </si>
  <si>
    <t>2-Ago-2019</t>
  </si>
  <si>
    <t>30-Ago-2019</t>
  </si>
  <si>
    <t>5-Ago-2019</t>
  </si>
  <si>
    <t>6-Ago-2019</t>
  </si>
  <si>
    <t>7-Ago-2019</t>
  </si>
  <si>
    <t>8-Ago-2019</t>
  </si>
  <si>
    <t>9-Ago-2019</t>
  </si>
  <si>
    <t>10-Dic-2019</t>
  </si>
  <si>
    <t>11-Dic-2019</t>
  </si>
  <si>
    <t>12-Dic-2019</t>
  </si>
  <si>
    <t>13-Dic-2019</t>
  </si>
  <si>
    <t>16-Dic-2019</t>
  </si>
  <si>
    <t>17-Dic-2019</t>
  </si>
  <si>
    <t>18-Dic-2019</t>
  </si>
  <si>
    <t>19-Dic-2019</t>
  </si>
  <si>
    <t>20-Dic-2019</t>
  </si>
  <si>
    <t>23-Dic-2019</t>
  </si>
  <si>
    <t>24-Dic-2019</t>
  </si>
  <si>
    <t>25-Dic-2019</t>
  </si>
  <si>
    <t>26-Dic-2019</t>
  </si>
  <si>
    <t>27-Dic-2019</t>
  </si>
  <si>
    <t>2-Dic-2019</t>
  </si>
  <si>
    <t>30-Dic-2019</t>
  </si>
  <si>
    <t>31-Dic-2019</t>
  </si>
  <si>
    <t>3-Dic-2019</t>
  </si>
  <si>
    <t>4-Dic-2019</t>
  </si>
  <si>
    <t>5-Dic-2019</t>
  </si>
  <si>
    <t>6-Dic-2019</t>
  </si>
  <si>
    <t>9-Dic-2019</t>
  </si>
  <si>
    <t>10-Ene-2019</t>
  </si>
  <si>
    <t>11-Ene-2019</t>
  </si>
  <si>
    <t>14-Ene-2019</t>
  </si>
  <si>
    <t>15-Ene-2019</t>
  </si>
  <si>
    <t>16-Ene-2019</t>
  </si>
  <si>
    <t>17-Ene-2019</t>
  </si>
  <si>
    <t>18-Ene-2019</t>
  </si>
  <si>
    <t>1-Ene-2019</t>
  </si>
  <si>
    <t>21-Ene-2019</t>
  </si>
  <si>
    <t>22-Ene-2019</t>
  </si>
  <si>
    <t>23-Ene-2019</t>
  </si>
  <si>
    <t>24-Ene-2019</t>
  </si>
  <si>
    <t>25-Ene-2019</t>
  </si>
  <si>
    <t>28-Ene-2019</t>
  </si>
  <si>
    <t>29-Ene-2019</t>
  </si>
  <si>
    <t>2-Ene-2019</t>
  </si>
  <si>
    <t>30-Ene-2019</t>
  </si>
  <si>
    <t>31-Ene-2019</t>
  </si>
  <si>
    <t>3-Ene-2019</t>
  </si>
  <si>
    <t>4-Ene-2019</t>
  </si>
  <si>
    <t>7-Ene-2019</t>
  </si>
  <si>
    <t>8-Ene-2019</t>
  </si>
  <si>
    <t>9-Ene-2019</t>
  </si>
  <si>
    <t>11-Feb-2019</t>
  </si>
  <si>
    <t>12-Feb-2019</t>
  </si>
  <si>
    <t>13-Feb-2019</t>
  </si>
  <si>
    <t>14-Feb-2019</t>
  </si>
  <si>
    <t>15-Feb-2019</t>
  </si>
  <si>
    <t>18-Feb-2019</t>
  </si>
  <si>
    <t>19-Feb-2019</t>
  </si>
  <si>
    <t>1-Feb-2019</t>
  </si>
  <si>
    <t>20-Feb-2019</t>
  </si>
  <si>
    <t>21-Feb-2019</t>
  </si>
  <si>
    <t>22-Feb-2019</t>
  </si>
  <si>
    <t>25-Feb-2019</t>
  </si>
  <si>
    <t>26-Feb-2019</t>
  </si>
  <si>
    <t>27-Feb-2019</t>
  </si>
  <si>
    <t>28-Feb-2019</t>
  </si>
  <si>
    <t>4-Feb-2019</t>
  </si>
  <si>
    <t>5-Feb-2019</t>
  </si>
  <si>
    <t>6-Feb-2019</t>
  </si>
  <si>
    <t>7-Feb-2019</t>
  </si>
  <si>
    <t>8-Feb-2019</t>
  </si>
  <si>
    <t>10-Jul-2019</t>
  </si>
  <si>
    <t>11-Jul-2019</t>
  </si>
  <si>
    <t>12-Jul-2019</t>
  </si>
  <si>
    <t>15-Jul-2019</t>
  </si>
  <si>
    <t>16-Jul-2019</t>
  </si>
  <si>
    <t>17-Jul-2019</t>
  </si>
  <si>
    <t>18-Jul-2019</t>
  </si>
  <si>
    <t>19-Jul-2019</t>
  </si>
  <si>
    <t>1-Jul-2019</t>
  </si>
  <si>
    <t>22-Jul-2019</t>
  </si>
  <si>
    <t>23-Jul-2019</t>
  </si>
  <si>
    <t>24-Jul-2019</t>
  </si>
  <si>
    <t>25-Jul-2019</t>
  </si>
  <si>
    <t>26-Jul-2019</t>
  </si>
  <si>
    <t>29-Jul-2019</t>
  </si>
  <si>
    <t>2-Jul-2019</t>
  </si>
  <si>
    <t>30-Jul-2019</t>
  </si>
  <si>
    <t>31-Jul-2019</t>
  </si>
  <si>
    <t>3-Jul-2019</t>
  </si>
  <si>
    <t>4-Jul-2019</t>
  </si>
  <si>
    <t>5-Jul-2019</t>
  </si>
  <si>
    <t>8-Jul-2019</t>
  </si>
  <si>
    <t>9-Jul-2019</t>
  </si>
  <si>
    <t>10-Jun-2019</t>
  </si>
  <si>
    <t>11-Jun-2019</t>
  </si>
  <si>
    <t>12-Jun-2019</t>
  </si>
  <si>
    <t>13-Jun-2019</t>
  </si>
  <si>
    <t>14-Jun-2019</t>
  </si>
  <si>
    <t>17-Jun-2019</t>
  </si>
  <si>
    <t>18-Jun-2019</t>
  </si>
  <si>
    <t>19-Jun-2019</t>
  </si>
  <si>
    <t>20-Jun-2019</t>
  </si>
  <si>
    <t>21-Jun-2019</t>
  </si>
  <si>
    <t>24-Jun-2019</t>
  </si>
  <si>
    <t>25-Jun-2019</t>
  </si>
  <si>
    <t>26-Jun-2019</t>
  </si>
  <si>
    <t>27-Jun-2019</t>
  </si>
  <si>
    <t>28-Jun-2019</t>
  </si>
  <si>
    <t>3-Jun-2019</t>
  </si>
  <si>
    <t>4-Jun-2019</t>
  </si>
  <si>
    <t>5-Jun-2019</t>
  </si>
  <si>
    <t>6-Jun-2019</t>
  </si>
  <si>
    <t>7-Jun-2019</t>
  </si>
  <si>
    <t>11-Mar-2019</t>
  </si>
  <si>
    <t>12-Mar-2019</t>
  </si>
  <si>
    <t>13-Mar-2019</t>
  </si>
  <si>
    <t>14-Mar-2019</t>
  </si>
  <si>
    <t>15-Mar-2019</t>
  </si>
  <si>
    <t>18-Mar-2019</t>
  </si>
  <si>
    <t>19-Mar-2019</t>
  </si>
  <si>
    <t>1-Mar-2019</t>
  </si>
  <si>
    <t>20-Mar-2019</t>
  </si>
  <si>
    <t>21-Mar-2019</t>
  </si>
  <si>
    <t>22-Mar-2019</t>
  </si>
  <si>
    <t>25-Mar-2019</t>
  </si>
  <si>
    <t>26-Mar-2019</t>
  </si>
  <si>
    <t>27-Mar-2019</t>
  </si>
  <si>
    <t>28-Mar-2019</t>
  </si>
  <si>
    <t>29-Mar-2019</t>
  </si>
  <si>
    <t>4-Mar-2019</t>
  </si>
  <si>
    <t>5-Mar-2019</t>
  </si>
  <si>
    <t>6-Mar-2019</t>
  </si>
  <si>
    <t>7-Mar-2019</t>
  </si>
  <si>
    <t>8-Mar-2019</t>
  </si>
  <si>
    <t>1-May-2019</t>
  </si>
  <si>
    <t>22-May-2019</t>
  </si>
  <si>
    <t>23-May-2019</t>
  </si>
  <si>
    <t>24-May-2019</t>
  </si>
  <si>
    <t>27-May-2019</t>
  </si>
  <si>
    <t>28-May-2019</t>
  </si>
  <si>
    <t>29-May-2019</t>
  </si>
  <si>
    <t>30-May-2019</t>
  </si>
  <si>
    <t>31-May-2019</t>
  </si>
  <si>
    <t>11-Nov-2019</t>
  </si>
  <si>
    <t>12-Nov-2019</t>
  </si>
  <si>
    <t>13-Nov-2019</t>
  </si>
  <si>
    <t>14-Nov-2019</t>
  </si>
  <si>
    <t>15-Nov-2019</t>
  </si>
  <si>
    <t>18-Nov-2019</t>
  </si>
  <si>
    <t>19-Nov-2019</t>
  </si>
  <si>
    <t>1-Nov-2019</t>
  </si>
  <si>
    <t>20-Nov-2019</t>
  </si>
  <si>
    <t>21-Nov-2019</t>
  </si>
  <si>
    <t>22-Nov-2019</t>
  </si>
  <si>
    <t>25-Nov-2019</t>
  </si>
  <si>
    <t>26-Nov-2019</t>
  </si>
  <si>
    <t>27-Nov-2019</t>
  </si>
  <si>
    <t>28-Nov-2019</t>
  </si>
  <si>
    <t>29-Nov-2019</t>
  </si>
  <si>
    <t>4-Nov-2019</t>
  </si>
  <si>
    <t>5-Nov-2019</t>
  </si>
  <si>
    <t>6-Nov-2019</t>
  </si>
  <si>
    <t>7-Nov-2019</t>
  </si>
  <si>
    <t>8-Nov-2019</t>
  </si>
  <si>
    <t>10-Sep-2019</t>
  </si>
  <si>
    <t>11-Sep-2019</t>
  </si>
  <si>
    <t>12-Sep-2019</t>
  </si>
  <si>
    <t>13-Sep-2019</t>
  </si>
  <si>
    <t>16-Sep-2019</t>
  </si>
  <si>
    <t>17-Sep-2019</t>
  </si>
  <si>
    <t>18-Sep-2019</t>
  </si>
  <si>
    <t>19-Sep-2019</t>
  </si>
  <si>
    <t>20-Sep-2019</t>
  </si>
  <si>
    <t>23-Sep-2019</t>
  </si>
  <si>
    <t>24-Sep-2019</t>
  </si>
  <si>
    <t>25-Sep-2019</t>
  </si>
  <si>
    <t>26-Sep-2019</t>
  </si>
  <si>
    <t>27-Sep-2019</t>
  </si>
  <si>
    <t>2-Sep-2019</t>
  </si>
  <si>
    <t>30-Sep-2019</t>
  </si>
  <si>
    <t>3-Sep-2019</t>
  </si>
  <si>
    <t>4-Sep-2019</t>
  </si>
  <si>
    <t>5-Sep-2019</t>
  </si>
  <si>
    <t>6-Sep-2019</t>
  </si>
  <si>
    <t>9-Sep-2019</t>
  </si>
  <si>
    <t>(Varios elementos)</t>
  </si>
  <si>
    <t>1-Oct-2019</t>
  </si>
  <si>
    <t>2-Oct-2019</t>
  </si>
  <si>
    <t>3-Oct-2019</t>
  </si>
  <si>
    <t>4-Oct-2019</t>
  </si>
  <si>
    <t>7-Oct-2019</t>
  </si>
  <si>
    <t>8-Oct-2019</t>
  </si>
  <si>
    <t>9-Oct-2019</t>
  </si>
  <si>
    <t>10-Oct-2019</t>
  </si>
  <si>
    <t>11-Oct-2019</t>
  </si>
  <si>
    <t>14-Oct-2019</t>
  </si>
  <si>
    <t>15-Oct-2019</t>
  </si>
  <si>
    <t>16-Oct-2019</t>
  </si>
  <si>
    <t>17-Oct-2019</t>
  </si>
  <si>
    <t>18-Oct-2019</t>
  </si>
  <si>
    <t>21-Oct-2019</t>
  </si>
  <si>
    <t>22-Oct-2019</t>
  </si>
  <si>
    <t>23-Oct-2019</t>
  </si>
  <si>
    <t>24-Oct-2019</t>
  </si>
  <si>
    <t>25-Oct-2019</t>
  </si>
  <si>
    <t>28-Oct-2019</t>
  </si>
  <si>
    <t>29-Oct-2019</t>
  </si>
  <si>
    <t>30-Oct-2019</t>
  </si>
  <si>
    <t>31-Oct-2019</t>
  </si>
  <si>
    <t xml:space="preserve">      Cuentas por Cobrar por Venta de Bienes y Servicios y Fideicomiso</t>
  </si>
  <si>
    <t xml:space="preserve">      Otras Cuentas por Cobrar </t>
  </si>
  <si>
    <t>Cuentas x cobrar venta bienes</t>
  </si>
  <si>
    <t>00001685</t>
  </si>
  <si>
    <t>431</t>
  </si>
  <si>
    <t>00001686</t>
  </si>
  <si>
    <t>00001958</t>
  </si>
  <si>
    <t>637</t>
  </si>
  <si>
    <t>00001970</t>
  </si>
  <si>
    <t>658</t>
  </si>
  <si>
    <t>00002441</t>
  </si>
  <si>
    <t>00002442</t>
  </si>
  <si>
    <t>00002443</t>
  </si>
  <si>
    <t>00002444</t>
  </si>
  <si>
    <t>00002447</t>
  </si>
  <si>
    <t>1043</t>
  </si>
  <si>
    <t>00002448</t>
  </si>
  <si>
    <t>00002451</t>
  </si>
  <si>
    <t>803</t>
  </si>
  <si>
    <t>00002452</t>
  </si>
  <si>
    <t>00002453</t>
  </si>
  <si>
    <t>814</t>
  </si>
  <si>
    <t>00002454</t>
  </si>
  <si>
    <t>00002455</t>
  </si>
  <si>
    <t>834</t>
  </si>
  <si>
    <t>00002456</t>
  </si>
  <si>
    <t>49 - MI BANCO</t>
  </si>
  <si>
    <t>733</t>
  </si>
  <si>
    <t>00002457</t>
  </si>
  <si>
    <t>00002458</t>
  </si>
  <si>
    <t>1051</t>
  </si>
  <si>
    <t>00002459</t>
  </si>
  <si>
    <t>00002460</t>
  </si>
  <si>
    <t>1053</t>
  </si>
  <si>
    <t>00002461</t>
  </si>
  <si>
    <t>556</t>
  </si>
  <si>
    <t>00002462</t>
  </si>
  <si>
    <t>00002463</t>
  </si>
  <si>
    <t>00002464</t>
  </si>
  <si>
    <t>00002465</t>
  </si>
  <si>
    <t>1067</t>
  </si>
  <si>
    <t>00002466</t>
  </si>
  <si>
    <t>1063</t>
  </si>
  <si>
    <t>00002467</t>
  </si>
  <si>
    <t>00002468</t>
  </si>
  <si>
    <t>1064</t>
  </si>
  <si>
    <t>00002469</t>
  </si>
  <si>
    <t>414</t>
  </si>
  <si>
    <t>00002470</t>
  </si>
  <si>
    <t>1065</t>
  </si>
  <si>
    <t>00002471</t>
  </si>
  <si>
    <t>00002472</t>
  </si>
  <si>
    <t>1068</t>
  </si>
  <si>
    <t>00002473</t>
  </si>
  <si>
    <t>1070</t>
  </si>
  <si>
    <t>00002474</t>
  </si>
  <si>
    <t>00002475</t>
  </si>
  <si>
    <t>447</t>
  </si>
  <si>
    <t>00002476</t>
  </si>
  <si>
    <t>00002477</t>
  </si>
  <si>
    <t>979</t>
  </si>
  <si>
    <t>00002478</t>
  </si>
  <si>
    <t>00002479</t>
  </si>
  <si>
    <t>888</t>
  </si>
  <si>
    <t>00002480</t>
  </si>
  <si>
    <t>00002481</t>
  </si>
  <si>
    <t>00002484</t>
  </si>
  <si>
    <t>1025</t>
  </si>
  <si>
    <t>00002485</t>
  </si>
  <si>
    <t>00002486</t>
  </si>
  <si>
    <t>00002487</t>
  </si>
  <si>
    <t>00002488</t>
  </si>
  <si>
    <t>00002489</t>
  </si>
  <si>
    <t>00002490</t>
  </si>
  <si>
    <t>1082</t>
  </si>
  <si>
    <t>00002491</t>
  </si>
  <si>
    <t>00002493</t>
  </si>
  <si>
    <t>00002494</t>
  </si>
  <si>
    <t>00002495</t>
  </si>
  <si>
    <t>1083</t>
  </si>
  <si>
    <t>00002496</t>
  </si>
  <si>
    <t>00002497</t>
  </si>
  <si>
    <t>00002498</t>
  </si>
  <si>
    <t>00002499</t>
  </si>
  <si>
    <t>1073</t>
  </si>
  <si>
    <t>00002500</t>
  </si>
  <si>
    <t>1087</t>
  </si>
  <si>
    <t>00002501</t>
  </si>
  <si>
    <t>00002502</t>
  </si>
  <si>
    <t>00002507</t>
  </si>
  <si>
    <t>1086</t>
  </si>
  <si>
    <t>00002508</t>
  </si>
  <si>
    <t>00002523</t>
  </si>
  <si>
    <t>1104</t>
  </si>
  <si>
    <t>00002524</t>
  </si>
  <si>
    <t>00002525</t>
  </si>
  <si>
    <t>00002526</t>
  </si>
  <si>
    <t>00002527</t>
  </si>
  <si>
    <t>00002528</t>
  </si>
  <si>
    <t>1089</t>
  </si>
  <si>
    <t>00002529</t>
  </si>
  <si>
    <t>00002530</t>
  </si>
  <si>
    <t>1090</t>
  </si>
  <si>
    <t>00002531</t>
  </si>
  <si>
    <t>00002532</t>
  </si>
  <si>
    <t>00002533</t>
  </si>
  <si>
    <t>1125</t>
  </si>
  <si>
    <t>00002534</t>
  </si>
  <si>
    <t>5-2020</t>
  </si>
  <si>
    <t>7-2020</t>
  </si>
  <si>
    <t>1-2020</t>
  </si>
  <si>
    <t>11-2020</t>
  </si>
  <si>
    <t>6-2020</t>
  </si>
  <si>
    <t>31 - 60</t>
  </si>
  <si>
    <t>Mi Banco</t>
  </si>
  <si>
    <t>Mi Banco Soles</t>
  </si>
  <si>
    <t>Mi Banco Dólares</t>
  </si>
  <si>
    <t>No se renovó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</si>
</sst>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_ * #,##0.00_ ;_ * \-#,##0.00_ ;_ * &quot;-&quot;??_ ;_ @_ "/>
    <numFmt numFmtId="165" formatCode="_(* #,##0.00_);[Red]_(* \(#,##0.00\);_(* &quot;&quot;??_);_(@_)"/>
    <numFmt numFmtId="166" formatCode="0.000"/>
    <numFmt numFmtId="167" formatCode="###,###,##0.00"/>
    <numFmt numFmtId="168" formatCode="#,##0.000;[Red]#,##0.000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_ [$€-2]* #,##0.00_ ;_ [$€-2]* \-#,##0.00_ ;_ [$€-2]* &quot;-&quot;??_ "/>
    <numFmt numFmtId="172" formatCode="_-[$€]\ * #,##0.00_-;\-[$€]\ * #,##0.00_-;_-[$€]\ * &quot;-&quot;??_-;_-@_-"/>
    <numFmt numFmtId="173" formatCode="_(* #,##0.000_);[Red]_(* \(#,##0.000\);_(* &quot;&quot;??_);_(@_)"/>
    <numFmt numFmtId="174" formatCode="_(* #,##0_);_(* \(#,##0\);_(* &quot;-&quot;??_);_(@_)"/>
    <numFmt numFmtId="175" formatCode="#,##0.00_ ;\-#,##0.00\ "/>
    <numFmt numFmtId="176" formatCode="_ * #,##0_ ;_ * \-#,##0_ ;_ * &quot;-&quot;??_ ;_ @_ "/>
    <numFmt numFmtId="177" formatCode="###,###,##0.000000"/>
    <numFmt numFmtId="178" formatCode="0.000000"/>
    <numFmt numFmtId="179" formatCode="##,##0.00"/>
    <numFmt numFmtId="180" formatCode="dd\-mm\-yyyy"/>
  </numFmts>
  <fonts count="10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8"/>
      <name val="Calibri"/>
      <family val="2"/>
    </font>
    <font>
      <sz val="10"/>
      <name val="Courier"/>
      <family val="3"/>
    </font>
    <font>
      <sz val="9"/>
      <color indexed="10"/>
      <name val="Geneva"/>
      <family val="2"/>
    </font>
    <font>
      <sz val="10"/>
      <color indexed="8"/>
      <name val="Arial"/>
      <family val="2"/>
    </font>
    <font>
      <sz val="11"/>
      <color indexed="9"/>
      <name val="Czcionka tekstu podstawowego"/>
      <family val="2"/>
      <charset val="238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2"/>
      <color indexed="10"/>
      <name val="Calibri"/>
      <family val="2"/>
    </font>
    <font>
      <sz val="10"/>
      <color indexed="17"/>
      <name val="Arial"/>
      <family val="2"/>
    </font>
    <font>
      <sz val="11"/>
      <color indexed="17"/>
      <name val="Calibri"/>
      <family val="2"/>
    </font>
    <font>
      <b/>
      <sz val="12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52"/>
      <name val="Calibri"/>
      <family val="2"/>
    </font>
    <font>
      <b/>
      <sz val="12"/>
      <color indexed="9"/>
      <name val="Calibri"/>
      <family val="2"/>
    </font>
    <font>
      <b/>
      <sz val="10"/>
      <color indexed="9"/>
      <name val="Arial"/>
      <family val="2"/>
    </font>
    <font>
      <b/>
      <sz val="11"/>
      <color indexed="9"/>
      <name val="Calibri"/>
      <family val="2"/>
    </font>
    <font>
      <sz val="10"/>
      <color indexed="52"/>
      <name val="Arial"/>
      <family val="2"/>
    </font>
    <font>
      <sz val="11"/>
      <color indexed="52"/>
      <name val="Calibri"/>
      <family val="2"/>
    </font>
    <font>
      <sz val="12"/>
      <name val="BERNHARD"/>
    </font>
    <font>
      <sz val="10"/>
      <name val="BERNHARD"/>
    </font>
    <font>
      <sz val="10"/>
      <name val="Helv"/>
    </font>
    <font>
      <sz val="12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1"/>
      <color indexed="62"/>
      <name val="Calibri"/>
      <family val="2"/>
    </font>
    <font>
      <i/>
      <sz val="12"/>
      <color indexed="23"/>
      <name val="Calibri"/>
      <family val="2"/>
    </font>
    <font>
      <sz val="10"/>
      <color indexed="20"/>
      <name val="Arial"/>
      <family val="2"/>
    </font>
    <font>
      <sz val="11"/>
      <color indexed="20"/>
      <name val="Calibri"/>
      <family val="2"/>
    </font>
    <font>
      <sz val="10"/>
      <color indexed="60"/>
      <name val="Arial"/>
      <family val="2"/>
    </font>
    <font>
      <sz val="11"/>
      <color indexed="60"/>
      <name val="Calibri"/>
      <family val="2"/>
    </font>
    <font>
      <sz val="8"/>
      <name val="Helv"/>
    </font>
    <font>
      <b/>
      <sz val="10"/>
      <color indexed="63"/>
      <name val="Arial"/>
      <family val="2"/>
    </font>
    <font>
      <b/>
      <sz val="11"/>
      <color indexed="63"/>
      <name val="Calibri"/>
      <family val="2"/>
    </font>
    <font>
      <sz val="10"/>
      <color indexed="10"/>
      <name val="Arial"/>
      <family val="2"/>
    </font>
    <font>
      <sz val="11"/>
      <color indexed="10"/>
      <name val="Calibri"/>
      <family val="2"/>
    </font>
    <font>
      <i/>
      <sz val="10"/>
      <color indexed="23"/>
      <name val="Arial"/>
      <family val="2"/>
    </font>
    <font>
      <i/>
      <sz val="11"/>
      <color indexed="23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8"/>
      <color indexed="56"/>
      <name val="Cambria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66FF33"/>
      <name val="Calibri"/>
      <family val="2"/>
      <scheme val="minor"/>
    </font>
    <font>
      <b/>
      <sz val="11"/>
      <color rgb="FF66FF3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Arial"/>
      <family val="2"/>
    </font>
    <font>
      <sz val="14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i/>
      <sz val="9"/>
      <name val="Calibri"/>
      <family val="2"/>
      <scheme val="minor"/>
    </font>
    <font>
      <i/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sz val="10"/>
      <color rgb="FFC00000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0"/>
      <color theme="0"/>
      <name val="Arial"/>
      <family val="2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name val="Calibri"/>
      <family val="2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33CC33"/>
        <bgColor indexed="64"/>
      </patternFill>
    </fill>
    <fill>
      <patternFill patternType="solid">
        <fgColor rgb="FFFFFF00"/>
        <bgColor theme="0" tint="-0.14999847407452621"/>
      </patternFill>
    </fill>
  </fills>
  <borders count="5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0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26">
    <xf numFmtId="0" fontId="0" fillId="0" borderId="0"/>
    <xf numFmtId="9" fontId="1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5" fillId="0" borderId="0"/>
    <xf numFmtId="0" fontId="5" fillId="0" borderId="0"/>
    <xf numFmtId="0" fontId="25" fillId="0" borderId="0">
      <alignment vertical="center"/>
    </xf>
    <xf numFmtId="0" fontId="5" fillId="0" borderId="26"/>
    <xf numFmtId="0" fontId="5" fillId="0" borderId="26"/>
    <xf numFmtId="0" fontId="5" fillId="0" borderId="26"/>
    <xf numFmtId="0" fontId="5" fillId="0" borderId="26"/>
    <xf numFmtId="0" fontId="26" fillId="0" borderId="0"/>
    <xf numFmtId="0" fontId="5" fillId="0" borderId="26"/>
    <xf numFmtId="0" fontId="5" fillId="0" borderId="26"/>
    <xf numFmtId="0" fontId="5" fillId="0" borderId="26"/>
    <xf numFmtId="0" fontId="5" fillId="0" borderId="26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5" fillId="0" borderId="0"/>
    <xf numFmtId="0" fontId="5" fillId="0" borderId="0"/>
    <xf numFmtId="0" fontId="5" fillId="0" borderId="26"/>
    <xf numFmtId="0" fontId="1" fillId="2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4" fillId="49" borderId="0" applyNumberFormat="0" applyBorder="0" applyAlignment="0" applyProtection="0"/>
    <xf numFmtId="0" fontId="1" fillId="3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4" fillId="50" borderId="0" applyNumberFormat="0" applyBorder="0" applyAlignment="0" applyProtection="0"/>
    <xf numFmtId="0" fontId="1" fillId="34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4" fillId="51" borderId="0" applyNumberFormat="0" applyBorder="0" applyAlignment="0" applyProtection="0"/>
    <xf numFmtId="0" fontId="1" fillId="38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24" fillId="52" borderId="0" applyNumberFormat="0" applyBorder="0" applyAlignment="0" applyProtection="0"/>
    <xf numFmtId="0" fontId="1" fillId="4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24" fillId="53" borderId="0" applyNumberFormat="0" applyBorder="0" applyAlignment="0" applyProtection="0"/>
    <xf numFmtId="0" fontId="1" fillId="46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24" fillId="54" borderId="0" applyNumberFormat="0" applyBorder="0" applyAlignment="0" applyProtection="0"/>
    <xf numFmtId="0" fontId="1" fillId="27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4" fillId="55" borderId="0" applyNumberFormat="0" applyBorder="0" applyAlignment="0" applyProtection="0"/>
    <xf numFmtId="0" fontId="1" fillId="31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4" fillId="56" borderId="0" applyNumberFormat="0" applyBorder="0" applyAlignment="0" applyProtection="0"/>
    <xf numFmtId="0" fontId="1" fillId="35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4" fillId="57" borderId="0" applyNumberFormat="0" applyBorder="0" applyAlignment="0" applyProtection="0"/>
    <xf numFmtId="0" fontId="1" fillId="3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24" fillId="52" borderId="0" applyNumberFormat="0" applyBorder="0" applyAlignment="0" applyProtection="0"/>
    <xf numFmtId="0" fontId="1" fillId="43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24" fillId="55" borderId="0" applyNumberFormat="0" applyBorder="0" applyAlignment="0" applyProtection="0"/>
    <xf numFmtId="0" fontId="1" fillId="47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24" fillId="58" borderId="0" applyNumberFormat="0" applyBorder="0" applyAlignment="0" applyProtection="0"/>
    <xf numFmtId="0" fontId="28" fillId="59" borderId="0" applyNumberFormat="0" applyBorder="0" applyAlignment="0" applyProtection="0"/>
    <xf numFmtId="0" fontId="4" fillId="28" borderId="0" applyNumberFormat="0" applyBorder="0" applyAlignment="0" applyProtection="0"/>
    <xf numFmtId="0" fontId="29" fillId="59" borderId="0" applyNumberFormat="0" applyBorder="0" applyAlignment="0" applyProtection="0"/>
    <xf numFmtId="0" fontId="29" fillId="59" borderId="0" applyNumberFormat="0" applyBorder="0" applyAlignment="0" applyProtection="0"/>
    <xf numFmtId="0" fontId="30" fillId="59" borderId="0" applyNumberFormat="0" applyBorder="0" applyAlignment="0" applyProtection="0"/>
    <xf numFmtId="0" fontId="4" fillId="32" borderId="0" applyNumberFormat="0" applyBorder="0" applyAlignment="0" applyProtection="0"/>
    <xf numFmtId="0" fontId="29" fillId="56" borderId="0" applyNumberFormat="0" applyBorder="0" applyAlignment="0" applyProtection="0"/>
    <xf numFmtId="0" fontId="29" fillId="56" borderId="0" applyNumberFormat="0" applyBorder="0" applyAlignment="0" applyProtection="0"/>
    <xf numFmtId="0" fontId="30" fillId="56" borderId="0" applyNumberFormat="0" applyBorder="0" applyAlignment="0" applyProtection="0"/>
    <xf numFmtId="0" fontId="4" fillId="36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30" fillId="57" borderId="0" applyNumberFormat="0" applyBorder="0" applyAlignment="0" applyProtection="0"/>
    <xf numFmtId="0" fontId="4" fillId="4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30" fillId="60" borderId="0" applyNumberFormat="0" applyBorder="0" applyAlignment="0" applyProtection="0"/>
    <xf numFmtId="0" fontId="4" fillId="44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30" fillId="61" borderId="0" applyNumberFormat="0" applyBorder="0" applyAlignment="0" applyProtection="0"/>
    <xf numFmtId="0" fontId="4" fillId="48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0" fillId="62" borderId="0" applyNumberFormat="0" applyBorder="0" applyAlignment="0" applyProtection="0"/>
    <xf numFmtId="0" fontId="31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32" fillId="51" borderId="0" applyNumberFormat="0" applyBorder="0" applyAlignment="0" applyProtection="0"/>
    <xf numFmtId="0" fontId="32" fillId="51" borderId="0" applyNumberFormat="0" applyBorder="0" applyAlignment="0" applyProtection="0"/>
    <xf numFmtId="0" fontId="33" fillId="51" borderId="0" applyNumberFormat="0" applyBorder="0" applyAlignment="0" applyProtection="0"/>
    <xf numFmtId="0" fontId="34" fillId="63" borderId="27" applyNumberFormat="0" applyAlignment="0" applyProtection="0"/>
    <xf numFmtId="0" fontId="20" fillId="22" borderId="19" applyNumberFormat="0" applyAlignment="0" applyProtection="0"/>
    <xf numFmtId="0" fontId="35" fillId="63" borderId="27" applyNumberFormat="0" applyAlignment="0" applyProtection="0"/>
    <xf numFmtId="0" fontId="35" fillId="63" borderId="27" applyNumberFormat="0" applyAlignment="0" applyProtection="0"/>
    <xf numFmtId="0" fontId="36" fillId="63" borderId="27" applyNumberFormat="0" applyAlignment="0" applyProtection="0"/>
    <xf numFmtId="0" fontId="37" fillId="64" borderId="28" applyNumberFormat="0" applyAlignment="0" applyProtection="0"/>
    <xf numFmtId="0" fontId="2" fillId="23" borderId="22" applyNumberFormat="0" applyAlignment="0" applyProtection="0"/>
    <xf numFmtId="0" fontId="38" fillId="64" borderId="28" applyNumberFormat="0" applyAlignment="0" applyProtection="0"/>
    <xf numFmtId="0" fontId="38" fillId="64" borderId="28" applyNumberFormat="0" applyAlignment="0" applyProtection="0"/>
    <xf numFmtId="0" fontId="39" fillId="64" borderId="28" applyNumberFormat="0" applyAlignment="0" applyProtection="0"/>
    <xf numFmtId="0" fontId="21" fillId="0" borderId="21" applyNumberFormat="0" applyFill="0" applyAlignment="0" applyProtection="0"/>
    <xf numFmtId="0" fontId="40" fillId="0" borderId="29" applyNumberFormat="0" applyFill="0" applyAlignment="0" applyProtection="0"/>
    <xf numFmtId="0" fontId="40" fillId="0" borderId="29" applyNumberFormat="0" applyFill="0" applyAlignment="0" applyProtection="0"/>
    <xf numFmtId="0" fontId="41" fillId="0" borderId="29" applyNumberFormat="0" applyFill="0" applyAlignment="0" applyProtection="0"/>
    <xf numFmtId="0" fontId="42" fillId="0" borderId="0"/>
    <xf numFmtId="0" fontId="43" fillId="0" borderId="0"/>
    <xf numFmtId="0" fontId="43" fillId="0" borderId="0"/>
    <xf numFmtId="0" fontId="44" fillId="0" borderId="0"/>
    <xf numFmtId="0" fontId="45" fillId="51" borderId="0" applyNumberFormat="0" applyBorder="0" applyAlignment="0" applyProtection="0"/>
    <xf numFmtId="16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5" fillId="0" borderId="26"/>
    <xf numFmtId="0" fontId="5" fillId="0" borderId="26"/>
    <xf numFmtId="0" fontId="5" fillId="0" borderId="26"/>
    <xf numFmtId="0" fontId="5" fillId="0" borderId="26"/>
    <xf numFmtId="0" fontId="46" fillId="0" borderId="30" applyNumberFormat="0" applyFill="0" applyAlignment="0" applyProtection="0"/>
    <xf numFmtId="0" fontId="47" fillId="0" borderId="31" applyNumberFormat="0" applyFill="0" applyAlignment="0" applyProtection="0"/>
    <xf numFmtId="0" fontId="48" fillId="0" borderId="32" applyNumberFormat="0" applyFill="0" applyAlignment="0" applyProtection="0"/>
    <xf numFmtId="0" fontId="14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" fillId="25" borderId="0" applyNumberFormat="0" applyBorder="0" applyAlignment="0" applyProtection="0"/>
    <xf numFmtId="0" fontId="29" fillId="65" borderId="0" applyNumberFormat="0" applyBorder="0" applyAlignment="0" applyProtection="0"/>
    <xf numFmtId="0" fontId="29" fillId="65" borderId="0" applyNumberFormat="0" applyBorder="0" applyAlignment="0" applyProtection="0"/>
    <xf numFmtId="0" fontId="30" fillId="65" borderId="0" applyNumberFormat="0" applyBorder="0" applyAlignment="0" applyProtection="0"/>
    <xf numFmtId="0" fontId="4" fillId="29" borderId="0" applyNumberFormat="0" applyBorder="0" applyAlignment="0" applyProtection="0"/>
    <xf numFmtId="0" fontId="29" fillId="66" borderId="0" applyNumberFormat="0" applyBorder="0" applyAlignment="0" applyProtection="0"/>
    <xf numFmtId="0" fontId="29" fillId="66" borderId="0" applyNumberFormat="0" applyBorder="0" applyAlignment="0" applyProtection="0"/>
    <xf numFmtId="0" fontId="30" fillId="66" borderId="0" applyNumberFormat="0" applyBorder="0" applyAlignment="0" applyProtection="0"/>
    <xf numFmtId="0" fontId="4" fillId="33" borderId="0" applyNumberFormat="0" applyBorder="0" applyAlignment="0" applyProtection="0"/>
    <xf numFmtId="0" fontId="29" fillId="67" borderId="0" applyNumberFormat="0" applyBorder="0" applyAlignment="0" applyProtection="0"/>
    <xf numFmtId="0" fontId="29" fillId="67" borderId="0" applyNumberFormat="0" applyBorder="0" applyAlignment="0" applyProtection="0"/>
    <xf numFmtId="0" fontId="30" fillId="67" borderId="0" applyNumberFormat="0" applyBorder="0" applyAlignment="0" applyProtection="0"/>
    <xf numFmtId="0" fontId="4" fillId="3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30" fillId="60" borderId="0" applyNumberFormat="0" applyBorder="0" applyAlignment="0" applyProtection="0"/>
    <xf numFmtId="0" fontId="4" fillId="4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30" fillId="61" borderId="0" applyNumberFormat="0" applyBorder="0" applyAlignment="0" applyProtection="0"/>
    <xf numFmtId="0" fontId="4" fillId="45" borderId="0" applyNumberFormat="0" applyBorder="0" applyAlignment="0" applyProtection="0"/>
    <xf numFmtId="0" fontId="29" fillId="68" borderId="0" applyNumberFormat="0" applyBorder="0" applyAlignment="0" applyProtection="0"/>
    <xf numFmtId="0" fontId="29" fillId="68" borderId="0" applyNumberFormat="0" applyBorder="0" applyAlignment="0" applyProtection="0"/>
    <xf numFmtId="0" fontId="30" fillId="68" borderId="0" applyNumberFormat="0" applyBorder="0" applyAlignment="0" applyProtection="0"/>
    <xf numFmtId="0" fontId="18" fillId="21" borderId="19" applyNumberFormat="0" applyAlignment="0" applyProtection="0"/>
    <xf numFmtId="0" fontId="50" fillId="54" borderId="27" applyNumberFormat="0" applyAlignment="0" applyProtection="0"/>
    <xf numFmtId="0" fontId="50" fillId="54" borderId="27" applyNumberFormat="0" applyAlignment="0" applyProtection="0"/>
    <xf numFmtId="0" fontId="51" fillId="54" borderId="27" applyNumberFormat="0" applyAlignment="0" applyProtection="0"/>
    <xf numFmtId="0" fontId="27" fillId="0" borderId="0">
      <alignment vertical="top"/>
    </xf>
    <xf numFmtId="0" fontId="25" fillId="0" borderId="0">
      <alignment vertical="center"/>
    </xf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2" fontId="26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16" fillId="19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4" fillId="50" borderId="0" applyNumberFormat="0" applyBorder="0" applyAlignment="0" applyProtection="0"/>
    <xf numFmtId="164" fontId="5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24" fillId="0" borderId="0" applyFont="0" applyFill="0" applyBorder="0" applyAlignment="0" applyProtection="0"/>
    <xf numFmtId="0" fontId="17" fillId="20" borderId="0" applyNumberFormat="0" applyBorder="0" applyAlignment="0" applyProtection="0"/>
    <xf numFmtId="0" fontId="55" fillId="69" borderId="0" applyNumberFormat="0" applyBorder="0" applyAlignment="0" applyProtection="0"/>
    <xf numFmtId="0" fontId="55" fillId="69" borderId="0" applyNumberFormat="0" applyBorder="0" applyAlignment="0" applyProtection="0"/>
    <xf numFmtId="0" fontId="56" fillId="69" borderId="0" applyNumberFormat="0" applyBorder="0" applyAlignment="0" applyProtection="0"/>
    <xf numFmtId="0" fontId="24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69" borderId="33" applyNumberFormat="0" applyFont="0" applyAlignment="0" applyProtection="0"/>
    <xf numFmtId="0" fontId="24" fillId="70" borderId="33" applyNumberFormat="0" applyFont="0" applyAlignment="0" applyProtection="0"/>
    <xf numFmtId="0" fontId="5" fillId="70" borderId="33" applyNumberFormat="0" applyFont="0" applyAlignment="0" applyProtection="0"/>
    <xf numFmtId="0" fontId="5" fillId="70" borderId="33" applyNumberFormat="0" applyFont="0" applyAlignment="0" applyProtection="0"/>
    <xf numFmtId="0" fontId="1" fillId="24" borderId="23" applyNumberFormat="0" applyFont="0" applyAlignment="0" applyProtection="0"/>
    <xf numFmtId="0" fontId="5" fillId="70" borderId="33" applyNumberFormat="0" applyFont="0" applyAlignment="0" applyProtection="0"/>
    <xf numFmtId="0" fontId="1" fillId="24" borderId="23" applyNumberFormat="0" applyFont="0" applyAlignment="0" applyProtection="0"/>
    <xf numFmtId="0" fontId="1" fillId="24" borderId="23" applyNumberFormat="0" applyFont="0" applyAlignment="0" applyProtection="0"/>
    <xf numFmtId="0" fontId="1" fillId="24" borderId="23" applyNumberFormat="0" applyFont="0" applyAlignment="0" applyProtection="0"/>
    <xf numFmtId="0" fontId="1" fillId="24" borderId="23" applyNumberFormat="0" applyFont="0" applyAlignment="0" applyProtection="0"/>
    <xf numFmtId="0" fontId="5" fillId="70" borderId="33" applyNumberFormat="0" applyFont="0" applyAlignment="0" applyProtection="0"/>
    <xf numFmtId="38" fontId="57" fillId="0" borderId="0"/>
    <xf numFmtId="0" fontId="19" fillId="22" borderId="20" applyNumberFormat="0" applyAlignment="0" applyProtection="0"/>
    <xf numFmtId="0" fontId="58" fillId="63" borderId="34" applyNumberFormat="0" applyAlignment="0" applyProtection="0"/>
    <xf numFmtId="0" fontId="58" fillId="63" borderId="34" applyNumberFormat="0" applyAlignment="0" applyProtection="0"/>
    <xf numFmtId="0" fontId="59" fillId="63" borderId="34" applyNumberFormat="0" applyAlignment="0" applyProtection="0"/>
    <xf numFmtId="0" fontId="22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2" fillId="0" borderId="16" applyNumberFormat="0" applyFill="0" applyAlignment="0" applyProtection="0"/>
    <xf numFmtId="0" fontId="64" fillId="0" borderId="30" applyNumberFormat="0" applyFill="0" applyAlignment="0" applyProtection="0"/>
    <xf numFmtId="0" fontId="64" fillId="0" borderId="30" applyNumberFormat="0" applyFill="0" applyAlignment="0" applyProtection="0"/>
    <xf numFmtId="0" fontId="46" fillId="0" borderId="30" applyNumberFormat="0" applyFill="0" applyAlignment="0" applyProtection="0"/>
    <xf numFmtId="0" fontId="13" fillId="0" borderId="17" applyNumberFormat="0" applyFill="0" applyAlignment="0" applyProtection="0"/>
    <xf numFmtId="0" fontId="65" fillId="0" borderId="31" applyNumberFormat="0" applyFill="0" applyAlignment="0" applyProtection="0"/>
    <xf numFmtId="0" fontId="65" fillId="0" borderId="31" applyNumberFormat="0" applyFill="0" applyAlignment="0" applyProtection="0"/>
    <xf numFmtId="0" fontId="47" fillId="0" borderId="31" applyNumberFormat="0" applyFill="0" applyAlignment="0" applyProtection="0"/>
    <xf numFmtId="0" fontId="14" fillId="0" borderId="18" applyNumberFormat="0" applyFill="0" applyAlignment="0" applyProtection="0"/>
    <xf numFmtId="0" fontId="49" fillId="0" borderId="32" applyNumberFormat="0" applyFill="0" applyAlignment="0" applyProtection="0"/>
    <xf numFmtId="0" fontId="49" fillId="0" borderId="32" applyNumberFormat="0" applyFill="0" applyAlignment="0" applyProtection="0"/>
    <xf numFmtId="0" fontId="48" fillId="0" borderId="32" applyNumberFormat="0" applyFill="0" applyAlignment="0" applyProtection="0"/>
    <xf numFmtId="0" fontId="11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3" fillId="0" borderId="24" applyNumberFormat="0" applyFill="0" applyAlignment="0" applyProtection="0"/>
    <xf numFmtId="0" fontId="67" fillId="0" borderId="35" applyNumberFormat="0" applyFill="0" applyAlignment="0" applyProtection="0"/>
    <xf numFmtId="0" fontId="67" fillId="0" borderId="35" applyNumberFormat="0" applyFill="0" applyAlignment="0" applyProtection="0"/>
    <xf numFmtId="0" fontId="68" fillId="0" borderId="35" applyNumberFormat="0" applyFill="0" applyAlignment="0" applyProtection="0"/>
    <xf numFmtId="164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16" applyNumberFormat="0" applyFill="0" applyAlignment="0" applyProtection="0"/>
    <xf numFmtId="0" fontId="13" fillId="0" borderId="17" applyNumberFormat="0" applyFill="0" applyAlignment="0" applyProtection="0"/>
    <xf numFmtId="0" fontId="14" fillId="0" borderId="18" applyNumberFormat="0" applyFill="0" applyAlignment="0" applyProtection="0"/>
    <xf numFmtId="0" fontId="14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6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21" borderId="19" applyNumberFormat="0" applyAlignment="0" applyProtection="0"/>
    <xf numFmtId="0" fontId="19" fillId="22" borderId="20" applyNumberFormat="0" applyAlignment="0" applyProtection="0"/>
    <xf numFmtId="0" fontId="20" fillId="22" borderId="19" applyNumberFormat="0" applyAlignment="0" applyProtection="0"/>
    <xf numFmtId="0" fontId="21" fillId="0" borderId="21" applyNumberFormat="0" applyFill="0" applyAlignment="0" applyProtection="0"/>
    <xf numFmtId="0" fontId="2" fillId="23" borderId="22" applyNumberFormat="0" applyAlignment="0" applyProtection="0"/>
    <xf numFmtId="0" fontId="22" fillId="0" borderId="0" applyNumberFormat="0" applyFill="0" applyBorder="0" applyAlignment="0" applyProtection="0"/>
    <xf numFmtId="0" fontId="1" fillId="24" borderId="23" applyNumberFormat="0" applyFont="0" applyAlignment="0" applyProtection="0"/>
    <xf numFmtId="0" fontId="23" fillId="0" borderId="0" applyNumberFormat="0" applyFill="0" applyBorder="0" applyAlignment="0" applyProtection="0"/>
    <xf numFmtId="0" fontId="3" fillId="0" borderId="24" applyNumberFormat="0" applyFill="0" applyAlignment="0" applyProtection="0"/>
    <xf numFmtId="0" fontId="4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4" fillId="48" borderId="0" applyNumberFormat="0" applyBorder="0" applyAlignment="0" applyProtection="0"/>
    <xf numFmtId="164" fontId="1" fillId="0" borderId="0" applyFont="0" applyFill="0" applyBorder="0" applyAlignment="0" applyProtection="0"/>
  </cellStyleXfs>
  <cellXfs count="474">
    <xf numFmtId="0" fontId="0" fillId="0" borderId="0" xfId="0"/>
    <xf numFmtId="0" fontId="0" fillId="3" borderId="0" xfId="0" applyFill="1"/>
    <xf numFmtId="0" fontId="3" fillId="3" borderId="0" xfId="0" applyFont="1" applyFill="1"/>
    <xf numFmtId="14" fontId="3" fillId="3" borderId="0" xfId="0" applyNumberFormat="1" applyFont="1" applyFill="1"/>
    <xf numFmtId="0" fontId="0" fillId="3" borderId="0" xfId="0" applyFill="1" applyAlignment="1">
      <alignment horizontal="center"/>
    </xf>
    <xf numFmtId="165" fontId="5" fillId="4" borderId="0" xfId="0" applyNumberFormat="1" applyFont="1" applyFill="1" applyBorder="1"/>
    <xf numFmtId="165" fontId="6" fillId="4" borderId="0" xfId="0" applyNumberFormat="1" applyFont="1" applyFill="1" applyBorder="1"/>
    <xf numFmtId="165" fontId="6" fillId="5" borderId="0" xfId="0" applyNumberFormat="1" applyFont="1" applyFill="1" applyBorder="1"/>
    <xf numFmtId="165" fontId="6" fillId="6" borderId="0" xfId="0" applyNumberFormat="1" applyFont="1" applyFill="1" applyBorder="1"/>
    <xf numFmtId="165" fontId="6" fillId="7" borderId="0" xfId="0" applyNumberFormat="1" applyFont="1" applyFill="1" applyBorder="1"/>
    <xf numFmtId="0" fontId="4" fillId="8" borderId="0" xfId="0" applyFont="1" applyFill="1" applyAlignment="1">
      <alignment horizontal="center"/>
    </xf>
    <xf numFmtId="14" fontId="2" fillId="8" borderId="0" xfId="0" applyNumberFormat="1" applyFont="1" applyFill="1"/>
    <xf numFmtId="166" fontId="2" fillId="8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67" fontId="3" fillId="3" borderId="0" xfId="0" applyNumberFormat="1" applyFont="1" applyFill="1" applyAlignment="1">
      <alignment horizontal="center"/>
    </xf>
    <xf numFmtId="167" fontId="0" fillId="3" borderId="0" xfId="0" applyNumberFormat="1" applyFill="1" applyAlignment="1">
      <alignment horizontal="right"/>
    </xf>
    <xf numFmtId="167" fontId="0" fillId="10" borderId="0" xfId="0" applyNumberFormat="1" applyFill="1"/>
    <xf numFmtId="0" fontId="2" fillId="8" borderId="0" xfId="0" applyFont="1" applyFill="1"/>
    <xf numFmtId="165" fontId="7" fillId="8" borderId="0" xfId="0" applyNumberFormat="1" applyFont="1" applyFill="1" applyBorder="1"/>
    <xf numFmtId="0" fontId="0" fillId="11" borderId="0" xfId="0" applyFill="1"/>
    <xf numFmtId="165" fontId="5" fillId="11" borderId="0" xfId="0" applyNumberFormat="1" applyFont="1" applyFill="1" applyBorder="1"/>
    <xf numFmtId="14" fontId="2" fillId="8" borderId="0" xfId="0" applyNumberFormat="1" applyFont="1" applyFill="1" applyAlignment="1">
      <alignment horizontal="center"/>
    </xf>
    <xf numFmtId="49" fontId="7" fillId="8" borderId="0" xfId="0" applyNumberFormat="1" applyFont="1" applyFill="1" applyBorder="1" applyAlignment="1">
      <alignment horizontal="center"/>
    </xf>
    <xf numFmtId="14" fontId="2" fillId="12" borderId="0" xfId="0" applyNumberFormat="1" applyFont="1" applyFill="1" applyAlignment="1">
      <alignment horizontal="center"/>
    </xf>
    <xf numFmtId="49" fontId="7" fillId="12" borderId="0" xfId="0" applyNumberFormat="1" applyFont="1" applyFill="1" applyBorder="1" applyAlignment="1">
      <alignment horizontal="center"/>
    </xf>
    <xf numFmtId="0" fontId="0" fillId="14" borderId="0" xfId="0" applyFill="1"/>
    <xf numFmtId="165" fontId="6" fillId="14" borderId="0" xfId="0" applyNumberFormat="1" applyFont="1" applyFill="1" applyBorder="1"/>
    <xf numFmtId="165" fontId="6" fillId="11" borderId="0" xfId="0" applyNumberFormat="1" applyFont="1" applyFill="1" applyBorder="1"/>
    <xf numFmtId="0" fontId="2" fillId="15" borderId="0" xfId="0" applyFont="1" applyFill="1"/>
    <xf numFmtId="165" fontId="7" fillId="15" borderId="0" xfId="0" applyNumberFormat="1" applyFont="1" applyFill="1" applyBorder="1"/>
    <xf numFmtId="0" fontId="4" fillId="15" borderId="0" xfId="0" applyFont="1" applyFill="1" applyAlignment="1">
      <alignment horizontal="center"/>
    </xf>
    <xf numFmtId="14" fontId="2" fillId="15" borderId="0" xfId="0" applyNumberFormat="1" applyFont="1" applyFill="1"/>
    <xf numFmtId="168" fontId="7" fillId="15" borderId="0" xfId="0" applyNumberFormat="1" applyFont="1" applyFill="1" applyBorder="1" applyAlignment="1">
      <alignment horizontal="center"/>
    </xf>
    <xf numFmtId="165" fontId="8" fillId="16" borderId="0" xfId="0" applyNumberFormat="1" applyFont="1" applyFill="1" applyBorder="1"/>
    <xf numFmtId="0" fontId="3" fillId="16" borderId="0" xfId="0" applyFont="1" applyFill="1"/>
    <xf numFmtId="0" fontId="3" fillId="10" borderId="0" xfId="0" applyFont="1" applyFill="1"/>
    <xf numFmtId="165" fontId="9" fillId="10" borderId="0" xfId="0" applyNumberFormat="1" applyFont="1" applyFill="1" applyBorder="1"/>
    <xf numFmtId="165" fontId="10" fillId="10" borderId="0" xfId="0" applyNumberFormat="1" applyFont="1" applyFill="1" applyBorder="1"/>
    <xf numFmtId="165" fontId="7" fillId="16" borderId="0" xfId="0" applyNumberFormat="1" applyFont="1" applyFill="1" applyBorder="1"/>
    <xf numFmtId="165" fontId="6" fillId="17" borderId="0" xfId="0" applyNumberFormat="1" applyFont="1" applyFill="1" applyBorder="1"/>
    <xf numFmtId="173" fontId="5" fillId="4" borderId="0" xfId="0" applyNumberFormat="1" applyFont="1" applyFill="1" applyBorder="1"/>
    <xf numFmtId="164" fontId="0" fillId="3" borderId="0" xfId="0" applyNumberFormat="1" applyFill="1"/>
    <xf numFmtId="164" fontId="0" fillId="3" borderId="0" xfId="282" applyFont="1" applyFill="1"/>
    <xf numFmtId="14" fontId="0" fillId="3" borderId="0" xfId="0" applyNumberFormat="1" applyFill="1"/>
    <xf numFmtId="0" fontId="3" fillId="3" borderId="0" xfId="0" applyFont="1" applyFill="1" applyAlignment="1">
      <alignment horizontal="right"/>
    </xf>
    <xf numFmtId="165" fontId="0" fillId="3" borderId="0" xfId="0" applyNumberFormat="1" applyFill="1"/>
    <xf numFmtId="0" fontId="3" fillId="3" borderId="0" xfId="0" applyFont="1" applyFill="1" applyAlignment="1">
      <alignment horizontal="center"/>
    </xf>
    <xf numFmtId="0" fontId="0" fillId="0" borderId="0" xfId="0" applyFill="1" applyBorder="1" applyAlignment="1"/>
    <xf numFmtId="0" fontId="69" fillId="0" borderId="36" xfId="0" applyFont="1" applyFill="1" applyBorder="1" applyAlignment="1">
      <alignment horizontal="center"/>
    </xf>
    <xf numFmtId="164" fontId="0" fillId="0" borderId="0" xfId="282" applyFont="1" applyFill="1" applyBorder="1" applyAlignment="1"/>
    <xf numFmtId="49" fontId="3" fillId="3" borderId="0" xfId="0" applyNumberFormat="1" applyFont="1" applyFill="1" applyAlignment="1">
      <alignment horizontal="center"/>
    </xf>
    <xf numFmtId="0" fontId="71" fillId="3" borderId="37" xfId="0" applyFont="1" applyFill="1" applyBorder="1" applyAlignment="1">
      <alignment horizontal="center"/>
    </xf>
    <xf numFmtId="10" fontId="71" fillId="3" borderId="0" xfId="283" applyNumberFormat="1" applyFont="1" applyFill="1" applyBorder="1" applyAlignment="1">
      <alignment horizontal="center"/>
    </xf>
    <xf numFmtId="174" fontId="72" fillId="3" borderId="0" xfId="206" applyNumberFormat="1" applyFont="1" applyFill="1" applyBorder="1" applyAlignment="1">
      <alignment horizontal="center"/>
    </xf>
    <xf numFmtId="175" fontId="72" fillId="3" borderId="0" xfId="0" applyNumberFormat="1" applyFont="1" applyFill="1" applyBorder="1" applyAlignment="1">
      <alignment horizontal="center"/>
    </xf>
    <xf numFmtId="174" fontId="22" fillId="3" borderId="0" xfId="206" applyNumberFormat="1" applyFont="1" applyFill="1" applyBorder="1" applyAlignment="1">
      <alignment horizontal="center"/>
    </xf>
    <xf numFmtId="174" fontId="73" fillId="3" borderId="0" xfId="206" applyNumberFormat="1" applyFont="1" applyFill="1" applyBorder="1" applyAlignment="1">
      <alignment horizontal="center"/>
    </xf>
    <xf numFmtId="14" fontId="3" fillId="13" borderId="25" xfId="0" applyNumberFormat="1" applyFont="1" applyFill="1" applyBorder="1" applyAlignment="1" applyProtection="1">
      <alignment horizontal="center"/>
    </xf>
    <xf numFmtId="14" fontId="0" fillId="71" borderId="0" xfId="0" applyNumberFormat="1" applyFont="1" applyFill="1" applyProtection="1"/>
    <xf numFmtId="0" fontId="74" fillId="71" borderId="0" xfId="0" applyFont="1" applyFill="1" applyProtection="1"/>
    <xf numFmtId="14" fontId="75" fillId="71" borderId="0" xfId="0" applyNumberFormat="1" applyFont="1" applyFill="1" applyAlignment="1" applyProtection="1">
      <alignment horizontal="left"/>
    </xf>
    <xf numFmtId="0" fontId="75" fillId="71" borderId="0" xfId="0" applyFont="1" applyFill="1" applyProtection="1"/>
    <xf numFmtId="164" fontId="3" fillId="13" borderId="7" xfId="282" applyFont="1" applyFill="1" applyBorder="1" applyAlignment="1" applyProtection="1">
      <alignment horizontal="center"/>
    </xf>
    <xf numFmtId="164" fontId="74" fillId="71" borderId="25" xfId="282" applyFont="1" applyFill="1" applyBorder="1" applyProtection="1"/>
    <xf numFmtId="164" fontId="74" fillId="71" borderId="25" xfId="282" applyFont="1" applyFill="1" applyBorder="1" applyProtection="1">
      <protection locked="0"/>
    </xf>
    <xf numFmtId="49" fontId="74" fillId="71" borderId="25" xfId="0" applyNumberFormat="1" applyFont="1" applyFill="1" applyBorder="1" applyProtection="1">
      <protection locked="0"/>
    </xf>
    <xf numFmtId="0" fontId="74" fillId="71" borderId="25" xfId="282" applyNumberFormat="1" applyFont="1" applyFill="1" applyBorder="1" applyAlignment="1" applyProtection="1">
      <alignment horizontal="center"/>
      <protection locked="0"/>
    </xf>
    <xf numFmtId="10" fontId="74" fillId="71" borderId="25" xfId="1" applyNumberFormat="1" applyFont="1" applyFill="1" applyBorder="1" applyAlignment="1" applyProtection="1">
      <alignment horizontal="center"/>
      <protection locked="0"/>
    </xf>
    <xf numFmtId="0" fontId="75" fillId="71" borderId="0" xfId="0" applyFont="1" applyFill="1" applyAlignment="1" applyProtection="1">
      <alignment horizontal="center"/>
      <protection locked="0"/>
    </xf>
    <xf numFmtId="14" fontId="74" fillId="71" borderId="25" xfId="0" applyNumberFormat="1" applyFont="1" applyFill="1" applyBorder="1" applyAlignment="1" applyProtection="1">
      <alignment horizontal="center"/>
      <protection locked="0"/>
    </xf>
    <xf numFmtId="0" fontId="74" fillId="71" borderId="0" xfId="0" applyFont="1" applyFill="1" applyProtection="1">
      <protection locked="0"/>
    </xf>
    <xf numFmtId="164" fontId="0" fillId="0" borderId="0" xfId="0" applyNumberFormat="1"/>
    <xf numFmtId="0" fontId="2" fillId="8" borderId="0" xfId="0" applyFont="1" applyFill="1" applyAlignment="1">
      <alignment horizontal="center"/>
    </xf>
    <xf numFmtId="9" fontId="0" fillId="3" borderId="0" xfId="1" applyFont="1" applyFill="1" applyAlignment="1">
      <alignment horizontal="center"/>
    </xf>
    <xf numFmtId="9" fontId="3" fillId="10" borderId="0" xfId="0" applyNumberFormat="1" applyFont="1" applyFill="1" applyAlignment="1">
      <alignment horizontal="center"/>
    </xf>
    <xf numFmtId="49" fontId="0" fillId="0" borderId="0" xfId="0" applyNumberFormat="1"/>
    <xf numFmtId="165" fontId="5" fillId="14" borderId="0" xfId="0" applyNumberFormat="1" applyFont="1" applyFill="1" applyBorder="1"/>
    <xf numFmtId="9" fontId="0" fillId="10" borderId="0" xfId="1" applyFont="1" applyFill="1" applyAlignment="1">
      <alignment horizontal="center"/>
    </xf>
    <xf numFmtId="0" fontId="76" fillId="3" borderId="0" xfId="0" applyFont="1" applyFill="1"/>
    <xf numFmtId="165" fontId="77" fillId="8" borderId="1" xfId="0" applyNumberFormat="1" applyFont="1" applyFill="1" applyBorder="1"/>
    <xf numFmtId="0" fontId="78" fillId="3" borderId="0" xfId="0" applyFont="1" applyFill="1"/>
    <xf numFmtId="0" fontId="74" fillId="13" borderId="0" xfId="0" applyFont="1" applyFill="1" applyProtection="1"/>
    <xf numFmtId="164" fontId="3" fillId="13" borderId="7" xfId="282" applyFont="1" applyFill="1" applyBorder="1" applyAlignment="1" applyProtection="1">
      <alignment horizontal="center" vertical="center"/>
    </xf>
    <xf numFmtId="14" fontId="74" fillId="2" borderId="25" xfId="0" applyNumberFormat="1" applyFont="1" applyFill="1" applyBorder="1" applyAlignment="1" applyProtection="1">
      <alignment horizontal="center"/>
      <protection locked="0"/>
    </xf>
    <xf numFmtId="0" fontId="79" fillId="10" borderId="0" xfId="0" applyFont="1" applyFill="1" applyProtection="1"/>
    <xf numFmtId="0" fontId="22" fillId="9" borderId="0" xfId="0" applyFont="1" applyFill="1" applyProtection="1"/>
    <xf numFmtId="0" fontId="0" fillId="2" borderId="0" xfId="0" applyFont="1" applyFill="1" applyProtection="1"/>
    <xf numFmtId="164" fontId="74" fillId="71" borderId="0" xfId="0" applyNumberFormat="1" applyFont="1" applyFill="1" applyProtection="1"/>
    <xf numFmtId="167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80" fillId="71" borderId="0" xfId="282" applyFont="1" applyFill="1" applyProtection="1"/>
    <xf numFmtId="0" fontId="75" fillId="71" borderId="0" xfId="0" applyFont="1" applyFill="1" applyAlignment="1" applyProtection="1">
      <alignment horizontal="left"/>
    </xf>
    <xf numFmtId="49" fontId="3" fillId="13" borderId="7" xfId="282" applyNumberFormat="1" applyFont="1" applyFill="1" applyBorder="1" applyAlignment="1" applyProtection="1">
      <alignment horizontal="center"/>
    </xf>
    <xf numFmtId="49" fontId="74" fillId="71" borderId="0" xfId="0" applyNumberFormat="1" applyFont="1" applyFill="1" applyAlignment="1" applyProtection="1">
      <alignment horizontal="center"/>
    </xf>
    <xf numFmtId="0" fontId="0" fillId="3" borderId="0" xfId="0" quotePrefix="1" applyFill="1"/>
    <xf numFmtId="164" fontId="74" fillId="71" borderId="0" xfId="282" applyFont="1" applyFill="1" applyProtection="1"/>
    <xf numFmtId="0" fontId="0" fillId="0" borderId="0" xfId="0" applyAlignment="1">
      <alignment horizontal="center"/>
    </xf>
    <xf numFmtId="167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right"/>
    </xf>
    <xf numFmtId="43" fontId="74" fillId="71" borderId="0" xfId="0" applyNumberFormat="1" applyFont="1" applyFill="1" applyProtection="1">
      <protection locked="0"/>
    </xf>
    <xf numFmtId="14" fontId="0" fillId="0" borderId="0" xfId="0" quotePrefix="1" applyNumberFormat="1" applyAlignment="1">
      <alignment horizontal="center"/>
    </xf>
    <xf numFmtId="0" fontId="0" fillId="10" borderId="0" xfId="0" applyFill="1"/>
    <xf numFmtId="0" fontId="0" fillId="0" borderId="0" xfId="0" quotePrefix="1" applyAlignment="1">
      <alignment horizontal="left"/>
    </xf>
    <xf numFmtId="0" fontId="0" fillId="0" borderId="0" xfId="0"/>
    <xf numFmtId="0" fontId="3" fillId="72" borderId="0" xfId="0" applyFont="1" applyFill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right"/>
    </xf>
    <xf numFmtId="0" fontId="0" fillId="0" borderId="0" xfId="0" quotePrefix="1" applyFont="1" applyAlignment="1">
      <alignment horizontal="left"/>
    </xf>
    <xf numFmtId="167" fontId="3" fillId="72" borderId="0" xfId="0" applyNumberFormat="1" applyFont="1" applyFill="1" applyAlignment="1">
      <alignment horizontal="center"/>
    </xf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0" fillId="0" borderId="0" xfId="0" applyNumberFormat="1" applyFont="1" applyAlignment="1">
      <alignment horizontal="right"/>
    </xf>
    <xf numFmtId="0" fontId="0" fillId="0" borderId="0" xfId="0" quotePrefix="1" applyFont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quotePrefix="1" applyAlignment="1">
      <alignment horizontal="left"/>
    </xf>
    <xf numFmtId="0" fontId="0" fillId="0" borderId="0" xfId="0" pivotButton="1"/>
    <xf numFmtId="0" fontId="3" fillId="0" borderId="0" xfId="0" applyFont="1" applyAlignmen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right"/>
    </xf>
    <xf numFmtId="0" fontId="0" fillId="10" borderId="0" xfId="0" applyFill="1" applyAlignment="1">
      <alignment horizontal="center"/>
    </xf>
    <xf numFmtId="164" fontId="0" fillId="0" borderId="0" xfId="282" applyFont="1"/>
    <xf numFmtId="9" fontId="0" fillId="0" borderId="0" xfId="1" applyFont="1" applyAlignment="1">
      <alignment horizontal="center"/>
    </xf>
    <xf numFmtId="176" fontId="0" fillId="0" borderId="0" xfId="0" applyNumberFormat="1"/>
    <xf numFmtId="10" fontId="0" fillId="0" borderId="0" xfId="1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0" xfId="0" applyNumberFormat="1"/>
    <xf numFmtId="0" fontId="22" fillId="14" borderId="0" xfId="0" applyFont="1" applyFill="1"/>
    <xf numFmtId="3" fontId="0" fillId="0" borderId="0" xfId="282" applyNumberFormat="1" applyFont="1" applyAlignment="1">
      <alignment horizontal="center"/>
    </xf>
    <xf numFmtId="0" fontId="3" fillId="0" borderId="0" xfId="0" applyFont="1"/>
    <xf numFmtId="0" fontId="0" fillId="0" borderId="25" xfId="0" applyBorder="1"/>
    <xf numFmtId="10" fontId="3" fillId="10" borderId="25" xfId="1" applyNumberFormat="1" applyFont="1" applyFill="1" applyBorder="1" applyAlignment="1">
      <alignment horizontal="center" vertical="center" wrapText="1"/>
    </xf>
    <xf numFmtId="0" fontId="3" fillId="10" borderId="25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" fillId="72" borderId="25" xfId="0" applyFont="1" applyFill="1" applyBorder="1" applyAlignment="1">
      <alignment horizontal="center" vertical="center"/>
    </xf>
    <xf numFmtId="167" fontId="3" fillId="72" borderId="25" xfId="0" applyNumberFormat="1" applyFont="1" applyFill="1" applyBorder="1" applyAlignment="1">
      <alignment horizontal="center" vertical="center"/>
    </xf>
    <xf numFmtId="14" fontId="22" fillId="0" borderId="0" xfId="0" quotePrefix="1" applyNumberFormat="1" applyFont="1" applyAlignment="1">
      <alignment horizontal="center"/>
    </xf>
    <xf numFmtId="0" fontId="22" fillId="0" borderId="0" xfId="0" applyFont="1" applyAlignment="1">
      <alignment horizontal="left"/>
    </xf>
    <xf numFmtId="14" fontId="82" fillId="0" borderId="0" xfId="0" applyNumberFormat="1" applyFont="1" applyAlignment="1">
      <alignment horizontal="center"/>
    </xf>
    <xf numFmtId="17" fontId="3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/>
    </xf>
    <xf numFmtId="0" fontId="3" fillId="10" borderId="0" xfId="0" applyFont="1" applyFill="1" applyAlignment="1">
      <alignment horizontal="center"/>
    </xf>
    <xf numFmtId="0" fontId="0" fillId="0" borderId="0" xfId="0" applyNumberFormat="1"/>
    <xf numFmtId="0" fontId="72" fillId="0" borderId="0" xfId="0" applyFont="1" applyFill="1"/>
    <xf numFmtId="0" fontId="72" fillId="0" borderId="0" xfId="0" applyFont="1" applyFill="1" applyBorder="1" applyAlignment="1">
      <alignment horizontal="left"/>
    </xf>
    <xf numFmtId="0" fontId="72" fillId="0" borderId="0" xfId="0" applyFont="1" applyFill="1" applyBorder="1"/>
    <xf numFmtId="0" fontId="72" fillId="0" borderId="0" xfId="0" applyFont="1" applyFill="1" applyAlignment="1">
      <alignment horizontal="center"/>
    </xf>
    <xf numFmtId="0" fontId="72" fillId="0" borderId="0" xfId="0" applyFont="1" applyFill="1" applyAlignment="1">
      <alignment horizontal="right"/>
    </xf>
    <xf numFmtId="165" fontId="71" fillId="0" borderId="0" xfId="0" applyNumberFormat="1" applyFont="1" applyFill="1" applyBorder="1" applyAlignment="1">
      <alignment horizontal="right"/>
    </xf>
    <xf numFmtId="165" fontId="72" fillId="0" borderId="0" xfId="0" applyNumberFormat="1" applyFont="1" applyFill="1" applyBorder="1" applyAlignment="1">
      <alignment horizontal="right"/>
    </xf>
    <xf numFmtId="173" fontId="72" fillId="0" borderId="0" xfId="0" applyNumberFormat="1" applyFont="1" applyFill="1" applyBorder="1" applyAlignment="1">
      <alignment horizontal="right"/>
    </xf>
    <xf numFmtId="0" fontId="71" fillId="0" borderId="0" xfId="0" applyFont="1" applyFill="1" applyAlignment="1">
      <alignment horizontal="center"/>
    </xf>
    <xf numFmtId="10" fontId="72" fillId="0" borderId="0" xfId="1" applyNumberFormat="1" applyFont="1" applyFill="1" applyAlignment="1">
      <alignment horizontal="center"/>
    </xf>
    <xf numFmtId="164" fontId="72" fillId="0" borderId="0" xfId="0" applyNumberFormat="1" applyFont="1" applyFill="1" applyBorder="1"/>
    <xf numFmtId="0" fontId="72" fillId="0" borderId="0" xfId="0" applyFont="1" applyFill="1" applyBorder="1" applyAlignment="1">
      <alignment horizontal="center"/>
    </xf>
    <xf numFmtId="0" fontId="72" fillId="0" borderId="0" xfId="0" applyFont="1" applyFill="1" applyBorder="1" applyAlignment="1">
      <alignment horizontal="right"/>
    </xf>
    <xf numFmtId="0" fontId="84" fillId="0" borderId="0" xfId="0" quotePrefix="1" applyFont="1" applyFill="1" applyBorder="1" applyAlignment="1">
      <alignment horizontal="left"/>
    </xf>
    <xf numFmtId="0" fontId="85" fillId="0" borderId="0" xfId="0" quotePrefix="1" applyFont="1" applyFill="1" applyBorder="1" applyAlignment="1">
      <alignment horizontal="center"/>
    </xf>
    <xf numFmtId="164" fontId="72" fillId="0" borderId="0" xfId="0" applyNumberFormat="1" applyFont="1" applyFill="1" applyBorder="1" applyAlignment="1">
      <alignment horizontal="center"/>
    </xf>
    <xf numFmtId="165" fontId="71" fillId="0" borderId="0" xfId="0" applyNumberFormat="1" applyFont="1" applyFill="1" applyBorder="1" applyAlignment="1">
      <alignment horizontal="center"/>
    </xf>
    <xf numFmtId="0" fontId="71" fillId="0" borderId="0" xfId="0" applyFont="1" applyFill="1" applyBorder="1" applyAlignment="1">
      <alignment horizontal="center"/>
    </xf>
    <xf numFmtId="165" fontId="72" fillId="0" borderId="0" xfId="0" applyNumberFormat="1" applyFont="1" applyFill="1" applyBorder="1" applyAlignment="1">
      <alignment horizontal="center"/>
    </xf>
    <xf numFmtId="43" fontId="72" fillId="0" borderId="0" xfId="0" applyNumberFormat="1" applyFont="1" applyFill="1"/>
    <xf numFmtId="10" fontId="72" fillId="0" borderId="0" xfId="1" applyNumberFormat="1" applyFont="1" applyFill="1" applyBorder="1"/>
    <xf numFmtId="10" fontId="72" fillId="0" borderId="0" xfId="1" applyNumberFormat="1" applyFont="1" applyFill="1" applyBorder="1" applyAlignment="1">
      <alignment horizontal="right"/>
    </xf>
    <xf numFmtId="164" fontId="72" fillId="0" borderId="0" xfId="282" applyFont="1" applyFill="1"/>
    <xf numFmtId="165" fontId="72" fillId="0" borderId="0" xfId="0" applyNumberFormat="1" applyFont="1" applyFill="1" applyBorder="1"/>
    <xf numFmtId="0" fontId="71" fillId="0" borderId="0" xfId="0" applyFont="1" applyFill="1" applyBorder="1"/>
    <xf numFmtId="0" fontId="71" fillId="0" borderId="0" xfId="0" applyFont="1" applyFill="1" applyBorder="1" applyAlignment="1"/>
    <xf numFmtId="49" fontId="86" fillId="0" borderId="0" xfId="0" applyNumberFormat="1" applyFont="1" applyFill="1" applyBorder="1" applyAlignment="1">
      <alignment horizontal="left"/>
    </xf>
    <xf numFmtId="49" fontId="87" fillId="0" borderId="0" xfId="0" applyNumberFormat="1" applyFont="1" applyFill="1" applyBorder="1" applyAlignment="1">
      <alignment horizontal="center"/>
    </xf>
    <xf numFmtId="0" fontId="87" fillId="0" borderId="0" xfId="0" applyNumberFormat="1" applyFont="1" applyFill="1" applyBorder="1" applyAlignment="1">
      <alignment horizontal="center"/>
    </xf>
    <xf numFmtId="49" fontId="86" fillId="0" borderId="15" xfId="0" applyNumberFormat="1" applyFont="1" applyFill="1" applyBorder="1" applyAlignment="1">
      <alignment horizontal="center"/>
    </xf>
    <xf numFmtId="49" fontId="86" fillId="0" borderId="13" xfId="0" applyNumberFormat="1" applyFont="1" applyFill="1" applyBorder="1" applyAlignment="1">
      <alignment horizontal="center"/>
    </xf>
    <xf numFmtId="49" fontId="86" fillId="0" borderId="14" xfId="0" applyNumberFormat="1" applyFont="1" applyFill="1" applyBorder="1" applyAlignment="1">
      <alignment horizontal="center"/>
    </xf>
    <xf numFmtId="0" fontId="86" fillId="0" borderId="0" xfId="0" applyNumberFormat="1" applyFont="1" applyFill="1" applyBorder="1" applyAlignment="1">
      <alignment horizontal="center"/>
    </xf>
    <xf numFmtId="49" fontId="87" fillId="0" borderId="13" xfId="0" applyNumberFormat="1" applyFont="1" applyFill="1" applyBorder="1" applyAlignment="1">
      <alignment horizontal="center"/>
    </xf>
    <xf numFmtId="49" fontId="87" fillId="0" borderId="13" xfId="0" applyNumberFormat="1" applyFont="1" applyFill="1" applyBorder="1" applyAlignment="1">
      <alignment horizontal="left"/>
    </xf>
    <xf numFmtId="0" fontId="87" fillId="0" borderId="13" xfId="0" applyNumberFormat="1" applyFont="1" applyFill="1" applyBorder="1" applyAlignment="1">
      <alignment horizontal="center"/>
    </xf>
    <xf numFmtId="165" fontId="87" fillId="0" borderId="13" xfId="0" applyNumberFormat="1" applyFont="1" applyFill="1" applyBorder="1" applyAlignment="1">
      <alignment horizontal="right"/>
    </xf>
    <xf numFmtId="168" fontId="86" fillId="0" borderId="13" xfId="0" applyNumberFormat="1" applyFont="1" applyFill="1" applyBorder="1" applyAlignment="1">
      <alignment horizontal="center"/>
    </xf>
    <xf numFmtId="165" fontId="87" fillId="0" borderId="0" xfId="0" applyNumberFormat="1" applyFont="1" applyFill="1" applyBorder="1" applyAlignment="1">
      <alignment horizontal="right"/>
    </xf>
    <xf numFmtId="49" fontId="87" fillId="0" borderId="0" xfId="0" applyNumberFormat="1" applyFont="1" applyFill="1" applyBorder="1" applyAlignment="1">
      <alignment horizontal="left"/>
    </xf>
    <xf numFmtId="165" fontId="86" fillId="0" borderId="0" xfId="0" applyNumberFormat="1" applyFont="1" applyFill="1" applyBorder="1" applyAlignment="1">
      <alignment horizontal="center"/>
    </xf>
    <xf numFmtId="49" fontId="88" fillId="0" borderId="13" xfId="0" applyNumberFormat="1" applyFont="1" applyFill="1" applyBorder="1" applyAlignment="1">
      <alignment horizontal="left"/>
    </xf>
    <xf numFmtId="49" fontId="89" fillId="0" borderId="13" xfId="0" applyNumberFormat="1" applyFont="1" applyFill="1" applyBorder="1" applyAlignment="1">
      <alignment horizontal="left"/>
    </xf>
    <xf numFmtId="49" fontId="90" fillId="0" borderId="13" xfId="0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38" xfId="0" applyBorder="1"/>
    <xf numFmtId="3" fontId="0" fillId="0" borderId="0" xfId="282" applyNumberFormat="1" applyFont="1" applyBorder="1" applyAlignment="1">
      <alignment horizontal="center"/>
    </xf>
    <xf numFmtId="0" fontId="0" fillId="0" borderId="0" xfId="0" applyBorder="1"/>
    <xf numFmtId="3" fontId="0" fillId="0" borderId="39" xfId="282" applyNumberFormat="1" applyFont="1" applyBorder="1" applyAlignment="1">
      <alignment horizontal="center"/>
    </xf>
    <xf numFmtId="0" fontId="87" fillId="0" borderId="0" xfId="0" applyFont="1" applyFill="1"/>
    <xf numFmtId="164" fontId="87" fillId="0" borderId="0" xfId="282" applyFont="1" applyFill="1"/>
    <xf numFmtId="164" fontId="87" fillId="0" borderId="0" xfId="0" applyNumberFormat="1" applyFont="1" applyFill="1"/>
    <xf numFmtId="0" fontId="86" fillId="0" borderId="0" xfId="0" applyFont="1" applyFill="1"/>
    <xf numFmtId="14" fontId="72" fillId="0" borderId="0" xfId="0" applyNumberFormat="1" applyFont="1" applyFill="1"/>
    <xf numFmtId="14" fontId="86" fillId="0" borderId="8" xfId="0" applyNumberFormat="1" applyFont="1" applyFill="1" applyBorder="1" applyAlignment="1">
      <alignment horizontal="center"/>
    </xf>
    <xf numFmtId="0" fontId="87" fillId="0" borderId="3" xfId="0" applyFont="1" applyFill="1" applyBorder="1" applyAlignment="1">
      <alignment horizontal="center"/>
    </xf>
    <xf numFmtId="0" fontId="87" fillId="0" borderId="2" xfId="0" applyFont="1" applyFill="1" applyBorder="1" applyAlignment="1">
      <alignment horizontal="center"/>
    </xf>
    <xf numFmtId="49" fontId="87" fillId="0" borderId="0" xfId="0" applyNumberFormat="1" applyFont="1" applyFill="1" applyAlignment="1">
      <alignment horizontal="center"/>
    </xf>
    <xf numFmtId="0" fontId="87" fillId="0" borderId="0" xfId="0" applyFont="1" applyFill="1" applyAlignment="1">
      <alignment horizontal="center"/>
    </xf>
    <xf numFmtId="14" fontId="86" fillId="0" borderId="5" xfId="0" applyNumberFormat="1" applyFont="1" applyFill="1" applyBorder="1" applyAlignment="1">
      <alignment horizontal="center"/>
    </xf>
    <xf numFmtId="49" fontId="86" fillId="0" borderId="6" xfId="0" applyNumberFormat="1" applyFont="1" applyFill="1" applyBorder="1" applyAlignment="1">
      <alignment horizontal="center"/>
    </xf>
    <xf numFmtId="49" fontId="86" fillId="0" borderId="7" xfId="0" applyNumberFormat="1" applyFont="1" applyFill="1" applyBorder="1" applyAlignment="1">
      <alignment horizontal="center"/>
    </xf>
    <xf numFmtId="0" fontId="86" fillId="0" borderId="7" xfId="0" applyFont="1" applyFill="1" applyBorder="1" applyAlignment="1">
      <alignment horizontal="center"/>
    </xf>
    <xf numFmtId="166" fontId="86" fillId="0" borderId="4" xfId="0" applyNumberFormat="1" applyFont="1" applyFill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14" fontId="86" fillId="0" borderId="0" xfId="0" applyNumberFormat="1" applyFont="1" applyFill="1" applyBorder="1" applyAlignment="1">
      <alignment horizontal="center"/>
    </xf>
    <xf numFmtId="166" fontId="86" fillId="0" borderId="0" xfId="0" applyNumberFormat="1" applyFont="1" applyFill="1" applyBorder="1" applyAlignment="1">
      <alignment horizontal="center"/>
    </xf>
    <xf numFmtId="0" fontId="87" fillId="0" borderId="0" xfId="0" applyFont="1" applyFill="1" applyBorder="1"/>
    <xf numFmtId="0" fontId="87" fillId="0" borderId="0" xfId="0" applyFont="1" applyFill="1" applyBorder="1" applyAlignment="1">
      <alignment horizontal="right"/>
    </xf>
    <xf numFmtId="165" fontId="87" fillId="0" borderId="0" xfId="0" applyNumberFormat="1" applyFont="1" applyFill="1" applyBorder="1"/>
    <xf numFmtId="49" fontId="87" fillId="0" borderId="12" xfId="0" applyNumberFormat="1" applyFont="1" applyFill="1" applyBorder="1" applyAlignment="1">
      <alignment horizontal="center"/>
    </xf>
    <xf numFmtId="0" fontId="87" fillId="0" borderId="12" xfId="0" applyNumberFormat="1" applyFont="1" applyFill="1" applyBorder="1" applyAlignment="1">
      <alignment horizontal="center"/>
    </xf>
    <xf numFmtId="0" fontId="87" fillId="0" borderId="12" xfId="0" applyFont="1" applyFill="1" applyBorder="1"/>
    <xf numFmtId="0" fontId="87" fillId="0" borderId="12" xfId="0" applyFont="1" applyFill="1" applyBorder="1" applyAlignment="1">
      <alignment horizontal="right"/>
    </xf>
    <xf numFmtId="165" fontId="87" fillId="0" borderId="12" xfId="0" applyNumberFormat="1" applyFont="1" applyFill="1" applyBorder="1"/>
    <xf numFmtId="49" fontId="87" fillId="0" borderId="10" xfId="0" applyNumberFormat="1" applyFont="1" applyFill="1" applyBorder="1" applyAlignment="1">
      <alignment horizontal="center"/>
    </xf>
    <xf numFmtId="0" fontId="87" fillId="0" borderId="10" xfId="0" applyNumberFormat="1" applyFont="1" applyFill="1" applyBorder="1" applyAlignment="1">
      <alignment horizontal="center"/>
    </xf>
    <xf numFmtId="0" fontId="87" fillId="0" borderId="10" xfId="0" applyNumberFormat="1" applyFont="1" applyFill="1" applyBorder="1" applyAlignment="1">
      <alignment horizontal="right"/>
    </xf>
    <xf numFmtId="165" fontId="87" fillId="0" borderId="10" xfId="0" applyNumberFormat="1" applyFont="1" applyFill="1" applyBorder="1"/>
    <xf numFmtId="49" fontId="86" fillId="0" borderId="11" xfId="0" applyNumberFormat="1" applyFont="1" applyFill="1" applyBorder="1" applyAlignment="1">
      <alignment horizontal="left"/>
    </xf>
    <xf numFmtId="165" fontId="86" fillId="0" borderId="0" xfId="0" applyNumberFormat="1" applyFont="1" applyFill="1" applyBorder="1"/>
    <xf numFmtId="10" fontId="87" fillId="0" borderId="0" xfId="1" applyNumberFormat="1" applyFont="1" applyFill="1" applyBorder="1"/>
    <xf numFmtId="49" fontId="87" fillId="0" borderId="9" xfId="0" applyNumberFormat="1" applyFont="1" applyFill="1" applyBorder="1" applyAlignment="1">
      <alignment horizontal="center"/>
    </xf>
    <xf numFmtId="0" fontId="87" fillId="0" borderId="9" xfId="0" applyNumberFormat="1" applyFont="1" applyFill="1" applyBorder="1" applyAlignment="1">
      <alignment horizontal="center"/>
    </xf>
    <xf numFmtId="0" fontId="87" fillId="0" borderId="9" xfId="0" applyFont="1" applyFill="1" applyBorder="1"/>
    <xf numFmtId="10" fontId="87" fillId="2" borderId="0" xfId="1" applyNumberFormat="1" applyFont="1" applyFill="1" applyBorder="1"/>
    <xf numFmtId="49" fontId="92" fillId="0" borderId="0" xfId="0" applyNumberFormat="1" applyFont="1" applyAlignment="1">
      <alignment horizontal="center"/>
    </xf>
    <xf numFmtId="0" fontId="92" fillId="0" borderId="0" xfId="0" applyFont="1"/>
    <xf numFmtId="167" fontId="92" fillId="0" borderId="0" xfId="0" applyNumberFormat="1" applyFont="1"/>
    <xf numFmtId="49" fontId="93" fillId="0" borderId="0" xfId="0" applyNumberFormat="1" applyFont="1" applyAlignment="1">
      <alignment horizontal="center"/>
    </xf>
    <xf numFmtId="0" fontId="93" fillId="0" borderId="0" xfId="0" applyFont="1" applyAlignment="1">
      <alignment horizontal="center"/>
    </xf>
    <xf numFmtId="167" fontId="93" fillId="0" borderId="0" xfId="0" applyNumberFormat="1" applyFont="1" applyAlignment="1">
      <alignment horizontal="center"/>
    </xf>
    <xf numFmtId="167" fontId="3" fillId="0" borderId="0" xfId="0" applyNumberFormat="1" applyFont="1"/>
    <xf numFmtId="49" fontId="87" fillId="10" borderId="0" xfId="0" applyNumberFormat="1" applyFont="1" applyFill="1" applyBorder="1" applyAlignment="1">
      <alignment horizontal="center"/>
    </xf>
    <xf numFmtId="0" fontId="0" fillId="0" borderId="0" xfId="0"/>
    <xf numFmtId="49" fontId="92" fillId="0" borderId="0" xfId="0" applyNumberFormat="1" applyFont="1" applyAlignment="1">
      <alignment horizontal="center"/>
    </xf>
    <xf numFmtId="0" fontId="92" fillId="0" borderId="0" xfId="0" applyFont="1"/>
    <xf numFmtId="167" fontId="92" fillId="0" borderId="0" xfId="0" applyNumberFormat="1" applyFont="1"/>
    <xf numFmtId="49" fontId="93" fillId="0" borderId="0" xfId="0" applyNumberFormat="1" applyFont="1" applyAlignment="1">
      <alignment horizontal="center"/>
    </xf>
    <xf numFmtId="0" fontId="93" fillId="0" borderId="0" xfId="0" applyFont="1" applyAlignment="1">
      <alignment horizontal="center"/>
    </xf>
    <xf numFmtId="167" fontId="93" fillId="0" borderId="0" xfId="0" applyNumberFormat="1" applyFont="1" applyAlignment="1">
      <alignment horizontal="center"/>
    </xf>
    <xf numFmtId="167" fontId="3" fillId="0" borderId="0" xfId="0" applyNumberFormat="1" applyFont="1"/>
    <xf numFmtId="49" fontId="92" fillId="10" borderId="0" xfId="0" applyNumberFormat="1" applyFont="1" applyFill="1" applyAlignment="1">
      <alignment horizontal="center"/>
    </xf>
    <xf numFmtId="0" fontId="0" fillId="0" borderId="0" xfId="0"/>
    <xf numFmtId="177" fontId="0" fillId="0" borderId="0" xfId="0" applyNumberFormat="1" applyFont="1" applyAlignment="1">
      <alignment horizontal="center"/>
    </xf>
    <xf numFmtId="177" fontId="3" fillId="72" borderId="0" xfId="0" applyNumberFormat="1" applyFont="1" applyFill="1" applyAlignment="1">
      <alignment horizontal="center"/>
    </xf>
    <xf numFmtId="0" fontId="4" fillId="0" borderId="0" xfId="0" applyFont="1" applyFill="1"/>
    <xf numFmtId="177" fontId="0" fillId="0" borderId="0" xfId="0" applyNumberFormat="1" applyAlignment="1">
      <alignment horizontal="center"/>
    </xf>
    <xf numFmtId="4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0" fillId="0" borderId="0" xfId="0" applyNumberFormat="1" applyAlignment="1">
      <alignment horizontal="center"/>
    </xf>
    <xf numFmtId="0" fontId="82" fillId="72" borderId="0" xfId="0" applyFont="1" applyFill="1" applyAlignment="1">
      <alignment horizontal="center"/>
    </xf>
    <xf numFmtId="49" fontId="87" fillId="10" borderId="12" xfId="0" applyNumberFormat="1" applyFont="1" applyFill="1" applyBorder="1" applyAlignment="1">
      <alignment horizontal="center"/>
    </xf>
    <xf numFmtId="49" fontId="94" fillId="0" borderId="0" xfId="0" applyNumberFormat="1" applyFont="1" applyFill="1" applyBorder="1" applyAlignment="1">
      <alignment horizontal="center"/>
    </xf>
    <xf numFmtId="0" fontId="94" fillId="0" borderId="0" xfId="0" applyNumberFormat="1" applyFont="1" applyFill="1" applyBorder="1" applyAlignment="1">
      <alignment horizontal="center"/>
    </xf>
    <xf numFmtId="0" fontId="94" fillId="0" borderId="0" xfId="0" applyFont="1" applyFill="1" applyBorder="1"/>
    <xf numFmtId="0" fontId="0" fillId="0" borderId="0" xfId="0"/>
    <xf numFmtId="0" fontId="3" fillId="0" borderId="0" xfId="0" applyFont="1" applyAlignment="1">
      <alignment horizontal="center"/>
    </xf>
    <xf numFmtId="49" fontId="94" fillId="10" borderId="0" xfId="0" applyNumberFormat="1" applyFont="1" applyFill="1" applyAlignment="1">
      <alignment horizontal="center"/>
    </xf>
    <xf numFmtId="0" fontId="86" fillId="0" borderId="3" xfId="0" applyFont="1" applyFill="1" applyBorder="1" applyAlignment="1">
      <alignment horizontal="center"/>
    </xf>
    <xf numFmtId="0" fontId="87" fillId="0" borderId="3" xfId="0" applyFont="1" applyFill="1" applyBorder="1"/>
    <xf numFmtId="0" fontId="5" fillId="4" borderId="0" xfId="0" applyFont="1" applyFill="1" applyBorder="1"/>
    <xf numFmtId="0" fontId="95" fillId="4" borderId="0" xfId="0" applyFont="1" applyFill="1" applyBorder="1" applyAlignment="1">
      <alignment horizontal="right"/>
    </xf>
    <xf numFmtId="0" fontId="7" fillId="73" borderId="0" xfId="0" applyFont="1" applyFill="1" applyBorder="1" applyAlignment="1"/>
    <xf numFmtId="0" fontId="6" fillId="74" borderId="0" xfId="0" applyFont="1" applyFill="1" applyBorder="1"/>
    <xf numFmtId="0" fontId="5" fillId="11" borderId="0" xfId="0" applyFont="1" applyFill="1" applyBorder="1"/>
    <xf numFmtId="0" fontId="6" fillId="4" borderId="0" xfId="0" applyFont="1" applyFill="1" applyBorder="1"/>
    <xf numFmtId="0" fontId="6" fillId="4" borderId="0" xfId="0" applyFont="1" applyFill="1"/>
    <xf numFmtId="0" fontId="0" fillId="4" borderId="0" xfId="0" applyFill="1"/>
    <xf numFmtId="0" fontId="0" fillId="4" borderId="0" xfId="0" applyFont="1" applyFill="1" applyBorder="1"/>
    <xf numFmtId="0" fontId="0" fillId="4" borderId="0" xfId="0" applyFill="1" applyBorder="1" applyAlignment="1">
      <alignment horizontal="left"/>
    </xf>
    <xf numFmtId="0" fontId="6" fillId="3" borderId="0" xfId="0" applyFont="1" applyFill="1" applyBorder="1"/>
    <xf numFmtId="0" fontId="0" fillId="11" borderId="0" xfId="0" applyFont="1" applyFill="1" applyBorder="1"/>
    <xf numFmtId="0" fontId="6" fillId="4" borderId="0" xfId="0" applyFont="1" applyFill="1" applyBorder="1" applyAlignment="1"/>
    <xf numFmtId="0" fontId="0" fillId="4" borderId="0" xfId="0" applyFill="1" applyBorder="1" applyAlignment="1"/>
    <xf numFmtId="0" fontId="0" fillId="11" borderId="0" xfId="0" applyFill="1" applyBorder="1"/>
    <xf numFmtId="0" fontId="0" fillId="4" borderId="0" xfId="0" applyFill="1" applyBorder="1"/>
    <xf numFmtId="0" fontId="96" fillId="4" borderId="0" xfId="0" applyFont="1" applyFill="1" applyBorder="1"/>
    <xf numFmtId="49" fontId="0" fillId="4" borderId="0" xfId="0" applyNumberFormat="1" applyFill="1" applyBorder="1"/>
    <xf numFmtId="0" fontId="7" fillId="73" borderId="0" xfId="0" applyFont="1" applyFill="1" applyBorder="1"/>
    <xf numFmtId="0" fontId="7" fillId="3" borderId="0" xfId="0" applyFont="1" applyFill="1" applyBorder="1"/>
    <xf numFmtId="0" fontId="0" fillId="11" borderId="0" xfId="0" applyFill="1" applyBorder="1" applyAlignment="1"/>
    <xf numFmtId="49" fontId="0" fillId="4" borderId="0" xfId="0" applyNumberFormat="1" applyFill="1" applyBorder="1" applyAlignment="1"/>
    <xf numFmtId="0" fontId="0" fillId="4" borderId="0" xfId="0" applyFont="1" applyFill="1" applyBorder="1" applyAlignment="1"/>
    <xf numFmtId="0" fontId="5" fillId="4" borderId="0" xfId="0" applyFont="1" applyFill="1" applyBorder="1" applyAlignment="1"/>
    <xf numFmtId="0" fontId="0" fillId="11" borderId="0" xfId="0" applyFill="1" applyBorder="1" applyAlignment="1">
      <alignment horizontal="left"/>
    </xf>
    <xf numFmtId="49" fontId="0" fillId="4" borderId="0" xfId="0" applyNumberFormat="1" applyFill="1"/>
    <xf numFmtId="0" fontId="5" fillId="3" borderId="0" xfId="0" applyFont="1" applyFill="1" applyBorder="1"/>
    <xf numFmtId="0" fontId="0" fillId="3" borderId="0" xfId="0" applyFont="1" applyFill="1" applyBorder="1"/>
    <xf numFmtId="0" fontId="7" fillId="75" borderId="0" xfId="0" applyFont="1" applyFill="1" applyBorder="1"/>
    <xf numFmtId="165" fontId="5" fillId="76" borderId="0" xfId="0" applyNumberFormat="1" applyFont="1" applyFill="1" applyBorder="1"/>
    <xf numFmtId="17" fontId="97" fillId="4" borderId="0" xfId="0" applyNumberFormat="1" applyFont="1" applyFill="1" applyBorder="1" applyAlignment="1">
      <alignment horizontal="center"/>
    </xf>
    <xf numFmtId="39" fontId="98" fillId="73" borderId="0" xfId="0" applyNumberFormat="1" applyFont="1" applyFill="1" applyBorder="1" applyAlignment="1">
      <alignment horizontal="center"/>
    </xf>
    <xf numFmtId="165" fontId="6" fillId="74" borderId="0" xfId="0" applyNumberFormat="1" applyFont="1" applyFill="1" applyBorder="1"/>
    <xf numFmtId="165" fontId="5" fillId="3" borderId="0" xfId="0" applyNumberFormat="1" applyFont="1" applyFill="1" applyBorder="1"/>
    <xf numFmtId="165" fontId="6" fillId="4" borderId="0" xfId="0" applyNumberFormat="1" applyFont="1" applyFill="1"/>
    <xf numFmtId="164" fontId="6" fillId="4" borderId="0" xfId="0" applyNumberFormat="1" applyFont="1" applyFill="1"/>
    <xf numFmtId="165" fontId="7" fillId="73" borderId="0" xfId="0" applyNumberFormat="1" applyFont="1" applyFill="1" applyBorder="1"/>
    <xf numFmtId="165" fontId="7" fillId="3" borderId="0" xfId="0" applyNumberFormat="1" applyFont="1" applyFill="1" applyBorder="1"/>
    <xf numFmtId="165" fontId="5" fillId="10" borderId="0" xfId="0" applyNumberFormat="1" applyFont="1" applyFill="1" applyBorder="1"/>
    <xf numFmtId="165" fontId="5" fillId="72" borderId="0" xfId="0" applyNumberFormat="1" applyFont="1" applyFill="1" applyBorder="1"/>
    <xf numFmtId="165" fontId="6" fillId="3" borderId="0" xfId="0" applyNumberFormat="1" applyFont="1" applyFill="1" applyBorder="1"/>
    <xf numFmtId="165" fontId="7" fillId="75" borderId="0" xfId="0" applyNumberFormat="1" applyFont="1" applyFill="1" applyBorder="1"/>
    <xf numFmtId="165" fontId="5" fillId="14" borderId="25" xfId="0" applyNumberFormat="1" applyFont="1" applyFill="1" applyBorder="1"/>
    <xf numFmtId="178" fontId="0" fillId="4" borderId="0" xfId="0" applyNumberFormat="1" applyFill="1"/>
    <xf numFmtId="165" fontId="0" fillId="4" borderId="0" xfId="0" applyNumberFormat="1" applyFill="1"/>
    <xf numFmtId="0" fontId="3" fillId="77" borderId="0" xfId="0" applyFont="1" applyFill="1"/>
    <xf numFmtId="0" fontId="5" fillId="10" borderId="0" xfId="0" applyFont="1" applyFill="1" applyBorder="1"/>
    <xf numFmtId="4" fontId="3" fillId="0" borderId="43" xfId="0" applyNumberFormat="1" applyFont="1" applyBorder="1" applyAlignment="1">
      <alignment horizontal="center"/>
    </xf>
    <xf numFmtId="0" fontId="3" fillId="0" borderId="38" xfId="0" applyFont="1" applyBorder="1"/>
    <xf numFmtId="0" fontId="0" fillId="0" borderId="25" xfId="0" applyBorder="1" applyAlignment="1">
      <alignment horizontal="center"/>
    </xf>
    <xf numFmtId="3" fontId="3" fillId="0" borderId="0" xfId="282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/>
    <xf numFmtId="3" fontId="0" fillId="0" borderId="3" xfId="282" applyNumberFormat="1" applyFont="1" applyBorder="1" applyAlignment="1">
      <alignment horizontal="center"/>
    </xf>
    <xf numFmtId="3" fontId="0" fillId="0" borderId="5" xfId="282" applyNumberFormat="1" applyFont="1" applyBorder="1" applyAlignment="1">
      <alignment horizontal="center"/>
    </xf>
    <xf numFmtId="0" fontId="0" fillId="14" borderId="38" xfId="0" applyFill="1" applyBorder="1"/>
    <xf numFmtId="3" fontId="0" fillId="14" borderId="0" xfId="282" applyNumberFormat="1" applyFont="1" applyFill="1" applyBorder="1" applyAlignment="1">
      <alignment horizontal="center"/>
    </xf>
    <xf numFmtId="0" fontId="0" fillId="14" borderId="0" xfId="0" applyFill="1" applyBorder="1"/>
    <xf numFmtId="0" fontId="3" fillId="0" borderId="4" xfId="0" applyFont="1" applyBorder="1"/>
    <xf numFmtId="3" fontId="3" fillId="0" borderId="5" xfId="282" applyNumberFormat="1" applyFont="1" applyBorder="1" applyAlignment="1">
      <alignment horizontal="center"/>
    </xf>
    <xf numFmtId="3" fontId="0" fillId="0" borderId="0" xfId="282" applyNumberFormat="1" applyFont="1" applyFill="1" applyBorder="1" applyAlignment="1">
      <alignment horizontal="center"/>
    </xf>
    <xf numFmtId="0" fontId="0" fillId="0" borderId="38" xfId="0" applyFill="1" applyBorder="1"/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" fontId="1" fillId="0" borderId="0" xfId="282" applyNumberFormat="1" applyFont="1" applyBorder="1" applyAlignment="1">
      <alignment horizontal="center" vertical="center" wrapText="1"/>
    </xf>
    <xf numFmtId="0" fontId="0" fillId="14" borderId="0" xfId="0" applyFill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14" borderId="0" xfId="0" applyNumberFormat="1" applyFill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0" xfId="0" applyBorder="1" applyAlignment="1">
      <alignment vertical="center"/>
    </xf>
    <xf numFmtId="3" fontId="0" fillId="0" borderId="44" xfId="282" applyNumberFormat="1" applyFont="1" applyBorder="1" applyAlignment="1">
      <alignment horizontal="center"/>
    </xf>
    <xf numFmtId="3" fontId="0" fillId="0" borderId="45" xfId="282" applyNumberFormat="1" applyFont="1" applyBorder="1" applyAlignment="1">
      <alignment horizontal="center"/>
    </xf>
    <xf numFmtId="0" fontId="3" fillId="0" borderId="44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4" fontId="3" fillId="78" borderId="46" xfId="0" applyNumberFormat="1" applyFont="1" applyFill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78" borderId="39" xfId="0" applyNumberFormat="1" applyFill="1" applyBorder="1" applyAlignment="1">
      <alignment horizontal="center"/>
    </xf>
    <xf numFmtId="4" fontId="3" fillId="0" borderId="46" xfId="0" applyNumberFormat="1" applyFont="1" applyBorder="1" applyAlignment="1">
      <alignment horizontal="center"/>
    </xf>
    <xf numFmtId="4" fontId="0" fillId="0" borderId="39" xfId="0" applyNumberFormat="1" applyBorder="1" applyAlignment="1">
      <alignment horizontal="center"/>
    </xf>
    <xf numFmtId="0" fontId="3" fillId="77" borderId="0" xfId="0" applyFont="1" applyFill="1" applyBorder="1"/>
    <xf numFmtId="0" fontId="3" fillId="0" borderId="47" xfId="0" applyFont="1" applyBorder="1" applyAlignment="1">
      <alignment horizontal="center"/>
    </xf>
    <xf numFmtId="0" fontId="0" fillId="0" borderId="48" xfId="0" applyBorder="1" applyAlignment="1">
      <alignment horizontal="left" indent="1"/>
    </xf>
    <xf numFmtId="0" fontId="3" fillId="0" borderId="49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3" fillId="77" borderId="42" xfId="0" applyFont="1" applyFill="1" applyBorder="1" applyAlignment="1">
      <alignment horizontal="center" vertical="center"/>
    </xf>
    <xf numFmtId="0" fontId="3" fillId="77" borderId="25" xfId="0" applyFont="1" applyFill="1" applyBorder="1" applyAlignment="1">
      <alignment horizontal="left"/>
    </xf>
    <xf numFmtId="4" fontId="3" fillId="77" borderId="40" xfId="0" applyNumberFormat="1" applyFont="1" applyFill="1" applyBorder="1" applyAlignment="1">
      <alignment horizontal="center"/>
    </xf>
    <xf numFmtId="4" fontId="3" fillId="77" borderId="41" xfId="0" applyNumberFormat="1" applyFont="1" applyFill="1" applyBorder="1" applyAlignment="1">
      <alignment horizontal="center"/>
    </xf>
    <xf numFmtId="4" fontId="3" fillId="77" borderId="42" xfId="0" applyNumberFormat="1" applyFont="1" applyFill="1" applyBorder="1" applyAlignment="1">
      <alignment horizontal="center"/>
    </xf>
    <xf numFmtId="0" fontId="3" fillId="3" borderId="25" xfId="0" applyFont="1" applyFill="1" applyBorder="1" applyAlignment="1">
      <alignment horizontal="center"/>
    </xf>
    <xf numFmtId="167" fontId="3" fillId="3" borderId="25" xfId="0" applyNumberFormat="1" applyFont="1" applyFill="1" applyBorder="1" applyAlignment="1">
      <alignment horizontal="center"/>
    </xf>
    <xf numFmtId="0" fontId="3" fillId="10" borderId="25" xfId="0" applyFont="1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167" fontId="0" fillId="0" borderId="25" xfId="0" applyNumberFormat="1" applyBorder="1" applyAlignment="1">
      <alignment horizontal="right"/>
    </xf>
    <xf numFmtId="167" fontId="0" fillId="10" borderId="25" xfId="0" applyNumberFormat="1" applyFill="1" applyBorder="1" applyAlignment="1">
      <alignment horizontal="right"/>
    </xf>
    <xf numFmtId="167" fontId="0" fillId="10" borderId="25" xfId="0" applyNumberFormat="1" applyFill="1" applyBorder="1"/>
    <xf numFmtId="0" fontId="0" fillId="0" borderId="0" xfId="0"/>
    <xf numFmtId="0" fontId="3" fillId="0" borderId="0" xfId="0" applyFont="1" applyAlignment="1">
      <alignment horizontal="center"/>
    </xf>
    <xf numFmtId="0" fontId="3" fillId="77" borderId="40" xfId="0" applyFont="1" applyFill="1" applyBorder="1" applyAlignment="1">
      <alignment horizontal="center" vertical="center" wrapText="1"/>
    </xf>
    <xf numFmtId="0" fontId="3" fillId="77" borderId="41" xfId="0" applyFont="1" applyFill="1" applyBorder="1" applyAlignment="1">
      <alignment horizontal="center" vertical="center" wrapText="1"/>
    </xf>
    <xf numFmtId="0" fontId="3" fillId="77" borderId="42" xfId="0" applyFont="1" applyFill="1" applyBorder="1" applyAlignment="1">
      <alignment horizontal="center" vertical="center" wrapText="1"/>
    </xf>
    <xf numFmtId="0" fontId="71" fillId="0" borderId="0" xfId="0" applyFont="1" applyFill="1" applyBorder="1" applyAlignment="1">
      <alignment horizontal="left"/>
    </xf>
    <xf numFmtId="14" fontId="71" fillId="0" borderId="0" xfId="0" applyNumberFormat="1" applyFont="1" applyFill="1" applyBorder="1" applyAlignment="1">
      <alignment horizontal="right"/>
    </xf>
    <xf numFmtId="164" fontId="72" fillId="0" borderId="0" xfId="282" applyFont="1" applyFill="1" applyBorder="1"/>
    <xf numFmtId="0" fontId="71" fillId="79" borderId="0" xfId="0" applyFont="1" applyFill="1" applyBorder="1" applyAlignment="1">
      <alignment horizontal="left"/>
    </xf>
    <xf numFmtId="0" fontId="71" fillId="79" borderId="0" xfId="0" applyFont="1" applyFill="1" applyBorder="1"/>
    <xf numFmtId="165" fontId="71" fillId="79" borderId="0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3" fillId="78" borderId="25" xfId="0" applyFont="1" applyFill="1" applyBorder="1" applyAlignment="1">
      <alignment horizontal="center" vertical="center" wrapText="1"/>
    </xf>
    <xf numFmtId="4" fontId="3" fillId="78" borderId="49" xfId="0" applyNumberFormat="1" applyFont="1" applyFill="1" applyBorder="1" applyAlignment="1">
      <alignment horizontal="center"/>
    </xf>
    <xf numFmtId="4" fontId="0" fillId="78" borderId="48" xfId="0" applyNumberFormat="1" applyFill="1" applyBorder="1" applyAlignment="1">
      <alignment horizontal="center"/>
    </xf>
    <xf numFmtId="4" fontId="3" fillId="77" borderId="25" xfId="0" applyNumberFormat="1" applyFont="1" applyFill="1" applyBorder="1" applyAlignment="1">
      <alignment horizontal="center"/>
    </xf>
    <xf numFmtId="0" fontId="0" fillId="0" borderId="50" xfId="0" applyBorder="1" applyAlignment="1">
      <alignment horizontal="center"/>
    </xf>
    <xf numFmtId="4" fontId="72" fillId="0" borderId="39" xfId="0" applyNumberFormat="1" applyFont="1" applyBorder="1" applyAlignment="1">
      <alignment horizontal="center"/>
    </xf>
    <xf numFmtId="0" fontId="72" fillId="0" borderId="0" xfId="0" quotePrefix="1" applyFont="1" applyAlignment="1">
      <alignment horizontal="center"/>
    </xf>
    <xf numFmtId="177" fontId="72" fillId="0" borderId="0" xfId="0" applyNumberFormat="1" applyFont="1" applyAlignment="1">
      <alignment horizontal="center"/>
    </xf>
    <xf numFmtId="0" fontId="72" fillId="0" borderId="0" xfId="0" applyFont="1" applyAlignment="1">
      <alignment horizontal="left"/>
    </xf>
    <xf numFmtId="0" fontId="72" fillId="0" borderId="0" xfId="0" quotePrefix="1" applyFont="1" applyAlignment="1">
      <alignment horizontal="left"/>
    </xf>
    <xf numFmtId="167" fontId="72" fillId="0" borderId="0" xfId="0" applyNumberFormat="1" applyFont="1" applyAlignment="1">
      <alignment horizontal="right"/>
    </xf>
    <xf numFmtId="0" fontId="72" fillId="0" borderId="0" xfId="0" applyFont="1" applyAlignment="1">
      <alignment horizontal="center"/>
    </xf>
    <xf numFmtId="177" fontId="0" fillId="0" borderId="0" xfId="0" applyNumberFormat="1"/>
    <xf numFmtId="14" fontId="0" fillId="0" borderId="0" xfId="0" applyNumberFormat="1" applyAlignment="1">
      <alignment horizontal="center"/>
    </xf>
    <xf numFmtId="0" fontId="24" fillId="0" borderId="0" xfId="0" applyNumberFormat="1" applyFont="1" applyFill="1" applyBorder="1" applyAlignment="1" applyProtection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71" fillId="0" borderId="0" xfId="0" applyFont="1" applyFill="1"/>
    <xf numFmtId="0" fontId="3" fillId="80" borderId="42" xfId="0" applyFont="1" applyFill="1" applyBorder="1" applyAlignment="1">
      <alignment horizontal="center" vertical="center" wrapText="1"/>
    </xf>
    <xf numFmtId="0" fontId="101" fillId="0" borderId="0" xfId="0" applyFont="1"/>
    <xf numFmtId="0" fontId="100" fillId="0" borderId="0" xfId="0" applyFont="1" applyAlignment="1">
      <alignment horizontal="center"/>
    </xf>
    <xf numFmtId="0" fontId="103" fillId="0" borderId="0" xfId="0" applyFont="1"/>
    <xf numFmtId="167" fontId="100" fillId="3" borderId="0" xfId="0" applyNumberFormat="1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14" fontId="100" fillId="0" borderId="0" xfId="0" applyNumberFormat="1" applyFont="1"/>
    <xf numFmtId="0" fontId="101" fillId="0" borderId="0" xfId="0" applyFont="1" applyAlignment="1">
      <alignment horizontal="center"/>
    </xf>
    <xf numFmtId="14" fontId="100" fillId="0" borderId="0" xfId="0" applyNumberFormat="1" applyFont="1" applyAlignment="1">
      <alignment horizontal="right"/>
    </xf>
    <xf numFmtId="0" fontId="0" fillId="0" borderId="0" xfId="0"/>
    <xf numFmtId="0" fontId="0" fillId="0" borderId="0" xfId="0"/>
    <xf numFmtId="9" fontId="0" fillId="0" borderId="3" xfId="1" applyFont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3" fontId="0" fillId="0" borderId="44" xfId="0" applyNumberFormat="1" applyBorder="1" applyAlignment="1">
      <alignment horizontal="center" vertical="center"/>
    </xf>
    <xf numFmtId="3" fontId="0" fillId="0" borderId="39" xfId="0" applyNumberFormat="1" applyBorder="1" applyAlignment="1">
      <alignment horizontal="center" vertical="center"/>
    </xf>
    <xf numFmtId="9" fontId="0" fillId="0" borderId="0" xfId="1" applyFont="1" applyBorder="1" applyAlignment="1">
      <alignment horizontal="center" vertical="center" wrapText="1"/>
    </xf>
    <xf numFmtId="3" fontId="0" fillId="14" borderId="39" xfId="0" applyNumberFormat="1" applyFill="1" applyBorder="1" applyAlignment="1">
      <alignment horizontal="center" vertical="center"/>
    </xf>
    <xf numFmtId="9" fontId="0" fillId="14" borderId="0" xfId="1" applyFont="1" applyFill="1" applyBorder="1" applyAlignment="1">
      <alignment horizontal="center" vertical="center"/>
    </xf>
    <xf numFmtId="3" fontId="3" fillId="0" borderId="0" xfId="282" applyNumberFormat="1" applyFont="1" applyBorder="1" applyAlignment="1">
      <alignment horizontal="center" vertical="center" wrapText="1"/>
    </xf>
    <xf numFmtId="3" fontId="3" fillId="0" borderId="5" xfId="282" applyNumberFormat="1" applyFont="1" applyBorder="1" applyAlignment="1">
      <alignment horizontal="center" vertical="center" wrapText="1"/>
    </xf>
    <xf numFmtId="9" fontId="3" fillId="0" borderId="0" xfId="1" applyFont="1" applyBorder="1" applyAlignment="1">
      <alignment horizontal="center" vertical="center"/>
    </xf>
    <xf numFmtId="9" fontId="3" fillId="0" borderId="5" xfId="1" applyFont="1" applyBorder="1" applyAlignment="1">
      <alignment horizontal="center" vertical="center"/>
    </xf>
    <xf numFmtId="3" fontId="3" fillId="0" borderId="45" xfId="282" applyNumberFormat="1" applyFont="1" applyBorder="1" applyAlignment="1">
      <alignment horizontal="center" vertical="center"/>
    </xf>
    <xf numFmtId="179" fontId="3" fillId="72" borderId="0" xfId="0" applyNumberFormat="1" applyFont="1" applyFill="1" applyAlignment="1">
      <alignment horizontal="center"/>
    </xf>
    <xf numFmtId="180" fontId="3" fillId="72" borderId="0" xfId="0" applyNumberFormat="1" applyFont="1" applyFill="1" applyAlignment="1">
      <alignment horizontal="center"/>
    </xf>
    <xf numFmtId="179" fontId="0" fillId="0" borderId="0" xfId="0" applyNumberFormat="1" applyFont="1" applyAlignment="1">
      <alignment horizontal="center"/>
    </xf>
    <xf numFmtId="180" fontId="0" fillId="0" borderId="0" xfId="0" applyNumberFormat="1" applyFon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9" fontId="0" fillId="0" borderId="0" xfId="1" applyNumberFormat="1" applyFont="1" applyAlignment="1">
      <alignment horizontal="center"/>
    </xf>
    <xf numFmtId="0" fontId="3" fillId="0" borderId="44" xfId="0" applyFont="1" applyBorder="1" applyAlignment="1">
      <alignment vertical="center"/>
    </xf>
    <xf numFmtId="3" fontId="3" fillId="0" borderId="45" xfId="282" applyNumberFormat="1" applyFont="1" applyBorder="1" applyAlignment="1">
      <alignment horizontal="center"/>
    </xf>
    <xf numFmtId="17" fontId="3" fillId="0" borderId="3" xfId="0" applyNumberFormat="1" applyFont="1" applyBorder="1" applyAlignment="1">
      <alignment horizontal="center" vertical="center"/>
    </xf>
    <xf numFmtId="0" fontId="0" fillId="0" borderId="4" xfId="0" applyFill="1" applyBorder="1"/>
    <xf numFmtId="3" fontId="0" fillId="0" borderId="0" xfId="0" applyNumberFormat="1" applyFill="1" applyBorder="1" applyAlignment="1">
      <alignment horizontal="center"/>
    </xf>
    <xf numFmtId="9" fontId="0" fillId="0" borderId="0" xfId="1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3" fontId="0" fillId="0" borderId="39" xfId="0" applyNumberFormat="1" applyFill="1" applyBorder="1" applyAlignment="1">
      <alignment horizontal="center" vertical="center"/>
    </xf>
    <xf numFmtId="3" fontId="0" fillId="0" borderId="25" xfId="282" applyNumberFormat="1" applyFont="1" applyBorder="1" applyAlignment="1">
      <alignment horizontal="center"/>
    </xf>
    <xf numFmtId="0" fontId="4" fillId="0" borderId="0" xfId="0" applyFont="1"/>
    <xf numFmtId="0" fontId="98" fillId="4" borderId="0" xfId="0" applyFont="1" applyFill="1" applyBorder="1"/>
    <xf numFmtId="165" fontId="70" fillId="3" borderId="7" xfId="0" applyNumberFormat="1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49" fontId="86" fillId="0" borderId="3" xfId="0" applyNumberFormat="1" applyFont="1" applyFill="1" applyBorder="1" applyAlignment="1">
      <alignment horizontal="left"/>
    </xf>
    <xf numFmtId="0" fontId="91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/>
    </xf>
    <xf numFmtId="0" fontId="92" fillId="0" borderId="0" xfId="0" applyFont="1" applyAlignment="1">
      <alignment horizontal="center"/>
    </xf>
    <xf numFmtId="167" fontId="3" fillId="3" borderId="0" xfId="0" applyNumberFormat="1" applyFont="1" applyFill="1" applyAlignment="1">
      <alignment horizontal="center"/>
    </xf>
    <xf numFmtId="167" fontId="3" fillId="0" borderId="0" xfId="0" applyNumberFormat="1" applyFont="1" applyAlignment="1">
      <alignment horizontal="center"/>
    </xf>
    <xf numFmtId="0" fontId="86" fillId="0" borderId="0" xfId="0" applyNumberFormat="1" applyFont="1" applyFill="1" applyBorder="1" applyAlignment="1">
      <alignment horizontal="center"/>
    </xf>
    <xf numFmtId="49" fontId="86" fillId="0" borderId="15" xfId="0" applyNumberFormat="1" applyFont="1" applyFill="1" applyBorder="1" applyAlignment="1">
      <alignment horizontal="center"/>
    </xf>
    <xf numFmtId="49" fontId="86" fillId="0" borderId="13" xfId="0" applyNumberFormat="1" applyFont="1" applyFill="1" applyBorder="1" applyAlignment="1">
      <alignment horizontal="center"/>
    </xf>
    <xf numFmtId="49" fontId="86" fillId="0" borderId="14" xfId="0" applyNumberFormat="1" applyFont="1" applyFill="1" applyBorder="1" applyAlignment="1">
      <alignment horizontal="center"/>
    </xf>
    <xf numFmtId="49" fontId="86" fillId="0" borderId="13" xfId="0" applyNumberFormat="1" applyFont="1" applyFill="1" applyBorder="1" applyAlignment="1">
      <alignment horizontal="center" vertical="center"/>
    </xf>
    <xf numFmtId="0" fontId="99" fillId="0" borderId="0" xfId="0" applyFont="1" applyFill="1" applyBorder="1" applyAlignment="1">
      <alignment horizontal="center" vertical="center" wrapText="1"/>
    </xf>
    <xf numFmtId="14" fontId="99" fillId="0" borderId="0" xfId="0" applyNumberFormat="1" applyFont="1" applyFill="1" applyBorder="1" applyAlignment="1">
      <alignment horizontal="right" vertical="center"/>
    </xf>
    <xf numFmtId="0" fontId="102" fillId="0" borderId="0" xfId="0" applyFont="1" applyAlignment="1">
      <alignment horizontal="center"/>
    </xf>
    <xf numFmtId="14" fontId="106" fillId="0" borderId="0" xfId="0" applyNumberFormat="1" applyFont="1" applyAlignment="1">
      <alignment horizontal="center"/>
    </xf>
    <xf numFmtId="0" fontId="3" fillId="0" borderId="25" xfId="0" applyFont="1" applyBorder="1" applyAlignment="1">
      <alignment horizontal="center"/>
    </xf>
    <xf numFmtId="0" fontId="76" fillId="77" borderId="40" xfId="0" applyFont="1" applyFill="1" applyBorder="1" applyAlignment="1">
      <alignment horizontal="center" vertical="center" wrapText="1"/>
    </xf>
    <xf numFmtId="0" fontId="76" fillId="77" borderId="41" xfId="0" applyFont="1" applyFill="1" applyBorder="1" applyAlignment="1">
      <alignment horizontal="center" vertical="center" wrapText="1"/>
    </xf>
    <xf numFmtId="0" fontId="76" fillId="77" borderId="42" xfId="0" applyFont="1" applyFill="1" applyBorder="1" applyAlignment="1">
      <alignment horizontal="center" vertical="center" wrapText="1"/>
    </xf>
    <xf numFmtId="0" fontId="104" fillId="77" borderId="2" xfId="0" applyFont="1" applyFill="1" applyBorder="1" applyAlignment="1">
      <alignment horizontal="center" vertical="center" wrapText="1"/>
    </xf>
    <xf numFmtId="0" fontId="104" fillId="77" borderId="3" xfId="0" applyFont="1" applyFill="1" applyBorder="1" applyAlignment="1">
      <alignment horizontal="center" vertical="center" wrapText="1"/>
    </xf>
    <xf numFmtId="0" fontId="104" fillId="77" borderId="44" xfId="0" applyFont="1" applyFill="1" applyBorder="1" applyAlignment="1">
      <alignment horizontal="center" vertical="center" wrapText="1"/>
    </xf>
    <xf numFmtId="0" fontId="104" fillId="77" borderId="4" xfId="0" applyFont="1" applyFill="1" applyBorder="1" applyAlignment="1">
      <alignment horizontal="center" vertical="center" wrapText="1"/>
    </xf>
    <xf numFmtId="0" fontId="104" fillId="77" borderId="5" xfId="0" applyFont="1" applyFill="1" applyBorder="1" applyAlignment="1">
      <alignment horizontal="center" vertical="center" wrapText="1"/>
    </xf>
    <xf numFmtId="0" fontId="104" fillId="77" borderId="45" xfId="0" applyFont="1" applyFill="1" applyBorder="1" applyAlignment="1">
      <alignment horizontal="center" vertical="center" wrapText="1"/>
    </xf>
    <xf numFmtId="167" fontId="105" fillId="0" borderId="0" xfId="0" applyNumberFormat="1" applyFont="1" applyAlignment="1">
      <alignment horizontal="center"/>
    </xf>
  </cellXfs>
  <cellStyles count="326">
    <cellStyle name="%" xfId="3" xr:uid="{00000000-0005-0000-0000-000000000000}"/>
    <cellStyle name="% 2" xfId="4" xr:uid="{00000000-0005-0000-0000-000001000000}"/>
    <cellStyle name="_2009 REP-2A" xfId="5" xr:uid="{00000000-0005-0000-0000-000002000000}"/>
    <cellStyle name="_Anexo5A_Mar09" xfId="6" xr:uid="{00000000-0005-0000-0000-000003000000}"/>
    <cellStyle name="_Anexo5A_Mar09 2" xfId="7" xr:uid="{00000000-0005-0000-0000-000004000000}"/>
    <cellStyle name="_Anexo5A_Mar09 3" xfId="8" xr:uid="{00000000-0005-0000-0000-000005000000}"/>
    <cellStyle name="_Anexo5A_Mar09 4" xfId="9" xr:uid="{00000000-0005-0000-0000-000006000000}"/>
    <cellStyle name="_cierre-08" xfId="10" xr:uid="{00000000-0005-0000-0000-000007000000}"/>
    <cellStyle name="_Copia de EQUIVALENCIAS" xfId="11" xr:uid="{00000000-0005-0000-0000-000008000000}"/>
    <cellStyle name="_Copia de EQUIVALENCIAS 2" xfId="12" xr:uid="{00000000-0005-0000-0000-000009000000}"/>
    <cellStyle name="_Copia de EQUIVALENCIAS 3" xfId="13" xr:uid="{00000000-0005-0000-0000-00000A000000}"/>
    <cellStyle name="_Copia de EQUIVALENCIAS 4" xfId="14" xr:uid="{00000000-0005-0000-0000-00000B000000}"/>
    <cellStyle name="_Estructura Banco CeCo y CeBe_V1" xfId="15" xr:uid="{00000000-0005-0000-0000-00000C000000}"/>
    <cellStyle name="_Libro2009" xfId="16" xr:uid="{00000000-0005-0000-0000-00000D000000}"/>
    <cellStyle name="_Libro3" xfId="17" xr:uid="{00000000-0005-0000-0000-00000E000000}"/>
    <cellStyle name="1" xfId="18" xr:uid="{00000000-0005-0000-0000-00000F000000}"/>
    <cellStyle name="1 2" xfId="19" xr:uid="{00000000-0005-0000-0000-000010000000}"/>
    <cellStyle name="1 4" xfId="20" xr:uid="{00000000-0005-0000-0000-000011000000}"/>
    <cellStyle name="20% - Énfasis1" xfId="302" builtinId="30" customBuiltin="1"/>
    <cellStyle name="20% - Énfasis1 2" xfId="21" xr:uid="{00000000-0005-0000-0000-000013000000}"/>
    <cellStyle name="20% - Énfasis1 2 2" xfId="22" xr:uid="{00000000-0005-0000-0000-000014000000}"/>
    <cellStyle name="20% - Énfasis1 2 3" xfId="23" xr:uid="{00000000-0005-0000-0000-000015000000}"/>
    <cellStyle name="20% - Énfasis1 3" xfId="24" xr:uid="{00000000-0005-0000-0000-000016000000}"/>
    <cellStyle name="20% - Énfasis1 4" xfId="25" xr:uid="{00000000-0005-0000-0000-000017000000}"/>
    <cellStyle name="20% - Énfasis1 5" xfId="26" xr:uid="{00000000-0005-0000-0000-000018000000}"/>
    <cellStyle name="20% - Énfasis1 6" xfId="27" xr:uid="{00000000-0005-0000-0000-000019000000}"/>
    <cellStyle name="20% - Énfasis2" xfId="306" builtinId="34" customBuiltin="1"/>
    <cellStyle name="20% - Énfasis2 2" xfId="28" xr:uid="{00000000-0005-0000-0000-00001B000000}"/>
    <cellStyle name="20% - Énfasis2 2 2" xfId="29" xr:uid="{00000000-0005-0000-0000-00001C000000}"/>
    <cellStyle name="20% - Énfasis2 2 3" xfId="30" xr:uid="{00000000-0005-0000-0000-00001D000000}"/>
    <cellStyle name="20% - Énfasis2 3" xfId="31" xr:uid="{00000000-0005-0000-0000-00001E000000}"/>
    <cellStyle name="20% - Énfasis2 4" xfId="32" xr:uid="{00000000-0005-0000-0000-00001F000000}"/>
    <cellStyle name="20% - Énfasis2 5" xfId="33" xr:uid="{00000000-0005-0000-0000-000020000000}"/>
    <cellStyle name="20% - Énfasis2 6" xfId="34" xr:uid="{00000000-0005-0000-0000-000021000000}"/>
    <cellStyle name="20% - Énfasis3" xfId="310" builtinId="38" customBuiltin="1"/>
    <cellStyle name="20% - Énfasis3 2" xfId="35" xr:uid="{00000000-0005-0000-0000-000023000000}"/>
    <cellStyle name="20% - Énfasis3 2 2" xfId="36" xr:uid="{00000000-0005-0000-0000-000024000000}"/>
    <cellStyle name="20% - Énfasis3 2 3" xfId="37" xr:uid="{00000000-0005-0000-0000-000025000000}"/>
    <cellStyle name="20% - Énfasis3 3" xfId="38" xr:uid="{00000000-0005-0000-0000-000026000000}"/>
    <cellStyle name="20% - Énfasis3 4" xfId="39" xr:uid="{00000000-0005-0000-0000-000027000000}"/>
    <cellStyle name="20% - Énfasis3 5" xfId="40" xr:uid="{00000000-0005-0000-0000-000028000000}"/>
    <cellStyle name="20% - Énfasis3 6" xfId="41" xr:uid="{00000000-0005-0000-0000-000029000000}"/>
    <cellStyle name="20% - Énfasis4" xfId="314" builtinId="42" customBuiltin="1"/>
    <cellStyle name="20% - Énfasis4 2" xfId="42" xr:uid="{00000000-0005-0000-0000-00002B000000}"/>
    <cellStyle name="20% - Énfasis4 2 2" xfId="43" xr:uid="{00000000-0005-0000-0000-00002C000000}"/>
    <cellStyle name="20% - Énfasis4 2 3" xfId="44" xr:uid="{00000000-0005-0000-0000-00002D000000}"/>
    <cellStyle name="20% - Énfasis4 3" xfId="45" xr:uid="{00000000-0005-0000-0000-00002E000000}"/>
    <cellStyle name="20% - Énfasis4 4" xfId="46" xr:uid="{00000000-0005-0000-0000-00002F000000}"/>
    <cellStyle name="20% - Énfasis4 5" xfId="47" xr:uid="{00000000-0005-0000-0000-000030000000}"/>
    <cellStyle name="20% - Énfasis4 6" xfId="48" xr:uid="{00000000-0005-0000-0000-000031000000}"/>
    <cellStyle name="20% - Énfasis5" xfId="318" builtinId="46" customBuiltin="1"/>
    <cellStyle name="20% - Énfasis5 2" xfId="49" xr:uid="{00000000-0005-0000-0000-000033000000}"/>
    <cellStyle name="20% - Énfasis5 2 2" xfId="50" xr:uid="{00000000-0005-0000-0000-000034000000}"/>
    <cellStyle name="20% - Énfasis5 2 3" xfId="51" xr:uid="{00000000-0005-0000-0000-000035000000}"/>
    <cellStyle name="20% - Énfasis5 3" xfId="52" xr:uid="{00000000-0005-0000-0000-000036000000}"/>
    <cellStyle name="20% - Énfasis5 4" xfId="53" xr:uid="{00000000-0005-0000-0000-000037000000}"/>
    <cellStyle name="20% - Énfasis5 5" xfId="54" xr:uid="{00000000-0005-0000-0000-000038000000}"/>
    <cellStyle name="20% - Énfasis5 6" xfId="55" xr:uid="{00000000-0005-0000-0000-000039000000}"/>
    <cellStyle name="20% - Énfasis6" xfId="322" builtinId="50" customBuiltin="1"/>
    <cellStyle name="20% - Énfasis6 2" xfId="56" xr:uid="{00000000-0005-0000-0000-00003B000000}"/>
    <cellStyle name="20% - Énfasis6 2 2" xfId="57" xr:uid="{00000000-0005-0000-0000-00003C000000}"/>
    <cellStyle name="20% - Énfasis6 2 3" xfId="58" xr:uid="{00000000-0005-0000-0000-00003D000000}"/>
    <cellStyle name="20% - Énfasis6 3" xfId="59" xr:uid="{00000000-0005-0000-0000-00003E000000}"/>
    <cellStyle name="20% - Énfasis6 4" xfId="60" xr:uid="{00000000-0005-0000-0000-00003F000000}"/>
    <cellStyle name="20% - Énfasis6 5" xfId="61" xr:uid="{00000000-0005-0000-0000-000040000000}"/>
    <cellStyle name="20% - Énfasis6 6" xfId="62" xr:uid="{00000000-0005-0000-0000-000041000000}"/>
    <cellStyle name="40% - Énfasis1" xfId="303" builtinId="31" customBuiltin="1"/>
    <cellStyle name="40% - Énfasis1 2" xfId="63" xr:uid="{00000000-0005-0000-0000-000043000000}"/>
    <cellStyle name="40% - Énfasis1 2 2" xfId="64" xr:uid="{00000000-0005-0000-0000-000044000000}"/>
    <cellStyle name="40% - Énfasis1 2 3" xfId="65" xr:uid="{00000000-0005-0000-0000-000045000000}"/>
    <cellStyle name="40% - Énfasis1 3" xfId="66" xr:uid="{00000000-0005-0000-0000-000046000000}"/>
    <cellStyle name="40% - Énfasis1 4" xfId="67" xr:uid="{00000000-0005-0000-0000-000047000000}"/>
    <cellStyle name="40% - Énfasis1 5" xfId="68" xr:uid="{00000000-0005-0000-0000-000048000000}"/>
    <cellStyle name="40% - Énfasis1 6" xfId="69" xr:uid="{00000000-0005-0000-0000-000049000000}"/>
    <cellStyle name="40% - Énfasis2" xfId="307" builtinId="35" customBuiltin="1"/>
    <cellStyle name="40% - Énfasis2 2" xfId="70" xr:uid="{00000000-0005-0000-0000-00004B000000}"/>
    <cellStyle name="40% - Énfasis2 2 2" xfId="71" xr:uid="{00000000-0005-0000-0000-00004C000000}"/>
    <cellStyle name="40% - Énfasis2 2 3" xfId="72" xr:uid="{00000000-0005-0000-0000-00004D000000}"/>
    <cellStyle name="40% - Énfasis2 3" xfId="73" xr:uid="{00000000-0005-0000-0000-00004E000000}"/>
    <cellStyle name="40% - Énfasis2 4" xfId="74" xr:uid="{00000000-0005-0000-0000-00004F000000}"/>
    <cellStyle name="40% - Énfasis2 5" xfId="75" xr:uid="{00000000-0005-0000-0000-000050000000}"/>
    <cellStyle name="40% - Énfasis2 6" xfId="76" xr:uid="{00000000-0005-0000-0000-000051000000}"/>
    <cellStyle name="40% - Énfasis3" xfId="311" builtinId="39" customBuiltin="1"/>
    <cellStyle name="40% - Énfasis3 2" xfId="77" xr:uid="{00000000-0005-0000-0000-000053000000}"/>
    <cellStyle name="40% - Énfasis3 2 2" xfId="78" xr:uid="{00000000-0005-0000-0000-000054000000}"/>
    <cellStyle name="40% - Énfasis3 2 3" xfId="79" xr:uid="{00000000-0005-0000-0000-000055000000}"/>
    <cellStyle name="40% - Énfasis3 3" xfId="80" xr:uid="{00000000-0005-0000-0000-000056000000}"/>
    <cellStyle name="40% - Énfasis3 4" xfId="81" xr:uid="{00000000-0005-0000-0000-000057000000}"/>
    <cellStyle name="40% - Énfasis3 5" xfId="82" xr:uid="{00000000-0005-0000-0000-000058000000}"/>
    <cellStyle name="40% - Énfasis3 6" xfId="83" xr:uid="{00000000-0005-0000-0000-000059000000}"/>
    <cellStyle name="40% - Énfasis4" xfId="315" builtinId="43" customBuiltin="1"/>
    <cellStyle name="40% - Énfasis4 2" xfId="84" xr:uid="{00000000-0005-0000-0000-00005B000000}"/>
    <cellStyle name="40% - Énfasis4 2 2" xfId="85" xr:uid="{00000000-0005-0000-0000-00005C000000}"/>
    <cellStyle name="40% - Énfasis4 2 3" xfId="86" xr:uid="{00000000-0005-0000-0000-00005D000000}"/>
    <cellStyle name="40% - Énfasis4 3" xfId="87" xr:uid="{00000000-0005-0000-0000-00005E000000}"/>
    <cellStyle name="40% - Énfasis4 4" xfId="88" xr:uid="{00000000-0005-0000-0000-00005F000000}"/>
    <cellStyle name="40% - Énfasis4 5" xfId="89" xr:uid="{00000000-0005-0000-0000-000060000000}"/>
    <cellStyle name="40% - Énfasis4 6" xfId="90" xr:uid="{00000000-0005-0000-0000-000061000000}"/>
    <cellStyle name="40% - Énfasis5" xfId="319" builtinId="47" customBuiltin="1"/>
    <cellStyle name="40% - Énfasis5 2" xfId="91" xr:uid="{00000000-0005-0000-0000-000063000000}"/>
    <cellStyle name="40% - Énfasis5 2 2" xfId="92" xr:uid="{00000000-0005-0000-0000-000064000000}"/>
    <cellStyle name="40% - Énfasis5 2 3" xfId="93" xr:uid="{00000000-0005-0000-0000-000065000000}"/>
    <cellStyle name="40% - Énfasis5 3" xfId="94" xr:uid="{00000000-0005-0000-0000-000066000000}"/>
    <cellStyle name="40% - Énfasis5 4" xfId="95" xr:uid="{00000000-0005-0000-0000-000067000000}"/>
    <cellStyle name="40% - Énfasis5 5" xfId="96" xr:uid="{00000000-0005-0000-0000-000068000000}"/>
    <cellStyle name="40% - Énfasis5 6" xfId="97" xr:uid="{00000000-0005-0000-0000-000069000000}"/>
    <cellStyle name="40% - Énfasis6" xfId="323" builtinId="51" customBuiltin="1"/>
    <cellStyle name="40% - Énfasis6 2" xfId="98" xr:uid="{00000000-0005-0000-0000-00006B000000}"/>
    <cellStyle name="40% - Énfasis6 2 2" xfId="99" xr:uid="{00000000-0005-0000-0000-00006C000000}"/>
    <cellStyle name="40% - Énfasis6 2 3" xfId="100" xr:uid="{00000000-0005-0000-0000-00006D000000}"/>
    <cellStyle name="40% - Énfasis6 3" xfId="101" xr:uid="{00000000-0005-0000-0000-00006E000000}"/>
    <cellStyle name="40% - Énfasis6 4" xfId="102" xr:uid="{00000000-0005-0000-0000-00006F000000}"/>
    <cellStyle name="40% - Énfasis6 5" xfId="103" xr:uid="{00000000-0005-0000-0000-000070000000}"/>
    <cellStyle name="40% - Énfasis6 6" xfId="104" xr:uid="{00000000-0005-0000-0000-000071000000}"/>
    <cellStyle name="60% - akcent 1" xfId="105" xr:uid="{00000000-0005-0000-0000-000072000000}"/>
    <cellStyle name="60% - Énfasis1" xfId="304" builtinId="32" customBuiltin="1"/>
    <cellStyle name="60% - Énfasis1 2" xfId="106" xr:uid="{00000000-0005-0000-0000-000074000000}"/>
    <cellStyle name="60% - Énfasis1 2 2" xfId="107" xr:uid="{00000000-0005-0000-0000-000075000000}"/>
    <cellStyle name="60% - Énfasis1 2 3" xfId="108" xr:uid="{00000000-0005-0000-0000-000076000000}"/>
    <cellStyle name="60% - Énfasis1 3" xfId="109" xr:uid="{00000000-0005-0000-0000-000077000000}"/>
    <cellStyle name="60% - Énfasis2" xfId="308" builtinId="36" customBuiltin="1"/>
    <cellStyle name="60% - Énfasis2 2" xfId="110" xr:uid="{00000000-0005-0000-0000-000079000000}"/>
    <cellStyle name="60% - Énfasis2 2 2" xfId="111" xr:uid="{00000000-0005-0000-0000-00007A000000}"/>
    <cellStyle name="60% - Énfasis2 2 3" xfId="112" xr:uid="{00000000-0005-0000-0000-00007B000000}"/>
    <cellStyle name="60% - Énfasis2 3" xfId="113" xr:uid="{00000000-0005-0000-0000-00007C000000}"/>
    <cellStyle name="60% - Énfasis3" xfId="312" builtinId="40" customBuiltin="1"/>
    <cellStyle name="60% - Énfasis3 2" xfId="114" xr:uid="{00000000-0005-0000-0000-00007E000000}"/>
    <cellStyle name="60% - Énfasis3 2 2" xfId="115" xr:uid="{00000000-0005-0000-0000-00007F000000}"/>
    <cellStyle name="60% - Énfasis3 2 3" xfId="116" xr:uid="{00000000-0005-0000-0000-000080000000}"/>
    <cellStyle name="60% - Énfasis3 3" xfId="117" xr:uid="{00000000-0005-0000-0000-000081000000}"/>
    <cellStyle name="60% - Énfasis4" xfId="316" builtinId="44" customBuiltin="1"/>
    <cellStyle name="60% - Énfasis4 2" xfId="118" xr:uid="{00000000-0005-0000-0000-000083000000}"/>
    <cellStyle name="60% - Énfasis4 2 2" xfId="119" xr:uid="{00000000-0005-0000-0000-000084000000}"/>
    <cellStyle name="60% - Énfasis4 2 3" xfId="120" xr:uid="{00000000-0005-0000-0000-000085000000}"/>
    <cellStyle name="60% - Énfasis4 3" xfId="121" xr:uid="{00000000-0005-0000-0000-000086000000}"/>
    <cellStyle name="60% - Énfasis5" xfId="320" builtinId="48" customBuiltin="1"/>
    <cellStyle name="60% - Énfasis5 2" xfId="122" xr:uid="{00000000-0005-0000-0000-000088000000}"/>
    <cellStyle name="60% - Énfasis5 2 2" xfId="123" xr:uid="{00000000-0005-0000-0000-000089000000}"/>
    <cellStyle name="60% - Énfasis5 2 3" xfId="124" xr:uid="{00000000-0005-0000-0000-00008A000000}"/>
    <cellStyle name="60% - Énfasis5 3" xfId="125" xr:uid="{00000000-0005-0000-0000-00008B000000}"/>
    <cellStyle name="60% - Énfasis6" xfId="324" builtinId="52" customBuiltin="1"/>
    <cellStyle name="60% - Énfasis6 2" xfId="126" xr:uid="{00000000-0005-0000-0000-00008D000000}"/>
    <cellStyle name="60% - Énfasis6 2 2" xfId="127" xr:uid="{00000000-0005-0000-0000-00008E000000}"/>
    <cellStyle name="60% - Énfasis6 2 3" xfId="128" xr:uid="{00000000-0005-0000-0000-00008F000000}"/>
    <cellStyle name="60% - Énfasis6 3" xfId="129" xr:uid="{00000000-0005-0000-0000-000090000000}"/>
    <cellStyle name="Advertencia" xfId="130" xr:uid="{00000000-0005-0000-0000-000091000000}"/>
    <cellStyle name="Buena 2" xfId="131" xr:uid="{00000000-0005-0000-0000-000093000000}"/>
    <cellStyle name="Buena 2 2" xfId="132" xr:uid="{00000000-0005-0000-0000-000094000000}"/>
    <cellStyle name="Buena 2 3" xfId="133" xr:uid="{00000000-0005-0000-0000-000095000000}"/>
    <cellStyle name="Buena 3" xfId="134" xr:uid="{00000000-0005-0000-0000-000096000000}"/>
    <cellStyle name="Bueno" xfId="289" builtinId="26" customBuiltin="1"/>
    <cellStyle name="Calcular" xfId="135" xr:uid="{00000000-0005-0000-0000-000097000000}"/>
    <cellStyle name="Cálculo" xfId="294" builtinId="22" customBuiltin="1"/>
    <cellStyle name="Cálculo 2" xfId="136" xr:uid="{00000000-0005-0000-0000-000099000000}"/>
    <cellStyle name="Cálculo 2 2" xfId="137" xr:uid="{00000000-0005-0000-0000-00009A000000}"/>
    <cellStyle name="Cálculo 2 3" xfId="138" xr:uid="{00000000-0005-0000-0000-00009B000000}"/>
    <cellStyle name="Cálculo 3" xfId="139" xr:uid="{00000000-0005-0000-0000-00009C000000}"/>
    <cellStyle name="Celda comprob." xfId="140" xr:uid="{00000000-0005-0000-0000-00009D000000}"/>
    <cellStyle name="Celda de comprobación" xfId="296" builtinId="23" customBuiltin="1"/>
    <cellStyle name="Celda de comprobación 2" xfId="141" xr:uid="{00000000-0005-0000-0000-00009F000000}"/>
    <cellStyle name="Celda de comprobación 2 2" xfId="142" xr:uid="{00000000-0005-0000-0000-0000A0000000}"/>
    <cellStyle name="Celda de comprobación 2 3" xfId="143" xr:uid="{00000000-0005-0000-0000-0000A1000000}"/>
    <cellStyle name="Celda de comprobación 3" xfId="144" xr:uid="{00000000-0005-0000-0000-0000A2000000}"/>
    <cellStyle name="Celda vinculada" xfId="295" builtinId="24" customBuiltin="1"/>
    <cellStyle name="Celda vinculada 2" xfId="145" xr:uid="{00000000-0005-0000-0000-0000A4000000}"/>
    <cellStyle name="Celda vinculada 2 2" xfId="146" xr:uid="{00000000-0005-0000-0000-0000A5000000}"/>
    <cellStyle name="Celda vinculada 2 3" xfId="147" xr:uid="{00000000-0005-0000-0000-0000A6000000}"/>
    <cellStyle name="Celda vinculada 3" xfId="148" xr:uid="{00000000-0005-0000-0000-0000A7000000}"/>
    <cellStyle name="Comma0 - Style1" xfId="149" xr:uid="{00000000-0005-0000-0000-0000A8000000}"/>
    <cellStyle name="Comma0 - Style2" xfId="150" xr:uid="{00000000-0005-0000-0000-0000A9000000}"/>
    <cellStyle name="Comma1 - Style1" xfId="151" xr:uid="{00000000-0005-0000-0000-0000AA000000}"/>
    <cellStyle name="Comma1 - Style2" xfId="152" xr:uid="{00000000-0005-0000-0000-0000AB000000}"/>
    <cellStyle name="Correcto" xfId="153" xr:uid="{00000000-0005-0000-0000-0000AC000000}"/>
    <cellStyle name="Currency [0]_8-a, perstat-nov" xfId="154" xr:uid="{00000000-0005-0000-0000-0000AD000000}"/>
    <cellStyle name="Currency_8-a, perstat-nov" xfId="155" xr:uid="{00000000-0005-0000-0000-0000AE000000}"/>
    <cellStyle name="Diseño" xfId="156" xr:uid="{00000000-0005-0000-0000-0000AF000000}"/>
    <cellStyle name="Diseño 2" xfId="157" xr:uid="{00000000-0005-0000-0000-0000B0000000}"/>
    <cellStyle name="Diseño 3" xfId="158" xr:uid="{00000000-0005-0000-0000-0000B1000000}"/>
    <cellStyle name="Diseño 4" xfId="159" xr:uid="{00000000-0005-0000-0000-0000B2000000}"/>
    <cellStyle name="Encabez. 1" xfId="160" xr:uid="{00000000-0005-0000-0000-0000B3000000}"/>
    <cellStyle name="Encabez. 2" xfId="161" xr:uid="{00000000-0005-0000-0000-0000B4000000}"/>
    <cellStyle name="Encabezado 1" xfId="285" builtinId="16" customBuiltin="1"/>
    <cellStyle name="Encabezado 3" xfId="162" xr:uid="{00000000-0005-0000-0000-0000B5000000}"/>
    <cellStyle name="Encabezado 4" xfId="288" builtinId="19" customBuiltin="1"/>
    <cellStyle name="Encabezado 4 2" xfId="163" xr:uid="{00000000-0005-0000-0000-0000B7000000}"/>
    <cellStyle name="Encabezado 4 2 2" xfId="164" xr:uid="{00000000-0005-0000-0000-0000B8000000}"/>
    <cellStyle name="Encabezado 4 2 3" xfId="165" xr:uid="{00000000-0005-0000-0000-0000B9000000}"/>
    <cellStyle name="Encabezado 4 3" xfId="166" xr:uid="{00000000-0005-0000-0000-0000BA000000}"/>
    <cellStyle name="Énfasis1" xfId="301" builtinId="29" customBuiltin="1"/>
    <cellStyle name="Énfasis1 2" xfId="167" xr:uid="{00000000-0005-0000-0000-0000BC000000}"/>
    <cellStyle name="Énfasis1 2 2" xfId="168" xr:uid="{00000000-0005-0000-0000-0000BD000000}"/>
    <cellStyle name="Énfasis1 2 3" xfId="169" xr:uid="{00000000-0005-0000-0000-0000BE000000}"/>
    <cellStyle name="Énfasis1 3" xfId="170" xr:uid="{00000000-0005-0000-0000-0000BF000000}"/>
    <cellStyle name="Énfasis2" xfId="305" builtinId="33" customBuiltin="1"/>
    <cellStyle name="Énfasis2 2" xfId="171" xr:uid="{00000000-0005-0000-0000-0000C1000000}"/>
    <cellStyle name="Énfasis2 2 2" xfId="172" xr:uid="{00000000-0005-0000-0000-0000C2000000}"/>
    <cellStyle name="Énfasis2 2 3" xfId="173" xr:uid="{00000000-0005-0000-0000-0000C3000000}"/>
    <cellStyle name="Énfasis2 3" xfId="174" xr:uid="{00000000-0005-0000-0000-0000C4000000}"/>
    <cellStyle name="Énfasis3" xfId="309" builtinId="37" customBuiltin="1"/>
    <cellStyle name="Énfasis3 2" xfId="175" xr:uid="{00000000-0005-0000-0000-0000C6000000}"/>
    <cellStyle name="Énfasis3 2 2" xfId="176" xr:uid="{00000000-0005-0000-0000-0000C7000000}"/>
    <cellStyle name="Énfasis3 2 3" xfId="177" xr:uid="{00000000-0005-0000-0000-0000C8000000}"/>
    <cellStyle name="Énfasis3 3" xfId="178" xr:uid="{00000000-0005-0000-0000-0000C9000000}"/>
    <cellStyle name="Énfasis4" xfId="313" builtinId="41" customBuiltin="1"/>
    <cellStyle name="Énfasis4 2" xfId="179" xr:uid="{00000000-0005-0000-0000-0000CB000000}"/>
    <cellStyle name="Énfasis4 2 2" xfId="180" xr:uid="{00000000-0005-0000-0000-0000CC000000}"/>
    <cellStyle name="Énfasis4 2 3" xfId="181" xr:uid="{00000000-0005-0000-0000-0000CD000000}"/>
    <cellStyle name="Énfasis4 3" xfId="182" xr:uid="{00000000-0005-0000-0000-0000CE000000}"/>
    <cellStyle name="Énfasis5" xfId="317" builtinId="45" customBuiltin="1"/>
    <cellStyle name="Énfasis5 2" xfId="183" xr:uid="{00000000-0005-0000-0000-0000D0000000}"/>
    <cellStyle name="Énfasis5 2 2" xfId="184" xr:uid="{00000000-0005-0000-0000-0000D1000000}"/>
    <cellStyle name="Énfasis5 2 3" xfId="185" xr:uid="{00000000-0005-0000-0000-0000D2000000}"/>
    <cellStyle name="Énfasis5 3" xfId="186" xr:uid="{00000000-0005-0000-0000-0000D3000000}"/>
    <cellStyle name="Énfasis6" xfId="321" builtinId="49" customBuiltin="1"/>
    <cellStyle name="Énfasis6 2" xfId="187" xr:uid="{00000000-0005-0000-0000-0000D5000000}"/>
    <cellStyle name="Énfasis6 2 2" xfId="188" xr:uid="{00000000-0005-0000-0000-0000D6000000}"/>
    <cellStyle name="Énfasis6 2 3" xfId="189" xr:uid="{00000000-0005-0000-0000-0000D7000000}"/>
    <cellStyle name="Énfasis6 3" xfId="190" xr:uid="{00000000-0005-0000-0000-0000D8000000}"/>
    <cellStyle name="Entrada" xfId="292" builtinId="20" customBuiltin="1"/>
    <cellStyle name="Entrada 2" xfId="191" xr:uid="{00000000-0005-0000-0000-0000DA000000}"/>
    <cellStyle name="Entrada 2 2" xfId="192" xr:uid="{00000000-0005-0000-0000-0000DB000000}"/>
    <cellStyle name="Entrada 2 3" xfId="193" xr:uid="{00000000-0005-0000-0000-0000DC000000}"/>
    <cellStyle name="Entrada 3" xfId="194" xr:uid="{00000000-0005-0000-0000-0000DD000000}"/>
    <cellStyle name="Estilo 1" xfId="195" xr:uid="{00000000-0005-0000-0000-0000DE000000}"/>
    <cellStyle name="Estilo 1 2" xfId="196" xr:uid="{00000000-0005-0000-0000-0000DF000000}"/>
    <cellStyle name="Euro" xfId="197" xr:uid="{00000000-0005-0000-0000-0000E0000000}"/>
    <cellStyle name="Euro 2" xfId="198" xr:uid="{00000000-0005-0000-0000-0000E1000000}"/>
    <cellStyle name="Euro 3" xfId="199" xr:uid="{00000000-0005-0000-0000-0000E2000000}"/>
    <cellStyle name="Explicación" xfId="200" xr:uid="{00000000-0005-0000-0000-0000E3000000}"/>
    <cellStyle name="Incorrecto" xfId="290" builtinId="27" customBuiltin="1"/>
    <cellStyle name="Incorrecto 2" xfId="201" xr:uid="{00000000-0005-0000-0000-0000E5000000}"/>
    <cellStyle name="Incorrecto 2 2" xfId="202" xr:uid="{00000000-0005-0000-0000-0000E6000000}"/>
    <cellStyle name="Incorrecto 2 3" xfId="203" xr:uid="{00000000-0005-0000-0000-0000E7000000}"/>
    <cellStyle name="Incorrecto 3" xfId="204" xr:uid="{00000000-0005-0000-0000-0000E8000000}"/>
    <cellStyle name="Millares" xfId="282" builtinId="3"/>
    <cellStyle name="Millares 2" xfId="2" xr:uid="{00000000-0005-0000-0000-0000EA000000}"/>
    <cellStyle name="Millares 2 2" xfId="205" xr:uid="{00000000-0005-0000-0000-0000EB000000}"/>
    <cellStyle name="Millares 3" xfId="206" xr:uid="{00000000-0005-0000-0000-0000EC000000}"/>
    <cellStyle name="Millares 4" xfId="207" xr:uid="{00000000-0005-0000-0000-0000ED000000}"/>
    <cellStyle name="Millares 5" xfId="208" xr:uid="{00000000-0005-0000-0000-0000EE000000}"/>
    <cellStyle name="Millares 5 2" xfId="209" xr:uid="{00000000-0005-0000-0000-0000EF000000}"/>
    <cellStyle name="Millares 6" xfId="210" xr:uid="{00000000-0005-0000-0000-0000F0000000}"/>
    <cellStyle name="Millares 7" xfId="325" xr:uid="{00000000-0005-0000-0000-0000F1000000}"/>
    <cellStyle name="Neutral" xfId="291" builtinId="28" customBuiltin="1"/>
    <cellStyle name="Neutral 2" xfId="211" xr:uid="{00000000-0005-0000-0000-0000F3000000}"/>
    <cellStyle name="Neutral 2 2" xfId="212" xr:uid="{00000000-0005-0000-0000-0000F4000000}"/>
    <cellStyle name="Neutral 2 3" xfId="213" xr:uid="{00000000-0005-0000-0000-0000F5000000}"/>
    <cellStyle name="Neutral 3" xfId="214" xr:uid="{00000000-0005-0000-0000-0000F6000000}"/>
    <cellStyle name="Normal" xfId="0" builtinId="0"/>
    <cellStyle name="Normal 2" xfId="215" xr:uid="{00000000-0005-0000-0000-0000F8000000}"/>
    <cellStyle name="Normal 2 2" xfId="216" xr:uid="{00000000-0005-0000-0000-0000F9000000}"/>
    <cellStyle name="Normal 2 2 2" xfId="217" xr:uid="{00000000-0005-0000-0000-0000FA000000}"/>
    <cellStyle name="Normal 2 3" xfId="218" xr:uid="{00000000-0005-0000-0000-0000FB000000}"/>
    <cellStyle name="Normal 2 4" xfId="219" xr:uid="{00000000-0005-0000-0000-0000FC000000}"/>
    <cellStyle name="Normal 3" xfId="220" xr:uid="{00000000-0005-0000-0000-0000FD000000}"/>
    <cellStyle name="Normal 3 2" xfId="221" xr:uid="{00000000-0005-0000-0000-0000FE000000}"/>
    <cellStyle name="Normal 3 3" xfId="222" xr:uid="{00000000-0005-0000-0000-0000FF000000}"/>
    <cellStyle name="Normal 3 4" xfId="223" xr:uid="{00000000-0005-0000-0000-000000010000}"/>
    <cellStyle name="Normal 3 5" xfId="224" xr:uid="{00000000-0005-0000-0000-000001010000}"/>
    <cellStyle name="Normal 4" xfId="225" xr:uid="{00000000-0005-0000-0000-000002010000}"/>
    <cellStyle name="Normal 4 2" xfId="226" xr:uid="{00000000-0005-0000-0000-000003010000}"/>
    <cellStyle name="Normal 4 3" xfId="227" xr:uid="{00000000-0005-0000-0000-000004010000}"/>
    <cellStyle name="Normal 5" xfId="228" xr:uid="{00000000-0005-0000-0000-000005010000}"/>
    <cellStyle name="Normal 5 2" xfId="229" xr:uid="{00000000-0005-0000-0000-000006010000}"/>
    <cellStyle name="Normal 5 3" xfId="230" xr:uid="{00000000-0005-0000-0000-000007010000}"/>
    <cellStyle name="Normal 5 4" xfId="231" xr:uid="{00000000-0005-0000-0000-000008010000}"/>
    <cellStyle name="Normal 6" xfId="232" xr:uid="{00000000-0005-0000-0000-000009010000}"/>
    <cellStyle name="Normal 6 2" xfId="233" xr:uid="{00000000-0005-0000-0000-00000A010000}"/>
    <cellStyle name="Normal 7" xfId="234" xr:uid="{00000000-0005-0000-0000-00000B010000}"/>
    <cellStyle name="Normal 8" xfId="235" xr:uid="{00000000-0005-0000-0000-00000C010000}"/>
    <cellStyle name="Normal 9" xfId="236" xr:uid="{00000000-0005-0000-0000-00000D010000}"/>
    <cellStyle name="Normal 9 2" xfId="237" xr:uid="{00000000-0005-0000-0000-00000E010000}"/>
    <cellStyle name="Nota" xfId="238" xr:uid="{00000000-0005-0000-0000-00000F010000}"/>
    <cellStyle name="Notas" xfId="298" builtinId="10" customBuiltin="1"/>
    <cellStyle name="Notas 2" xfId="239" xr:uid="{00000000-0005-0000-0000-000011010000}"/>
    <cellStyle name="Notas 2 2" xfId="240" xr:uid="{00000000-0005-0000-0000-000012010000}"/>
    <cellStyle name="Notas 2 3" xfId="241" xr:uid="{00000000-0005-0000-0000-000013010000}"/>
    <cellStyle name="Notas 2 4" xfId="242" xr:uid="{00000000-0005-0000-0000-000014010000}"/>
    <cellStyle name="Notas 3" xfId="243" xr:uid="{00000000-0005-0000-0000-000015010000}"/>
    <cellStyle name="Notas 3 2" xfId="244" xr:uid="{00000000-0005-0000-0000-000016010000}"/>
    <cellStyle name="Notas 3 3" xfId="245" xr:uid="{00000000-0005-0000-0000-000017010000}"/>
    <cellStyle name="Notas 4" xfId="246" xr:uid="{00000000-0005-0000-0000-000018010000}"/>
    <cellStyle name="Notas 5" xfId="247" xr:uid="{00000000-0005-0000-0000-000019010000}"/>
    <cellStyle name="Notas 6" xfId="248" xr:uid="{00000000-0005-0000-0000-00001A010000}"/>
    <cellStyle name="Porcentaje" xfId="1" builtinId="5"/>
    <cellStyle name="Porcentaje 2" xfId="283" xr:uid="{00000000-0005-0000-0000-00001C010000}"/>
    <cellStyle name="RM" xfId="249" xr:uid="{00000000-0005-0000-0000-00001D010000}"/>
    <cellStyle name="Salida" xfId="293" builtinId="21" customBuiltin="1"/>
    <cellStyle name="Salida 2" xfId="250" xr:uid="{00000000-0005-0000-0000-00001F010000}"/>
    <cellStyle name="Salida 2 2" xfId="251" xr:uid="{00000000-0005-0000-0000-000020010000}"/>
    <cellStyle name="Salida 2 3" xfId="252" xr:uid="{00000000-0005-0000-0000-000021010000}"/>
    <cellStyle name="Salida 3" xfId="253" xr:uid="{00000000-0005-0000-0000-000022010000}"/>
    <cellStyle name="Texto de advertencia" xfId="297" builtinId="11" customBuiltin="1"/>
    <cellStyle name="Texto de advertencia 2" xfId="254" xr:uid="{00000000-0005-0000-0000-000024010000}"/>
    <cellStyle name="Texto de advertencia 2 2" xfId="255" xr:uid="{00000000-0005-0000-0000-000025010000}"/>
    <cellStyle name="Texto de advertencia 2 3" xfId="256" xr:uid="{00000000-0005-0000-0000-000026010000}"/>
    <cellStyle name="Texto de advertencia 3" xfId="257" xr:uid="{00000000-0005-0000-0000-000027010000}"/>
    <cellStyle name="Texto explicativo" xfId="299" builtinId="53" customBuiltin="1"/>
    <cellStyle name="Texto explicativo 2" xfId="258" xr:uid="{00000000-0005-0000-0000-000029010000}"/>
    <cellStyle name="Texto explicativo 2 2" xfId="259" xr:uid="{00000000-0005-0000-0000-00002A010000}"/>
    <cellStyle name="Texto explicativo 2 3" xfId="260" xr:uid="{00000000-0005-0000-0000-00002B010000}"/>
    <cellStyle name="Texto explicativo 3" xfId="261" xr:uid="{00000000-0005-0000-0000-00002C010000}"/>
    <cellStyle name="Título" xfId="284" builtinId="15" customBuiltin="1"/>
    <cellStyle name="Título 1 2" xfId="262" xr:uid="{00000000-0005-0000-0000-00002F010000}"/>
    <cellStyle name="Título 1 2 2" xfId="263" xr:uid="{00000000-0005-0000-0000-000030010000}"/>
    <cellStyle name="Título 1 2 3" xfId="264" xr:uid="{00000000-0005-0000-0000-000031010000}"/>
    <cellStyle name="Título 1 3" xfId="265" xr:uid="{00000000-0005-0000-0000-000032010000}"/>
    <cellStyle name="Título 2" xfId="286" builtinId="17" customBuiltin="1"/>
    <cellStyle name="Título 2 2" xfId="266" xr:uid="{00000000-0005-0000-0000-000034010000}"/>
    <cellStyle name="Título 2 2 2" xfId="267" xr:uid="{00000000-0005-0000-0000-000035010000}"/>
    <cellStyle name="Título 2 2 3" xfId="268" xr:uid="{00000000-0005-0000-0000-000036010000}"/>
    <cellStyle name="Título 2 3" xfId="269" xr:uid="{00000000-0005-0000-0000-000037010000}"/>
    <cellStyle name="Título 3" xfId="287" builtinId="18" customBuiltin="1"/>
    <cellStyle name="Título 3 2" xfId="270" xr:uid="{00000000-0005-0000-0000-000039010000}"/>
    <cellStyle name="Título 3 2 2" xfId="271" xr:uid="{00000000-0005-0000-0000-00003A010000}"/>
    <cellStyle name="Título 3 2 3" xfId="272" xr:uid="{00000000-0005-0000-0000-00003B010000}"/>
    <cellStyle name="Título 3 3" xfId="273" xr:uid="{00000000-0005-0000-0000-00003C010000}"/>
    <cellStyle name="Título 4" xfId="274" xr:uid="{00000000-0005-0000-0000-00003D010000}"/>
    <cellStyle name="Título 4 2" xfId="275" xr:uid="{00000000-0005-0000-0000-00003E010000}"/>
    <cellStyle name="Título 4 3" xfId="276" xr:uid="{00000000-0005-0000-0000-00003F010000}"/>
    <cellStyle name="Título 5" xfId="277" xr:uid="{00000000-0005-0000-0000-000040010000}"/>
    <cellStyle name="Total" xfId="300" builtinId="25" customBuiltin="1"/>
    <cellStyle name="Total 2" xfId="278" xr:uid="{00000000-0005-0000-0000-000042010000}"/>
    <cellStyle name="Total 2 2" xfId="279" xr:uid="{00000000-0005-0000-0000-000043010000}"/>
    <cellStyle name="Total 2 3" xfId="280" xr:uid="{00000000-0005-0000-0000-000044010000}"/>
    <cellStyle name="Total 3" xfId="281" xr:uid="{00000000-0005-0000-0000-000045010000}"/>
  </cellStyles>
  <dxfs count="293">
    <dxf>
      <numFmt numFmtId="176" formatCode="_ * #,##0_ ;_ * \-#,##0_ ;_ * &quot;-&quot;??_ ;_ @_ "/>
    </dxf>
    <dxf>
      <numFmt numFmtId="176" formatCode="_ * #,##0_ ;_ * \-#,##0_ ;_ * &quot;-&quot;??_ ;_ @_ "/>
    </dxf>
    <dxf>
      <numFmt numFmtId="176" formatCode="_ * #,##0_ ;_ * \-#,##0_ ;_ * &quot;-&quot;??_ ;_ @_ 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alignment wrapText="1" readingOrder="0"/>
    </dxf>
    <dxf>
      <alignment vertical="center" readingOrder="0"/>
    </dxf>
    <dxf>
      <alignment wrapText="1" readingOrder="0"/>
    </dxf>
    <dxf>
      <alignment horizontal="center" readingOrder="0"/>
    </dxf>
    <dxf>
      <alignment vertical="center" readingOrder="0"/>
    </dxf>
    <dxf>
      <alignment vertical="center" readingOrder="0"/>
    </dxf>
    <dxf>
      <numFmt numFmtId="4" formatCode="#,##0.0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horizontal="center" indent="0" readingOrder="0"/>
    </dxf>
    <dxf>
      <alignment horizontal="center" indent="0" readingOrder="0"/>
    </dxf>
    <dxf>
      <numFmt numFmtId="164" formatCode="_ * #,##0.00_ ;_ * \-#,##0.00_ ;_ * &quot;-&quot;??_ ;_ @_ "/>
    </dxf>
    <dxf>
      <numFmt numFmtId="176" formatCode="_ * #,##0_ ;_ * \-#,##0_ ;_ * &quot;-&quot;??_ ;_ @_ "/>
    </dxf>
    <dxf>
      <alignment horizontal="center" readingOrder="0"/>
    </dxf>
    <dxf>
      <numFmt numFmtId="164" formatCode="_ * #,##0.00_ ;_ * \-#,##0.00_ ;_ * &quot;-&quot;??_ ;_ @_ "/>
    </dxf>
    <dxf>
      <numFmt numFmtId="164" formatCode="_ * #,##0.00_ ;_ * \-#,##0.00_ ;_ * &quot;-&quot;??_ ;_ @_ "/>
    </dxf>
    <dxf>
      <numFmt numFmtId="164" formatCode="_ * #,##0.00_ ;_ * \-#,##0.00_ ;_ * &quot;-&quot;??_ ;_ @_ "/>
    </dxf>
    <dxf>
      <alignment horizontal="right" readingOrder="0"/>
    </dxf>
    <dxf>
      <alignment horizontal="center" readingOrder="0"/>
    </dxf>
    <dxf>
      <numFmt numFmtId="164" formatCode="_ * #,##0.00_ ;_ * \-#,##0.00_ ;_ * &quot;-&quot;??_ ;_ @_ "/>
    </dxf>
    <dxf>
      <numFmt numFmtId="164" formatCode="_ * #,##0.00_ ;_ * \-#,##0.00_ ;_ * &quot;-&quot;??_ ;_ @_ "/>
    </dxf>
    <dxf>
      <numFmt numFmtId="164" formatCode="_ * #,##0.00_ ;_ * \-#,##0.00_ ;_ * &quot;-&quot;??_ ;_ @_ "/>
    </dxf>
    <dxf>
      <numFmt numFmtId="176" formatCode="_ * #,##0_ ;_ * \-#,##0_ ;_ * &quot;-&quot;??_ ;_ @_ "/>
    </dxf>
    <dxf>
      <numFmt numFmtId="164" formatCode="_ * #,##0.00_ ;_ * \-#,##0.00_ ;_ * &quot;-&quot;??_ ;_ @_ "/>
    </dxf>
    <dxf>
      <numFmt numFmtId="164" formatCode="_ * #,##0.00_ ;_ * \-#,##0.00_ ;_ * &quot;-&quot;??_ ;_ @_ "/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theme="1"/>
      </font>
      <fill>
        <patternFill>
          <bgColor rgb="FF00FF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66FF33"/>
      </font>
      <fill>
        <patternFill>
          <bgColor theme="1"/>
        </patternFill>
      </fill>
    </dxf>
    <dxf>
      <font>
        <color theme="1"/>
      </font>
      <fill>
        <patternFill>
          <bgColor rgb="FFFFFF00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66FF33"/>
      </font>
      <fill>
        <patternFill>
          <fgColor theme="1"/>
        </patternFill>
      </fill>
    </dxf>
    <dxf>
      <font>
        <color rgb="FFFFFF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fgColor theme="1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FF000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33CC33"/>
      <color rgb="FFFFFF00"/>
      <color rgb="FF00FF0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E"/>
              <a:t>LIQUIDEZ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Proyección!$A$99:$D$99</c:f>
              <c:strCache>
                <c:ptCount val="4"/>
                <c:pt idx="0">
                  <c:v>Mensual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val>
            <c:numRef>
              <c:f>Proyección!$E$99:$P$99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Proyección!$E$98:$P$98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A7B-43FA-8140-DC189729695F}"/>
            </c:ext>
          </c:extLst>
        </c:ser>
        <c:ser>
          <c:idx val="1"/>
          <c:order val="1"/>
          <c:tx>
            <c:strRef>
              <c:f>Proyección!$A$100:$D$100</c:f>
              <c:strCache>
                <c:ptCount val="4"/>
                <c:pt idx="0">
                  <c:v>Diaria Operativa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val>
            <c:numRef>
              <c:f>Proyección!$E$100:$P$100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Proyección!$E$98:$P$98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2A7B-43FA-8140-DC189729695F}"/>
            </c:ext>
          </c:extLst>
        </c:ser>
        <c:ser>
          <c:idx val="2"/>
          <c:order val="2"/>
          <c:tx>
            <c:strRef>
              <c:f>Proyección!$A$101:$D$101</c:f>
              <c:strCache>
                <c:ptCount val="4"/>
                <c:pt idx="0">
                  <c:v>Diaria Fija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Proyección!$E$101:$P$101</c:f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Proyección!$E$98:$P$98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2A7B-43FA-8140-DC1897296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128704"/>
        <c:axId val="171130240"/>
      </c:lineChart>
      <c:catAx>
        <c:axId val="1711287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71130240"/>
        <c:crosses val="autoZero"/>
        <c:auto val="1"/>
        <c:lblAlgn val="ctr"/>
        <c:lblOffset val="100"/>
        <c:noMultiLvlLbl val="0"/>
      </c:catAx>
      <c:valAx>
        <c:axId val="171130240"/>
        <c:scaling>
          <c:orientation val="minMax"/>
          <c:max val="450000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numFmt formatCode="_(* #,##0.00_);[Red]_(* \(#,##0.00\);_(* &quot;&quot;??_);_(@_)" sourceLinked="1"/>
        <c:majorTickMark val="none"/>
        <c:minorTickMark val="none"/>
        <c:tickLblPos val="nextTo"/>
        <c:spPr>
          <a:ln w="9525">
            <a:noFill/>
          </a:ln>
        </c:spPr>
        <c:crossAx val="171128704"/>
        <c:crosses val="autoZero"/>
        <c:crossBetween val="between"/>
        <c:majorUnit val="500000"/>
      </c:valAx>
      <c:spPr>
        <a:ln>
          <a:solidFill>
            <a:srgbClr val="7030A0"/>
          </a:solidFill>
        </a:ln>
      </c:spPr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44"/>
    </mc:Choice>
    <mc:Fallback>
      <c:style val="44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'Saldo Bancos'!$F$5:$HI$5</c:f>
              <c:numCache>
                <c:formatCode>0.000</c:formatCode>
                <c:ptCount val="212"/>
                <c:pt idx="0">
                  <c:v>3.2410000000000001</c:v>
                </c:pt>
                <c:pt idx="1">
                  <c:v>3.2410000000000001</c:v>
                </c:pt>
                <c:pt idx="2">
                  <c:v>3.2410000000000001</c:v>
                </c:pt>
                <c:pt idx="3">
                  <c:v>3.2410000000000001</c:v>
                </c:pt>
                <c:pt idx="4">
                  <c:v>3.2410000000000001</c:v>
                </c:pt>
                <c:pt idx="5">
                  <c:v>3.2410000000000001</c:v>
                </c:pt>
                <c:pt idx="6">
                  <c:v>3.2410000000000001</c:v>
                </c:pt>
                <c:pt idx="7">
                  <c:v>3.2410000000000001</c:v>
                </c:pt>
                <c:pt idx="8">
                  <c:v>3.2410000000000001</c:v>
                </c:pt>
                <c:pt idx="9">
                  <c:v>3.2410000000000001</c:v>
                </c:pt>
                <c:pt idx="10">
                  <c:v>3.2410000000000001</c:v>
                </c:pt>
                <c:pt idx="11">
                  <c:v>3.2410000000000001</c:v>
                </c:pt>
                <c:pt idx="12">
                  <c:v>3.2410000000000001</c:v>
                </c:pt>
                <c:pt idx="13">
                  <c:v>3.2410000000000001</c:v>
                </c:pt>
                <c:pt idx="14">
                  <c:v>3.2410000000000001</c:v>
                </c:pt>
                <c:pt idx="15">
                  <c:v>3.2410000000000001</c:v>
                </c:pt>
                <c:pt idx="16">
                  <c:v>3.2410000000000001</c:v>
                </c:pt>
                <c:pt idx="17">
                  <c:v>3.2410000000000001</c:v>
                </c:pt>
                <c:pt idx="18">
                  <c:v>3.2410000000000001</c:v>
                </c:pt>
                <c:pt idx="19">
                  <c:v>3.2410000000000001</c:v>
                </c:pt>
                <c:pt idx="20">
                  <c:v>3.2410000000000001</c:v>
                </c:pt>
                <c:pt idx="21">
                  <c:v>3.2410000000000001</c:v>
                </c:pt>
                <c:pt idx="22">
                  <c:v>3.2410000000000001</c:v>
                </c:pt>
                <c:pt idx="23">
                  <c:v>3.2410000000000001</c:v>
                </c:pt>
                <c:pt idx="24">
                  <c:v>3.2410000000000001</c:v>
                </c:pt>
                <c:pt idx="25">
                  <c:v>3.2410000000000001</c:v>
                </c:pt>
                <c:pt idx="26">
                  <c:v>3.2410000000000001</c:v>
                </c:pt>
                <c:pt idx="27">
                  <c:v>3.2410000000000001</c:v>
                </c:pt>
                <c:pt idx="28">
                  <c:v>3.2410000000000001</c:v>
                </c:pt>
                <c:pt idx="29">
                  <c:v>3.218</c:v>
                </c:pt>
                <c:pt idx="30">
                  <c:v>3.2160000000000002</c:v>
                </c:pt>
                <c:pt idx="31">
                  <c:v>3.2160000000000002</c:v>
                </c:pt>
                <c:pt idx="32">
                  <c:v>3.2160000000000002</c:v>
                </c:pt>
                <c:pt idx="33">
                  <c:v>3.2160000000000002</c:v>
                </c:pt>
                <c:pt idx="34">
                  <c:v>3.2160000000000002</c:v>
                </c:pt>
                <c:pt idx="35">
                  <c:v>3.2160000000000002</c:v>
                </c:pt>
                <c:pt idx="36">
                  <c:v>3.2160000000000002</c:v>
                </c:pt>
                <c:pt idx="37">
                  <c:v>3.2160000000000002</c:v>
                </c:pt>
                <c:pt idx="38">
                  <c:v>3.2160000000000002</c:v>
                </c:pt>
                <c:pt idx="39">
                  <c:v>3.2160000000000002</c:v>
                </c:pt>
                <c:pt idx="40">
                  <c:v>3.2160000000000002</c:v>
                </c:pt>
                <c:pt idx="41">
                  <c:v>3.2530000000000001</c:v>
                </c:pt>
                <c:pt idx="42">
                  <c:v>3.2679999999999998</c:v>
                </c:pt>
                <c:pt idx="43">
                  <c:v>3.2650000000000001</c:v>
                </c:pt>
                <c:pt idx="44">
                  <c:v>3.2690000000000001</c:v>
                </c:pt>
                <c:pt idx="45">
                  <c:v>3.2690000000000001</c:v>
                </c:pt>
                <c:pt idx="46">
                  <c:v>3.2480000000000002</c:v>
                </c:pt>
                <c:pt idx="47">
                  <c:v>3.2480000000000002</c:v>
                </c:pt>
                <c:pt idx="48">
                  <c:v>3.2480000000000002</c:v>
                </c:pt>
                <c:pt idx="49">
                  <c:v>3.242</c:v>
                </c:pt>
                <c:pt idx="50">
                  <c:v>3.2490000000000001</c:v>
                </c:pt>
                <c:pt idx="51">
                  <c:v>3.2509999999999999</c:v>
                </c:pt>
                <c:pt idx="52">
                  <c:v>3.2480000000000002</c:v>
                </c:pt>
                <c:pt idx="53">
                  <c:v>3.25</c:v>
                </c:pt>
                <c:pt idx="54">
                  <c:v>3.25</c:v>
                </c:pt>
                <c:pt idx="55">
                  <c:v>3.25</c:v>
                </c:pt>
                <c:pt idx="56">
                  <c:v>3.2490000000000001</c:v>
                </c:pt>
                <c:pt idx="57">
                  <c:v>3.2490000000000001</c:v>
                </c:pt>
                <c:pt idx="58">
                  <c:v>3.2490000000000001</c:v>
                </c:pt>
                <c:pt idx="59">
                  <c:v>3.2490000000000001</c:v>
                </c:pt>
                <c:pt idx="60">
                  <c:v>3.2490000000000001</c:v>
                </c:pt>
                <c:pt idx="61">
                  <c:v>3.2490000000000001</c:v>
                </c:pt>
                <c:pt idx="62">
                  <c:v>3.2490000000000001</c:v>
                </c:pt>
                <c:pt idx="63">
                  <c:v>3.2490000000000001</c:v>
                </c:pt>
                <c:pt idx="64">
                  <c:v>3.25</c:v>
                </c:pt>
                <c:pt idx="65">
                  <c:v>3.25</c:v>
                </c:pt>
                <c:pt idx="66">
                  <c:v>3.25</c:v>
                </c:pt>
                <c:pt idx="67">
                  <c:v>3.25</c:v>
                </c:pt>
                <c:pt idx="68">
                  <c:v>3.25</c:v>
                </c:pt>
                <c:pt idx="69">
                  <c:v>3.25</c:v>
                </c:pt>
                <c:pt idx="70">
                  <c:v>3.25</c:v>
                </c:pt>
                <c:pt idx="71">
                  <c:v>3.2570000000000001</c:v>
                </c:pt>
                <c:pt idx="72">
                  <c:v>3.2589999999999999</c:v>
                </c:pt>
                <c:pt idx="73">
                  <c:v>3.26</c:v>
                </c:pt>
                <c:pt idx="74">
                  <c:v>3.2610000000000001</c:v>
                </c:pt>
                <c:pt idx="75">
                  <c:v>3.2610000000000001</c:v>
                </c:pt>
                <c:pt idx="76">
                  <c:v>3.2610000000000001</c:v>
                </c:pt>
                <c:pt idx="77">
                  <c:v>3.2669999999999999</c:v>
                </c:pt>
                <c:pt idx="78">
                  <c:v>3.2669999999999999</c:v>
                </c:pt>
                <c:pt idx="79">
                  <c:v>3.266</c:v>
                </c:pt>
                <c:pt idx="80">
                  <c:v>3.262</c:v>
                </c:pt>
                <c:pt idx="81">
                  <c:v>3.242</c:v>
                </c:pt>
                <c:pt idx="82">
                  <c:v>3.242</c:v>
                </c:pt>
                <c:pt idx="83">
                  <c:v>3.242</c:v>
                </c:pt>
                <c:pt idx="84">
                  <c:v>3.2370000000000001</c:v>
                </c:pt>
                <c:pt idx="85">
                  <c:v>3.2170000000000001</c:v>
                </c:pt>
                <c:pt idx="86">
                  <c:v>3.3210000000000002</c:v>
                </c:pt>
                <c:pt idx="87">
                  <c:v>3.3210000000000002</c:v>
                </c:pt>
                <c:pt idx="88">
                  <c:v>3.3210000000000002</c:v>
                </c:pt>
                <c:pt idx="89">
                  <c:v>3.3210000000000002</c:v>
                </c:pt>
                <c:pt idx="90">
                  <c:v>3.3210000000000002</c:v>
                </c:pt>
                <c:pt idx="91">
                  <c:v>3.3210000000000002</c:v>
                </c:pt>
                <c:pt idx="92">
                  <c:v>3.3210000000000002</c:v>
                </c:pt>
                <c:pt idx="93">
                  <c:v>3.3210000000000002</c:v>
                </c:pt>
                <c:pt idx="94">
                  <c:v>3.3210000000000002</c:v>
                </c:pt>
                <c:pt idx="95">
                  <c:v>3.3210000000000002</c:v>
                </c:pt>
                <c:pt idx="96">
                  <c:v>3.3210000000000002</c:v>
                </c:pt>
                <c:pt idx="97">
                  <c:v>3.3210000000000002</c:v>
                </c:pt>
                <c:pt idx="98">
                  <c:v>3.3210000000000002</c:v>
                </c:pt>
                <c:pt idx="99">
                  <c:v>3.3210000000000002</c:v>
                </c:pt>
                <c:pt idx="100">
                  <c:v>3.3210000000000002</c:v>
                </c:pt>
                <c:pt idx="101">
                  <c:v>3.3210000000000002</c:v>
                </c:pt>
                <c:pt idx="102">
                  <c:v>3.3210000000000002</c:v>
                </c:pt>
                <c:pt idx="103">
                  <c:v>3.3210000000000002</c:v>
                </c:pt>
                <c:pt idx="104">
                  <c:v>3.3210000000000002</c:v>
                </c:pt>
                <c:pt idx="105">
                  <c:v>3.3210000000000002</c:v>
                </c:pt>
                <c:pt idx="106">
                  <c:v>3.3210000000000002</c:v>
                </c:pt>
                <c:pt idx="107">
                  <c:v>3.2189999999999999</c:v>
                </c:pt>
                <c:pt idx="108">
                  <c:v>3.2160000000000002</c:v>
                </c:pt>
                <c:pt idx="109">
                  <c:v>3.22</c:v>
                </c:pt>
                <c:pt idx="110">
                  <c:v>3.22</c:v>
                </c:pt>
                <c:pt idx="111">
                  <c:v>3.22</c:v>
                </c:pt>
                <c:pt idx="112">
                  <c:v>3.2240000000000002</c:v>
                </c:pt>
                <c:pt idx="113">
                  <c:v>3.2290000000000001</c:v>
                </c:pt>
                <c:pt idx="114">
                  <c:v>3.2320000000000002</c:v>
                </c:pt>
                <c:pt idx="115">
                  <c:v>3.2410000000000001</c:v>
                </c:pt>
                <c:pt idx="116">
                  <c:v>3.2360000000000002</c:v>
                </c:pt>
                <c:pt idx="117">
                  <c:v>3.2360000000000002</c:v>
                </c:pt>
                <c:pt idx="118">
                  <c:v>3.2360000000000002</c:v>
                </c:pt>
                <c:pt idx="119">
                  <c:v>3.2360000000000002</c:v>
                </c:pt>
                <c:pt idx="120">
                  <c:v>3.2360000000000002</c:v>
                </c:pt>
                <c:pt idx="121">
                  <c:v>3.2360000000000002</c:v>
                </c:pt>
                <c:pt idx="122">
                  <c:v>3.2360000000000002</c:v>
                </c:pt>
                <c:pt idx="123">
                  <c:v>3.2360000000000002</c:v>
                </c:pt>
                <c:pt idx="124">
                  <c:v>3.2360000000000002</c:v>
                </c:pt>
                <c:pt idx="125">
                  <c:v>3.2360000000000002</c:v>
                </c:pt>
                <c:pt idx="126">
                  <c:v>3.2360000000000002</c:v>
                </c:pt>
                <c:pt idx="127">
                  <c:v>3.2360000000000002</c:v>
                </c:pt>
                <c:pt idx="128">
                  <c:v>3.2360000000000002</c:v>
                </c:pt>
                <c:pt idx="129">
                  <c:v>3.2360000000000002</c:v>
                </c:pt>
                <c:pt idx="130">
                  <c:v>3.2360000000000002</c:v>
                </c:pt>
                <c:pt idx="131">
                  <c:v>3.2360000000000002</c:v>
                </c:pt>
                <c:pt idx="132">
                  <c:v>3.2360000000000002</c:v>
                </c:pt>
                <c:pt idx="133">
                  <c:v>3.2360000000000002</c:v>
                </c:pt>
                <c:pt idx="134">
                  <c:v>3.2360000000000002</c:v>
                </c:pt>
                <c:pt idx="135">
                  <c:v>3.2360000000000002</c:v>
                </c:pt>
                <c:pt idx="136">
                  <c:v>3.2360000000000002</c:v>
                </c:pt>
                <c:pt idx="137">
                  <c:v>3.2360000000000002</c:v>
                </c:pt>
                <c:pt idx="138">
                  <c:v>3.2360000000000002</c:v>
                </c:pt>
                <c:pt idx="139">
                  <c:v>3.2360000000000002</c:v>
                </c:pt>
                <c:pt idx="140">
                  <c:v>3.2360000000000002</c:v>
                </c:pt>
                <c:pt idx="141">
                  <c:v>3.2360000000000002</c:v>
                </c:pt>
                <c:pt idx="142">
                  <c:v>3.2360000000000002</c:v>
                </c:pt>
                <c:pt idx="143">
                  <c:v>3.2360000000000002</c:v>
                </c:pt>
                <c:pt idx="144">
                  <c:v>3.2360000000000002</c:v>
                </c:pt>
                <c:pt idx="145">
                  <c:v>3.2360000000000002</c:v>
                </c:pt>
                <c:pt idx="146">
                  <c:v>3.2360000000000002</c:v>
                </c:pt>
                <c:pt idx="147">
                  <c:v>3.2360000000000002</c:v>
                </c:pt>
                <c:pt idx="148">
                  <c:v>3.2360000000000002</c:v>
                </c:pt>
                <c:pt idx="149">
                  <c:v>3.2360000000000002</c:v>
                </c:pt>
                <c:pt idx="150">
                  <c:v>3.2360000000000002</c:v>
                </c:pt>
                <c:pt idx="151">
                  <c:v>3.2360000000000002</c:v>
                </c:pt>
                <c:pt idx="152">
                  <c:v>3.2360000000000002</c:v>
                </c:pt>
                <c:pt idx="153">
                  <c:v>3.2360000000000002</c:v>
                </c:pt>
                <c:pt idx="154">
                  <c:v>3.2360000000000002</c:v>
                </c:pt>
                <c:pt idx="155">
                  <c:v>3.2360000000000002</c:v>
                </c:pt>
                <c:pt idx="156">
                  <c:v>3.2360000000000002</c:v>
                </c:pt>
                <c:pt idx="157">
                  <c:v>3.2360000000000002</c:v>
                </c:pt>
                <c:pt idx="158">
                  <c:v>3.2360000000000002</c:v>
                </c:pt>
                <c:pt idx="159">
                  <c:v>3.2360000000000002</c:v>
                </c:pt>
                <c:pt idx="160">
                  <c:v>3.2360000000000002</c:v>
                </c:pt>
                <c:pt idx="161">
                  <c:v>3.2360000000000002</c:v>
                </c:pt>
                <c:pt idx="162">
                  <c:v>3.2360000000000002</c:v>
                </c:pt>
                <c:pt idx="163">
                  <c:v>3.2360000000000002</c:v>
                </c:pt>
                <c:pt idx="164">
                  <c:v>3.2360000000000002</c:v>
                </c:pt>
                <c:pt idx="165">
                  <c:v>3.2360000000000002</c:v>
                </c:pt>
                <c:pt idx="166">
                  <c:v>3.2360000000000002</c:v>
                </c:pt>
                <c:pt idx="167">
                  <c:v>3.2360000000000002</c:v>
                </c:pt>
                <c:pt idx="168">
                  <c:v>3.2360000000000002</c:v>
                </c:pt>
                <c:pt idx="169">
                  <c:v>3.2360000000000002</c:v>
                </c:pt>
                <c:pt idx="170">
                  <c:v>3.2360000000000002</c:v>
                </c:pt>
                <c:pt idx="171">
                  <c:v>3.2360000000000002</c:v>
                </c:pt>
                <c:pt idx="172">
                  <c:v>3.2360000000000002</c:v>
                </c:pt>
                <c:pt idx="173">
                  <c:v>3.2360000000000002</c:v>
                </c:pt>
                <c:pt idx="174">
                  <c:v>3.2360000000000002</c:v>
                </c:pt>
                <c:pt idx="175">
                  <c:v>3.2360000000000002</c:v>
                </c:pt>
                <c:pt idx="176">
                  <c:v>3.2360000000000002</c:v>
                </c:pt>
                <c:pt idx="177">
                  <c:v>3.2360000000000002</c:v>
                </c:pt>
                <c:pt idx="178">
                  <c:v>3.2360000000000002</c:v>
                </c:pt>
                <c:pt idx="179">
                  <c:v>3.2360000000000002</c:v>
                </c:pt>
                <c:pt idx="180">
                  <c:v>3.2360000000000002</c:v>
                </c:pt>
                <c:pt idx="181">
                  <c:v>3.2360000000000002</c:v>
                </c:pt>
                <c:pt idx="182">
                  <c:v>3.2360000000000002</c:v>
                </c:pt>
                <c:pt idx="183">
                  <c:v>3.2360000000000002</c:v>
                </c:pt>
                <c:pt idx="184">
                  <c:v>3.2360000000000002</c:v>
                </c:pt>
                <c:pt idx="185">
                  <c:v>3.2360000000000002</c:v>
                </c:pt>
                <c:pt idx="186">
                  <c:v>3.2360000000000002</c:v>
                </c:pt>
                <c:pt idx="187">
                  <c:v>3.2360000000000002</c:v>
                </c:pt>
                <c:pt idx="188">
                  <c:v>3.2360000000000002</c:v>
                </c:pt>
                <c:pt idx="189">
                  <c:v>3.2360000000000002</c:v>
                </c:pt>
                <c:pt idx="190">
                  <c:v>3.2360000000000002</c:v>
                </c:pt>
                <c:pt idx="191">
                  <c:v>3.2360000000000002</c:v>
                </c:pt>
                <c:pt idx="192">
                  <c:v>3.2360000000000002</c:v>
                </c:pt>
                <c:pt idx="193">
                  <c:v>3.2360000000000002</c:v>
                </c:pt>
                <c:pt idx="194">
                  <c:v>3.2360000000000002</c:v>
                </c:pt>
                <c:pt idx="195">
                  <c:v>3.2360000000000002</c:v>
                </c:pt>
                <c:pt idx="196">
                  <c:v>3.2360000000000002</c:v>
                </c:pt>
                <c:pt idx="197">
                  <c:v>3.2360000000000002</c:v>
                </c:pt>
                <c:pt idx="198">
                  <c:v>3.2360000000000002</c:v>
                </c:pt>
                <c:pt idx="199">
                  <c:v>3.2360000000000002</c:v>
                </c:pt>
                <c:pt idx="200">
                  <c:v>3.2360000000000002</c:v>
                </c:pt>
                <c:pt idx="201">
                  <c:v>3.2360000000000002</c:v>
                </c:pt>
                <c:pt idx="202">
                  <c:v>3.2360000000000002</c:v>
                </c:pt>
                <c:pt idx="203">
                  <c:v>3.2360000000000002</c:v>
                </c:pt>
                <c:pt idx="204">
                  <c:v>3.2770000000000001</c:v>
                </c:pt>
                <c:pt idx="205">
                  <c:v>3.2770000000000001</c:v>
                </c:pt>
                <c:pt idx="206">
                  <c:v>3.2770000000000001</c:v>
                </c:pt>
                <c:pt idx="207">
                  <c:v>3.2770000000000001</c:v>
                </c:pt>
                <c:pt idx="208">
                  <c:v>3.2770000000000001</c:v>
                </c:pt>
                <c:pt idx="209">
                  <c:v>3.2770000000000001</c:v>
                </c:pt>
                <c:pt idx="210">
                  <c:v>3.2770000000000001</c:v>
                </c:pt>
                <c:pt idx="211">
                  <c:v>3.2770000000000001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3-420B-876E-EF61F39CF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32480"/>
        <c:axId val="176632576"/>
      </c:lineChart>
      <c:catAx>
        <c:axId val="1765324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6632576"/>
        <c:crosses val="autoZero"/>
        <c:auto val="1"/>
        <c:lblAlgn val="ctr"/>
        <c:lblOffset val="100"/>
        <c:noMultiLvlLbl val="0"/>
      </c:catAx>
      <c:valAx>
        <c:axId val="176632576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76532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76</xdr:row>
      <xdr:rowOff>22411</xdr:rowOff>
    </xdr:from>
    <xdr:to>
      <xdr:col>8</xdr:col>
      <xdr:colOff>571500</xdr:colOff>
      <xdr:row>96</xdr:row>
      <xdr:rowOff>33617</xdr:rowOff>
    </xdr:to>
    <xdr:graphicFrame macro="">
      <xdr:nvGraphicFramePr>
        <xdr:cNvPr id="2" name="1 Gráfico" title="LIQUIDE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82</xdr:row>
      <xdr:rowOff>0</xdr:rowOff>
    </xdr:from>
    <xdr:to>
      <xdr:col>8</xdr:col>
      <xdr:colOff>291352</xdr:colOff>
      <xdr:row>84</xdr:row>
      <xdr:rowOff>134470</xdr:rowOff>
    </xdr:to>
    <xdr:sp macro="" textlink="">
      <xdr:nvSpPr>
        <xdr:cNvPr id="6" name="5 Rectángul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3765174" y="14702118"/>
          <a:ext cx="4829737" cy="515470"/>
        </a:xfrm>
        <a:prstGeom prst="rect">
          <a:avLst/>
        </a:prstGeom>
        <a:noFill/>
        <a:ln>
          <a:solidFill>
            <a:schemeClr val="bg1">
              <a:lumMod val="6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400" b="1">
              <a:solidFill>
                <a:schemeClr val="bg1">
                  <a:lumMod val="65000"/>
                </a:schemeClr>
              </a:solidFill>
            </a:rPr>
            <a:t>DEPOSITOS</a:t>
          </a:r>
          <a:r>
            <a:rPr lang="es-PE" sz="1400" b="1" baseline="0">
              <a:solidFill>
                <a:schemeClr val="bg1">
                  <a:lumMod val="65000"/>
                </a:schemeClr>
              </a:solidFill>
            </a:rPr>
            <a:t> A 12m 9m 6m</a:t>
          </a:r>
          <a:endParaRPr lang="es-PE" sz="14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4</xdr:col>
      <xdr:colOff>0</xdr:colOff>
      <xdr:row>85</xdr:row>
      <xdr:rowOff>40341</xdr:rowOff>
    </xdr:from>
    <xdr:to>
      <xdr:col>8</xdr:col>
      <xdr:colOff>275664</xdr:colOff>
      <xdr:row>90</xdr:row>
      <xdr:rowOff>33617</xdr:rowOff>
    </xdr:to>
    <xdr:sp macro="" textlink="">
      <xdr:nvSpPr>
        <xdr:cNvPr id="7" name="6 Rectángulo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3749486" y="15313959"/>
          <a:ext cx="4829737" cy="945776"/>
        </a:xfrm>
        <a:prstGeom prst="rect">
          <a:avLst/>
        </a:prstGeom>
        <a:noFill/>
        <a:ln>
          <a:solidFill>
            <a:schemeClr val="bg1">
              <a:lumMod val="6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400" b="1">
              <a:solidFill>
                <a:schemeClr val="bg1">
                  <a:lumMod val="65000"/>
                </a:schemeClr>
              </a:solidFill>
            </a:rPr>
            <a:t>DEPOSITOS</a:t>
          </a:r>
          <a:r>
            <a:rPr lang="es-PE" sz="1400" b="1" baseline="0">
              <a:solidFill>
                <a:schemeClr val="bg1">
                  <a:lumMod val="65000"/>
                </a:schemeClr>
              </a:solidFill>
            </a:rPr>
            <a:t> A 90d 30d</a:t>
          </a:r>
          <a:endParaRPr lang="es-PE" sz="1400" b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4</xdr:col>
      <xdr:colOff>0</xdr:colOff>
      <xdr:row>90</xdr:row>
      <xdr:rowOff>100852</xdr:rowOff>
    </xdr:from>
    <xdr:to>
      <xdr:col>8</xdr:col>
      <xdr:colOff>291353</xdr:colOff>
      <xdr:row>91</xdr:row>
      <xdr:rowOff>44823</xdr:rowOff>
    </xdr:to>
    <xdr:sp macro="" textlink="">
      <xdr:nvSpPr>
        <xdr:cNvPr id="8" name="7 Rectángulo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3745003" y="16326970"/>
          <a:ext cx="4849909" cy="134471"/>
        </a:xfrm>
        <a:prstGeom prst="rect">
          <a:avLst/>
        </a:prstGeom>
        <a:noFill/>
        <a:ln>
          <a:solidFill>
            <a:schemeClr val="bg1">
              <a:lumMod val="6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solidFill>
                <a:schemeClr val="bg1">
                  <a:lumMod val="65000"/>
                </a:schemeClr>
              </a:solidFill>
            </a:rPr>
            <a:t>OVERNIGTH</a:t>
          </a:r>
        </a:p>
      </xdr:txBody>
    </xdr:sp>
    <xdr:clientData/>
  </xdr:twoCellAnchor>
  <xdr:twoCellAnchor>
    <xdr:from>
      <xdr:col>8</xdr:col>
      <xdr:colOff>773206</xdr:colOff>
      <xdr:row>78</xdr:row>
      <xdr:rowOff>168088</xdr:rowOff>
    </xdr:from>
    <xdr:to>
      <xdr:col>10</xdr:col>
      <xdr:colOff>381000</xdr:colOff>
      <xdr:row>83</xdr:row>
      <xdr:rowOff>11205</xdr:rowOff>
    </xdr:to>
    <xdr:sp macro="" textlink="">
      <xdr:nvSpPr>
        <xdr:cNvPr id="9" name="8 Llamada rectangular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9076765" y="14108206"/>
          <a:ext cx="1490382" cy="795617"/>
        </a:xfrm>
        <a:prstGeom prst="wedgeRectCallout">
          <a:avLst>
            <a:gd name="adj1" fmla="val -80983"/>
            <a:gd name="adj2" fmla="val 6109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400" b="1"/>
            <a:t>S/.1,200,000.00</a:t>
          </a:r>
        </a:p>
      </xdr:txBody>
    </xdr:sp>
    <xdr:clientData/>
  </xdr:twoCellAnchor>
  <xdr:twoCellAnchor>
    <xdr:from>
      <xdr:col>8</xdr:col>
      <xdr:colOff>746312</xdr:colOff>
      <xdr:row>83</xdr:row>
      <xdr:rowOff>129988</xdr:rowOff>
    </xdr:from>
    <xdr:to>
      <xdr:col>10</xdr:col>
      <xdr:colOff>354106</xdr:colOff>
      <xdr:row>87</xdr:row>
      <xdr:rowOff>163605</xdr:rowOff>
    </xdr:to>
    <xdr:sp macro="" textlink="">
      <xdr:nvSpPr>
        <xdr:cNvPr id="10" name="9 Llamada rectangular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9049871" y="15022606"/>
          <a:ext cx="1490382" cy="795617"/>
        </a:xfrm>
        <a:prstGeom prst="wedgeRectCallout">
          <a:avLst>
            <a:gd name="adj1" fmla="val -80983"/>
            <a:gd name="adj2" fmla="val 6109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400" b="1"/>
            <a:t>S/.1,800,000.00</a:t>
          </a:r>
        </a:p>
      </xdr:txBody>
    </xdr:sp>
    <xdr:clientData/>
  </xdr:twoCellAnchor>
  <xdr:twoCellAnchor>
    <xdr:from>
      <xdr:col>8</xdr:col>
      <xdr:colOff>741829</xdr:colOff>
      <xdr:row>88</xdr:row>
      <xdr:rowOff>168088</xdr:rowOff>
    </xdr:from>
    <xdr:to>
      <xdr:col>10</xdr:col>
      <xdr:colOff>459441</xdr:colOff>
      <xdr:row>93</xdr:row>
      <xdr:rowOff>134470</xdr:rowOff>
    </xdr:to>
    <xdr:sp macro="" textlink="">
      <xdr:nvSpPr>
        <xdr:cNvPr id="11" name="10 Llamada rectangular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9045388" y="16013206"/>
          <a:ext cx="1600200" cy="918882"/>
        </a:xfrm>
        <a:prstGeom prst="wedgeRectCallout">
          <a:avLst>
            <a:gd name="adj1" fmla="val -78182"/>
            <a:gd name="adj2" fmla="val -964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PE" sz="1400" b="1"/>
            <a:t>S/.500,000.00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214</xdr:col>
      <xdr:colOff>932919</xdr:colOff>
      <xdr:row>57</xdr:row>
      <xdr:rowOff>111131</xdr:rowOff>
    </xdr:from>
    <xdr:to>
      <xdr:col>220</xdr:col>
      <xdr:colOff>651932</xdr:colOff>
      <xdr:row>74</xdr:row>
      <xdr:rowOff>101605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1</xdr:row>
      <xdr:rowOff>38100</xdr:rowOff>
    </xdr:from>
    <xdr:to>
      <xdr:col>6</xdr:col>
      <xdr:colOff>504825</xdr:colOff>
      <xdr:row>5</xdr:row>
      <xdr:rowOff>85725</xdr:rowOff>
    </xdr:to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6896100" y="228600"/>
          <a:ext cx="2228850" cy="771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PE" sz="1100"/>
            <a:t>El</a:t>
          </a:r>
          <a:r>
            <a:rPr lang="es-PE" sz="1100" baseline="0"/>
            <a:t> módulo de saldo final debe ser validada todos los días al final del día por el analista de Tesorería</a:t>
          </a:r>
          <a:endParaRPr lang="es-PE" sz="1100"/>
        </a:p>
      </xdr:txBody>
    </xdr:sp>
    <xdr:clientData/>
  </xdr:twoCellAnchor>
  <xdr:twoCellAnchor>
    <xdr:from>
      <xdr:col>3</xdr:col>
      <xdr:colOff>409575</xdr:colOff>
      <xdr:row>2</xdr:row>
      <xdr:rowOff>104775</xdr:rowOff>
    </xdr:from>
    <xdr:to>
      <xdr:col>4</xdr:col>
      <xdr:colOff>381000</xdr:colOff>
      <xdr:row>4</xdr:row>
      <xdr:rowOff>66675</xdr:rowOff>
    </xdr:to>
    <xdr:sp macro="" textlink="">
      <xdr:nvSpPr>
        <xdr:cNvPr id="3" name="2 Flecha derecha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 flipH="1">
          <a:off x="6010275" y="476250"/>
          <a:ext cx="704850" cy="3238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161924</xdr:colOff>
      <xdr:row>1</xdr:row>
      <xdr:rowOff>9525</xdr:rowOff>
    </xdr:from>
    <xdr:to>
      <xdr:col>42</xdr:col>
      <xdr:colOff>47626</xdr:colOff>
      <xdr:row>3</xdr:row>
      <xdr:rowOff>276225</xdr:rowOff>
    </xdr:to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35985449" y="200025"/>
          <a:ext cx="3333752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E" sz="1100"/>
            <a:t>CLICK</a:t>
          </a:r>
          <a:r>
            <a:rPr lang="es-PE" sz="1100" baseline="0"/>
            <a:t> EN UN ITEM Y QUE APAREZCA EL DETALLE DE QUÉ OPERACIONES LA CONFORMAN: CÓDIGO, CUENTA CONTABLE, REFERENCIA, CONTABILIZADO</a:t>
          </a:r>
          <a:endParaRPr lang="es-PE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evalo/AppData/Local/Microsoft/Windows/INetCache/Content.Outlook/F2QU2I6A/Flujo%20Diario%202018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evalo/AppData/Local/Microsoft/Windows/INetCache/Content.Outlook/F2QU2I6A/Copia%20de%20Flujo%20Diario%202018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RIO"/>
      <sheetName val="Posición"/>
      <sheetName val="Proyección"/>
      <sheetName val="Saldo Bancos"/>
      <sheetName val="Depósitos"/>
      <sheetName val="Transferencias"/>
      <sheetName val="Vecimiento Cuotas"/>
      <sheetName val="Pago COFIDE"/>
    </sheetNames>
    <sheetDataSet>
      <sheetData sheetId="0"/>
      <sheetData sheetId="1"/>
      <sheetData sheetId="2"/>
      <sheetData sheetId="3">
        <row r="5">
          <cell r="F5">
            <v>3.2410000000000001</v>
          </cell>
          <cell r="G5">
            <v>3.2410000000000001</v>
          </cell>
          <cell r="H5">
            <v>3.2410000000000001</v>
          </cell>
          <cell r="I5">
            <v>3.2410000000000001</v>
          </cell>
          <cell r="J5">
            <v>3.2410000000000001</v>
          </cell>
          <cell r="K5">
            <v>3.2410000000000001</v>
          </cell>
          <cell r="L5">
            <v>3.2410000000000001</v>
          </cell>
          <cell r="M5">
            <v>3.2410000000000001</v>
          </cell>
          <cell r="N5">
            <v>3.2410000000000001</v>
          </cell>
          <cell r="O5">
            <v>3.2410000000000001</v>
          </cell>
          <cell r="P5">
            <v>3.2410000000000001</v>
          </cell>
          <cell r="Q5">
            <v>3.2410000000000001</v>
          </cell>
          <cell r="R5">
            <v>3.2410000000000001</v>
          </cell>
          <cell r="S5">
            <v>3.2410000000000001</v>
          </cell>
          <cell r="T5">
            <v>3.2410000000000001</v>
          </cell>
          <cell r="U5">
            <v>3.2410000000000001</v>
          </cell>
          <cell r="V5">
            <v>3.2410000000000001</v>
          </cell>
          <cell r="W5">
            <v>3.2410000000000001</v>
          </cell>
          <cell r="X5">
            <v>3.2410000000000001</v>
          </cell>
          <cell r="Y5">
            <v>3.2410000000000001</v>
          </cell>
          <cell r="Z5">
            <v>3.2410000000000001</v>
          </cell>
          <cell r="AA5">
            <v>3.2410000000000001</v>
          </cell>
          <cell r="AB5">
            <v>3.2410000000000001</v>
          </cell>
          <cell r="AC5">
            <v>3.2410000000000001</v>
          </cell>
          <cell r="AD5">
            <v>3.2410000000000001</v>
          </cell>
          <cell r="AE5">
            <v>3.2410000000000001</v>
          </cell>
          <cell r="AF5">
            <v>3.2410000000000001</v>
          </cell>
          <cell r="AG5">
            <v>3.2410000000000001</v>
          </cell>
          <cell r="AH5">
            <v>3.2410000000000001</v>
          </cell>
          <cell r="AI5">
            <v>3.218</v>
          </cell>
          <cell r="AJ5">
            <v>3.2160000000000002</v>
          </cell>
          <cell r="AK5">
            <v>3.2160000000000002</v>
          </cell>
          <cell r="AL5">
            <v>3.2160000000000002</v>
          </cell>
          <cell r="AM5">
            <v>3.2160000000000002</v>
          </cell>
          <cell r="AN5">
            <v>3.2160000000000002</v>
          </cell>
          <cell r="AO5">
            <v>3.2160000000000002</v>
          </cell>
          <cell r="AP5">
            <v>3.2160000000000002</v>
          </cell>
          <cell r="AQ5">
            <v>3.2160000000000002</v>
          </cell>
          <cell r="AR5">
            <v>3.2160000000000002</v>
          </cell>
          <cell r="AS5">
            <v>3.2160000000000002</v>
          </cell>
          <cell r="AT5">
            <v>3.2160000000000002</v>
          </cell>
          <cell r="AU5">
            <v>3.2530000000000001</v>
          </cell>
          <cell r="AV5">
            <v>3.2679999999999998</v>
          </cell>
          <cell r="AW5">
            <v>3.2650000000000001</v>
          </cell>
          <cell r="AX5">
            <v>3.2690000000000001</v>
          </cell>
          <cell r="AY5">
            <v>3.2690000000000001</v>
          </cell>
          <cell r="AZ5">
            <v>3.2480000000000002</v>
          </cell>
          <cell r="BA5">
            <v>3.2480000000000002</v>
          </cell>
          <cell r="BB5">
            <v>3.2480000000000002</v>
          </cell>
          <cell r="BC5">
            <v>3.242</v>
          </cell>
          <cell r="BD5">
            <v>3.2490000000000001</v>
          </cell>
          <cell r="BE5">
            <v>3.2509999999999999</v>
          </cell>
          <cell r="BF5">
            <v>3.2480000000000002</v>
          </cell>
          <cell r="BG5">
            <v>3.25</v>
          </cell>
          <cell r="BH5">
            <v>3.25</v>
          </cell>
          <cell r="BI5">
            <v>3.25</v>
          </cell>
          <cell r="BJ5">
            <v>3.2490000000000001</v>
          </cell>
          <cell r="BK5">
            <v>3.2490000000000001</v>
          </cell>
          <cell r="BL5">
            <v>3.2490000000000001</v>
          </cell>
          <cell r="BM5">
            <v>3.2490000000000001</v>
          </cell>
          <cell r="BN5">
            <v>3.2490000000000001</v>
          </cell>
          <cell r="BO5">
            <v>3.2490000000000001</v>
          </cell>
          <cell r="BP5">
            <v>3.2490000000000001</v>
          </cell>
          <cell r="BQ5">
            <v>3.2490000000000001</v>
          </cell>
          <cell r="BR5">
            <v>3.25</v>
          </cell>
          <cell r="BS5">
            <v>3.25</v>
          </cell>
          <cell r="BT5">
            <v>3.25</v>
          </cell>
          <cell r="BU5">
            <v>3.25</v>
          </cell>
          <cell r="BV5">
            <v>3.25</v>
          </cell>
          <cell r="BW5">
            <v>3.25</v>
          </cell>
          <cell r="BX5">
            <v>3.25</v>
          </cell>
          <cell r="BY5">
            <v>3.2570000000000001</v>
          </cell>
          <cell r="BZ5">
            <v>3.2589999999999999</v>
          </cell>
          <cell r="CA5">
            <v>3.26</v>
          </cell>
          <cell r="CB5">
            <v>3.2610000000000001</v>
          </cell>
          <cell r="CC5">
            <v>3.2610000000000001</v>
          </cell>
          <cell r="CD5">
            <v>3.2610000000000001</v>
          </cell>
          <cell r="CE5">
            <v>3.2669999999999999</v>
          </cell>
          <cell r="CF5">
            <v>3.2669999999999999</v>
          </cell>
          <cell r="CG5">
            <v>3.266</v>
          </cell>
          <cell r="CH5">
            <v>3.262</v>
          </cell>
          <cell r="CI5">
            <v>3.242</v>
          </cell>
          <cell r="CJ5">
            <v>3.242</v>
          </cell>
          <cell r="CK5">
            <v>3.242</v>
          </cell>
          <cell r="CL5">
            <v>3.2370000000000001</v>
          </cell>
          <cell r="CM5">
            <v>3.2170000000000001</v>
          </cell>
          <cell r="CN5">
            <v>3.3210000000000002</v>
          </cell>
          <cell r="CO5">
            <v>3.3210000000000002</v>
          </cell>
          <cell r="CP5">
            <v>3.3210000000000002</v>
          </cell>
          <cell r="CQ5">
            <v>3.3210000000000002</v>
          </cell>
          <cell r="CR5">
            <v>3.3210000000000002</v>
          </cell>
          <cell r="CS5">
            <v>3.3210000000000002</v>
          </cell>
          <cell r="CT5">
            <v>3.3210000000000002</v>
          </cell>
          <cell r="CU5">
            <v>3.3210000000000002</v>
          </cell>
          <cell r="CV5">
            <v>3.3210000000000002</v>
          </cell>
          <cell r="CW5">
            <v>3.3210000000000002</v>
          </cell>
          <cell r="CX5">
            <v>3.3210000000000002</v>
          </cell>
          <cell r="CY5">
            <v>3.3210000000000002</v>
          </cell>
          <cell r="CZ5">
            <v>3.3210000000000002</v>
          </cell>
          <cell r="DA5">
            <v>3.3210000000000002</v>
          </cell>
          <cell r="DB5">
            <v>3.3210000000000002</v>
          </cell>
          <cell r="DC5">
            <v>3.3210000000000002</v>
          </cell>
          <cell r="DD5">
            <v>3.3210000000000002</v>
          </cell>
          <cell r="DE5">
            <v>3.3210000000000002</v>
          </cell>
          <cell r="DF5">
            <v>3.3210000000000002</v>
          </cell>
          <cell r="DG5">
            <v>3.3210000000000002</v>
          </cell>
          <cell r="DH5">
            <v>3.3210000000000002</v>
          </cell>
          <cell r="DI5">
            <v>3.3210000000000002</v>
          </cell>
          <cell r="DJ5">
            <v>3.3210000000000002</v>
          </cell>
          <cell r="DK5">
            <v>3.3210000000000002</v>
          </cell>
          <cell r="DL5">
            <v>3.3210000000000002</v>
          </cell>
          <cell r="DM5">
            <v>3.3210000000000002</v>
          </cell>
          <cell r="DN5">
            <v>3.3210000000000002</v>
          </cell>
          <cell r="DO5">
            <v>3.3210000000000002</v>
          </cell>
          <cell r="DP5">
            <v>3.3210000000000002</v>
          </cell>
          <cell r="DQ5">
            <v>3.3210000000000002</v>
          </cell>
          <cell r="DR5">
            <v>3.3210000000000002</v>
          </cell>
          <cell r="DS5">
            <v>3.3210000000000002</v>
          </cell>
          <cell r="DT5">
            <v>3.3210000000000002</v>
          </cell>
          <cell r="DU5">
            <v>3.3210000000000002</v>
          </cell>
          <cell r="DV5">
            <v>3.3210000000000002</v>
          </cell>
          <cell r="DW5">
            <v>3.3210000000000002</v>
          </cell>
          <cell r="DX5">
            <v>3.3210000000000002</v>
          </cell>
          <cell r="DY5">
            <v>3.3210000000000002</v>
          </cell>
          <cell r="DZ5">
            <v>3.3210000000000002</v>
          </cell>
          <cell r="EA5">
            <v>3.3210000000000002</v>
          </cell>
          <cell r="EB5">
            <v>3.3210000000000002</v>
          </cell>
          <cell r="EC5">
            <v>3.3210000000000002</v>
          </cell>
          <cell r="ED5">
            <v>3.3210000000000002</v>
          </cell>
          <cell r="EE5">
            <v>3.3210000000000002</v>
          </cell>
          <cell r="EF5">
            <v>3.3210000000000002</v>
          </cell>
          <cell r="EG5">
            <v>3.3210000000000002</v>
          </cell>
          <cell r="EH5">
            <v>3.3210000000000002</v>
          </cell>
          <cell r="EI5">
            <v>3.3210000000000002</v>
          </cell>
          <cell r="EJ5">
            <v>3.3210000000000002</v>
          </cell>
          <cell r="EK5">
            <v>3.3210000000000002</v>
          </cell>
          <cell r="EL5">
            <v>3.3210000000000002</v>
          </cell>
          <cell r="EM5">
            <v>3.3210000000000002</v>
          </cell>
          <cell r="EN5">
            <v>3.3210000000000002</v>
          </cell>
          <cell r="EO5">
            <v>3.3210000000000002</v>
          </cell>
          <cell r="EP5">
            <v>3.3210000000000002</v>
          </cell>
          <cell r="EQ5">
            <v>3.3210000000000002</v>
          </cell>
          <cell r="ER5">
            <v>3.3210000000000002</v>
          </cell>
          <cell r="ES5">
            <v>3.3210000000000002</v>
          </cell>
          <cell r="ET5">
            <v>3.3210000000000002</v>
          </cell>
          <cell r="EU5">
            <v>3.3210000000000002</v>
          </cell>
          <cell r="EV5">
            <v>3.3210000000000002</v>
          </cell>
          <cell r="EW5">
            <v>3.3210000000000002</v>
          </cell>
          <cell r="EX5">
            <v>3.3210000000000002</v>
          </cell>
          <cell r="EY5">
            <v>3.3210000000000002</v>
          </cell>
          <cell r="EZ5">
            <v>3.3210000000000002</v>
          </cell>
          <cell r="FA5">
            <v>3.3210000000000002</v>
          </cell>
          <cell r="FB5">
            <v>3.3210000000000002</v>
          </cell>
          <cell r="FC5">
            <v>3.3210000000000002</v>
          </cell>
          <cell r="FD5">
            <v>3.3210000000000002</v>
          </cell>
          <cell r="FE5">
            <v>3.3210000000000002</v>
          </cell>
          <cell r="FF5">
            <v>3.3210000000000002</v>
          </cell>
          <cell r="FG5">
            <v>3.3210000000000002</v>
          </cell>
          <cell r="FH5">
            <v>3.3210000000000002</v>
          </cell>
          <cell r="FI5">
            <v>3.3210000000000002</v>
          </cell>
          <cell r="FJ5">
            <v>3.3210000000000002</v>
          </cell>
          <cell r="FK5">
            <v>3.3210000000000002</v>
          </cell>
          <cell r="FL5">
            <v>3.3210000000000002</v>
          </cell>
          <cell r="FM5">
            <v>3.3210000000000002</v>
          </cell>
          <cell r="FN5">
            <v>3.3210000000000002</v>
          </cell>
          <cell r="FO5">
            <v>3.3210000000000002</v>
          </cell>
          <cell r="FP5">
            <v>3.3210000000000002</v>
          </cell>
          <cell r="FQ5">
            <v>3.3210000000000002</v>
          </cell>
          <cell r="FR5">
            <v>3.3210000000000002</v>
          </cell>
          <cell r="FS5">
            <v>3.3210000000000002</v>
          </cell>
          <cell r="FT5">
            <v>3.3210000000000002</v>
          </cell>
          <cell r="FU5">
            <v>3.3210000000000002</v>
          </cell>
          <cell r="FV5">
            <v>3.3210000000000002</v>
          </cell>
          <cell r="FW5">
            <v>3.3210000000000002</v>
          </cell>
          <cell r="FX5">
            <v>3.3210000000000002</v>
          </cell>
          <cell r="FY5">
            <v>3.3210000000000002</v>
          </cell>
          <cell r="FZ5">
            <v>3.3210000000000002</v>
          </cell>
          <cell r="GA5">
            <v>3.3210000000000002</v>
          </cell>
          <cell r="GB5">
            <v>3.3210000000000002</v>
          </cell>
          <cell r="GC5">
            <v>3.3210000000000002</v>
          </cell>
          <cell r="GD5">
            <v>3.3210000000000002</v>
          </cell>
          <cell r="GE5">
            <v>3.3210000000000002</v>
          </cell>
          <cell r="GF5">
            <v>3.3210000000000002</v>
          </cell>
          <cell r="GG5">
            <v>3.3210000000000002</v>
          </cell>
          <cell r="GH5">
            <v>3.3210000000000002</v>
          </cell>
          <cell r="GI5">
            <v>3.3210000000000002</v>
          </cell>
          <cell r="GJ5">
            <v>3.3210000000000002</v>
          </cell>
          <cell r="GK5">
            <v>3.3210000000000002</v>
          </cell>
          <cell r="GL5">
            <v>3.3210000000000002</v>
          </cell>
          <cell r="GM5">
            <v>3.3210000000000002</v>
          </cell>
          <cell r="GN5">
            <v>3.3210000000000002</v>
          </cell>
          <cell r="GO5">
            <v>3.3210000000000002</v>
          </cell>
          <cell r="GP5">
            <v>3.3210000000000002</v>
          </cell>
          <cell r="GQ5">
            <v>3.3210000000000002</v>
          </cell>
          <cell r="GR5">
            <v>3.3210000000000002</v>
          </cell>
          <cell r="GS5">
            <v>3.3210000000000002</v>
          </cell>
          <cell r="GT5">
            <v>3.3210000000000002</v>
          </cell>
          <cell r="GU5">
            <v>3.3210000000000002</v>
          </cell>
          <cell r="GV5">
            <v>3.3210000000000002</v>
          </cell>
          <cell r="GW5">
            <v>3.3210000000000002</v>
          </cell>
          <cell r="GX5">
            <v>3.3210000000000002</v>
          </cell>
          <cell r="GY5">
            <v>3.3210000000000002</v>
          </cell>
          <cell r="GZ5">
            <v>3.3210000000000002</v>
          </cell>
          <cell r="HA5">
            <v>3.3210000000000002</v>
          </cell>
          <cell r="HB5">
            <v>3.3210000000000002</v>
          </cell>
          <cell r="HC5">
            <v>3.3210000000000002</v>
          </cell>
          <cell r="HD5">
            <v>3.3210000000000002</v>
          </cell>
          <cell r="HE5">
            <v>3.3210000000000002</v>
          </cell>
          <cell r="HF5">
            <v>3.3210000000000002</v>
          </cell>
          <cell r="HG5">
            <v>3.3210000000000002</v>
          </cell>
          <cell r="HH5">
            <v>3.3210000000000002</v>
          </cell>
          <cell r="HI5">
            <v>3.3210000000000002</v>
          </cell>
          <cell r="HJ5">
            <v>3.3210000000000002</v>
          </cell>
          <cell r="HK5">
            <v>3.3210000000000002</v>
          </cell>
          <cell r="HL5">
            <v>3.3210000000000002</v>
          </cell>
          <cell r="HM5">
            <v>3.3210000000000002</v>
          </cell>
          <cell r="HN5">
            <v>3.3210000000000002</v>
          </cell>
          <cell r="HO5">
            <v>3.3210000000000002</v>
          </cell>
          <cell r="HP5">
            <v>3.3210000000000002</v>
          </cell>
          <cell r="HQ5">
            <v>3.3210000000000002</v>
          </cell>
          <cell r="HR5">
            <v>3.3210000000000002</v>
          </cell>
          <cell r="HS5">
            <v>3.3210000000000002</v>
          </cell>
          <cell r="HT5">
            <v>3.3210000000000002</v>
          </cell>
          <cell r="HU5">
            <v>3.3210000000000002</v>
          </cell>
          <cell r="HV5">
            <v>3.3210000000000002</v>
          </cell>
          <cell r="HW5">
            <v>3.3210000000000002</v>
          </cell>
          <cell r="HX5">
            <v>3.3210000000000002</v>
          </cell>
          <cell r="HY5">
            <v>3.3210000000000002</v>
          </cell>
          <cell r="HZ5">
            <v>3.3210000000000002</v>
          </cell>
          <cell r="IA5">
            <v>3.3210000000000002</v>
          </cell>
          <cell r="IB5">
            <v>3.3210000000000002</v>
          </cell>
          <cell r="IC5">
            <v>3.3210000000000002</v>
          </cell>
          <cell r="ID5">
            <v>3.3210000000000002</v>
          </cell>
          <cell r="IE5">
            <v>3.3210000000000002</v>
          </cell>
          <cell r="IF5">
            <v>3.3210000000000002</v>
          </cell>
          <cell r="IG5">
            <v>3.3210000000000002</v>
          </cell>
          <cell r="IH5">
            <v>3.3210000000000002</v>
          </cell>
          <cell r="II5">
            <v>3.3210000000000002</v>
          </cell>
          <cell r="IJ5">
            <v>3.3210000000000002</v>
          </cell>
          <cell r="IK5">
            <v>3.3210000000000002</v>
          </cell>
          <cell r="IL5">
            <v>3.3210000000000002</v>
          </cell>
          <cell r="IM5">
            <v>3.3210000000000002</v>
          </cell>
          <cell r="IN5">
            <v>3.3210000000000002</v>
          </cell>
          <cell r="IO5">
            <v>3.3210000000000002</v>
          </cell>
          <cell r="IP5">
            <v>3.3210000000000002</v>
          </cell>
          <cell r="IQ5">
            <v>3.3210000000000002</v>
          </cell>
          <cell r="IR5">
            <v>3.3210000000000002</v>
          </cell>
          <cell r="IS5">
            <v>3.3210000000000002</v>
          </cell>
          <cell r="IT5">
            <v>3.3210000000000002</v>
          </cell>
          <cell r="IU5">
            <v>3.3210000000000002</v>
          </cell>
          <cell r="IV5">
            <v>3.3210000000000002</v>
          </cell>
          <cell r="IW5">
            <v>3.3210000000000002</v>
          </cell>
          <cell r="IX5">
            <v>3.3210000000000002</v>
          </cell>
          <cell r="IY5">
            <v>3.3210000000000002</v>
          </cell>
          <cell r="IZ5">
            <v>3.3210000000000002</v>
          </cell>
          <cell r="JA5">
            <v>3.3210000000000002</v>
          </cell>
          <cell r="JB5">
            <v>3.3210000000000002</v>
          </cell>
          <cell r="JC5">
            <v>3.3210000000000002</v>
          </cell>
          <cell r="JD5">
            <v>3.3210000000000002</v>
          </cell>
          <cell r="JE5">
            <v>3.3210000000000002</v>
          </cell>
          <cell r="JF5">
            <v>3.3210000000000002</v>
          </cell>
          <cell r="JG5">
            <v>3.3210000000000002</v>
          </cell>
          <cell r="JH5">
            <v>3.3210000000000002</v>
          </cell>
          <cell r="JI5">
            <v>3.3210000000000002</v>
          </cell>
          <cell r="JJ5">
            <v>3.3210000000000002</v>
          </cell>
          <cell r="JK5">
            <v>3.3210000000000002</v>
          </cell>
          <cell r="JL5">
            <v>3.3210000000000002</v>
          </cell>
          <cell r="JM5">
            <v>3.3210000000000002</v>
          </cell>
          <cell r="JN5">
            <v>3.3210000000000002</v>
          </cell>
          <cell r="JO5">
            <v>3.3210000000000002</v>
          </cell>
          <cell r="JP5">
            <v>3.3210000000000002</v>
          </cell>
          <cell r="JQ5">
            <v>3.3210000000000002</v>
          </cell>
          <cell r="JR5">
            <v>3.3210000000000002</v>
          </cell>
          <cell r="JS5">
            <v>3.3210000000000002</v>
          </cell>
          <cell r="JT5">
            <v>3.3210000000000002</v>
          </cell>
          <cell r="JU5">
            <v>3.3210000000000002</v>
          </cell>
          <cell r="JV5">
            <v>3.3210000000000002</v>
          </cell>
          <cell r="JW5">
            <v>3.3210000000000002</v>
          </cell>
          <cell r="JX5">
            <v>3.3210000000000002</v>
          </cell>
          <cell r="JY5">
            <v>3.3210000000000002</v>
          </cell>
          <cell r="JZ5">
            <v>3.3210000000000002</v>
          </cell>
          <cell r="KA5">
            <v>3.3210000000000002</v>
          </cell>
          <cell r="KB5">
            <v>3.3210000000000002</v>
          </cell>
          <cell r="KC5">
            <v>3.3210000000000002</v>
          </cell>
          <cell r="KD5">
            <v>3.3210000000000002</v>
          </cell>
          <cell r="KE5">
            <v>3.3210000000000002</v>
          </cell>
          <cell r="KF5">
            <v>3.3210000000000002</v>
          </cell>
          <cell r="KG5">
            <v>3.3210000000000002</v>
          </cell>
          <cell r="KH5">
            <v>3.3210000000000002</v>
          </cell>
          <cell r="KI5">
            <v>3.3210000000000002</v>
          </cell>
          <cell r="KJ5">
            <v>3.3210000000000002</v>
          </cell>
          <cell r="KK5">
            <v>3.3210000000000002</v>
          </cell>
          <cell r="KL5">
            <v>3.3210000000000002</v>
          </cell>
          <cell r="KM5">
            <v>3.3210000000000002</v>
          </cell>
          <cell r="KN5">
            <v>3.3210000000000002</v>
          </cell>
          <cell r="KO5">
            <v>3.3210000000000002</v>
          </cell>
          <cell r="KP5">
            <v>3.3210000000000002</v>
          </cell>
          <cell r="KQ5">
            <v>3.3210000000000002</v>
          </cell>
          <cell r="KR5">
            <v>3.3210000000000002</v>
          </cell>
          <cell r="KS5">
            <v>3.3210000000000002</v>
          </cell>
          <cell r="KT5">
            <v>3.3210000000000002</v>
          </cell>
          <cell r="KU5">
            <v>3.3210000000000002</v>
          </cell>
          <cell r="KV5">
            <v>3.3210000000000002</v>
          </cell>
          <cell r="KW5">
            <v>3.3210000000000002</v>
          </cell>
          <cell r="KX5">
            <v>3.3210000000000002</v>
          </cell>
          <cell r="KY5">
            <v>3.3210000000000002</v>
          </cell>
          <cell r="KZ5">
            <v>3.3210000000000002</v>
          </cell>
          <cell r="LA5">
            <v>3.3210000000000002</v>
          </cell>
          <cell r="LB5">
            <v>3.3210000000000002</v>
          </cell>
          <cell r="LC5">
            <v>3.3210000000000002</v>
          </cell>
          <cell r="LD5">
            <v>3.3210000000000002</v>
          </cell>
          <cell r="LE5">
            <v>3.3210000000000002</v>
          </cell>
          <cell r="LF5">
            <v>3.3210000000000002</v>
          </cell>
          <cell r="LG5">
            <v>3.3210000000000002</v>
          </cell>
          <cell r="LH5">
            <v>3.3210000000000002</v>
          </cell>
          <cell r="LI5">
            <v>3.3210000000000002</v>
          </cell>
          <cell r="LJ5">
            <v>3.3210000000000002</v>
          </cell>
          <cell r="LK5">
            <v>3.3210000000000002</v>
          </cell>
          <cell r="LL5">
            <v>3.3210000000000002</v>
          </cell>
          <cell r="LM5">
            <v>3.3210000000000002</v>
          </cell>
          <cell r="LN5">
            <v>3.3210000000000002</v>
          </cell>
          <cell r="LO5">
            <v>3.3210000000000002</v>
          </cell>
          <cell r="LP5">
            <v>3.3210000000000002</v>
          </cell>
          <cell r="LQ5">
            <v>3.3210000000000002</v>
          </cell>
          <cell r="LR5">
            <v>3.3210000000000002</v>
          </cell>
          <cell r="LS5">
            <v>3.3210000000000002</v>
          </cell>
          <cell r="LT5">
            <v>3.3210000000000002</v>
          </cell>
          <cell r="LU5">
            <v>3.3210000000000002</v>
          </cell>
          <cell r="LV5">
            <v>3.3210000000000002</v>
          </cell>
          <cell r="LW5">
            <v>3.3210000000000002</v>
          </cell>
          <cell r="LX5">
            <v>3.3210000000000002</v>
          </cell>
          <cell r="LY5">
            <v>3.3210000000000002</v>
          </cell>
          <cell r="LZ5">
            <v>3.3210000000000002</v>
          </cell>
          <cell r="MA5">
            <v>3.3210000000000002</v>
          </cell>
          <cell r="MB5">
            <v>3.3210000000000002</v>
          </cell>
          <cell r="MC5">
            <v>3.3210000000000002</v>
          </cell>
          <cell r="MD5">
            <v>3.3210000000000002</v>
          </cell>
          <cell r="ME5">
            <v>3.3210000000000002</v>
          </cell>
          <cell r="MF5">
            <v>3.3210000000000002</v>
          </cell>
          <cell r="MG5">
            <v>3.3210000000000002</v>
          </cell>
          <cell r="MH5">
            <v>3.3210000000000002</v>
          </cell>
          <cell r="MI5">
            <v>3.3210000000000002</v>
          </cell>
          <cell r="MJ5">
            <v>3.3210000000000002</v>
          </cell>
          <cell r="MK5">
            <v>3.3210000000000002</v>
          </cell>
          <cell r="ML5">
            <v>3.3210000000000002</v>
          </cell>
          <cell r="MM5">
            <v>3.3210000000000002</v>
          </cell>
          <cell r="MN5">
            <v>3.3210000000000002</v>
          </cell>
          <cell r="MO5">
            <v>3.3210000000000002</v>
          </cell>
          <cell r="MP5">
            <v>3.3210000000000002</v>
          </cell>
          <cell r="MQ5">
            <v>3.3210000000000002</v>
          </cell>
          <cell r="MR5">
            <v>3.3210000000000002</v>
          </cell>
          <cell r="MS5">
            <v>3.3210000000000002</v>
          </cell>
          <cell r="MT5">
            <v>3.3210000000000002</v>
          </cell>
          <cell r="MU5">
            <v>3.3210000000000002</v>
          </cell>
          <cell r="MV5">
            <v>3.3210000000000002</v>
          </cell>
          <cell r="MW5">
            <v>3.3210000000000002</v>
          </cell>
          <cell r="MX5">
            <v>3.3210000000000002</v>
          </cell>
          <cell r="MY5">
            <v>3.3210000000000002</v>
          </cell>
          <cell r="MZ5">
            <v>3.3210000000000002</v>
          </cell>
          <cell r="NA5">
            <v>3.3210000000000002</v>
          </cell>
          <cell r="NB5">
            <v>3.3210000000000002</v>
          </cell>
          <cell r="NC5">
            <v>3.3210000000000002</v>
          </cell>
          <cell r="ND5">
            <v>3.3210000000000002</v>
          </cell>
          <cell r="NE5">
            <v>3.3210000000000002</v>
          </cell>
          <cell r="NF5">
            <v>3.3210000000000002</v>
          </cell>
        </row>
        <row r="7">
          <cell r="F7">
            <v>1401.16</v>
          </cell>
          <cell r="G7">
            <v>1401.16</v>
          </cell>
          <cell r="H7">
            <v>1401.16</v>
          </cell>
          <cell r="I7">
            <v>1401.16</v>
          </cell>
          <cell r="J7">
            <v>1401.16</v>
          </cell>
          <cell r="K7">
            <v>1401.16</v>
          </cell>
          <cell r="L7">
            <v>1401.16</v>
          </cell>
          <cell r="M7">
            <v>1401.16</v>
          </cell>
          <cell r="N7">
            <v>1401.16</v>
          </cell>
          <cell r="O7">
            <v>1401.16</v>
          </cell>
          <cell r="P7">
            <v>1401.16</v>
          </cell>
          <cell r="Q7">
            <v>1401.16</v>
          </cell>
          <cell r="R7">
            <v>1401.16</v>
          </cell>
          <cell r="S7">
            <v>1401.16</v>
          </cell>
          <cell r="T7">
            <v>1401.16</v>
          </cell>
          <cell r="U7">
            <v>1401.16</v>
          </cell>
          <cell r="V7">
            <v>1401.16</v>
          </cell>
          <cell r="W7">
            <v>1401.16</v>
          </cell>
          <cell r="X7">
            <v>1401.16</v>
          </cell>
          <cell r="Y7">
            <v>1401.16</v>
          </cell>
          <cell r="Z7">
            <v>1401.16</v>
          </cell>
          <cell r="AA7">
            <v>1401.16</v>
          </cell>
          <cell r="AB7">
            <v>1401.16</v>
          </cell>
          <cell r="AC7">
            <v>1401.16</v>
          </cell>
          <cell r="AD7">
            <v>1401.16</v>
          </cell>
          <cell r="AE7">
            <v>1401.16</v>
          </cell>
          <cell r="AF7">
            <v>1401.16</v>
          </cell>
          <cell r="AG7">
            <v>1401.16</v>
          </cell>
          <cell r="AH7">
            <v>1401.16</v>
          </cell>
          <cell r="AI7">
            <v>1401.16</v>
          </cell>
          <cell r="AJ7">
            <v>1401.16</v>
          </cell>
          <cell r="AK7">
            <v>1401.16</v>
          </cell>
          <cell r="AL7">
            <v>1401.16</v>
          </cell>
          <cell r="AM7">
            <v>1401.16</v>
          </cell>
          <cell r="AN7">
            <v>1401.16</v>
          </cell>
          <cell r="AO7">
            <v>1401.16</v>
          </cell>
          <cell r="AP7">
            <v>1401.16</v>
          </cell>
          <cell r="AQ7">
            <v>1401.16</v>
          </cell>
          <cell r="AR7">
            <v>1401.16</v>
          </cell>
          <cell r="AS7">
            <v>1401.16</v>
          </cell>
          <cell r="AT7">
            <v>1401.16</v>
          </cell>
          <cell r="AU7">
            <v>1401.16</v>
          </cell>
          <cell r="AV7">
            <v>1401.16</v>
          </cell>
          <cell r="AW7">
            <v>1401.16</v>
          </cell>
          <cell r="AX7">
            <v>1401.16</v>
          </cell>
          <cell r="AY7">
            <v>1401.16</v>
          </cell>
          <cell r="AZ7">
            <v>1401.16</v>
          </cell>
          <cell r="BA7">
            <v>1401.16</v>
          </cell>
          <cell r="BB7">
            <v>1401.16</v>
          </cell>
          <cell r="BC7">
            <v>1401.16</v>
          </cell>
          <cell r="BD7">
            <v>1401.1600000000326</v>
          </cell>
          <cell r="BE7">
            <v>1401.1600000000326</v>
          </cell>
          <cell r="BF7">
            <v>1401.1600000000326</v>
          </cell>
          <cell r="BG7">
            <v>1401.1600000000326</v>
          </cell>
          <cell r="BH7">
            <v>1401.1600000000326</v>
          </cell>
          <cell r="BI7">
            <v>1401.1600000000326</v>
          </cell>
          <cell r="BJ7">
            <v>1401.1600000000326</v>
          </cell>
          <cell r="BK7">
            <v>1401.1600000000326</v>
          </cell>
          <cell r="BL7">
            <v>1401.1600000000326</v>
          </cell>
          <cell r="BM7">
            <v>1001401.16</v>
          </cell>
          <cell r="BN7">
            <v>1001401.16</v>
          </cell>
          <cell r="BO7">
            <v>1001401.16</v>
          </cell>
          <cell r="BP7">
            <v>1001401.16</v>
          </cell>
          <cell r="BQ7">
            <v>1001401.16</v>
          </cell>
          <cell r="BR7">
            <v>1001401.16</v>
          </cell>
          <cell r="BS7">
            <v>1001401.16</v>
          </cell>
          <cell r="BT7">
            <v>1001401.16</v>
          </cell>
          <cell r="BU7">
            <v>1001401.16</v>
          </cell>
          <cell r="BV7">
            <v>1001401.16</v>
          </cell>
          <cell r="BW7">
            <v>1001401.16</v>
          </cell>
          <cell r="BX7">
            <v>1001401.16</v>
          </cell>
          <cell r="BY7">
            <v>1001401.16</v>
          </cell>
          <cell r="BZ7">
            <v>1401.1600000000326</v>
          </cell>
          <cell r="CA7">
            <v>1401.1600000000326</v>
          </cell>
          <cell r="CB7">
            <v>1401.160000000149</v>
          </cell>
          <cell r="CC7">
            <v>1401.160000000149</v>
          </cell>
          <cell r="CD7">
            <v>1401.160000000149</v>
          </cell>
          <cell r="CE7">
            <v>1401.160000000149</v>
          </cell>
          <cell r="CF7">
            <v>1401.160000000149</v>
          </cell>
          <cell r="CG7">
            <v>1401.160000000149</v>
          </cell>
          <cell r="CH7">
            <v>1401.160000000149</v>
          </cell>
          <cell r="CI7">
            <v>1401.160000000149</v>
          </cell>
          <cell r="CJ7">
            <v>1401.160000000149</v>
          </cell>
          <cell r="CK7">
            <v>1401.160000000149</v>
          </cell>
          <cell r="CL7">
            <v>1401.160000000149</v>
          </cell>
          <cell r="CM7">
            <v>1401.160000000149</v>
          </cell>
        </row>
        <row r="8">
          <cell r="F8">
            <v>205.59000000000015</v>
          </cell>
          <cell r="G8">
            <v>205.59000000000015</v>
          </cell>
          <cell r="H8">
            <v>205.59000000000015</v>
          </cell>
          <cell r="I8">
            <v>205.59000000000015</v>
          </cell>
          <cell r="J8">
            <v>205.59000000000015</v>
          </cell>
          <cell r="K8">
            <v>205.59000000000015</v>
          </cell>
          <cell r="L8">
            <v>205.59000000000015</v>
          </cell>
          <cell r="M8">
            <v>205.59000000000015</v>
          </cell>
          <cell r="N8">
            <v>205.59000000000015</v>
          </cell>
          <cell r="O8">
            <v>205.59000000000015</v>
          </cell>
          <cell r="P8">
            <v>205.59000000000015</v>
          </cell>
          <cell r="Q8">
            <v>205.59000000000015</v>
          </cell>
          <cell r="R8">
            <v>205.59000000000015</v>
          </cell>
          <cell r="S8">
            <v>205.59000000000015</v>
          </cell>
          <cell r="T8">
            <v>205.59000000000015</v>
          </cell>
          <cell r="U8">
            <v>205.59000000000015</v>
          </cell>
          <cell r="V8">
            <v>205.59000000000015</v>
          </cell>
          <cell r="W8">
            <v>205.59000000000015</v>
          </cell>
          <cell r="X8">
            <v>205.59000000000015</v>
          </cell>
          <cell r="Y8">
            <v>205.59000000000015</v>
          </cell>
          <cell r="Z8">
            <v>205.59000000000015</v>
          </cell>
          <cell r="AA8">
            <v>205.59000000000015</v>
          </cell>
          <cell r="AB8">
            <v>205.59000000000015</v>
          </cell>
          <cell r="AC8">
            <v>205.59000000000015</v>
          </cell>
          <cell r="AD8">
            <v>205.59000000000015</v>
          </cell>
          <cell r="AE8">
            <v>205.59000000000015</v>
          </cell>
          <cell r="AF8">
            <v>205.59000000000015</v>
          </cell>
          <cell r="AG8">
            <v>205.59000000000015</v>
          </cell>
          <cell r="AH8">
            <v>205.59000000000015</v>
          </cell>
          <cell r="AI8">
            <v>205.59000000000015</v>
          </cell>
          <cell r="AJ8">
            <v>205.59000000000015</v>
          </cell>
          <cell r="AK8">
            <v>205.59000000000015</v>
          </cell>
          <cell r="AL8">
            <v>205.59000000000015</v>
          </cell>
          <cell r="AM8">
            <v>205.59000000000015</v>
          </cell>
          <cell r="AN8">
            <v>205.59000000000015</v>
          </cell>
          <cell r="AO8">
            <v>205.59000000000015</v>
          </cell>
          <cell r="AP8">
            <v>205.59000000000015</v>
          </cell>
          <cell r="AQ8">
            <v>205.59000000000015</v>
          </cell>
          <cell r="AR8">
            <v>205.59000000000015</v>
          </cell>
          <cell r="AS8">
            <v>205.59000000000015</v>
          </cell>
          <cell r="AT8">
            <v>205.59000000000015</v>
          </cell>
          <cell r="AU8">
            <v>205.59000000000015</v>
          </cell>
          <cell r="AV8">
            <v>205.59000000000015</v>
          </cell>
          <cell r="AW8">
            <v>205.59000000000015</v>
          </cell>
          <cell r="AX8">
            <v>205.59000000000015</v>
          </cell>
          <cell r="AY8">
            <v>205.59000000000015</v>
          </cell>
          <cell r="AZ8">
            <v>205.59000000000015</v>
          </cell>
          <cell r="BA8">
            <v>205.59000000000015</v>
          </cell>
          <cell r="BB8">
            <v>205.59000000000015</v>
          </cell>
          <cell r="BC8">
            <v>205.59000000000015</v>
          </cell>
          <cell r="BD8">
            <v>205.59000000000015</v>
          </cell>
          <cell r="BE8">
            <v>205.59000000000015</v>
          </cell>
          <cell r="BF8">
            <v>205.59000000000015</v>
          </cell>
          <cell r="BG8">
            <v>205.59000000000015</v>
          </cell>
          <cell r="BH8">
            <v>205.59000000000015</v>
          </cell>
          <cell r="BI8">
            <v>205.59000000000015</v>
          </cell>
          <cell r="BJ8">
            <v>205.59000000000015</v>
          </cell>
          <cell r="BK8">
            <v>205.59000000000015</v>
          </cell>
          <cell r="BL8">
            <v>205.59000000000015</v>
          </cell>
          <cell r="BM8">
            <v>205.59000000000015</v>
          </cell>
          <cell r="BN8">
            <v>205.59000000000015</v>
          </cell>
          <cell r="BO8">
            <v>205.59000000000015</v>
          </cell>
          <cell r="BP8">
            <v>205.59000000000015</v>
          </cell>
          <cell r="BQ8">
            <v>205.59000000000015</v>
          </cell>
          <cell r="BR8">
            <v>205.59000000000015</v>
          </cell>
          <cell r="BS8">
            <v>205.59000000000015</v>
          </cell>
          <cell r="BT8">
            <v>205.59000000000015</v>
          </cell>
          <cell r="BU8">
            <v>205.59000000000015</v>
          </cell>
          <cell r="BV8">
            <v>205.59000000000015</v>
          </cell>
          <cell r="BW8">
            <v>205.59000000000015</v>
          </cell>
          <cell r="BX8">
            <v>205.59000000000015</v>
          </cell>
          <cell r="BY8">
            <v>205.59000000000015</v>
          </cell>
          <cell r="BZ8">
            <v>205.59000000000015</v>
          </cell>
          <cell r="CA8">
            <v>205.59000000000015</v>
          </cell>
          <cell r="CB8">
            <v>205.59000000000015</v>
          </cell>
          <cell r="CC8">
            <v>205.59000000000015</v>
          </cell>
          <cell r="CD8">
            <v>205.59000000000015</v>
          </cell>
          <cell r="CE8">
            <v>205.59000000000015</v>
          </cell>
          <cell r="CF8">
            <v>205.59000000000015</v>
          </cell>
          <cell r="CG8">
            <v>205.59000000000015</v>
          </cell>
          <cell r="CH8">
            <v>205.59000000000015</v>
          </cell>
          <cell r="CI8">
            <v>205.59000000000015</v>
          </cell>
          <cell r="CJ8">
            <v>205.59000000000015</v>
          </cell>
          <cell r="CK8">
            <v>205.59000000000015</v>
          </cell>
          <cell r="CL8">
            <v>205.59000000000015</v>
          </cell>
          <cell r="CM8">
            <v>205.59000000000015</v>
          </cell>
        </row>
        <row r="9"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</row>
        <row r="10">
          <cell r="F10">
            <v>83035.570000000007</v>
          </cell>
          <cell r="G10">
            <v>83035.570000000007</v>
          </cell>
          <cell r="H10">
            <v>83035.570000000007</v>
          </cell>
          <cell r="I10">
            <v>83035.570000000007</v>
          </cell>
          <cell r="J10">
            <v>83035.570000000007</v>
          </cell>
          <cell r="K10">
            <v>83035.570000000007</v>
          </cell>
          <cell r="L10">
            <v>83035.570000000007</v>
          </cell>
          <cell r="M10">
            <v>83035.570000000007</v>
          </cell>
          <cell r="N10">
            <v>83035.570000000007</v>
          </cell>
          <cell r="O10">
            <v>83035.570000000007</v>
          </cell>
          <cell r="P10">
            <v>83035.570000000007</v>
          </cell>
          <cell r="Q10">
            <v>83035.570000000007</v>
          </cell>
          <cell r="R10">
            <v>83035.570000000007</v>
          </cell>
          <cell r="S10">
            <v>83035.570000000007</v>
          </cell>
          <cell r="T10">
            <v>83035.570000000007</v>
          </cell>
          <cell r="U10">
            <v>83035.570000000007</v>
          </cell>
          <cell r="V10">
            <v>83035.570000000007</v>
          </cell>
          <cell r="W10">
            <v>83035.570000000007</v>
          </cell>
          <cell r="X10">
            <v>83035.570000000007</v>
          </cell>
          <cell r="Y10">
            <v>83035.570000000007</v>
          </cell>
          <cell r="Z10">
            <v>83035.570000000007</v>
          </cell>
          <cell r="AA10">
            <v>83035.570000000007</v>
          </cell>
          <cell r="AB10">
            <v>83035.570000000007</v>
          </cell>
          <cell r="AC10">
            <v>83035.570000000007</v>
          </cell>
          <cell r="AD10">
            <v>83035.570000000007</v>
          </cell>
          <cell r="AE10">
            <v>83035.570000000007</v>
          </cell>
          <cell r="AF10">
            <v>83035.570000000007</v>
          </cell>
          <cell r="AG10">
            <v>83035.570000000007</v>
          </cell>
          <cell r="AH10">
            <v>83035.570000000007</v>
          </cell>
          <cell r="AI10">
            <v>83035.570000000007</v>
          </cell>
          <cell r="AJ10">
            <v>5444204.7199999997</v>
          </cell>
          <cell r="AK10">
            <v>2944204.7199999988</v>
          </cell>
          <cell r="AL10">
            <v>2944204.7199999988</v>
          </cell>
          <cell r="AM10">
            <v>2944204.7199999988</v>
          </cell>
          <cell r="AN10">
            <v>2944204.7199999988</v>
          </cell>
          <cell r="AO10">
            <v>2944204.7199999988</v>
          </cell>
          <cell r="AP10">
            <v>2944204.7199999988</v>
          </cell>
          <cell r="AQ10">
            <v>2944204.7199999988</v>
          </cell>
          <cell r="AR10">
            <v>2944204.7199999988</v>
          </cell>
          <cell r="AS10">
            <v>2944204.7199999988</v>
          </cell>
          <cell r="AT10">
            <v>2944204.7199999988</v>
          </cell>
          <cell r="AU10">
            <v>2944204.7199999988</v>
          </cell>
          <cell r="AV10">
            <v>942292.52</v>
          </cell>
          <cell r="AW10">
            <v>514917.06</v>
          </cell>
          <cell r="AX10">
            <v>1779359.12</v>
          </cell>
          <cell r="AY10">
            <v>3703990.94</v>
          </cell>
          <cell r="AZ10">
            <v>3910697.81</v>
          </cell>
          <cell r="BA10">
            <v>358986.7799999998</v>
          </cell>
          <cell r="BB10">
            <v>358986.7799999998</v>
          </cell>
          <cell r="BC10">
            <v>1855090.89</v>
          </cell>
          <cell r="BD10">
            <v>1425340.09</v>
          </cell>
          <cell r="BE10">
            <v>1610780.69</v>
          </cell>
          <cell r="BF10">
            <v>1372870.62</v>
          </cell>
          <cell r="BG10">
            <v>6982394.6900000004</v>
          </cell>
          <cell r="BH10">
            <v>352394.69000000041</v>
          </cell>
          <cell r="BI10">
            <v>352394.69000000041</v>
          </cell>
          <cell r="BJ10">
            <v>2410646.41</v>
          </cell>
          <cell r="BK10">
            <v>2477960.4300000002</v>
          </cell>
          <cell r="BL10">
            <v>2776594.86</v>
          </cell>
          <cell r="BM10">
            <v>666898.36999999918</v>
          </cell>
          <cell r="BN10">
            <v>666898.36999999918</v>
          </cell>
          <cell r="BO10">
            <v>666898.36999999918</v>
          </cell>
          <cell r="BP10">
            <v>666898.36999999918</v>
          </cell>
          <cell r="BQ10">
            <v>666898.36999999918</v>
          </cell>
          <cell r="BR10">
            <v>2132253.86</v>
          </cell>
          <cell r="BS10">
            <v>2132253.86</v>
          </cell>
          <cell r="BT10">
            <v>2132253.86</v>
          </cell>
          <cell r="BU10">
            <v>2132253.86</v>
          </cell>
          <cell r="BV10">
            <v>2132253.86</v>
          </cell>
          <cell r="BW10">
            <v>2132253.86</v>
          </cell>
          <cell r="BX10">
            <v>2132253.86</v>
          </cell>
          <cell r="BY10">
            <v>2422666.61</v>
          </cell>
          <cell r="BZ10">
            <v>756032.12</v>
          </cell>
          <cell r="CA10">
            <v>1190344.25</v>
          </cell>
          <cell r="CB10">
            <v>1746708.67</v>
          </cell>
          <cell r="CC10">
            <v>216708.66999999993</v>
          </cell>
          <cell r="CD10">
            <v>216708.66999999993</v>
          </cell>
          <cell r="CE10">
            <v>1652602.98</v>
          </cell>
          <cell r="CF10">
            <v>1949395.42</v>
          </cell>
          <cell r="CG10">
            <v>3203425.9</v>
          </cell>
          <cell r="CH10">
            <v>3744268.57</v>
          </cell>
          <cell r="CI10">
            <v>3823746.86</v>
          </cell>
          <cell r="CJ10">
            <v>460622.65999999968</v>
          </cell>
          <cell r="CK10">
            <v>460622.65999999968</v>
          </cell>
          <cell r="CL10">
            <v>5473810.1100000003</v>
          </cell>
          <cell r="CM10">
            <v>5857197.25</v>
          </cell>
        </row>
        <row r="11">
          <cell r="E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</row>
        <row r="12">
          <cell r="F12">
            <v>202679.01</v>
          </cell>
          <cell r="G12">
            <v>202679.01</v>
          </cell>
          <cell r="H12">
            <v>202679.01</v>
          </cell>
          <cell r="I12">
            <v>202679.01</v>
          </cell>
          <cell r="J12">
            <v>202679.01</v>
          </cell>
          <cell r="K12">
            <v>202679.01</v>
          </cell>
          <cell r="L12">
            <v>202679.01</v>
          </cell>
          <cell r="M12">
            <v>202679.01</v>
          </cell>
          <cell r="N12">
            <v>202679.01</v>
          </cell>
          <cell r="O12">
            <v>202679.01</v>
          </cell>
          <cell r="P12">
            <v>202679.01</v>
          </cell>
          <cell r="Q12">
            <v>202679.01</v>
          </cell>
          <cell r="R12">
            <v>202679.01</v>
          </cell>
          <cell r="S12">
            <v>202679.01</v>
          </cell>
          <cell r="T12">
            <v>202679.01</v>
          </cell>
          <cell r="U12">
            <v>202679.01</v>
          </cell>
          <cell r="V12">
            <v>202679.01</v>
          </cell>
          <cell r="W12">
            <v>202679.01</v>
          </cell>
          <cell r="X12">
            <v>202679.01</v>
          </cell>
          <cell r="Y12">
            <v>202679.01</v>
          </cell>
          <cell r="Z12">
            <v>202679.01</v>
          </cell>
          <cell r="AA12">
            <v>202679.01</v>
          </cell>
          <cell r="AB12">
            <v>202679.01</v>
          </cell>
          <cell r="AC12">
            <v>202679.01</v>
          </cell>
          <cell r="AD12">
            <v>202679.01</v>
          </cell>
          <cell r="AE12">
            <v>202679.01</v>
          </cell>
          <cell r="AF12">
            <v>202679.01</v>
          </cell>
          <cell r="AG12">
            <v>202679.01</v>
          </cell>
          <cell r="AH12">
            <v>202679.01</v>
          </cell>
          <cell r="AI12">
            <v>202679.01</v>
          </cell>
          <cell r="AJ12">
            <v>690948.76</v>
          </cell>
          <cell r="AK12">
            <v>90948.760000000009</v>
          </cell>
          <cell r="AL12">
            <v>173917.91</v>
          </cell>
          <cell r="AM12">
            <v>227192.2</v>
          </cell>
          <cell r="AN12">
            <v>230952.47</v>
          </cell>
          <cell r="AO12">
            <v>232379.11000000002</v>
          </cell>
          <cell r="AP12">
            <v>401770.04000000004</v>
          </cell>
          <cell r="AQ12">
            <v>403456.12000000005</v>
          </cell>
          <cell r="AR12">
            <v>403930.58000000007</v>
          </cell>
          <cell r="AS12">
            <v>407080.27000000008</v>
          </cell>
          <cell r="AT12">
            <v>408982.5400000001</v>
          </cell>
          <cell r="AU12">
            <v>411016.46000000008</v>
          </cell>
          <cell r="AV12">
            <v>269575.09000000003</v>
          </cell>
          <cell r="AW12">
            <v>53630.68</v>
          </cell>
          <cell r="AX12">
            <v>105658.5</v>
          </cell>
          <cell r="AY12">
            <v>136543.87</v>
          </cell>
          <cell r="AZ12">
            <v>264033.73</v>
          </cell>
          <cell r="BA12">
            <v>295654.76</v>
          </cell>
          <cell r="BB12">
            <v>316618.56</v>
          </cell>
          <cell r="BC12">
            <v>166428.79</v>
          </cell>
          <cell r="BD12">
            <v>233762.95</v>
          </cell>
          <cell r="BE12">
            <v>163376.35999999999</v>
          </cell>
          <cell r="BF12">
            <v>275427.71000000002</v>
          </cell>
          <cell r="BG12">
            <v>384074.22</v>
          </cell>
          <cell r="BH12">
            <v>400159.25</v>
          </cell>
          <cell r="BI12">
            <v>434433.47</v>
          </cell>
          <cell r="BJ12">
            <v>594480.38</v>
          </cell>
          <cell r="BK12">
            <v>283435.98</v>
          </cell>
          <cell r="BL12">
            <v>517658.68</v>
          </cell>
          <cell r="BM12">
            <v>1009500.98</v>
          </cell>
          <cell r="BN12">
            <v>1125199.25</v>
          </cell>
          <cell r="BO12">
            <v>1205421.3999999999</v>
          </cell>
          <cell r="BP12">
            <v>1209181.67</v>
          </cell>
          <cell r="BQ12">
            <v>1210608.3099999998</v>
          </cell>
          <cell r="BR12">
            <v>143527.76</v>
          </cell>
          <cell r="BS12">
            <v>146082.61000000002</v>
          </cell>
          <cell r="BT12">
            <v>146557.07</v>
          </cell>
          <cell r="BU12">
            <v>152920.33000000002</v>
          </cell>
          <cell r="BV12">
            <v>155172.57</v>
          </cell>
          <cell r="BW12">
            <v>159298.33000000002</v>
          </cell>
          <cell r="BX12">
            <v>175611.53000000003</v>
          </cell>
          <cell r="BY12">
            <v>185610.08000000002</v>
          </cell>
          <cell r="BZ12">
            <v>122195.28</v>
          </cell>
          <cell r="CA12">
            <v>74311.63</v>
          </cell>
          <cell r="CB12">
            <v>118565.4</v>
          </cell>
          <cell r="CC12">
            <v>151591.01999999999</v>
          </cell>
          <cell r="CD12">
            <v>172554.82</v>
          </cell>
          <cell r="CE12">
            <v>213954.76</v>
          </cell>
          <cell r="CF12">
            <v>186344.34</v>
          </cell>
          <cell r="CG12">
            <v>110751.4</v>
          </cell>
          <cell r="CH12">
            <v>223525.8</v>
          </cell>
          <cell r="CI12">
            <v>192347.61</v>
          </cell>
          <cell r="CJ12">
            <v>209931.16999999998</v>
          </cell>
          <cell r="CK12">
            <v>244118.62</v>
          </cell>
          <cell r="CL12">
            <v>374350.97</v>
          </cell>
          <cell r="CM12">
            <v>300918.49</v>
          </cell>
        </row>
        <row r="13">
          <cell r="F13">
            <v>8628.56</v>
          </cell>
          <cell r="G13">
            <v>8628.56</v>
          </cell>
          <cell r="H13">
            <v>8628.56</v>
          </cell>
          <cell r="I13">
            <v>8628.56</v>
          </cell>
          <cell r="J13">
            <v>8628.56</v>
          </cell>
          <cell r="K13">
            <v>8628.56</v>
          </cell>
          <cell r="L13">
            <v>8628.56</v>
          </cell>
          <cell r="M13">
            <v>8628.56</v>
          </cell>
          <cell r="N13">
            <v>8628.56</v>
          </cell>
          <cell r="O13">
            <v>8628.56</v>
          </cell>
          <cell r="P13">
            <v>8628.56</v>
          </cell>
          <cell r="Q13">
            <v>8628.56</v>
          </cell>
          <cell r="R13">
            <v>8628.56</v>
          </cell>
          <cell r="S13">
            <v>8628.56</v>
          </cell>
          <cell r="T13">
            <v>8628.56</v>
          </cell>
          <cell r="U13">
            <v>8628.56</v>
          </cell>
          <cell r="V13">
            <v>8628.56</v>
          </cell>
          <cell r="W13">
            <v>8628.56</v>
          </cell>
          <cell r="X13">
            <v>8628.56</v>
          </cell>
          <cell r="Y13">
            <v>8628.56</v>
          </cell>
          <cell r="Z13">
            <v>8628.56</v>
          </cell>
          <cell r="AA13">
            <v>8628.56</v>
          </cell>
          <cell r="AB13">
            <v>8628.56</v>
          </cell>
          <cell r="AC13">
            <v>8628.56</v>
          </cell>
          <cell r="AD13">
            <v>8628.56</v>
          </cell>
          <cell r="AE13">
            <v>8628.56</v>
          </cell>
          <cell r="AF13">
            <v>8628.56</v>
          </cell>
          <cell r="AG13">
            <v>8628.56</v>
          </cell>
          <cell r="AH13">
            <v>8628.56</v>
          </cell>
          <cell r="AI13">
            <v>8628.56</v>
          </cell>
          <cell r="AJ13">
            <v>54061.02</v>
          </cell>
          <cell r="AK13">
            <v>54061.02</v>
          </cell>
          <cell r="AL13">
            <v>54061.02</v>
          </cell>
          <cell r="AM13">
            <v>54061.02</v>
          </cell>
          <cell r="AN13">
            <v>54061.02</v>
          </cell>
          <cell r="AO13">
            <v>54061.02</v>
          </cell>
          <cell r="AP13">
            <v>54061.02</v>
          </cell>
          <cell r="AQ13">
            <v>54061.02</v>
          </cell>
          <cell r="AR13">
            <v>54061.02</v>
          </cell>
          <cell r="AS13">
            <v>54061.02</v>
          </cell>
          <cell r="AT13">
            <v>54061.02</v>
          </cell>
          <cell r="AU13">
            <v>54061.02</v>
          </cell>
          <cell r="AV13">
            <v>22316.6</v>
          </cell>
          <cell r="AW13">
            <v>20784.46</v>
          </cell>
          <cell r="AX13">
            <v>45273.08</v>
          </cell>
          <cell r="AY13">
            <v>45306.13</v>
          </cell>
          <cell r="AZ13">
            <v>45306.13</v>
          </cell>
          <cell r="BA13">
            <v>45306.13</v>
          </cell>
          <cell r="BB13">
            <v>45306.13</v>
          </cell>
          <cell r="BC13">
            <v>44455.02</v>
          </cell>
          <cell r="BD13">
            <v>44052.08</v>
          </cell>
          <cell r="BE13">
            <v>43366.71</v>
          </cell>
          <cell r="BF13">
            <v>38930.589999999997</v>
          </cell>
          <cell r="BG13">
            <v>38930.589999999997</v>
          </cell>
          <cell r="BH13">
            <v>38930.589999999997</v>
          </cell>
          <cell r="BI13">
            <v>38930.589999999997</v>
          </cell>
          <cell r="BJ13">
            <v>30262.28</v>
          </cell>
          <cell r="BK13">
            <v>30262.28</v>
          </cell>
          <cell r="BL13">
            <v>30262.28</v>
          </cell>
          <cell r="BM13">
            <v>30262.28</v>
          </cell>
          <cell r="BN13">
            <v>30262.28</v>
          </cell>
          <cell r="BO13">
            <v>30262.28</v>
          </cell>
          <cell r="BP13">
            <v>30262.28</v>
          </cell>
          <cell r="BQ13">
            <v>30262.28</v>
          </cell>
          <cell r="BR13">
            <v>56759.37</v>
          </cell>
          <cell r="BS13">
            <v>56759.37</v>
          </cell>
          <cell r="BT13">
            <v>56759.37</v>
          </cell>
          <cell r="BU13">
            <v>56759.37</v>
          </cell>
          <cell r="BV13">
            <v>56759.37</v>
          </cell>
          <cell r="BW13">
            <v>56759.37</v>
          </cell>
          <cell r="BX13">
            <v>56759.37</v>
          </cell>
          <cell r="BY13">
            <v>56759.37</v>
          </cell>
          <cell r="BZ13">
            <v>53731.69</v>
          </cell>
          <cell r="CA13">
            <v>53731.69</v>
          </cell>
          <cell r="CB13">
            <v>53653.62</v>
          </cell>
          <cell r="CC13">
            <v>53653.62</v>
          </cell>
          <cell r="CD13">
            <v>53653.62</v>
          </cell>
          <cell r="CE13">
            <v>53653.62</v>
          </cell>
          <cell r="CF13">
            <v>55432.69</v>
          </cell>
          <cell r="CG13">
            <v>54748.44</v>
          </cell>
          <cell r="CH13">
            <v>54749.56</v>
          </cell>
          <cell r="CI13">
            <v>46907.95</v>
          </cell>
          <cell r="CJ13">
            <v>46907.95</v>
          </cell>
          <cell r="CK13">
            <v>46907.95</v>
          </cell>
          <cell r="CL13">
            <v>46911.53</v>
          </cell>
          <cell r="CM13">
            <v>46912.44</v>
          </cell>
        </row>
        <row r="14">
          <cell r="F14">
            <v>10630.89</v>
          </cell>
          <cell r="G14">
            <v>10630.89</v>
          </cell>
          <cell r="H14">
            <v>10630.89</v>
          </cell>
          <cell r="I14">
            <v>10630.89</v>
          </cell>
          <cell r="J14">
            <v>10630.89</v>
          </cell>
          <cell r="K14">
            <v>10630.89</v>
          </cell>
          <cell r="L14">
            <v>10630.89</v>
          </cell>
          <cell r="M14">
            <v>10630.89</v>
          </cell>
          <cell r="N14">
            <v>10630.89</v>
          </cell>
          <cell r="O14">
            <v>10630.89</v>
          </cell>
          <cell r="P14">
            <v>10630.89</v>
          </cell>
          <cell r="Q14">
            <v>10630.89</v>
          </cell>
          <cell r="R14">
            <v>10630.89</v>
          </cell>
          <cell r="S14">
            <v>10630.89</v>
          </cell>
          <cell r="T14">
            <v>10630.89</v>
          </cell>
          <cell r="U14">
            <v>10630.89</v>
          </cell>
          <cell r="V14">
            <v>10630.89</v>
          </cell>
          <cell r="W14">
            <v>10630.89</v>
          </cell>
          <cell r="X14">
            <v>10630.89</v>
          </cell>
          <cell r="Y14">
            <v>10630.89</v>
          </cell>
          <cell r="Z14">
            <v>10630.89</v>
          </cell>
          <cell r="AA14">
            <v>10630.89</v>
          </cell>
          <cell r="AB14">
            <v>10630.89</v>
          </cell>
          <cell r="AC14">
            <v>10630.89</v>
          </cell>
          <cell r="AD14">
            <v>10630.89</v>
          </cell>
          <cell r="AE14">
            <v>10630.89</v>
          </cell>
          <cell r="AF14">
            <v>10630.89</v>
          </cell>
          <cell r="AG14">
            <v>10630.89</v>
          </cell>
          <cell r="AH14">
            <v>10630.89</v>
          </cell>
          <cell r="AI14">
            <v>10630.89</v>
          </cell>
          <cell r="AJ14">
            <v>31949.48</v>
          </cell>
          <cell r="AK14">
            <v>31949.48</v>
          </cell>
          <cell r="AL14">
            <v>31949.48</v>
          </cell>
          <cell r="AM14">
            <v>31949.48</v>
          </cell>
          <cell r="AN14">
            <v>31949.48</v>
          </cell>
          <cell r="AO14">
            <v>31949.48</v>
          </cell>
          <cell r="AP14">
            <v>46152.06</v>
          </cell>
          <cell r="AQ14">
            <v>46152.06</v>
          </cell>
          <cell r="AR14">
            <v>46152.06</v>
          </cell>
          <cell r="AS14">
            <v>46152.06</v>
          </cell>
          <cell r="AT14">
            <v>46152.06</v>
          </cell>
          <cell r="AU14">
            <v>46152.06</v>
          </cell>
          <cell r="AV14">
            <v>43161.31</v>
          </cell>
          <cell r="AW14">
            <v>44643.56</v>
          </cell>
          <cell r="AX14">
            <v>4643.5600000000004</v>
          </cell>
          <cell r="AY14">
            <v>4643.5600000000004</v>
          </cell>
          <cell r="AZ14">
            <v>4643.5600000000004</v>
          </cell>
          <cell r="BA14">
            <v>4643.5600000000004</v>
          </cell>
          <cell r="BB14">
            <v>4643.5600000000004</v>
          </cell>
          <cell r="BC14">
            <v>4943.7299999999996</v>
          </cell>
          <cell r="BD14">
            <v>6247.45</v>
          </cell>
          <cell r="BE14">
            <v>6397.47</v>
          </cell>
          <cell r="BF14">
            <v>6663.16</v>
          </cell>
          <cell r="BG14">
            <v>7877.24</v>
          </cell>
          <cell r="BH14">
            <v>7877.24</v>
          </cell>
          <cell r="BI14">
            <v>7877.24</v>
          </cell>
          <cell r="BJ14">
            <v>8551.0400000000009</v>
          </cell>
          <cell r="BK14">
            <v>9098.1299999999992</v>
          </cell>
          <cell r="BL14">
            <v>9298.61</v>
          </cell>
          <cell r="BM14">
            <v>9298.61</v>
          </cell>
          <cell r="BN14">
            <v>9298.61</v>
          </cell>
          <cell r="BO14">
            <v>9298.61</v>
          </cell>
          <cell r="BP14">
            <v>9298.61</v>
          </cell>
          <cell r="BQ14">
            <v>9298.61</v>
          </cell>
          <cell r="BR14">
            <v>18785.099999999999</v>
          </cell>
          <cell r="BS14">
            <v>18785.099999999999</v>
          </cell>
          <cell r="BT14">
            <v>18785.099999999999</v>
          </cell>
          <cell r="BU14">
            <v>18785.099999999999</v>
          </cell>
          <cell r="BV14">
            <v>18785.099999999999</v>
          </cell>
          <cell r="BW14">
            <v>18785.099999999999</v>
          </cell>
          <cell r="BX14">
            <v>18785.099999999999</v>
          </cell>
          <cell r="BY14">
            <v>18785.099999999999</v>
          </cell>
          <cell r="BZ14">
            <v>22509.68</v>
          </cell>
          <cell r="CA14">
            <v>23273.02</v>
          </cell>
          <cell r="CB14">
            <v>23646.75</v>
          </cell>
          <cell r="CC14">
            <v>23646.75</v>
          </cell>
          <cell r="CD14">
            <v>23646.75</v>
          </cell>
          <cell r="CE14">
            <v>9363.7800000000007</v>
          </cell>
          <cell r="CF14">
            <v>10731.02</v>
          </cell>
          <cell r="CG14">
            <v>11814.87</v>
          </cell>
          <cell r="CH14">
            <v>11814.87</v>
          </cell>
          <cell r="CI14">
            <v>12054</v>
          </cell>
          <cell r="CJ14">
            <v>12054</v>
          </cell>
          <cell r="CK14">
            <v>12054</v>
          </cell>
          <cell r="CL14">
            <v>13003.12</v>
          </cell>
          <cell r="CM14">
            <v>14111.76</v>
          </cell>
        </row>
        <row r="15">
          <cell r="F15">
            <v>187000</v>
          </cell>
          <cell r="G15">
            <v>187000</v>
          </cell>
          <cell r="H15">
            <v>187000</v>
          </cell>
          <cell r="I15">
            <v>187000</v>
          </cell>
          <cell r="J15">
            <v>187000</v>
          </cell>
          <cell r="K15">
            <v>187000</v>
          </cell>
          <cell r="L15">
            <v>187000</v>
          </cell>
          <cell r="M15">
            <v>187000</v>
          </cell>
          <cell r="N15">
            <v>187000</v>
          </cell>
          <cell r="O15">
            <v>187000</v>
          </cell>
          <cell r="P15">
            <v>187000</v>
          </cell>
          <cell r="Q15">
            <v>187000</v>
          </cell>
          <cell r="R15">
            <v>187000</v>
          </cell>
          <cell r="S15">
            <v>187000</v>
          </cell>
          <cell r="T15">
            <v>187000</v>
          </cell>
          <cell r="U15">
            <v>187000</v>
          </cell>
          <cell r="V15">
            <v>187000</v>
          </cell>
          <cell r="W15">
            <v>187000</v>
          </cell>
          <cell r="X15">
            <v>187000</v>
          </cell>
          <cell r="Y15">
            <v>187000</v>
          </cell>
          <cell r="Z15">
            <v>187000</v>
          </cell>
          <cell r="AA15">
            <v>187000</v>
          </cell>
          <cell r="AB15">
            <v>187000</v>
          </cell>
          <cell r="AC15">
            <v>187000</v>
          </cell>
          <cell r="AD15">
            <v>187000</v>
          </cell>
          <cell r="AE15">
            <v>187000</v>
          </cell>
          <cell r="AF15">
            <v>187000</v>
          </cell>
          <cell r="AG15">
            <v>187000</v>
          </cell>
          <cell r="AH15">
            <v>187000</v>
          </cell>
          <cell r="AI15">
            <v>187000</v>
          </cell>
          <cell r="AJ15">
            <v>187000</v>
          </cell>
          <cell r="AK15">
            <v>3187000</v>
          </cell>
          <cell r="AL15">
            <v>3187000</v>
          </cell>
          <cell r="AM15">
            <v>3187000</v>
          </cell>
          <cell r="AN15">
            <v>3187000</v>
          </cell>
          <cell r="AO15">
            <v>3187000</v>
          </cell>
          <cell r="AP15">
            <v>3187000</v>
          </cell>
          <cell r="AQ15">
            <v>3187000</v>
          </cell>
          <cell r="AR15">
            <v>3187000</v>
          </cell>
          <cell r="AS15">
            <v>3187000</v>
          </cell>
          <cell r="AT15">
            <v>3187000</v>
          </cell>
          <cell r="AU15">
            <v>3187000</v>
          </cell>
          <cell r="AV15">
            <v>187000</v>
          </cell>
          <cell r="AW15">
            <v>187000</v>
          </cell>
          <cell r="AX15">
            <v>187000</v>
          </cell>
          <cell r="AY15">
            <v>187000</v>
          </cell>
          <cell r="AZ15">
            <v>187000</v>
          </cell>
          <cell r="BA15">
            <v>187000</v>
          </cell>
          <cell r="BB15">
            <v>187000</v>
          </cell>
          <cell r="BC15">
            <v>187000</v>
          </cell>
          <cell r="BD15">
            <v>187000</v>
          </cell>
          <cell r="BE15">
            <v>187000</v>
          </cell>
          <cell r="BF15">
            <v>187000</v>
          </cell>
          <cell r="BG15">
            <v>187000</v>
          </cell>
          <cell r="BH15">
            <v>187000</v>
          </cell>
          <cell r="BI15">
            <v>187000</v>
          </cell>
          <cell r="BJ15">
            <v>187000</v>
          </cell>
          <cell r="BK15">
            <v>187000</v>
          </cell>
          <cell r="BL15">
            <v>187000</v>
          </cell>
          <cell r="BM15">
            <v>1187000</v>
          </cell>
          <cell r="BN15">
            <v>1187000</v>
          </cell>
          <cell r="BO15">
            <v>1187000</v>
          </cell>
          <cell r="BP15">
            <v>1187000</v>
          </cell>
          <cell r="BQ15">
            <v>1187000</v>
          </cell>
          <cell r="BR15">
            <v>1187000</v>
          </cell>
          <cell r="BS15">
            <v>1187000</v>
          </cell>
          <cell r="BT15">
            <v>1187000</v>
          </cell>
          <cell r="BU15">
            <v>1187000</v>
          </cell>
          <cell r="BV15">
            <v>1187000</v>
          </cell>
          <cell r="BW15">
            <v>1187000</v>
          </cell>
          <cell r="BX15">
            <v>1187000</v>
          </cell>
          <cell r="BY15">
            <v>1187000</v>
          </cell>
          <cell r="BZ15">
            <v>187000</v>
          </cell>
          <cell r="CA15">
            <v>187000</v>
          </cell>
          <cell r="CB15">
            <v>187000</v>
          </cell>
          <cell r="CC15">
            <v>187000</v>
          </cell>
          <cell r="CD15">
            <v>187000</v>
          </cell>
          <cell r="CE15">
            <v>187000</v>
          </cell>
          <cell r="CF15">
            <v>187000</v>
          </cell>
          <cell r="CG15">
            <v>187000</v>
          </cell>
          <cell r="CH15">
            <v>187000</v>
          </cell>
          <cell r="CI15">
            <v>187000</v>
          </cell>
          <cell r="CJ15">
            <v>187000</v>
          </cell>
          <cell r="CK15">
            <v>187000</v>
          </cell>
          <cell r="CL15">
            <v>187000</v>
          </cell>
          <cell r="CM15">
            <v>187000</v>
          </cell>
        </row>
        <row r="16">
          <cell r="F16">
            <v>154000</v>
          </cell>
          <cell r="G16">
            <v>154000</v>
          </cell>
          <cell r="H16">
            <v>154000</v>
          </cell>
          <cell r="I16">
            <v>154000</v>
          </cell>
          <cell r="J16">
            <v>154000</v>
          </cell>
          <cell r="K16">
            <v>154000</v>
          </cell>
          <cell r="L16">
            <v>154000</v>
          </cell>
          <cell r="M16">
            <v>154000</v>
          </cell>
          <cell r="N16">
            <v>154000</v>
          </cell>
          <cell r="O16">
            <v>154000</v>
          </cell>
          <cell r="P16">
            <v>154000</v>
          </cell>
          <cell r="Q16">
            <v>154000</v>
          </cell>
          <cell r="R16">
            <v>154000</v>
          </cell>
          <cell r="S16">
            <v>154000</v>
          </cell>
          <cell r="T16">
            <v>154000</v>
          </cell>
          <cell r="U16">
            <v>154000</v>
          </cell>
          <cell r="V16">
            <v>154000</v>
          </cell>
          <cell r="W16">
            <v>154000</v>
          </cell>
          <cell r="X16">
            <v>154000</v>
          </cell>
          <cell r="Y16">
            <v>154000</v>
          </cell>
          <cell r="Z16">
            <v>154000</v>
          </cell>
          <cell r="AA16">
            <v>154000</v>
          </cell>
          <cell r="AB16">
            <v>154000</v>
          </cell>
          <cell r="AC16">
            <v>154000</v>
          </cell>
          <cell r="AD16">
            <v>154000</v>
          </cell>
          <cell r="AE16">
            <v>154000</v>
          </cell>
          <cell r="AF16">
            <v>154000</v>
          </cell>
          <cell r="AG16">
            <v>154000</v>
          </cell>
          <cell r="AH16">
            <v>154000</v>
          </cell>
          <cell r="AI16">
            <v>154000</v>
          </cell>
          <cell r="AJ16">
            <v>154000</v>
          </cell>
          <cell r="AK16">
            <v>1654000</v>
          </cell>
          <cell r="AL16">
            <v>1654000</v>
          </cell>
          <cell r="AM16">
            <v>1654000</v>
          </cell>
          <cell r="AN16">
            <v>1654000</v>
          </cell>
          <cell r="AO16">
            <v>1654000</v>
          </cell>
          <cell r="AP16">
            <v>1654000</v>
          </cell>
          <cell r="AQ16">
            <v>1654000</v>
          </cell>
          <cell r="AR16">
            <v>1654000</v>
          </cell>
          <cell r="AS16">
            <v>1654000</v>
          </cell>
          <cell r="AT16">
            <v>1654000</v>
          </cell>
          <cell r="AU16">
            <v>1654000</v>
          </cell>
          <cell r="AV16">
            <v>54000</v>
          </cell>
          <cell r="AW16">
            <v>54000</v>
          </cell>
          <cell r="AX16">
            <v>54000</v>
          </cell>
          <cell r="AY16">
            <v>54000</v>
          </cell>
          <cell r="AZ16">
            <v>54000</v>
          </cell>
          <cell r="BA16">
            <v>54000</v>
          </cell>
          <cell r="BB16">
            <v>54000</v>
          </cell>
          <cell r="BC16">
            <v>54000</v>
          </cell>
          <cell r="BD16">
            <v>54000</v>
          </cell>
          <cell r="BE16">
            <v>54000</v>
          </cell>
          <cell r="BF16">
            <v>54000</v>
          </cell>
          <cell r="BG16">
            <v>54000</v>
          </cell>
          <cell r="BH16">
            <v>54000</v>
          </cell>
          <cell r="BI16">
            <v>54000</v>
          </cell>
          <cell r="BJ16">
            <v>54000</v>
          </cell>
          <cell r="BK16">
            <v>54000</v>
          </cell>
          <cell r="BL16">
            <v>54000</v>
          </cell>
          <cell r="BM16">
            <v>54000</v>
          </cell>
          <cell r="BN16">
            <v>54000</v>
          </cell>
          <cell r="BO16">
            <v>54000</v>
          </cell>
          <cell r="BP16">
            <v>54000</v>
          </cell>
          <cell r="BQ16">
            <v>54000</v>
          </cell>
          <cell r="BR16">
            <v>54000</v>
          </cell>
          <cell r="BS16">
            <v>54000</v>
          </cell>
          <cell r="BT16">
            <v>54000</v>
          </cell>
          <cell r="BU16">
            <v>54000</v>
          </cell>
          <cell r="BV16">
            <v>54000</v>
          </cell>
          <cell r="BW16">
            <v>54000</v>
          </cell>
          <cell r="BX16">
            <v>54000</v>
          </cell>
          <cell r="BY16">
            <v>54000</v>
          </cell>
          <cell r="BZ16">
            <v>54000</v>
          </cell>
          <cell r="CA16">
            <v>54000</v>
          </cell>
          <cell r="CB16">
            <v>54000</v>
          </cell>
          <cell r="CC16">
            <v>54000</v>
          </cell>
          <cell r="CD16">
            <v>54000</v>
          </cell>
          <cell r="CE16">
            <v>54000</v>
          </cell>
          <cell r="CF16">
            <v>54000</v>
          </cell>
          <cell r="CG16">
            <v>54000</v>
          </cell>
          <cell r="CH16">
            <v>54000</v>
          </cell>
          <cell r="CI16">
            <v>54000</v>
          </cell>
          <cell r="CJ16">
            <v>54000</v>
          </cell>
          <cell r="CK16">
            <v>54000</v>
          </cell>
          <cell r="CL16">
            <v>54000</v>
          </cell>
          <cell r="CM16">
            <v>54000</v>
          </cell>
        </row>
      </sheetData>
      <sheetData sheetId="4"/>
      <sheetData sheetId="5">
        <row r="7">
          <cell r="P7" t="str">
            <v>033101</v>
          </cell>
          <cell r="Q7">
            <v>600000</v>
          </cell>
          <cell r="R7" t="str">
            <v>053101</v>
          </cell>
          <cell r="S7">
            <v>-600000</v>
          </cell>
        </row>
        <row r="8">
          <cell r="P8" t="str">
            <v>083101</v>
          </cell>
          <cell r="Q8">
            <v>3000000</v>
          </cell>
          <cell r="R8" t="str">
            <v>033101</v>
          </cell>
          <cell r="S8">
            <v>-3000000</v>
          </cell>
        </row>
        <row r="9">
          <cell r="P9" t="str">
            <v>093101</v>
          </cell>
          <cell r="Q9">
            <v>1500000</v>
          </cell>
          <cell r="R9" t="str">
            <v>033101</v>
          </cell>
          <cell r="S9">
            <v>-1500000</v>
          </cell>
        </row>
        <row r="10">
          <cell r="P10" t="str">
            <v>031202</v>
          </cell>
          <cell r="Q10">
            <v>250000</v>
          </cell>
          <cell r="R10" t="str">
            <v>051202</v>
          </cell>
          <cell r="S10">
            <v>-250000</v>
          </cell>
        </row>
        <row r="11">
          <cell r="P11" t="str">
            <v>031302</v>
          </cell>
          <cell r="Q11">
            <v>1500000</v>
          </cell>
          <cell r="R11" t="str">
            <v>081302</v>
          </cell>
          <cell r="S11">
            <v>-1500000</v>
          </cell>
        </row>
        <row r="12">
          <cell r="P12" t="str">
            <v/>
          </cell>
          <cell r="Q12">
            <v>1500000</v>
          </cell>
          <cell r="R12" t="str">
            <v>081402</v>
          </cell>
          <cell r="S12">
            <v>-1500000</v>
          </cell>
        </row>
        <row r="13">
          <cell r="P13" t="str">
            <v>011902</v>
          </cell>
          <cell r="Q13">
            <v>600000</v>
          </cell>
          <cell r="R13" t="str">
            <v>081902</v>
          </cell>
          <cell r="S13">
            <v>-600000</v>
          </cell>
        </row>
        <row r="14">
          <cell r="P14" t="str">
            <v>032602</v>
          </cell>
          <cell r="Q14">
            <v>500000</v>
          </cell>
          <cell r="R14" t="str">
            <v>052602</v>
          </cell>
          <cell r="S14">
            <v>-500000</v>
          </cell>
        </row>
        <row r="15">
          <cell r="P15" t="str">
            <v>032802</v>
          </cell>
          <cell r="Q15">
            <v>400000</v>
          </cell>
          <cell r="R15" t="str">
            <v>052802</v>
          </cell>
          <cell r="S15">
            <v>-400000</v>
          </cell>
        </row>
        <row r="16">
          <cell r="P16" t="str">
            <v>012802</v>
          </cell>
          <cell r="Q16">
            <v>1000000</v>
          </cell>
          <cell r="R16" t="str">
            <v>032802</v>
          </cell>
          <cell r="S16">
            <v>-1000000</v>
          </cell>
        </row>
        <row r="17">
          <cell r="P17" t="str">
            <v>082802</v>
          </cell>
          <cell r="Q17">
            <v>1000000</v>
          </cell>
          <cell r="R17" t="str">
            <v>032802</v>
          </cell>
          <cell r="S17">
            <v>-1000000</v>
          </cell>
        </row>
        <row r="18">
          <cell r="P18" t="str">
            <v>031503</v>
          </cell>
          <cell r="Q18">
            <v>1500000</v>
          </cell>
          <cell r="R18" t="str">
            <v>081503</v>
          </cell>
          <cell r="S18">
            <v>-1500000</v>
          </cell>
        </row>
        <row r="19">
          <cell r="P19" t="str">
            <v>031503</v>
          </cell>
          <cell r="Q19">
            <v>1500000</v>
          </cell>
          <cell r="R19" t="str">
            <v>011503</v>
          </cell>
          <cell r="S19">
            <v>-1500000</v>
          </cell>
        </row>
        <row r="20">
          <cell r="P20" t="str">
            <v>032003</v>
          </cell>
          <cell r="Q20">
            <v>751793.48</v>
          </cell>
          <cell r="R20" t="str">
            <v>082003</v>
          </cell>
          <cell r="S20">
            <v>-751793.48</v>
          </cell>
        </row>
        <row r="21">
          <cell r="P21" t="str">
            <v>032003</v>
          </cell>
          <cell r="Q21">
            <v>751793.48</v>
          </cell>
          <cell r="R21" t="str">
            <v>082003</v>
          </cell>
          <cell r="S21">
            <v>-751793.48</v>
          </cell>
        </row>
        <row r="22">
          <cell r="P22" t="str">
            <v>082603</v>
          </cell>
          <cell r="Q22">
            <v>3000000</v>
          </cell>
          <cell r="R22" t="str">
            <v>032603</v>
          </cell>
          <cell r="S22">
            <v>3000000</v>
          </cell>
        </row>
        <row r="23">
          <cell r="P23" t="str">
            <v>082703</v>
          </cell>
          <cell r="Q23">
            <v>3000000</v>
          </cell>
          <cell r="R23" t="str">
            <v>032703</v>
          </cell>
          <cell r="S23">
            <v>-3000000</v>
          </cell>
        </row>
        <row r="24">
          <cell r="P24" t="str">
            <v>012803</v>
          </cell>
          <cell r="Q24">
            <v>1500000</v>
          </cell>
          <cell r="R24" t="str">
            <v>032803</v>
          </cell>
          <cell r="S24">
            <v>-1500000</v>
          </cell>
        </row>
        <row r="25">
          <cell r="P25" t="str">
            <v>032803</v>
          </cell>
          <cell r="Q25">
            <v>200000</v>
          </cell>
          <cell r="R25" t="str">
            <v>052803</v>
          </cell>
          <cell r="S25">
            <v>-200000</v>
          </cell>
        </row>
        <row r="26">
          <cell r="P26" t="str">
            <v/>
          </cell>
          <cell r="Q26">
            <v>0</v>
          </cell>
          <cell r="R26" t="str">
            <v/>
          </cell>
          <cell r="S26">
            <v>0</v>
          </cell>
        </row>
        <row r="27">
          <cell r="P27" t="str">
            <v/>
          </cell>
          <cell r="Q27">
            <v>0</v>
          </cell>
          <cell r="R27" t="str">
            <v/>
          </cell>
          <cell r="S27">
            <v>0</v>
          </cell>
        </row>
        <row r="28">
          <cell r="P28" t="str">
            <v/>
          </cell>
          <cell r="Q28">
            <v>0</v>
          </cell>
          <cell r="R28" t="str">
            <v/>
          </cell>
          <cell r="S28">
            <v>0</v>
          </cell>
        </row>
        <row r="29">
          <cell r="P29" t="str">
            <v/>
          </cell>
          <cell r="Q29">
            <v>0</v>
          </cell>
          <cell r="R29" t="str">
            <v/>
          </cell>
          <cell r="S29">
            <v>0</v>
          </cell>
        </row>
        <row r="30">
          <cell r="P30" t="str">
            <v/>
          </cell>
          <cell r="Q30">
            <v>0</v>
          </cell>
          <cell r="R30" t="str">
            <v/>
          </cell>
          <cell r="S30">
            <v>0</v>
          </cell>
        </row>
        <row r="31">
          <cell r="P31" t="str">
            <v/>
          </cell>
          <cell r="Q31">
            <v>0</v>
          </cell>
          <cell r="R31" t="str">
            <v/>
          </cell>
          <cell r="S31">
            <v>0</v>
          </cell>
        </row>
        <row r="32">
          <cell r="P32" t="str">
            <v/>
          </cell>
          <cell r="Q32">
            <v>0</v>
          </cell>
          <cell r="R32" t="str">
            <v/>
          </cell>
          <cell r="S32">
            <v>0</v>
          </cell>
        </row>
        <row r="33">
          <cell r="P33" t="str">
            <v/>
          </cell>
          <cell r="Q33">
            <v>0</v>
          </cell>
          <cell r="R33" t="str">
            <v/>
          </cell>
          <cell r="S33">
            <v>0</v>
          </cell>
        </row>
        <row r="34">
          <cell r="P34" t="str">
            <v/>
          </cell>
          <cell r="Q34">
            <v>0</v>
          </cell>
          <cell r="R34" t="str">
            <v/>
          </cell>
          <cell r="S34">
            <v>0</v>
          </cell>
        </row>
        <row r="35">
          <cell r="P35" t="str">
            <v/>
          </cell>
          <cell r="Q35">
            <v>0</v>
          </cell>
          <cell r="R35" t="str">
            <v/>
          </cell>
          <cell r="S35">
            <v>0</v>
          </cell>
        </row>
        <row r="36">
          <cell r="P36" t="str">
            <v/>
          </cell>
          <cell r="Q36">
            <v>0</v>
          </cell>
          <cell r="R36" t="str">
            <v/>
          </cell>
          <cell r="S36">
            <v>0</v>
          </cell>
        </row>
        <row r="37">
          <cell r="P37" t="str">
            <v/>
          </cell>
          <cell r="Q37">
            <v>0</v>
          </cell>
          <cell r="R37" t="str">
            <v/>
          </cell>
          <cell r="S37">
            <v>0</v>
          </cell>
        </row>
        <row r="38">
          <cell r="P38" t="str">
            <v/>
          </cell>
          <cell r="Q38">
            <v>0</v>
          </cell>
          <cell r="R38" t="str">
            <v/>
          </cell>
          <cell r="S38">
            <v>0</v>
          </cell>
        </row>
        <row r="39">
          <cell r="P39" t="str">
            <v/>
          </cell>
          <cell r="Q39">
            <v>0</v>
          </cell>
          <cell r="R39" t="str">
            <v/>
          </cell>
          <cell r="S39">
            <v>0</v>
          </cell>
        </row>
        <row r="40">
          <cell r="P40" t="str">
            <v/>
          </cell>
          <cell r="Q40">
            <v>0</v>
          </cell>
          <cell r="R40" t="str">
            <v/>
          </cell>
          <cell r="S40">
            <v>0</v>
          </cell>
        </row>
        <row r="41">
          <cell r="P41" t="str">
            <v/>
          </cell>
          <cell r="Q41">
            <v>0</v>
          </cell>
          <cell r="R41" t="str">
            <v/>
          </cell>
          <cell r="S41">
            <v>0</v>
          </cell>
        </row>
        <row r="42">
          <cell r="P42" t="str">
            <v/>
          </cell>
          <cell r="Q42">
            <v>0</v>
          </cell>
          <cell r="R42" t="str">
            <v/>
          </cell>
          <cell r="S42">
            <v>0</v>
          </cell>
        </row>
        <row r="43">
          <cell r="P43" t="str">
            <v/>
          </cell>
          <cell r="Q43">
            <v>0</v>
          </cell>
          <cell r="R43" t="str">
            <v/>
          </cell>
          <cell r="S43">
            <v>0</v>
          </cell>
        </row>
        <row r="44">
          <cell r="P44" t="str">
            <v/>
          </cell>
          <cell r="Q44">
            <v>0</v>
          </cell>
          <cell r="R44" t="str">
            <v/>
          </cell>
          <cell r="S44">
            <v>0</v>
          </cell>
        </row>
        <row r="45">
          <cell r="P45" t="str">
            <v/>
          </cell>
          <cell r="Q45">
            <v>0</v>
          </cell>
          <cell r="R45" t="str">
            <v/>
          </cell>
          <cell r="S45">
            <v>0</v>
          </cell>
        </row>
        <row r="46">
          <cell r="P46" t="str">
            <v/>
          </cell>
          <cell r="Q46">
            <v>0</v>
          </cell>
          <cell r="R46" t="str">
            <v/>
          </cell>
          <cell r="S46">
            <v>0</v>
          </cell>
        </row>
        <row r="47">
          <cell r="P47" t="str">
            <v/>
          </cell>
          <cell r="Q47">
            <v>0</v>
          </cell>
          <cell r="R47" t="str">
            <v/>
          </cell>
          <cell r="S47">
            <v>0</v>
          </cell>
        </row>
        <row r="48">
          <cell r="P48" t="str">
            <v/>
          </cell>
          <cell r="Q48">
            <v>0</v>
          </cell>
          <cell r="R48" t="str">
            <v/>
          </cell>
          <cell r="S48">
            <v>0</v>
          </cell>
        </row>
        <row r="49">
          <cell r="P49" t="str">
            <v/>
          </cell>
          <cell r="Q49">
            <v>0</v>
          </cell>
          <cell r="R49" t="str">
            <v/>
          </cell>
          <cell r="S49">
            <v>0</v>
          </cell>
        </row>
        <row r="50">
          <cell r="P50" t="str">
            <v/>
          </cell>
          <cell r="Q50">
            <v>0</v>
          </cell>
          <cell r="R50" t="str">
            <v/>
          </cell>
          <cell r="S50">
            <v>0</v>
          </cell>
        </row>
        <row r="51">
          <cell r="P51" t="str">
            <v/>
          </cell>
          <cell r="Q51">
            <v>0</v>
          </cell>
          <cell r="R51" t="str">
            <v/>
          </cell>
          <cell r="S51">
            <v>0</v>
          </cell>
        </row>
        <row r="52">
          <cell r="P52" t="str">
            <v/>
          </cell>
          <cell r="Q52">
            <v>0</v>
          </cell>
          <cell r="R52" t="str">
            <v/>
          </cell>
          <cell r="S52">
            <v>0</v>
          </cell>
        </row>
        <row r="53">
          <cell r="P53" t="str">
            <v/>
          </cell>
          <cell r="Q53">
            <v>0</v>
          </cell>
          <cell r="R53" t="str">
            <v/>
          </cell>
          <cell r="S53">
            <v>0</v>
          </cell>
        </row>
        <row r="54">
          <cell r="P54" t="str">
            <v/>
          </cell>
          <cell r="Q54">
            <v>0</v>
          </cell>
          <cell r="R54" t="str">
            <v/>
          </cell>
          <cell r="S54">
            <v>0</v>
          </cell>
        </row>
        <row r="55">
          <cell r="P55" t="str">
            <v/>
          </cell>
          <cell r="Q55">
            <v>0</v>
          </cell>
          <cell r="R55" t="str">
            <v/>
          </cell>
          <cell r="S55">
            <v>0</v>
          </cell>
        </row>
        <row r="56">
          <cell r="P56" t="str">
            <v/>
          </cell>
          <cell r="Q56">
            <v>0</v>
          </cell>
          <cell r="R56" t="str">
            <v/>
          </cell>
          <cell r="S56">
            <v>0</v>
          </cell>
        </row>
        <row r="57">
          <cell r="P57" t="str">
            <v/>
          </cell>
          <cell r="Q57">
            <v>0</v>
          </cell>
          <cell r="R57" t="str">
            <v/>
          </cell>
          <cell r="S57">
            <v>0</v>
          </cell>
        </row>
        <row r="58">
          <cell r="P58" t="str">
            <v/>
          </cell>
          <cell r="Q58">
            <v>0</v>
          </cell>
          <cell r="R58" t="str">
            <v/>
          </cell>
          <cell r="S58">
            <v>0</v>
          </cell>
        </row>
        <row r="59">
          <cell r="P59" t="str">
            <v/>
          </cell>
          <cell r="Q59">
            <v>0</v>
          </cell>
          <cell r="R59" t="str">
            <v/>
          </cell>
          <cell r="S59">
            <v>0</v>
          </cell>
        </row>
        <row r="60">
          <cell r="P60" t="str">
            <v/>
          </cell>
          <cell r="Q60">
            <v>0</v>
          </cell>
          <cell r="R60" t="str">
            <v/>
          </cell>
          <cell r="S60">
            <v>0</v>
          </cell>
        </row>
        <row r="61">
          <cell r="P61" t="str">
            <v/>
          </cell>
          <cell r="Q61">
            <v>0</v>
          </cell>
          <cell r="R61" t="str">
            <v/>
          </cell>
          <cell r="S61">
            <v>0</v>
          </cell>
        </row>
        <row r="62">
          <cell r="P62" t="str">
            <v/>
          </cell>
          <cell r="Q62">
            <v>0</v>
          </cell>
          <cell r="R62" t="str">
            <v/>
          </cell>
          <cell r="S62">
            <v>0</v>
          </cell>
        </row>
        <row r="63">
          <cell r="P63" t="str">
            <v/>
          </cell>
          <cell r="Q63">
            <v>0</v>
          </cell>
          <cell r="R63" t="str">
            <v/>
          </cell>
          <cell r="S63">
            <v>0</v>
          </cell>
        </row>
        <row r="64">
          <cell r="P64" t="str">
            <v/>
          </cell>
          <cell r="Q64">
            <v>0</v>
          </cell>
          <cell r="R64" t="str">
            <v/>
          </cell>
          <cell r="S64">
            <v>0</v>
          </cell>
        </row>
        <row r="65">
          <cell r="P65" t="str">
            <v/>
          </cell>
          <cell r="Q65">
            <v>0</v>
          </cell>
          <cell r="R65" t="str">
            <v/>
          </cell>
          <cell r="S65">
            <v>0</v>
          </cell>
        </row>
        <row r="66">
          <cell r="P66" t="str">
            <v/>
          </cell>
          <cell r="Q66">
            <v>0</v>
          </cell>
          <cell r="R66" t="str">
            <v/>
          </cell>
          <cell r="S66">
            <v>0</v>
          </cell>
        </row>
        <row r="67">
          <cell r="P67" t="str">
            <v/>
          </cell>
          <cell r="Q67">
            <v>0</v>
          </cell>
          <cell r="R67" t="str">
            <v/>
          </cell>
          <cell r="S67">
            <v>0</v>
          </cell>
        </row>
        <row r="68">
          <cell r="P68" t="str">
            <v/>
          </cell>
          <cell r="Q68">
            <v>0</v>
          </cell>
          <cell r="R68" t="str">
            <v/>
          </cell>
          <cell r="S68">
            <v>0</v>
          </cell>
        </row>
        <row r="69">
          <cell r="P69" t="str">
            <v/>
          </cell>
          <cell r="Q69">
            <v>0</v>
          </cell>
          <cell r="R69" t="str">
            <v/>
          </cell>
          <cell r="S69">
            <v>0</v>
          </cell>
        </row>
        <row r="70">
          <cell r="P70" t="str">
            <v/>
          </cell>
          <cell r="Q70">
            <v>0</v>
          </cell>
          <cell r="R70" t="str">
            <v/>
          </cell>
          <cell r="S70">
            <v>0</v>
          </cell>
        </row>
        <row r="71">
          <cell r="P71" t="str">
            <v/>
          </cell>
          <cell r="Q71">
            <v>0</v>
          </cell>
          <cell r="R71" t="str">
            <v/>
          </cell>
          <cell r="S71">
            <v>0</v>
          </cell>
        </row>
        <row r="72">
          <cell r="P72" t="str">
            <v/>
          </cell>
          <cell r="Q72">
            <v>0</v>
          </cell>
          <cell r="R72" t="str">
            <v/>
          </cell>
          <cell r="S72">
            <v>0</v>
          </cell>
        </row>
        <row r="73">
          <cell r="P73" t="str">
            <v/>
          </cell>
          <cell r="Q73">
            <v>0</v>
          </cell>
          <cell r="R73" t="str">
            <v/>
          </cell>
          <cell r="S73">
            <v>0</v>
          </cell>
        </row>
        <row r="74">
          <cell r="P74" t="str">
            <v/>
          </cell>
          <cell r="Q74">
            <v>0</v>
          </cell>
          <cell r="R74" t="str">
            <v/>
          </cell>
          <cell r="S74">
            <v>0</v>
          </cell>
        </row>
        <row r="75">
          <cell r="P75" t="str">
            <v/>
          </cell>
          <cell r="Q75">
            <v>0</v>
          </cell>
          <cell r="R75" t="str">
            <v/>
          </cell>
          <cell r="S75">
            <v>0</v>
          </cell>
        </row>
        <row r="76">
          <cell r="P76" t="str">
            <v/>
          </cell>
          <cell r="Q76">
            <v>0</v>
          </cell>
          <cell r="R76" t="str">
            <v/>
          </cell>
          <cell r="S76">
            <v>0</v>
          </cell>
        </row>
        <row r="77">
          <cell r="P77" t="str">
            <v/>
          </cell>
          <cell r="Q77">
            <v>0</v>
          </cell>
          <cell r="R77" t="str">
            <v/>
          </cell>
          <cell r="S77">
            <v>0</v>
          </cell>
        </row>
        <row r="78">
          <cell r="P78" t="str">
            <v/>
          </cell>
          <cell r="Q78">
            <v>0</v>
          </cell>
          <cell r="R78" t="str">
            <v/>
          </cell>
          <cell r="S78">
            <v>0</v>
          </cell>
        </row>
        <row r="79">
          <cell r="P79" t="str">
            <v/>
          </cell>
          <cell r="Q79">
            <v>0</v>
          </cell>
          <cell r="R79" t="str">
            <v/>
          </cell>
          <cell r="S79">
            <v>0</v>
          </cell>
        </row>
        <row r="80">
          <cell r="P80" t="str">
            <v/>
          </cell>
          <cell r="Q80">
            <v>0</v>
          </cell>
          <cell r="R80" t="str">
            <v/>
          </cell>
          <cell r="S80">
            <v>0</v>
          </cell>
        </row>
        <row r="81">
          <cell r="P81" t="str">
            <v/>
          </cell>
          <cell r="Q81">
            <v>0</v>
          </cell>
          <cell r="R81" t="str">
            <v/>
          </cell>
          <cell r="S81">
            <v>0</v>
          </cell>
        </row>
        <row r="82">
          <cell r="P82" t="str">
            <v/>
          </cell>
          <cell r="Q82">
            <v>0</v>
          </cell>
          <cell r="R82" t="str">
            <v/>
          </cell>
          <cell r="S82">
            <v>0</v>
          </cell>
        </row>
        <row r="83">
          <cell r="P83" t="str">
            <v/>
          </cell>
          <cell r="Q83">
            <v>0</v>
          </cell>
          <cell r="R83" t="str">
            <v/>
          </cell>
          <cell r="S83">
            <v>0</v>
          </cell>
        </row>
        <row r="84">
          <cell r="P84" t="str">
            <v/>
          </cell>
          <cell r="Q84">
            <v>0</v>
          </cell>
          <cell r="R84" t="str">
            <v/>
          </cell>
          <cell r="S84">
            <v>0</v>
          </cell>
        </row>
        <row r="85">
          <cell r="P85" t="str">
            <v/>
          </cell>
          <cell r="Q85">
            <v>0</v>
          </cell>
          <cell r="R85" t="str">
            <v/>
          </cell>
          <cell r="S85">
            <v>0</v>
          </cell>
        </row>
        <row r="86">
          <cell r="P86" t="str">
            <v/>
          </cell>
          <cell r="Q86">
            <v>0</v>
          </cell>
          <cell r="R86" t="str">
            <v/>
          </cell>
          <cell r="S86">
            <v>0</v>
          </cell>
        </row>
        <row r="87">
          <cell r="P87" t="str">
            <v/>
          </cell>
          <cell r="Q87">
            <v>0</v>
          </cell>
          <cell r="R87" t="str">
            <v/>
          </cell>
          <cell r="S87">
            <v>0</v>
          </cell>
        </row>
        <row r="88">
          <cell r="P88" t="str">
            <v/>
          </cell>
          <cell r="Q88">
            <v>0</v>
          </cell>
          <cell r="R88" t="str">
            <v/>
          </cell>
          <cell r="S88">
            <v>0</v>
          </cell>
        </row>
        <row r="89">
          <cell r="P89" t="str">
            <v/>
          </cell>
          <cell r="Q89">
            <v>0</v>
          </cell>
          <cell r="R89" t="str">
            <v/>
          </cell>
          <cell r="S89">
            <v>0</v>
          </cell>
        </row>
        <row r="90">
          <cell r="P90" t="str">
            <v/>
          </cell>
          <cell r="Q90">
            <v>0</v>
          </cell>
          <cell r="R90" t="str">
            <v/>
          </cell>
          <cell r="S90">
            <v>0</v>
          </cell>
        </row>
        <row r="91">
          <cell r="P91" t="str">
            <v/>
          </cell>
          <cell r="Q91">
            <v>0</v>
          </cell>
          <cell r="R91" t="str">
            <v/>
          </cell>
          <cell r="S91">
            <v>0</v>
          </cell>
        </row>
        <row r="92">
          <cell r="P92" t="str">
            <v/>
          </cell>
          <cell r="Q92">
            <v>0</v>
          </cell>
          <cell r="R92" t="str">
            <v/>
          </cell>
          <cell r="S92">
            <v>0</v>
          </cell>
        </row>
        <row r="93">
          <cell r="P93" t="str">
            <v/>
          </cell>
          <cell r="Q93">
            <v>0</v>
          </cell>
          <cell r="R93" t="str">
            <v/>
          </cell>
          <cell r="S93">
            <v>0</v>
          </cell>
        </row>
        <row r="94">
          <cell r="P94" t="str">
            <v/>
          </cell>
          <cell r="Q94">
            <v>0</v>
          </cell>
          <cell r="R94" t="str">
            <v/>
          </cell>
          <cell r="S94">
            <v>0</v>
          </cell>
        </row>
        <row r="95">
          <cell r="P95" t="str">
            <v/>
          </cell>
          <cell r="Q95">
            <v>0</v>
          </cell>
          <cell r="R95" t="str">
            <v/>
          </cell>
          <cell r="S95">
            <v>0</v>
          </cell>
        </row>
        <row r="96">
          <cell r="P96" t="str">
            <v/>
          </cell>
          <cell r="Q96">
            <v>0</v>
          </cell>
          <cell r="R96" t="str">
            <v/>
          </cell>
          <cell r="S96">
            <v>0</v>
          </cell>
        </row>
        <row r="97">
          <cell r="P97" t="str">
            <v/>
          </cell>
          <cell r="Q97">
            <v>0</v>
          </cell>
          <cell r="R97" t="str">
            <v/>
          </cell>
          <cell r="S97">
            <v>0</v>
          </cell>
        </row>
        <row r="98">
          <cell r="P98" t="str">
            <v/>
          </cell>
          <cell r="Q98">
            <v>0</v>
          </cell>
          <cell r="R98" t="str">
            <v/>
          </cell>
          <cell r="S98">
            <v>0</v>
          </cell>
        </row>
        <row r="99">
          <cell r="P99" t="str">
            <v/>
          </cell>
          <cell r="Q99">
            <v>0</v>
          </cell>
          <cell r="R99" t="str">
            <v/>
          </cell>
          <cell r="S99">
            <v>0</v>
          </cell>
        </row>
        <row r="100">
          <cell r="P100" t="str">
            <v/>
          </cell>
          <cell r="Q100">
            <v>0</v>
          </cell>
          <cell r="R100" t="str">
            <v/>
          </cell>
          <cell r="S100">
            <v>0</v>
          </cell>
        </row>
        <row r="101">
          <cell r="P101" t="str">
            <v/>
          </cell>
          <cell r="Q101">
            <v>0</v>
          </cell>
          <cell r="R101" t="str">
            <v/>
          </cell>
          <cell r="S101">
            <v>0</v>
          </cell>
        </row>
        <row r="102">
          <cell r="P102" t="str">
            <v/>
          </cell>
          <cell r="Q102">
            <v>0</v>
          </cell>
          <cell r="R102" t="str">
            <v/>
          </cell>
          <cell r="S102">
            <v>0</v>
          </cell>
        </row>
        <row r="103">
          <cell r="P103" t="str">
            <v/>
          </cell>
          <cell r="Q103">
            <v>0</v>
          </cell>
          <cell r="R103" t="str">
            <v/>
          </cell>
          <cell r="S103">
            <v>0</v>
          </cell>
        </row>
        <row r="104">
          <cell r="P104" t="str">
            <v/>
          </cell>
          <cell r="Q104">
            <v>0</v>
          </cell>
          <cell r="R104" t="str">
            <v/>
          </cell>
          <cell r="S104">
            <v>0</v>
          </cell>
        </row>
        <row r="105">
          <cell r="P105" t="str">
            <v/>
          </cell>
          <cell r="Q105">
            <v>0</v>
          </cell>
          <cell r="R105" t="str">
            <v/>
          </cell>
          <cell r="S105">
            <v>0</v>
          </cell>
        </row>
        <row r="106">
          <cell r="P106" t="str">
            <v/>
          </cell>
          <cell r="Q106">
            <v>0</v>
          </cell>
          <cell r="R106" t="str">
            <v/>
          </cell>
          <cell r="S106">
            <v>0</v>
          </cell>
        </row>
        <row r="107">
          <cell r="P107" t="str">
            <v/>
          </cell>
          <cell r="Q107">
            <v>0</v>
          </cell>
          <cell r="R107" t="str">
            <v/>
          </cell>
          <cell r="S107">
            <v>0</v>
          </cell>
        </row>
        <row r="108">
          <cell r="P108" t="str">
            <v/>
          </cell>
          <cell r="Q108">
            <v>0</v>
          </cell>
          <cell r="R108" t="str">
            <v/>
          </cell>
          <cell r="S108">
            <v>0</v>
          </cell>
        </row>
        <row r="109">
          <cell r="P109" t="str">
            <v/>
          </cell>
          <cell r="Q109">
            <v>0</v>
          </cell>
          <cell r="R109" t="str">
            <v/>
          </cell>
          <cell r="S109">
            <v>0</v>
          </cell>
        </row>
        <row r="110">
          <cell r="P110" t="str">
            <v/>
          </cell>
          <cell r="Q110">
            <v>0</v>
          </cell>
          <cell r="R110" t="str">
            <v/>
          </cell>
          <cell r="S110">
            <v>0</v>
          </cell>
        </row>
        <row r="111">
          <cell r="P111" t="str">
            <v/>
          </cell>
          <cell r="Q111">
            <v>0</v>
          </cell>
          <cell r="R111" t="str">
            <v/>
          </cell>
          <cell r="S111">
            <v>0</v>
          </cell>
        </row>
        <row r="112">
          <cell r="P112" t="str">
            <v/>
          </cell>
          <cell r="Q112">
            <v>0</v>
          </cell>
          <cell r="R112" t="str">
            <v/>
          </cell>
          <cell r="S112">
            <v>0</v>
          </cell>
        </row>
        <row r="113">
          <cell r="P113" t="str">
            <v/>
          </cell>
          <cell r="Q113">
            <v>0</v>
          </cell>
          <cell r="R113" t="str">
            <v/>
          </cell>
          <cell r="S113">
            <v>0</v>
          </cell>
        </row>
        <row r="114">
          <cell r="P114" t="str">
            <v/>
          </cell>
          <cell r="Q114">
            <v>0</v>
          </cell>
          <cell r="R114" t="str">
            <v/>
          </cell>
          <cell r="S114">
            <v>0</v>
          </cell>
        </row>
        <row r="115">
          <cell r="P115" t="str">
            <v/>
          </cell>
          <cell r="Q115">
            <v>0</v>
          </cell>
          <cell r="R115" t="str">
            <v/>
          </cell>
          <cell r="S115">
            <v>0</v>
          </cell>
        </row>
        <row r="116">
          <cell r="P116" t="str">
            <v/>
          </cell>
          <cell r="Q116">
            <v>0</v>
          </cell>
          <cell r="R116" t="str">
            <v/>
          </cell>
          <cell r="S116">
            <v>0</v>
          </cell>
        </row>
        <row r="117">
          <cell r="P117" t="str">
            <v/>
          </cell>
          <cell r="Q117">
            <v>0</v>
          </cell>
          <cell r="R117" t="str">
            <v/>
          </cell>
          <cell r="S117">
            <v>0</v>
          </cell>
        </row>
        <row r="118">
          <cell r="P118" t="str">
            <v/>
          </cell>
          <cell r="Q118">
            <v>0</v>
          </cell>
          <cell r="R118" t="str">
            <v/>
          </cell>
          <cell r="S118">
            <v>0</v>
          </cell>
        </row>
        <row r="119">
          <cell r="P119" t="str">
            <v/>
          </cell>
          <cell r="Q119">
            <v>0</v>
          </cell>
          <cell r="R119" t="str">
            <v/>
          </cell>
          <cell r="S119">
            <v>0</v>
          </cell>
        </row>
        <row r="120">
          <cell r="P120" t="str">
            <v/>
          </cell>
          <cell r="Q120">
            <v>0</v>
          </cell>
          <cell r="R120" t="str">
            <v/>
          </cell>
          <cell r="S120">
            <v>0</v>
          </cell>
        </row>
        <row r="121">
          <cell r="P121" t="str">
            <v/>
          </cell>
          <cell r="Q121">
            <v>0</v>
          </cell>
          <cell r="R121" t="str">
            <v/>
          </cell>
          <cell r="S121">
            <v>0</v>
          </cell>
        </row>
        <row r="122">
          <cell r="P122" t="str">
            <v/>
          </cell>
          <cell r="Q122">
            <v>0</v>
          </cell>
          <cell r="R122" t="str">
            <v/>
          </cell>
          <cell r="S122">
            <v>0</v>
          </cell>
        </row>
        <row r="123">
          <cell r="P123" t="str">
            <v/>
          </cell>
          <cell r="Q123">
            <v>0</v>
          </cell>
          <cell r="R123" t="str">
            <v/>
          </cell>
          <cell r="S123">
            <v>0</v>
          </cell>
        </row>
        <row r="124">
          <cell r="P124" t="str">
            <v/>
          </cell>
          <cell r="Q124">
            <v>0</v>
          </cell>
          <cell r="R124" t="str">
            <v/>
          </cell>
          <cell r="S124">
            <v>0</v>
          </cell>
        </row>
        <row r="125">
          <cell r="P125" t="str">
            <v/>
          </cell>
          <cell r="Q125">
            <v>0</v>
          </cell>
          <cell r="R125" t="str">
            <v/>
          </cell>
          <cell r="S125">
            <v>0</v>
          </cell>
        </row>
        <row r="126">
          <cell r="P126" t="str">
            <v/>
          </cell>
          <cell r="Q126">
            <v>0</v>
          </cell>
          <cell r="R126" t="str">
            <v/>
          </cell>
          <cell r="S126">
            <v>0</v>
          </cell>
        </row>
        <row r="127">
          <cell r="P127" t="str">
            <v/>
          </cell>
          <cell r="Q127">
            <v>0</v>
          </cell>
          <cell r="R127" t="str">
            <v/>
          </cell>
          <cell r="S127">
            <v>0</v>
          </cell>
        </row>
        <row r="128">
          <cell r="P128" t="str">
            <v/>
          </cell>
          <cell r="Q128">
            <v>0</v>
          </cell>
          <cell r="R128" t="str">
            <v/>
          </cell>
          <cell r="S128">
            <v>0</v>
          </cell>
        </row>
        <row r="129">
          <cell r="P129" t="str">
            <v/>
          </cell>
          <cell r="Q129">
            <v>0</v>
          </cell>
          <cell r="R129" t="str">
            <v/>
          </cell>
          <cell r="S129">
            <v>0</v>
          </cell>
        </row>
        <row r="130">
          <cell r="P130" t="str">
            <v/>
          </cell>
          <cell r="Q130">
            <v>0</v>
          </cell>
          <cell r="R130" t="str">
            <v/>
          </cell>
          <cell r="S130">
            <v>0</v>
          </cell>
        </row>
        <row r="131">
          <cell r="P131" t="str">
            <v/>
          </cell>
          <cell r="Q131">
            <v>0</v>
          </cell>
          <cell r="R131" t="str">
            <v/>
          </cell>
          <cell r="S131">
            <v>0</v>
          </cell>
        </row>
        <row r="132">
          <cell r="P132" t="str">
            <v/>
          </cell>
          <cell r="Q132">
            <v>0</v>
          </cell>
          <cell r="R132" t="str">
            <v/>
          </cell>
          <cell r="S132">
            <v>0</v>
          </cell>
        </row>
        <row r="133">
          <cell r="P133" t="str">
            <v/>
          </cell>
          <cell r="Q133">
            <v>0</v>
          </cell>
          <cell r="R133" t="str">
            <v/>
          </cell>
          <cell r="S133">
            <v>0</v>
          </cell>
        </row>
        <row r="134">
          <cell r="P134" t="str">
            <v/>
          </cell>
          <cell r="Q134">
            <v>0</v>
          </cell>
          <cell r="R134" t="str">
            <v/>
          </cell>
          <cell r="S134">
            <v>0</v>
          </cell>
        </row>
        <row r="135">
          <cell r="P135" t="str">
            <v/>
          </cell>
          <cell r="Q135">
            <v>0</v>
          </cell>
          <cell r="R135" t="str">
            <v/>
          </cell>
          <cell r="S135">
            <v>0</v>
          </cell>
        </row>
        <row r="136">
          <cell r="P136" t="str">
            <v/>
          </cell>
          <cell r="Q136">
            <v>0</v>
          </cell>
          <cell r="R136" t="str">
            <v/>
          </cell>
          <cell r="S136">
            <v>0</v>
          </cell>
        </row>
        <row r="137">
          <cell r="P137" t="str">
            <v/>
          </cell>
          <cell r="Q137">
            <v>0</v>
          </cell>
          <cell r="R137" t="str">
            <v/>
          </cell>
          <cell r="S137">
            <v>0</v>
          </cell>
        </row>
        <row r="138">
          <cell r="P138" t="str">
            <v/>
          </cell>
          <cell r="Q138">
            <v>0</v>
          </cell>
          <cell r="R138" t="str">
            <v/>
          </cell>
          <cell r="S138">
            <v>0</v>
          </cell>
        </row>
        <row r="139">
          <cell r="P139" t="str">
            <v/>
          </cell>
          <cell r="Q139">
            <v>0</v>
          </cell>
          <cell r="R139" t="str">
            <v/>
          </cell>
          <cell r="S139">
            <v>0</v>
          </cell>
        </row>
        <row r="140">
          <cell r="P140" t="str">
            <v/>
          </cell>
          <cell r="Q140">
            <v>0</v>
          </cell>
          <cell r="R140" t="str">
            <v/>
          </cell>
          <cell r="S140">
            <v>0</v>
          </cell>
        </row>
        <row r="141">
          <cell r="P141" t="str">
            <v/>
          </cell>
          <cell r="Q141">
            <v>0</v>
          </cell>
          <cell r="R141" t="str">
            <v/>
          </cell>
          <cell r="S141">
            <v>0</v>
          </cell>
        </row>
        <row r="142">
          <cell r="P142" t="str">
            <v/>
          </cell>
          <cell r="Q142">
            <v>0</v>
          </cell>
          <cell r="R142" t="str">
            <v/>
          </cell>
          <cell r="S142">
            <v>0</v>
          </cell>
        </row>
        <row r="143">
          <cell r="P143" t="str">
            <v/>
          </cell>
          <cell r="Q143">
            <v>0</v>
          </cell>
          <cell r="R143" t="str">
            <v/>
          </cell>
          <cell r="S143">
            <v>0</v>
          </cell>
        </row>
        <row r="144">
          <cell r="P144" t="str">
            <v/>
          </cell>
          <cell r="Q144">
            <v>0</v>
          </cell>
          <cell r="R144" t="str">
            <v/>
          </cell>
          <cell r="S144">
            <v>0</v>
          </cell>
        </row>
        <row r="145">
          <cell r="P145" t="str">
            <v/>
          </cell>
          <cell r="Q145">
            <v>0</v>
          </cell>
          <cell r="R145" t="str">
            <v/>
          </cell>
          <cell r="S145">
            <v>0</v>
          </cell>
        </row>
        <row r="146">
          <cell r="P146" t="str">
            <v/>
          </cell>
          <cell r="Q146">
            <v>0</v>
          </cell>
          <cell r="R146" t="str">
            <v/>
          </cell>
          <cell r="S146">
            <v>0</v>
          </cell>
        </row>
        <row r="147">
          <cell r="P147" t="str">
            <v/>
          </cell>
          <cell r="Q147">
            <v>0</v>
          </cell>
          <cell r="R147" t="str">
            <v/>
          </cell>
          <cell r="S147">
            <v>0</v>
          </cell>
        </row>
        <row r="148">
          <cell r="P148" t="str">
            <v/>
          </cell>
          <cell r="Q148">
            <v>0</v>
          </cell>
          <cell r="R148" t="str">
            <v/>
          </cell>
          <cell r="S148">
            <v>0</v>
          </cell>
        </row>
        <row r="149">
          <cell r="P149" t="str">
            <v/>
          </cell>
          <cell r="Q149">
            <v>0</v>
          </cell>
          <cell r="R149" t="str">
            <v/>
          </cell>
          <cell r="S149">
            <v>0</v>
          </cell>
        </row>
        <row r="150">
          <cell r="P150" t="str">
            <v/>
          </cell>
          <cell r="Q150">
            <v>0</v>
          </cell>
          <cell r="R150" t="str">
            <v/>
          </cell>
          <cell r="S150">
            <v>0</v>
          </cell>
        </row>
        <row r="151">
          <cell r="P151" t="str">
            <v/>
          </cell>
          <cell r="Q151">
            <v>0</v>
          </cell>
          <cell r="R151" t="str">
            <v/>
          </cell>
          <cell r="S151">
            <v>0</v>
          </cell>
        </row>
        <row r="152">
          <cell r="P152" t="str">
            <v/>
          </cell>
          <cell r="Q152">
            <v>0</v>
          </cell>
          <cell r="R152" t="str">
            <v/>
          </cell>
          <cell r="S152">
            <v>0</v>
          </cell>
        </row>
        <row r="153">
          <cell r="P153" t="str">
            <v/>
          </cell>
          <cell r="Q153">
            <v>0</v>
          </cell>
          <cell r="R153" t="str">
            <v/>
          </cell>
          <cell r="S153">
            <v>0</v>
          </cell>
        </row>
        <row r="154">
          <cell r="P154" t="str">
            <v/>
          </cell>
          <cell r="Q154">
            <v>0</v>
          </cell>
          <cell r="R154" t="str">
            <v/>
          </cell>
          <cell r="S154">
            <v>0</v>
          </cell>
        </row>
        <row r="155">
          <cell r="P155" t="str">
            <v/>
          </cell>
          <cell r="Q155">
            <v>0</v>
          </cell>
          <cell r="R155" t="str">
            <v/>
          </cell>
          <cell r="S155">
            <v>0</v>
          </cell>
        </row>
        <row r="156">
          <cell r="P156" t="str">
            <v/>
          </cell>
          <cell r="Q156">
            <v>0</v>
          </cell>
          <cell r="R156" t="str">
            <v/>
          </cell>
          <cell r="S156">
            <v>0</v>
          </cell>
        </row>
        <row r="157">
          <cell r="P157" t="str">
            <v/>
          </cell>
          <cell r="Q157">
            <v>0</v>
          </cell>
          <cell r="R157" t="str">
            <v/>
          </cell>
          <cell r="S157">
            <v>0</v>
          </cell>
        </row>
        <row r="158">
          <cell r="P158" t="str">
            <v/>
          </cell>
          <cell r="Q158">
            <v>0</v>
          </cell>
          <cell r="R158" t="str">
            <v/>
          </cell>
          <cell r="S158">
            <v>0</v>
          </cell>
        </row>
        <row r="159">
          <cell r="P159" t="str">
            <v/>
          </cell>
          <cell r="Q159">
            <v>0</v>
          </cell>
          <cell r="R159" t="str">
            <v/>
          </cell>
          <cell r="S159">
            <v>0</v>
          </cell>
        </row>
        <row r="160">
          <cell r="P160" t="str">
            <v/>
          </cell>
          <cell r="Q160">
            <v>0</v>
          </cell>
          <cell r="R160" t="str">
            <v/>
          </cell>
          <cell r="S160">
            <v>0</v>
          </cell>
        </row>
        <row r="161">
          <cell r="P161" t="str">
            <v/>
          </cell>
          <cell r="Q161">
            <v>0</v>
          </cell>
          <cell r="R161" t="str">
            <v/>
          </cell>
          <cell r="S161">
            <v>0</v>
          </cell>
        </row>
        <row r="162">
          <cell r="P162" t="str">
            <v/>
          </cell>
          <cell r="Q162">
            <v>0</v>
          </cell>
          <cell r="R162" t="str">
            <v/>
          </cell>
          <cell r="S162">
            <v>0</v>
          </cell>
        </row>
        <row r="163">
          <cell r="P163" t="str">
            <v/>
          </cell>
          <cell r="Q163">
            <v>0</v>
          </cell>
          <cell r="R163" t="str">
            <v/>
          </cell>
          <cell r="S163">
            <v>0</v>
          </cell>
        </row>
        <row r="164">
          <cell r="P164" t="str">
            <v/>
          </cell>
          <cell r="Q164">
            <v>0</v>
          </cell>
          <cell r="R164" t="str">
            <v/>
          </cell>
          <cell r="S164">
            <v>0</v>
          </cell>
        </row>
        <row r="165">
          <cell r="P165" t="str">
            <v/>
          </cell>
          <cell r="Q165">
            <v>0</v>
          </cell>
          <cell r="R165" t="str">
            <v/>
          </cell>
          <cell r="S165">
            <v>0</v>
          </cell>
        </row>
        <row r="166">
          <cell r="P166" t="str">
            <v/>
          </cell>
          <cell r="Q166">
            <v>0</v>
          </cell>
          <cell r="R166" t="str">
            <v/>
          </cell>
          <cell r="S166">
            <v>0</v>
          </cell>
        </row>
        <row r="167">
          <cell r="P167" t="str">
            <v/>
          </cell>
          <cell r="Q167">
            <v>0</v>
          </cell>
          <cell r="R167" t="str">
            <v/>
          </cell>
          <cell r="S167">
            <v>0</v>
          </cell>
        </row>
        <row r="168">
          <cell r="P168" t="str">
            <v/>
          </cell>
          <cell r="Q168">
            <v>0</v>
          </cell>
          <cell r="R168" t="str">
            <v/>
          </cell>
          <cell r="S168">
            <v>0</v>
          </cell>
        </row>
        <row r="169">
          <cell r="P169" t="str">
            <v/>
          </cell>
          <cell r="Q169">
            <v>0</v>
          </cell>
          <cell r="R169" t="str">
            <v/>
          </cell>
          <cell r="S169">
            <v>0</v>
          </cell>
        </row>
        <row r="170">
          <cell r="P170" t="str">
            <v/>
          </cell>
          <cell r="Q170">
            <v>0</v>
          </cell>
          <cell r="R170" t="str">
            <v/>
          </cell>
          <cell r="S170">
            <v>0</v>
          </cell>
        </row>
        <row r="171">
          <cell r="P171" t="str">
            <v/>
          </cell>
          <cell r="Q171">
            <v>0</v>
          </cell>
          <cell r="R171" t="str">
            <v/>
          </cell>
          <cell r="S171">
            <v>0</v>
          </cell>
        </row>
        <row r="172">
          <cell r="P172" t="str">
            <v/>
          </cell>
          <cell r="Q172">
            <v>0</v>
          </cell>
          <cell r="R172" t="str">
            <v/>
          </cell>
          <cell r="S172">
            <v>0</v>
          </cell>
        </row>
        <row r="173">
          <cell r="P173" t="str">
            <v/>
          </cell>
          <cell r="Q173">
            <v>0</v>
          </cell>
          <cell r="R173" t="str">
            <v/>
          </cell>
          <cell r="S173">
            <v>0</v>
          </cell>
        </row>
        <row r="174">
          <cell r="P174" t="str">
            <v/>
          </cell>
          <cell r="Q174">
            <v>0</v>
          </cell>
          <cell r="R174" t="str">
            <v/>
          </cell>
          <cell r="S174">
            <v>0</v>
          </cell>
        </row>
        <row r="175">
          <cell r="P175" t="str">
            <v/>
          </cell>
          <cell r="Q175">
            <v>0</v>
          </cell>
          <cell r="R175" t="str">
            <v/>
          </cell>
          <cell r="S175">
            <v>0</v>
          </cell>
        </row>
        <row r="176">
          <cell r="P176" t="str">
            <v/>
          </cell>
          <cell r="Q176">
            <v>0</v>
          </cell>
          <cell r="R176" t="str">
            <v/>
          </cell>
          <cell r="S176">
            <v>0</v>
          </cell>
        </row>
        <row r="177">
          <cell r="P177" t="str">
            <v/>
          </cell>
          <cell r="Q177">
            <v>0</v>
          </cell>
          <cell r="R177" t="str">
            <v/>
          </cell>
          <cell r="S177">
            <v>0</v>
          </cell>
        </row>
        <row r="178">
          <cell r="P178" t="str">
            <v/>
          </cell>
          <cell r="Q178">
            <v>0</v>
          </cell>
          <cell r="R178" t="str">
            <v/>
          </cell>
          <cell r="S178">
            <v>0</v>
          </cell>
        </row>
        <row r="179">
          <cell r="P179" t="str">
            <v/>
          </cell>
          <cell r="Q179">
            <v>0</v>
          </cell>
          <cell r="R179" t="str">
            <v/>
          </cell>
          <cell r="S179">
            <v>0</v>
          </cell>
        </row>
        <row r="180">
          <cell r="P180" t="str">
            <v/>
          </cell>
          <cell r="Q180">
            <v>0</v>
          </cell>
          <cell r="R180" t="str">
            <v/>
          </cell>
          <cell r="S180">
            <v>0</v>
          </cell>
        </row>
        <row r="181">
          <cell r="P181" t="str">
            <v/>
          </cell>
          <cell r="Q181">
            <v>0</v>
          </cell>
          <cell r="R181" t="str">
            <v/>
          </cell>
          <cell r="S181">
            <v>0</v>
          </cell>
        </row>
        <row r="182">
          <cell r="P182" t="str">
            <v/>
          </cell>
          <cell r="Q182">
            <v>0</v>
          </cell>
          <cell r="R182" t="str">
            <v/>
          </cell>
          <cell r="S182">
            <v>0</v>
          </cell>
        </row>
        <row r="183">
          <cell r="P183" t="str">
            <v/>
          </cell>
          <cell r="Q183">
            <v>0</v>
          </cell>
          <cell r="R183" t="str">
            <v/>
          </cell>
          <cell r="S183">
            <v>0</v>
          </cell>
        </row>
        <row r="184">
          <cell r="P184" t="str">
            <v/>
          </cell>
          <cell r="Q184">
            <v>0</v>
          </cell>
          <cell r="R184" t="str">
            <v/>
          </cell>
          <cell r="S184">
            <v>0</v>
          </cell>
        </row>
        <row r="185">
          <cell r="P185" t="str">
            <v/>
          </cell>
          <cell r="Q185">
            <v>0</v>
          </cell>
          <cell r="R185" t="str">
            <v/>
          </cell>
          <cell r="S185">
            <v>0</v>
          </cell>
        </row>
        <row r="186">
          <cell r="P186" t="str">
            <v/>
          </cell>
          <cell r="Q186">
            <v>0</v>
          </cell>
          <cell r="R186" t="str">
            <v/>
          </cell>
          <cell r="S186">
            <v>0</v>
          </cell>
        </row>
        <row r="187">
          <cell r="P187" t="str">
            <v/>
          </cell>
          <cell r="Q187">
            <v>0</v>
          </cell>
          <cell r="R187" t="str">
            <v/>
          </cell>
          <cell r="S187">
            <v>0</v>
          </cell>
        </row>
        <row r="188">
          <cell r="P188" t="str">
            <v/>
          </cell>
          <cell r="Q188">
            <v>0</v>
          </cell>
          <cell r="R188" t="str">
            <v/>
          </cell>
          <cell r="S188">
            <v>0</v>
          </cell>
        </row>
        <row r="189">
          <cell r="P189" t="str">
            <v/>
          </cell>
          <cell r="Q189">
            <v>0</v>
          </cell>
          <cell r="R189" t="str">
            <v/>
          </cell>
          <cell r="S189">
            <v>0</v>
          </cell>
        </row>
        <row r="190">
          <cell r="P190" t="str">
            <v/>
          </cell>
          <cell r="Q190">
            <v>0</v>
          </cell>
          <cell r="R190" t="str">
            <v/>
          </cell>
          <cell r="S190">
            <v>0</v>
          </cell>
        </row>
        <row r="191">
          <cell r="P191" t="str">
            <v/>
          </cell>
          <cell r="Q191">
            <v>0</v>
          </cell>
          <cell r="R191" t="str">
            <v/>
          </cell>
          <cell r="S191">
            <v>0</v>
          </cell>
        </row>
        <row r="192">
          <cell r="P192" t="str">
            <v/>
          </cell>
          <cell r="Q192">
            <v>0</v>
          </cell>
          <cell r="R192" t="str">
            <v/>
          </cell>
          <cell r="S192">
            <v>0</v>
          </cell>
        </row>
        <row r="193">
          <cell r="P193" t="str">
            <v/>
          </cell>
          <cell r="Q193">
            <v>0</v>
          </cell>
          <cell r="R193" t="str">
            <v/>
          </cell>
          <cell r="S193">
            <v>0</v>
          </cell>
        </row>
        <row r="194">
          <cell r="P194" t="str">
            <v/>
          </cell>
          <cell r="Q194">
            <v>0</v>
          </cell>
          <cell r="R194" t="str">
            <v/>
          </cell>
          <cell r="S194">
            <v>0</v>
          </cell>
        </row>
        <row r="195">
          <cell r="P195" t="str">
            <v/>
          </cell>
          <cell r="Q195">
            <v>0</v>
          </cell>
          <cell r="R195" t="str">
            <v/>
          </cell>
          <cell r="S195">
            <v>0</v>
          </cell>
        </row>
        <row r="196">
          <cell r="P196" t="str">
            <v/>
          </cell>
          <cell r="Q196">
            <v>0</v>
          </cell>
          <cell r="R196" t="str">
            <v/>
          </cell>
          <cell r="S196">
            <v>0</v>
          </cell>
        </row>
        <row r="197">
          <cell r="P197" t="str">
            <v/>
          </cell>
          <cell r="Q197">
            <v>0</v>
          </cell>
          <cell r="R197" t="str">
            <v/>
          </cell>
          <cell r="S197">
            <v>0</v>
          </cell>
        </row>
        <row r="198">
          <cell r="P198" t="str">
            <v/>
          </cell>
          <cell r="Q198">
            <v>0</v>
          </cell>
          <cell r="R198" t="str">
            <v/>
          </cell>
          <cell r="S198">
            <v>0</v>
          </cell>
        </row>
        <row r="199">
          <cell r="P199" t="str">
            <v/>
          </cell>
          <cell r="Q199">
            <v>0</v>
          </cell>
          <cell r="R199" t="str">
            <v/>
          </cell>
          <cell r="S199">
            <v>0</v>
          </cell>
        </row>
        <row r="200">
          <cell r="P200" t="str">
            <v/>
          </cell>
          <cell r="Q200">
            <v>0</v>
          </cell>
          <cell r="R200" t="str">
            <v/>
          </cell>
          <cell r="S200">
            <v>0</v>
          </cell>
        </row>
        <row r="201">
          <cell r="P201" t="str">
            <v/>
          </cell>
          <cell r="Q201">
            <v>0</v>
          </cell>
          <cell r="R201" t="str">
            <v/>
          </cell>
          <cell r="S201">
            <v>0</v>
          </cell>
        </row>
        <row r="202">
          <cell r="P202" t="str">
            <v/>
          </cell>
          <cell r="Q202">
            <v>0</v>
          </cell>
          <cell r="R202" t="str">
            <v/>
          </cell>
          <cell r="S202">
            <v>0</v>
          </cell>
        </row>
        <row r="203">
          <cell r="P203" t="str">
            <v/>
          </cell>
          <cell r="Q203">
            <v>0</v>
          </cell>
          <cell r="R203" t="str">
            <v/>
          </cell>
          <cell r="S203">
            <v>0</v>
          </cell>
        </row>
        <row r="204">
          <cell r="P204" t="str">
            <v/>
          </cell>
          <cell r="Q204">
            <v>0</v>
          </cell>
          <cell r="R204" t="str">
            <v/>
          </cell>
          <cell r="S204">
            <v>0</v>
          </cell>
        </row>
        <row r="205">
          <cell r="P205" t="str">
            <v/>
          </cell>
          <cell r="Q205">
            <v>0</v>
          </cell>
          <cell r="R205" t="str">
            <v/>
          </cell>
          <cell r="S205">
            <v>0</v>
          </cell>
        </row>
        <row r="206">
          <cell r="P206" t="str">
            <v/>
          </cell>
          <cell r="Q206">
            <v>0</v>
          </cell>
          <cell r="R206" t="str">
            <v/>
          </cell>
          <cell r="S206">
            <v>0</v>
          </cell>
        </row>
        <row r="207">
          <cell r="P207" t="str">
            <v/>
          </cell>
          <cell r="Q207">
            <v>0</v>
          </cell>
          <cell r="R207" t="str">
            <v/>
          </cell>
          <cell r="S207">
            <v>0</v>
          </cell>
        </row>
        <row r="208">
          <cell r="P208" t="str">
            <v/>
          </cell>
          <cell r="Q208">
            <v>0</v>
          </cell>
          <cell r="R208" t="str">
            <v/>
          </cell>
          <cell r="S208">
            <v>0</v>
          </cell>
        </row>
        <row r="209">
          <cell r="P209" t="str">
            <v/>
          </cell>
          <cell r="Q209">
            <v>0</v>
          </cell>
          <cell r="R209" t="str">
            <v/>
          </cell>
          <cell r="S209">
            <v>0</v>
          </cell>
        </row>
        <row r="210">
          <cell r="P210" t="str">
            <v/>
          </cell>
          <cell r="Q210">
            <v>0</v>
          </cell>
          <cell r="R210" t="str">
            <v/>
          </cell>
          <cell r="S210">
            <v>0</v>
          </cell>
        </row>
        <row r="211">
          <cell r="P211" t="str">
            <v/>
          </cell>
          <cell r="Q211">
            <v>0</v>
          </cell>
          <cell r="R211" t="str">
            <v/>
          </cell>
          <cell r="S211">
            <v>0</v>
          </cell>
        </row>
        <row r="212">
          <cell r="P212" t="str">
            <v/>
          </cell>
          <cell r="Q212">
            <v>0</v>
          </cell>
          <cell r="R212" t="str">
            <v/>
          </cell>
          <cell r="S212">
            <v>0</v>
          </cell>
        </row>
        <row r="213">
          <cell r="P213" t="str">
            <v/>
          </cell>
          <cell r="Q213">
            <v>0</v>
          </cell>
          <cell r="R213" t="str">
            <v/>
          </cell>
          <cell r="S213">
            <v>0</v>
          </cell>
        </row>
        <row r="214">
          <cell r="P214" t="str">
            <v/>
          </cell>
          <cell r="Q214">
            <v>0</v>
          </cell>
          <cell r="R214" t="str">
            <v/>
          </cell>
          <cell r="S214">
            <v>0</v>
          </cell>
        </row>
        <row r="215">
          <cell r="P215" t="str">
            <v/>
          </cell>
          <cell r="Q215">
            <v>0</v>
          </cell>
          <cell r="R215" t="str">
            <v/>
          </cell>
          <cell r="S215">
            <v>0</v>
          </cell>
        </row>
        <row r="216">
          <cell r="P216" t="str">
            <v/>
          </cell>
          <cell r="Q216">
            <v>0</v>
          </cell>
          <cell r="R216" t="str">
            <v/>
          </cell>
          <cell r="S216">
            <v>0</v>
          </cell>
        </row>
        <row r="217">
          <cell r="P217" t="str">
            <v/>
          </cell>
          <cell r="Q217">
            <v>0</v>
          </cell>
          <cell r="R217" t="str">
            <v/>
          </cell>
          <cell r="S217">
            <v>0</v>
          </cell>
        </row>
        <row r="218">
          <cell r="P218" t="str">
            <v/>
          </cell>
          <cell r="Q218">
            <v>0</v>
          </cell>
          <cell r="R218" t="str">
            <v/>
          </cell>
          <cell r="S218">
            <v>0</v>
          </cell>
        </row>
        <row r="219">
          <cell r="P219" t="str">
            <v/>
          </cell>
          <cell r="Q219">
            <v>0</v>
          </cell>
          <cell r="R219" t="str">
            <v/>
          </cell>
          <cell r="S219">
            <v>0</v>
          </cell>
        </row>
        <row r="220">
          <cell r="P220" t="str">
            <v/>
          </cell>
          <cell r="Q220">
            <v>0</v>
          </cell>
          <cell r="R220" t="str">
            <v/>
          </cell>
          <cell r="S220">
            <v>0</v>
          </cell>
        </row>
        <row r="221">
          <cell r="P221" t="str">
            <v/>
          </cell>
          <cell r="Q221">
            <v>0</v>
          </cell>
          <cell r="R221" t="str">
            <v/>
          </cell>
          <cell r="S221">
            <v>0</v>
          </cell>
        </row>
        <row r="222">
          <cell r="P222" t="str">
            <v/>
          </cell>
          <cell r="Q222">
            <v>0</v>
          </cell>
          <cell r="R222" t="str">
            <v/>
          </cell>
          <cell r="S222">
            <v>0</v>
          </cell>
        </row>
        <row r="223">
          <cell r="P223" t="str">
            <v/>
          </cell>
          <cell r="Q223">
            <v>0</v>
          </cell>
          <cell r="R223" t="str">
            <v/>
          </cell>
          <cell r="S223">
            <v>0</v>
          </cell>
        </row>
        <row r="224">
          <cell r="P224" t="str">
            <v/>
          </cell>
          <cell r="Q224">
            <v>0</v>
          </cell>
          <cell r="R224" t="str">
            <v/>
          </cell>
          <cell r="S224">
            <v>0</v>
          </cell>
        </row>
        <row r="225">
          <cell r="P225" t="str">
            <v/>
          </cell>
          <cell r="Q225">
            <v>0</v>
          </cell>
          <cell r="R225" t="str">
            <v/>
          </cell>
          <cell r="S225">
            <v>0</v>
          </cell>
        </row>
        <row r="226">
          <cell r="P226" t="str">
            <v/>
          </cell>
          <cell r="Q226">
            <v>0</v>
          </cell>
          <cell r="R226" t="str">
            <v/>
          </cell>
          <cell r="S226">
            <v>0</v>
          </cell>
        </row>
        <row r="227">
          <cell r="P227" t="str">
            <v/>
          </cell>
          <cell r="Q227">
            <v>0</v>
          </cell>
          <cell r="R227" t="str">
            <v/>
          </cell>
          <cell r="S227">
            <v>0</v>
          </cell>
        </row>
        <row r="228">
          <cell r="P228" t="str">
            <v/>
          </cell>
          <cell r="Q228">
            <v>0</v>
          </cell>
          <cell r="R228" t="str">
            <v/>
          </cell>
          <cell r="S228">
            <v>0</v>
          </cell>
        </row>
        <row r="229">
          <cell r="P229" t="str">
            <v/>
          </cell>
          <cell r="Q229">
            <v>0</v>
          </cell>
          <cell r="R229" t="str">
            <v/>
          </cell>
          <cell r="S229">
            <v>0</v>
          </cell>
        </row>
        <row r="230">
          <cell r="P230" t="str">
            <v/>
          </cell>
          <cell r="Q230">
            <v>0</v>
          </cell>
          <cell r="R230" t="str">
            <v/>
          </cell>
          <cell r="S230">
            <v>0</v>
          </cell>
        </row>
        <row r="231">
          <cell r="P231" t="str">
            <v/>
          </cell>
          <cell r="Q231">
            <v>0</v>
          </cell>
          <cell r="R231" t="str">
            <v/>
          </cell>
          <cell r="S231">
            <v>0</v>
          </cell>
        </row>
        <row r="232">
          <cell r="P232" t="str">
            <v/>
          </cell>
          <cell r="Q232">
            <v>0</v>
          </cell>
          <cell r="R232" t="str">
            <v/>
          </cell>
          <cell r="S232">
            <v>0</v>
          </cell>
        </row>
        <row r="233">
          <cell r="P233" t="str">
            <v/>
          </cell>
          <cell r="Q233">
            <v>0</v>
          </cell>
          <cell r="R233" t="str">
            <v/>
          </cell>
          <cell r="S233">
            <v>0</v>
          </cell>
        </row>
        <row r="234">
          <cell r="P234" t="str">
            <v/>
          </cell>
          <cell r="Q234">
            <v>0</v>
          </cell>
          <cell r="R234" t="str">
            <v/>
          </cell>
          <cell r="S234">
            <v>0</v>
          </cell>
        </row>
        <row r="235">
          <cell r="P235" t="str">
            <v/>
          </cell>
          <cell r="Q235">
            <v>0</v>
          </cell>
          <cell r="R235" t="str">
            <v/>
          </cell>
          <cell r="S235">
            <v>0</v>
          </cell>
        </row>
        <row r="236">
          <cell r="P236" t="str">
            <v/>
          </cell>
          <cell r="Q236">
            <v>0</v>
          </cell>
          <cell r="R236" t="str">
            <v/>
          </cell>
          <cell r="S236">
            <v>0</v>
          </cell>
        </row>
        <row r="237">
          <cell r="P237" t="str">
            <v/>
          </cell>
          <cell r="Q237">
            <v>0</v>
          </cell>
          <cell r="R237" t="str">
            <v/>
          </cell>
          <cell r="S237">
            <v>0</v>
          </cell>
        </row>
        <row r="238">
          <cell r="P238" t="str">
            <v/>
          </cell>
          <cell r="Q238">
            <v>0</v>
          </cell>
          <cell r="R238" t="str">
            <v/>
          </cell>
          <cell r="S238">
            <v>0</v>
          </cell>
        </row>
        <row r="239">
          <cell r="P239" t="str">
            <v/>
          </cell>
          <cell r="Q239">
            <v>0</v>
          </cell>
          <cell r="R239" t="str">
            <v/>
          </cell>
          <cell r="S239">
            <v>0</v>
          </cell>
        </row>
        <row r="240">
          <cell r="P240" t="str">
            <v/>
          </cell>
          <cell r="Q240">
            <v>0</v>
          </cell>
          <cell r="R240" t="str">
            <v/>
          </cell>
          <cell r="S240">
            <v>0</v>
          </cell>
        </row>
        <row r="241">
          <cell r="P241" t="str">
            <v/>
          </cell>
          <cell r="Q241">
            <v>0</v>
          </cell>
          <cell r="R241" t="str">
            <v/>
          </cell>
          <cell r="S241">
            <v>0</v>
          </cell>
        </row>
        <row r="242">
          <cell r="P242" t="str">
            <v/>
          </cell>
          <cell r="Q242">
            <v>0</v>
          </cell>
          <cell r="R242" t="str">
            <v/>
          </cell>
          <cell r="S242">
            <v>0</v>
          </cell>
        </row>
        <row r="243">
          <cell r="P243" t="str">
            <v/>
          </cell>
          <cell r="Q243">
            <v>0</v>
          </cell>
          <cell r="R243" t="str">
            <v/>
          </cell>
          <cell r="S243">
            <v>0</v>
          </cell>
        </row>
        <row r="244">
          <cell r="P244" t="str">
            <v/>
          </cell>
          <cell r="Q244">
            <v>0</v>
          </cell>
          <cell r="R244" t="str">
            <v/>
          </cell>
          <cell r="S244">
            <v>0</v>
          </cell>
        </row>
        <row r="245">
          <cell r="P245" t="str">
            <v/>
          </cell>
          <cell r="Q245">
            <v>0</v>
          </cell>
          <cell r="R245" t="str">
            <v/>
          </cell>
          <cell r="S245">
            <v>0</v>
          </cell>
        </row>
        <row r="246">
          <cell r="P246" t="str">
            <v/>
          </cell>
          <cell r="Q246">
            <v>0</v>
          </cell>
          <cell r="R246" t="str">
            <v/>
          </cell>
          <cell r="S246">
            <v>0</v>
          </cell>
        </row>
        <row r="247">
          <cell r="P247" t="str">
            <v/>
          </cell>
          <cell r="Q247">
            <v>0</v>
          </cell>
          <cell r="R247" t="str">
            <v/>
          </cell>
          <cell r="S247">
            <v>0</v>
          </cell>
        </row>
        <row r="248">
          <cell r="P248" t="str">
            <v/>
          </cell>
          <cell r="Q248">
            <v>0</v>
          </cell>
          <cell r="R248" t="str">
            <v/>
          </cell>
          <cell r="S248">
            <v>0</v>
          </cell>
        </row>
        <row r="249">
          <cell r="P249" t="str">
            <v/>
          </cell>
          <cell r="Q249">
            <v>0</v>
          </cell>
          <cell r="R249" t="str">
            <v/>
          </cell>
          <cell r="S249">
            <v>0</v>
          </cell>
        </row>
        <row r="250">
          <cell r="P250" t="str">
            <v/>
          </cell>
          <cell r="Q250">
            <v>0</v>
          </cell>
          <cell r="R250" t="str">
            <v/>
          </cell>
          <cell r="S250">
            <v>0</v>
          </cell>
        </row>
        <row r="251">
          <cell r="P251" t="str">
            <v/>
          </cell>
          <cell r="Q251">
            <v>0</v>
          </cell>
          <cell r="R251" t="str">
            <v/>
          </cell>
          <cell r="S251">
            <v>0</v>
          </cell>
        </row>
        <row r="252">
          <cell r="P252" t="str">
            <v/>
          </cell>
          <cell r="Q252">
            <v>0</v>
          </cell>
          <cell r="R252" t="str">
            <v/>
          </cell>
          <cell r="S252">
            <v>0</v>
          </cell>
        </row>
        <row r="253">
          <cell r="P253" t="str">
            <v/>
          </cell>
          <cell r="Q253">
            <v>0</v>
          </cell>
          <cell r="R253" t="str">
            <v/>
          </cell>
          <cell r="S253">
            <v>0</v>
          </cell>
        </row>
        <row r="254">
          <cell r="P254" t="str">
            <v/>
          </cell>
          <cell r="Q254">
            <v>0</v>
          </cell>
          <cell r="R254" t="str">
            <v/>
          </cell>
          <cell r="S254">
            <v>0</v>
          </cell>
        </row>
        <row r="255">
          <cell r="P255" t="str">
            <v/>
          </cell>
          <cell r="Q255">
            <v>0</v>
          </cell>
          <cell r="R255" t="str">
            <v/>
          </cell>
          <cell r="S255">
            <v>0</v>
          </cell>
        </row>
        <row r="256">
          <cell r="P256" t="str">
            <v/>
          </cell>
          <cell r="Q256">
            <v>0</v>
          </cell>
          <cell r="R256" t="str">
            <v/>
          </cell>
          <cell r="S256">
            <v>0</v>
          </cell>
        </row>
        <row r="257">
          <cell r="P257" t="str">
            <v/>
          </cell>
          <cell r="Q257">
            <v>0</v>
          </cell>
          <cell r="R257" t="str">
            <v/>
          </cell>
          <cell r="S257">
            <v>0</v>
          </cell>
        </row>
        <row r="258">
          <cell r="P258" t="str">
            <v/>
          </cell>
          <cell r="Q258">
            <v>0</v>
          </cell>
          <cell r="R258" t="str">
            <v/>
          </cell>
          <cell r="S258">
            <v>0</v>
          </cell>
        </row>
        <row r="259">
          <cell r="P259" t="str">
            <v/>
          </cell>
          <cell r="Q259">
            <v>0</v>
          </cell>
          <cell r="R259" t="str">
            <v/>
          </cell>
          <cell r="S259">
            <v>0</v>
          </cell>
        </row>
        <row r="260">
          <cell r="P260" t="str">
            <v/>
          </cell>
          <cell r="Q260">
            <v>0</v>
          </cell>
          <cell r="R260" t="str">
            <v/>
          </cell>
          <cell r="S260">
            <v>0</v>
          </cell>
        </row>
        <row r="261">
          <cell r="P261" t="str">
            <v/>
          </cell>
          <cell r="Q261">
            <v>0</v>
          </cell>
          <cell r="R261" t="str">
            <v/>
          </cell>
          <cell r="S261">
            <v>0</v>
          </cell>
        </row>
        <row r="262">
          <cell r="P262" t="str">
            <v/>
          </cell>
          <cell r="Q262">
            <v>0</v>
          </cell>
          <cell r="R262" t="str">
            <v/>
          </cell>
          <cell r="S262">
            <v>0</v>
          </cell>
        </row>
        <row r="263">
          <cell r="P263" t="str">
            <v/>
          </cell>
          <cell r="Q263">
            <v>0</v>
          </cell>
          <cell r="R263" t="str">
            <v/>
          </cell>
          <cell r="S263">
            <v>0</v>
          </cell>
        </row>
        <row r="264">
          <cell r="P264" t="str">
            <v/>
          </cell>
          <cell r="Q264">
            <v>0</v>
          </cell>
          <cell r="R264" t="str">
            <v/>
          </cell>
          <cell r="S264">
            <v>0</v>
          </cell>
        </row>
        <row r="265">
          <cell r="P265" t="str">
            <v/>
          </cell>
          <cell r="Q265">
            <v>0</v>
          </cell>
          <cell r="R265" t="str">
            <v/>
          </cell>
          <cell r="S265">
            <v>0</v>
          </cell>
        </row>
        <row r="266">
          <cell r="P266" t="str">
            <v/>
          </cell>
          <cell r="Q266">
            <v>0</v>
          </cell>
          <cell r="R266" t="str">
            <v/>
          </cell>
          <cell r="S266">
            <v>0</v>
          </cell>
        </row>
        <row r="267">
          <cell r="P267" t="str">
            <v/>
          </cell>
          <cell r="Q267">
            <v>0</v>
          </cell>
          <cell r="R267" t="str">
            <v/>
          </cell>
          <cell r="S267">
            <v>0</v>
          </cell>
        </row>
        <row r="268">
          <cell r="P268" t="str">
            <v/>
          </cell>
          <cell r="Q268">
            <v>0</v>
          </cell>
          <cell r="R268" t="str">
            <v/>
          </cell>
          <cell r="S268">
            <v>0</v>
          </cell>
        </row>
        <row r="269">
          <cell r="P269" t="str">
            <v/>
          </cell>
          <cell r="Q269">
            <v>0</v>
          </cell>
          <cell r="R269" t="str">
            <v/>
          </cell>
          <cell r="S269">
            <v>0</v>
          </cell>
        </row>
        <row r="270">
          <cell r="P270" t="str">
            <v/>
          </cell>
          <cell r="Q270">
            <v>0</v>
          </cell>
          <cell r="R270" t="str">
            <v/>
          </cell>
          <cell r="S270">
            <v>0</v>
          </cell>
        </row>
        <row r="271">
          <cell r="P271" t="str">
            <v/>
          </cell>
          <cell r="Q271">
            <v>0</v>
          </cell>
          <cell r="R271" t="str">
            <v/>
          </cell>
          <cell r="S271">
            <v>0</v>
          </cell>
        </row>
        <row r="272">
          <cell r="P272" t="str">
            <v/>
          </cell>
          <cell r="Q272">
            <v>0</v>
          </cell>
          <cell r="R272" t="str">
            <v/>
          </cell>
          <cell r="S272">
            <v>0</v>
          </cell>
        </row>
        <row r="273">
          <cell r="P273" t="str">
            <v/>
          </cell>
          <cell r="Q273">
            <v>0</v>
          </cell>
          <cell r="R273" t="str">
            <v/>
          </cell>
          <cell r="S273">
            <v>0</v>
          </cell>
        </row>
        <row r="274">
          <cell r="P274" t="str">
            <v/>
          </cell>
          <cell r="Q274">
            <v>0</v>
          </cell>
          <cell r="R274" t="str">
            <v/>
          </cell>
          <cell r="S274">
            <v>0</v>
          </cell>
        </row>
        <row r="275">
          <cell r="P275" t="str">
            <v/>
          </cell>
          <cell r="Q275">
            <v>0</v>
          </cell>
          <cell r="R275" t="str">
            <v/>
          </cell>
          <cell r="S275">
            <v>0</v>
          </cell>
        </row>
        <row r="276">
          <cell r="P276" t="str">
            <v/>
          </cell>
          <cell r="Q276">
            <v>0</v>
          </cell>
          <cell r="R276" t="str">
            <v/>
          </cell>
          <cell r="S276">
            <v>0</v>
          </cell>
        </row>
        <row r="277">
          <cell r="P277" t="str">
            <v/>
          </cell>
          <cell r="Q277">
            <v>0</v>
          </cell>
          <cell r="R277" t="str">
            <v/>
          </cell>
          <cell r="S277">
            <v>0</v>
          </cell>
        </row>
        <row r="278">
          <cell r="P278" t="str">
            <v/>
          </cell>
          <cell r="Q278">
            <v>0</v>
          </cell>
          <cell r="R278" t="str">
            <v/>
          </cell>
          <cell r="S278">
            <v>0</v>
          </cell>
        </row>
        <row r="279">
          <cell r="P279" t="str">
            <v/>
          </cell>
          <cell r="Q279">
            <v>0</v>
          </cell>
          <cell r="R279" t="str">
            <v/>
          </cell>
          <cell r="S279">
            <v>0</v>
          </cell>
        </row>
        <row r="280">
          <cell r="P280" t="str">
            <v/>
          </cell>
          <cell r="Q280">
            <v>0</v>
          </cell>
          <cell r="R280" t="str">
            <v/>
          </cell>
          <cell r="S280">
            <v>0</v>
          </cell>
        </row>
        <row r="281">
          <cell r="P281" t="str">
            <v/>
          </cell>
          <cell r="Q281">
            <v>0</v>
          </cell>
          <cell r="R281" t="str">
            <v/>
          </cell>
          <cell r="S281">
            <v>0</v>
          </cell>
        </row>
        <row r="282">
          <cell r="P282" t="str">
            <v/>
          </cell>
          <cell r="Q282">
            <v>0</v>
          </cell>
          <cell r="R282" t="str">
            <v/>
          </cell>
          <cell r="S282">
            <v>0</v>
          </cell>
        </row>
        <row r="283">
          <cell r="P283" t="str">
            <v/>
          </cell>
          <cell r="Q283">
            <v>0</v>
          </cell>
          <cell r="R283" t="str">
            <v/>
          </cell>
          <cell r="S283">
            <v>0</v>
          </cell>
        </row>
        <row r="284">
          <cell r="P284" t="str">
            <v/>
          </cell>
          <cell r="Q284">
            <v>0</v>
          </cell>
          <cell r="R284" t="str">
            <v/>
          </cell>
          <cell r="S284">
            <v>0</v>
          </cell>
        </row>
        <row r="285">
          <cell r="P285" t="str">
            <v/>
          </cell>
          <cell r="Q285">
            <v>0</v>
          </cell>
          <cell r="R285" t="str">
            <v/>
          </cell>
          <cell r="S285">
            <v>0</v>
          </cell>
        </row>
        <row r="286">
          <cell r="P286" t="str">
            <v/>
          </cell>
          <cell r="Q286">
            <v>0</v>
          </cell>
          <cell r="R286" t="str">
            <v/>
          </cell>
          <cell r="S286">
            <v>0</v>
          </cell>
        </row>
        <row r="287">
          <cell r="P287" t="str">
            <v/>
          </cell>
          <cell r="Q287">
            <v>0</v>
          </cell>
          <cell r="R287" t="str">
            <v/>
          </cell>
          <cell r="S287">
            <v>0</v>
          </cell>
        </row>
        <row r="288">
          <cell r="P288" t="str">
            <v/>
          </cell>
          <cell r="Q288">
            <v>0</v>
          </cell>
          <cell r="R288" t="str">
            <v/>
          </cell>
          <cell r="S288">
            <v>0</v>
          </cell>
        </row>
        <row r="289">
          <cell r="P289" t="str">
            <v/>
          </cell>
          <cell r="Q289">
            <v>0</v>
          </cell>
          <cell r="R289" t="str">
            <v/>
          </cell>
          <cell r="S289">
            <v>0</v>
          </cell>
        </row>
        <row r="290">
          <cell r="P290" t="str">
            <v/>
          </cell>
          <cell r="Q290">
            <v>0</v>
          </cell>
          <cell r="R290" t="str">
            <v/>
          </cell>
          <cell r="S290">
            <v>0</v>
          </cell>
        </row>
        <row r="291">
          <cell r="P291" t="str">
            <v/>
          </cell>
          <cell r="Q291">
            <v>0</v>
          </cell>
          <cell r="R291" t="str">
            <v/>
          </cell>
          <cell r="S291">
            <v>0</v>
          </cell>
        </row>
        <row r="292">
          <cell r="P292" t="str">
            <v/>
          </cell>
          <cell r="Q292">
            <v>0</v>
          </cell>
          <cell r="R292" t="str">
            <v/>
          </cell>
          <cell r="S292">
            <v>0</v>
          </cell>
        </row>
        <row r="293">
          <cell r="P293" t="str">
            <v/>
          </cell>
          <cell r="Q293">
            <v>0</v>
          </cell>
          <cell r="R293" t="str">
            <v/>
          </cell>
          <cell r="S293">
            <v>0</v>
          </cell>
        </row>
        <row r="294">
          <cell r="P294" t="str">
            <v/>
          </cell>
          <cell r="Q294">
            <v>0</v>
          </cell>
          <cell r="R294" t="str">
            <v/>
          </cell>
          <cell r="S294">
            <v>0</v>
          </cell>
        </row>
        <row r="295">
          <cell r="P295" t="str">
            <v/>
          </cell>
          <cell r="Q295">
            <v>0</v>
          </cell>
          <cell r="R295" t="str">
            <v/>
          </cell>
          <cell r="S295">
            <v>0</v>
          </cell>
        </row>
        <row r="296">
          <cell r="P296" t="str">
            <v/>
          </cell>
          <cell r="Q296">
            <v>0</v>
          </cell>
          <cell r="R296" t="str">
            <v/>
          </cell>
          <cell r="S296">
            <v>0</v>
          </cell>
        </row>
        <row r="297">
          <cell r="P297" t="str">
            <v/>
          </cell>
          <cell r="Q297">
            <v>0</v>
          </cell>
          <cell r="R297" t="str">
            <v/>
          </cell>
          <cell r="S297">
            <v>0</v>
          </cell>
        </row>
        <row r="298">
          <cell r="P298" t="str">
            <v/>
          </cell>
          <cell r="Q298">
            <v>0</v>
          </cell>
          <cell r="R298" t="str">
            <v/>
          </cell>
          <cell r="S298">
            <v>0</v>
          </cell>
        </row>
        <row r="299">
          <cell r="P299" t="str">
            <v/>
          </cell>
          <cell r="Q299">
            <v>0</v>
          </cell>
          <cell r="R299" t="str">
            <v/>
          </cell>
          <cell r="S299">
            <v>0</v>
          </cell>
        </row>
        <row r="300">
          <cell r="P300" t="str">
            <v/>
          </cell>
          <cell r="Q300">
            <v>0</v>
          </cell>
          <cell r="R300" t="str">
            <v/>
          </cell>
          <cell r="S300">
            <v>0</v>
          </cell>
        </row>
        <row r="301">
          <cell r="P301" t="str">
            <v/>
          </cell>
          <cell r="Q301">
            <v>0</v>
          </cell>
          <cell r="R301" t="str">
            <v/>
          </cell>
          <cell r="S301">
            <v>0</v>
          </cell>
        </row>
        <row r="302">
          <cell r="P302" t="str">
            <v/>
          </cell>
          <cell r="Q302">
            <v>0</v>
          </cell>
          <cell r="R302" t="str">
            <v/>
          </cell>
          <cell r="S302">
            <v>0</v>
          </cell>
        </row>
        <row r="303">
          <cell r="P303" t="str">
            <v/>
          </cell>
          <cell r="Q303">
            <v>0</v>
          </cell>
          <cell r="R303" t="str">
            <v/>
          </cell>
          <cell r="S303">
            <v>0</v>
          </cell>
        </row>
        <row r="304">
          <cell r="P304" t="str">
            <v/>
          </cell>
          <cell r="Q304">
            <v>0</v>
          </cell>
          <cell r="R304" t="str">
            <v/>
          </cell>
          <cell r="S304">
            <v>0</v>
          </cell>
        </row>
        <row r="305">
          <cell r="P305" t="str">
            <v/>
          </cell>
          <cell r="Q305">
            <v>0</v>
          </cell>
          <cell r="R305" t="str">
            <v/>
          </cell>
          <cell r="S305">
            <v>0</v>
          </cell>
        </row>
        <row r="306">
          <cell r="P306" t="str">
            <v/>
          </cell>
          <cell r="Q306">
            <v>0</v>
          </cell>
          <cell r="R306" t="str">
            <v/>
          </cell>
          <cell r="S306">
            <v>0</v>
          </cell>
        </row>
        <row r="307">
          <cell r="P307" t="str">
            <v/>
          </cell>
          <cell r="Q307">
            <v>0</v>
          </cell>
          <cell r="R307" t="str">
            <v/>
          </cell>
          <cell r="S307">
            <v>0</v>
          </cell>
        </row>
        <row r="308">
          <cell r="P308" t="str">
            <v/>
          </cell>
          <cell r="Q308">
            <v>0</v>
          </cell>
          <cell r="R308" t="str">
            <v/>
          </cell>
          <cell r="S308">
            <v>0</v>
          </cell>
        </row>
        <row r="309">
          <cell r="P309" t="str">
            <v/>
          </cell>
          <cell r="Q309">
            <v>0</v>
          </cell>
          <cell r="R309" t="str">
            <v/>
          </cell>
          <cell r="S309">
            <v>0</v>
          </cell>
        </row>
        <row r="310">
          <cell r="P310" t="str">
            <v/>
          </cell>
          <cell r="Q310">
            <v>0</v>
          </cell>
          <cell r="R310" t="str">
            <v/>
          </cell>
          <cell r="S310">
            <v>0</v>
          </cell>
        </row>
        <row r="311">
          <cell r="P311" t="str">
            <v/>
          </cell>
          <cell r="Q311">
            <v>0</v>
          </cell>
          <cell r="R311" t="str">
            <v/>
          </cell>
          <cell r="S311">
            <v>0</v>
          </cell>
        </row>
        <row r="312">
          <cell r="P312" t="str">
            <v/>
          </cell>
          <cell r="Q312">
            <v>0</v>
          </cell>
          <cell r="R312" t="str">
            <v/>
          </cell>
          <cell r="S312">
            <v>0</v>
          </cell>
        </row>
        <row r="313">
          <cell r="P313" t="str">
            <v/>
          </cell>
          <cell r="Q313">
            <v>0</v>
          </cell>
          <cell r="R313" t="str">
            <v/>
          </cell>
          <cell r="S313">
            <v>0</v>
          </cell>
        </row>
        <row r="314">
          <cell r="P314" t="str">
            <v/>
          </cell>
          <cell r="Q314">
            <v>0</v>
          </cell>
          <cell r="R314" t="str">
            <v/>
          </cell>
          <cell r="S314">
            <v>0</v>
          </cell>
        </row>
        <row r="315">
          <cell r="P315" t="str">
            <v/>
          </cell>
          <cell r="Q315">
            <v>0</v>
          </cell>
          <cell r="R315" t="str">
            <v/>
          </cell>
          <cell r="S315">
            <v>0</v>
          </cell>
        </row>
        <row r="316">
          <cell r="P316" t="str">
            <v/>
          </cell>
          <cell r="Q316">
            <v>0</v>
          </cell>
          <cell r="R316" t="str">
            <v/>
          </cell>
          <cell r="S316">
            <v>0</v>
          </cell>
        </row>
        <row r="317">
          <cell r="P317" t="str">
            <v/>
          </cell>
          <cell r="Q317">
            <v>0</v>
          </cell>
          <cell r="R317" t="str">
            <v/>
          </cell>
          <cell r="S317">
            <v>0</v>
          </cell>
        </row>
        <row r="318">
          <cell r="P318" t="str">
            <v/>
          </cell>
          <cell r="Q318">
            <v>0</v>
          </cell>
          <cell r="R318" t="str">
            <v/>
          </cell>
          <cell r="S318">
            <v>0</v>
          </cell>
        </row>
        <row r="319">
          <cell r="P319" t="str">
            <v/>
          </cell>
          <cell r="Q319">
            <v>0</v>
          </cell>
          <cell r="R319" t="str">
            <v/>
          </cell>
          <cell r="S319">
            <v>0</v>
          </cell>
        </row>
        <row r="320">
          <cell r="P320" t="str">
            <v/>
          </cell>
          <cell r="Q320">
            <v>0</v>
          </cell>
          <cell r="R320" t="str">
            <v/>
          </cell>
          <cell r="S320">
            <v>0</v>
          </cell>
        </row>
        <row r="321">
          <cell r="P321" t="str">
            <v/>
          </cell>
          <cell r="Q321">
            <v>0</v>
          </cell>
          <cell r="R321" t="str">
            <v/>
          </cell>
          <cell r="S321">
            <v>0</v>
          </cell>
        </row>
        <row r="322">
          <cell r="P322" t="str">
            <v/>
          </cell>
          <cell r="Q322">
            <v>0</v>
          </cell>
          <cell r="R322" t="str">
            <v/>
          </cell>
          <cell r="S322">
            <v>0</v>
          </cell>
        </row>
        <row r="323">
          <cell r="P323" t="str">
            <v/>
          </cell>
          <cell r="Q323">
            <v>0</v>
          </cell>
          <cell r="R323" t="str">
            <v/>
          </cell>
          <cell r="S323">
            <v>0</v>
          </cell>
        </row>
        <row r="324">
          <cell r="P324" t="str">
            <v/>
          </cell>
          <cell r="Q324">
            <v>0</v>
          </cell>
          <cell r="R324" t="str">
            <v/>
          </cell>
          <cell r="S324">
            <v>0</v>
          </cell>
        </row>
        <row r="325">
          <cell r="P325" t="str">
            <v/>
          </cell>
          <cell r="Q325">
            <v>0</v>
          </cell>
          <cell r="R325" t="str">
            <v/>
          </cell>
          <cell r="S325">
            <v>0</v>
          </cell>
        </row>
        <row r="326">
          <cell r="P326" t="str">
            <v/>
          </cell>
          <cell r="Q326">
            <v>0</v>
          </cell>
          <cell r="R326" t="str">
            <v/>
          </cell>
          <cell r="S326">
            <v>0</v>
          </cell>
        </row>
        <row r="327">
          <cell r="P327" t="str">
            <v/>
          </cell>
          <cell r="Q327">
            <v>0</v>
          </cell>
          <cell r="R327" t="str">
            <v/>
          </cell>
          <cell r="S327">
            <v>0</v>
          </cell>
        </row>
        <row r="328">
          <cell r="P328" t="str">
            <v/>
          </cell>
          <cell r="Q328">
            <v>0</v>
          </cell>
          <cell r="R328" t="str">
            <v/>
          </cell>
          <cell r="S328">
            <v>0</v>
          </cell>
        </row>
        <row r="329">
          <cell r="P329" t="str">
            <v/>
          </cell>
          <cell r="Q329">
            <v>0</v>
          </cell>
          <cell r="R329" t="str">
            <v/>
          </cell>
          <cell r="S329">
            <v>0</v>
          </cell>
        </row>
        <row r="330">
          <cell r="P330" t="str">
            <v/>
          </cell>
          <cell r="Q330">
            <v>0</v>
          </cell>
          <cell r="R330" t="str">
            <v/>
          </cell>
          <cell r="S330">
            <v>0</v>
          </cell>
        </row>
        <row r="331">
          <cell r="P331" t="str">
            <v/>
          </cell>
          <cell r="Q331">
            <v>0</v>
          </cell>
          <cell r="R331" t="str">
            <v/>
          </cell>
          <cell r="S331">
            <v>0</v>
          </cell>
        </row>
        <row r="332">
          <cell r="P332" t="str">
            <v/>
          </cell>
          <cell r="Q332">
            <v>0</v>
          </cell>
          <cell r="R332" t="str">
            <v/>
          </cell>
          <cell r="S332">
            <v>0</v>
          </cell>
        </row>
        <row r="333">
          <cell r="P333" t="str">
            <v/>
          </cell>
          <cell r="Q333">
            <v>0</v>
          </cell>
          <cell r="R333" t="str">
            <v/>
          </cell>
          <cell r="S333">
            <v>0</v>
          </cell>
        </row>
        <row r="334">
          <cell r="P334" t="str">
            <v/>
          </cell>
          <cell r="Q334">
            <v>0</v>
          </cell>
          <cell r="R334" t="str">
            <v/>
          </cell>
          <cell r="S334">
            <v>0</v>
          </cell>
        </row>
        <row r="335">
          <cell r="P335" t="str">
            <v/>
          </cell>
          <cell r="Q335">
            <v>0</v>
          </cell>
          <cell r="R335" t="str">
            <v/>
          </cell>
          <cell r="S335">
            <v>0</v>
          </cell>
        </row>
        <row r="336">
          <cell r="P336" t="str">
            <v/>
          </cell>
          <cell r="Q336">
            <v>0</v>
          </cell>
          <cell r="R336" t="str">
            <v/>
          </cell>
          <cell r="S336">
            <v>0</v>
          </cell>
        </row>
        <row r="337">
          <cell r="P337" t="str">
            <v/>
          </cell>
          <cell r="Q337">
            <v>0</v>
          </cell>
          <cell r="R337" t="str">
            <v/>
          </cell>
          <cell r="S337">
            <v>0</v>
          </cell>
        </row>
        <row r="338">
          <cell r="P338" t="str">
            <v/>
          </cell>
          <cell r="Q338">
            <v>0</v>
          </cell>
          <cell r="R338" t="str">
            <v/>
          </cell>
          <cell r="S338">
            <v>0</v>
          </cell>
        </row>
        <row r="339">
          <cell r="P339" t="str">
            <v/>
          </cell>
          <cell r="Q339">
            <v>0</v>
          </cell>
          <cell r="R339" t="str">
            <v/>
          </cell>
          <cell r="S339">
            <v>0</v>
          </cell>
        </row>
        <row r="340">
          <cell r="P340" t="str">
            <v/>
          </cell>
          <cell r="Q340">
            <v>0</v>
          </cell>
          <cell r="R340" t="str">
            <v/>
          </cell>
          <cell r="S340">
            <v>0</v>
          </cell>
        </row>
        <row r="341">
          <cell r="P341" t="str">
            <v/>
          </cell>
          <cell r="Q341">
            <v>0</v>
          </cell>
          <cell r="R341" t="str">
            <v/>
          </cell>
          <cell r="S341">
            <v>0</v>
          </cell>
        </row>
        <row r="342">
          <cell r="P342" t="str">
            <v/>
          </cell>
          <cell r="Q342">
            <v>0</v>
          </cell>
          <cell r="R342" t="str">
            <v/>
          </cell>
          <cell r="S342">
            <v>0</v>
          </cell>
        </row>
        <row r="343">
          <cell r="P343" t="str">
            <v/>
          </cell>
          <cell r="Q343">
            <v>0</v>
          </cell>
          <cell r="R343" t="str">
            <v/>
          </cell>
          <cell r="S343">
            <v>0</v>
          </cell>
        </row>
        <row r="344">
          <cell r="P344" t="str">
            <v/>
          </cell>
          <cell r="Q344">
            <v>0</v>
          </cell>
          <cell r="R344" t="str">
            <v/>
          </cell>
          <cell r="S344">
            <v>0</v>
          </cell>
        </row>
        <row r="345">
          <cell r="P345" t="str">
            <v/>
          </cell>
          <cell r="Q345">
            <v>0</v>
          </cell>
          <cell r="R345" t="str">
            <v/>
          </cell>
          <cell r="S345">
            <v>0</v>
          </cell>
        </row>
        <row r="346">
          <cell r="P346" t="str">
            <v/>
          </cell>
          <cell r="Q346">
            <v>0</v>
          </cell>
          <cell r="R346" t="str">
            <v/>
          </cell>
          <cell r="S346">
            <v>0</v>
          </cell>
        </row>
        <row r="347">
          <cell r="P347" t="str">
            <v/>
          </cell>
          <cell r="Q347">
            <v>0</v>
          </cell>
          <cell r="R347" t="str">
            <v/>
          </cell>
          <cell r="S347">
            <v>0</v>
          </cell>
        </row>
        <row r="348">
          <cell r="P348" t="str">
            <v/>
          </cell>
          <cell r="Q348">
            <v>0</v>
          </cell>
          <cell r="R348" t="str">
            <v/>
          </cell>
          <cell r="S348">
            <v>0</v>
          </cell>
        </row>
        <row r="349">
          <cell r="P349" t="str">
            <v/>
          </cell>
          <cell r="Q349">
            <v>0</v>
          </cell>
          <cell r="R349" t="str">
            <v/>
          </cell>
          <cell r="S349">
            <v>0</v>
          </cell>
        </row>
        <row r="350">
          <cell r="P350" t="str">
            <v/>
          </cell>
          <cell r="Q350">
            <v>0</v>
          </cell>
          <cell r="R350" t="str">
            <v/>
          </cell>
          <cell r="S350">
            <v>0</v>
          </cell>
        </row>
        <row r="351">
          <cell r="P351" t="str">
            <v/>
          </cell>
          <cell r="Q351">
            <v>0</v>
          </cell>
          <cell r="R351" t="str">
            <v/>
          </cell>
          <cell r="S351">
            <v>0</v>
          </cell>
        </row>
        <row r="352">
          <cell r="P352" t="str">
            <v/>
          </cell>
          <cell r="Q352">
            <v>0</v>
          </cell>
          <cell r="R352" t="str">
            <v/>
          </cell>
          <cell r="S352">
            <v>0</v>
          </cell>
        </row>
        <row r="353">
          <cell r="P353" t="str">
            <v/>
          </cell>
          <cell r="Q353">
            <v>0</v>
          </cell>
          <cell r="R353" t="str">
            <v/>
          </cell>
          <cell r="S353">
            <v>0</v>
          </cell>
        </row>
        <row r="354">
          <cell r="P354" t="str">
            <v/>
          </cell>
          <cell r="Q354">
            <v>0</v>
          </cell>
          <cell r="R354" t="str">
            <v/>
          </cell>
          <cell r="S354">
            <v>0</v>
          </cell>
        </row>
        <row r="355">
          <cell r="P355" t="str">
            <v/>
          </cell>
          <cell r="Q355">
            <v>0</v>
          </cell>
          <cell r="R355" t="str">
            <v/>
          </cell>
          <cell r="S355">
            <v>0</v>
          </cell>
        </row>
        <row r="356">
          <cell r="P356" t="str">
            <v/>
          </cell>
          <cell r="Q356">
            <v>0</v>
          </cell>
          <cell r="R356" t="str">
            <v/>
          </cell>
          <cell r="S356">
            <v>0</v>
          </cell>
        </row>
        <row r="357">
          <cell r="P357" t="str">
            <v/>
          </cell>
          <cell r="Q357">
            <v>0</v>
          </cell>
          <cell r="R357" t="str">
            <v/>
          </cell>
          <cell r="S357">
            <v>0</v>
          </cell>
        </row>
        <row r="358">
          <cell r="P358" t="str">
            <v/>
          </cell>
          <cell r="Q358">
            <v>0</v>
          </cell>
          <cell r="R358" t="str">
            <v/>
          </cell>
          <cell r="S358">
            <v>0</v>
          </cell>
        </row>
        <row r="359">
          <cell r="P359">
            <v>0</v>
          </cell>
          <cell r="Q359">
            <v>0</v>
          </cell>
          <cell r="R359">
            <v>0</v>
          </cell>
          <cell r="S359">
            <v>0</v>
          </cell>
        </row>
      </sheetData>
      <sheetData sheetId="6">
        <row r="22">
          <cell r="K22" t="str">
            <v>0101</v>
          </cell>
          <cell r="L22">
            <v>1173.22</v>
          </cell>
          <cell r="M22">
            <v>15205.25</v>
          </cell>
          <cell r="Y22" t="str">
            <v>0501</v>
          </cell>
          <cell r="Z22">
            <v>48.55</v>
          </cell>
          <cell r="AA22">
            <v>1378.3700000000001</v>
          </cell>
        </row>
        <row r="23">
          <cell r="K23" t="str">
            <v>0201</v>
          </cell>
          <cell r="L23">
            <v>382.5</v>
          </cell>
          <cell r="M23">
            <v>5688.37</v>
          </cell>
          <cell r="Y23" t="str">
            <v>2001</v>
          </cell>
          <cell r="Z23">
            <v>15.82</v>
          </cell>
          <cell r="AA23">
            <v>531.13</v>
          </cell>
        </row>
        <row r="24">
          <cell r="K24" t="str">
            <v>0301</v>
          </cell>
          <cell r="L24">
            <v>49.72</v>
          </cell>
          <cell r="M24">
            <v>656.68</v>
          </cell>
          <cell r="Y24" t="str">
            <v>0502</v>
          </cell>
          <cell r="Z24">
            <v>682.72</v>
          </cell>
          <cell r="AA24">
            <v>13519.86</v>
          </cell>
        </row>
        <row r="25">
          <cell r="K25" t="str">
            <v>0501</v>
          </cell>
          <cell r="L25">
            <v>1242.3</v>
          </cell>
          <cell r="M25">
            <v>19760.760000000002</v>
          </cell>
          <cell r="Y25" t="str">
            <v>2002</v>
          </cell>
          <cell r="Z25">
            <v>112.71</v>
          </cell>
          <cell r="AA25">
            <v>2422.27</v>
          </cell>
        </row>
        <row r="26">
          <cell r="K26" t="str">
            <v>0901</v>
          </cell>
          <cell r="L26">
            <v>66.87</v>
          </cell>
          <cell r="M26">
            <v>939.84999999999991</v>
          </cell>
          <cell r="Y26" t="str">
            <v>0503</v>
          </cell>
          <cell r="Z26">
            <v>734.34</v>
          </cell>
          <cell r="AA26">
            <v>15024.15</v>
          </cell>
        </row>
        <row r="27">
          <cell r="K27" t="str">
            <v>1101</v>
          </cell>
          <cell r="L27">
            <v>76.78</v>
          </cell>
          <cell r="M27">
            <v>1009.5899999999999</v>
          </cell>
          <cell r="Y27" t="str">
            <v>2003</v>
          </cell>
          <cell r="Z27">
            <v>107.44999999999999</v>
          </cell>
          <cell r="AA27">
            <v>2417.85</v>
          </cell>
        </row>
        <row r="28">
          <cell r="K28" t="str">
            <v>1901</v>
          </cell>
          <cell r="L28">
            <v>258.24</v>
          </cell>
          <cell r="M28">
            <v>3579.1800000000003</v>
          </cell>
          <cell r="Y28" t="str">
            <v>0504</v>
          </cell>
          <cell r="Z28">
            <v>773.02</v>
          </cell>
          <cell r="AA28">
            <v>15231.11</v>
          </cell>
        </row>
        <row r="29">
          <cell r="K29" t="str">
            <v>2001</v>
          </cell>
          <cell r="L29">
            <v>965.33999999999992</v>
          </cell>
          <cell r="M29">
            <v>13190.57</v>
          </cell>
          <cell r="Y29" t="str">
            <v>2004</v>
          </cell>
          <cell r="Z29">
            <v>104.88</v>
          </cell>
          <cell r="AA29">
            <v>2131.92</v>
          </cell>
        </row>
        <row r="30">
          <cell r="K30" t="str">
            <v>2201</v>
          </cell>
          <cell r="L30">
            <v>167.8</v>
          </cell>
          <cell r="M30">
            <v>1768.8</v>
          </cell>
          <cell r="Y30" t="str">
            <v>0505</v>
          </cell>
          <cell r="Z30">
            <v>752.81</v>
          </cell>
          <cell r="AA30">
            <v>15102.76</v>
          </cell>
        </row>
        <row r="31">
          <cell r="K31" t="str">
            <v>2401</v>
          </cell>
          <cell r="L31">
            <v>421.46999999999997</v>
          </cell>
          <cell r="M31">
            <v>5919.01</v>
          </cell>
          <cell r="Y31" t="str">
            <v>2005</v>
          </cell>
          <cell r="Z31">
            <v>102.85</v>
          </cell>
          <cell r="AA31">
            <v>2133.9499999999998</v>
          </cell>
        </row>
        <row r="32">
          <cell r="K32" t="str">
            <v>2501</v>
          </cell>
          <cell r="L32">
            <v>566.27</v>
          </cell>
          <cell r="M32">
            <v>7708.2</v>
          </cell>
          <cell r="Y32" t="str">
            <v>0506</v>
          </cell>
          <cell r="Z32">
            <v>758.45</v>
          </cell>
          <cell r="AA32">
            <v>15080.43</v>
          </cell>
        </row>
        <row r="33">
          <cell r="K33" t="str">
            <v>2601</v>
          </cell>
          <cell r="L33">
            <v>362.52</v>
          </cell>
          <cell r="M33">
            <v>5693.6100000000006</v>
          </cell>
          <cell r="Y33" t="str">
            <v>2006</v>
          </cell>
          <cell r="Z33">
            <v>103.8</v>
          </cell>
          <cell r="AA33">
            <v>2133</v>
          </cell>
        </row>
        <row r="34">
          <cell r="K34" t="str">
            <v>2701</v>
          </cell>
          <cell r="L34">
            <v>1328.6399999999999</v>
          </cell>
          <cell r="M34">
            <v>17276.400000000001</v>
          </cell>
          <cell r="Y34" t="str">
            <v>0507</v>
          </cell>
          <cell r="Z34">
            <v>731.85</v>
          </cell>
          <cell r="AA34">
            <v>14596.650000000001</v>
          </cell>
        </row>
        <row r="35">
          <cell r="K35" t="str">
            <v>2801</v>
          </cell>
          <cell r="L35">
            <v>3954.4</v>
          </cell>
          <cell r="M35">
            <v>57949.65</v>
          </cell>
          <cell r="Y35" t="str">
            <v>2007</v>
          </cell>
          <cell r="Z35">
            <v>101.8</v>
          </cell>
          <cell r="AA35">
            <v>2135</v>
          </cell>
        </row>
        <row r="36">
          <cell r="K36" t="str">
            <v>2901</v>
          </cell>
          <cell r="L36">
            <v>1401.39</v>
          </cell>
          <cell r="M36">
            <v>18403.22</v>
          </cell>
          <cell r="Y36" t="str">
            <v>0508</v>
          </cell>
          <cell r="Z36">
            <v>730.42000000000007</v>
          </cell>
          <cell r="AA36">
            <v>14354.05</v>
          </cell>
        </row>
        <row r="37">
          <cell r="K37" t="str">
            <v>3001</v>
          </cell>
          <cell r="L37">
            <v>10445.48</v>
          </cell>
          <cell r="M37">
            <v>139058.28</v>
          </cell>
          <cell r="Y37" t="str">
            <v>2008</v>
          </cell>
          <cell r="Z37">
            <v>102.71000000000001</v>
          </cell>
          <cell r="AA37">
            <v>2134.09</v>
          </cell>
        </row>
        <row r="38">
          <cell r="K38" t="str">
            <v>0102</v>
          </cell>
          <cell r="L38">
            <v>5437.93</v>
          </cell>
          <cell r="M38">
            <v>77531.22</v>
          </cell>
          <cell r="Y38" t="str">
            <v>0509</v>
          </cell>
          <cell r="Z38">
            <v>713.7</v>
          </cell>
          <cell r="AA38">
            <v>14156.86</v>
          </cell>
        </row>
        <row r="39">
          <cell r="K39" t="str">
            <v>0202</v>
          </cell>
          <cell r="L39">
            <v>2904.38</v>
          </cell>
          <cell r="M39">
            <v>50369.91</v>
          </cell>
          <cell r="Y39" t="str">
            <v>2009</v>
          </cell>
          <cell r="Z39">
            <v>102.17</v>
          </cell>
          <cell r="AA39">
            <v>2134.63</v>
          </cell>
        </row>
        <row r="40">
          <cell r="K40" t="str">
            <v>0302</v>
          </cell>
          <cell r="L40">
            <v>308.14999999999998</v>
          </cell>
          <cell r="M40">
            <v>3452.12</v>
          </cell>
          <cell r="Y40" t="str">
            <v>0510</v>
          </cell>
          <cell r="Z40">
            <v>677.05</v>
          </cell>
          <cell r="AA40">
            <v>13127.77</v>
          </cell>
        </row>
        <row r="41">
          <cell r="K41" t="str">
            <v>0402</v>
          </cell>
          <cell r="L41">
            <v>72.180000000000007</v>
          </cell>
          <cell r="M41">
            <v>1354.46</v>
          </cell>
          <cell r="Y41" t="str">
            <v>2010</v>
          </cell>
          <cell r="Z41">
            <v>100.19</v>
          </cell>
          <cell r="AA41">
            <v>2136.6099999999997</v>
          </cell>
        </row>
        <row r="42">
          <cell r="K42" t="str">
            <v>0502</v>
          </cell>
          <cell r="L42">
            <v>10837.18</v>
          </cell>
          <cell r="M42">
            <v>158553.75</v>
          </cell>
          <cell r="Y42" t="str">
            <v>0511</v>
          </cell>
          <cell r="Z42">
            <v>676.55</v>
          </cell>
          <cell r="AA42">
            <v>12928.240000000002</v>
          </cell>
        </row>
        <row r="43">
          <cell r="K43" t="str">
            <v>0602</v>
          </cell>
          <cell r="L43">
            <v>104.3</v>
          </cell>
          <cell r="M43">
            <v>1581.78</v>
          </cell>
          <cell r="Y43" t="str">
            <v>2011</v>
          </cell>
          <cell r="Z43">
            <v>101.03999999999999</v>
          </cell>
          <cell r="AA43">
            <v>2135.7600000000002</v>
          </cell>
        </row>
        <row r="44">
          <cell r="K44" t="str">
            <v>0702</v>
          </cell>
          <cell r="L44">
            <v>31.46</v>
          </cell>
          <cell r="M44">
            <v>443</v>
          </cell>
          <cell r="Y44" t="str">
            <v>0512</v>
          </cell>
          <cell r="Z44">
            <v>645.70000000000005</v>
          </cell>
          <cell r="AA44">
            <v>12224.17</v>
          </cell>
        </row>
        <row r="45">
          <cell r="K45" t="str">
            <v>0802</v>
          </cell>
          <cell r="L45">
            <v>153.63999999999999</v>
          </cell>
          <cell r="M45">
            <v>2996.0499999999997</v>
          </cell>
          <cell r="Y45" t="str">
            <v>2012</v>
          </cell>
          <cell r="Z45">
            <v>99.09</v>
          </cell>
          <cell r="AA45">
            <v>2137.71</v>
          </cell>
        </row>
        <row r="46">
          <cell r="K46" t="str">
            <v>0902</v>
          </cell>
          <cell r="L46">
            <v>145.35999999999999</v>
          </cell>
          <cell r="M46">
            <v>1756.91</v>
          </cell>
        </row>
        <row r="47">
          <cell r="K47" t="str">
            <v>1002</v>
          </cell>
          <cell r="L47">
            <v>123.22</v>
          </cell>
          <cell r="M47">
            <v>1910.7</v>
          </cell>
        </row>
        <row r="48">
          <cell r="K48" t="str">
            <v>1102</v>
          </cell>
          <cell r="L48">
            <v>1081.8800000000001</v>
          </cell>
          <cell r="M48">
            <v>14096.93</v>
          </cell>
        </row>
        <row r="49">
          <cell r="K49" t="str">
            <v>1202</v>
          </cell>
          <cell r="L49">
            <v>890.33</v>
          </cell>
          <cell r="M49">
            <v>9108.2199999999993</v>
          </cell>
        </row>
        <row r="50">
          <cell r="K50" t="str">
            <v>1302</v>
          </cell>
          <cell r="L50">
            <v>257.14</v>
          </cell>
          <cell r="M50">
            <v>3723.21</v>
          </cell>
        </row>
        <row r="51">
          <cell r="K51" t="str">
            <v>1402</v>
          </cell>
          <cell r="L51">
            <v>462.63</v>
          </cell>
          <cell r="M51">
            <v>6814.22</v>
          </cell>
        </row>
        <row r="52">
          <cell r="K52" t="str">
            <v>1502</v>
          </cell>
          <cell r="L52">
            <v>1980.46</v>
          </cell>
          <cell r="M52">
            <v>25647.93</v>
          </cell>
        </row>
        <row r="53">
          <cell r="K53" t="str">
            <v>1602</v>
          </cell>
          <cell r="L53">
            <v>2044.3600000000001</v>
          </cell>
          <cell r="M53">
            <v>29576.67</v>
          </cell>
        </row>
        <row r="54">
          <cell r="K54" t="str">
            <v>1702</v>
          </cell>
          <cell r="L54">
            <v>1246.3</v>
          </cell>
          <cell r="M54">
            <v>19717.5</v>
          </cell>
        </row>
        <row r="55">
          <cell r="K55" t="str">
            <v>1802</v>
          </cell>
          <cell r="L55">
            <v>488.46000000000004</v>
          </cell>
          <cell r="M55">
            <v>7686.83</v>
          </cell>
        </row>
        <row r="56">
          <cell r="K56" t="str">
            <v>1902</v>
          </cell>
          <cell r="L56">
            <v>2842.37</v>
          </cell>
          <cell r="M56">
            <v>41355.97</v>
          </cell>
        </row>
        <row r="57">
          <cell r="K57" t="str">
            <v>2002</v>
          </cell>
          <cell r="L57">
            <v>4137.13</v>
          </cell>
          <cell r="M57">
            <v>56569.369999999995</v>
          </cell>
        </row>
        <row r="58">
          <cell r="K58" t="str">
            <v>2102</v>
          </cell>
          <cell r="L58">
            <v>909.38999999999987</v>
          </cell>
          <cell r="M58">
            <v>12681</v>
          </cell>
        </row>
        <row r="59">
          <cell r="K59" t="str">
            <v>2202</v>
          </cell>
          <cell r="L59">
            <v>341.57</v>
          </cell>
          <cell r="M59">
            <v>4678.8099999999995</v>
          </cell>
        </row>
        <row r="60">
          <cell r="K60" t="str">
            <v>2302</v>
          </cell>
          <cell r="L60">
            <v>1094.3699999999999</v>
          </cell>
          <cell r="M60">
            <v>14990.66</v>
          </cell>
        </row>
        <row r="61">
          <cell r="K61" t="str">
            <v>2402</v>
          </cell>
          <cell r="L61">
            <v>2161.81</v>
          </cell>
          <cell r="M61">
            <v>32112.41</v>
          </cell>
        </row>
        <row r="62">
          <cell r="K62" t="str">
            <v>2502</v>
          </cell>
          <cell r="L62">
            <v>3877.95</v>
          </cell>
          <cell r="M62">
            <v>53489.439999999995</v>
          </cell>
        </row>
        <row r="63">
          <cell r="K63" t="str">
            <v>2602</v>
          </cell>
          <cell r="L63">
            <v>2309.44</v>
          </cell>
          <cell r="M63">
            <v>31400.84</v>
          </cell>
        </row>
        <row r="64">
          <cell r="K64" t="str">
            <v>2702</v>
          </cell>
          <cell r="L64">
            <v>7689.7999999999993</v>
          </cell>
          <cell r="M64">
            <v>104406.7</v>
          </cell>
        </row>
        <row r="65">
          <cell r="K65" t="str">
            <v>2802</v>
          </cell>
          <cell r="L65">
            <v>58813.37</v>
          </cell>
          <cell r="M65">
            <v>833028.93</v>
          </cell>
        </row>
        <row r="66">
          <cell r="K66" t="str">
            <v>0103</v>
          </cell>
          <cell r="L66">
            <v>7224.5</v>
          </cell>
          <cell r="M66">
            <v>108473.76999999999</v>
          </cell>
        </row>
        <row r="67">
          <cell r="K67" t="str">
            <v>0203</v>
          </cell>
          <cell r="L67">
            <v>4213.33</v>
          </cell>
          <cell r="M67">
            <v>76008.820000000007</v>
          </cell>
        </row>
        <row r="68">
          <cell r="K68" t="str">
            <v>0303</v>
          </cell>
          <cell r="L68">
            <v>288.51</v>
          </cell>
          <cell r="M68">
            <v>3471.76</v>
          </cell>
        </row>
        <row r="69">
          <cell r="K69" t="str">
            <v>0403</v>
          </cell>
          <cell r="L69">
            <v>67.28</v>
          </cell>
          <cell r="M69">
            <v>1359.36</v>
          </cell>
        </row>
        <row r="70">
          <cell r="K70" t="str">
            <v>0503</v>
          </cell>
          <cell r="L70">
            <v>11081.369999999999</v>
          </cell>
          <cell r="M70">
            <v>170998.39</v>
          </cell>
        </row>
        <row r="71">
          <cell r="K71" t="str">
            <v>0603</v>
          </cell>
          <cell r="L71">
            <v>170.4</v>
          </cell>
          <cell r="M71">
            <v>2384.4499999999998</v>
          </cell>
        </row>
        <row r="72">
          <cell r="K72" t="str">
            <v>0703</v>
          </cell>
          <cell r="L72">
            <v>30.189999999999998</v>
          </cell>
          <cell r="M72">
            <v>444.27</v>
          </cell>
        </row>
        <row r="73">
          <cell r="K73" t="str">
            <v>0803</v>
          </cell>
          <cell r="L73">
            <v>304.17</v>
          </cell>
          <cell r="M73">
            <v>6059.09</v>
          </cell>
        </row>
        <row r="74">
          <cell r="K74" t="str">
            <v>0903</v>
          </cell>
          <cell r="L74">
            <v>152.68</v>
          </cell>
          <cell r="M74">
            <v>2099.56</v>
          </cell>
        </row>
        <row r="75">
          <cell r="K75" t="str">
            <v>1003</v>
          </cell>
          <cell r="L75">
            <v>252.96</v>
          </cell>
          <cell r="M75">
            <v>3872.8</v>
          </cell>
        </row>
        <row r="76">
          <cell r="K76" t="str">
            <v>1103</v>
          </cell>
          <cell r="L76">
            <v>1078.01</v>
          </cell>
          <cell r="M76">
            <v>15235.19</v>
          </cell>
        </row>
        <row r="77">
          <cell r="K77" t="str">
            <v>1203</v>
          </cell>
          <cell r="L77">
            <v>829.96</v>
          </cell>
          <cell r="M77">
            <v>9168.59</v>
          </cell>
        </row>
        <row r="78">
          <cell r="K78" t="str">
            <v>1303</v>
          </cell>
          <cell r="L78">
            <v>240.65</v>
          </cell>
          <cell r="M78">
            <v>3739.7</v>
          </cell>
        </row>
        <row r="79">
          <cell r="K79" t="str">
            <v>1403</v>
          </cell>
          <cell r="L79">
            <v>495.02</v>
          </cell>
          <cell r="M79">
            <v>8071.19</v>
          </cell>
        </row>
        <row r="80">
          <cell r="K80" t="str">
            <v>1503</v>
          </cell>
          <cell r="L80">
            <v>2059.62</v>
          </cell>
          <cell r="M80">
            <v>28499.66</v>
          </cell>
        </row>
        <row r="81">
          <cell r="K81" t="str">
            <v>1603</v>
          </cell>
          <cell r="L81">
            <v>1995.31</v>
          </cell>
          <cell r="M81">
            <v>31030.309999999998</v>
          </cell>
        </row>
        <row r="82">
          <cell r="K82" t="str">
            <v>1703</v>
          </cell>
          <cell r="L82">
            <v>1167.08</v>
          </cell>
          <cell r="M82">
            <v>19796.72</v>
          </cell>
        </row>
        <row r="83">
          <cell r="K83" t="str">
            <v>1803</v>
          </cell>
          <cell r="L83">
            <v>501.54999999999995</v>
          </cell>
          <cell r="M83">
            <v>8461.74</v>
          </cell>
        </row>
        <row r="84">
          <cell r="K84" t="str">
            <v>1903</v>
          </cell>
          <cell r="L84">
            <v>2745.71</v>
          </cell>
          <cell r="M84">
            <v>43083.38</v>
          </cell>
        </row>
        <row r="85">
          <cell r="K85" t="str">
            <v>2003</v>
          </cell>
          <cell r="L85">
            <v>3881.48</v>
          </cell>
          <cell r="M85">
            <v>56786.990000000005</v>
          </cell>
        </row>
        <row r="86">
          <cell r="K86" t="str">
            <v>2103</v>
          </cell>
          <cell r="L86">
            <v>935.32999999999993</v>
          </cell>
          <cell r="M86">
            <v>14000.85</v>
          </cell>
        </row>
        <row r="87">
          <cell r="K87" t="str">
            <v>2203</v>
          </cell>
          <cell r="L87">
            <v>350.68</v>
          </cell>
          <cell r="M87">
            <v>5236.57</v>
          </cell>
        </row>
        <row r="88">
          <cell r="K88" t="str">
            <v>2303</v>
          </cell>
          <cell r="L88">
            <v>1110.4699999999998</v>
          </cell>
          <cell r="M88">
            <v>16473.09</v>
          </cell>
        </row>
        <row r="89">
          <cell r="K89" t="str">
            <v>2403</v>
          </cell>
          <cell r="L89">
            <v>2026.9699999999998</v>
          </cell>
          <cell r="M89">
            <v>32160.48</v>
          </cell>
        </row>
        <row r="90">
          <cell r="K90" t="str">
            <v>2503</v>
          </cell>
          <cell r="L90">
            <v>3739.5600000000004</v>
          </cell>
          <cell r="M90">
            <v>55369.46</v>
          </cell>
        </row>
        <row r="91">
          <cell r="K91" t="str">
            <v>2603</v>
          </cell>
          <cell r="L91">
            <v>2200.8199999999997</v>
          </cell>
          <cell r="M91">
            <v>31942.14</v>
          </cell>
        </row>
        <row r="92">
          <cell r="K92" t="str">
            <v>2703</v>
          </cell>
          <cell r="L92">
            <v>7330.01</v>
          </cell>
          <cell r="M92">
            <v>104443.93</v>
          </cell>
        </row>
        <row r="93">
          <cell r="K93" t="str">
            <v>2803</v>
          </cell>
          <cell r="L93">
            <v>13157.19</v>
          </cell>
          <cell r="M93">
            <v>194527.12</v>
          </cell>
        </row>
        <row r="94">
          <cell r="K94" t="str">
            <v>2903</v>
          </cell>
          <cell r="L94">
            <v>8975.01</v>
          </cell>
          <cell r="M94">
            <v>131511.69</v>
          </cell>
        </row>
        <row r="95">
          <cell r="K95" t="str">
            <v>3003</v>
          </cell>
          <cell r="L95">
            <v>37845.440000000002</v>
          </cell>
          <cell r="M95">
            <v>524042.3</v>
          </cell>
        </row>
        <row r="96">
          <cell r="K96" t="str">
            <v>0104</v>
          </cell>
          <cell r="L96">
            <v>7702.83</v>
          </cell>
          <cell r="M96">
            <v>109149.89</v>
          </cell>
        </row>
        <row r="97">
          <cell r="K97" t="str">
            <v>0204</v>
          </cell>
          <cell r="L97">
            <v>4340.03</v>
          </cell>
          <cell r="M97">
            <v>73053.84</v>
          </cell>
        </row>
        <row r="98">
          <cell r="K98" t="str">
            <v>0304</v>
          </cell>
          <cell r="L98">
            <v>307.28999999999996</v>
          </cell>
          <cell r="M98">
            <v>3452.9800000000005</v>
          </cell>
        </row>
        <row r="99">
          <cell r="K99" t="str">
            <v>0404</v>
          </cell>
          <cell r="L99">
            <v>70.819999999999993</v>
          </cell>
          <cell r="M99">
            <v>1355.8200000000002</v>
          </cell>
        </row>
        <row r="100">
          <cell r="K100" t="str">
            <v>0504</v>
          </cell>
          <cell r="L100">
            <v>11856.54</v>
          </cell>
          <cell r="M100">
            <v>171799.95</v>
          </cell>
        </row>
        <row r="101">
          <cell r="K101" t="str">
            <v>0604</v>
          </cell>
          <cell r="L101">
            <v>179.28</v>
          </cell>
          <cell r="M101">
            <v>2375.5700000000002</v>
          </cell>
        </row>
        <row r="102">
          <cell r="K102" t="str">
            <v>0704</v>
          </cell>
          <cell r="L102">
            <v>31.3</v>
          </cell>
          <cell r="M102">
            <v>443.15999999999997</v>
          </cell>
        </row>
        <row r="103">
          <cell r="K103" t="str">
            <v>0804</v>
          </cell>
          <cell r="L103">
            <v>327.31</v>
          </cell>
          <cell r="M103">
            <v>6055.43</v>
          </cell>
        </row>
        <row r="104">
          <cell r="K104" t="str">
            <v>0904</v>
          </cell>
          <cell r="L104">
            <v>160.83999999999997</v>
          </cell>
          <cell r="M104">
            <v>2091.4</v>
          </cell>
        </row>
        <row r="105">
          <cell r="K105" t="str">
            <v>1004</v>
          </cell>
          <cell r="L105">
            <v>266.93</v>
          </cell>
          <cell r="M105">
            <v>3858.83</v>
          </cell>
        </row>
        <row r="106">
          <cell r="K106" t="str">
            <v>1104</v>
          </cell>
          <cell r="L106">
            <v>1146.55</v>
          </cell>
          <cell r="M106">
            <v>15186.28</v>
          </cell>
        </row>
        <row r="107">
          <cell r="K107" t="str">
            <v>1204</v>
          </cell>
          <cell r="L107">
            <v>887.08</v>
          </cell>
          <cell r="M107">
            <v>9111.4699999999993</v>
          </cell>
        </row>
        <row r="108">
          <cell r="K108" t="str">
            <v>1304</v>
          </cell>
          <cell r="L108">
            <v>256.18</v>
          </cell>
          <cell r="M108">
            <v>3724.17</v>
          </cell>
        </row>
        <row r="109">
          <cell r="K109" t="str">
            <v>1404</v>
          </cell>
          <cell r="L109">
            <v>524.68999999999994</v>
          </cell>
          <cell r="M109">
            <v>8041.52</v>
          </cell>
        </row>
        <row r="110">
          <cell r="K110" t="str">
            <v>1504</v>
          </cell>
          <cell r="L110">
            <v>2183.4499999999998</v>
          </cell>
          <cell r="M110">
            <v>28375.83</v>
          </cell>
        </row>
        <row r="111">
          <cell r="K111" t="str">
            <v>1604</v>
          </cell>
          <cell r="L111">
            <v>2134.3000000000002</v>
          </cell>
          <cell r="M111">
            <v>31523.91</v>
          </cell>
        </row>
        <row r="112">
          <cell r="K112" t="str">
            <v>1704</v>
          </cell>
          <cell r="L112">
            <v>1236.05</v>
          </cell>
          <cell r="M112">
            <v>19727.75</v>
          </cell>
        </row>
        <row r="113">
          <cell r="K113" t="str">
            <v>1804</v>
          </cell>
          <cell r="L113">
            <v>526.56999999999994</v>
          </cell>
          <cell r="M113">
            <v>8436.7199999999993</v>
          </cell>
        </row>
        <row r="114">
          <cell r="K114" t="str">
            <v>1904</v>
          </cell>
          <cell r="L114">
            <v>2925.87</v>
          </cell>
          <cell r="M114">
            <v>42903.22</v>
          </cell>
        </row>
        <row r="115">
          <cell r="K115" t="str">
            <v>2004</v>
          </cell>
          <cell r="L115">
            <v>4128.3899999999994</v>
          </cell>
          <cell r="M115">
            <v>56540.08</v>
          </cell>
        </row>
        <row r="116">
          <cell r="K116" t="str">
            <v>2104</v>
          </cell>
          <cell r="L116">
            <v>990.34999999999991</v>
          </cell>
          <cell r="M116">
            <v>13945.83</v>
          </cell>
        </row>
        <row r="117">
          <cell r="K117" t="str">
            <v>2204</v>
          </cell>
          <cell r="L117">
            <v>373.62</v>
          </cell>
          <cell r="M117">
            <v>5213.63</v>
          </cell>
        </row>
        <row r="118">
          <cell r="K118" t="str">
            <v>2304</v>
          </cell>
          <cell r="L118">
            <v>1168.1599999999999</v>
          </cell>
          <cell r="M118">
            <v>16415.400000000001</v>
          </cell>
        </row>
        <row r="119">
          <cell r="K119" t="str">
            <v>2404</v>
          </cell>
          <cell r="L119">
            <v>2147.7199999999998</v>
          </cell>
          <cell r="M119">
            <v>32125.22</v>
          </cell>
        </row>
        <row r="120">
          <cell r="K120" t="str">
            <v>2504</v>
          </cell>
          <cell r="L120">
            <v>3981.3900000000003</v>
          </cell>
          <cell r="M120">
            <v>55158.879999999997</v>
          </cell>
        </row>
        <row r="121">
          <cell r="K121" t="str">
            <v>2604</v>
          </cell>
          <cell r="L121">
            <v>2463.4299999999998</v>
          </cell>
          <cell r="M121">
            <v>33844.660000000003</v>
          </cell>
        </row>
        <row r="122">
          <cell r="K122" t="str">
            <v>2704</v>
          </cell>
          <cell r="L122">
            <v>7792.92</v>
          </cell>
          <cell r="M122">
            <v>103981.02</v>
          </cell>
        </row>
        <row r="123">
          <cell r="K123" t="str">
            <v>2804</v>
          </cell>
          <cell r="L123">
            <v>14080.119999999999</v>
          </cell>
          <cell r="M123">
            <v>195066.09</v>
          </cell>
        </row>
        <row r="124">
          <cell r="K124" t="str">
            <v>2904</v>
          </cell>
          <cell r="L124">
            <v>9495.82</v>
          </cell>
          <cell r="M124">
            <v>132501.31</v>
          </cell>
        </row>
        <row r="125">
          <cell r="K125" t="str">
            <v>3004</v>
          </cell>
          <cell r="L125">
            <v>38630.99</v>
          </cell>
          <cell r="M125">
            <v>524618.17999999993</v>
          </cell>
        </row>
        <row r="126">
          <cell r="K126" t="str">
            <v>0105</v>
          </cell>
          <cell r="L126">
            <v>7532.57</v>
          </cell>
          <cell r="M126">
            <v>109320.15</v>
          </cell>
        </row>
        <row r="127">
          <cell r="K127" t="str">
            <v>0205</v>
          </cell>
          <cell r="L127">
            <v>4247.7199999999993</v>
          </cell>
          <cell r="M127">
            <v>73147.820000000007</v>
          </cell>
        </row>
        <row r="128">
          <cell r="K128" t="str">
            <v>0305</v>
          </cell>
          <cell r="L128">
            <v>300.53999999999996</v>
          </cell>
          <cell r="M128">
            <v>3459.7299999999996</v>
          </cell>
        </row>
        <row r="129">
          <cell r="K129" t="str">
            <v>0405</v>
          </cell>
          <cell r="L129">
            <v>68.789999999999992</v>
          </cell>
          <cell r="M129">
            <v>1357.85</v>
          </cell>
        </row>
        <row r="130">
          <cell r="K130" t="str">
            <v>0505</v>
          </cell>
          <cell r="L130">
            <v>11588.49</v>
          </cell>
          <cell r="M130">
            <v>172069.95</v>
          </cell>
        </row>
        <row r="131">
          <cell r="K131" t="str">
            <v>0605</v>
          </cell>
          <cell r="L131">
            <v>175.73000000000002</v>
          </cell>
          <cell r="M131">
            <v>2379.12</v>
          </cell>
        </row>
        <row r="132">
          <cell r="K132" t="str">
            <v>0705</v>
          </cell>
          <cell r="L132">
            <v>30.83</v>
          </cell>
          <cell r="M132">
            <v>443.63</v>
          </cell>
        </row>
        <row r="133">
          <cell r="K133" t="str">
            <v>0805</v>
          </cell>
          <cell r="L133">
            <v>318.82</v>
          </cell>
          <cell r="M133">
            <v>6044.44</v>
          </cell>
        </row>
        <row r="134">
          <cell r="K134" t="str">
            <v>0905</v>
          </cell>
          <cell r="L134">
            <v>156.97</v>
          </cell>
          <cell r="M134">
            <v>2095.27</v>
          </cell>
        </row>
        <row r="135">
          <cell r="K135" t="str">
            <v>1005</v>
          </cell>
          <cell r="L135">
            <v>261.39</v>
          </cell>
          <cell r="M135">
            <v>3864.37</v>
          </cell>
        </row>
        <row r="136">
          <cell r="K136" t="str">
            <v>1105</v>
          </cell>
          <cell r="L136">
            <v>1121.04</v>
          </cell>
          <cell r="M136">
            <v>15195.1</v>
          </cell>
        </row>
        <row r="137">
          <cell r="K137" t="str">
            <v>1205</v>
          </cell>
          <cell r="L137">
            <v>866.14</v>
          </cell>
          <cell r="M137">
            <v>9132.41</v>
          </cell>
        </row>
        <row r="138">
          <cell r="K138" t="str">
            <v>1305</v>
          </cell>
          <cell r="L138">
            <v>250.45</v>
          </cell>
          <cell r="M138">
            <v>3729.9</v>
          </cell>
        </row>
        <row r="139">
          <cell r="K139" t="str">
            <v>1405</v>
          </cell>
          <cell r="L139">
            <v>513.64</v>
          </cell>
          <cell r="M139">
            <v>8052.57</v>
          </cell>
        </row>
        <row r="140">
          <cell r="K140" t="str">
            <v>1505</v>
          </cell>
          <cell r="L140">
            <v>2135.62</v>
          </cell>
          <cell r="M140">
            <v>28423.659999999996</v>
          </cell>
        </row>
        <row r="141">
          <cell r="K141" t="str">
            <v>1605</v>
          </cell>
          <cell r="L141">
            <v>2089.4899999999998</v>
          </cell>
          <cell r="M141">
            <v>31543.989999999998</v>
          </cell>
        </row>
        <row r="142">
          <cell r="K142" t="str">
            <v>1705</v>
          </cell>
          <cell r="L142">
            <v>1250.46</v>
          </cell>
          <cell r="M142">
            <v>20486.3</v>
          </cell>
        </row>
        <row r="143">
          <cell r="K143" t="str">
            <v>1805</v>
          </cell>
          <cell r="L143">
            <v>516.37</v>
          </cell>
          <cell r="M143">
            <v>8446.92</v>
          </cell>
        </row>
        <row r="144">
          <cell r="K144" t="str">
            <v>1905</v>
          </cell>
          <cell r="L144">
            <v>2859.19</v>
          </cell>
          <cell r="M144">
            <v>42969.9</v>
          </cell>
        </row>
        <row r="145">
          <cell r="K145" t="str">
            <v>2005</v>
          </cell>
          <cell r="L145">
            <v>4036.38</v>
          </cell>
          <cell r="M145">
            <v>56632.09</v>
          </cell>
        </row>
        <row r="146">
          <cell r="K146" t="str">
            <v>2105</v>
          </cell>
          <cell r="L146">
            <v>969.53</v>
          </cell>
          <cell r="M146">
            <v>13966.650000000001</v>
          </cell>
        </row>
        <row r="147">
          <cell r="K147" t="str">
            <v>2205</v>
          </cell>
          <cell r="L147">
            <v>365</v>
          </cell>
          <cell r="M147">
            <v>5222.25</v>
          </cell>
        </row>
        <row r="148">
          <cell r="K148" t="str">
            <v>2305</v>
          </cell>
          <cell r="L148">
            <v>1145.1999999999998</v>
          </cell>
          <cell r="M148">
            <v>16438.36</v>
          </cell>
        </row>
        <row r="149">
          <cell r="K149" t="str">
            <v>2405</v>
          </cell>
          <cell r="L149">
            <v>2098.7799999999997</v>
          </cell>
          <cell r="M149">
            <v>32097.059999999998</v>
          </cell>
        </row>
        <row r="150">
          <cell r="K150" t="str">
            <v>2505</v>
          </cell>
          <cell r="L150">
            <v>3891.59</v>
          </cell>
          <cell r="M150">
            <v>55222.93</v>
          </cell>
        </row>
        <row r="151">
          <cell r="K151" t="str">
            <v>2605</v>
          </cell>
          <cell r="L151">
            <v>2411.3000000000002</v>
          </cell>
          <cell r="M151">
            <v>33868.300000000003</v>
          </cell>
        </row>
        <row r="152">
          <cell r="K152" t="str">
            <v>2705</v>
          </cell>
          <cell r="L152">
            <v>7622.26</v>
          </cell>
          <cell r="M152">
            <v>104151.68000000001</v>
          </cell>
        </row>
        <row r="153">
          <cell r="K153" t="str">
            <v>2805</v>
          </cell>
          <cell r="L153">
            <v>13783.4</v>
          </cell>
          <cell r="M153">
            <v>195270.36</v>
          </cell>
        </row>
        <row r="154">
          <cell r="K154" t="str">
            <v>2905</v>
          </cell>
          <cell r="L154">
            <v>9281.6899999999987</v>
          </cell>
          <cell r="M154">
            <v>132652.54</v>
          </cell>
        </row>
        <row r="155">
          <cell r="K155" t="str">
            <v>3005</v>
          </cell>
          <cell r="L155">
            <v>37835.49</v>
          </cell>
          <cell r="M155">
            <v>526120.37</v>
          </cell>
        </row>
        <row r="156">
          <cell r="K156" t="str">
            <v>0106</v>
          </cell>
          <cell r="L156">
            <v>7728.16</v>
          </cell>
          <cell r="M156">
            <v>110545.53</v>
          </cell>
        </row>
        <row r="157">
          <cell r="K157" t="str">
            <v>0206</v>
          </cell>
          <cell r="L157">
            <v>4319.8099999999995</v>
          </cell>
          <cell r="M157">
            <v>73095.700000000012</v>
          </cell>
        </row>
        <row r="158">
          <cell r="K158" t="str">
            <v>0306</v>
          </cell>
          <cell r="L158">
            <v>306.52999999999997</v>
          </cell>
          <cell r="M158">
            <v>3453.7400000000002</v>
          </cell>
        </row>
        <row r="159">
          <cell r="K159" t="str">
            <v>0406</v>
          </cell>
          <cell r="L159">
            <v>69.47</v>
          </cell>
          <cell r="M159">
            <v>1357.17</v>
          </cell>
        </row>
        <row r="160">
          <cell r="K160" t="str">
            <v>0506</v>
          </cell>
          <cell r="L160">
            <v>11786.509999999998</v>
          </cell>
          <cell r="M160">
            <v>171870.64</v>
          </cell>
        </row>
        <row r="161">
          <cell r="K161" t="str">
            <v>0606</v>
          </cell>
          <cell r="L161">
            <v>178.36</v>
          </cell>
          <cell r="M161">
            <v>2376.4899999999998</v>
          </cell>
        </row>
        <row r="162">
          <cell r="K162" t="str">
            <v>0706</v>
          </cell>
          <cell r="L162">
            <v>31.14</v>
          </cell>
          <cell r="M162">
            <v>443.32</v>
          </cell>
        </row>
        <row r="163">
          <cell r="K163" t="str">
            <v>0806</v>
          </cell>
          <cell r="L163">
            <v>372.1</v>
          </cell>
          <cell r="M163">
            <v>6056.61</v>
          </cell>
        </row>
        <row r="164">
          <cell r="K164" t="str">
            <v>0906</v>
          </cell>
          <cell r="L164">
            <v>159.01999999999998</v>
          </cell>
          <cell r="M164">
            <v>2093.2199999999998</v>
          </cell>
        </row>
        <row r="165">
          <cell r="K165" t="str">
            <v>1006</v>
          </cell>
          <cell r="L165">
            <v>265.53999999999996</v>
          </cell>
          <cell r="M165">
            <v>3860.2200000000003</v>
          </cell>
        </row>
        <row r="166">
          <cell r="K166" t="str">
            <v>1106</v>
          </cell>
          <cell r="L166">
            <v>1142.3699999999999</v>
          </cell>
          <cell r="M166">
            <v>15190.46</v>
          </cell>
        </row>
        <row r="167">
          <cell r="K167" t="str">
            <v>1206</v>
          </cell>
          <cell r="L167">
            <v>884.15</v>
          </cell>
          <cell r="M167">
            <v>9114.4</v>
          </cell>
        </row>
        <row r="168">
          <cell r="K168" t="str">
            <v>1306</v>
          </cell>
          <cell r="L168">
            <v>255.29999999999998</v>
          </cell>
          <cell r="M168">
            <v>3725.05</v>
          </cell>
        </row>
        <row r="169">
          <cell r="K169" t="str">
            <v>1406</v>
          </cell>
          <cell r="L169">
            <v>522.89</v>
          </cell>
          <cell r="M169">
            <v>8043.32</v>
          </cell>
        </row>
        <row r="170">
          <cell r="K170" t="str">
            <v>1506</v>
          </cell>
          <cell r="L170">
            <v>2173.1800000000003</v>
          </cell>
          <cell r="M170">
            <v>28386.1</v>
          </cell>
        </row>
        <row r="171">
          <cell r="K171" t="str">
            <v>1606</v>
          </cell>
          <cell r="L171">
            <v>2126.17</v>
          </cell>
          <cell r="M171">
            <v>31532.04</v>
          </cell>
        </row>
        <row r="172">
          <cell r="K172" t="str">
            <v>1706</v>
          </cell>
          <cell r="L172">
            <v>1331.01</v>
          </cell>
          <cell r="M172">
            <v>20466.23</v>
          </cell>
        </row>
        <row r="173">
          <cell r="K173" t="str">
            <v>1806</v>
          </cell>
          <cell r="L173">
            <v>523.61</v>
          </cell>
          <cell r="M173">
            <v>8439.68</v>
          </cell>
        </row>
        <row r="174">
          <cell r="K174" t="str">
            <v>1906</v>
          </cell>
          <cell r="L174">
            <v>2974.6499999999996</v>
          </cell>
          <cell r="M174">
            <v>42913.47</v>
          </cell>
        </row>
        <row r="175">
          <cell r="K175" t="str">
            <v>2006</v>
          </cell>
          <cell r="L175">
            <v>4175.43</v>
          </cell>
          <cell r="M175">
            <v>56555.130000000005</v>
          </cell>
        </row>
        <row r="176">
          <cell r="K176" t="str">
            <v>2106</v>
          </cell>
          <cell r="L176">
            <v>986.5</v>
          </cell>
          <cell r="M176">
            <v>13949.68</v>
          </cell>
        </row>
        <row r="177">
          <cell r="K177" t="str">
            <v>2206</v>
          </cell>
          <cell r="L177">
            <v>404.38</v>
          </cell>
          <cell r="M177">
            <v>5215.1400000000003</v>
          </cell>
        </row>
        <row r="178">
          <cell r="K178" t="str">
            <v>2306</v>
          </cell>
          <cell r="L178">
            <v>1162.3499999999999</v>
          </cell>
          <cell r="M178">
            <v>16421.21</v>
          </cell>
        </row>
        <row r="179">
          <cell r="K179" t="str">
            <v>2406</v>
          </cell>
          <cell r="L179">
            <v>2134.13</v>
          </cell>
          <cell r="M179">
            <v>32138.809999999998</v>
          </cell>
        </row>
        <row r="180">
          <cell r="K180" t="str">
            <v>2506</v>
          </cell>
          <cell r="L180">
            <v>4065.12</v>
          </cell>
          <cell r="M180">
            <v>55172.04</v>
          </cell>
        </row>
        <row r="181">
          <cell r="K181" t="str">
            <v>2606</v>
          </cell>
          <cell r="L181">
            <v>2453.9299999999998</v>
          </cell>
          <cell r="M181">
            <v>33854.160000000003</v>
          </cell>
        </row>
        <row r="182">
          <cell r="K182" t="str">
            <v>2706</v>
          </cell>
          <cell r="L182">
            <v>7767.51</v>
          </cell>
          <cell r="M182">
            <v>104006.43000000001</v>
          </cell>
        </row>
        <row r="183">
          <cell r="K183" t="str">
            <v>2806</v>
          </cell>
          <cell r="L183">
            <v>14068.38</v>
          </cell>
          <cell r="M183">
            <v>195632.3</v>
          </cell>
        </row>
        <row r="184">
          <cell r="K184" t="str">
            <v>2906</v>
          </cell>
          <cell r="L184">
            <v>9561.6</v>
          </cell>
          <cell r="M184">
            <v>132526.89000000001</v>
          </cell>
        </row>
        <row r="185">
          <cell r="K185" t="str">
            <v>3006</v>
          </cell>
          <cell r="L185">
            <v>38830.69</v>
          </cell>
          <cell r="M185">
            <v>525510.19000000006</v>
          </cell>
        </row>
        <row r="186">
          <cell r="K186" t="str">
            <v>0107</v>
          </cell>
          <cell r="L186">
            <v>7557.27</v>
          </cell>
          <cell r="M186">
            <v>111569.51000000001</v>
          </cell>
        </row>
        <row r="187">
          <cell r="K187" t="str">
            <v>0207</v>
          </cell>
          <cell r="L187">
            <v>4228.4400000000005</v>
          </cell>
          <cell r="M187">
            <v>73188.73000000001</v>
          </cell>
        </row>
        <row r="188">
          <cell r="K188" t="str">
            <v>0307</v>
          </cell>
          <cell r="L188">
            <v>299.77999999999997</v>
          </cell>
          <cell r="M188">
            <v>3460.49</v>
          </cell>
        </row>
        <row r="189">
          <cell r="K189" t="str">
            <v>0407</v>
          </cell>
          <cell r="L189">
            <v>67.460000000000008</v>
          </cell>
          <cell r="M189">
            <v>1359.1799999999998</v>
          </cell>
        </row>
        <row r="190">
          <cell r="K190" t="str">
            <v>0507</v>
          </cell>
          <cell r="L190">
            <v>11520.11</v>
          </cell>
          <cell r="M190">
            <v>184366.84</v>
          </cell>
        </row>
        <row r="191">
          <cell r="K191" t="str">
            <v>0607</v>
          </cell>
          <cell r="L191">
            <v>174.82999999999998</v>
          </cell>
          <cell r="M191">
            <v>2380.02</v>
          </cell>
        </row>
        <row r="192">
          <cell r="K192" t="str">
            <v>0707</v>
          </cell>
          <cell r="L192">
            <v>30.68</v>
          </cell>
          <cell r="M192">
            <v>443.78</v>
          </cell>
        </row>
        <row r="193">
          <cell r="K193" t="str">
            <v>0807</v>
          </cell>
          <cell r="L193">
            <v>363.63</v>
          </cell>
          <cell r="M193">
            <v>9180.619999999999</v>
          </cell>
        </row>
        <row r="194">
          <cell r="K194" t="str">
            <v>0907</v>
          </cell>
          <cell r="L194">
            <v>155.19999999999999</v>
          </cell>
          <cell r="M194">
            <v>2097.04</v>
          </cell>
        </row>
        <row r="195">
          <cell r="K195" t="str">
            <v>1007</v>
          </cell>
          <cell r="L195">
            <v>260.02999999999997</v>
          </cell>
          <cell r="M195">
            <v>4678.76</v>
          </cell>
        </row>
        <row r="196">
          <cell r="K196" t="str">
            <v>1107</v>
          </cell>
          <cell r="L196">
            <v>1116.93</v>
          </cell>
          <cell r="M196">
            <v>16729.36</v>
          </cell>
        </row>
        <row r="197">
          <cell r="K197" t="str">
            <v>1207</v>
          </cell>
          <cell r="L197">
            <v>863.29000000000008</v>
          </cell>
          <cell r="M197">
            <v>9135.26</v>
          </cell>
        </row>
        <row r="198">
          <cell r="K198" t="str">
            <v>1307</v>
          </cell>
          <cell r="L198">
            <v>249.59</v>
          </cell>
          <cell r="M198">
            <v>3730.7599999999998</v>
          </cell>
        </row>
        <row r="199">
          <cell r="K199" t="str">
            <v>1407</v>
          </cell>
          <cell r="L199">
            <v>511.85</v>
          </cell>
          <cell r="M199">
            <v>8054.36</v>
          </cell>
        </row>
        <row r="200">
          <cell r="K200" t="str">
            <v>1507</v>
          </cell>
          <cell r="L200">
            <v>2125.6000000000004</v>
          </cell>
          <cell r="M200">
            <v>33131.54</v>
          </cell>
        </row>
        <row r="201">
          <cell r="K201" t="str">
            <v>1607</v>
          </cell>
          <cell r="L201">
            <v>2081.52</v>
          </cell>
          <cell r="M201">
            <v>36104.93</v>
          </cell>
        </row>
        <row r="202">
          <cell r="K202" t="str">
            <v>1707</v>
          </cell>
          <cell r="L202">
            <v>1301</v>
          </cell>
          <cell r="M202">
            <v>21065.83</v>
          </cell>
        </row>
        <row r="203">
          <cell r="K203" t="str">
            <v>1807</v>
          </cell>
          <cell r="L203">
            <v>513.47</v>
          </cell>
          <cell r="M203">
            <v>8908.26</v>
          </cell>
        </row>
        <row r="204">
          <cell r="K204" t="str">
            <v>1907</v>
          </cell>
          <cell r="L204">
            <v>2908.1899999999996</v>
          </cell>
          <cell r="M204">
            <v>47118.82</v>
          </cell>
        </row>
        <row r="205">
          <cell r="K205" t="str">
            <v>2007</v>
          </cell>
          <cell r="L205">
            <v>4083.77</v>
          </cell>
          <cell r="M205">
            <v>68768.240000000005</v>
          </cell>
        </row>
        <row r="206">
          <cell r="K206" t="str">
            <v>2107</v>
          </cell>
          <cell r="L206">
            <v>965.79</v>
          </cell>
          <cell r="M206">
            <v>16462.349999999999</v>
          </cell>
        </row>
        <row r="207">
          <cell r="K207" t="str">
            <v>2207</v>
          </cell>
          <cell r="L207">
            <v>395.81</v>
          </cell>
          <cell r="M207">
            <v>5746.08</v>
          </cell>
        </row>
        <row r="208">
          <cell r="K208" t="str">
            <v>2307</v>
          </cell>
          <cell r="L208">
            <v>1139.53</v>
          </cell>
          <cell r="M208">
            <v>18061.52</v>
          </cell>
        </row>
        <row r="209">
          <cell r="K209" t="str">
            <v>2407</v>
          </cell>
          <cell r="L209">
            <v>2085.52</v>
          </cell>
          <cell r="M209">
            <v>36598.46</v>
          </cell>
        </row>
        <row r="210">
          <cell r="K210" t="str">
            <v>2507</v>
          </cell>
          <cell r="L210">
            <v>3976.63</v>
          </cell>
          <cell r="M210">
            <v>58855.090000000004</v>
          </cell>
        </row>
        <row r="211">
          <cell r="K211" t="str">
            <v>2607</v>
          </cell>
          <cell r="L211">
            <v>2424.16</v>
          </cell>
          <cell r="M211">
            <v>37030.03</v>
          </cell>
        </row>
        <row r="212">
          <cell r="K212" t="str">
            <v>2707</v>
          </cell>
          <cell r="L212">
            <v>7597.49</v>
          </cell>
          <cell r="M212">
            <v>112682.14</v>
          </cell>
        </row>
        <row r="213">
          <cell r="K213" t="str">
            <v>2807</v>
          </cell>
          <cell r="L213">
            <v>13722.43</v>
          </cell>
          <cell r="M213">
            <v>201218.86</v>
          </cell>
        </row>
        <row r="214">
          <cell r="K214" t="str">
            <v>2907</v>
          </cell>
          <cell r="L214">
            <v>9713.26</v>
          </cell>
          <cell r="M214">
            <v>152348.29999999999</v>
          </cell>
        </row>
        <row r="215">
          <cell r="K215" t="str">
            <v>3007</v>
          </cell>
          <cell r="L215">
            <v>38109.25</v>
          </cell>
          <cell r="M215">
            <v>556400.59</v>
          </cell>
        </row>
        <row r="216">
          <cell r="K216" t="str">
            <v>0108</v>
          </cell>
          <cell r="L216">
            <v>7672.83</v>
          </cell>
          <cell r="M216">
            <v>110600.86</v>
          </cell>
        </row>
        <row r="217">
          <cell r="K217" t="str">
            <v>0208</v>
          </cell>
          <cell r="L217">
            <v>4277.4400000000005</v>
          </cell>
          <cell r="M217">
            <v>73138.41</v>
          </cell>
        </row>
        <row r="218">
          <cell r="K218" t="str">
            <v>0308</v>
          </cell>
          <cell r="L218">
            <v>305.75</v>
          </cell>
          <cell r="M218">
            <v>3454.5199999999995</v>
          </cell>
        </row>
        <row r="219">
          <cell r="K219" t="str">
            <v>0408</v>
          </cell>
          <cell r="L219">
            <v>68.09</v>
          </cell>
          <cell r="M219">
            <v>1358.55</v>
          </cell>
        </row>
        <row r="220">
          <cell r="K220" t="str">
            <v>0508</v>
          </cell>
          <cell r="L220">
            <v>11715.04</v>
          </cell>
          <cell r="M220">
            <v>170849.47999999998</v>
          </cell>
        </row>
        <row r="221">
          <cell r="K221" t="str">
            <v>0608</v>
          </cell>
          <cell r="L221">
            <v>177.42000000000002</v>
          </cell>
          <cell r="M221">
            <v>2377.4299999999998</v>
          </cell>
        </row>
        <row r="222">
          <cell r="K222" t="str">
            <v>0708</v>
          </cell>
          <cell r="L222">
            <v>30.98</v>
          </cell>
          <cell r="M222">
            <v>443.48</v>
          </cell>
        </row>
        <row r="223">
          <cell r="K223" t="str">
            <v>0808</v>
          </cell>
          <cell r="L223">
            <v>453.44</v>
          </cell>
          <cell r="M223">
            <v>6053.89</v>
          </cell>
        </row>
        <row r="224">
          <cell r="K224" t="str">
            <v>0908</v>
          </cell>
          <cell r="L224">
            <v>157.16999999999999</v>
          </cell>
          <cell r="M224">
            <v>2095.0699999999997</v>
          </cell>
        </row>
        <row r="225">
          <cell r="K225" t="str">
            <v>1008</v>
          </cell>
          <cell r="L225">
            <v>263.73</v>
          </cell>
          <cell r="M225">
            <v>3862.0299999999997</v>
          </cell>
        </row>
        <row r="226">
          <cell r="K226" t="str">
            <v>1108</v>
          </cell>
          <cell r="L226">
            <v>1137.48</v>
          </cell>
          <cell r="M226">
            <v>15190.97</v>
          </cell>
        </row>
        <row r="227">
          <cell r="K227" t="str">
            <v>1208</v>
          </cell>
          <cell r="L227">
            <v>881.18000000000006</v>
          </cell>
          <cell r="M227">
            <v>9117.369999999999</v>
          </cell>
        </row>
        <row r="228">
          <cell r="K228" t="str">
            <v>1308</v>
          </cell>
          <cell r="L228">
            <v>287</v>
          </cell>
          <cell r="M228">
            <v>3725.94</v>
          </cell>
        </row>
        <row r="229">
          <cell r="K229" t="str">
            <v>1408</v>
          </cell>
          <cell r="L229">
            <v>521.02</v>
          </cell>
          <cell r="M229">
            <v>8045.1900000000005</v>
          </cell>
        </row>
        <row r="230">
          <cell r="K230" t="str">
            <v>1508</v>
          </cell>
          <cell r="L230">
            <v>2160.21</v>
          </cell>
          <cell r="M230">
            <v>28399.07</v>
          </cell>
        </row>
        <row r="231">
          <cell r="K231" t="str">
            <v>1608</v>
          </cell>
          <cell r="L231">
            <v>2169.25</v>
          </cell>
          <cell r="M231">
            <v>31535.74</v>
          </cell>
        </row>
        <row r="232">
          <cell r="K232" t="str">
            <v>1708</v>
          </cell>
          <cell r="L232">
            <v>1351.04</v>
          </cell>
          <cell r="M232">
            <v>20476.96</v>
          </cell>
        </row>
        <row r="233">
          <cell r="K233" t="str">
            <v>1808</v>
          </cell>
          <cell r="L233">
            <v>505.14</v>
          </cell>
          <cell r="M233">
            <v>7715.8</v>
          </cell>
        </row>
        <row r="234">
          <cell r="K234" t="str">
            <v>1908</v>
          </cell>
          <cell r="L234">
            <v>3049.96</v>
          </cell>
          <cell r="M234">
            <v>42925.659999999996</v>
          </cell>
        </row>
        <row r="235">
          <cell r="K235" t="str">
            <v>2008</v>
          </cell>
          <cell r="L235">
            <v>4173.99</v>
          </cell>
          <cell r="M235">
            <v>56577.29</v>
          </cell>
        </row>
        <row r="236">
          <cell r="K236" t="str">
            <v>2108</v>
          </cell>
          <cell r="L236">
            <v>981.44</v>
          </cell>
          <cell r="M236">
            <v>13954.74</v>
          </cell>
        </row>
        <row r="237">
          <cell r="K237" t="str">
            <v>2208</v>
          </cell>
          <cell r="L237">
            <v>402.64</v>
          </cell>
          <cell r="M237">
            <v>5216.88</v>
          </cell>
        </row>
        <row r="238">
          <cell r="K238" t="str">
            <v>2308</v>
          </cell>
          <cell r="L238">
            <v>1155.56</v>
          </cell>
          <cell r="M238">
            <v>16428</v>
          </cell>
        </row>
        <row r="239">
          <cell r="K239" t="str">
            <v>2408</v>
          </cell>
          <cell r="L239">
            <v>2207.17</v>
          </cell>
          <cell r="M239">
            <v>32134.18</v>
          </cell>
        </row>
        <row r="240">
          <cell r="K240" t="str">
            <v>2508</v>
          </cell>
          <cell r="L240">
            <v>4068.2200000000003</v>
          </cell>
          <cell r="M240">
            <v>55181.240000000005</v>
          </cell>
        </row>
        <row r="241">
          <cell r="K241" t="str">
            <v>2608</v>
          </cell>
          <cell r="L241">
            <v>2465.09</v>
          </cell>
          <cell r="M241">
            <v>33857.589999999997</v>
          </cell>
        </row>
        <row r="242">
          <cell r="K242" t="str">
            <v>2708</v>
          </cell>
          <cell r="L242">
            <v>7833.95</v>
          </cell>
          <cell r="M242">
            <v>104036.39</v>
          </cell>
        </row>
        <row r="243">
          <cell r="K243" t="str">
            <v>2808</v>
          </cell>
          <cell r="L243">
            <v>13976.369999999999</v>
          </cell>
          <cell r="M243">
            <v>194631.74</v>
          </cell>
        </row>
        <row r="244">
          <cell r="K244" t="str">
            <v>2908</v>
          </cell>
          <cell r="L244">
            <v>9943.51</v>
          </cell>
          <cell r="M244">
            <v>132545.53</v>
          </cell>
        </row>
        <row r="245">
          <cell r="K245" t="str">
            <v>3008</v>
          </cell>
          <cell r="L245">
            <v>39020.25</v>
          </cell>
          <cell r="M245">
            <v>525607.67000000004</v>
          </cell>
        </row>
        <row r="246">
          <cell r="K246" t="str">
            <v>0109</v>
          </cell>
          <cell r="L246">
            <v>7645.59</v>
          </cell>
          <cell r="M246">
            <v>110628.1</v>
          </cell>
        </row>
        <row r="247">
          <cell r="K247" t="str">
            <v>0209</v>
          </cell>
          <cell r="L247">
            <v>4276.8599999999997</v>
          </cell>
          <cell r="M247">
            <v>73264.600000000006</v>
          </cell>
        </row>
        <row r="248">
          <cell r="K248" t="str">
            <v>0309</v>
          </cell>
          <cell r="L248">
            <v>305.39</v>
          </cell>
          <cell r="M248">
            <v>3454.88</v>
          </cell>
        </row>
        <row r="249">
          <cell r="K249" t="str">
            <v>0409</v>
          </cell>
          <cell r="L249">
            <v>67.39</v>
          </cell>
          <cell r="M249">
            <v>1359.25</v>
          </cell>
        </row>
        <row r="250">
          <cell r="K250" t="str">
            <v>0509</v>
          </cell>
          <cell r="L250">
            <v>11679.29</v>
          </cell>
          <cell r="M250">
            <v>170885.56</v>
          </cell>
        </row>
        <row r="251">
          <cell r="K251" t="str">
            <v>0609</v>
          </cell>
          <cell r="L251">
            <v>176.94</v>
          </cell>
          <cell r="M251">
            <v>2377.91</v>
          </cell>
        </row>
        <row r="252">
          <cell r="K252" t="str">
            <v>0709</v>
          </cell>
          <cell r="L252">
            <v>30.91</v>
          </cell>
          <cell r="M252">
            <v>443.54999999999995</v>
          </cell>
        </row>
        <row r="253">
          <cell r="K253" t="str">
            <v>0809</v>
          </cell>
          <cell r="L253">
            <v>452.82000000000005</v>
          </cell>
          <cell r="M253">
            <v>6054.51</v>
          </cell>
        </row>
        <row r="254">
          <cell r="K254" t="str">
            <v>0909</v>
          </cell>
          <cell r="L254">
            <v>156.26</v>
          </cell>
          <cell r="M254">
            <v>2095.98</v>
          </cell>
        </row>
        <row r="255">
          <cell r="K255" t="str">
            <v>1009</v>
          </cell>
          <cell r="L255">
            <v>263.03999999999996</v>
          </cell>
          <cell r="M255">
            <v>3862.7200000000003</v>
          </cell>
        </row>
        <row r="256">
          <cell r="K256" t="str">
            <v>1109</v>
          </cell>
          <cell r="L256">
            <v>1135.44</v>
          </cell>
          <cell r="M256">
            <v>15193.009999999998</v>
          </cell>
        </row>
        <row r="257">
          <cell r="K257" t="str">
            <v>1209</v>
          </cell>
          <cell r="L257">
            <v>879.74</v>
          </cell>
          <cell r="M257">
            <v>9118.8100000000013</v>
          </cell>
        </row>
        <row r="258">
          <cell r="K258" t="str">
            <v>1309</v>
          </cell>
          <cell r="L258">
            <v>286.58000000000004</v>
          </cell>
          <cell r="M258">
            <v>3726.3599999999997</v>
          </cell>
        </row>
        <row r="259">
          <cell r="K259" t="str">
            <v>1409</v>
          </cell>
          <cell r="L259">
            <v>520.12</v>
          </cell>
          <cell r="M259">
            <v>8046.09</v>
          </cell>
        </row>
        <row r="260">
          <cell r="K260" t="str">
            <v>1509</v>
          </cell>
          <cell r="L260">
            <v>2155.11</v>
          </cell>
          <cell r="M260">
            <v>28404.170000000002</v>
          </cell>
        </row>
        <row r="261">
          <cell r="K261" t="str">
            <v>1609</v>
          </cell>
          <cell r="L261">
            <v>2165.2400000000002</v>
          </cell>
          <cell r="M261">
            <v>31539.75</v>
          </cell>
        </row>
        <row r="262">
          <cell r="K262" t="str">
            <v>1709</v>
          </cell>
          <cell r="L262">
            <v>1345.88</v>
          </cell>
          <cell r="M262">
            <v>20482.120000000003</v>
          </cell>
        </row>
        <row r="263">
          <cell r="K263" t="str">
            <v>1809</v>
          </cell>
          <cell r="L263">
            <v>504.02</v>
          </cell>
          <cell r="M263">
            <v>7716.92</v>
          </cell>
        </row>
        <row r="264">
          <cell r="K264" t="str">
            <v>1909</v>
          </cell>
          <cell r="L264">
            <v>3065.39</v>
          </cell>
          <cell r="M264">
            <v>42930.71</v>
          </cell>
        </row>
        <row r="265">
          <cell r="K265" t="str">
            <v>2009</v>
          </cell>
          <cell r="L265">
            <v>4166.55</v>
          </cell>
          <cell r="M265">
            <v>56584.729999999996</v>
          </cell>
        </row>
        <row r="266">
          <cell r="K266" t="str">
            <v>2109</v>
          </cell>
          <cell r="L266">
            <v>979.52</v>
          </cell>
          <cell r="M266">
            <v>13956.66</v>
          </cell>
        </row>
        <row r="267">
          <cell r="K267" t="str">
            <v>2209</v>
          </cell>
          <cell r="L267">
            <v>401.89</v>
          </cell>
          <cell r="M267">
            <v>5217.63</v>
          </cell>
        </row>
        <row r="268">
          <cell r="K268" t="str">
            <v>2309</v>
          </cell>
          <cell r="L268">
            <v>1152.6300000000001</v>
          </cell>
          <cell r="M268">
            <v>16430.93</v>
          </cell>
        </row>
        <row r="269">
          <cell r="K269" t="str">
            <v>2409</v>
          </cell>
          <cell r="L269">
            <v>2200.3000000000002</v>
          </cell>
          <cell r="M269">
            <v>32110.77</v>
          </cell>
        </row>
        <row r="270">
          <cell r="K270" t="str">
            <v>2509</v>
          </cell>
          <cell r="L270">
            <v>4134.3099999999995</v>
          </cell>
          <cell r="M270">
            <v>55681.18</v>
          </cell>
        </row>
        <row r="271">
          <cell r="K271" t="str">
            <v>2609</v>
          </cell>
          <cell r="L271">
            <v>2525.48</v>
          </cell>
          <cell r="M271">
            <v>33862.31</v>
          </cell>
        </row>
        <row r="272">
          <cell r="K272" t="str">
            <v>2709</v>
          </cell>
          <cell r="L272">
            <v>7841.4299999999994</v>
          </cell>
          <cell r="M272">
            <v>104048.77</v>
          </cell>
        </row>
        <row r="273">
          <cell r="K273" t="str">
            <v>2809</v>
          </cell>
          <cell r="L273">
            <v>13939.18</v>
          </cell>
          <cell r="M273">
            <v>194642.81</v>
          </cell>
        </row>
        <row r="274">
          <cell r="K274" t="str">
            <v>2909</v>
          </cell>
          <cell r="L274">
            <v>9989.9500000000007</v>
          </cell>
          <cell r="M274">
            <v>132557.9</v>
          </cell>
        </row>
        <row r="275">
          <cell r="K275" t="str">
            <v>3009</v>
          </cell>
          <cell r="L275">
            <v>38963.160000000003</v>
          </cell>
          <cell r="M275">
            <v>525664.76</v>
          </cell>
        </row>
        <row r="276">
          <cell r="K276" t="str">
            <v>0110</v>
          </cell>
          <cell r="L276">
            <v>7476.68</v>
          </cell>
          <cell r="M276">
            <v>110797.01000000001</v>
          </cell>
        </row>
        <row r="277">
          <cell r="K277" t="str">
            <v>0210</v>
          </cell>
          <cell r="L277">
            <v>4186.83</v>
          </cell>
          <cell r="M277">
            <v>73319.5</v>
          </cell>
        </row>
        <row r="278">
          <cell r="K278" t="str">
            <v>0310</v>
          </cell>
          <cell r="L278">
            <v>298.66999999999996</v>
          </cell>
          <cell r="M278">
            <v>3461.6</v>
          </cell>
        </row>
        <row r="279">
          <cell r="K279" t="str">
            <v>0410</v>
          </cell>
          <cell r="L279">
            <v>65.430000000000007</v>
          </cell>
          <cell r="M279">
            <v>1361.21</v>
          </cell>
        </row>
        <row r="280">
          <cell r="K280" t="str">
            <v>0510</v>
          </cell>
          <cell r="L280">
            <v>11416.4</v>
          </cell>
          <cell r="M280">
            <v>171150.53</v>
          </cell>
        </row>
        <row r="281">
          <cell r="K281" t="str">
            <v>0610</v>
          </cell>
          <cell r="L281">
            <v>173.46</v>
          </cell>
          <cell r="M281">
            <v>2381.39</v>
          </cell>
        </row>
        <row r="282">
          <cell r="K282" t="str">
            <v>0710</v>
          </cell>
          <cell r="L282">
            <v>30.45</v>
          </cell>
          <cell r="M282">
            <v>444.01</v>
          </cell>
        </row>
        <row r="283">
          <cell r="K283" t="str">
            <v>0810</v>
          </cell>
          <cell r="L283">
            <v>444.46000000000004</v>
          </cell>
          <cell r="M283">
            <v>6048.62</v>
          </cell>
        </row>
        <row r="284">
          <cell r="K284" t="str">
            <v>0910</v>
          </cell>
          <cell r="L284">
            <v>152.49</v>
          </cell>
          <cell r="M284">
            <v>2099.75</v>
          </cell>
        </row>
        <row r="285">
          <cell r="K285" t="str">
            <v>1010</v>
          </cell>
          <cell r="L285">
            <v>257.58000000000004</v>
          </cell>
          <cell r="M285">
            <v>3868.1800000000003</v>
          </cell>
        </row>
        <row r="286">
          <cell r="K286" t="str">
            <v>1110</v>
          </cell>
          <cell r="L286">
            <v>1110.1600000000001</v>
          </cell>
          <cell r="M286">
            <v>15203.04</v>
          </cell>
        </row>
        <row r="287">
          <cell r="K287" t="str">
            <v>1210</v>
          </cell>
          <cell r="L287">
            <v>858.99</v>
          </cell>
          <cell r="M287">
            <v>9139.56</v>
          </cell>
        </row>
        <row r="288">
          <cell r="K288" t="str">
            <v>1310</v>
          </cell>
          <cell r="L288">
            <v>280.89</v>
          </cell>
          <cell r="M288">
            <v>3732.05</v>
          </cell>
        </row>
        <row r="289">
          <cell r="K289" t="str">
            <v>1410</v>
          </cell>
          <cell r="L289">
            <v>509.15999999999997</v>
          </cell>
          <cell r="M289">
            <v>8057.05</v>
          </cell>
        </row>
        <row r="290">
          <cell r="K290" t="str">
            <v>1510</v>
          </cell>
          <cell r="L290">
            <v>2107.96</v>
          </cell>
          <cell r="M290">
            <v>28451.32</v>
          </cell>
        </row>
        <row r="291">
          <cell r="K291" t="str">
            <v>1610</v>
          </cell>
          <cell r="L291">
            <v>2120.9299999999998</v>
          </cell>
          <cell r="M291">
            <v>31559.54</v>
          </cell>
        </row>
        <row r="292">
          <cell r="K292" t="str">
            <v>1710</v>
          </cell>
          <cell r="L292">
            <v>1316.1999999999998</v>
          </cell>
          <cell r="M292">
            <v>20511.800000000003</v>
          </cell>
        </row>
        <row r="293">
          <cell r="K293" t="str">
            <v>1810</v>
          </cell>
          <cell r="L293">
            <v>494.30999999999995</v>
          </cell>
          <cell r="M293">
            <v>7726.63</v>
          </cell>
        </row>
        <row r="294">
          <cell r="K294" t="str">
            <v>1910</v>
          </cell>
          <cell r="L294">
            <v>2999.3599999999997</v>
          </cell>
          <cell r="M294">
            <v>42996.74</v>
          </cell>
        </row>
        <row r="295">
          <cell r="K295" t="str">
            <v>2010</v>
          </cell>
          <cell r="L295">
            <v>4075.59</v>
          </cell>
          <cell r="M295">
            <v>56675.69</v>
          </cell>
        </row>
        <row r="296">
          <cell r="K296" t="str">
            <v>2110</v>
          </cell>
          <cell r="L296">
            <v>958.98</v>
          </cell>
          <cell r="M296">
            <v>13977.2</v>
          </cell>
        </row>
        <row r="297">
          <cell r="K297" t="str">
            <v>2210</v>
          </cell>
          <cell r="L297">
            <v>393.37</v>
          </cell>
          <cell r="M297">
            <v>5226.1499999999996</v>
          </cell>
        </row>
        <row r="298">
          <cell r="K298" t="str">
            <v>2310</v>
          </cell>
          <cell r="L298">
            <v>1130.0999999999999</v>
          </cell>
          <cell r="M298">
            <v>16453.46</v>
          </cell>
        </row>
        <row r="299">
          <cell r="K299" t="str">
            <v>2410</v>
          </cell>
          <cell r="L299">
            <v>2133.77</v>
          </cell>
          <cell r="M299">
            <v>31501.75</v>
          </cell>
        </row>
        <row r="300">
          <cell r="K300" t="str">
            <v>2510</v>
          </cell>
          <cell r="L300">
            <v>4044.56</v>
          </cell>
          <cell r="M300">
            <v>55746.42</v>
          </cell>
        </row>
        <row r="301">
          <cell r="K301" t="str">
            <v>2610</v>
          </cell>
          <cell r="L301">
            <v>2473.9299999999998</v>
          </cell>
          <cell r="M301">
            <v>33885.619999999995</v>
          </cell>
        </row>
        <row r="302">
          <cell r="K302" t="str">
            <v>2710</v>
          </cell>
          <cell r="L302">
            <v>7672.29</v>
          </cell>
          <cell r="M302">
            <v>104217.91</v>
          </cell>
        </row>
        <row r="303">
          <cell r="K303" t="str">
            <v>2810</v>
          </cell>
          <cell r="L303">
            <v>13620.09</v>
          </cell>
          <cell r="M303">
            <v>194243.31</v>
          </cell>
        </row>
        <row r="304">
          <cell r="K304" t="str">
            <v>2910</v>
          </cell>
          <cell r="L304">
            <v>9777.49</v>
          </cell>
          <cell r="M304">
            <v>132713.18</v>
          </cell>
        </row>
        <row r="305">
          <cell r="K305" t="str">
            <v>3010</v>
          </cell>
          <cell r="L305">
            <v>38128.47</v>
          </cell>
          <cell r="M305">
            <v>526409.43000000005</v>
          </cell>
        </row>
        <row r="306">
          <cell r="K306" t="str">
            <v>0111</v>
          </cell>
          <cell r="L306">
            <v>7589.16</v>
          </cell>
          <cell r="M306">
            <v>110684.53</v>
          </cell>
        </row>
        <row r="307">
          <cell r="K307" t="str">
            <v>0211</v>
          </cell>
          <cell r="L307">
            <v>4233.4400000000005</v>
          </cell>
          <cell r="M307">
            <v>72526.89</v>
          </cell>
        </row>
        <row r="308">
          <cell r="K308" t="str">
            <v>0311</v>
          </cell>
          <cell r="L308">
            <v>304.58</v>
          </cell>
          <cell r="M308">
            <v>3455.69</v>
          </cell>
        </row>
        <row r="309">
          <cell r="K309" t="str">
            <v>0411</v>
          </cell>
          <cell r="L309">
            <v>65.97</v>
          </cell>
          <cell r="M309">
            <v>1360.67</v>
          </cell>
        </row>
        <row r="310">
          <cell r="K310" t="str">
            <v>0511</v>
          </cell>
          <cell r="L310">
            <v>11616.15</v>
          </cell>
          <cell r="M310">
            <v>169169.52</v>
          </cell>
        </row>
        <row r="311">
          <cell r="K311" t="str">
            <v>0611</v>
          </cell>
          <cell r="L311">
            <v>175.98000000000002</v>
          </cell>
          <cell r="M311">
            <v>2378.87</v>
          </cell>
        </row>
        <row r="312">
          <cell r="K312" t="str">
            <v>0711</v>
          </cell>
          <cell r="L312">
            <v>30.740000000000002</v>
          </cell>
          <cell r="M312">
            <v>443.72</v>
          </cell>
        </row>
        <row r="313">
          <cell r="K313" t="str">
            <v>0811</v>
          </cell>
          <cell r="L313">
            <v>474.04</v>
          </cell>
          <cell r="M313">
            <v>6055.7100000000009</v>
          </cell>
        </row>
        <row r="314">
          <cell r="K314" t="str">
            <v>0911</v>
          </cell>
          <cell r="L314">
            <v>154.35</v>
          </cell>
          <cell r="M314">
            <v>2097.89</v>
          </cell>
        </row>
        <row r="315">
          <cell r="K315" t="str">
            <v>1011</v>
          </cell>
          <cell r="L315">
            <v>261.57</v>
          </cell>
          <cell r="M315">
            <v>3864.19</v>
          </cell>
        </row>
        <row r="316">
          <cell r="K316" t="str">
            <v>1111</v>
          </cell>
          <cell r="L316">
            <v>1131.04</v>
          </cell>
          <cell r="M316">
            <v>15197.400000000001</v>
          </cell>
        </row>
        <row r="317">
          <cell r="K317" t="str">
            <v>1211</v>
          </cell>
          <cell r="L317">
            <v>876.68000000000006</v>
          </cell>
          <cell r="M317">
            <v>9121.8700000000008</v>
          </cell>
        </row>
        <row r="318">
          <cell r="K318" t="str">
            <v>1311</v>
          </cell>
          <cell r="L318">
            <v>285.64999999999998</v>
          </cell>
          <cell r="M318">
            <v>3727.29</v>
          </cell>
        </row>
        <row r="319">
          <cell r="K319" t="str">
            <v>1411</v>
          </cell>
          <cell r="L319">
            <v>518.21</v>
          </cell>
          <cell r="M319">
            <v>8048</v>
          </cell>
        </row>
        <row r="320">
          <cell r="K320" t="str">
            <v>1511</v>
          </cell>
          <cell r="L320">
            <v>2144.3000000000002</v>
          </cell>
          <cell r="M320">
            <v>28414.979999999996</v>
          </cell>
        </row>
        <row r="321">
          <cell r="K321" t="str">
            <v>1611</v>
          </cell>
          <cell r="L321">
            <v>2156.6799999999998</v>
          </cell>
          <cell r="M321">
            <v>31548.31</v>
          </cell>
        </row>
        <row r="322">
          <cell r="K322" t="str">
            <v>1711</v>
          </cell>
          <cell r="L322">
            <v>1335.19</v>
          </cell>
          <cell r="M322">
            <v>20492.810000000001</v>
          </cell>
        </row>
        <row r="323">
          <cell r="K323" t="str">
            <v>1811</v>
          </cell>
          <cell r="L323">
            <v>501.65999999999997</v>
          </cell>
          <cell r="M323">
            <v>7719.28</v>
          </cell>
        </row>
        <row r="324">
          <cell r="K324" t="str">
            <v>1911</v>
          </cell>
          <cell r="L324">
            <v>3114.2</v>
          </cell>
          <cell r="M324">
            <v>42941.47</v>
          </cell>
        </row>
        <row r="325">
          <cell r="K325" t="str">
            <v>2011</v>
          </cell>
          <cell r="L325">
            <v>4150.75</v>
          </cell>
          <cell r="M325">
            <v>56600.52</v>
          </cell>
        </row>
        <row r="326">
          <cell r="K326" t="str">
            <v>2111</v>
          </cell>
          <cell r="L326">
            <v>975.52</v>
          </cell>
          <cell r="M326">
            <v>13960.66</v>
          </cell>
        </row>
        <row r="327">
          <cell r="K327" t="str">
            <v>2211</v>
          </cell>
          <cell r="L327">
            <v>400.31</v>
          </cell>
          <cell r="M327">
            <v>5219.21</v>
          </cell>
        </row>
        <row r="328">
          <cell r="K328" t="str">
            <v>2311</v>
          </cell>
          <cell r="L328">
            <v>1146.5899999999999</v>
          </cell>
          <cell r="M328">
            <v>16436.97</v>
          </cell>
        </row>
        <row r="329">
          <cell r="K329" t="str">
            <v>2411</v>
          </cell>
          <cell r="L329">
            <v>2167.85</v>
          </cell>
          <cell r="M329">
            <v>31532.63</v>
          </cell>
        </row>
        <row r="330">
          <cell r="K330" t="str">
            <v>2511</v>
          </cell>
          <cell r="L330">
            <v>4181.67</v>
          </cell>
          <cell r="M330">
            <v>55695.08</v>
          </cell>
        </row>
        <row r="331">
          <cell r="K331" t="str">
            <v>2611</v>
          </cell>
          <cell r="L331">
            <v>2515.52</v>
          </cell>
          <cell r="M331">
            <v>33845.86</v>
          </cell>
        </row>
        <row r="332">
          <cell r="K332" t="str">
            <v>2711</v>
          </cell>
          <cell r="L332">
            <v>7900.5499999999993</v>
          </cell>
          <cell r="M332">
            <v>104075.51</v>
          </cell>
        </row>
        <row r="333">
          <cell r="K333" t="str">
            <v>2811</v>
          </cell>
          <cell r="L333">
            <v>13814.470000000001</v>
          </cell>
          <cell r="M333">
            <v>192670.5</v>
          </cell>
        </row>
        <row r="334">
          <cell r="K334" t="str">
            <v>2911</v>
          </cell>
          <cell r="L334">
            <v>10043.040000000001</v>
          </cell>
          <cell r="M334">
            <v>132584.6</v>
          </cell>
        </row>
        <row r="335">
          <cell r="K335" t="str">
            <v>3011</v>
          </cell>
          <cell r="L335">
            <v>38914.339999999997</v>
          </cell>
          <cell r="M335">
            <v>525787.13</v>
          </cell>
        </row>
        <row r="336">
          <cell r="K336" t="str">
            <v>0112</v>
          </cell>
          <cell r="L336">
            <v>7421.6299999999992</v>
          </cell>
          <cell r="M336">
            <v>110852.06</v>
          </cell>
        </row>
        <row r="337">
          <cell r="K337" t="str">
            <v>0212</v>
          </cell>
          <cell r="L337">
            <v>4144.7199999999993</v>
          </cell>
          <cell r="M337">
            <v>72617.260000000009</v>
          </cell>
        </row>
        <row r="338">
          <cell r="K338" t="str">
            <v>0312</v>
          </cell>
          <cell r="L338">
            <v>297.89999999999998</v>
          </cell>
          <cell r="M338">
            <v>3462.37</v>
          </cell>
        </row>
        <row r="339">
          <cell r="K339" t="str">
            <v>0412</v>
          </cell>
          <cell r="L339">
            <v>64.039999999999992</v>
          </cell>
          <cell r="M339">
            <v>1362.6</v>
          </cell>
        </row>
        <row r="340">
          <cell r="K340" t="str">
            <v>0512</v>
          </cell>
          <cell r="L340">
            <v>11355.630000000001</v>
          </cell>
          <cell r="M340">
            <v>178904.21</v>
          </cell>
        </row>
        <row r="341">
          <cell r="K341" t="str">
            <v>0612</v>
          </cell>
          <cell r="L341">
            <v>172.51</v>
          </cell>
          <cell r="M341">
            <v>2382.34</v>
          </cell>
        </row>
        <row r="342">
          <cell r="K342" t="str">
            <v>0712</v>
          </cell>
          <cell r="L342">
            <v>30.29</v>
          </cell>
          <cell r="M342">
            <v>444.16999999999996</v>
          </cell>
        </row>
        <row r="343">
          <cell r="K343" t="str">
            <v>0812</v>
          </cell>
          <cell r="L343">
            <v>465.68</v>
          </cell>
          <cell r="M343">
            <v>6638.32</v>
          </cell>
        </row>
        <row r="344">
          <cell r="K344" t="str">
            <v>0912</v>
          </cell>
          <cell r="L344">
            <v>150.63</v>
          </cell>
          <cell r="M344">
            <v>2066.9</v>
          </cell>
        </row>
        <row r="345">
          <cell r="K345" t="str">
            <v>1012</v>
          </cell>
          <cell r="L345">
            <v>256.15999999999997</v>
          </cell>
          <cell r="M345">
            <v>4682.63</v>
          </cell>
        </row>
        <row r="346">
          <cell r="K346" t="str">
            <v>1112</v>
          </cell>
          <cell r="L346">
            <v>1105.8699999999999</v>
          </cell>
          <cell r="M346">
            <v>15703.1</v>
          </cell>
        </row>
        <row r="347">
          <cell r="K347" t="str">
            <v>1212</v>
          </cell>
          <cell r="L347">
            <v>855.98</v>
          </cell>
          <cell r="M347">
            <v>9142.57</v>
          </cell>
        </row>
        <row r="348">
          <cell r="K348" t="str">
            <v>1312</v>
          </cell>
          <cell r="L348">
            <v>279.99</v>
          </cell>
          <cell r="M348">
            <v>3732.9500000000003</v>
          </cell>
        </row>
        <row r="349">
          <cell r="K349" t="str">
            <v>1412</v>
          </cell>
          <cell r="L349">
            <v>507.30999999999995</v>
          </cell>
          <cell r="M349">
            <v>8058.9000000000005</v>
          </cell>
        </row>
        <row r="350">
          <cell r="K350" t="str">
            <v>1512</v>
          </cell>
          <cell r="L350">
            <v>2097.4700000000003</v>
          </cell>
          <cell r="M350">
            <v>28461.809999999998</v>
          </cell>
        </row>
        <row r="351">
          <cell r="K351" t="str">
            <v>1612</v>
          </cell>
          <cell r="L351">
            <v>2112.58</v>
          </cell>
          <cell r="M351">
            <v>32291.919999999998</v>
          </cell>
        </row>
        <row r="352">
          <cell r="K352" t="str">
            <v>1712</v>
          </cell>
          <cell r="L352">
            <v>1305.7399999999998</v>
          </cell>
          <cell r="M352">
            <v>20416.75</v>
          </cell>
        </row>
        <row r="353">
          <cell r="K353" t="str">
            <v>1812</v>
          </cell>
          <cell r="L353">
            <v>492</v>
          </cell>
          <cell r="M353">
            <v>7728.9400000000005</v>
          </cell>
        </row>
        <row r="354">
          <cell r="K354" t="str">
            <v>1912</v>
          </cell>
          <cell r="L354">
            <v>3048.3900000000003</v>
          </cell>
          <cell r="M354">
            <v>43007.28</v>
          </cell>
        </row>
        <row r="355">
          <cell r="K355" t="str">
            <v>2012</v>
          </cell>
          <cell r="L355">
            <v>4060.1499999999996</v>
          </cell>
          <cell r="M355">
            <v>63885.45</v>
          </cell>
        </row>
        <row r="356">
          <cell r="K356" t="str">
            <v>2112</v>
          </cell>
          <cell r="L356">
            <v>955.06</v>
          </cell>
          <cell r="M356">
            <v>13981.119999999999</v>
          </cell>
        </row>
        <row r="357">
          <cell r="K357" t="str">
            <v>2212</v>
          </cell>
          <cell r="L357">
            <v>391.83000000000004</v>
          </cell>
          <cell r="M357">
            <v>5201.58</v>
          </cell>
        </row>
        <row r="358">
          <cell r="K358" t="str">
            <v>2312</v>
          </cell>
          <cell r="L358">
            <v>1124.17</v>
          </cell>
          <cell r="M358">
            <v>16459.39</v>
          </cell>
        </row>
        <row r="359">
          <cell r="K359" t="str">
            <v>2412</v>
          </cell>
          <cell r="L359">
            <v>2120.44</v>
          </cell>
          <cell r="M359">
            <v>33786.080000000002</v>
          </cell>
        </row>
        <row r="360">
          <cell r="K360" t="str">
            <v>2512</v>
          </cell>
          <cell r="L360">
            <v>4093.29</v>
          </cell>
          <cell r="M360">
            <v>56523.03</v>
          </cell>
        </row>
        <row r="361">
          <cell r="K361" t="str">
            <v>2612</v>
          </cell>
          <cell r="L361">
            <v>2451.1899999999996</v>
          </cell>
          <cell r="M361">
            <v>34189.910000000003</v>
          </cell>
        </row>
        <row r="362">
          <cell r="K362" t="str">
            <v>2712</v>
          </cell>
          <cell r="L362">
            <v>7732.1100000000006</v>
          </cell>
          <cell r="M362">
            <v>106077.14</v>
          </cell>
        </row>
        <row r="363">
          <cell r="K363" t="str">
            <v>2812</v>
          </cell>
          <cell r="L363">
            <v>13472.509999999998</v>
          </cell>
          <cell r="M363">
            <v>195610.87</v>
          </cell>
        </row>
        <row r="364">
          <cell r="K364" t="str">
            <v>2912</v>
          </cell>
          <cell r="L364">
            <v>9831.1200000000008</v>
          </cell>
          <cell r="M364">
            <v>138735.10999999999</v>
          </cell>
        </row>
        <row r="365">
          <cell r="K365" t="str">
            <v>3012</v>
          </cell>
          <cell r="L365">
            <v>38082.36</v>
          </cell>
          <cell r="M365">
            <v>533122.21</v>
          </cell>
        </row>
      </sheetData>
      <sheetData sheetId="7">
        <row r="4">
          <cell r="H4" t="str">
            <v>31012018</v>
          </cell>
          <cell r="I4">
            <v>1245324.8</v>
          </cell>
        </row>
        <row r="5">
          <cell r="H5" t="str">
            <v>28022018</v>
          </cell>
          <cell r="I5">
            <v>1280654.4500000002</v>
          </cell>
        </row>
        <row r="6">
          <cell r="H6" t="str">
            <v>31032018</v>
          </cell>
          <cell r="I6">
            <v>1274229.0299999998</v>
          </cell>
        </row>
        <row r="7">
          <cell r="H7" t="str">
            <v>30042018</v>
          </cell>
          <cell r="I7">
            <v>1273750.43</v>
          </cell>
        </row>
        <row r="8">
          <cell r="H8" t="str">
            <v>31052018</v>
          </cell>
          <cell r="I8">
            <v>1273492.8999999999</v>
          </cell>
        </row>
        <row r="9">
          <cell r="H9" t="str">
            <v>30062018</v>
          </cell>
          <cell r="I9">
            <v>1273493.76</v>
          </cell>
        </row>
        <row r="10">
          <cell r="H10" t="str">
            <v>31072018</v>
          </cell>
          <cell r="I10">
            <v>1358485.98</v>
          </cell>
        </row>
        <row r="11">
          <cell r="H11" t="str">
            <v>31082018</v>
          </cell>
          <cell r="I11">
            <v>1272051.05</v>
          </cell>
        </row>
        <row r="12">
          <cell r="H12" t="str">
            <v>30092018</v>
          </cell>
          <cell r="I12">
            <v>1272051.8299999998</v>
          </cell>
        </row>
        <row r="13">
          <cell r="H13" t="str">
            <v>31102018</v>
          </cell>
          <cell r="I13">
            <v>1270327.27</v>
          </cell>
        </row>
        <row r="14">
          <cell r="H14" t="str">
            <v>30112018</v>
          </cell>
          <cell r="I14">
            <v>1269115.54</v>
          </cell>
        </row>
        <row r="15">
          <cell r="H15" t="str">
            <v>31122018</v>
          </cell>
          <cell r="I15">
            <v>1290827.92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RIO"/>
      <sheetName val="Posición"/>
      <sheetName val="Proyección"/>
      <sheetName val="Saldo Bancos"/>
      <sheetName val="Depósitos"/>
      <sheetName val="Transferencias"/>
      <sheetName val="Vecimiento Cuotas"/>
      <sheetName val="Pago COFIDE"/>
    </sheetNames>
    <sheetDataSet>
      <sheetData sheetId="0"/>
      <sheetData sheetId="1"/>
      <sheetData sheetId="2"/>
      <sheetData sheetId="3">
        <row r="34">
          <cell r="AW34">
            <v>859000</v>
          </cell>
        </row>
        <row r="35">
          <cell r="AW35">
            <v>0</v>
          </cell>
        </row>
        <row r="36">
          <cell r="AW36">
            <v>0</v>
          </cell>
        </row>
      </sheetData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Villafuerte Salhuana" refreshedDate="43608.670415046297" createdVersion="4" refreshedVersion="4" minRefreshableVersion="3" recordCount="117" xr:uid="{00000000-000A-0000-FFFF-FFFF00000000}">
  <cacheSource type="worksheet">
    <worksheetSource ref="B4:Q121" sheet="Recaudo"/>
  </cacheSource>
  <cacheFields count="16">
    <cacheField name="Persona" numFmtId="0">
      <sharedItems count="82">
        <s v="Persona 1"/>
        <s v="Persona 2"/>
        <s v="Persona 3"/>
        <s v="Persona 4"/>
        <s v="Persona 5"/>
        <s v="Persona 6"/>
        <s v="Persona 7"/>
        <s v="Persona 8"/>
        <s v="Persona 9"/>
        <s v="Persona 10"/>
        <s v="Persona 11"/>
        <s v="Persona 12"/>
        <s v="Persona 13"/>
        <s v="Persona 14"/>
        <s v="Persona 15"/>
        <s v="Persona 16"/>
        <s v="Persona 17"/>
        <s v="Persona 18"/>
        <s v="Persona 19"/>
        <s v="Persona 20"/>
        <s v="Persona 21"/>
        <s v="Persona 22"/>
        <s v="Persona 23"/>
        <s v="Persona 24"/>
        <s v="Persona 25"/>
        <s v="Persona 26"/>
        <s v="Persona 27"/>
        <s v="Persona 28"/>
        <s v="Persona 29"/>
        <s v="Persona 30"/>
        <s v="Persona 31"/>
        <s v="Persona 32"/>
        <s v="Persona 33"/>
        <s v="Persona 34"/>
        <s v="Persona 35"/>
        <s v="Persona 36"/>
        <s v="Persona 37"/>
        <s v="Persona 38"/>
        <s v="Persona 39"/>
        <s v="Persona 40"/>
        <s v="Persona 41"/>
        <s v="Persona 42"/>
        <s v="Persona 43"/>
        <s v="Persona 44"/>
        <s v="Persona 45"/>
        <s v="Persona 46"/>
        <s v="Persona 47"/>
        <s v="Persona 48"/>
        <s v="Persona 49"/>
        <s v="Persona 50"/>
        <s v="Persona 51"/>
        <s v="Persona 52"/>
        <s v="Persona 53"/>
        <s v="Persona 54"/>
        <s v="Persona 55"/>
        <s v="Persona 56"/>
        <s v="Persona 57"/>
        <s v="Persona 58"/>
        <s v="Persona 59"/>
        <s v="Persona 60"/>
        <s v="Persona 61"/>
        <s v="Persona 62"/>
        <s v="Persona 63"/>
        <s v="Persona 64"/>
        <s v="Persona 65"/>
        <s v="Persona 66"/>
        <s v="Persona 67"/>
        <s v="Persona 68"/>
        <s v="Persona 69"/>
        <s v="Persona 70"/>
        <s v="Persona 71"/>
        <s v="Persona 72"/>
        <s v="Persona 73"/>
        <s v="Persona 74"/>
        <s v="Persona 75"/>
        <s v="Persona 76"/>
        <s v="Persona 77"/>
        <s v="Persona 78"/>
        <s v="Persona 79"/>
        <s v="Persona 80"/>
        <s v="Persona 81"/>
        <s v="Persona 82"/>
      </sharedItems>
    </cacheField>
    <cacheField name="Ubigeo" numFmtId="0">
      <sharedItems count="4">
        <s v="X"/>
        <s v="Y"/>
        <s v="Z"/>
        <s v="W"/>
      </sharedItems>
    </cacheField>
    <cacheField name="Distrit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Proyecto Inmobiliario" numFmtId="0">
      <sharedItems count="6">
        <s v="A"/>
        <s v="B"/>
        <s v="C"/>
        <s v="D"/>
        <s v="E"/>
        <s v="F"/>
      </sharedItems>
    </cacheField>
    <cacheField name="Días de atraso" numFmtId="0">
      <sharedItems containsSemiMixedTypes="0" containsString="0" containsNumber="1" containsInteger="1" minValue="0" maxValue="7"/>
    </cacheField>
    <cacheField name="Moneda" numFmtId="0">
      <sharedItems count="2">
        <s v="Soles"/>
        <s v="Dolares"/>
      </sharedItems>
    </cacheField>
    <cacheField name="CAPITAL" numFmtId="0">
      <sharedItems containsSemiMixedTypes="0" containsString="0" containsNumber="1" containsInteger="1" minValue="1" maxValue="117"/>
    </cacheField>
    <cacheField name="INTERES" numFmtId="0">
      <sharedItems containsSemiMixedTypes="0" containsString="0" containsNumber="1" minValue="0.3" maxValue="35.1"/>
    </cacheField>
    <cacheField name="SEG. DESG" numFmtId="0">
      <sharedItems containsSemiMixedTypes="0" containsString="0" containsNumber="1" minValue="0.05" maxValue="0.05"/>
    </cacheField>
    <cacheField name="SEG. INM." numFmtId="0">
      <sharedItems containsSemiMixedTypes="0" containsString="0" containsNumber="1" containsInteger="1" minValue="3" maxValue="3"/>
    </cacheField>
    <cacheField name="PORTES" numFmtId="0">
      <sharedItems containsSemiMixedTypes="0" containsString="0" containsNumber="1" containsInteger="1" minValue="0" maxValue="0"/>
    </cacheField>
    <cacheField name="SEGUROS" numFmtId="0">
      <sharedItems containsSemiMixedTypes="0" containsString="0" containsNumber="1" minValue="3.05" maxValue="3.05"/>
    </cacheField>
    <cacheField name="RECAUDO" numFmtId="0">
      <sharedItems containsSemiMixedTypes="0" containsString="0" containsNumber="1" minValue="1.3" maxValue="152.1"/>
    </cacheField>
    <cacheField name="Fecha de pago" numFmtId="14">
      <sharedItems containsSemiMixedTypes="0" containsNonDate="0" containsDate="1" containsString="0" minDate="2018-01-01T00:00:00" maxDate="2018-12-24T00:00:00" count="48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3-08T00:00:00"/>
        <d v="2018-04-06T00:00:00"/>
        <d v="2018-05-05T00:00:00"/>
        <d v="2018-06-03T00:00:00"/>
        <d v="2018-07-02T00:00:00"/>
        <d v="2018-07-31T00:00:00"/>
        <d v="2018-08-29T00:00:00"/>
        <d v="2018-09-27T00:00:00"/>
        <d v="2018-10-26T00:00:00"/>
        <d v="2018-11-24T00:00:00"/>
        <d v="2018-12-23T00:00:00"/>
      </sharedItems>
    </cacheField>
    <cacheField name="Mes " numFmtId="14">
      <sharedItems count="12">
        <s v="Ene-2018"/>
        <s v="Feb-2018"/>
        <s v="Mar-2018"/>
        <s v="Abr-2018"/>
        <s v="May-2018"/>
        <s v="Jun-2018"/>
        <s v="Jul-2018"/>
        <s v="Ago-2018"/>
        <s v="Sep-2018"/>
        <s v="Oct-2018"/>
        <s v="Nov-2018"/>
        <s v="Dic-20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Villafuerte Salhuana" refreshedDate="43609.483996527779" createdVersion="4" refreshedVersion="4" minRefreshableVersion="3" recordCount="596" xr:uid="{00000000-000A-0000-FFFF-FFFF01000000}">
  <cacheSource type="worksheet">
    <worksheetSource ref="B5:M601" sheet="Transferencia"/>
  </cacheSource>
  <cacheFields count="12">
    <cacheField name="CÓDIGO" numFmtId="0">
      <sharedItems/>
    </cacheField>
    <cacheField name="FECHA" numFmtId="0">
      <sharedItems/>
    </cacheField>
    <cacheField name="TIPO CAMBIO" numFmtId="177">
      <sharedItems containsSemiMixedTypes="0" containsString="0" containsNumber="1" minValue="3.2909999999999999" maxValue="3.3380000000000001"/>
    </cacheField>
    <cacheField name="TIPO PAGO" numFmtId="0">
      <sharedItems count="4">
        <s v="CHEQUE"/>
        <s v="TRANSFERENCIA"/>
        <s v="DETRACCION"/>
        <s v="CODIGO INTERNET"/>
      </sharedItems>
    </cacheField>
    <cacheField name="MONEDA" numFmtId="0">
      <sharedItems count="2">
        <s v="SOLES"/>
        <s v="DOLARES AMERICANOS"/>
      </sharedItems>
    </cacheField>
    <cacheField name="CUENTA CONTABLE" numFmtId="0">
      <sharedItems/>
    </cacheField>
    <cacheField name="REFERENCIA" numFmtId="0">
      <sharedItems containsMixedTypes="1" containsNumber="1" containsInteger="1" minValue="1340" maxValue="50040"/>
    </cacheField>
    <cacheField name="PAGO NETO" numFmtId="167">
      <sharedItems containsSemiMixedTypes="0" containsString="0" containsNumber="1" minValue="4.96" maxValue="1774592.44"/>
    </cacheField>
    <cacheField name="CONTABILIZADO" numFmtId="0">
      <sharedItems/>
    </cacheField>
    <cacheField name="MES" numFmtId="0">
      <sharedItems count="2">
        <s v="Abr-2019"/>
        <s v="May-2019"/>
      </sharedItems>
    </cacheField>
    <cacheField name="DIA MES" numFmtId="0">
      <sharedItems count="35">
        <s v="3-Abr-2019"/>
        <s v="4-Abr-2019"/>
        <s v="5-Abr-2019"/>
        <s v="8-Abr-2019"/>
        <s v="9-Abr-2019"/>
        <s v="10-Abr-2019"/>
        <s v="11-Abr-2019"/>
        <s v="12-Abr-2019"/>
        <s v="15-Abr-2019"/>
        <s v="16-Abr-2019"/>
        <s v="17-Abr-2019"/>
        <s v="2-Abr-2019"/>
        <s v="1-Abr-2019"/>
        <s v="22-Abr-2019"/>
        <s v="23-Abr-2019"/>
        <s v="24-Abr-2019"/>
        <s v="25-Abr-2019"/>
        <s v="26-Abr-2019"/>
        <s v="29-Abr-2019"/>
        <s v="30-Abr-2019"/>
        <s v="2-May-2019"/>
        <s v="4-May-2019"/>
        <s v="9-May-2019"/>
        <s v="10-May-2019"/>
        <s v="14-May-2019"/>
        <s v="13-May-2019"/>
        <s v="7-May-2019"/>
        <s v="16-May-2019"/>
        <s v="8-May-2019"/>
        <s v="15-May-2019"/>
        <s v="3-May-2019"/>
        <s v="6-May-2019"/>
        <s v="20-May-2019"/>
        <s v="21-May-2019"/>
        <s v="17-May-2019"/>
      </sharedItems>
    </cacheField>
    <cacheField name="TOTAL EN S/" numFmtId="167">
      <sharedItems containsSemiMixedTypes="0" containsString="0" containsNumber="1" minValue="4.96" maxValue="1774592.44" count="492">
        <n v="1600"/>
        <n v="15"/>
        <n v="75"/>
        <n v="79"/>
        <n v="23.8"/>
        <n v="53.4"/>
        <n v="8.5"/>
        <n v="4.96"/>
        <n v="307.89999999999998"/>
        <n v="3956.4"/>
        <n v="40497.65"/>
        <n v="240"/>
        <n v="236640"/>
        <n v="65485.599999999999"/>
        <n v="1170"/>
        <n v="312.37"/>
        <n v="81792.789999999994"/>
        <n v="31720.37"/>
        <n v="13666.15"/>
        <n v="5678.89"/>
        <n v="1065.0899999999999"/>
        <n v="200"/>
        <n v="709.9"/>
        <n v="1500"/>
        <n v="1335.2850000000001"/>
        <n v="395.64000000000004"/>
        <n v="4298.55"/>
        <n v="9945.68"/>
        <n v="8072.4"/>
        <n v="300000"/>
        <n v="129250.82"/>
        <n v="190526.54"/>
        <n v="219355.29"/>
        <n v="1932"/>
        <n v="3202.5"/>
        <n v="2000"/>
        <n v="1652"/>
        <n v="2258.5"/>
        <n v="308"/>
        <n v="1120"/>
        <n v="1005"/>
        <n v="1259.0999999999999"/>
        <n v="2330.6999999999998"/>
        <n v="1088.5"/>
        <n v="461.2"/>
        <n v="600"/>
        <n v="100"/>
        <n v="230.09"/>
        <n v="799.72"/>
        <n v="109"/>
        <n v="544.22"/>
        <n v="653.1"/>
        <n v="89"/>
        <n v="75.8"/>
        <n v="250.4"/>
        <n v="218.6"/>
        <n v="491"/>
        <n v="259.60000000000002"/>
        <n v="769.26"/>
        <n v="105"/>
        <n v="480.97"/>
        <n v="41"/>
        <n v="4000"/>
        <n v="3873.77"/>
        <n v="2270"/>
        <n v="20771.100000000002"/>
        <n v="9237.7999999999993"/>
        <n v="45582.71"/>
        <n v="9870.25"/>
        <n v="9181.9500000000007"/>
        <n v="61060"/>
        <n v="2400"/>
        <n v="36524.339999999997"/>
        <n v="1350"/>
        <n v="5550.21"/>
        <n v="20.56"/>
        <n v="2325"/>
        <n v="310"/>
        <n v="20479.8"/>
        <n v="244021.78"/>
        <n v="500"/>
        <n v="436.75"/>
        <n v="9685.48"/>
        <n v="2432"/>
        <n v="1248"/>
        <n v="360"/>
        <n v="176"/>
        <n v="144"/>
        <n v="1429"/>
        <n v="409.08"/>
        <n v="7200"/>
        <n v="5000"/>
        <n v="8148.27"/>
        <n v="892.92"/>
        <n v="14078.88"/>
        <n v="44567.58"/>
        <n v="80"/>
        <n v="413"/>
        <n v="1159.8399999999999"/>
        <n v="77249.27"/>
        <n v="1950"/>
        <n v="83441.56"/>
        <n v="594.72"/>
        <n v="100356.56"/>
        <n v="2528.7199999999998"/>
        <n v="1490.52"/>
        <n v="770"/>
        <n v="111293.21"/>
        <n v="250"/>
        <n v="1000"/>
        <n v="824"/>
        <n v="123"/>
        <n v="1920"/>
        <n v="53"/>
        <n v="3800"/>
        <n v="252"/>
        <n v="33978.46"/>
        <n v="7345.37"/>
        <n v="933.55"/>
        <n v="12242.3"/>
        <n v="4896.92"/>
        <n v="43046.55"/>
        <n v="16279.72"/>
        <n v="96624.93"/>
        <n v="216"/>
        <n v="260"/>
        <n v="1208"/>
        <n v="911.68"/>
        <n v="1798.36"/>
        <n v="98"/>
        <n v="11691.01"/>
        <n v="24975.18"/>
        <n v="286.87"/>
        <n v="755.2"/>
        <n v="1320"/>
        <n v="180"/>
        <n v="495"/>
        <n v="450.7"/>
        <n v="226.3"/>
        <n v="207.7"/>
        <n v="4619.97"/>
        <n v="630"/>
        <n v="5837.31"/>
        <n v="20"/>
        <n v="669.5"/>
        <n v="3000"/>
        <n v="65"/>
        <n v="57.28266"/>
        <n v="2933.55"/>
        <n v="108436.41"/>
        <n v="220772.82"/>
        <n v="6923.13"/>
        <n v="6121.3"/>
        <n v="39379.699999999997"/>
        <n v="800"/>
        <n v="3736.12"/>
        <n v="2448.52"/>
        <n v="49169"/>
        <n v="1591.54"/>
        <n v="3068"/>
        <n v="81174.58"/>
        <n v="48556.31"/>
        <n v="50000"/>
        <n v="8726.01"/>
        <n v="300"/>
        <n v="400"/>
        <n v="169920.32"/>
        <n v="1200"/>
        <n v="16790.93"/>
        <n v="160"/>
        <n v="3025.21"/>
        <n v="214.76"/>
        <n v="61514.61"/>
        <n v="640"/>
        <n v="4775.82"/>
        <n v="66234"/>
        <n v="21566.09"/>
        <n v="20918.29"/>
        <n v="8433.16"/>
        <n v="7460.68"/>
        <n v="1391.4"/>
        <n v="9047"/>
        <n v="526.16790000000003"/>
        <n v="1079.0900999999999"/>
        <n v="148"/>
        <n v="711"/>
        <n v="700"/>
        <n v="1094"/>
        <n v="5950"/>
        <n v="8699.14"/>
        <n v="1922.9735700000001"/>
        <n v="324"/>
        <n v="3714"/>
        <n v="506"/>
        <n v="36040.68"/>
        <n v="1040"/>
        <n v="732"/>
        <n v="3088"/>
        <n v="350"/>
        <n v="6709.95"/>
        <n v="253"/>
        <n v="2500"/>
        <n v="940"/>
        <n v="2407.1999999999998"/>
        <n v="27980.54"/>
        <n v="5308.06"/>
        <n v="84.4"/>
        <n v="39.9"/>
        <n v="170"/>
        <n v="179.36"/>
        <n v="900"/>
        <n v="16"/>
        <n v="100.05"/>
        <n v="280"/>
        <n v="8337.3700000000008"/>
        <n v="1346.12"/>
        <n v="1460"/>
        <n v="11991.466800000002"/>
        <n v="866.96"/>
        <n v="4524.07"/>
        <n v="3444"/>
        <n v="51130.25"/>
        <n v="2950"/>
        <n v="14.2"/>
        <n v="19788.28"/>
        <n v="55.5"/>
        <n v="44.6"/>
        <n v="170.1"/>
        <n v="62.9"/>
        <n v="529.03530000000012"/>
        <n v="1084.9707000000001"/>
        <n v="4038.6680999999999"/>
        <n v="445"/>
        <n v="820.59"/>
        <n v="112"/>
        <n v="8"/>
        <n v="41.3"/>
        <n v="3900"/>
        <n v="369"/>
        <n v="323.76429000000002"/>
        <n v="900.46"/>
        <n v="95"/>
        <n v="77636.17"/>
        <n v="18264.28"/>
        <n v="446.4"/>
        <n v="330"/>
        <n v="283.2"/>
        <n v="238.01"/>
        <n v="593"/>
        <n v="318.41000000000003"/>
        <n v="366.39"/>
        <n v="1344.1949999999999"/>
        <n v="398.28"/>
        <n v="448.02"/>
        <n v="443.5"/>
        <n v="19"/>
        <n v="18"/>
        <n v="530"/>
        <n v="12682.13"/>
        <n v="153478.76999999999"/>
        <n v="736"/>
        <n v="9431.9500000000007"/>
        <n v="84319.1"/>
        <n v="2133.73"/>
        <n v="40"/>
        <n v="2061.48"/>
        <n v="32398.21"/>
        <n v="18175.53"/>
        <n v="2490.75"/>
        <n v="10000"/>
        <n v="38330.085299999999"/>
        <n v="56.08"/>
        <n v="94.5"/>
        <n v="3500"/>
        <n v="8280.57"/>
        <n v="9731"/>
        <n v="23840.94"/>
        <n v="14690.51"/>
        <n v="6131.19"/>
        <n v="120"/>
        <n v="432"/>
        <n v="1184"/>
        <n v="693.25"/>
        <n v="42.75"/>
        <n v="41694.959999999999"/>
        <n v="960"/>
        <n v="4345.3900000000003"/>
        <n v="98710.22"/>
        <n v="17726"/>
        <n v="7132.5"/>
        <n v="3060.65"/>
        <n v="29208.67"/>
        <n v="296"/>
        <n v="1038.4000000000001"/>
        <n v="39391.58"/>
        <n v="3150"/>
        <n v="4550"/>
        <n v="164"/>
        <n v="169"/>
        <n v="9195.1299999999992"/>
        <n v="382.34"/>
        <n v="345.27"/>
        <n v="506.37"/>
        <n v="80.91"/>
        <n v="2559.2800000000002"/>
        <n v="173973"/>
        <n v="5032.46"/>
        <n v="197"/>
        <n v="1100"/>
        <n v="1800"/>
        <n v="136"/>
        <n v="15615"/>
        <n v="1739.94"/>
        <n v="303.47000000000003"/>
        <n v="47.31"/>
        <n v="175"/>
        <n v="3213"/>
        <n v="9345"/>
        <n v="2908"/>
        <n v="396"/>
        <n v="634"/>
        <n v="86"/>
        <n v="1480"/>
        <n v="14689.52"/>
        <n v="231340.84"/>
        <n v="34188.5"/>
        <n v="6898.89"/>
        <n v="20543.689999999999"/>
        <n v="319145.32"/>
        <n v="659.31"/>
        <n v="229.55"/>
        <n v="5187.6000000000004"/>
        <n v="10516.95"/>
        <n v="6877.54"/>
        <n v="30649.9"/>
        <n v="905.35"/>
        <n v="387.19"/>
        <n v="2581.25"/>
        <n v="1774592.44"/>
        <n v="68376.990000000005"/>
        <n v="59.99"/>
        <n v="1404.37"/>
        <n v="4155.53"/>
        <n v="8711.9117799999985"/>
        <n v="215"/>
        <n v="1129.25"/>
        <n v="154"/>
        <n v="407"/>
        <n v="894"/>
        <n v="197.4"/>
        <n v="2700"/>
        <n v="2800"/>
        <n v="88.5"/>
        <n v="650"/>
        <n v="4600"/>
        <n v="3240"/>
        <n v="7350"/>
        <n v="4746.8500000000004"/>
        <n v="27859.29"/>
        <n v="144823.41"/>
        <n v="12255.91"/>
        <n v="229"/>
        <n v="92.04"/>
        <n v="16.5"/>
        <n v="196.68"/>
        <n v="631.58000000000004"/>
        <n v="673.23"/>
        <n v="92"/>
        <n v="3634"/>
        <n v="496"/>
        <n v="109.8"/>
        <n v="660"/>
        <n v="135"/>
        <n v="1322"/>
        <n v="1755"/>
        <n v="2313.7800000000002"/>
        <n v="35213.42"/>
        <n v="352"/>
        <n v="288"/>
        <n v="1414.1"/>
        <n v="1991.5"/>
        <n v="687.2"/>
        <n v="571.79999999999995"/>
        <n v="107621.13"/>
        <n v="250422.24"/>
        <n v="78374.78"/>
        <n v="105150.12"/>
        <n v="3587.2"/>
        <n v="299.10000000000002"/>
        <n v="1484.95"/>
        <n v="158320.14000000001"/>
        <n v="2301"/>
        <n v="472.5"/>
        <n v="1180"/>
        <n v="4048"/>
        <n v="225.5"/>
        <n v="420"/>
        <n v="100293.2"/>
        <n v="750"/>
        <n v="267853.42"/>
        <n v="216212.4"/>
        <n v="35405.269999999997"/>
        <n v="39357.08"/>
        <n v="1456"/>
        <n v="67"/>
        <n v="25"/>
        <n v="16404.21"/>
        <n v="1147.25"/>
        <n v="10566.33"/>
        <n v="2990.82"/>
        <n v="3039.19"/>
        <n v="6486.91"/>
        <n v="9404"/>
        <n v="433.67"/>
        <n v="214.07"/>
        <n v="1698.53"/>
        <n v="10033.370000000001"/>
        <n v="20368.72"/>
        <n v="7419.61"/>
        <n v="519.79999999999995"/>
        <n v="169.5"/>
        <n v="12308.8"/>
        <n v="1196.69"/>
        <n v="13966.17"/>
        <n v="1360"/>
        <n v="232582.61"/>
        <n v="384"/>
        <n v="1189.0102400000001"/>
        <n v="42021.83"/>
        <n v="68163.210000000006"/>
        <n v="999.01131999999984"/>
        <n v="440"/>
        <n v="110896.55"/>
        <n v="22753.57"/>
        <n v="49469.599999999999"/>
        <n v="1332.12"/>
        <n v="32"/>
        <n v="364"/>
        <n v="110.5"/>
        <n v="244"/>
        <n v="356.7"/>
        <n v="196"/>
        <n v="189"/>
        <n v="198.6"/>
        <n v="248.2"/>
        <n v="41886"/>
        <n v="12"/>
        <n v="5620.53"/>
        <n v="53.51"/>
        <n v="1387.64"/>
        <n v="2816"/>
        <n v="63566.86"/>
        <n v="19006.05"/>
        <n v="4183.29"/>
        <n v="15333.52"/>
        <n v="38806.28"/>
        <n v="43982.080000000002"/>
        <n v="31855.599999999999"/>
        <n v="45164.88"/>
        <n v="44124.5"/>
        <n v="79191.89"/>
        <n v="235626"/>
        <n v="44215.839999999997"/>
        <n v="450"/>
        <n v="1186"/>
        <n v="1253.8499999999999"/>
        <n v="171"/>
        <n v="325.7"/>
        <n v="57362.13"/>
        <n v="840"/>
        <n v="8569.16"/>
        <n v="1824.5508000000002"/>
        <n v="3073.08"/>
        <n v="2854.22"/>
        <n v="132"/>
        <n v="613.6"/>
        <n v="136.4"/>
        <n v="2560.2460000000001"/>
        <n v="31320.639999999999"/>
        <n v="11758.35"/>
        <n v="576"/>
        <n v="3056"/>
        <n v="5508.27"/>
        <n v="184"/>
        <n v="98526.65"/>
        <n v="3956"/>
        <n v="22472.799999999999"/>
        <n v="23225.21"/>
        <n v="51372.41"/>
        <n v="44977.95"/>
        <n v="219354.34"/>
        <n v="42816.3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Villafuerte Salhuana" refreshedDate="43609.714644444444" createdVersion="4" refreshedVersion="4" minRefreshableVersion="3" recordCount="365" xr:uid="{00000000-000A-0000-FFFF-FFFF02000000}">
  <cacheSource type="worksheet">
    <worksheetSource ref="AP5:AS370" sheet="Transferencia"/>
  </cacheSource>
  <cacheFields count="4">
    <cacheField name="DÍA" numFmtId="14">
      <sharedItems containsSemiMixedTypes="0" containsNonDate="0" containsDate="1" containsString="0" minDate="2019-01-01T00:00:00" maxDate="2020-01-01T00:00:00"/>
    </cacheField>
    <cacheField name="NOMBRE" numFmtId="0">
      <sharedItems count="7">
        <s v="martes"/>
        <s v="miércoles"/>
        <s v="jueves"/>
        <s v="viernes"/>
        <s v="sábado"/>
        <s v="domingo"/>
        <s v="lunes"/>
      </sharedItems>
    </cacheField>
    <cacheField name="FECHA" numFmtId="0">
      <sharedItems count="365">
        <s v="1-Ene-2019"/>
        <s v="2-Ene-2019"/>
        <s v="3-Ene-2019"/>
        <s v="4-Ene-2019"/>
        <s v="5-Ene-2019"/>
        <s v="6-Ene-2019"/>
        <s v="7-Ene-2019"/>
        <s v="8-Ene-2019"/>
        <s v="9-Ene-2019"/>
        <s v="10-Ene-2019"/>
        <s v="11-Ene-2019"/>
        <s v="12-Ene-2019"/>
        <s v="13-Ene-2019"/>
        <s v="14-Ene-2019"/>
        <s v="15-Ene-2019"/>
        <s v="16-Ene-2019"/>
        <s v="17-Ene-2019"/>
        <s v="18-Ene-2019"/>
        <s v="19-Ene-2019"/>
        <s v="20-Ene-2019"/>
        <s v="21-Ene-2019"/>
        <s v="22-Ene-2019"/>
        <s v="23-Ene-2019"/>
        <s v="24-Ene-2019"/>
        <s v="25-Ene-2019"/>
        <s v="26-Ene-2019"/>
        <s v="27-Ene-2019"/>
        <s v="28-Ene-2019"/>
        <s v="29-Ene-2019"/>
        <s v="30-Ene-2019"/>
        <s v="31-Ene-2019"/>
        <s v="1-Feb-2019"/>
        <s v="2-Feb-2019"/>
        <s v="3-Feb-2019"/>
        <s v="4-Feb-2019"/>
        <s v="5-Feb-2019"/>
        <s v="6-Feb-2019"/>
        <s v="7-Feb-2019"/>
        <s v="8-Feb-2019"/>
        <s v="9-Feb-2019"/>
        <s v="10-Feb-2019"/>
        <s v="11-Feb-2019"/>
        <s v="12-Feb-2019"/>
        <s v="13-Feb-2019"/>
        <s v="14-Feb-2019"/>
        <s v="15-Feb-2019"/>
        <s v="16-Feb-2019"/>
        <s v="17-Feb-2019"/>
        <s v="18-Feb-2019"/>
        <s v="19-Feb-2019"/>
        <s v="20-Feb-2019"/>
        <s v="21-Feb-2019"/>
        <s v="22-Feb-2019"/>
        <s v="23-Feb-2019"/>
        <s v="24-Feb-2019"/>
        <s v="25-Feb-2019"/>
        <s v="26-Feb-2019"/>
        <s v="27-Feb-2019"/>
        <s v="28-Feb-2019"/>
        <s v="1-Mar-2019"/>
        <s v="2-Mar-2019"/>
        <s v="3-Mar-2019"/>
        <s v="4-Mar-2019"/>
        <s v="5-Mar-2019"/>
        <s v="6-Mar-2019"/>
        <s v="7-Mar-2019"/>
        <s v="8-Mar-2019"/>
        <s v="9-Mar-2019"/>
        <s v="10-Mar-2019"/>
        <s v="11-Mar-2019"/>
        <s v="12-Mar-2019"/>
        <s v="13-Mar-2019"/>
        <s v="14-Mar-2019"/>
        <s v="15-Mar-2019"/>
        <s v="16-Mar-2019"/>
        <s v="17-Mar-2019"/>
        <s v="18-Mar-2019"/>
        <s v="19-Mar-2019"/>
        <s v="20-Mar-2019"/>
        <s v="21-Mar-2019"/>
        <s v="22-Mar-2019"/>
        <s v="23-Mar-2019"/>
        <s v="24-Mar-2019"/>
        <s v="25-Mar-2019"/>
        <s v="26-Mar-2019"/>
        <s v="27-Mar-2019"/>
        <s v="28-Mar-2019"/>
        <s v="29-Mar-2019"/>
        <s v="30-Mar-2019"/>
        <s v="31-Mar-2019"/>
        <s v="1-Abr-2019"/>
        <s v="2-Abr-2019"/>
        <s v="3-Abr-2019"/>
        <s v="4-Abr-2019"/>
        <s v="5-Abr-2019"/>
        <s v="6-Abr-2019"/>
        <s v="7-Abr-2019"/>
        <s v="8-Abr-2019"/>
        <s v="9-Abr-2019"/>
        <s v="10-Abr-2019"/>
        <s v="11-Abr-2019"/>
        <s v="12-Abr-2019"/>
        <s v="13-Abr-2019"/>
        <s v="14-Abr-2019"/>
        <s v="15-Abr-2019"/>
        <s v="16-Abr-2019"/>
        <s v="17-Abr-2019"/>
        <s v="18-Abr-2019"/>
        <s v="19-Abr-2019"/>
        <s v="20-Abr-2019"/>
        <s v="21-Abr-2019"/>
        <s v="22-Abr-2019"/>
        <s v="23-Abr-2019"/>
        <s v="24-Abr-2019"/>
        <s v="25-Abr-2019"/>
        <s v="26-Abr-2019"/>
        <s v="27-Abr-2019"/>
        <s v="28-Abr-2019"/>
        <s v="29-Abr-2019"/>
        <s v="30-Abr-2019"/>
        <s v="1-May-2019"/>
        <s v="2-May-2019"/>
        <s v="3-May-2019"/>
        <s v="4-May-2019"/>
        <s v="5-May-2019"/>
        <s v="6-May-2019"/>
        <s v="7-May-2019"/>
        <s v="8-May-2019"/>
        <s v="9-May-2019"/>
        <s v="10-May-2019"/>
        <s v="11-May-2019"/>
        <s v="12-May-2019"/>
        <s v="13-May-2019"/>
        <s v="14-May-2019"/>
        <s v="15-May-2019"/>
        <s v="16-May-2019"/>
        <s v="17-May-2019"/>
        <s v="18-May-2019"/>
        <s v="19-May-2019"/>
        <s v="20-May-2019"/>
        <s v="21-May-2019"/>
        <s v="22-May-2019"/>
        <s v="23-May-2019"/>
        <s v="24-May-2019"/>
        <s v="25-May-2019"/>
        <s v="26-May-2019"/>
        <s v="27-May-2019"/>
        <s v="28-May-2019"/>
        <s v="29-May-2019"/>
        <s v="30-May-2019"/>
        <s v="31-May-2019"/>
        <s v="1-Jun-2019"/>
        <s v="2-Jun-2019"/>
        <s v="3-Jun-2019"/>
        <s v="4-Jun-2019"/>
        <s v="5-Jun-2019"/>
        <s v="6-Jun-2019"/>
        <s v="7-Jun-2019"/>
        <s v="8-Jun-2019"/>
        <s v="9-Jun-2019"/>
        <s v="10-Jun-2019"/>
        <s v="11-Jun-2019"/>
        <s v="12-Jun-2019"/>
        <s v="13-Jun-2019"/>
        <s v="14-Jun-2019"/>
        <s v="15-Jun-2019"/>
        <s v="16-Jun-2019"/>
        <s v="17-Jun-2019"/>
        <s v="18-Jun-2019"/>
        <s v="19-Jun-2019"/>
        <s v="20-Jun-2019"/>
        <s v="21-Jun-2019"/>
        <s v="22-Jun-2019"/>
        <s v="23-Jun-2019"/>
        <s v="24-Jun-2019"/>
        <s v="25-Jun-2019"/>
        <s v="26-Jun-2019"/>
        <s v="27-Jun-2019"/>
        <s v="28-Jun-2019"/>
        <s v="29-Jun-2019"/>
        <s v="30-Jun-2019"/>
        <s v="1-Jul-2019"/>
        <s v="2-Jul-2019"/>
        <s v="3-Jul-2019"/>
        <s v="4-Jul-2019"/>
        <s v="5-Jul-2019"/>
        <s v="6-Jul-2019"/>
        <s v="7-Jul-2019"/>
        <s v="8-Jul-2019"/>
        <s v="9-Jul-2019"/>
        <s v="10-Jul-2019"/>
        <s v="11-Jul-2019"/>
        <s v="12-Jul-2019"/>
        <s v="13-Jul-2019"/>
        <s v="14-Jul-2019"/>
        <s v="15-Jul-2019"/>
        <s v="16-Jul-2019"/>
        <s v="17-Jul-2019"/>
        <s v="18-Jul-2019"/>
        <s v="19-Jul-2019"/>
        <s v="20-Jul-2019"/>
        <s v="21-Jul-2019"/>
        <s v="22-Jul-2019"/>
        <s v="23-Jul-2019"/>
        <s v="24-Jul-2019"/>
        <s v="25-Jul-2019"/>
        <s v="26-Jul-2019"/>
        <s v="27-Jul-2019"/>
        <s v="28-Jul-2019"/>
        <s v="29-Jul-2019"/>
        <s v="30-Jul-2019"/>
        <s v="31-Jul-2019"/>
        <s v="1-Ago-2019"/>
        <s v="2-Ago-2019"/>
        <s v="3-Ago-2019"/>
        <s v="4-Ago-2019"/>
        <s v="5-Ago-2019"/>
        <s v="6-Ago-2019"/>
        <s v="7-Ago-2019"/>
        <s v="8-Ago-2019"/>
        <s v="9-Ago-2019"/>
        <s v="10-Ago-2019"/>
        <s v="11-Ago-2019"/>
        <s v="12-Ago-2019"/>
        <s v="13-Ago-2019"/>
        <s v="14-Ago-2019"/>
        <s v="15-Ago-2019"/>
        <s v="16-Ago-2019"/>
        <s v="17-Ago-2019"/>
        <s v="18-Ago-2019"/>
        <s v="19-Ago-2019"/>
        <s v="20-Ago-2019"/>
        <s v="21-Ago-2019"/>
        <s v="22-Ago-2019"/>
        <s v="23-Ago-2019"/>
        <s v="24-Ago-2019"/>
        <s v="25-Ago-2019"/>
        <s v="26-Ago-2019"/>
        <s v="27-Ago-2019"/>
        <s v="28-Ago-2019"/>
        <s v="29-Ago-2019"/>
        <s v="30-Ago-2019"/>
        <s v="31-Ago-2019"/>
        <s v="1-Sep-2019"/>
        <s v="2-Sep-2019"/>
        <s v="3-Sep-2019"/>
        <s v="4-Sep-2019"/>
        <s v="5-Sep-2019"/>
        <s v="6-Sep-2019"/>
        <s v="7-Sep-2019"/>
        <s v="8-Sep-2019"/>
        <s v="9-Sep-2019"/>
        <s v="10-Sep-2019"/>
        <s v="11-Sep-2019"/>
        <s v="12-Sep-2019"/>
        <s v="13-Sep-2019"/>
        <s v="14-Sep-2019"/>
        <s v="15-Sep-2019"/>
        <s v="16-Sep-2019"/>
        <s v="17-Sep-2019"/>
        <s v="18-Sep-2019"/>
        <s v="19-Sep-2019"/>
        <s v="20-Sep-2019"/>
        <s v="21-Sep-2019"/>
        <s v="22-Sep-2019"/>
        <s v="23-Sep-2019"/>
        <s v="24-Sep-2019"/>
        <s v="25-Sep-2019"/>
        <s v="26-Sep-2019"/>
        <s v="27-Sep-2019"/>
        <s v="28-Sep-2019"/>
        <s v="29-Sep-2019"/>
        <s v="30-Sep-2019"/>
        <s v="1-Oct-2019"/>
        <s v="2-Oct-2019"/>
        <s v="3-Oct-2019"/>
        <s v="4-Oct-2019"/>
        <s v="5-Oct-2019"/>
        <s v="6-Oct-2019"/>
        <s v="7-Oct-2019"/>
        <s v="8-Oct-2019"/>
        <s v="9-Oct-2019"/>
        <s v="10-Oct-2019"/>
        <s v="11-Oct-2019"/>
        <s v="12-Oct-2019"/>
        <s v="13-Oct-2019"/>
        <s v="14-Oct-2019"/>
        <s v="15-Oct-2019"/>
        <s v="16-Oct-2019"/>
        <s v="17-Oct-2019"/>
        <s v="18-Oct-2019"/>
        <s v="19-Oct-2019"/>
        <s v="20-Oct-2019"/>
        <s v="21-Oct-2019"/>
        <s v="22-Oct-2019"/>
        <s v="23-Oct-2019"/>
        <s v="24-Oct-2019"/>
        <s v="25-Oct-2019"/>
        <s v="26-Oct-2019"/>
        <s v="27-Oct-2019"/>
        <s v="28-Oct-2019"/>
        <s v="29-Oct-2019"/>
        <s v="30-Oct-2019"/>
        <s v="31-Oct-2019"/>
        <s v="1-Nov-2019"/>
        <s v="2-Nov-2019"/>
        <s v="3-Nov-2019"/>
        <s v="4-Nov-2019"/>
        <s v="5-Nov-2019"/>
        <s v="6-Nov-2019"/>
        <s v="7-Nov-2019"/>
        <s v="8-Nov-2019"/>
        <s v="9-Nov-2019"/>
        <s v="10-Nov-2019"/>
        <s v="11-Nov-2019"/>
        <s v="12-Nov-2019"/>
        <s v="13-Nov-2019"/>
        <s v="14-Nov-2019"/>
        <s v="15-Nov-2019"/>
        <s v="16-Nov-2019"/>
        <s v="17-Nov-2019"/>
        <s v="18-Nov-2019"/>
        <s v="19-Nov-2019"/>
        <s v="20-Nov-2019"/>
        <s v="21-Nov-2019"/>
        <s v="22-Nov-2019"/>
        <s v="23-Nov-2019"/>
        <s v="24-Nov-2019"/>
        <s v="25-Nov-2019"/>
        <s v="26-Nov-2019"/>
        <s v="27-Nov-2019"/>
        <s v="28-Nov-2019"/>
        <s v="29-Nov-2019"/>
        <s v="30-Nov-2019"/>
        <s v="1-Dic-2019"/>
        <s v="2-Dic-2019"/>
        <s v="3-Dic-2019"/>
        <s v="4-Dic-2019"/>
        <s v="5-Dic-2019"/>
        <s v="6-Dic-2019"/>
        <s v="7-Dic-2019"/>
        <s v="8-Dic-2019"/>
        <s v="9-Dic-2019"/>
        <s v="10-Dic-2019"/>
        <s v="11-Dic-2019"/>
        <s v="12-Dic-2019"/>
        <s v="13-Dic-2019"/>
        <s v="14-Dic-2019"/>
        <s v="15-Dic-2019"/>
        <s v="16-Dic-2019"/>
        <s v="17-Dic-2019"/>
        <s v="18-Dic-2019"/>
        <s v="19-Dic-2019"/>
        <s v="20-Dic-2019"/>
        <s v="21-Dic-2019"/>
        <s v="22-Dic-2019"/>
        <s v="23-Dic-2019"/>
        <s v="24-Dic-2019"/>
        <s v="25-Dic-2019"/>
        <s v="26-Dic-2019"/>
        <s v="27-Dic-2019"/>
        <s v="28-Dic-2019"/>
        <s v="29-Dic-2019"/>
        <s v="30-Dic-2019"/>
        <s v="31-Dic-2019"/>
      </sharedItems>
    </cacheField>
    <cacheField name="MES" numFmtId="0">
      <sharedItems count="12">
        <s v="Ene-2019"/>
        <s v="Feb-2019"/>
        <s v="Mar-2019"/>
        <s v="Abr-2019"/>
        <s v="May-2019"/>
        <s v="Jun-2019"/>
        <s v="Jul-2019"/>
        <s v="Ago-2019"/>
        <s v="Sep-2019"/>
        <s v="Oct-2019"/>
        <s v="Nov-2019"/>
        <s v="Dic-20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Villafuerte Salhuana" refreshedDate="43811.507832407406" createdVersion="4" refreshedVersion="4" minRefreshableVersion="3" recordCount="79" xr:uid="{00000000-000A-0000-FFFF-FFFF03000000}">
  <cacheSource type="worksheet">
    <worksheetSource ref="B3:O82" sheet="DPF"/>
  </cacheSource>
  <cacheFields count="14">
    <cacheField name="NRO CUENTA" numFmtId="0">
      <sharedItems/>
    </cacheField>
    <cacheField name="INSTITUCION" numFmtId="0">
      <sharedItems count="10">
        <s v="11 - CONTINENTAL"/>
        <s v="35 - FINANCIERO DEL PERU"/>
        <s v="02 - DE CREDITO DEL PERU"/>
        <s v="38 - INTERAMERICANO FINANZAS"/>
        <s v="53 - BANCO GNB PERU S.A."/>
        <s v="1004 - CRAC RAIZ"/>
        <s v="49 - MI BANCO"/>
        <s v="55 - BANCO RIPLEY"/>
        <s v="03 - INTERNACIONAL DEL PERU"/>
        <s v="1005 - FINANCIERA CONFIANZA"/>
      </sharedItems>
    </cacheField>
    <cacheField name="OPERACIONE DE REF." numFmtId="0">
      <sharedItems/>
    </cacheField>
    <cacheField name="PLAZO DIAS" numFmtId="0">
      <sharedItems containsSemiMixedTypes="0" containsString="0" containsNumber="1" containsInteger="1" minValue="25" maxValue="542"/>
    </cacheField>
    <cacheField name="TASA %" numFmtId="179">
      <sharedItems containsSemiMixedTypes="0" containsString="0" containsNumber="1" minValue="0.75" maxValue="4.5"/>
    </cacheField>
    <cacheField name="MONEDA" numFmtId="0">
      <sharedItems count="1">
        <s v="SOLES"/>
      </sharedItems>
    </cacheField>
    <cacheField name="CAPITAL" numFmtId="167">
      <sharedItems containsSemiMixedTypes="0" containsString="0" containsNumber="1" minValue="87500" maxValue="763388.98"/>
    </cacheField>
    <cacheField name="F.APERTURA" numFmtId="180">
      <sharedItems containsSemiMixedTypes="0" containsNonDate="0" containsDate="1" containsString="0" minDate="2018-12-17T00:00:00" maxDate="2019-12-11T00:00:00"/>
    </cacheField>
    <cacheField name="F.VENCIMIENTO" numFmtId="180">
      <sharedItems containsSemiMixedTypes="0" containsNonDate="0" containsDate="1" containsString="0" minDate="2019-12-13T00:00:00" maxDate="2020-11-26T00:00:00"/>
    </cacheField>
    <cacheField name="RENDIMIENTO" numFmtId="167">
      <sharedItems containsSemiMixedTypes="0" containsString="0" containsNumber="1" minValue="671.02" maxValue="16463.43"/>
    </cacheField>
    <cacheField name="DEVENGADO" numFmtId="167">
      <sharedItems containsSemiMixedTypes="0" containsString="0" containsNumber="1" minValue="76.739999999999995" maxValue="6714.64"/>
    </cacheField>
    <cacheField name="ESTADO" numFmtId="0">
      <sharedItems/>
    </cacheField>
    <cacheField name="T" numFmtId="0">
      <sharedItems containsNonDate="0" containsString="0" containsBlank="1"/>
    </cacheField>
    <cacheField name="Rango de dias" numFmtId="0">
      <sharedItems count="3">
        <s v="180 - 365"/>
        <s v="31 - 60"/>
        <s v="16 - 3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Villafuerte Salhuana" refreshedDate="43811.508083796296" createdVersion="4" refreshedVersion="4" minRefreshableVersion="3" recordCount="79" xr:uid="{00000000-000A-0000-FFFF-FFFF04000000}">
  <cacheSource type="worksheet">
    <worksheetSource ref="B3:P82" sheet="DPF"/>
  </cacheSource>
  <cacheFields count="15">
    <cacheField name="NRO CUENTA" numFmtId="0">
      <sharedItems/>
    </cacheField>
    <cacheField name="INSTITUCION" numFmtId="0">
      <sharedItems count="10">
        <s v="11 - CONTINENTAL"/>
        <s v="35 - FINANCIERO DEL PERU"/>
        <s v="02 - DE CREDITO DEL PERU"/>
        <s v="38 - INTERAMERICANO FINANZAS"/>
        <s v="53 - BANCO GNB PERU S.A."/>
        <s v="1004 - CRAC RAIZ"/>
        <s v="49 - MI BANCO"/>
        <s v="55 - BANCO RIPLEY"/>
        <s v="03 - INTERNACIONAL DEL PERU"/>
        <s v="1005 - FINANCIERA CONFIANZA"/>
      </sharedItems>
    </cacheField>
    <cacheField name="OPERACIONE DE REF." numFmtId="0">
      <sharedItems/>
    </cacheField>
    <cacheField name="PLAZO DIAS" numFmtId="0">
      <sharedItems containsSemiMixedTypes="0" containsString="0" containsNumber="1" containsInteger="1" minValue="25" maxValue="542"/>
    </cacheField>
    <cacheField name="TASA %" numFmtId="179">
      <sharedItems containsSemiMixedTypes="0" containsString="0" containsNumber="1" minValue="0.75" maxValue="4.5"/>
    </cacheField>
    <cacheField name="MONEDA" numFmtId="0">
      <sharedItems count="1">
        <s v="SOLES"/>
      </sharedItems>
    </cacheField>
    <cacheField name="CAPITAL" numFmtId="167">
      <sharedItems containsSemiMixedTypes="0" containsString="0" containsNumber="1" minValue="87500" maxValue="763388.98"/>
    </cacheField>
    <cacheField name="F.APERTURA" numFmtId="180">
      <sharedItems containsSemiMixedTypes="0" containsNonDate="0" containsDate="1" containsString="0" minDate="2018-12-17T00:00:00" maxDate="2019-12-11T00:00:00"/>
    </cacheField>
    <cacheField name="F.VENCIMIENTO" numFmtId="180">
      <sharedItems containsSemiMixedTypes="0" containsNonDate="0" containsDate="1" containsString="0" minDate="2019-12-13T00:00:00" maxDate="2020-11-26T00:00:00"/>
    </cacheField>
    <cacheField name="RENDIMIENTO" numFmtId="167">
      <sharedItems containsSemiMixedTypes="0" containsString="0" containsNumber="1" minValue="671.02" maxValue="16463.43"/>
    </cacheField>
    <cacheField name="DEVENGADO" numFmtId="167">
      <sharedItems containsSemiMixedTypes="0" containsString="0" containsNumber="1" minValue="76.739999999999995" maxValue="6714.64"/>
    </cacheField>
    <cacheField name="ESTADO" numFmtId="0">
      <sharedItems/>
    </cacheField>
    <cacheField name="T" numFmtId="0">
      <sharedItems containsNonDate="0" containsString="0" containsBlank="1"/>
    </cacheField>
    <cacheField name="Rango de dias" numFmtId="0">
      <sharedItems count="3">
        <s v="180 - 365"/>
        <s v="31 - 60"/>
        <s v="16 - 30"/>
      </sharedItems>
    </cacheField>
    <cacheField name="Mes" numFmtId="17">
      <sharedItems count="10">
        <s v="12-2019"/>
        <s v="2-2020"/>
        <s v="8-2020"/>
        <s v="4-2020"/>
        <s v="10-2020"/>
        <s v="5-2020"/>
        <s v="7-2020"/>
        <s v="1-2020"/>
        <s v="11-2020"/>
        <s v="6-20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">
  <r>
    <x v="0"/>
    <x v="0"/>
    <m/>
    <m/>
    <x v="0"/>
    <n v="1"/>
    <x v="0"/>
    <n v="1"/>
    <n v="0.3"/>
    <n v="0.05"/>
    <n v="3"/>
    <n v="0"/>
    <n v="3.05"/>
    <n v="1.3"/>
    <x v="0"/>
    <x v="0"/>
  </r>
  <r>
    <x v="1"/>
    <x v="1"/>
    <m/>
    <m/>
    <x v="1"/>
    <n v="2"/>
    <x v="0"/>
    <n v="2"/>
    <n v="0.6"/>
    <n v="0.05"/>
    <n v="3"/>
    <n v="0"/>
    <n v="3.05"/>
    <n v="2.6"/>
    <x v="0"/>
    <x v="0"/>
  </r>
  <r>
    <x v="2"/>
    <x v="2"/>
    <m/>
    <m/>
    <x v="2"/>
    <n v="1"/>
    <x v="0"/>
    <n v="3"/>
    <n v="0.89999999999999991"/>
    <n v="0.05"/>
    <n v="3"/>
    <n v="0"/>
    <n v="3.05"/>
    <n v="3.9"/>
    <x v="0"/>
    <x v="0"/>
  </r>
  <r>
    <x v="3"/>
    <x v="3"/>
    <m/>
    <m/>
    <x v="3"/>
    <n v="1"/>
    <x v="0"/>
    <n v="4"/>
    <n v="1.2"/>
    <n v="0.05"/>
    <n v="3"/>
    <n v="0"/>
    <n v="3.05"/>
    <n v="5.2"/>
    <x v="0"/>
    <x v="0"/>
  </r>
  <r>
    <x v="4"/>
    <x v="0"/>
    <m/>
    <m/>
    <x v="4"/>
    <n v="1"/>
    <x v="0"/>
    <n v="5"/>
    <n v="1.5"/>
    <n v="0.05"/>
    <n v="3"/>
    <n v="0"/>
    <n v="3.05"/>
    <n v="6.5"/>
    <x v="0"/>
    <x v="0"/>
  </r>
  <r>
    <x v="5"/>
    <x v="1"/>
    <m/>
    <m/>
    <x v="5"/>
    <n v="1"/>
    <x v="0"/>
    <n v="6"/>
    <n v="1.7999999999999998"/>
    <n v="0.05"/>
    <n v="3"/>
    <n v="0"/>
    <n v="3.05"/>
    <n v="7.8"/>
    <x v="1"/>
    <x v="0"/>
  </r>
  <r>
    <x v="6"/>
    <x v="2"/>
    <m/>
    <m/>
    <x v="0"/>
    <n v="1"/>
    <x v="0"/>
    <n v="7"/>
    <n v="2.1"/>
    <n v="0.05"/>
    <n v="3"/>
    <n v="0"/>
    <n v="3.05"/>
    <n v="9.1"/>
    <x v="1"/>
    <x v="0"/>
  </r>
  <r>
    <x v="7"/>
    <x v="3"/>
    <m/>
    <m/>
    <x v="1"/>
    <n v="1"/>
    <x v="0"/>
    <n v="8"/>
    <n v="2.4"/>
    <n v="0.05"/>
    <n v="3"/>
    <n v="0"/>
    <n v="3.05"/>
    <n v="10.4"/>
    <x v="1"/>
    <x v="0"/>
  </r>
  <r>
    <x v="8"/>
    <x v="0"/>
    <m/>
    <m/>
    <x v="2"/>
    <n v="1"/>
    <x v="0"/>
    <n v="9"/>
    <n v="2.6999999999999997"/>
    <n v="0.05"/>
    <n v="3"/>
    <n v="0"/>
    <n v="3.05"/>
    <n v="11.7"/>
    <x v="1"/>
    <x v="0"/>
  </r>
  <r>
    <x v="9"/>
    <x v="1"/>
    <m/>
    <m/>
    <x v="3"/>
    <n v="1"/>
    <x v="0"/>
    <n v="10"/>
    <n v="3"/>
    <n v="0.05"/>
    <n v="3"/>
    <n v="0"/>
    <n v="3.05"/>
    <n v="13"/>
    <x v="1"/>
    <x v="0"/>
  </r>
  <r>
    <x v="10"/>
    <x v="2"/>
    <m/>
    <m/>
    <x v="4"/>
    <n v="1"/>
    <x v="0"/>
    <n v="11"/>
    <n v="3.3"/>
    <n v="0.05"/>
    <n v="3"/>
    <n v="0"/>
    <n v="3.05"/>
    <n v="14.3"/>
    <x v="1"/>
    <x v="0"/>
  </r>
  <r>
    <x v="11"/>
    <x v="3"/>
    <m/>
    <m/>
    <x v="5"/>
    <n v="1"/>
    <x v="0"/>
    <n v="12"/>
    <n v="3.5999999999999996"/>
    <n v="0.05"/>
    <n v="3"/>
    <n v="0"/>
    <n v="3.05"/>
    <n v="15.6"/>
    <x v="1"/>
    <x v="0"/>
  </r>
  <r>
    <x v="12"/>
    <x v="0"/>
    <m/>
    <m/>
    <x v="0"/>
    <n v="1"/>
    <x v="0"/>
    <n v="13"/>
    <n v="3.9"/>
    <n v="0.05"/>
    <n v="3"/>
    <n v="0"/>
    <n v="3.05"/>
    <n v="16.899999999999999"/>
    <x v="2"/>
    <x v="0"/>
  </r>
  <r>
    <x v="13"/>
    <x v="1"/>
    <m/>
    <m/>
    <x v="1"/>
    <n v="1"/>
    <x v="0"/>
    <n v="14"/>
    <n v="4.2"/>
    <n v="0.05"/>
    <n v="3"/>
    <n v="0"/>
    <n v="3.05"/>
    <n v="18.2"/>
    <x v="2"/>
    <x v="0"/>
  </r>
  <r>
    <x v="14"/>
    <x v="2"/>
    <m/>
    <m/>
    <x v="2"/>
    <n v="1"/>
    <x v="0"/>
    <n v="15"/>
    <n v="4.5"/>
    <n v="0.05"/>
    <n v="3"/>
    <n v="0"/>
    <n v="3.05"/>
    <n v="19.5"/>
    <x v="2"/>
    <x v="0"/>
  </r>
  <r>
    <x v="15"/>
    <x v="3"/>
    <m/>
    <m/>
    <x v="3"/>
    <n v="1"/>
    <x v="0"/>
    <n v="16"/>
    <n v="4.8"/>
    <n v="0.05"/>
    <n v="3"/>
    <n v="0"/>
    <n v="3.05"/>
    <n v="20.8"/>
    <x v="2"/>
    <x v="0"/>
  </r>
  <r>
    <x v="16"/>
    <x v="0"/>
    <m/>
    <m/>
    <x v="4"/>
    <n v="1"/>
    <x v="0"/>
    <n v="17"/>
    <n v="5.0999999999999996"/>
    <n v="0.05"/>
    <n v="3"/>
    <n v="0"/>
    <n v="3.05"/>
    <n v="22.1"/>
    <x v="2"/>
    <x v="0"/>
  </r>
  <r>
    <x v="17"/>
    <x v="1"/>
    <m/>
    <m/>
    <x v="5"/>
    <n v="2"/>
    <x v="0"/>
    <n v="18"/>
    <n v="5.3999999999999995"/>
    <n v="0.05"/>
    <n v="3"/>
    <n v="0"/>
    <n v="3.05"/>
    <n v="23.4"/>
    <x v="2"/>
    <x v="0"/>
  </r>
  <r>
    <x v="18"/>
    <x v="2"/>
    <m/>
    <m/>
    <x v="0"/>
    <n v="2"/>
    <x v="0"/>
    <n v="19"/>
    <n v="5.7"/>
    <n v="0.05"/>
    <n v="3"/>
    <n v="0"/>
    <n v="3.05"/>
    <n v="24.7"/>
    <x v="2"/>
    <x v="0"/>
  </r>
  <r>
    <x v="19"/>
    <x v="3"/>
    <m/>
    <m/>
    <x v="1"/>
    <n v="2"/>
    <x v="0"/>
    <n v="20"/>
    <n v="6"/>
    <n v="0.05"/>
    <n v="3"/>
    <n v="0"/>
    <n v="3.05"/>
    <n v="26"/>
    <x v="3"/>
    <x v="0"/>
  </r>
  <r>
    <x v="20"/>
    <x v="0"/>
    <m/>
    <m/>
    <x v="0"/>
    <n v="2"/>
    <x v="0"/>
    <n v="21"/>
    <n v="6.3"/>
    <n v="0.05"/>
    <n v="3"/>
    <n v="0"/>
    <n v="3.05"/>
    <n v="27.3"/>
    <x v="3"/>
    <x v="0"/>
  </r>
  <r>
    <x v="21"/>
    <x v="1"/>
    <m/>
    <m/>
    <x v="1"/>
    <n v="2"/>
    <x v="0"/>
    <n v="22"/>
    <n v="6.6"/>
    <n v="0.05"/>
    <n v="3"/>
    <n v="0"/>
    <n v="3.05"/>
    <n v="28.6"/>
    <x v="3"/>
    <x v="0"/>
  </r>
  <r>
    <x v="22"/>
    <x v="2"/>
    <m/>
    <m/>
    <x v="2"/>
    <n v="2"/>
    <x v="0"/>
    <n v="23"/>
    <n v="6.8999999999999995"/>
    <n v="0.05"/>
    <n v="3"/>
    <n v="0"/>
    <n v="3.05"/>
    <n v="29.9"/>
    <x v="3"/>
    <x v="0"/>
  </r>
  <r>
    <x v="23"/>
    <x v="3"/>
    <m/>
    <m/>
    <x v="3"/>
    <n v="2"/>
    <x v="0"/>
    <n v="24"/>
    <n v="7.1999999999999993"/>
    <n v="0.05"/>
    <n v="3"/>
    <n v="0"/>
    <n v="3.05"/>
    <n v="31.2"/>
    <x v="3"/>
    <x v="0"/>
  </r>
  <r>
    <x v="24"/>
    <x v="0"/>
    <m/>
    <m/>
    <x v="4"/>
    <n v="2"/>
    <x v="0"/>
    <n v="25"/>
    <n v="7.5"/>
    <n v="0.05"/>
    <n v="3"/>
    <n v="0"/>
    <n v="3.05"/>
    <n v="32.5"/>
    <x v="3"/>
    <x v="0"/>
  </r>
  <r>
    <x v="25"/>
    <x v="1"/>
    <m/>
    <m/>
    <x v="5"/>
    <n v="2"/>
    <x v="0"/>
    <n v="26"/>
    <n v="7.8"/>
    <n v="0.05"/>
    <n v="3"/>
    <n v="0"/>
    <n v="3.05"/>
    <n v="33.799999999999997"/>
    <x v="3"/>
    <x v="0"/>
  </r>
  <r>
    <x v="26"/>
    <x v="2"/>
    <m/>
    <m/>
    <x v="0"/>
    <n v="2"/>
    <x v="0"/>
    <n v="27"/>
    <n v="8.1"/>
    <n v="0.05"/>
    <n v="3"/>
    <n v="0"/>
    <n v="3.05"/>
    <n v="35.1"/>
    <x v="4"/>
    <x v="0"/>
  </r>
  <r>
    <x v="27"/>
    <x v="3"/>
    <m/>
    <m/>
    <x v="1"/>
    <n v="2"/>
    <x v="0"/>
    <n v="28"/>
    <n v="8.4"/>
    <n v="0.05"/>
    <n v="3"/>
    <n v="0"/>
    <n v="3.05"/>
    <n v="36.4"/>
    <x v="4"/>
    <x v="0"/>
  </r>
  <r>
    <x v="28"/>
    <x v="0"/>
    <m/>
    <m/>
    <x v="2"/>
    <n v="2"/>
    <x v="0"/>
    <n v="29"/>
    <n v="8.6999999999999993"/>
    <n v="0.05"/>
    <n v="3"/>
    <n v="0"/>
    <n v="3.05"/>
    <n v="37.700000000000003"/>
    <x v="4"/>
    <x v="0"/>
  </r>
  <r>
    <x v="29"/>
    <x v="1"/>
    <m/>
    <m/>
    <x v="3"/>
    <n v="2"/>
    <x v="0"/>
    <n v="30"/>
    <n v="9"/>
    <n v="0.05"/>
    <n v="3"/>
    <n v="0"/>
    <n v="3.05"/>
    <n v="39"/>
    <x v="4"/>
    <x v="0"/>
  </r>
  <r>
    <x v="30"/>
    <x v="2"/>
    <m/>
    <m/>
    <x v="4"/>
    <n v="3"/>
    <x v="0"/>
    <n v="31"/>
    <n v="9.2999999999999989"/>
    <n v="0.05"/>
    <n v="3"/>
    <n v="0"/>
    <n v="3.05"/>
    <n v="40.299999999999997"/>
    <x v="4"/>
    <x v="0"/>
  </r>
  <r>
    <x v="31"/>
    <x v="3"/>
    <m/>
    <m/>
    <x v="5"/>
    <n v="3"/>
    <x v="0"/>
    <n v="32"/>
    <n v="9.6"/>
    <n v="0.05"/>
    <n v="3"/>
    <n v="0"/>
    <n v="3.05"/>
    <n v="41.6"/>
    <x v="4"/>
    <x v="0"/>
  </r>
  <r>
    <x v="32"/>
    <x v="0"/>
    <m/>
    <m/>
    <x v="0"/>
    <n v="3"/>
    <x v="0"/>
    <n v="33"/>
    <n v="9.9"/>
    <n v="0.05"/>
    <n v="3"/>
    <n v="0"/>
    <n v="3.05"/>
    <n v="42.9"/>
    <x v="5"/>
    <x v="0"/>
  </r>
  <r>
    <x v="33"/>
    <x v="1"/>
    <m/>
    <m/>
    <x v="1"/>
    <n v="3"/>
    <x v="0"/>
    <n v="34"/>
    <n v="10.199999999999999"/>
    <n v="0.05"/>
    <n v="3"/>
    <n v="0"/>
    <n v="3.05"/>
    <n v="44.2"/>
    <x v="5"/>
    <x v="0"/>
  </r>
  <r>
    <x v="34"/>
    <x v="2"/>
    <m/>
    <m/>
    <x v="2"/>
    <n v="3"/>
    <x v="0"/>
    <n v="35"/>
    <n v="10.5"/>
    <n v="0.05"/>
    <n v="3"/>
    <n v="0"/>
    <n v="3.05"/>
    <n v="45.5"/>
    <x v="5"/>
    <x v="0"/>
  </r>
  <r>
    <x v="35"/>
    <x v="3"/>
    <m/>
    <m/>
    <x v="3"/>
    <n v="3"/>
    <x v="0"/>
    <n v="36"/>
    <n v="10.799999999999999"/>
    <n v="0.05"/>
    <n v="3"/>
    <n v="0"/>
    <n v="3.05"/>
    <n v="46.8"/>
    <x v="5"/>
    <x v="0"/>
  </r>
  <r>
    <x v="36"/>
    <x v="0"/>
    <m/>
    <m/>
    <x v="4"/>
    <n v="3"/>
    <x v="0"/>
    <n v="37"/>
    <n v="11.1"/>
    <n v="0.05"/>
    <n v="3"/>
    <n v="0"/>
    <n v="3.05"/>
    <n v="48.1"/>
    <x v="5"/>
    <x v="0"/>
  </r>
  <r>
    <x v="37"/>
    <x v="1"/>
    <m/>
    <m/>
    <x v="5"/>
    <n v="3"/>
    <x v="0"/>
    <n v="38"/>
    <n v="11.4"/>
    <n v="0.05"/>
    <n v="3"/>
    <n v="0"/>
    <n v="3.05"/>
    <n v="49.4"/>
    <x v="5"/>
    <x v="0"/>
  </r>
  <r>
    <x v="38"/>
    <x v="2"/>
    <m/>
    <m/>
    <x v="0"/>
    <n v="3"/>
    <x v="0"/>
    <n v="39"/>
    <n v="11.7"/>
    <n v="0.05"/>
    <n v="3"/>
    <n v="0"/>
    <n v="3.05"/>
    <n v="50.7"/>
    <x v="6"/>
    <x v="0"/>
  </r>
  <r>
    <x v="39"/>
    <x v="3"/>
    <m/>
    <m/>
    <x v="1"/>
    <n v="3"/>
    <x v="0"/>
    <n v="40"/>
    <n v="12"/>
    <n v="0.05"/>
    <n v="3"/>
    <n v="0"/>
    <n v="3.05"/>
    <n v="52"/>
    <x v="6"/>
    <x v="0"/>
  </r>
  <r>
    <x v="40"/>
    <x v="0"/>
    <m/>
    <m/>
    <x v="2"/>
    <n v="3"/>
    <x v="0"/>
    <n v="41"/>
    <n v="12.299999999999999"/>
    <n v="0.05"/>
    <n v="3"/>
    <n v="0"/>
    <n v="3.05"/>
    <n v="53.3"/>
    <x v="6"/>
    <x v="0"/>
  </r>
  <r>
    <x v="41"/>
    <x v="1"/>
    <m/>
    <m/>
    <x v="3"/>
    <n v="3"/>
    <x v="0"/>
    <n v="42"/>
    <n v="12.6"/>
    <n v="0.05"/>
    <n v="3"/>
    <n v="0"/>
    <n v="3.05"/>
    <n v="54.6"/>
    <x v="6"/>
    <x v="0"/>
  </r>
  <r>
    <x v="42"/>
    <x v="2"/>
    <m/>
    <m/>
    <x v="4"/>
    <n v="3"/>
    <x v="0"/>
    <n v="43"/>
    <n v="12.9"/>
    <n v="0.05"/>
    <n v="3"/>
    <n v="0"/>
    <n v="3.05"/>
    <n v="55.9"/>
    <x v="6"/>
    <x v="0"/>
  </r>
  <r>
    <x v="43"/>
    <x v="3"/>
    <m/>
    <m/>
    <x v="5"/>
    <n v="1"/>
    <x v="0"/>
    <n v="44"/>
    <n v="13.2"/>
    <n v="0.05"/>
    <n v="3"/>
    <n v="0"/>
    <n v="3.05"/>
    <n v="57.2"/>
    <x v="7"/>
    <x v="0"/>
  </r>
  <r>
    <x v="44"/>
    <x v="0"/>
    <m/>
    <m/>
    <x v="0"/>
    <n v="1"/>
    <x v="0"/>
    <n v="45"/>
    <n v="13.5"/>
    <n v="0.05"/>
    <n v="3"/>
    <n v="0"/>
    <n v="3.05"/>
    <n v="58.5"/>
    <x v="7"/>
    <x v="0"/>
  </r>
  <r>
    <x v="45"/>
    <x v="1"/>
    <m/>
    <m/>
    <x v="1"/>
    <n v="1"/>
    <x v="0"/>
    <n v="46"/>
    <n v="13.799999999999999"/>
    <n v="0.05"/>
    <n v="3"/>
    <n v="0"/>
    <n v="3.05"/>
    <n v="59.8"/>
    <x v="7"/>
    <x v="0"/>
  </r>
  <r>
    <x v="46"/>
    <x v="2"/>
    <m/>
    <m/>
    <x v="2"/>
    <n v="1"/>
    <x v="0"/>
    <n v="47"/>
    <n v="14.1"/>
    <n v="0.05"/>
    <n v="3"/>
    <n v="0"/>
    <n v="3.05"/>
    <n v="61.1"/>
    <x v="7"/>
    <x v="0"/>
  </r>
  <r>
    <x v="47"/>
    <x v="3"/>
    <m/>
    <m/>
    <x v="3"/>
    <n v="1"/>
    <x v="0"/>
    <n v="48"/>
    <n v="14.399999999999999"/>
    <n v="0.05"/>
    <n v="3"/>
    <n v="0"/>
    <n v="3.05"/>
    <n v="62.4"/>
    <x v="8"/>
    <x v="0"/>
  </r>
  <r>
    <x v="48"/>
    <x v="0"/>
    <m/>
    <m/>
    <x v="4"/>
    <n v="1"/>
    <x v="0"/>
    <n v="49"/>
    <n v="14.7"/>
    <n v="0.05"/>
    <n v="3"/>
    <n v="0"/>
    <n v="3.05"/>
    <n v="63.7"/>
    <x v="8"/>
    <x v="0"/>
  </r>
  <r>
    <x v="49"/>
    <x v="1"/>
    <m/>
    <m/>
    <x v="5"/>
    <n v="1"/>
    <x v="0"/>
    <n v="50"/>
    <n v="15"/>
    <n v="0.05"/>
    <n v="3"/>
    <n v="0"/>
    <n v="3.05"/>
    <n v="65"/>
    <x v="8"/>
    <x v="0"/>
  </r>
  <r>
    <x v="50"/>
    <x v="2"/>
    <m/>
    <m/>
    <x v="0"/>
    <n v="1"/>
    <x v="0"/>
    <n v="51"/>
    <n v="15.299999999999999"/>
    <n v="0.05"/>
    <n v="3"/>
    <n v="0"/>
    <n v="3.05"/>
    <n v="66.3"/>
    <x v="9"/>
    <x v="0"/>
  </r>
  <r>
    <x v="51"/>
    <x v="3"/>
    <m/>
    <m/>
    <x v="1"/>
    <n v="1"/>
    <x v="0"/>
    <n v="52"/>
    <n v="15.6"/>
    <n v="0.05"/>
    <n v="3"/>
    <n v="0"/>
    <n v="3.05"/>
    <n v="67.599999999999994"/>
    <x v="9"/>
    <x v="0"/>
  </r>
  <r>
    <x v="52"/>
    <x v="0"/>
    <m/>
    <m/>
    <x v="0"/>
    <n v="1"/>
    <x v="0"/>
    <n v="53"/>
    <n v="15.899999999999999"/>
    <n v="0.05"/>
    <n v="3"/>
    <n v="0"/>
    <n v="3.05"/>
    <n v="68.900000000000006"/>
    <x v="9"/>
    <x v="0"/>
  </r>
  <r>
    <x v="53"/>
    <x v="1"/>
    <m/>
    <m/>
    <x v="1"/>
    <n v="1"/>
    <x v="0"/>
    <n v="54"/>
    <n v="16.2"/>
    <n v="0.05"/>
    <n v="3"/>
    <n v="0"/>
    <n v="3.05"/>
    <n v="70.2"/>
    <x v="9"/>
    <x v="0"/>
  </r>
  <r>
    <x v="54"/>
    <x v="2"/>
    <m/>
    <m/>
    <x v="2"/>
    <n v="0"/>
    <x v="0"/>
    <n v="55"/>
    <n v="16.5"/>
    <n v="0.05"/>
    <n v="3"/>
    <n v="0"/>
    <n v="3.05"/>
    <n v="71.5"/>
    <x v="10"/>
    <x v="0"/>
  </r>
  <r>
    <x v="55"/>
    <x v="3"/>
    <m/>
    <m/>
    <x v="3"/>
    <n v="0"/>
    <x v="0"/>
    <n v="56"/>
    <n v="16.8"/>
    <n v="0.05"/>
    <n v="3"/>
    <n v="0"/>
    <n v="3.05"/>
    <n v="72.8"/>
    <x v="10"/>
    <x v="0"/>
  </r>
  <r>
    <x v="56"/>
    <x v="0"/>
    <m/>
    <m/>
    <x v="0"/>
    <n v="0"/>
    <x v="0"/>
    <n v="57"/>
    <n v="17.099999999999998"/>
    <n v="0.05"/>
    <n v="3"/>
    <n v="0"/>
    <n v="3.05"/>
    <n v="74.099999999999994"/>
    <x v="10"/>
    <x v="0"/>
  </r>
  <r>
    <x v="57"/>
    <x v="1"/>
    <m/>
    <m/>
    <x v="1"/>
    <n v="0"/>
    <x v="0"/>
    <n v="58"/>
    <n v="17.399999999999999"/>
    <n v="0.05"/>
    <n v="3"/>
    <n v="0"/>
    <n v="3.05"/>
    <n v="75.400000000000006"/>
    <x v="11"/>
    <x v="0"/>
  </r>
  <r>
    <x v="58"/>
    <x v="2"/>
    <m/>
    <m/>
    <x v="2"/>
    <n v="0"/>
    <x v="0"/>
    <n v="59"/>
    <n v="17.7"/>
    <n v="0.05"/>
    <n v="3"/>
    <n v="0"/>
    <n v="3.05"/>
    <n v="76.7"/>
    <x v="11"/>
    <x v="0"/>
  </r>
  <r>
    <x v="59"/>
    <x v="3"/>
    <m/>
    <m/>
    <x v="3"/>
    <n v="0"/>
    <x v="0"/>
    <n v="60"/>
    <n v="18"/>
    <n v="0.05"/>
    <n v="3"/>
    <n v="0"/>
    <n v="3.05"/>
    <n v="78"/>
    <x v="11"/>
    <x v="0"/>
  </r>
  <r>
    <x v="60"/>
    <x v="0"/>
    <m/>
    <m/>
    <x v="4"/>
    <n v="0"/>
    <x v="0"/>
    <n v="61"/>
    <n v="18.3"/>
    <n v="0.05"/>
    <n v="3"/>
    <n v="0"/>
    <n v="3.05"/>
    <n v="79.3"/>
    <x v="12"/>
    <x v="0"/>
  </r>
  <r>
    <x v="61"/>
    <x v="1"/>
    <m/>
    <m/>
    <x v="5"/>
    <n v="0"/>
    <x v="0"/>
    <n v="62"/>
    <n v="18.599999999999998"/>
    <n v="0.05"/>
    <n v="3"/>
    <n v="0"/>
    <n v="3.05"/>
    <n v="80.599999999999994"/>
    <x v="12"/>
    <x v="0"/>
  </r>
  <r>
    <x v="62"/>
    <x v="2"/>
    <m/>
    <m/>
    <x v="0"/>
    <n v="0"/>
    <x v="0"/>
    <n v="63"/>
    <n v="18.899999999999999"/>
    <n v="0.05"/>
    <n v="3"/>
    <n v="0"/>
    <n v="3.05"/>
    <n v="81.900000000000006"/>
    <x v="12"/>
    <x v="0"/>
  </r>
  <r>
    <x v="63"/>
    <x v="3"/>
    <m/>
    <m/>
    <x v="1"/>
    <n v="0"/>
    <x v="0"/>
    <n v="64"/>
    <n v="19.2"/>
    <n v="0.05"/>
    <n v="3"/>
    <n v="0"/>
    <n v="3.05"/>
    <n v="83.2"/>
    <x v="12"/>
    <x v="0"/>
  </r>
  <r>
    <x v="64"/>
    <x v="0"/>
    <m/>
    <m/>
    <x v="2"/>
    <n v="0"/>
    <x v="0"/>
    <n v="65"/>
    <n v="19.5"/>
    <n v="0.05"/>
    <n v="3"/>
    <n v="0"/>
    <n v="3.05"/>
    <n v="84.5"/>
    <x v="13"/>
    <x v="0"/>
  </r>
  <r>
    <x v="65"/>
    <x v="1"/>
    <m/>
    <m/>
    <x v="3"/>
    <n v="0"/>
    <x v="0"/>
    <n v="66"/>
    <n v="19.8"/>
    <n v="0.05"/>
    <n v="3"/>
    <n v="0"/>
    <n v="3.05"/>
    <n v="85.8"/>
    <x v="13"/>
    <x v="0"/>
  </r>
  <r>
    <x v="66"/>
    <x v="2"/>
    <m/>
    <m/>
    <x v="4"/>
    <n v="0"/>
    <x v="0"/>
    <n v="67"/>
    <n v="20.099999999999998"/>
    <n v="0.05"/>
    <n v="3"/>
    <n v="0"/>
    <n v="3.05"/>
    <n v="87.1"/>
    <x v="14"/>
    <x v="0"/>
  </r>
  <r>
    <x v="67"/>
    <x v="3"/>
    <m/>
    <m/>
    <x v="5"/>
    <n v="0"/>
    <x v="0"/>
    <n v="68"/>
    <n v="20.399999999999999"/>
    <n v="0.05"/>
    <n v="3"/>
    <n v="0"/>
    <n v="3.05"/>
    <n v="88.4"/>
    <x v="15"/>
    <x v="0"/>
  </r>
  <r>
    <x v="68"/>
    <x v="0"/>
    <m/>
    <m/>
    <x v="0"/>
    <n v="0"/>
    <x v="0"/>
    <n v="69"/>
    <n v="20.7"/>
    <n v="0.05"/>
    <n v="3"/>
    <n v="0"/>
    <n v="3.05"/>
    <n v="89.7"/>
    <x v="16"/>
    <x v="0"/>
  </r>
  <r>
    <x v="69"/>
    <x v="1"/>
    <m/>
    <m/>
    <x v="1"/>
    <n v="0"/>
    <x v="0"/>
    <n v="70"/>
    <n v="21"/>
    <n v="0.05"/>
    <n v="3"/>
    <n v="0"/>
    <n v="3.05"/>
    <n v="91"/>
    <x v="17"/>
    <x v="0"/>
  </r>
  <r>
    <x v="70"/>
    <x v="2"/>
    <m/>
    <m/>
    <x v="2"/>
    <n v="0"/>
    <x v="0"/>
    <n v="71"/>
    <n v="21.3"/>
    <n v="0.05"/>
    <n v="3"/>
    <n v="0"/>
    <n v="3.05"/>
    <n v="92.3"/>
    <x v="18"/>
    <x v="0"/>
  </r>
  <r>
    <x v="71"/>
    <x v="3"/>
    <m/>
    <m/>
    <x v="3"/>
    <n v="0"/>
    <x v="0"/>
    <n v="72"/>
    <n v="21.599999999999998"/>
    <n v="0.05"/>
    <n v="3"/>
    <n v="0"/>
    <n v="3.05"/>
    <n v="93.6"/>
    <x v="19"/>
    <x v="0"/>
  </r>
  <r>
    <x v="72"/>
    <x v="0"/>
    <m/>
    <m/>
    <x v="4"/>
    <n v="7"/>
    <x v="0"/>
    <n v="73"/>
    <n v="21.9"/>
    <n v="0.05"/>
    <n v="3"/>
    <n v="0"/>
    <n v="3.05"/>
    <n v="94.9"/>
    <x v="20"/>
    <x v="0"/>
  </r>
  <r>
    <x v="73"/>
    <x v="1"/>
    <m/>
    <m/>
    <x v="5"/>
    <n v="7"/>
    <x v="1"/>
    <n v="74"/>
    <n v="22.2"/>
    <n v="0.05"/>
    <n v="3"/>
    <n v="0"/>
    <n v="3.05"/>
    <n v="96.2"/>
    <x v="21"/>
    <x v="0"/>
  </r>
  <r>
    <x v="74"/>
    <x v="2"/>
    <m/>
    <m/>
    <x v="0"/>
    <n v="7"/>
    <x v="1"/>
    <n v="75"/>
    <n v="22.5"/>
    <n v="0.05"/>
    <n v="3"/>
    <n v="0"/>
    <n v="3.05"/>
    <n v="97.5"/>
    <x v="22"/>
    <x v="0"/>
  </r>
  <r>
    <x v="75"/>
    <x v="3"/>
    <m/>
    <m/>
    <x v="1"/>
    <n v="7"/>
    <x v="1"/>
    <n v="76"/>
    <n v="22.8"/>
    <n v="0.05"/>
    <n v="3"/>
    <n v="0"/>
    <n v="3.05"/>
    <n v="98.8"/>
    <x v="23"/>
    <x v="0"/>
  </r>
  <r>
    <x v="76"/>
    <x v="0"/>
    <m/>
    <m/>
    <x v="2"/>
    <n v="7"/>
    <x v="1"/>
    <n v="77"/>
    <n v="23.099999999999998"/>
    <n v="0.05"/>
    <n v="3"/>
    <n v="0"/>
    <n v="3.05"/>
    <n v="100.1"/>
    <x v="24"/>
    <x v="0"/>
  </r>
  <r>
    <x v="77"/>
    <x v="1"/>
    <m/>
    <m/>
    <x v="3"/>
    <n v="7"/>
    <x v="1"/>
    <n v="78"/>
    <n v="23.4"/>
    <n v="0.05"/>
    <n v="3"/>
    <n v="0"/>
    <n v="3.05"/>
    <n v="101.4"/>
    <x v="25"/>
    <x v="0"/>
  </r>
  <r>
    <x v="78"/>
    <x v="2"/>
    <m/>
    <m/>
    <x v="4"/>
    <n v="7"/>
    <x v="1"/>
    <n v="79"/>
    <n v="23.7"/>
    <n v="0.05"/>
    <n v="3"/>
    <n v="0"/>
    <n v="3.05"/>
    <n v="102.7"/>
    <x v="26"/>
    <x v="0"/>
  </r>
  <r>
    <x v="79"/>
    <x v="3"/>
    <m/>
    <m/>
    <x v="5"/>
    <n v="5"/>
    <x v="1"/>
    <n v="80"/>
    <n v="24"/>
    <n v="0.05"/>
    <n v="3"/>
    <n v="0"/>
    <n v="3.05"/>
    <n v="104"/>
    <x v="27"/>
    <x v="0"/>
  </r>
  <r>
    <x v="80"/>
    <x v="0"/>
    <m/>
    <m/>
    <x v="0"/>
    <n v="5"/>
    <x v="1"/>
    <n v="81"/>
    <n v="24.3"/>
    <n v="0.05"/>
    <n v="3"/>
    <n v="0"/>
    <n v="3.05"/>
    <n v="105.3"/>
    <x v="28"/>
    <x v="0"/>
  </r>
  <r>
    <x v="81"/>
    <x v="1"/>
    <m/>
    <m/>
    <x v="1"/>
    <n v="5"/>
    <x v="1"/>
    <n v="82"/>
    <n v="24.599999999999998"/>
    <n v="0.05"/>
    <n v="3"/>
    <n v="0"/>
    <n v="3.05"/>
    <n v="106.6"/>
    <x v="29"/>
    <x v="0"/>
  </r>
  <r>
    <x v="0"/>
    <x v="2"/>
    <m/>
    <m/>
    <x v="2"/>
    <n v="5"/>
    <x v="1"/>
    <n v="83"/>
    <n v="24.9"/>
    <n v="0.05"/>
    <n v="3"/>
    <n v="0"/>
    <n v="3.05"/>
    <n v="107.9"/>
    <x v="30"/>
    <x v="1"/>
  </r>
  <r>
    <x v="1"/>
    <x v="3"/>
    <m/>
    <m/>
    <x v="3"/>
    <n v="5"/>
    <x v="1"/>
    <n v="84"/>
    <n v="25.2"/>
    <n v="0.05"/>
    <n v="3"/>
    <n v="0"/>
    <n v="3.05"/>
    <n v="109.2"/>
    <x v="30"/>
    <x v="1"/>
  </r>
  <r>
    <x v="2"/>
    <x v="0"/>
    <m/>
    <m/>
    <x v="4"/>
    <n v="5"/>
    <x v="1"/>
    <n v="85"/>
    <n v="25.5"/>
    <n v="0.05"/>
    <n v="3"/>
    <n v="0"/>
    <n v="3.05"/>
    <n v="110.5"/>
    <x v="30"/>
    <x v="1"/>
  </r>
  <r>
    <x v="3"/>
    <x v="1"/>
    <m/>
    <m/>
    <x v="5"/>
    <n v="5"/>
    <x v="1"/>
    <n v="86"/>
    <n v="25.8"/>
    <n v="0.05"/>
    <n v="3"/>
    <n v="0"/>
    <n v="3.05"/>
    <n v="111.8"/>
    <x v="30"/>
    <x v="1"/>
  </r>
  <r>
    <x v="4"/>
    <x v="2"/>
    <m/>
    <m/>
    <x v="0"/>
    <n v="5"/>
    <x v="1"/>
    <n v="87"/>
    <n v="26.099999999999998"/>
    <n v="0.05"/>
    <n v="3"/>
    <n v="0"/>
    <n v="3.05"/>
    <n v="113.1"/>
    <x v="31"/>
    <x v="1"/>
  </r>
  <r>
    <x v="5"/>
    <x v="3"/>
    <m/>
    <m/>
    <x v="1"/>
    <n v="5"/>
    <x v="1"/>
    <n v="88"/>
    <n v="26.4"/>
    <n v="0.05"/>
    <n v="3"/>
    <n v="0"/>
    <n v="3.05"/>
    <n v="114.4"/>
    <x v="31"/>
    <x v="1"/>
  </r>
  <r>
    <x v="6"/>
    <x v="0"/>
    <m/>
    <m/>
    <x v="2"/>
    <n v="5"/>
    <x v="1"/>
    <n v="89"/>
    <n v="26.7"/>
    <n v="0.05"/>
    <n v="3"/>
    <n v="0"/>
    <n v="3.05"/>
    <n v="115.7"/>
    <x v="31"/>
    <x v="1"/>
  </r>
  <r>
    <x v="7"/>
    <x v="1"/>
    <m/>
    <m/>
    <x v="3"/>
    <n v="5"/>
    <x v="1"/>
    <n v="90"/>
    <n v="27"/>
    <n v="0.05"/>
    <n v="3"/>
    <n v="0"/>
    <n v="3.05"/>
    <n v="117"/>
    <x v="32"/>
    <x v="1"/>
  </r>
  <r>
    <x v="8"/>
    <x v="2"/>
    <m/>
    <m/>
    <x v="4"/>
    <n v="5"/>
    <x v="1"/>
    <n v="91"/>
    <n v="27.3"/>
    <n v="0.05"/>
    <n v="3"/>
    <n v="0"/>
    <n v="3.05"/>
    <n v="118.3"/>
    <x v="32"/>
    <x v="1"/>
  </r>
  <r>
    <x v="9"/>
    <x v="3"/>
    <m/>
    <m/>
    <x v="5"/>
    <n v="5"/>
    <x v="1"/>
    <n v="92"/>
    <n v="27.599999999999998"/>
    <n v="0.05"/>
    <n v="3"/>
    <n v="0"/>
    <n v="3.05"/>
    <n v="119.6"/>
    <x v="33"/>
    <x v="1"/>
  </r>
  <r>
    <x v="10"/>
    <x v="0"/>
    <m/>
    <m/>
    <x v="0"/>
    <n v="4"/>
    <x v="1"/>
    <n v="93"/>
    <n v="27.9"/>
    <n v="0.05"/>
    <n v="3"/>
    <n v="0"/>
    <n v="3.05"/>
    <n v="120.9"/>
    <x v="33"/>
    <x v="1"/>
  </r>
  <r>
    <x v="11"/>
    <x v="1"/>
    <m/>
    <m/>
    <x v="1"/>
    <n v="4"/>
    <x v="1"/>
    <n v="94"/>
    <n v="28.2"/>
    <n v="0.05"/>
    <n v="3"/>
    <n v="0"/>
    <n v="3.05"/>
    <n v="122.2"/>
    <x v="33"/>
    <x v="1"/>
  </r>
  <r>
    <x v="12"/>
    <x v="2"/>
    <m/>
    <m/>
    <x v="0"/>
    <n v="4"/>
    <x v="0"/>
    <n v="95"/>
    <n v="28.5"/>
    <n v="0.05"/>
    <n v="3"/>
    <n v="0"/>
    <n v="3.05"/>
    <n v="123.5"/>
    <x v="34"/>
    <x v="1"/>
  </r>
  <r>
    <x v="13"/>
    <x v="3"/>
    <m/>
    <m/>
    <x v="0"/>
    <n v="4"/>
    <x v="0"/>
    <n v="96"/>
    <n v="28.799999999999997"/>
    <n v="0.05"/>
    <n v="3"/>
    <n v="0"/>
    <n v="3.05"/>
    <n v="124.8"/>
    <x v="34"/>
    <x v="1"/>
  </r>
  <r>
    <x v="14"/>
    <x v="0"/>
    <m/>
    <m/>
    <x v="1"/>
    <n v="4"/>
    <x v="0"/>
    <n v="97"/>
    <n v="29.099999999999998"/>
    <n v="0.05"/>
    <n v="3"/>
    <n v="0"/>
    <n v="3.05"/>
    <n v="126.1"/>
    <x v="34"/>
    <x v="1"/>
  </r>
  <r>
    <x v="15"/>
    <x v="1"/>
    <m/>
    <m/>
    <x v="2"/>
    <n v="4"/>
    <x v="0"/>
    <n v="98"/>
    <n v="29.4"/>
    <n v="0.05"/>
    <n v="3"/>
    <n v="0"/>
    <n v="3.05"/>
    <n v="127.4"/>
    <x v="34"/>
    <x v="1"/>
  </r>
  <r>
    <x v="16"/>
    <x v="2"/>
    <m/>
    <m/>
    <x v="3"/>
    <n v="4"/>
    <x v="0"/>
    <n v="99"/>
    <n v="29.7"/>
    <n v="0.05"/>
    <n v="3"/>
    <n v="0"/>
    <n v="3.05"/>
    <n v="128.69999999999999"/>
    <x v="34"/>
    <x v="1"/>
  </r>
  <r>
    <x v="17"/>
    <x v="3"/>
    <m/>
    <m/>
    <x v="4"/>
    <n v="4"/>
    <x v="0"/>
    <n v="100"/>
    <n v="30"/>
    <n v="0.05"/>
    <n v="3"/>
    <n v="0"/>
    <n v="3.05"/>
    <n v="130"/>
    <x v="35"/>
    <x v="1"/>
  </r>
  <r>
    <x v="18"/>
    <x v="0"/>
    <m/>
    <m/>
    <x v="5"/>
    <n v="4"/>
    <x v="0"/>
    <n v="101"/>
    <n v="30.299999999999997"/>
    <n v="0.05"/>
    <n v="3"/>
    <n v="0"/>
    <n v="3.05"/>
    <n v="131.30000000000001"/>
    <x v="35"/>
    <x v="1"/>
  </r>
  <r>
    <x v="19"/>
    <x v="1"/>
    <m/>
    <m/>
    <x v="0"/>
    <n v="4"/>
    <x v="0"/>
    <n v="102"/>
    <n v="30.599999999999998"/>
    <n v="0.05"/>
    <n v="3"/>
    <n v="0"/>
    <n v="3.05"/>
    <n v="132.6"/>
    <x v="35"/>
    <x v="1"/>
  </r>
  <r>
    <x v="20"/>
    <x v="2"/>
    <m/>
    <m/>
    <x v="1"/>
    <n v="4"/>
    <x v="0"/>
    <n v="103"/>
    <n v="30.9"/>
    <n v="0.05"/>
    <n v="3"/>
    <n v="0"/>
    <n v="3.05"/>
    <n v="133.9"/>
    <x v="35"/>
    <x v="1"/>
  </r>
  <r>
    <x v="21"/>
    <x v="3"/>
    <m/>
    <m/>
    <x v="2"/>
    <n v="4"/>
    <x v="0"/>
    <n v="104"/>
    <n v="31.2"/>
    <n v="0.05"/>
    <n v="3"/>
    <n v="0"/>
    <n v="3.05"/>
    <n v="135.19999999999999"/>
    <x v="36"/>
    <x v="1"/>
  </r>
  <r>
    <x v="22"/>
    <x v="0"/>
    <m/>
    <m/>
    <x v="3"/>
    <n v="4"/>
    <x v="0"/>
    <n v="105"/>
    <n v="31.5"/>
    <n v="0.05"/>
    <n v="3"/>
    <n v="0"/>
    <n v="3.05"/>
    <n v="136.5"/>
    <x v="36"/>
    <x v="1"/>
  </r>
  <r>
    <x v="23"/>
    <x v="1"/>
    <m/>
    <m/>
    <x v="4"/>
    <n v="4"/>
    <x v="0"/>
    <n v="106"/>
    <n v="31.799999999999997"/>
    <n v="0.05"/>
    <n v="3"/>
    <n v="0"/>
    <n v="3.05"/>
    <n v="137.80000000000001"/>
    <x v="36"/>
    <x v="1"/>
  </r>
  <r>
    <x v="24"/>
    <x v="0"/>
    <m/>
    <m/>
    <x v="1"/>
    <n v="4"/>
    <x v="0"/>
    <n v="107"/>
    <n v="32.1"/>
    <n v="0.05"/>
    <n v="3"/>
    <n v="0"/>
    <n v="3.05"/>
    <n v="139.1"/>
    <x v="37"/>
    <x v="2"/>
  </r>
  <r>
    <x v="25"/>
    <x v="1"/>
    <m/>
    <m/>
    <x v="2"/>
    <n v="4"/>
    <x v="0"/>
    <n v="108"/>
    <n v="32.4"/>
    <n v="0.05"/>
    <n v="3"/>
    <n v="0"/>
    <n v="3.05"/>
    <n v="140.4"/>
    <x v="38"/>
    <x v="3"/>
  </r>
  <r>
    <x v="26"/>
    <x v="2"/>
    <m/>
    <m/>
    <x v="3"/>
    <n v="4"/>
    <x v="0"/>
    <n v="109"/>
    <n v="32.699999999999996"/>
    <n v="0.05"/>
    <n v="3"/>
    <n v="0"/>
    <n v="3.05"/>
    <n v="141.69999999999999"/>
    <x v="39"/>
    <x v="4"/>
  </r>
  <r>
    <x v="27"/>
    <x v="3"/>
    <m/>
    <m/>
    <x v="4"/>
    <n v="4"/>
    <x v="0"/>
    <n v="110"/>
    <n v="33"/>
    <n v="0.05"/>
    <n v="3"/>
    <n v="0"/>
    <n v="3.05"/>
    <n v="143"/>
    <x v="40"/>
    <x v="5"/>
  </r>
  <r>
    <x v="28"/>
    <x v="0"/>
    <m/>
    <m/>
    <x v="5"/>
    <n v="4"/>
    <x v="0"/>
    <n v="111"/>
    <n v="33.299999999999997"/>
    <n v="0.05"/>
    <n v="3"/>
    <n v="0"/>
    <n v="3.05"/>
    <n v="144.30000000000001"/>
    <x v="41"/>
    <x v="6"/>
  </r>
  <r>
    <x v="29"/>
    <x v="1"/>
    <m/>
    <m/>
    <x v="0"/>
    <n v="4"/>
    <x v="0"/>
    <n v="112"/>
    <n v="33.6"/>
    <n v="0.05"/>
    <n v="3"/>
    <n v="0"/>
    <n v="3.05"/>
    <n v="145.6"/>
    <x v="42"/>
    <x v="6"/>
  </r>
  <r>
    <x v="30"/>
    <x v="2"/>
    <m/>
    <m/>
    <x v="1"/>
    <n v="4"/>
    <x v="0"/>
    <n v="113"/>
    <n v="33.9"/>
    <n v="0.05"/>
    <n v="3"/>
    <n v="0"/>
    <n v="3.05"/>
    <n v="146.9"/>
    <x v="43"/>
    <x v="7"/>
  </r>
  <r>
    <x v="31"/>
    <x v="3"/>
    <m/>
    <m/>
    <x v="2"/>
    <n v="4"/>
    <x v="0"/>
    <n v="114"/>
    <n v="34.199999999999996"/>
    <n v="0.05"/>
    <n v="3"/>
    <n v="0"/>
    <n v="3.05"/>
    <n v="148.19999999999999"/>
    <x v="44"/>
    <x v="8"/>
  </r>
  <r>
    <x v="32"/>
    <x v="0"/>
    <m/>
    <m/>
    <x v="3"/>
    <n v="4"/>
    <x v="0"/>
    <n v="115"/>
    <n v="34.5"/>
    <n v="0.05"/>
    <n v="3"/>
    <n v="0"/>
    <n v="3.05"/>
    <n v="149.5"/>
    <x v="45"/>
    <x v="9"/>
  </r>
  <r>
    <x v="33"/>
    <x v="1"/>
    <m/>
    <m/>
    <x v="4"/>
    <n v="4"/>
    <x v="0"/>
    <n v="116"/>
    <n v="34.799999999999997"/>
    <n v="0.05"/>
    <n v="3"/>
    <n v="0"/>
    <n v="3.05"/>
    <n v="150.80000000000001"/>
    <x v="46"/>
    <x v="10"/>
  </r>
  <r>
    <x v="34"/>
    <x v="0"/>
    <m/>
    <m/>
    <x v="1"/>
    <n v="4"/>
    <x v="0"/>
    <n v="117"/>
    <n v="35.1"/>
    <n v="0.05"/>
    <n v="3"/>
    <n v="0"/>
    <n v="3.05"/>
    <n v="152.1"/>
    <x v="47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6">
  <r>
    <s v="00004112"/>
    <s v="03/04/2019"/>
    <n v="3.2989999999999999"/>
    <x v="0"/>
    <x v="0"/>
    <s v="111301060102"/>
    <s v="CH 5464"/>
    <n v="1600"/>
    <s v="SI"/>
    <x v="0"/>
    <x v="0"/>
    <x v="0"/>
  </r>
  <r>
    <s v="00004126"/>
    <s v="03/04/2019"/>
    <n v="3.2989999999999999"/>
    <x v="1"/>
    <x v="0"/>
    <s v="111301060102"/>
    <n v="47798"/>
    <n v="15"/>
    <s v="SI"/>
    <x v="0"/>
    <x v="0"/>
    <x v="1"/>
  </r>
  <r>
    <s v="00004127"/>
    <s v="03/04/2019"/>
    <n v="3.2989999999999999"/>
    <x v="1"/>
    <x v="0"/>
    <s v="111301060102"/>
    <n v="47799"/>
    <n v="75"/>
    <s v="SI"/>
    <x v="0"/>
    <x v="0"/>
    <x v="2"/>
  </r>
  <r>
    <s v="00004128"/>
    <s v="03/04/2019"/>
    <n v="3.2989999999999999"/>
    <x v="1"/>
    <x v="0"/>
    <s v="111301060102"/>
    <n v="47800"/>
    <n v="79"/>
    <s v="SI"/>
    <x v="0"/>
    <x v="0"/>
    <x v="3"/>
  </r>
  <r>
    <s v="00004129"/>
    <s v="03/04/2019"/>
    <n v="3.2989999999999999"/>
    <x v="1"/>
    <x v="0"/>
    <s v="111301060102"/>
    <n v="47802"/>
    <n v="23.8"/>
    <s v="SI"/>
    <x v="0"/>
    <x v="0"/>
    <x v="4"/>
  </r>
  <r>
    <s v="00004130"/>
    <s v="03/04/2019"/>
    <n v="3.2989999999999999"/>
    <x v="1"/>
    <x v="0"/>
    <s v="111301060102"/>
    <n v="47801"/>
    <n v="53.4"/>
    <s v="SI"/>
    <x v="0"/>
    <x v="0"/>
    <x v="5"/>
  </r>
  <r>
    <s v="00004131"/>
    <s v="04/04/2019"/>
    <n v="3.2989999999999999"/>
    <x v="1"/>
    <x v="0"/>
    <s v="111301060102"/>
    <n v="47816"/>
    <n v="8.5"/>
    <s v="SI"/>
    <x v="0"/>
    <x v="1"/>
    <x v="6"/>
  </r>
  <r>
    <s v="00004132"/>
    <s v="04/04/2019"/>
    <n v="3.2989999999999999"/>
    <x v="1"/>
    <x v="0"/>
    <s v="111301060102"/>
    <n v="47817"/>
    <n v="4.96"/>
    <s v="SI"/>
    <x v="0"/>
    <x v="1"/>
    <x v="7"/>
  </r>
  <r>
    <s v="00004133"/>
    <s v="04/04/2019"/>
    <n v="3.2989999999999999"/>
    <x v="1"/>
    <x v="0"/>
    <s v="111301060102"/>
    <n v="47820"/>
    <n v="307.89999999999998"/>
    <s v="SI"/>
    <x v="0"/>
    <x v="1"/>
    <x v="8"/>
  </r>
  <r>
    <s v="00004134"/>
    <s v="05/04/2019"/>
    <n v="3.2970000000000002"/>
    <x v="1"/>
    <x v="1"/>
    <s v="112301060102"/>
    <n v="4973"/>
    <n v="1200"/>
    <s v="SI"/>
    <x v="0"/>
    <x v="2"/>
    <x v="9"/>
  </r>
  <r>
    <s v="00004135"/>
    <s v="05/04/2019"/>
    <n v="3.2970000000000002"/>
    <x v="1"/>
    <x v="0"/>
    <s v="111301060102"/>
    <n v="47853"/>
    <n v="40497.65"/>
    <s v="SI"/>
    <x v="0"/>
    <x v="2"/>
    <x v="10"/>
  </r>
  <r>
    <s v="00004136"/>
    <s v="05/04/2019"/>
    <n v="3.2970000000000002"/>
    <x v="1"/>
    <x v="0"/>
    <s v="111301060102"/>
    <n v="47850"/>
    <n v="240"/>
    <s v="SI"/>
    <x v="0"/>
    <x v="2"/>
    <x v="11"/>
  </r>
  <r>
    <s v="00004137"/>
    <s v="05/04/2019"/>
    <n v="3.2970000000000002"/>
    <x v="1"/>
    <x v="0"/>
    <s v="111301060102"/>
    <n v="47856"/>
    <n v="236640"/>
    <s v="SI"/>
    <x v="0"/>
    <x v="2"/>
    <x v="12"/>
  </r>
  <r>
    <s v="00004138"/>
    <s v="05/04/2019"/>
    <n v="3.2970000000000002"/>
    <x v="1"/>
    <x v="0"/>
    <s v="111301060102"/>
    <n v="47851"/>
    <n v="65485.599999999999"/>
    <s v="SI"/>
    <x v="0"/>
    <x v="2"/>
    <x v="13"/>
  </r>
  <r>
    <s v="00004139"/>
    <s v="05/04/2019"/>
    <n v="3.2970000000000002"/>
    <x v="1"/>
    <x v="0"/>
    <s v="111301060102"/>
    <n v="47859"/>
    <n v="1170"/>
    <s v="SI"/>
    <x v="0"/>
    <x v="2"/>
    <x v="14"/>
  </r>
  <r>
    <s v="00004140"/>
    <s v="05/04/2019"/>
    <n v="3.2970000000000002"/>
    <x v="1"/>
    <x v="0"/>
    <s v="111301060102"/>
    <n v="47833"/>
    <n v="312.37"/>
    <s v="SI"/>
    <x v="0"/>
    <x v="2"/>
    <x v="15"/>
  </r>
  <r>
    <s v="00004141"/>
    <s v="05/04/2019"/>
    <n v="3.2970000000000002"/>
    <x v="1"/>
    <x v="0"/>
    <s v="111301060102"/>
    <n v="47862"/>
    <n v="81792.789999999994"/>
    <s v="SI"/>
    <x v="0"/>
    <x v="2"/>
    <x v="16"/>
  </r>
  <r>
    <s v="00004142"/>
    <s v="05/04/2019"/>
    <n v="3.2970000000000002"/>
    <x v="1"/>
    <x v="0"/>
    <s v="111301060102"/>
    <n v="47865"/>
    <n v="31720.37"/>
    <s v="SI"/>
    <x v="0"/>
    <x v="2"/>
    <x v="17"/>
  </r>
  <r>
    <s v="00004143"/>
    <s v="05/04/2019"/>
    <n v="3.2970000000000002"/>
    <x v="1"/>
    <x v="0"/>
    <s v="111301060102"/>
    <n v="47868"/>
    <n v="13666.15"/>
    <s v="SI"/>
    <x v="0"/>
    <x v="2"/>
    <x v="18"/>
  </r>
  <r>
    <s v="00004144"/>
    <s v="05/04/2019"/>
    <n v="3.2970000000000002"/>
    <x v="1"/>
    <x v="0"/>
    <s v="111301060102"/>
    <n v="47884"/>
    <n v="5678.89"/>
    <s v="SI"/>
    <x v="0"/>
    <x v="2"/>
    <x v="19"/>
  </r>
  <r>
    <s v="00004145"/>
    <s v="05/04/2019"/>
    <n v="3.2970000000000002"/>
    <x v="1"/>
    <x v="0"/>
    <s v="111301060102"/>
    <n v="47892"/>
    <n v="1065.0899999999999"/>
    <s v="SI"/>
    <x v="0"/>
    <x v="2"/>
    <x v="20"/>
  </r>
  <r>
    <s v="00004146"/>
    <s v="05/04/2019"/>
    <n v="3.2970000000000002"/>
    <x v="1"/>
    <x v="0"/>
    <s v="111301060102"/>
    <n v="47967"/>
    <n v="200"/>
    <s v="SI"/>
    <x v="0"/>
    <x v="2"/>
    <x v="21"/>
  </r>
  <r>
    <s v="00004147"/>
    <s v="05/04/2019"/>
    <n v="3.2970000000000002"/>
    <x v="1"/>
    <x v="0"/>
    <s v="111301060102"/>
    <n v="47887"/>
    <n v="709.9"/>
    <s v="SI"/>
    <x v="0"/>
    <x v="2"/>
    <x v="22"/>
  </r>
  <r>
    <s v="00004148"/>
    <s v="05/04/2019"/>
    <n v="3.2970000000000002"/>
    <x v="1"/>
    <x v="0"/>
    <s v="111301060102"/>
    <n v="47888"/>
    <n v="1500"/>
    <s v="SI"/>
    <x v="0"/>
    <x v="2"/>
    <x v="23"/>
  </r>
  <r>
    <s v="00004149"/>
    <s v="05/04/2019"/>
    <n v="3.2970000000000002"/>
    <x v="1"/>
    <x v="1"/>
    <s v="112301060102"/>
    <n v="4977"/>
    <n v="405"/>
    <s v="SI"/>
    <x v="0"/>
    <x v="2"/>
    <x v="24"/>
  </r>
  <r>
    <s v="00004150"/>
    <s v="05/04/2019"/>
    <n v="3.2970000000000002"/>
    <x v="1"/>
    <x v="1"/>
    <s v="112301060102"/>
    <n v="4979"/>
    <n v="120"/>
    <s v="SI"/>
    <x v="0"/>
    <x v="2"/>
    <x v="25"/>
  </r>
  <r>
    <s v="00004151"/>
    <s v="05/04/2019"/>
    <n v="3.2970000000000002"/>
    <x v="1"/>
    <x v="0"/>
    <s v="111301060102"/>
    <n v="47890"/>
    <n v="4298.55"/>
    <s v="SI"/>
    <x v="0"/>
    <x v="2"/>
    <x v="26"/>
  </r>
  <r>
    <s v="00004155"/>
    <s v="05/04/2019"/>
    <n v="3.2970000000000002"/>
    <x v="1"/>
    <x v="0"/>
    <s v="111301060102"/>
    <n v="47827"/>
    <n v="9945.68"/>
    <s v="SI"/>
    <x v="0"/>
    <x v="2"/>
    <x v="27"/>
  </r>
  <r>
    <s v="00004156"/>
    <s v="05/04/2019"/>
    <n v="3.2970000000000002"/>
    <x v="1"/>
    <x v="0"/>
    <s v="111301060102"/>
    <n v="47823"/>
    <n v="8072.4"/>
    <s v="SI"/>
    <x v="0"/>
    <x v="2"/>
    <x v="28"/>
  </r>
  <r>
    <s v="00004157"/>
    <s v="05/04/2019"/>
    <n v="3.2970000000000002"/>
    <x v="1"/>
    <x v="0"/>
    <s v="111301060102"/>
    <n v="47842"/>
    <n v="300000"/>
    <s v="SI"/>
    <x v="0"/>
    <x v="2"/>
    <x v="29"/>
  </r>
  <r>
    <s v="00004158"/>
    <s v="05/04/2019"/>
    <n v="3.2970000000000002"/>
    <x v="1"/>
    <x v="0"/>
    <s v="111301060102"/>
    <n v="47840"/>
    <n v="300000"/>
    <s v="SI"/>
    <x v="0"/>
    <x v="2"/>
    <x v="29"/>
  </r>
  <r>
    <s v="00004159"/>
    <s v="05/04/2019"/>
    <n v="3.2970000000000002"/>
    <x v="1"/>
    <x v="0"/>
    <s v="111301060102"/>
    <n v="47838"/>
    <n v="300000"/>
    <s v="SI"/>
    <x v="0"/>
    <x v="2"/>
    <x v="29"/>
  </r>
  <r>
    <s v="00004160"/>
    <s v="05/04/2019"/>
    <n v="3.2970000000000002"/>
    <x v="1"/>
    <x v="0"/>
    <s v="111301060102"/>
    <n v="47844"/>
    <n v="129250.82"/>
    <s v="SI"/>
    <x v="0"/>
    <x v="2"/>
    <x v="30"/>
  </r>
  <r>
    <s v="00004161"/>
    <s v="05/04/2019"/>
    <n v="3.2970000000000002"/>
    <x v="1"/>
    <x v="0"/>
    <s v="111301060102"/>
    <n v="47874"/>
    <n v="190526.54"/>
    <s v="SI"/>
    <x v="0"/>
    <x v="2"/>
    <x v="31"/>
  </r>
  <r>
    <s v="00004162"/>
    <s v="05/04/2019"/>
    <n v="3.2970000000000002"/>
    <x v="1"/>
    <x v="0"/>
    <s v="111301060102"/>
    <n v="47877"/>
    <n v="219355.29"/>
    <s v="SI"/>
    <x v="0"/>
    <x v="2"/>
    <x v="32"/>
  </r>
  <r>
    <s v="00004163"/>
    <s v="05/04/2019"/>
    <n v="3.2970000000000002"/>
    <x v="1"/>
    <x v="0"/>
    <s v="111301060102"/>
    <n v="47880"/>
    <n v="1932"/>
    <s v="SI"/>
    <x v="0"/>
    <x v="2"/>
    <x v="33"/>
  </r>
  <r>
    <s v="00004164"/>
    <s v="05/04/2019"/>
    <n v="3.2970000000000002"/>
    <x v="1"/>
    <x v="0"/>
    <s v="111301060102"/>
    <n v="47846"/>
    <n v="3202.5"/>
    <s v="SI"/>
    <x v="0"/>
    <x v="2"/>
    <x v="34"/>
  </r>
  <r>
    <s v="00004165"/>
    <s v="05/04/2019"/>
    <n v="3.2970000000000002"/>
    <x v="1"/>
    <x v="0"/>
    <s v="111301060102"/>
    <n v="47848"/>
    <n v="2000"/>
    <s v="SI"/>
    <x v="0"/>
    <x v="2"/>
    <x v="35"/>
  </r>
  <r>
    <s v="00004166"/>
    <s v="05/04/2019"/>
    <n v="3.2970000000000002"/>
    <x v="1"/>
    <x v="0"/>
    <s v="111301060102"/>
    <n v="48003"/>
    <n v="1652"/>
    <s v="SI"/>
    <x v="0"/>
    <x v="2"/>
    <x v="36"/>
  </r>
  <r>
    <s v="00004167"/>
    <s v="05/04/2019"/>
    <n v="3.2970000000000002"/>
    <x v="1"/>
    <x v="0"/>
    <s v="111301060102"/>
    <n v="47956"/>
    <n v="2258.5"/>
    <s v="SI"/>
    <x v="0"/>
    <x v="2"/>
    <x v="37"/>
  </r>
  <r>
    <s v="00004168"/>
    <s v="05/04/2019"/>
    <n v="3.2970000000000002"/>
    <x v="2"/>
    <x v="0"/>
    <s v="111301060102"/>
    <n v="47956"/>
    <n v="308"/>
    <s v="SI"/>
    <x v="0"/>
    <x v="2"/>
    <x v="38"/>
  </r>
  <r>
    <s v="00004169"/>
    <s v="05/04/2019"/>
    <n v="3.2970000000000002"/>
    <x v="1"/>
    <x v="0"/>
    <s v="111301060102"/>
    <n v="47938"/>
    <n v="1120"/>
    <s v="SI"/>
    <x v="0"/>
    <x v="2"/>
    <x v="39"/>
  </r>
  <r>
    <s v="00004170"/>
    <s v="05/04/2019"/>
    <n v="3.2970000000000002"/>
    <x v="1"/>
    <x v="0"/>
    <s v="111301060102"/>
    <n v="47940"/>
    <n v="1005"/>
    <s v="SI"/>
    <x v="0"/>
    <x v="2"/>
    <x v="40"/>
  </r>
  <r>
    <s v="00004171"/>
    <s v="05/04/2019"/>
    <n v="3.2970000000000002"/>
    <x v="3"/>
    <x v="0"/>
    <s v="111301060102"/>
    <n v="47925"/>
    <n v="1259.0999999999999"/>
    <s v="SI"/>
    <x v="0"/>
    <x v="2"/>
    <x v="41"/>
  </r>
  <r>
    <s v="00004172"/>
    <s v="05/04/2019"/>
    <n v="3.2970000000000002"/>
    <x v="3"/>
    <x v="0"/>
    <s v="111301060102"/>
    <n v="47925"/>
    <n v="2330.6999999999998"/>
    <s v="SI"/>
    <x v="0"/>
    <x v="2"/>
    <x v="42"/>
  </r>
  <r>
    <s v="00004173"/>
    <s v="05/04/2019"/>
    <n v="3.2970000000000002"/>
    <x v="3"/>
    <x v="0"/>
    <s v="111301060102"/>
    <n v="47929"/>
    <n v="1088.5"/>
    <s v="SI"/>
    <x v="0"/>
    <x v="2"/>
    <x v="43"/>
  </r>
  <r>
    <s v="00004174"/>
    <s v="05/04/2019"/>
    <n v="3.2970000000000002"/>
    <x v="3"/>
    <x v="0"/>
    <s v="111301060102"/>
    <n v="47931"/>
    <n v="461.2"/>
    <s v="SI"/>
    <x v="0"/>
    <x v="2"/>
    <x v="44"/>
  </r>
  <r>
    <s v="00004175"/>
    <s v="05/04/2019"/>
    <n v="3.2970000000000002"/>
    <x v="1"/>
    <x v="0"/>
    <s v="111301060102"/>
    <n v="47942"/>
    <n v="600"/>
    <s v="SI"/>
    <x v="0"/>
    <x v="2"/>
    <x v="45"/>
  </r>
  <r>
    <s v="00004176"/>
    <s v="05/04/2019"/>
    <n v="3.2970000000000002"/>
    <x v="1"/>
    <x v="0"/>
    <s v="111301060102"/>
    <n v="47943"/>
    <n v="100"/>
    <s v="SI"/>
    <x v="0"/>
    <x v="2"/>
    <x v="46"/>
  </r>
  <r>
    <s v="00004177"/>
    <s v="05/04/2019"/>
    <n v="3.2970000000000002"/>
    <x v="1"/>
    <x v="0"/>
    <s v="111301060102"/>
    <n v="47944"/>
    <n v="230.09"/>
    <s v="SI"/>
    <x v="0"/>
    <x v="2"/>
    <x v="47"/>
  </r>
  <r>
    <s v="00004178"/>
    <s v="05/04/2019"/>
    <n v="3.2970000000000002"/>
    <x v="1"/>
    <x v="0"/>
    <s v="111301060102"/>
    <n v="47959"/>
    <n v="799.72"/>
    <s v="SI"/>
    <x v="0"/>
    <x v="2"/>
    <x v="48"/>
  </r>
  <r>
    <s v="00004179"/>
    <s v="05/04/2019"/>
    <n v="3.2970000000000002"/>
    <x v="2"/>
    <x v="0"/>
    <s v="111301060102"/>
    <n v="47905"/>
    <n v="109"/>
    <s v="SI"/>
    <x v="0"/>
    <x v="2"/>
    <x v="49"/>
  </r>
  <r>
    <s v="00004180"/>
    <s v="05/04/2019"/>
    <n v="3.2970000000000002"/>
    <x v="1"/>
    <x v="0"/>
    <s v="111301060102"/>
    <n v="47961"/>
    <n v="544.22"/>
    <s v="SI"/>
    <x v="0"/>
    <x v="2"/>
    <x v="50"/>
  </r>
  <r>
    <s v="00004181"/>
    <s v="05/04/2019"/>
    <n v="3.2970000000000002"/>
    <x v="1"/>
    <x v="0"/>
    <s v="111301060102"/>
    <n v="47963"/>
    <n v="653.1"/>
    <s v="SI"/>
    <x v="0"/>
    <x v="2"/>
    <x v="51"/>
  </r>
  <r>
    <s v="00004182"/>
    <s v="05/04/2019"/>
    <n v="3.2970000000000002"/>
    <x v="2"/>
    <x v="0"/>
    <s v="111301060102"/>
    <n v="47907"/>
    <n v="89"/>
    <s v="SI"/>
    <x v="0"/>
    <x v="2"/>
    <x v="52"/>
  </r>
  <r>
    <s v="00004183"/>
    <s v="05/04/2019"/>
    <n v="3.2970000000000002"/>
    <x v="1"/>
    <x v="0"/>
    <s v="111301060102"/>
    <n v="47945"/>
    <n v="75.8"/>
    <s v="SI"/>
    <x v="0"/>
    <x v="2"/>
    <x v="53"/>
  </r>
  <r>
    <s v="00004184"/>
    <s v="05/04/2019"/>
    <n v="3.2970000000000002"/>
    <x v="1"/>
    <x v="0"/>
    <s v="111301060102"/>
    <n v="47946"/>
    <n v="250.4"/>
    <s v="SI"/>
    <x v="0"/>
    <x v="2"/>
    <x v="54"/>
  </r>
  <r>
    <s v="00004185"/>
    <s v="05/04/2019"/>
    <n v="3.2970000000000002"/>
    <x v="1"/>
    <x v="0"/>
    <s v="111301060102"/>
    <n v="47947"/>
    <n v="218.6"/>
    <s v="SI"/>
    <x v="0"/>
    <x v="2"/>
    <x v="55"/>
  </r>
  <r>
    <s v="00004186"/>
    <s v="05/04/2019"/>
    <n v="3.2970000000000002"/>
    <x v="1"/>
    <x v="0"/>
    <s v="111301060102"/>
    <n v="47948"/>
    <n v="491"/>
    <s v="SI"/>
    <x v="0"/>
    <x v="2"/>
    <x v="56"/>
  </r>
  <r>
    <s v="00004187"/>
    <s v="05/04/2019"/>
    <n v="3.2970000000000002"/>
    <x v="1"/>
    <x v="0"/>
    <s v="111301060102"/>
    <n v="47949"/>
    <n v="259.60000000000002"/>
    <s v="SI"/>
    <x v="0"/>
    <x v="2"/>
    <x v="57"/>
  </r>
  <r>
    <s v="00004188"/>
    <s v="05/04/2019"/>
    <n v="3.2970000000000002"/>
    <x v="1"/>
    <x v="0"/>
    <s v="111301060102"/>
    <n v="47950"/>
    <n v="769.26"/>
    <s v="SI"/>
    <x v="0"/>
    <x v="2"/>
    <x v="58"/>
  </r>
  <r>
    <s v="00004189"/>
    <s v="05/04/2019"/>
    <n v="3.2970000000000002"/>
    <x v="2"/>
    <x v="0"/>
    <s v="111301060102"/>
    <n v="47909"/>
    <n v="105"/>
    <s v="SI"/>
    <x v="0"/>
    <x v="2"/>
    <x v="59"/>
  </r>
  <r>
    <s v="00004190"/>
    <s v="05/04/2019"/>
    <n v="3.2970000000000002"/>
    <x v="1"/>
    <x v="0"/>
    <s v="111301060102"/>
    <n v="47951"/>
    <n v="480.97"/>
    <s v="SI"/>
    <x v="0"/>
    <x v="2"/>
    <x v="60"/>
  </r>
  <r>
    <s v="00004191"/>
    <s v="05/04/2019"/>
    <n v="3.2970000000000002"/>
    <x v="1"/>
    <x v="0"/>
    <s v="111301060102"/>
    <n v="47965"/>
    <n v="41"/>
    <s v="SI"/>
    <x v="0"/>
    <x v="2"/>
    <x v="61"/>
  </r>
  <r>
    <s v="00004192"/>
    <s v="05/04/2019"/>
    <n v="3.2970000000000002"/>
    <x v="1"/>
    <x v="0"/>
    <s v="111301060102"/>
    <n v="47965"/>
    <n v="200"/>
    <s v="SI"/>
    <x v="0"/>
    <x v="2"/>
    <x v="21"/>
  </r>
  <r>
    <s v="00004193"/>
    <s v="05/04/2019"/>
    <n v="3.2970000000000002"/>
    <x v="1"/>
    <x v="0"/>
    <s v="111301060102"/>
    <n v="47952"/>
    <n v="4000"/>
    <s v="SI"/>
    <x v="0"/>
    <x v="2"/>
    <x v="62"/>
  </r>
  <r>
    <s v="00004194"/>
    <s v="05/04/2019"/>
    <n v="3.2970000000000002"/>
    <x v="1"/>
    <x v="0"/>
    <s v="111301060102"/>
    <n v="47954"/>
    <n v="3873.77"/>
    <s v="SI"/>
    <x v="0"/>
    <x v="2"/>
    <x v="63"/>
  </r>
  <r>
    <s v="00004195"/>
    <s v="05/04/2019"/>
    <n v="3.2970000000000002"/>
    <x v="0"/>
    <x v="0"/>
    <s v="111301060102"/>
    <n v="5474"/>
    <n v="2270"/>
    <s v="SI"/>
    <x v="0"/>
    <x v="2"/>
    <x v="64"/>
  </r>
  <r>
    <s v="00004196"/>
    <s v="05/04/2019"/>
    <n v="3.2970000000000002"/>
    <x v="0"/>
    <x v="1"/>
    <s v="112301060102"/>
    <n v="1340"/>
    <n v="6300"/>
    <s v="SI"/>
    <x v="0"/>
    <x v="2"/>
    <x v="65"/>
  </r>
  <r>
    <s v="00004197"/>
    <s v="08/04/2019"/>
    <n v="3.2909999999999999"/>
    <x v="1"/>
    <x v="0"/>
    <s v="111301060102"/>
    <n v="48003"/>
    <n v="9237.7999999999993"/>
    <s v="SI"/>
    <x v="0"/>
    <x v="3"/>
    <x v="66"/>
  </r>
  <r>
    <s v="00004198"/>
    <s v="08/04/2019"/>
    <n v="3.2909999999999999"/>
    <x v="1"/>
    <x v="0"/>
    <s v="111301060102"/>
    <n v="48033"/>
    <n v="45582.71"/>
    <s v="SI"/>
    <x v="0"/>
    <x v="3"/>
    <x v="67"/>
  </r>
  <r>
    <s v="00004199"/>
    <s v="08/04/2019"/>
    <n v="3.2909999999999999"/>
    <x v="1"/>
    <x v="0"/>
    <s v="111301060102"/>
    <n v="48008"/>
    <n v="9870.25"/>
    <s v="SI"/>
    <x v="0"/>
    <x v="3"/>
    <x v="68"/>
  </r>
  <r>
    <s v="00004200"/>
    <s v="08/04/2019"/>
    <n v="3.2909999999999999"/>
    <x v="1"/>
    <x v="0"/>
    <s v="111301060102"/>
    <n v="48036"/>
    <n v="9181.9500000000007"/>
    <s v="SI"/>
    <x v="0"/>
    <x v="3"/>
    <x v="69"/>
  </r>
  <r>
    <s v="00004201"/>
    <s v="08/04/2019"/>
    <n v="3.2909999999999999"/>
    <x v="1"/>
    <x v="0"/>
    <s v="111301060102"/>
    <n v="48010"/>
    <n v="61060"/>
    <s v="SI"/>
    <x v="0"/>
    <x v="3"/>
    <x v="70"/>
  </r>
  <r>
    <s v="00004202"/>
    <s v="08/04/2019"/>
    <n v="3.2909999999999999"/>
    <x v="1"/>
    <x v="0"/>
    <s v="111301060102"/>
    <n v="48012"/>
    <n v="2400"/>
    <s v="SI"/>
    <x v="0"/>
    <x v="3"/>
    <x v="71"/>
  </r>
  <r>
    <s v="00004203"/>
    <s v="08/04/2019"/>
    <n v="3.2909999999999999"/>
    <x v="1"/>
    <x v="0"/>
    <s v="111301060102"/>
    <n v="48014"/>
    <n v="36524.339999999997"/>
    <s v="SI"/>
    <x v="0"/>
    <x v="3"/>
    <x v="72"/>
  </r>
  <r>
    <s v="00004204"/>
    <s v="08/04/2019"/>
    <n v="3.2909999999999999"/>
    <x v="1"/>
    <x v="0"/>
    <s v="111301060102"/>
    <n v="48016"/>
    <n v="1350"/>
    <s v="SI"/>
    <x v="0"/>
    <x v="3"/>
    <x v="73"/>
  </r>
  <r>
    <s v="00004205"/>
    <s v="08/04/2019"/>
    <n v="3.2909999999999999"/>
    <x v="1"/>
    <x v="0"/>
    <s v="111301060102"/>
    <n v="48018"/>
    <n v="5550.21"/>
    <s v="SI"/>
    <x v="0"/>
    <x v="3"/>
    <x v="74"/>
  </r>
  <r>
    <s v="00004206"/>
    <s v="08/04/2019"/>
    <n v="3.2909999999999999"/>
    <x v="1"/>
    <x v="0"/>
    <s v="111301060102"/>
    <n v="48001"/>
    <n v="20.56"/>
    <s v="SI"/>
    <x v="0"/>
    <x v="3"/>
    <x v="75"/>
  </r>
  <r>
    <s v="00004207"/>
    <s v="08/04/2019"/>
    <n v="3.2909999999999999"/>
    <x v="2"/>
    <x v="0"/>
    <s v="111301060102"/>
    <n v="48005"/>
    <n v="2325"/>
    <s v="SI"/>
    <x v="0"/>
    <x v="3"/>
    <x v="76"/>
  </r>
  <r>
    <s v="00004208"/>
    <s v="08/04/2019"/>
    <n v="3.2909999999999999"/>
    <x v="2"/>
    <x v="0"/>
    <s v="111301060102"/>
    <n v="48054"/>
    <n v="310"/>
    <s v="SI"/>
    <x v="0"/>
    <x v="3"/>
    <x v="77"/>
  </r>
  <r>
    <s v="00004209"/>
    <s v="08/04/2019"/>
    <n v="3.2909999999999999"/>
    <x v="1"/>
    <x v="0"/>
    <s v="111301060102"/>
    <n v="48058"/>
    <n v="20479.8"/>
    <s v="SI"/>
    <x v="0"/>
    <x v="3"/>
    <x v="78"/>
  </r>
  <r>
    <s v="00004210"/>
    <s v="08/04/2019"/>
    <n v="3.2909999999999999"/>
    <x v="1"/>
    <x v="0"/>
    <s v="111301060102"/>
    <n v="48060"/>
    <n v="244021.78"/>
    <s v="SI"/>
    <x v="0"/>
    <x v="3"/>
    <x v="79"/>
  </r>
  <r>
    <s v="00004211"/>
    <s v="08/04/2019"/>
    <n v="3.2909999999999999"/>
    <x v="1"/>
    <x v="0"/>
    <s v="111301060102"/>
    <n v="48079"/>
    <n v="600"/>
    <s v="SI"/>
    <x v="0"/>
    <x v="3"/>
    <x v="45"/>
  </r>
  <r>
    <s v="00004212"/>
    <s v="08/04/2019"/>
    <n v="3.2909999999999999"/>
    <x v="1"/>
    <x v="0"/>
    <s v="111301060102"/>
    <n v="48080"/>
    <n v="500"/>
    <s v="SI"/>
    <x v="0"/>
    <x v="3"/>
    <x v="80"/>
  </r>
  <r>
    <s v="00004213"/>
    <s v="08/04/2019"/>
    <n v="3.2909999999999999"/>
    <x v="1"/>
    <x v="0"/>
    <s v="111301060102"/>
    <n v="48077"/>
    <n v="436.75"/>
    <s v="SI"/>
    <x v="0"/>
    <x v="3"/>
    <x v="81"/>
  </r>
  <r>
    <s v="00004219"/>
    <s v="09/04/2019"/>
    <n v="3.2909999999999999"/>
    <x v="1"/>
    <x v="0"/>
    <s v="111301060102"/>
    <n v="48081"/>
    <n v="9685.48"/>
    <s v="SI"/>
    <x v="0"/>
    <x v="4"/>
    <x v="82"/>
  </r>
  <r>
    <s v="00004220"/>
    <s v="09/04/2019"/>
    <n v="3.2909999999999999"/>
    <x v="1"/>
    <x v="0"/>
    <s v="111301060102"/>
    <n v="48100"/>
    <n v="2432"/>
    <s v="SI"/>
    <x v="0"/>
    <x v="4"/>
    <x v="83"/>
  </r>
  <r>
    <s v="00004221"/>
    <s v="09/04/2019"/>
    <n v="3.2909999999999999"/>
    <x v="1"/>
    <x v="0"/>
    <s v="111301060102"/>
    <n v="48103"/>
    <n v="1248"/>
    <s v="SI"/>
    <x v="0"/>
    <x v="4"/>
    <x v="84"/>
  </r>
  <r>
    <s v="00004222"/>
    <s v="09/04/2019"/>
    <n v="3.2909999999999999"/>
    <x v="1"/>
    <x v="0"/>
    <s v="111301060102"/>
    <n v="48083"/>
    <n v="360"/>
    <s v="SI"/>
    <x v="0"/>
    <x v="4"/>
    <x v="85"/>
  </r>
  <r>
    <s v="00004223"/>
    <s v="09/04/2019"/>
    <n v="3.2909999999999999"/>
    <x v="1"/>
    <x v="0"/>
    <s v="111301060102"/>
    <n v="48084"/>
    <n v="176"/>
    <s v="SI"/>
    <x v="0"/>
    <x v="4"/>
    <x v="86"/>
  </r>
  <r>
    <s v="00004224"/>
    <s v="09/04/2019"/>
    <n v="3.2909999999999999"/>
    <x v="1"/>
    <x v="0"/>
    <s v="111301060102"/>
    <n v="48085"/>
    <n v="144"/>
    <s v="SI"/>
    <x v="0"/>
    <x v="4"/>
    <x v="87"/>
  </r>
  <r>
    <s v="00004226"/>
    <s v="09/04/2019"/>
    <n v="3.2909999999999999"/>
    <x v="1"/>
    <x v="0"/>
    <s v="111301060102"/>
    <n v="48086"/>
    <n v="1429"/>
    <s v="SI"/>
    <x v="0"/>
    <x v="4"/>
    <x v="88"/>
  </r>
  <r>
    <s v="00004227"/>
    <s v="09/04/2019"/>
    <n v="3.2909999999999999"/>
    <x v="1"/>
    <x v="0"/>
    <s v="111301060102"/>
    <n v="48125"/>
    <n v="409.08"/>
    <s v="SI"/>
    <x v="0"/>
    <x v="4"/>
    <x v="89"/>
  </r>
  <r>
    <s v="00004230"/>
    <s v="10/04/2019"/>
    <n v="3.294"/>
    <x v="1"/>
    <x v="0"/>
    <s v="111301060102"/>
    <n v="48122"/>
    <n v="7200"/>
    <s v="SI"/>
    <x v="0"/>
    <x v="5"/>
    <x v="90"/>
  </r>
  <r>
    <s v="00004231"/>
    <s v="10/04/2019"/>
    <n v="3.294"/>
    <x v="1"/>
    <x v="0"/>
    <s v="111301060102"/>
    <n v="48126"/>
    <n v="5000"/>
    <s v="SI"/>
    <x v="0"/>
    <x v="5"/>
    <x v="91"/>
  </r>
  <r>
    <s v="00004232"/>
    <s v="10/04/2019"/>
    <n v="3.294"/>
    <x v="1"/>
    <x v="0"/>
    <s v="111301060102"/>
    <n v="48128"/>
    <n v="8148.27"/>
    <s v="SI"/>
    <x v="0"/>
    <x v="5"/>
    <x v="92"/>
  </r>
  <r>
    <s v="00004233"/>
    <s v="10/04/2019"/>
    <n v="3.294"/>
    <x v="1"/>
    <x v="0"/>
    <s v="111301060102"/>
    <n v="48130"/>
    <n v="892.92"/>
    <s v="SI"/>
    <x v="0"/>
    <x v="5"/>
    <x v="93"/>
  </r>
  <r>
    <s v="00004234"/>
    <s v="10/04/2019"/>
    <n v="3.294"/>
    <x v="1"/>
    <x v="0"/>
    <s v="111301060102"/>
    <n v="48171"/>
    <n v="14078.88"/>
    <s v="SI"/>
    <x v="0"/>
    <x v="5"/>
    <x v="94"/>
  </r>
  <r>
    <s v="00004235"/>
    <s v="10/04/2019"/>
    <n v="3.294"/>
    <x v="1"/>
    <x v="0"/>
    <s v="111301060102"/>
    <n v="48174"/>
    <n v="44567.58"/>
    <s v="SI"/>
    <x v="0"/>
    <x v="5"/>
    <x v="95"/>
  </r>
  <r>
    <s v="00004236"/>
    <s v="10/04/2019"/>
    <n v="3.294"/>
    <x v="1"/>
    <x v="0"/>
    <s v="111301060102"/>
    <n v="48152"/>
    <n v="80"/>
    <s v="SI"/>
    <x v="0"/>
    <x v="5"/>
    <x v="96"/>
  </r>
  <r>
    <s v="00004237"/>
    <s v="10/04/2019"/>
    <n v="3.294"/>
    <x v="1"/>
    <x v="0"/>
    <s v="111301060102"/>
    <n v="48177"/>
    <n v="413"/>
    <s v="SI"/>
    <x v="0"/>
    <x v="5"/>
    <x v="97"/>
  </r>
  <r>
    <s v="00004238"/>
    <s v="10/04/2019"/>
    <n v="3.294"/>
    <x v="1"/>
    <x v="0"/>
    <s v="111301060102"/>
    <n v="48179"/>
    <n v="1159.8399999999999"/>
    <s v="SI"/>
    <x v="0"/>
    <x v="5"/>
    <x v="98"/>
  </r>
  <r>
    <s v="00004239"/>
    <s v="10/04/2019"/>
    <n v="3.294"/>
    <x v="1"/>
    <x v="0"/>
    <s v="111301060102"/>
    <n v="48182"/>
    <n v="77249.27"/>
    <s v="SI"/>
    <x v="0"/>
    <x v="5"/>
    <x v="99"/>
  </r>
  <r>
    <s v="00004240"/>
    <s v="10/04/2019"/>
    <n v="3.294"/>
    <x v="1"/>
    <x v="0"/>
    <s v="111301060102"/>
    <n v="48153"/>
    <n v="1950"/>
    <s v="SI"/>
    <x v="0"/>
    <x v="5"/>
    <x v="100"/>
  </r>
  <r>
    <s v="00004241"/>
    <s v="10/04/2019"/>
    <n v="3.294"/>
    <x v="1"/>
    <x v="0"/>
    <s v="111301060102"/>
    <n v="48155"/>
    <n v="83441.56"/>
    <s v="SI"/>
    <x v="0"/>
    <x v="5"/>
    <x v="101"/>
  </r>
  <r>
    <s v="00004242"/>
    <s v="10/04/2019"/>
    <n v="3.294"/>
    <x v="1"/>
    <x v="0"/>
    <s v="111301060102"/>
    <n v="48185"/>
    <n v="594.72"/>
    <s v="SI"/>
    <x v="0"/>
    <x v="5"/>
    <x v="102"/>
  </r>
  <r>
    <s v="00004243"/>
    <s v="11/04/2019"/>
    <n v="3.298"/>
    <x v="1"/>
    <x v="0"/>
    <s v="111301060102"/>
    <n v="48157"/>
    <n v="100356.56"/>
    <s v="SI"/>
    <x v="0"/>
    <x v="6"/>
    <x v="103"/>
  </r>
  <r>
    <s v="00004244"/>
    <s v="11/04/2019"/>
    <n v="3.298"/>
    <x v="1"/>
    <x v="0"/>
    <s v="111301060102"/>
    <n v="48159"/>
    <n v="2528.7199999999998"/>
    <s v="SI"/>
    <x v="0"/>
    <x v="6"/>
    <x v="104"/>
  </r>
  <r>
    <s v="00004245"/>
    <s v="11/04/2019"/>
    <n v="3.298"/>
    <x v="1"/>
    <x v="0"/>
    <s v="111301060102"/>
    <n v="48161"/>
    <n v="1490.52"/>
    <s v="SI"/>
    <x v="0"/>
    <x v="6"/>
    <x v="105"/>
  </r>
  <r>
    <s v="00004246"/>
    <s v="12/04/2019"/>
    <n v="3.294"/>
    <x v="0"/>
    <x v="0"/>
    <s v="111301060102"/>
    <s v="CHEQUE 5496"/>
    <n v="770"/>
    <s v="SI"/>
    <x v="0"/>
    <x v="7"/>
    <x v="106"/>
  </r>
  <r>
    <s v="00004247"/>
    <s v="11/04/2019"/>
    <n v="3.298"/>
    <x v="1"/>
    <x v="0"/>
    <s v="111301060102"/>
    <n v="48167"/>
    <n v="300000"/>
    <s v="SI"/>
    <x v="0"/>
    <x v="6"/>
    <x v="29"/>
  </r>
  <r>
    <s v="00004248"/>
    <s v="11/04/2019"/>
    <n v="3.298"/>
    <x v="1"/>
    <x v="0"/>
    <s v="111301060102"/>
    <n v="48165"/>
    <n v="300000"/>
    <s v="SI"/>
    <x v="0"/>
    <x v="6"/>
    <x v="29"/>
  </r>
  <r>
    <s v="00004249"/>
    <s v="11/04/2019"/>
    <n v="3.298"/>
    <x v="1"/>
    <x v="0"/>
    <s v="111301060102"/>
    <n v="48163"/>
    <n v="300000"/>
    <s v="SI"/>
    <x v="0"/>
    <x v="6"/>
    <x v="29"/>
  </r>
  <r>
    <s v="00004250"/>
    <s v="11/04/2019"/>
    <n v="3.298"/>
    <x v="1"/>
    <x v="0"/>
    <s v="111301060102"/>
    <n v="48169"/>
    <n v="111293.21"/>
    <s v="SI"/>
    <x v="0"/>
    <x v="6"/>
    <x v="107"/>
  </r>
  <r>
    <s v="00004251"/>
    <s v="12/04/2019"/>
    <n v="3.294"/>
    <x v="0"/>
    <x v="0"/>
    <s v="111301060102"/>
    <s v="CHEQUE 5496"/>
    <n v="250"/>
    <s v="SI"/>
    <x v="0"/>
    <x v="7"/>
    <x v="108"/>
  </r>
  <r>
    <s v="00004252"/>
    <s v="11/04/2019"/>
    <n v="3.298"/>
    <x v="1"/>
    <x v="0"/>
    <s v="111301060102"/>
    <n v="48192"/>
    <n v="1000"/>
    <s v="SI"/>
    <x v="0"/>
    <x v="6"/>
    <x v="109"/>
  </r>
  <r>
    <s v="00004253"/>
    <s v="11/04/2019"/>
    <n v="3.298"/>
    <x v="1"/>
    <x v="0"/>
    <s v="111301060102"/>
    <n v="48194"/>
    <n v="824"/>
    <s v="SI"/>
    <x v="0"/>
    <x v="6"/>
    <x v="110"/>
  </r>
  <r>
    <s v="00004254"/>
    <s v="11/04/2019"/>
    <n v="3.298"/>
    <x v="1"/>
    <x v="0"/>
    <s v="111301060102"/>
    <n v="48201"/>
    <n v="123"/>
    <s v="SI"/>
    <x v="0"/>
    <x v="6"/>
    <x v="111"/>
  </r>
  <r>
    <s v="00004255"/>
    <s v="11/04/2019"/>
    <n v="3.298"/>
    <x v="1"/>
    <x v="0"/>
    <s v="111301060102"/>
    <n v="48195"/>
    <n v="1920"/>
    <s v="SI"/>
    <x v="0"/>
    <x v="6"/>
    <x v="112"/>
  </r>
  <r>
    <s v="00004256"/>
    <s v="11/04/2019"/>
    <n v="3.298"/>
    <x v="1"/>
    <x v="0"/>
    <s v="111301060102"/>
    <n v="48197"/>
    <n v="53"/>
    <s v="SI"/>
    <x v="0"/>
    <x v="6"/>
    <x v="113"/>
  </r>
  <r>
    <s v="00004257"/>
    <s v="11/04/2019"/>
    <n v="3.298"/>
    <x v="1"/>
    <x v="0"/>
    <s v="111301060102"/>
    <n v="48198"/>
    <n v="3800"/>
    <s v="SI"/>
    <x v="0"/>
    <x v="6"/>
    <x v="114"/>
  </r>
  <r>
    <s v="00004258"/>
    <s v="11/04/2019"/>
    <n v="3.298"/>
    <x v="1"/>
    <x v="0"/>
    <s v="111301060102"/>
    <n v="48200"/>
    <n v="252"/>
    <s v="SI"/>
    <x v="0"/>
    <x v="6"/>
    <x v="115"/>
  </r>
  <r>
    <s v="00004259"/>
    <s v="11/04/2019"/>
    <n v="3.298"/>
    <x v="1"/>
    <x v="0"/>
    <s v="111301060102"/>
    <n v="48209"/>
    <n v="33978.46"/>
    <s v="SI"/>
    <x v="0"/>
    <x v="6"/>
    <x v="116"/>
  </r>
  <r>
    <s v="00004260"/>
    <s v="11/04/2019"/>
    <n v="3.298"/>
    <x v="1"/>
    <x v="0"/>
    <s v="111301060102"/>
    <n v="48212"/>
    <n v="7345.37"/>
    <s v="SI"/>
    <x v="0"/>
    <x v="6"/>
    <x v="117"/>
  </r>
  <r>
    <s v="00004261"/>
    <s v="11/04/2019"/>
    <n v="3.298"/>
    <x v="1"/>
    <x v="0"/>
    <s v="111301060102"/>
    <n v="48215"/>
    <n v="933.55"/>
    <s v="SI"/>
    <x v="0"/>
    <x v="6"/>
    <x v="118"/>
  </r>
  <r>
    <s v="00004262"/>
    <s v="11/04/2019"/>
    <n v="3.298"/>
    <x v="1"/>
    <x v="0"/>
    <s v="111301060102"/>
    <n v="48226"/>
    <n v="12242.3"/>
    <s v="SI"/>
    <x v="0"/>
    <x v="6"/>
    <x v="119"/>
  </r>
  <r>
    <s v="00004263"/>
    <s v="11/04/2019"/>
    <n v="3.298"/>
    <x v="1"/>
    <x v="0"/>
    <s v="111301060102"/>
    <n v="48217"/>
    <n v="4896.92"/>
    <s v="SI"/>
    <x v="0"/>
    <x v="6"/>
    <x v="120"/>
  </r>
  <r>
    <s v="00004264"/>
    <s v="11/04/2019"/>
    <n v="3.298"/>
    <x v="1"/>
    <x v="0"/>
    <s v="111301060102"/>
    <n v="48229"/>
    <n v="12242.3"/>
    <s v="SI"/>
    <x v="0"/>
    <x v="6"/>
    <x v="119"/>
  </r>
  <r>
    <s v="00004265"/>
    <s v="11/04/2019"/>
    <n v="3.298"/>
    <x v="1"/>
    <x v="0"/>
    <s v="111301060102"/>
    <n v="48220"/>
    <n v="43046.55"/>
    <s v="SI"/>
    <x v="0"/>
    <x v="6"/>
    <x v="121"/>
  </r>
  <r>
    <s v="00004266"/>
    <s v="11/04/2019"/>
    <n v="3.298"/>
    <x v="1"/>
    <x v="0"/>
    <s v="111301060102"/>
    <n v="48223"/>
    <n v="16279.72"/>
    <s v="SI"/>
    <x v="0"/>
    <x v="6"/>
    <x v="122"/>
  </r>
  <r>
    <s v="00004267"/>
    <s v="11/04/2019"/>
    <n v="3.298"/>
    <x v="1"/>
    <x v="0"/>
    <s v="111301060102"/>
    <n v="48207"/>
    <n v="96624.93"/>
    <s v="SI"/>
    <x v="0"/>
    <x v="6"/>
    <x v="123"/>
  </r>
  <r>
    <s v="00004268"/>
    <s v="11/04/2019"/>
    <n v="3.298"/>
    <x v="1"/>
    <x v="0"/>
    <s v="111301060102"/>
    <n v="48298"/>
    <n v="600"/>
    <s v="SI"/>
    <x v="0"/>
    <x v="6"/>
    <x v="45"/>
  </r>
  <r>
    <s v="00004269"/>
    <s v="11/04/2019"/>
    <n v="3.294"/>
    <x v="1"/>
    <x v="0"/>
    <s v="111301060102"/>
    <s v="46604 - REG 04.03.19"/>
    <n v="216"/>
    <s v="SI"/>
    <x v="0"/>
    <x v="6"/>
    <x v="124"/>
  </r>
  <r>
    <s v="00004270"/>
    <s v="11/04/2019"/>
    <n v="3.298"/>
    <x v="2"/>
    <x v="0"/>
    <s v="111301060102"/>
    <n v="48287"/>
    <n v="260"/>
    <s v="SI"/>
    <x v="0"/>
    <x v="6"/>
    <x v="125"/>
  </r>
  <r>
    <s v="00004271"/>
    <s v="11/04/2019"/>
    <n v="3.298"/>
    <x v="2"/>
    <x v="0"/>
    <s v="111301060102"/>
    <n v="48289"/>
    <n v="1208"/>
    <s v="SI"/>
    <x v="0"/>
    <x v="6"/>
    <x v="126"/>
  </r>
  <r>
    <s v="00004272"/>
    <s v="12/04/2019"/>
    <n v="3.294"/>
    <x v="1"/>
    <x v="0"/>
    <s v="111301060102"/>
    <n v="48308"/>
    <n v="911.68"/>
    <s v="SI"/>
    <x v="0"/>
    <x v="7"/>
    <x v="127"/>
  </r>
  <r>
    <s v="00004273"/>
    <s v="12/04/2019"/>
    <n v="3.294"/>
    <x v="1"/>
    <x v="0"/>
    <s v="111301060102"/>
    <n v="48309"/>
    <n v="1798.36"/>
    <s v="SI"/>
    <x v="0"/>
    <x v="7"/>
    <x v="128"/>
  </r>
  <r>
    <s v="00004274"/>
    <s v="12/04/2019"/>
    <n v="3.294"/>
    <x v="1"/>
    <x v="0"/>
    <s v="111301060102"/>
    <n v="48321"/>
    <n v="98"/>
    <s v="SI"/>
    <x v="0"/>
    <x v="7"/>
    <x v="129"/>
  </r>
  <r>
    <s v="00004275"/>
    <s v="12/04/2019"/>
    <n v="3.294"/>
    <x v="1"/>
    <x v="0"/>
    <s v="111301060102"/>
    <n v="48324"/>
    <n v="11691.01"/>
    <s v="SI"/>
    <x v="0"/>
    <x v="7"/>
    <x v="130"/>
  </r>
  <r>
    <s v="00004276"/>
    <s v="12/04/2019"/>
    <n v="3.294"/>
    <x v="1"/>
    <x v="0"/>
    <s v="111301060102"/>
    <n v="48322"/>
    <n v="24975.18"/>
    <s v="SI"/>
    <x v="0"/>
    <x v="7"/>
    <x v="131"/>
  </r>
  <r>
    <s v="00004277"/>
    <s v="12/04/2019"/>
    <n v="3.294"/>
    <x v="1"/>
    <x v="0"/>
    <s v="111301060102"/>
    <n v="48326"/>
    <n v="286.87"/>
    <s v="SI"/>
    <x v="0"/>
    <x v="7"/>
    <x v="132"/>
  </r>
  <r>
    <s v="00004278"/>
    <s v="12/04/2019"/>
    <n v="3.294"/>
    <x v="1"/>
    <x v="0"/>
    <s v="111301060102"/>
    <n v="48340"/>
    <n v="755.2"/>
    <s v="SI"/>
    <x v="0"/>
    <x v="7"/>
    <x v="133"/>
  </r>
  <r>
    <s v="00004279"/>
    <s v="12/04/2019"/>
    <n v="3.294"/>
    <x v="1"/>
    <x v="0"/>
    <s v="111301060102"/>
    <n v="48351"/>
    <n v="1320"/>
    <s v="SI"/>
    <x v="0"/>
    <x v="7"/>
    <x v="134"/>
  </r>
  <r>
    <s v="00004280"/>
    <s v="12/04/2019"/>
    <n v="3.294"/>
    <x v="2"/>
    <x v="0"/>
    <s v="111301060102"/>
    <n v="48335"/>
    <n v="180"/>
    <s v="SI"/>
    <x v="0"/>
    <x v="7"/>
    <x v="135"/>
  </r>
  <r>
    <s v="00004281"/>
    <s v="12/04/2019"/>
    <n v="3.294"/>
    <x v="1"/>
    <x v="0"/>
    <s v="111301060102"/>
    <n v="48341"/>
    <n v="260"/>
    <s v="SI"/>
    <x v="0"/>
    <x v="7"/>
    <x v="125"/>
  </r>
  <r>
    <s v="00004282"/>
    <s v="12/04/2019"/>
    <n v="3.294"/>
    <x v="1"/>
    <x v="0"/>
    <s v="111301060102"/>
    <n v="48342"/>
    <n v="495"/>
    <s v="SI"/>
    <x v="0"/>
    <x v="7"/>
    <x v="136"/>
  </r>
  <r>
    <s v="00004283"/>
    <s v="12/04/2019"/>
    <n v="3.294"/>
    <x v="1"/>
    <x v="0"/>
    <s v="111301060102"/>
    <n v="48343"/>
    <n v="450.7"/>
    <s v="SI"/>
    <x v="0"/>
    <x v="7"/>
    <x v="137"/>
  </r>
  <r>
    <s v="00004285"/>
    <s v="12/04/2019"/>
    <n v="3.294"/>
    <x v="1"/>
    <x v="0"/>
    <s v="111301060102"/>
    <n v="48344"/>
    <n v="226.3"/>
    <s v="SI"/>
    <x v="0"/>
    <x v="7"/>
    <x v="138"/>
  </r>
  <r>
    <s v="00004286"/>
    <s v="12/04/2019"/>
    <n v="3.294"/>
    <x v="1"/>
    <x v="0"/>
    <s v="111301060102"/>
    <n v="48345"/>
    <n v="207.7"/>
    <s v="SI"/>
    <x v="0"/>
    <x v="7"/>
    <x v="139"/>
  </r>
  <r>
    <s v="00004287"/>
    <s v="12/04/2019"/>
    <n v="3.294"/>
    <x v="1"/>
    <x v="0"/>
    <s v="111301060102"/>
    <n v="48354"/>
    <n v="4619.97"/>
    <s v="SI"/>
    <x v="0"/>
    <x v="7"/>
    <x v="140"/>
  </r>
  <r>
    <s v="00004288"/>
    <s v="12/04/2019"/>
    <n v="3.294"/>
    <x v="2"/>
    <x v="0"/>
    <s v="111301060102"/>
    <n v="48337"/>
    <n v="630"/>
    <s v="SI"/>
    <x v="0"/>
    <x v="7"/>
    <x v="141"/>
  </r>
  <r>
    <s v="00004289"/>
    <s v="12/04/2019"/>
    <n v="3.294"/>
    <x v="1"/>
    <x v="0"/>
    <s v="111301060102"/>
    <n v="48357"/>
    <n v="5837.31"/>
    <s v="SI"/>
    <x v="0"/>
    <x v="7"/>
    <x v="142"/>
  </r>
  <r>
    <s v="00004290"/>
    <s v="12/04/2019"/>
    <n v="3.294"/>
    <x v="1"/>
    <x v="0"/>
    <s v="111301060102"/>
    <n v="48346"/>
    <n v="20"/>
    <s v="SI"/>
    <x v="0"/>
    <x v="7"/>
    <x v="143"/>
  </r>
  <r>
    <s v="00004291"/>
    <s v="12/04/2019"/>
    <n v="3.294"/>
    <x v="1"/>
    <x v="0"/>
    <s v="111301060102"/>
    <n v="48347"/>
    <n v="669.5"/>
    <s v="SI"/>
    <x v="0"/>
    <x v="7"/>
    <x v="144"/>
  </r>
  <r>
    <s v="00004292"/>
    <s v="12/04/2019"/>
    <n v="3.294"/>
    <x v="1"/>
    <x v="0"/>
    <s v="111301060102"/>
    <n v="48360"/>
    <n v="3000"/>
    <s v="SI"/>
    <x v="0"/>
    <x v="7"/>
    <x v="145"/>
  </r>
  <r>
    <s v="00004293"/>
    <s v="12/04/2019"/>
    <n v="3.294"/>
    <x v="1"/>
    <x v="0"/>
    <s v="111301060102"/>
    <n v="48348"/>
    <n v="3000"/>
    <s v="SI"/>
    <x v="0"/>
    <x v="7"/>
    <x v="145"/>
  </r>
  <r>
    <s v="00004294"/>
    <s v="12/04/2019"/>
    <n v="3.294"/>
    <x v="1"/>
    <x v="0"/>
    <s v="111301060102"/>
    <n v="48365"/>
    <n v="65"/>
    <s v="SI"/>
    <x v="0"/>
    <x v="7"/>
    <x v="146"/>
  </r>
  <r>
    <s v="00004295"/>
    <s v="12/04/2019"/>
    <n v="3.294"/>
    <x v="1"/>
    <x v="0"/>
    <s v="111301060102"/>
    <n v="48363"/>
    <n v="65"/>
    <s v="SI"/>
    <x v="0"/>
    <x v="7"/>
    <x v="146"/>
  </r>
  <r>
    <s v="00004296"/>
    <s v="12/04/2019"/>
    <n v="3.294"/>
    <x v="1"/>
    <x v="0"/>
    <s v="111301060102"/>
    <n v="48350"/>
    <n v="65"/>
    <s v="SI"/>
    <x v="0"/>
    <x v="7"/>
    <x v="146"/>
  </r>
  <r>
    <s v="00004297"/>
    <s v="12/04/2019"/>
    <n v="3.294"/>
    <x v="1"/>
    <x v="1"/>
    <s v="112301060102"/>
    <n v="4985"/>
    <n v="17.39"/>
    <s v="SI"/>
    <x v="0"/>
    <x v="7"/>
    <x v="147"/>
  </r>
  <r>
    <s v="00004298"/>
    <s v="15/04/2019"/>
    <n v="3.2970000000000002"/>
    <x v="1"/>
    <x v="0"/>
    <s v="111301060102"/>
    <n v="48376"/>
    <n v="2933.55"/>
    <s v="SI"/>
    <x v="0"/>
    <x v="8"/>
    <x v="148"/>
  </r>
  <r>
    <s v="00004299"/>
    <s v="15/04/2019"/>
    <n v="3.294"/>
    <x v="0"/>
    <x v="0"/>
    <s v="111301060102"/>
    <s v="CH 5500"/>
    <n v="108436.41"/>
    <s v="SI"/>
    <x v="0"/>
    <x v="8"/>
    <x v="149"/>
  </r>
  <r>
    <s v="00004300"/>
    <s v="15/04/2019"/>
    <n v="3.2970000000000002"/>
    <x v="1"/>
    <x v="0"/>
    <s v="111301060102"/>
    <n v="48378"/>
    <n v="220772.82"/>
    <s v="SI"/>
    <x v="0"/>
    <x v="8"/>
    <x v="150"/>
  </r>
  <r>
    <s v="00004301"/>
    <s v="15/04/2019"/>
    <n v="3.2970000000000002"/>
    <x v="1"/>
    <x v="0"/>
    <s v="111301060102"/>
    <n v="48389"/>
    <n v="6923.13"/>
    <s v="SI"/>
    <x v="0"/>
    <x v="8"/>
    <x v="151"/>
  </r>
  <r>
    <s v="00004302"/>
    <s v="15/04/2019"/>
    <n v="3.2970000000000002"/>
    <x v="1"/>
    <x v="0"/>
    <s v="111301060102"/>
    <n v="48380"/>
    <n v="6121.3"/>
    <s v="SI"/>
    <x v="0"/>
    <x v="8"/>
    <x v="152"/>
  </r>
  <r>
    <s v="00004303"/>
    <s v="15/04/2019"/>
    <n v="3.2970000000000002"/>
    <x v="1"/>
    <x v="0"/>
    <s v="111301060102"/>
    <n v="48392"/>
    <n v="39379.699999999997"/>
    <s v="SI"/>
    <x v="0"/>
    <x v="8"/>
    <x v="153"/>
  </r>
  <r>
    <s v="00004304"/>
    <s v="15/04/2019"/>
    <n v="3.2970000000000002"/>
    <x v="1"/>
    <x v="0"/>
    <s v="111301060102"/>
    <n v="48382"/>
    <n v="800"/>
    <s v="SI"/>
    <x v="0"/>
    <x v="8"/>
    <x v="154"/>
  </r>
  <r>
    <s v="00004305"/>
    <s v="15/04/2019"/>
    <n v="3.2970000000000002"/>
    <x v="1"/>
    <x v="0"/>
    <s v="111301060102"/>
    <n v="48385"/>
    <n v="3736.12"/>
    <s v="SI"/>
    <x v="0"/>
    <x v="8"/>
    <x v="155"/>
  </r>
  <r>
    <s v="00004306"/>
    <s v="15/04/2019"/>
    <n v="3.2970000000000002"/>
    <x v="1"/>
    <x v="0"/>
    <s v="111301060102"/>
    <n v="48383"/>
    <n v="2448.52"/>
    <s v="SI"/>
    <x v="0"/>
    <x v="8"/>
    <x v="156"/>
  </r>
  <r>
    <s v="00004307"/>
    <s v="15/04/2019"/>
    <n v="3.2970000000000002"/>
    <x v="1"/>
    <x v="0"/>
    <s v="111301060102"/>
    <n v="48395"/>
    <n v="49169"/>
    <s v="SI"/>
    <x v="0"/>
    <x v="8"/>
    <x v="157"/>
  </r>
  <r>
    <s v="00004308"/>
    <s v="15/04/2019"/>
    <n v="3.2970000000000002"/>
    <x v="1"/>
    <x v="0"/>
    <s v="111301060102"/>
    <n v="48398"/>
    <n v="1591.54"/>
    <s v="SI"/>
    <x v="0"/>
    <x v="8"/>
    <x v="158"/>
  </r>
  <r>
    <s v="00004309"/>
    <s v="15/04/2019"/>
    <n v="3.2970000000000002"/>
    <x v="1"/>
    <x v="0"/>
    <s v="111301060102"/>
    <n v="48401"/>
    <n v="3068"/>
    <s v="SI"/>
    <x v="0"/>
    <x v="8"/>
    <x v="159"/>
  </r>
  <r>
    <s v="00004310"/>
    <s v="15/04/2019"/>
    <n v="3.2970000000000002"/>
    <x v="1"/>
    <x v="0"/>
    <s v="111301060102"/>
    <n v="48387"/>
    <n v="81174.58"/>
    <s v="SI"/>
    <x v="0"/>
    <x v="8"/>
    <x v="160"/>
  </r>
  <r>
    <s v="00004311"/>
    <s v="15/04/2019"/>
    <n v="3.2970000000000002"/>
    <x v="1"/>
    <x v="0"/>
    <s v="111301060102"/>
    <n v="48408"/>
    <n v="48556.31"/>
    <s v="SI"/>
    <x v="0"/>
    <x v="8"/>
    <x v="161"/>
  </r>
  <r>
    <s v="00004312"/>
    <s v="15/04/2019"/>
    <n v="3.2970000000000002"/>
    <x v="1"/>
    <x v="0"/>
    <s v="111301060102"/>
    <n v="48410"/>
    <n v="50000"/>
    <s v="SI"/>
    <x v="0"/>
    <x v="8"/>
    <x v="162"/>
  </r>
  <r>
    <s v="00004313"/>
    <s v="16/04/2019"/>
    <n v="3.2970000000000002"/>
    <x v="1"/>
    <x v="0"/>
    <s v="111301060102"/>
    <n v="48520"/>
    <n v="8726.01"/>
    <s v="SI"/>
    <x v="0"/>
    <x v="9"/>
    <x v="163"/>
  </r>
  <r>
    <s v="00004314"/>
    <s v="16/04/2019"/>
    <n v="3.2970000000000002"/>
    <x v="1"/>
    <x v="0"/>
    <s v="111301060102"/>
    <n v="48533"/>
    <n v="500"/>
    <s v="SI"/>
    <x v="0"/>
    <x v="9"/>
    <x v="80"/>
  </r>
  <r>
    <s v="00004315"/>
    <s v="16/04/2019"/>
    <n v="3.2970000000000002"/>
    <x v="1"/>
    <x v="0"/>
    <s v="111301060102"/>
    <n v="48534"/>
    <n v="250"/>
    <s v="SI"/>
    <x v="0"/>
    <x v="9"/>
    <x v="108"/>
  </r>
  <r>
    <s v="00004316"/>
    <s v="17/04/2019"/>
    <n v="3.2970000000000002"/>
    <x v="1"/>
    <x v="0"/>
    <s v="111301060102"/>
    <n v="48538"/>
    <n v="80"/>
    <s v="SI"/>
    <x v="0"/>
    <x v="10"/>
    <x v="96"/>
  </r>
  <r>
    <s v="00004317"/>
    <s v="17/04/2019"/>
    <n v="3.2970000000000002"/>
    <x v="1"/>
    <x v="0"/>
    <s v="111301060102"/>
    <n v="48539"/>
    <n v="300"/>
    <s v="SI"/>
    <x v="0"/>
    <x v="10"/>
    <x v="164"/>
  </r>
  <r>
    <s v="00004318"/>
    <s v="17/04/2019"/>
    <n v="3.2970000000000002"/>
    <x v="1"/>
    <x v="0"/>
    <s v="111301060102"/>
    <n v="48541"/>
    <n v="400"/>
    <s v="SI"/>
    <x v="0"/>
    <x v="10"/>
    <x v="165"/>
  </r>
  <r>
    <s v="00004319"/>
    <s v="17/04/2019"/>
    <n v="3.2970000000000002"/>
    <x v="1"/>
    <x v="0"/>
    <s v="111301060102"/>
    <n v="48545"/>
    <n v="169920.32"/>
    <s v="SI"/>
    <x v="0"/>
    <x v="10"/>
    <x v="166"/>
  </r>
  <r>
    <s v="00004320"/>
    <s v="17/04/2019"/>
    <n v="3.2970000000000002"/>
    <x v="1"/>
    <x v="0"/>
    <s v="111301060102"/>
    <n v="48547"/>
    <n v="1200"/>
    <s v="SI"/>
    <x v="0"/>
    <x v="10"/>
    <x v="167"/>
  </r>
  <r>
    <s v="00004321"/>
    <s v="17/04/2019"/>
    <n v="3.2970000000000002"/>
    <x v="1"/>
    <x v="0"/>
    <s v="111301060102"/>
    <n v="48553"/>
    <n v="16790.93"/>
    <s v="SI"/>
    <x v="0"/>
    <x v="10"/>
    <x v="168"/>
  </r>
  <r>
    <s v="00004322"/>
    <s v="17/04/2019"/>
    <n v="3.2970000000000002"/>
    <x v="1"/>
    <x v="0"/>
    <s v="111301060102"/>
    <n v="48549"/>
    <n v="160"/>
    <s v="SI"/>
    <x v="0"/>
    <x v="10"/>
    <x v="169"/>
  </r>
  <r>
    <s v="00004323"/>
    <s v="17/04/2019"/>
    <n v="3.2970000000000002"/>
    <x v="1"/>
    <x v="0"/>
    <s v="111301060102"/>
    <n v="48550"/>
    <n v="3025.21"/>
    <s v="SI"/>
    <x v="0"/>
    <x v="10"/>
    <x v="170"/>
  </r>
  <r>
    <s v="00004324"/>
    <s v="17/04/2019"/>
    <n v="3.2970000000000002"/>
    <x v="1"/>
    <x v="0"/>
    <s v="111301060102"/>
    <n v="48556"/>
    <n v="214.76"/>
    <s v="SI"/>
    <x v="0"/>
    <x v="10"/>
    <x v="171"/>
  </r>
  <r>
    <s v="00004325"/>
    <s v="17/04/2019"/>
    <n v="3.2970000000000002"/>
    <x v="1"/>
    <x v="0"/>
    <s v="111301060102"/>
    <n v="48544"/>
    <n v="800"/>
    <s v="SI"/>
    <x v="0"/>
    <x v="10"/>
    <x v="154"/>
  </r>
  <r>
    <s v="00004326"/>
    <s v="17/04/2019"/>
    <n v="3.2970000000000002"/>
    <x v="1"/>
    <x v="0"/>
    <s v="111301060102"/>
    <n v="48558"/>
    <n v="61514.61"/>
    <s v="SI"/>
    <x v="0"/>
    <x v="10"/>
    <x v="172"/>
  </r>
  <r>
    <s v="00004327"/>
    <s v="17/04/2019"/>
    <n v="3.2970000000000002"/>
    <x v="1"/>
    <x v="0"/>
    <s v="111301060102"/>
    <n v="48552"/>
    <n v="640"/>
    <s v="SI"/>
    <x v="0"/>
    <x v="10"/>
    <x v="173"/>
  </r>
  <r>
    <s v="00004328"/>
    <s v="17/04/2019"/>
    <n v="3.2970000000000002"/>
    <x v="1"/>
    <x v="0"/>
    <s v="111301060102"/>
    <n v="48582"/>
    <n v="4775.82"/>
    <s v="SI"/>
    <x v="0"/>
    <x v="10"/>
    <x v="174"/>
  </r>
  <r>
    <s v="00004329"/>
    <s v="17/04/2019"/>
    <n v="3.2970000000000002"/>
    <x v="1"/>
    <x v="0"/>
    <s v="111301060102"/>
    <n v="48584"/>
    <n v="66234"/>
    <s v="SI"/>
    <x v="0"/>
    <x v="10"/>
    <x v="175"/>
  </r>
  <r>
    <s v="00004330"/>
    <s v="02/04/2019"/>
    <n v="3.3109999999999999"/>
    <x v="1"/>
    <x v="0"/>
    <s v="111301060102"/>
    <n v="47765"/>
    <n v="21566.09"/>
    <s v="SI"/>
    <x v="0"/>
    <x v="11"/>
    <x v="176"/>
  </r>
  <r>
    <s v="00004331"/>
    <s v="01/04/2019"/>
    <n v="3.3090000000000002"/>
    <x v="1"/>
    <x v="0"/>
    <s v="111301060102"/>
    <n v="47728"/>
    <n v="20918.29"/>
    <s v="SI"/>
    <x v="0"/>
    <x v="12"/>
    <x v="177"/>
  </r>
  <r>
    <s v="00004332"/>
    <s v="01/04/2019"/>
    <n v="3.3090000000000002"/>
    <x v="1"/>
    <x v="0"/>
    <s v="111301060102"/>
    <n v="47731"/>
    <n v="400"/>
    <s v="SI"/>
    <x v="0"/>
    <x v="12"/>
    <x v="165"/>
  </r>
  <r>
    <s v="00004333"/>
    <s v="01/04/2019"/>
    <n v="3.3090000000000002"/>
    <x v="1"/>
    <x v="0"/>
    <s v="111301060102"/>
    <n v="47735"/>
    <n v="8433.16"/>
    <s v="SI"/>
    <x v="0"/>
    <x v="12"/>
    <x v="178"/>
  </r>
  <r>
    <s v="00004334"/>
    <s v="22/04/2019"/>
    <n v="3.3029999999999999"/>
    <x v="1"/>
    <x v="0"/>
    <s v="111301060102"/>
    <n v="48613"/>
    <n v="7460.68"/>
    <s v="SI"/>
    <x v="0"/>
    <x v="13"/>
    <x v="179"/>
  </r>
  <r>
    <s v="00004335"/>
    <s v="22/04/2019"/>
    <n v="3.3029999999999999"/>
    <x v="1"/>
    <x v="0"/>
    <s v="111301060102"/>
    <n v="48615"/>
    <n v="1391.4"/>
    <s v="SI"/>
    <x v="0"/>
    <x v="13"/>
    <x v="180"/>
  </r>
  <r>
    <s v="00004336"/>
    <s v="22/04/2019"/>
    <n v="3.3029999999999999"/>
    <x v="1"/>
    <x v="0"/>
    <s v="111301060102"/>
    <n v="48617"/>
    <n v="200"/>
    <s v="SI"/>
    <x v="0"/>
    <x v="13"/>
    <x v="21"/>
  </r>
  <r>
    <s v="00004337"/>
    <s v="22/04/2019"/>
    <n v="3.3029999999999999"/>
    <x v="1"/>
    <x v="0"/>
    <s v="111301060102"/>
    <n v="48633"/>
    <n v="9047"/>
    <s v="SI"/>
    <x v="0"/>
    <x v="13"/>
    <x v="181"/>
  </r>
  <r>
    <s v="00004338"/>
    <s v="22/04/2019"/>
    <n v="3.3029999999999999"/>
    <x v="1"/>
    <x v="1"/>
    <s v="112301060102"/>
    <n v="4988"/>
    <n v="159.30000000000001"/>
    <s v="SI"/>
    <x v="0"/>
    <x v="13"/>
    <x v="182"/>
  </r>
  <r>
    <s v="00004339"/>
    <s v="22/04/2019"/>
    <n v="3.3029999999999999"/>
    <x v="1"/>
    <x v="1"/>
    <s v="112301060102"/>
    <n v="4990"/>
    <n v="326.7"/>
    <s v="SI"/>
    <x v="0"/>
    <x v="13"/>
    <x v="183"/>
  </r>
  <r>
    <s v="00004340"/>
    <s v="22/04/2019"/>
    <n v="3.3029999999999999"/>
    <x v="2"/>
    <x v="0"/>
    <s v="111301060102"/>
    <n v="48637"/>
    <n v="148"/>
    <s v="SI"/>
    <x v="0"/>
    <x v="13"/>
    <x v="184"/>
  </r>
  <r>
    <s v="00004341"/>
    <s v="22/04/2019"/>
    <n v="3.3029999999999999"/>
    <x v="1"/>
    <x v="0"/>
    <s v="111301060102"/>
    <n v="48622"/>
    <n v="711"/>
    <s v="SI"/>
    <x v="0"/>
    <x v="13"/>
    <x v="185"/>
  </r>
  <r>
    <s v="00004342"/>
    <s v="22/04/2019"/>
    <n v="3.3029999999999999"/>
    <x v="1"/>
    <x v="0"/>
    <s v="111301060102"/>
    <n v="48623"/>
    <n v="700"/>
    <s v="SI"/>
    <x v="0"/>
    <x v="13"/>
    <x v="186"/>
  </r>
  <r>
    <s v="00004343"/>
    <s v="22/04/2019"/>
    <n v="3.3029999999999999"/>
    <x v="1"/>
    <x v="0"/>
    <s v="111301060102"/>
    <n v="48624"/>
    <n v="1500"/>
    <s v="SI"/>
    <x v="0"/>
    <x v="13"/>
    <x v="23"/>
  </r>
  <r>
    <s v="00004344"/>
    <s v="22/04/2019"/>
    <n v="3.3029999999999999"/>
    <x v="1"/>
    <x v="0"/>
    <s v="111301060102"/>
    <n v="48626"/>
    <n v="1094"/>
    <s v="SI"/>
    <x v="0"/>
    <x v="13"/>
    <x v="187"/>
  </r>
  <r>
    <s v="00004345"/>
    <s v="22/04/2019"/>
    <n v="3.3029999999999999"/>
    <x v="1"/>
    <x v="0"/>
    <s v="111301060102"/>
    <n v="48628"/>
    <n v="5950"/>
    <s v="SI"/>
    <x v="0"/>
    <x v="13"/>
    <x v="188"/>
  </r>
  <r>
    <s v="00004346"/>
    <s v="22/04/2019"/>
    <n v="3.3029999999999999"/>
    <x v="1"/>
    <x v="0"/>
    <s v="111301060102"/>
    <n v="48630"/>
    <n v="8699.14"/>
    <s v="SI"/>
    <x v="0"/>
    <x v="13"/>
    <x v="189"/>
  </r>
  <r>
    <s v="00004347"/>
    <s v="22/04/2019"/>
    <n v="3.3029999999999999"/>
    <x v="1"/>
    <x v="1"/>
    <s v="112301060102"/>
    <n v="4987"/>
    <n v="582.19000000000005"/>
    <s v="SI"/>
    <x v="0"/>
    <x v="13"/>
    <x v="190"/>
  </r>
  <r>
    <s v="00004348"/>
    <s v="22/04/2019"/>
    <n v="3.3029999999999999"/>
    <x v="1"/>
    <x v="0"/>
    <s v="111301060102"/>
    <n v="48632"/>
    <n v="324"/>
    <s v="SI"/>
    <x v="0"/>
    <x v="13"/>
    <x v="191"/>
  </r>
  <r>
    <s v="00004349"/>
    <s v="22/04/2019"/>
    <n v="3.3029999999999999"/>
    <x v="1"/>
    <x v="0"/>
    <s v="111301060102"/>
    <n v="48647"/>
    <n v="250"/>
    <s v="SI"/>
    <x v="0"/>
    <x v="13"/>
    <x v="108"/>
  </r>
  <r>
    <s v="00004350"/>
    <s v="22/04/2019"/>
    <n v="3.3029999999999999"/>
    <x v="1"/>
    <x v="0"/>
    <s v="111301060102"/>
    <n v="48648"/>
    <n v="3714"/>
    <s v="SI"/>
    <x v="0"/>
    <x v="13"/>
    <x v="192"/>
  </r>
  <r>
    <s v="00004351"/>
    <s v="22/04/2019"/>
    <n v="3.3029999999999999"/>
    <x v="2"/>
    <x v="0"/>
    <s v="111301060102"/>
    <n v="48641"/>
    <n v="506"/>
    <s v="SI"/>
    <x v="0"/>
    <x v="13"/>
    <x v="193"/>
  </r>
  <r>
    <s v="00004352"/>
    <s v="22/04/2019"/>
    <n v="3.3029999999999999"/>
    <x v="1"/>
    <x v="0"/>
    <s v="111301060102"/>
    <n v="48654"/>
    <n v="36040.68"/>
    <s v="SI"/>
    <x v="0"/>
    <x v="13"/>
    <x v="194"/>
  </r>
  <r>
    <s v="00004353"/>
    <s v="22/04/2019"/>
    <n v="3.3029999999999999"/>
    <x v="1"/>
    <x v="0"/>
    <s v="111301060102"/>
    <n v="48646"/>
    <n v="600"/>
    <s v="SI"/>
    <x v="0"/>
    <x v="13"/>
    <x v="45"/>
  </r>
  <r>
    <s v="00004354"/>
    <s v="22/04/2019"/>
    <n v="3.3029999999999999"/>
    <x v="1"/>
    <x v="0"/>
    <s v="111301060102"/>
    <n v="48650"/>
    <n v="9181.9500000000007"/>
    <s v="SI"/>
    <x v="0"/>
    <x v="13"/>
    <x v="69"/>
  </r>
  <r>
    <s v="00004355"/>
    <s v="22/04/2019"/>
    <n v="3.3029999999999999"/>
    <x v="1"/>
    <x v="0"/>
    <s v="111301060102"/>
    <n v="48652"/>
    <n v="360"/>
    <s v="SI"/>
    <x v="0"/>
    <x v="13"/>
    <x v="85"/>
  </r>
  <r>
    <s v="00004356"/>
    <s v="22/04/2019"/>
    <n v="3.3029999999999999"/>
    <x v="1"/>
    <x v="0"/>
    <s v="111301060102"/>
    <n v="48657"/>
    <n v="300"/>
    <s v="SI"/>
    <x v="0"/>
    <x v="13"/>
    <x v="164"/>
  </r>
  <r>
    <s v="00004357"/>
    <s v="22/04/2019"/>
    <n v="3.3029999999999999"/>
    <x v="1"/>
    <x v="0"/>
    <s v="111301060102"/>
    <n v="48659"/>
    <n v="1040"/>
    <s v="SI"/>
    <x v="0"/>
    <x v="13"/>
    <x v="195"/>
  </r>
  <r>
    <s v="00004358"/>
    <s v="22/04/2019"/>
    <n v="3.3029999999999999"/>
    <x v="1"/>
    <x v="0"/>
    <s v="111301060102"/>
    <n v="48653"/>
    <n v="732"/>
    <s v="SI"/>
    <x v="0"/>
    <x v="13"/>
    <x v="196"/>
  </r>
  <r>
    <s v="00004359"/>
    <s v="22/04/2019"/>
    <n v="3.3029999999999999"/>
    <x v="1"/>
    <x v="0"/>
    <s v="111301060102"/>
    <n v="48662"/>
    <n v="3088"/>
    <s v="SI"/>
    <x v="0"/>
    <x v="13"/>
    <x v="197"/>
  </r>
  <r>
    <s v="00004360"/>
    <s v="23/04/2019"/>
    <n v="3.3090000000000002"/>
    <x v="1"/>
    <x v="0"/>
    <s v="111301060102"/>
    <n v="48685"/>
    <n v="350"/>
    <s v="SI"/>
    <x v="0"/>
    <x v="14"/>
    <x v="198"/>
  </r>
  <r>
    <s v="00004361"/>
    <s v="03/04/2019"/>
    <n v="3.2989999999999999"/>
    <x v="1"/>
    <x v="0"/>
    <s v="111301060102"/>
    <n v="47788"/>
    <n v="6709.95"/>
    <s v="SI"/>
    <x v="0"/>
    <x v="0"/>
    <x v="199"/>
  </r>
  <r>
    <s v="00004362"/>
    <s v="04/04/2019"/>
    <n v="3.2989999999999999"/>
    <x v="1"/>
    <x v="0"/>
    <s v="111301060102"/>
    <n v="47814"/>
    <n v="3714"/>
    <s v="SI"/>
    <x v="0"/>
    <x v="1"/>
    <x v="192"/>
  </r>
  <r>
    <s v="00004363"/>
    <s v="17/04/2019"/>
    <n v="3.2970000000000002"/>
    <x v="1"/>
    <x v="0"/>
    <s v="111301060102"/>
    <n v="48537"/>
    <n v="253"/>
    <s v="SI"/>
    <x v="0"/>
    <x v="10"/>
    <x v="200"/>
  </r>
  <r>
    <s v="00004364"/>
    <s v="03/04/2019"/>
    <n v="3.2989999999999999"/>
    <x v="2"/>
    <x v="0"/>
    <s v="111301060102"/>
    <n v="47804"/>
    <n v="506"/>
    <s v="SI"/>
    <x v="0"/>
    <x v="0"/>
    <x v="193"/>
  </r>
  <r>
    <s v="00004365"/>
    <s v="02/04/2019"/>
    <n v="3.3109999999999999"/>
    <x v="3"/>
    <x v="0"/>
    <s v="111301060102"/>
    <n v="47768"/>
    <n v="2500"/>
    <s v="SI"/>
    <x v="0"/>
    <x v="11"/>
    <x v="201"/>
  </r>
  <r>
    <s v="00004366"/>
    <s v="16/04/2019"/>
    <n v="3.2970000000000002"/>
    <x v="1"/>
    <x v="0"/>
    <s v="111301060102"/>
    <n v="48510"/>
    <n v="940"/>
    <s v="SI"/>
    <x v="0"/>
    <x v="9"/>
    <x v="202"/>
  </r>
  <r>
    <s v="00004367"/>
    <s v="16/04/2019"/>
    <n v="3.2970000000000002"/>
    <x v="1"/>
    <x v="0"/>
    <s v="111301060102"/>
    <n v="48531"/>
    <n v="594.72"/>
    <s v="SI"/>
    <x v="0"/>
    <x v="9"/>
    <x v="102"/>
  </r>
  <r>
    <s v="00004368"/>
    <s v="11/04/2019"/>
    <n v="3.298"/>
    <x v="3"/>
    <x v="0"/>
    <s v="111301060102"/>
    <n v="48150"/>
    <n v="2407.1999999999998"/>
    <s v="SI"/>
    <x v="0"/>
    <x v="6"/>
    <x v="203"/>
  </r>
  <r>
    <s v="00004369"/>
    <s v="23/04/2019"/>
    <n v="3.3090000000000002"/>
    <x v="1"/>
    <x v="0"/>
    <s v="111301060102"/>
    <n v="48686"/>
    <n v="27980.54"/>
    <s v="SI"/>
    <x v="0"/>
    <x v="14"/>
    <x v="204"/>
  </r>
  <r>
    <s v="00004370"/>
    <s v="17/04/2019"/>
    <n v="3.2970000000000002"/>
    <x v="0"/>
    <x v="0"/>
    <s v="111301060102"/>
    <s v="48572 / CH 5505"/>
    <n v="5308.06"/>
    <s v="SI"/>
    <x v="0"/>
    <x v="10"/>
    <x v="205"/>
  </r>
  <r>
    <s v="00004371"/>
    <s v="17/04/2019"/>
    <n v="3.2970000000000002"/>
    <x v="1"/>
    <x v="0"/>
    <s v="111301060102"/>
    <n v="48581"/>
    <n v="84.4"/>
    <s v="SI"/>
    <x v="0"/>
    <x v="10"/>
    <x v="206"/>
  </r>
  <r>
    <s v="00004372"/>
    <s v="17/04/2019"/>
    <n v="3.2970000000000002"/>
    <x v="1"/>
    <x v="0"/>
    <s v="111301060102"/>
    <n v="48580"/>
    <n v="39.9"/>
    <s v="SI"/>
    <x v="0"/>
    <x v="10"/>
    <x v="207"/>
  </r>
  <r>
    <s v="00004373"/>
    <s v="17/04/2019"/>
    <n v="3.2970000000000002"/>
    <x v="1"/>
    <x v="0"/>
    <s v="111301060102"/>
    <n v="48579"/>
    <n v="170"/>
    <s v="SI"/>
    <x v="0"/>
    <x v="10"/>
    <x v="208"/>
  </r>
  <r>
    <s v="00004374"/>
    <s v="16/04/2019"/>
    <n v="3.2970000000000002"/>
    <x v="1"/>
    <x v="0"/>
    <s v="111301060102"/>
    <n v="48509"/>
    <n v="179.36"/>
    <s v="SI"/>
    <x v="0"/>
    <x v="9"/>
    <x v="209"/>
  </r>
  <r>
    <s v="00004375"/>
    <s v="17/04/2019"/>
    <n v="3.2970000000000002"/>
    <x v="1"/>
    <x v="0"/>
    <s v="111301060102"/>
    <n v="48578"/>
    <n v="260"/>
    <s v="SI"/>
    <x v="0"/>
    <x v="10"/>
    <x v="125"/>
  </r>
  <r>
    <s v="00004376"/>
    <s v="16/04/2019"/>
    <n v="3.2970000000000002"/>
    <x v="1"/>
    <x v="0"/>
    <s v="111301060102"/>
    <n v="48507"/>
    <n v="900"/>
    <s v="SI"/>
    <x v="0"/>
    <x v="9"/>
    <x v="210"/>
  </r>
  <r>
    <s v="00004377"/>
    <s v="23/04/2019"/>
    <n v="3.3090000000000002"/>
    <x v="1"/>
    <x v="0"/>
    <s v="111301060102"/>
    <n v="48688"/>
    <n v="16"/>
    <s v="SI"/>
    <x v="0"/>
    <x v="14"/>
    <x v="211"/>
  </r>
  <r>
    <s v="00004378"/>
    <s v="23/04/2019"/>
    <n v="3.3090000000000002"/>
    <x v="1"/>
    <x v="0"/>
    <s v="111301060102"/>
    <n v="48689"/>
    <n v="100.05"/>
    <s v="SI"/>
    <x v="0"/>
    <x v="14"/>
    <x v="212"/>
  </r>
  <r>
    <s v="00004379"/>
    <s v="23/04/2019"/>
    <n v="3.3090000000000002"/>
    <x v="1"/>
    <x v="0"/>
    <s v="111301060102"/>
    <n v="48690"/>
    <n v="280"/>
    <s v="SI"/>
    <x v="0"/>
    <x v="14"/>
    <x v="213"/>
  </r>
  <r>
    <s v="00004380"/>
    <s v="23/04/2019"/>
    <n v="3.3090000000000002"/>
    <x v="1"/>
    <x v="0"/>
    <s v="111301060102"/>
    <n v="48694"/>
    <n v="600"/>
    <s v="SI"/>
    <x v="0"/>
    <x v="14"/>
    <x v="45"/>
  </r>
  <r>
    <s v="00004381"/>
    <s v="24/04/2019"/>
    <n v="3.3210000000000002"/>
    <x v="1"/>
    <x v="0"/>
    <s v="111301060102"/>
    <n v="48723"/>
    <n v="8337.3700000000008"/>
    <s v="SI"/>
    <x v="0"/>
    <x v="15"/>
    <x v="214"/>
  </r>
  <r>
    <s v="00004382"/>
    <s v="24/04/2019"/>
    <n v="3.3210000000000002"/>
    <x v="1"/>
    <x v="0"/>
    <s v="111301060102"/>
    <n v="48725"/>
    <n v="1346.12"/>
    <s v="SI"/>
    <x v="0"/>
    <x v="15"/>
    <x v="215"/>
  </r>
  <r>
    <s v="00004383"/>
    <s v="24/04/2019"/>
    <n v="3.3210000000000002"/>
    <x v="1"/>
    <x v="0"/>
    <s v="111301060102"/>
    <n v="48727"/>
    <n v="1460"/>
    <s v="SI"/>
    <x v="0"/>
    <x v="15"/>
    <x v="216"/>
  </r>
  <r>
    <s v="00004384"/>
    <s v="24/04/2019"/>
    <n v="3.3210000000000002"/>
    <x v="1"/>
    <x v="1"/>
    <s v="112301060102"/>
    <n v="4994"/>
    <n v="3610.8"/>
    <s v="SI"/>
    <x v="0"/>
    <x v="15"/>
    <x v="217"/>
  </r>
  <r>
    <s v="00004385"/>
    <s v="24/04/2019"/>
    <n v="3.3210000000000002"/>
    <x v="1"/>
    <x v="0"/>
    <s v="111301060102"/>
    <n v="48729"/>
    <n v="866.96"/>
    <s v="SI"/>
    <x v="0"/>
    <x v="15"/>
    <x v="218"/>
  </r>
  <r>
    <s v="00004386"/>
    <s v="24/04/2019"/>
    <n v="3.3210000000000002"/>
    <x v="1"/>
    <x v="0"/>
    <s v="111301060102"/>
    <n v="48730"/>
    <n v="4524.07"/>
    <s v="SI"/>
    <x v="0"/>
    <x v="15"/>
    <x v="219"/>
  </r>
  <r>
    <s v="00004387"/>
    <s v="24/04/2019"/>
    <n v="3.3210000000000002"/>
    <x v="1"/>
    <x v="0"/>
    <s v="111301060102"/>
    <n v="48732"/>
    <n v="3444"/>
    <s v="SI"/>
    <x v="0"/>
    <x v="15"/>
    <x v="220"/>
  </r>
  <r>
    <s v="00004388"/>
    <s v="24/04/2019"/>
    <n v="3.3210000000000002"/>
    <x v="1"/>
    <x v="0"/>
    <s v="111301060102"/>
    <n v="48736"/>
    <n v="51130.25"/>
    <s v="SI"/>
    <x v="0"/>
    <x v="15"/>
    <x v="221"/>
  </r>
  <r>
    <s v="00004389"/>
    <s v="24/04/2019"/>
    <n v="3.3210000000000002"/>
    <x v="1"/>
    <x v="0"/>
    <s v="111301060102"/>
    <n v="48734"/>
    <n v="2950"/>
    <s v="SI"/>
    <x v="0"/>
    <x v="15"/>
    <x v="222"/>
  </r>
  <r>
    <s v="00004390"/>
    <s v="16/04/2019"/>
    <n v="3.2970000000000002"/>
    <x v="1"/>
    <x v="0"/>
    <s v="111301060102"/>
    <n v="48506"/>
    <n v="14.2"/>
    <s v="SI"/>
    <x v="0"/>
    <x v="9"/>
    <x v="223"/>
  </r>
  <r>
    <s v="00004391"/>
    <s v="25/04/2019"/>
    <n v="3.331"/>
    <x v="1"/>
    <x v="0"/>
    <s v="111301060102"/>
    <n v="48751"/>
    <n v="19788.28"/>
    <s v="SI"/>
    <x v="0"/>
    <x v="16"/>
    <x v="224"/>
  </r>
  <r>
    <s v="00004392"/>
    <s v="26/04/2019"/>
    <n v="3.331"/>
    <x v="3"/>
    <x v="0"/>
    <s v="111301060102"/>
    <s v="CHEQUE 5507 MOV 48810"/>
    <n v="55.5"/>
    <s v="SI"/>
    <x v="0"/>
    <x v="17"/>
    <x v="225"/>
  </r>
  <r>
    <s v="00004393"/>
    <s v="26/04/2019"/>
    <n v="3.331"/>
    <x v="3"/>
    <x v="0"/>
    <s v="111301060102"/>
    <s v="CHEQUE 5507 MOV 48810"/>
    <n v="44.6"/>
    <s v="SI"/>
    <x v="0"/>
    <x v="17"/>
    <x v="226"/>
  </r>
  <r>
    <s v="00004394"/>
    <s v="26/04/2019"/>
    <n v="3.331"/>
    <x v="3"/>
    <x v="0"/>
    <s v="111301060102"/>
    <s v="CHEQUE 5507 MOV 48810"/>
    <n v="170.1"/>
    <s v="SI"/>
    <x v="0"/>
    <x v="17"/>
    <x v="227"/>
  </r>
  <r>
    <s v="00004395"/>
    <s v="26/04/2019"/>
    <n v="3.331"/>
    <x v="3"/>
    <x v="0"/>
    <s v="111301060102"/>
    <s v="CHEQUE 5507 MOV 48810"/>
    <n v="62.9"/>
    <s v="SI"/>
    <x v="0"/>
    <x v="17"/>
    <x v="228"/>
  </r>
  <r>
    <s v="00004396"/>
    <s v="25/04/2019"/>
    <n v="3.3210000000000002"/>
    <x v="1"/>
    <x v="1"/>
    <s v="112301060102"/>
    <n v="4999"/>
    <n v="159.30000000000001"/>
    <s v="SI"/>
    <x v="0"/>
    <x v="16"/>
    <x v="229"/>
  </r>
  <r>
    <s v="00004397"/>
    <s v="25/04/2019"/>
    <n v="3.3210000000000002"/>
    <x v="1"/>
    <x v="1"/>
    <s v="112301060102"/>
    <n v="5001"/>
    <n v="326.7"/>
    <s v="SI"/>
    <x v="0"/>
    <x v="16"/>
    <x v="230"/>
  </r>
  <r>
    <s v="00004398"/>
    <s v="25/04/2019"/>
    <n v="3.331"/>
    <x v="2"/>
    <x v="0"/>
    <s v="111301060102"/>
    <n v="48744"/>
    <n v="148"/>
    <s v="SI"/>
    <x v="0"/>
    <x v="16"/>
    <x v="184"/>
  </r>
  <r>
    <s v="00004400"/>
    <s v="25/04/2019"/>
    <n v="3.3210000000000002"/>
    <x v="1"/>
    <x v="1"/>
    <s v="112301060102"/>
    <n v="4997"/>
    <n v="1216.0999999999999"/>
    <s v="SI"/>
    <x v="0"/>
    <x v="16"/>
    <x v="231"/>
  </r>
  <r>
    <s v="00004401"/>
    <s v="25/04/2019"/>
    <n v="3.331"/>
    <x v="2"/>
    <x v="0"/>
    <s v="111301060102"/>
    <n v="48746"/>
    <n v="445"/>
    <s v="SI"/>
    <x v="0"/>
    <x v="16"/>
    <x v="232"/>
  </r>
  <r>
    <s v="00004402"/>
    <s v="25/04/2019"/>
    <n v="3.331"/>
    <x v="1"/>
    <x v="0"/>
    <s v="111301060102"/>
    <n v="48757"/>
    <n v="820.59"/>
    <s v="SI"/>
    <x v="0"/>
    <x v="16"/>
    <x v="233"/>
  </r>
  <r>
    <s v="00004403"/>
    <s v="25/04/2019"/>
    <n v="3.331"/>
    <x v="2"/>
    <x v="0"/>
    <s v="111301060102"/>
    <n v="48749"/>
    <n v="112"/>
    <s v="SI"/>
    <x v="0"/>
    <x v="16"/>
    <x v="234"/>
  </r>
  <r>
    <s v="00004404"/>
    <s v="25/04/2019"/>
    <n v="3.331"/>
    <x v="1"/>
    <x v="0"/>
    <s v="111301060102"/>
    <n v="48754"/>
    <n v="8"/>
    <s v="SI"/>
    <x v="0"/>
    <x v="16"/>
    <x v="235"/>
  </r>
  <r>
    <s v="00004405"/>
    <s v="25/04/2019"/>
    <n v="3.331"/>
    <x v="1"/>
    <x v="0"/>
    <s v="111301060102"/>
    <n v="48753"/>
    <n v="41.3"/>
    <s v="SI"/>
    <x v="0"/>
    <x v="16"/>
    <x v="236"/>
  </r>
  <r>
    <s v="00004406"/>
    <s v="25/04/2019"/>
    <n v="3.331"/>
    <x v="1"/>
    <x v="0"/>
    <s v="111301060102"/>
    <n v="48778"/>
    <n v="2000"/>
    <s v="SI"/>
    <x v="0"/>
    <x v="16"/>
    <x v="35"/>
  </r>
  <r>
    <s v="00004407"/>
    <s v="25/04/2019"/>
    <n v="3.331"/>
    <x v="1"/>
    <x v="0"/>
    <s v="111301060102"/>
    <n v="48759"/>
    <n v="3900"/>
    <s v="SI"/>
    <x v="0"/>
    <x v="16"/>
    <x v="237"/>
  </r>
  <r>
    <s v="00004408"/>
    <s v="25/04/2019"/>
    <n v="3.331"/>
    <x v="1"/>
    <x v="0"/>
    <s v="111301060102"/>
    <n v="48762"/>
    <n v="369"/>
    <s v="SI"/>
    <x v="0"/>
    <x v="16"/>
    <x v="238"/>
  </r>
  <r>
    <s v="00004409"/>
    <s v="25/04/2019"/>
    <n v="3.3210000000000002"/>
    <x v="3"/>
    <x v="1"/>
    <s v="112301060102"/>
    <s v="32 - 18.03.19"/>
    <n v="97.49"/>
    <s v="SI"/>
    <x v="0"/>
    <x v="16"/>
    <x v="239"/>
  </r>
  <r>
    <s v="00004410"/>
    <s v="25/04/2019"/>
    <n v="3.331"/>
    <x v="3"/>
    <x v="0"/>
    <s v="111301060102"/>
    <n v="48769"/>
    <n v="900.46"/>
    <s v="SI"/>
    <x v="0"/>
    <x v="16"/>
    <x v="240"/>
  </r>
  <r>
    <s v="00004411"/>
    <s v="25/04/2019"/>
    <n v="3.331"/>
    <x v="1"/>
    <x v="0"/>
    <s v="111301060102"/>
    <n v="48773"/>
    <n v="95"/>
    <s v="SI"/>
    <x v="0"/>
    <x v="16"/>
    <x v="241"/>
  </r>
  <r>
    <s v="00004412"/>
    <s v="25/04/2019"/>
    <n v="3.331"/>
    <x v="1"/>
    <x v="0"/>
    <s v="111301060102"/>
    <n v="48774"/>
    <n v="100"/>
    <s v="SI"/>
    <x v="0"/>
    <x v="16"/>
    <x v="46"/>
  </r>
  <r>
    <s v="00004413"/>
    <s v="25/04/2019"/>
    <n v="3.331"/>
    <x v="1"/>
    <x v="0"/>
    <s v="111301060102"/>
    <n v="48755"/>
    <n v="2000"/>
    <s v="SI"/>
    <x v="0"/>
    <x v="16"/>
    <x v="35"/>
  </r>
  <r>
    <s v="00004414"/>
    <s v="25/04/2019"/>
    <n v="3.331"/>
    <x v="1"/>
    <x v="0"/>
    <s v="111301060102"/>
    <n v="48775"/>
    <n v="77636.17"/>
    <s v="SI"/>
    <x v="0"/>
    <x v="16"/>
    <x v="242"/>
  </r>
  <r>
    <s v="00004415"/>
    <s v="25/04/2019"/>
    <n v="3.331"/>
    <x v="1"/>
    <x v="0"/>
    <s v="111301060102"/>
    <n v="48777"/>
    <n v="900"/>
    <s v="SI"/>
    <x v="0"/>
    <x v="16"/>
    <x v="210"/>
  </r>
  <r>
    <s v="00004416"/>
    <s v="26/04/2019"/>
    <n v="3.319"/>
    <x v="1"/>
    <x v="0"/>
    <s v="111301060102"/>
    <n v="48798"/>
    <n v="2000"/>
    <s v="SI"/>
    <x v="0"/>
    <x v="17"/>
    <x v="35"/>
  </r>
  <r>
    <s v="00004417"/>
    <s v="26/04/2019"/>
    <n v="3.319"/>
    <x v="1"/>
    <x v="0"/>
    <s v="111301060102"/>
    <n v="48800"/>
    <n v="18264.28"/>
    <s v="SI"/>
    <x v="0"/>
    <x v="17"/>
    <x v="243"/>
  </r>
  <r>
    <s v="00004418"/>
    <s v="26/04/2019"/>
    <n v="3.319"/>
    <x v="1"/>
    <x v="0"/>
    <s v="111301060102"/>
    <n v="48822"/>
    <n v="446.4"/>
    <s v="SI"/>
    <x v="0"/>
    <x v="17"/>
    <x v="244"/>
  </r>
  <r>
    <s v="00004419"/>
    <s v="26/04/2019"/>
    <n v="3.319"/>
    <x v="1"/>
    <x v="0"/>
    <s v="111301060102"/>
    <n v="48813"/>
    <n v="330"/>
    <s v="SI"/>
    <x v="0"/>
    <x v="17"/>
    <x v="245"/>
  </r>
  <r>
    <s v="00004420"/>
    <s v="26/04/2019"/>
    <n v="3.319"/>
    <x v="1"/>
    <x v="0"/>
    <s v="111301060102"/>
    <n v="48814"/>
    <n v="283.2"/>
    <s v="SI"/>
    <x v="0"/>
    <x v="17"/>
    <x v="246"/>
  </r>
  <r>
    <s v="00004421"/>
    <s v="26/04/2019"/>
    <n v="3.319"/>
    <x v="1"/>
    <x v="0"/>
    <s v="111301060102"/>
    <n v="48815"/>
    <n v="238.01"/>
    <s v="SI"/>
    <x v="0"/>
    <x v="17"/>
    <x v="247"/>
  </r>
  <r>
    <s v="00004422"/>
    <s v="26/04/2019"/>
    <n v="3.319"/>
    <x v="1"/>
    <x v="0"/>
    <s v="111301060102"/>
    <n v="48816"/>
    <n v="238.01"/>
    <s v="SI"/>
    <x v="0"/>
    <x v="17"/>
    <x v="247"/>
  </r>
  <r>
    <s v="00004423"/>
    <s v="26/04/2019"/>
    <n v="3.319"/>
    <x v="1"/>
    <x v="0"/>
    <s v="111301060102"/>
    <n v="48817"/>
    <n v="230.09"/>
    <s v="SI"/>
    <x v="0"/>
    <x v="17"/>
    <x v="47"/>
  </r>
  <r>
    <s v="00004424"/>
    <s v="26/04/2019"/>
    <n v="3.319"/>
    <x v="1"/>
    <x v="0"/>
    <s v="111301060102"/>
    <n v="48818"/>
    <n v="593"/>
    <s v="SI"/>
    <x v="0"/>
    <x v="17"/>
    <x v="248"/>
  </r>
  <r>
    <s v="00004425"/>
    <s v="26/04/2019"/>
    <n v="3.319"/>
    <x v="1"/>
    <x v="0"/>
    <s v="111301060102"/>
    <n v="48819"/>
    <n v="318.41000000000003"/>
    <s v="SI"/>
    <x v="0"/>
    <x v="17"/>
    <x v="249"/>
  </r>
  <r>
    <s v="00004426"/>
    <s v="26/04/2019"/>
    <n v="3.319"/>
    <x v="1"/>
    <x v="0"/>
    <s v="111301060102"/>
    <n v="48820"/>
    <n v="366.39"/>
    <s v="SI"/>
    <x v="0"/>
    <x v="17"/>
    <x v="250"/>
  </r>
  <r>
    <s v="00004427"/>
    <s v="26/04/2019"/>
    <n v="3.319"/>
    <x v="1"/>
    <x v="1"/>
    <s v="112301060102"/>
    <n v="5008"/>
    <n v="405"/>
    <s v="SI"/>
    <x v="0"/>
    <x v="17"/>
    <x v="251"/>
  </r>
  <r>
    <s v="00004428"/>
    <s v="26/04/2019"/>
    <n v="3.319"/>
    <x v="1"/>
    <x v="1"/>
    <s v="112301060102"/>
    <n v="5010"/>
    <n v="120"/>
    <s v="SI"/>
    <x v="0"/>
    <x v="17"/>
    <x v="252"/>
  </r>
  <r>
    <s v="00004429"/>
    <s v="26/04/2019"/>
    <n v="3.319"/>
    <x v="1"/>
    <x v="0"/>
    <s v="111301060102"/>
    <n v="48824"/>
    <n v="448.02"/>
    <s v="SI"/>
    <x v="0"/>
    <x v="17"/>
    <x v="253"/>
  </r>
  <r>
    <s v="00004430"/>
    <s v="26/04/2019"/>
    <n v="3.319"/>
    <x v="1"/>
    <x v="0"/>
    <s v="111301060102"/>
    <n v="48826"/>
    <n v="443.5"/>
    <s v="SI"/>
    <x v="0"/>
    <x v="17"/>
    <x v="254"/>
  </r>
  <r>
    <s v="00004431"/>
    <s v="26/04/2019"/>
    <n v="3.319"/>
    <x v="2"/>
    <x v="0"/>
    <s v="111301060102"/>
    <n v="48804"/>
    <n v="19"/>
    <s v="SI"/>
    <x v="0"/>
    <x v="17"/>
    <x v="255"/>
  </r>
  <r>
    <s v="00004432"/>
    <s v="26/04/2019"/>
    <n v="3.319"/>
    <x v="2"/>
    <x v="0"/>
    <s v="111301060102"/>
    <n v="48806"/>
    <n v="18"/>
    <s v="SI"/>
    <x v="0"/>
    <x v="17"/>
    <x v="256"/>
  </r>
  <r>
    <s v="00004433"/>
    <s v="26/04/2019"/>
    <n v="3.319"/>
    <x v="1"/>
    <x v="0"/>
    <s v="111301060102"/>
    <n v="48821"/>
    <n v="530"/>
    <s v="SI"/>
    <x v="0"/>
    <x v="17"/>
    <x v="257"/>
  </r>
  <r>
    <s v="00004434"/>
    <s v="26/04/2019"/>
    <n v="3.319"/>
    <x v="1"/>
    <x v="0"/>
    <s v="111301060102"/>
    <n v="48837"/>
    <n v="12682.13"/>
    <s v="SI"/>
    <x v="0"/>
    <x v="17"/>
    <x v="258"/>
  </r>
  <r>
    <s v="00004435"/>
    <s v="26/04/2019"/>
    <n v="3.319"/>
    <x v="1"/>
    <x v="0"/>
    <s v="111301060102"/>
    <n v="48839"/>
    <n v="153478.76999999999"/>
    <s v="SI"/>
    <x v="0"/>
    <x v="17"/>
    <x v="259"/>
  </r>
  <r>
    <s v="00004436"/>
    <s v="26/04/2019"/>
    <n v="3.319"/>
    <x v="1"/>
    <x v="0"/>
    <s v="111301060102"/>
    <n v="48842"/>
    <n v="736"/>
    <s v="SI"/>
    <x v="0"/>
    <x v="17"/>
    <x v="260"/>
  </r>
  <r>
    <s v="00004437"/>
    <s v="26/04/2019"/>
    <n v="3.319"/>
    <x v="1"/>
    <x v="0"/>
    <s v="111301060102"/>
    <n v="48831"/>
    <n v="9431.9500000000007"/>
    <s v="SI"/>
    <x v="0"/>
    <x v="17"/>
    <x v="261"/>
  </r>
  <r>
    <s v="00004438"/>
    <s v="26/04/2019"/>
    <n v="3.319"/>
    <x v="1"/>
    <x v="0"/>
    <s v="111301060102"/>
    <n v="48833"/>
    <n v="84319.1"/>
    <s v="SI"/>
    <x v="0"/>
    <x v="17"/>
    <x v="262"/>
  </r>
  <r>
    <s v="00004439"/>
    <s v="26/04/2019"/>
    <n v="3.319"/>
    <x v="1"/>
    <x v="0"/>
    <s v="111301060102"/>
    <n v="48835"/>
    <n v="2133.73"/>
    <s v="SI"/>
    <x v="0"/>
    <x v="17"/>
    <x v="263"/>
  </r>
  <r>
    <s v="00004440"/>
    <s v="26/04/2019"/>
    <n v="3.319"/>
    <x v="1"/>
    <x v="0"/>
    <s v="111301060102"/>
    <n v="48845"/>
    <n v="240"/>
    <s v="SI"/>
    <x v="0"/>
    <x v="17"/>
    <x v="11"/>
  </r>
  <r>
    <s v="00004441"/>
    <s v="26/04/2019"/>
    <n v="3.319"/>
    <x v="1"/>
    <x v="0"/>
    <s v="111301060102"/>
    <n v="48846"/>
    <n v="40"/>
    <s v="SI"/>
    <x v="0"/>
    <x v="17"/>
    <x v="264"/>
  </r>
  <r>
    <s v="00004442"/>
    <s v="29/04/2019"/>
    <n v="3.3149999999999999"/>
    <x v="1"/>
    <x v="0"/>
    <s v="111301060102"/>
    <n v="48901"/>
    <n v="2061.48"/>
    <s v="SI"/>
    <x v="0"/>
    <x v="18"/>
    <x v="265"/>
  </r>
  <r>
    <s v="00004443"/>
    <s v="29/04/2019"/>
    <n v="3.3149999999999999"/>
    <x v="1"/>
    <x v="0"/>
    <s v="111301060102"/>
    <n v="48903"/>
    <n v="32398.21"/>
    <s v="SI"/>
    <x v="0"/>
    <x v="18"/>
    <x v="266"/>
  </r>
  <r>
    <s v="00004444"/>
    <s v="04/04/2019"/>
    <n v="3.2989999999999999"/>
    <x v="1"/>
    <x v="0"/>
    <s v="111301060102"/>
    <n v="47825"/>
    <n v="18175.53"/>
    <s v="SI"/>
    <x v="0"/>
    <x v="1"/>
    <x v="267"/>
  </r>
  <r>
    <s v="00004445"/>
    <s v="24/04/2019"/>
    <n v="3.3210000000000002"/>
    <x v="0"/>
    <x v="1"/>
    <s v="112301060102"/>
    <s v="CHEQUE 1342"/>
    <n v="750"/>
    <s v="SI"/>
    <x v="0"/>
    <x v="15"/>
    <x v="268"/>
  </r>
  <r>
    <s v="00004446"/>
    <s v="24/04/2019"/>
    <n v="3.3210000000000002"/>
    <x v="0"/>
    <x v="1"/>
    <s v="112301060102"/>
    <s v="CHEQUE 1343"/>
    <n v="750"/>
    <s v="SI"/>
    <x v="0"/>
    <x v="15"/>
    <x v="268"/>
  </r>
  <r>
    <s v="00004447"/>
    <s v="24/04/2019"/>
    <n v="3.3210000000000002"/>
    <x v="0"/>
    <x v="1"/>
    <s v="112301060102"/>
    <s v="CHEQUE 1345"/>
    <n v="750"/>
    <s v="SI"/>
    <x v="0"/>
    <x v="15"/>
    <x v="268"/>
  </r>
  <r>
    <s v="00004448"/>
    <s v="24/04/2019"/>
    <n v="3.3210000000000002"/>
    <x v="0"/>
    <x v="1"/>
    <s v="112301060102"/>
    <s v="CHEQUE 1346"/>
    <n v="750"/>
    <s v="SI"/>
    <x v="0"/>
    <x v="15"/>
    <x v="268"/>
  </r>
  <r>
    <s v="00004449"/>
    <s v="24/04/2019"/>
    <n v="3.3210000000000002"/>
    <x v="0"/>
    <x v="1"/>
    <s v="112301060102"/>
    <s v="CHEQUE 1349"/>
    <n v="750"/>
    <s v="SI"/>
    <x v="0"/>
    <x v="15"/>
    <x v="268"/>
  </r>
  <r>
    <s v="00004450"/>
    <s v="30/04/2019"/>
    <n v="3.3149999999999999"/>
    <x v="0"/>
    <x v="0"/>
    <s v="111301060102"/>
    <n v="49026"/>
    <n v="10000"/>
    <s v="SI"/>
    <x v="0"/>
    <x v="19"/>
    <x v="269"/>
  </r>
  <r>
    <s v="00004451"/>
    <s v="29/04/2019"/>
    <n v="3.3149999999999999"/>
    <x v="1"/>
    <x v="1"/>
    <s v="112301060102"/>
    <n v="5013"/>
    <n v="11562.62"/>
    <s v="SI"/>
    <x v="0"/>
    <x v="18"/>
    <x v="270"/>
  </r>
  <r>
    <s v="00004452"/>
    <s v="29/04/2019"/>
    <n v="3.3149999999999999"/>
    <x v="1"/>
    <x v="0"/>
    <s v="111301060102"/>
    <n v="48905"/>
    <n v="56.08"/>
    <s v="SI"/>
    <x v="0"/>
    <x v="18"/>
    <x v="271"/>
  </r>
  <r>
    <s v="00004453"/>
    <s v="29/04/2019"/>
    <n v="3.3149999999999999"/>
    <x v="1"/>
    <x v="0"/>
    <s v="111301060102"/>
    <n v="48916"/>
    <n v="94.5"/>
    <s v="SI"/>
    <x v="0"/>
    <x v="18"/>
    <x v="272"/>
  </r>
  <r>
    <s v="00004454"/>
    <s v="29/04/2019"/>
    <n v="3.3149999999999999"/>
    <x v="1"/>
    <x v="0"/>
    <s v="111301060102"/>
    <n v="48917"/>
    <n v="3500"/>
    <s v="SI"/>
    <x v="0"/>
    <x v="18"/>
    <x v="273"/>
  </r>
  <r>
    <s v="00004455"/>
    <s v="29/04/2019"/>
    <n v="3.3149999999999999"/>
    <x v="1"/>
    <x v="0"/>
    <s v="111301060102"/>
    <n v="48923"/>
    <n v="8280.57"/>
    <s v="SI"/>
    <x v="0"/>
    <x v="18"/>
    <x v="274"/>
  </r>
  <r>
    <s v="00004456"/>
    <s v="29/04/2019"/>
    <n v="3.3149999999999999"/>
    <x v="1"/>
    <x v="0"/>
    <s v="111301060102"/>
    <n v="48929"/>
    <n v="9731"/>
    <s v="SI"/>
    <x v="0"/>
    <x v="18"/>
    <x v="275"/>
  </r>
  <r>
    <s v="00004457"/>
    <s v="29/04/2019"/>
    <n v="3.3149999999999999"/>
    <x v="1"/>
    <x v="0"/>
    <s v="111301060102"/>
    <n v="48926"/>
    <n v="12242.3"/>
    <s v="SI"/>
    <x v="0"/>
    <x v="18"/>
    <x v="119"/>
  </r>
  <r>
    <s v="00004458"/>
    <s v="29/04/2019"/>
    <n v="3.3149999999999999"/>
    <x v="1"/>
    <x v="0"/>
    <s v="111301060102"/>
    <n v="48932"/>
    <n v="23840.94"/>
    <s v="SI"/>
    <x v="0"/>
    <x v="18"/>
    <x v="276"/>
  </r>
  <r>
    <s v="00004459"/>
    <s v="29/04/2019"/>
    <n v="3.3149999999999999"/>
    <x v="1"/>
    <x v="0"/>
    <s v="111301060102"/>
    <n v="48935"/>
    <n v="14690.51"/>
    <s v="SI"/>
    <x v="0"/>
    <x v="18"/>
    <x v="277"/>
  </r>
  <r>
    <s v="00004460"/>
    <s v="29/04/2019"/>
    <n v="3.3149999999999999"/>
    <x v="1"/>
    <x v="0"/>
    <s v="111301060102"/>
    <n v="48938"/>
    <n v="6131.19"/>
    <s v="SI"/>
    <x v="0"/>
    <x v="18"/>
    <x v="278"/>
  </r>
  <r>
    <s v="00004461"/>
    <s v="29/04/2019"/>
    <n v="3.3149999999999999"/>
    <x v="1"/>
    <x v="0"/>
    <s v="111301060102"/>
    <n v="48921"/>
    <n v="176"/>
    <s v="SI"/>
    <x v="0"/>
    <x v="18"/>
    <x v="86"/>
  </r>
  <r>
    <s v="00004462"/>
    <s v="29/04/2019"/>
    <n v="3.3149999999999999"/>
    <x v="1"/>
    <x v="0"/>
    <s v="111301060102"/>
    <n v="48922"/>
    <n v="120"/>
    <s v="SI"/>
    <x v="0"/>
    <x v="18"/>
    <x v="279"/>
  </r>
  <r>
    <s v="00004463"/>
    <s v="29/04/2019"/>
    <n v="3.3149999999999999"/>
    <x v="1"/>
    <x v="0"/>
    <s v="111301060102"/>
    <n v="48941"/>
    <n v="700"/>
    <s v="SI"/>
    <x v="0"/>
    <x v="18"/>
    <x v="186"/>
  </r>
  <r>
    <s v="00004464"/>
    <s v="29/04/2019"/>
    <n v="3.3149999999999999"/>
    <x v="1"/>
    <x v="0"/>
    <s v="111301060102"/>
    <n v="48943"/>
    <n v="432"/>
    <s v="SI"/>
    <x v="0"/>
    <x v="18"/>
    <x v="280"/>
  </r>
  <r>
    <s v="00004465"/>
    <s v="29/04/2019"/>
    <n v="3.3149999999999999"/>
    <x v="1"/>
    <x v="0"/>
    <s v="111301060102"/>
    <n v="48945"/>
    <n v="1184"/>
    <s v="SI"/>
    <x v="0"/>
    <x v="18"/>
    <x v="281"/>
  </r>
  <r>
    <s v="00004466"/>
    <s v="29/04/2019"/>
    <n v="3.3149999999999999"/>
    <x v="1"/>
    <x v="0"/>
    <s v="111301060102"/>
    <n v="48920"/>
    <n v="693.25"/>
    <s v="SI"/>
    <x v="0"/>
    <x v="18"/>
    <x v="282"/>
  </r>
  <r>
    <s v="00004467"/>
    <s v="29/04/2019"/>
    <n v="3.3149999999999999"/>
    <x v="1"/>
    <x v="0"/>
    <s v="111301060102"/>
    <n v="48914"/>
    <n v="42.75"/>
    <s v="SI"/>
    <x v="0"/>
    <x v="18"/>
    <x v="283"/>
  </r>
  <r>
    <s v="00004468"/>
    <s v="30/04/2019"/>
    <n v="3.3149999999999999"/>
    <x v="1"/>
    <x v="0"/>
    <s v="111301060102"/>
    <n v="48990"/>
    <n v="41694.959999999999"/>
    <s v="SI"/>
    <x v="0"/>
    <x v="19"/>
    <x v="284"/>
  </r>
  <r>
    <s v="00004469"/>
    <s v="30/04/2019"/>
    <n v="3.3149999999999999"/>
    <x v="1"/>
    <x v="0"/>
    <s v="111301060102"/>
    <n v="48992"/>
    <n v="960"/>
    <s v="SI"/>
    <x v="0"/>
    <x v="19"/>
    <x v="285"/>
  </r>
  <r>
    <s v="00004470"/>
    <s v="30/04/2019"/>
    <n v="3.3149999999999999"/>
    <x v="1"/>
    <x v="0"/>
    <s v="111301060102"/>
    <n v="48993"/>
    <n v="4345.3900000000003"/>
    <s v="SI"/>
    <x v="0"/>
    <x v="19"/>
    <x v="286"/>
  </r>
  <r>
    <s v="00004471"/>
    <s v="30/04/2019"/>
    <n v="3.3149999999999999"/>
    <x v="1"/>
    <x v="0"/>
    <s v="111301060102"/>
    <n v="49004"/>
    <n v="98710.22"/>
    <s v="SI"/>
    <x v="0"/>
    <x v="19"/>
    <x v="287"/>
  </r>
  <r>
    <s v="00004472"/>
    <s v="30/04/2019"/>
    <n v="3.3149999999999999"/>
    <x v="1"/>
    <x v="0"/>
    <s v="111301060102"/>
    <n v="49010"/>
    <n v="17726"/>
    <s v="SI"/>
    <x v="0"/>
    <x v="19"/>
    <x v="288"/>
  </r>
  <r>
    <s v="00004473"/>
    <s v="30/04/2019"/>
    <n v="3.3149999999999999"/>
    <x v="1"/>
    <x v="0"/>
    <s v="111301060102"/>
    <n v="48998"/>
    <n v="7132.5"/>
    <s v="SI"/>
    <x v="0"/>
    <x v="19"/>
    <x v="289"/>
  </r>
  <r>
    <s v="00004474"/>
    <s v="30/04/2019"/>
    <n v="3.3149999999999999"/>
    <x v="1"/>
    <x v="0"/>
    <s v="111301060102"/>
    <n v="48995"/>
    <n v="3060.65"/>
    <s v="SI"/>
    <x v="0"/>
    <x v="19"/>
    <x v="290"/>
  </r>
  <r>
    <s v="00004475"/>
    <s v="30/04/2019"/>
    <n v="3.3149999999999999"/>
    <x v="1"/>
    <x v="0"/>
    <s v="111301060102"/>
    <n v="49013"/>
    <n v="29208.67"/>
    <s v="SI"/>
    <x v="0"/>
    <x v="19"/>
    <x v="291"/>
  </r>
  <r>
    <s v="00004476"/>
    <s v="30/04/2019"/>
    <n v="3.3149999999999999"/>
    <x v="1"/>
    <x v="0"/>
    <s v="111301060102"/>
    <n v="48997"/>
    <n v="296"/>
    <s v="SI"/>
    <x v="0"/>
    <x v="19"/>
    <x v="292"/>
  </r>
  <r>
    <s v="00004477"/>
    <s v="30/04/2019"/>
    <n v="3.3149999999999999"/>
    <x v="1"/>
    <x v="0"/>
    <s v="111301060102"/>
    <n v="49007"/>
    <n v="1038.4000000000001"/>
    <s v="SI"/>
    <x v="0"/>
    <x v="19"/>
    <x v="293"/>
  </r>
  <r>
    <s v="00004478"/>
    <s v="30/04/2019"/>
    <n v="3.3149999999999999"/>
    <x v="1"/>
    <x v="0"/>
    <s v="111301060102"/>
    <n v="49000"/>
    <n v="39391.58"/>
    <s v="SI"/>
    <x v="0"/>
    <x v="19"/>
    <x v="294"/>
  </r>
  <r>
    <s v="00004479"/>
    <s v="30/04/2019"/>
    <n v="3.3149999999999999"/>
    <x v="1"/>
    <x v="0"/>
    <s v="111301060102"/>
    <n v="49038"/>
    <n v="3150"/>
    <s v="SI"/>
    <x v="0"/>
    <x v="19"/>
    <x v="295"/>
  </r>
  <r>
    <s v="00004480"/>
    <s v="30/04/2019"/>
    <n v="3.3149999999999999"/>
    <x v="1"/>
    <x v="0"/>
    <s v="111301060102"/>
    <n v="49040"/>
    <n v="4550"/>
    <s v="SI"/>
    <x v="0"/>
    <x v="19"/>
    <x v="296"/>
  </r>
  <r>
    <s v="00004481"/>
    <s v="30/04/2019"/>
    <n v="3.3149999999999999"/>
    <x v="1"/>
    <x v="0"/>
    <s v="111301060102"/>
    <n v="49043"/>
    <n v="4550"/>
    <s v="SI"/>
    <x v="0"/>
    <x v="19"/>
    <x v="296"/>
  </r>
  <r>
    <s v="00004482"/>
    <s v="30/04/2019"/>
    <n v="3.3149999999999999"/>
    <x v="1"/>
    <x v="0"/>
    <s v="111301060102"/>
    <n v="49049"/>
    <n v="164"/>
    <s v="SI"/>
    <x v="0"/>
    <x v="19"/>
    <x v="297"/>
  </r>
  <r>
    <s v="00004483"/>
    <s v="30/04/2019"/>
    <n v="3.3149999999999999"/>
    <x v="1"/>
    <x v="0"/>
    <s v="111301060102"/>
    <n v="49042"/>
    <n v="350"/>
    <s v="SI"/>
    <x v="0"/>
    <x v="19"/>
    <x v="198"/>
  </r>
  <r>
    <s v="00004484"/>
    <s v="30/04/2019"/>
    <n v="3.3149999999999999"/>
    <x v="1"/>
    <x v="0"/>
    <s v="111301060102"/>
    <n v="49036"/>
    <n v="169"/>
    <s v="SI"/>
    <x v="0"/>
    <x v="19"/>
    <x v="298"/>
  </r>
  <r>
    <s v="00004486"/>
    <s v="30/04/2019"/>
    <n v="3.3149999999999999"/>
    <x v="1"/>
    <x v="0"/>
    <s v="111301060102"/>
    <n v="49051"/>
    <n v="9195.1299999999992"/>
    <s v="SI"/>
    <x v="0"/>
    <x v="19"/>
    <x v="299"/>
  </r>
  <r>
    <s v="00004487"/>
    <s v="01/04/2019"/>
    <n v="3.3090000000000002"/>
    <x v="1"/>
    <x v="0"/>
    <s v="111301060102"/>
    <n v="47741"/>
    <n v="382.34"/>
    <s v="SI"/>
    <x v="0"/>
    <x v="12"/>
    <x v="300"/>
  </r>
  <r>
    <s v="00004488"/>
    <s v="01/04/2019"/>
    <n v="3.3090000000000002"/>
    <x v="1"/>
    <x v="0"/>
    <s v="111301060102"/>
    <n v="47743"/>
    <n v="345.27"/>
    <s v="SI"/>
    <x v="0"/>
    <x v="12"/>
    <x v="301"/>
  </r>
  <r>
    <s v="00004489"/>
    <s v="01/04/2019"/>
    <n v="3.3090000000000002"/>
    <x v="1"/>
    <x v="0"/>
    <s v="111301060102"/>
    <n v="47744"/>
    <n v="506.37"/>
    <s v="SI"/>
    <x v="0"/>
    <x v="12"/>
    <x v="302"/>
  </r>
  <r>
    <s v="00004490"/>
    <s v="01/04/2019"/>
    <n v="3.3090000000000002"/>
    <x v="1"/>
    <x v="0"/>
    <s v="111301060102"/>
    <n v="47746"/>
    <n v="80.91"/>
    <s v="SI"/>
    <x v="0"/>
    <x v="12"/>
    <x v="303"/>
  </r>
  <r>
    <s v="00004491"/>
    <s v="01/04/2019"/>
    <n v="3.3090000000000002"/>
    <x v="1"/>
    <x v="0"/>
    <s v="111301060102"/>
    <n v="47713"/>
    <n v="2559.2800000000002"/>
    <s v="SI"/>
    <x v="0"/>
    <x v="12"/>
    <x v="304"/>
  </r>
  <r>
    <s v="00004492"/>
    <s v="24/04/2019"/>
    <n v="3.3210000000000002"/>
    <x v="1"/>
    <x v="0"/>
    <s v="111301060102"/>
    <n v="48739"/>
    <n v="173973"/>
    <s v="SI"/>
    <x v="0"/>
    <x v="15"/>
    <x v="305"/>
  </r>
  <r>
    <s v="00004493"/>
    <s v="30/04/2019"/>
    <n v="3.3149999999999999"/>
    <x v="1"/>
    <x v="0"/>
    <s v="111301060102"/>
    <n v="49047"/>
    <n v="1000"/>
    <s v="SI"/>
    <x v="0"/>
    <x v="19"/>
    <x v="109"/>
  </r>
  <r>
    <s v="00004494"/>
    <s v="30/04/2019"/>
    <n v="3.3149999999999999"/>
    <x v="1"/>
    <x v="0"/>
    <s v="111301060102"/>
    <n v="49045"/>
    <n v="1000"/>
    <s v="SI"/>
    <x v="0"/>
    <x v="19"/>
    <x v="109"/>
  </r>
  <r>
    <s v="00004496"/>
    <s v="22/04/2019"/>
    <n v="3.3029999999999999"/>
    <x v="1"/>
    <x v="0"/>
    <s v="111301060102"/>
    <n v="48611"/>
    <n v="5032.46"/>
    <s v="SI"/>
    <x v="0"/>
    <x v="13"/>
    <x v="306"/>
  </r>
  <r>
    <s v="00004497"/>
    <s v="16/04/2019"/>
    <n v="3.2970000000000002"/>
    <x v="2"/>
    <x v="0"/>
    <s v="111301060102"/>
    <n v="48424"/>
    <n v="197"/>
    <s v="SI"/>
    <x v="0"/>
    <x v="9"/>
    <x v="307"/>
  </r>
  <r>
    <s v="00004498"/>
    <s v="30/04/2019"/>
    <n v="3.3149999999999999"/>
    <x v="1"/>
    <x v="0"/>
    <s v="111301060102"/>
    <n v="49057"/>
    <n v="1100"/>
    <s v="SI"/>
    <x v="0"/>
    <x v="19"/>
    <x v="308"/>
  </r>
  <r>
    <s v="00004499"/>
    <s v="30/04/2019"/>
    <n v="3.3149999999999999"/>
    <x v="1"/>
    <x v="0"/>
    <s v="111301060102"/>
    <n v="49060"/>
    <n v="1800"/>
    <s v="SI"/>
    <x v="0"/>
    <x v="19"/>
    <x v="309"/>
  </r>
  <r>
    <s v="00004500"/>
    <s v="30/04/2019"/>
    <n v="3.3149999999999999"/>
    <x v="1"/>
    <x v="0"/>
    <s v="111301060102"/>
    <n v="49059"/>
    <n v="136"/>
    <s v="SI"/>
    <x v="0"/>
    <x v="19"/>
    <x v="310"/>
  </r>
  <r>
    <s v="00004501"/>
    <s v="30/04/2019"/>
    <n v="3.3149999999999999"/>
    <x v="1"/>
    <x v="0"/>
    <s v="111301060102"/>
    <n v="49037"/>
    <n v="600"/>
    <s v="SI"/>
    <x v="0"/>
    <x v="19"/>
    <x v="45"/>
  </r>
  <r>
    <s v="00004502"/>
    <s v="30/04/2019"/>
    <n v="3.3149999999999999"/>
    <x v="1"/>
    <x v="0"/>
    <s v="111301060102"/>
    <s v="COSAPY 18.03.19"/>
    <n v="15615"/>
    <s v="SI"/>
    <x v="0"/>
    <x v="19"/>
    <x v="311"/>
  </r>
  <r>
    <s v="00004503"/>
    <s v="30/04/2019"/>
    <n v="3.3149999999999999"/>
    <x v="1"/>
    <x v="0"/>
    <s v="111301060102"/>
    <s v="INVES Y CONST V Y D 19.03.19"/>
    <n v="1739.94"/>
    <s v="SI"/>
    <x v="0"/>
    <x v="19"/>
    <x v="312"/>
  </r>
  <r>
    <s v="00004504"/>
    <s v="09/04/2019"/>
    <n v="3.2909999999999999"/>
    <x v="1"/>
    <x v="0"/>
    <s v="111301060102"/>
    <s v="INVES Y CONST V Y D 09.04.19"/>
    <n v="303.47000000000003"/>
    <s v="SI"/>
    <x v="0"/>
    <x v="4"/>
    <x v="313"/>
  </r>
  <r>
    <s v="00004505"/>
    <s v="09/04/2019"/>
    <n v="3.2909999999999999"/>
    <x v="1"/>
    <x v="0"/>
    <s v="111301060102"/>
    <s v="INVS Y CONST V Y D 09.04.19"/>
    <n v="47.31"/>
    <s v="SI"/>
    <x v="0"/>
    <x v="4"/>
    <x v="314"/>
  </r>
  <r>
    <s v="00004506"/>
    <s v="30/04/2019"/>
    <n v="3.3149999999999999"/>
    <x v="1"/>
    <x v="0"/>
    <s v="111301060102"/>
    <n v="49065"/>
    <n v="175"/>
    <s v="SI"/>
    <x v="0"/>
    <x v="19"/>
    <x v="315"/>
  </r>
  <r>
    <s v="00004507"/>
    <s v="02/05/2019"/>
    <n v="3.3140000000000001"/>
    <x v="1"/>
    <x v="0"/>
    <s v="111301060102"/>
    <n v="49145"/>
    <n v="3213"/>
    <s v="SI"/>
    <x v="1"/>
    <x v="20"/>
    <x v="316"/>
  </r>
  <r>
    <s v="00004508"/>
    <s v="02/05/2019"/>
    <n v="3.3140000000000001"/>
    <x v="1"/>
    <x v="0"/>
    <s v="111301060102"/>
    <n v="49131"/>
    <n v="9345"/>
    <s v="SI"/>
    <x v="1"/>
    <x v="20"/>
    <x v="317"/>
  </r>
  <r>
    <s v="00004525"/>
    <s v="02/05/2019"/>
    <n v="3.3140000000000001"/>
    <x v="1"/>
    <x v="0"/>
    <s v="111301060102"/>
    <n v="49154"/>
    <n v="120"/>
    <s v="SI"/>
    <x v="1"/>
    <x v="20"/>
    <x v="279"/>
  </r>
  <r>
    <s v="00004526"/>
    <s v="02/05/2019"/>
    <n v="3.3140000000000001"/>
    <x v="1"/>
    <x v="0"/>
    <s v="111301060102"/>
    <n v="49147"/>
    <n v="2908"/>
    <s v="SI"/>
    <x v="1"/>
    <x v="20"/>
    <x v="318"/>
  </r>
  <r>
    <s v="00004527"/>
    <s v="02/05/2019"/>
    <n v="3.3140000000000001"/>
    <x v="2"/>
    <x v="0"/>
    <s v="111301060102"/>
    <n v="49118"/>
    <n v="396"/>
    <s v="SI"/>
    <x v="1"/>
    <x v="20"/>
    <x v="319"/>
  </r>
  <r>
    <s v="00004528"/>
    <s v="02/05/2019"/>
    <n v="3.3140000000000001"/>
    <x v="1"/>
    <x v="0"/>
    <s v="111301060102"/>
    <n v="49156"/>
    <n v="634"/>
    <s v="SI"/>
    <x v="1"/>
    <x v="20"/>
    <x v="320"/>
  </r>
  <r>
    <s v="00004529"/>
    <s v="02/05/2019"/>
    <n v="3.3140000000000001"/>
    <x v="2"/>
    <x v="0"/>
    <s v="111301060102"/>
    <n v="49122"/>
    <n v="86"/>
    <s v="SI"/>
    <x v="1"/>
    <x v="20"/>
    <x v="321"/>
  </r>
  <r>
    <s v="00004530"/>
    <s v="02/05/2019"/>
    <n v="3.3140000000000001"/>
    <x v="1"/>
    <x v="0"/>
    <s v="111301060102"/>
    <n v="49149"/>
    <n v="1480"/>
    <s v="SI"/>
    <x v="1"/>
    <x v="20"/>
    <x v="322"/>
  </r>
  <r>
    <s v="00004531"/>
    <s v="04/05/2019"/>
    <n v="3.302"/>
    <x v="0"/>
    <x v="0"/>
    <s v="111301060102"/>
    <n v="49210"/>
    <n v="14689.52"/>
    <s v="SI"/>
    <x v="1"/>
    <x v="21"/>
    <x v="323"/>
  </r>
  <r>
    <s v="00004532"/>
    <s v="02/05/2019"/>
    <n v="3.3140000000000001"/>
    <x v="1"/>
    <x v="0"/>
    <s v="111301060102"/>
    <n v="49151"/>
    <n v="231340.84"/>
    <s v="SI"/>
    <x v="1"/>
    <x v="20"/>
    <x v="324"/>
  </r>
  <r>
    <s v="00004533"/>
    <s v="02/05/2019"/>
    <n v="3.3140000000000001"/>
    <x v="1"/>
    <x v="0"/>
    <s v="111301060102"/>
    <n v="49153"/>
    <n v="80"/>
    <s v="SI"/>
    <x v="1"/>
    <x v="20"/>
    <x v="96"/>
  </r>
  <r>
    <s v="00004534"/>
    <s v="30/04/2019"/>
    <n v="3.3090000000000002"/>
    <x v="1"/>
    <x v="0"/>
    <s v="111301060102"/>
    <s v="MI CASITA 11.03.19"/>
    <n v="34188.5"/>
    <s v="SI"/>
    <x v="0"/>
    <x v="19"/>
    <x v="325"/>
  </r>
  <r>
    <s v="00004535"/>
    <s v="30/04/2019"/>
    <n v="3.3090000000000002"/>
    <x v="1"/>
    <x v="0"/>
    <s v="111301060102"/>
    <s v="MI CASITA 11.03.19"/>
    <n v="6898.89"/>
    <s v="SI"/>
    <x v="0"/>
    <x v="19"/>
    <x v="326"/>
  </r>
  <r>
    <s v="00004536"/>
    <s v="30/04/2019"/>
    <n v="3.3090000000000002"/>
    <x v="1"/>
    <x v="0"/>
    <s v="111301060102"/>
    <s v="MI CASITA 11.03.19"/>
    <n v="20543.689999999999"/>
    <s v="SI"/>
    <x v="0"/>
    <x v="19"/>
    <x v="327"/>
  </r>
  <r>
    <s v="00004537"/>
    <s v="30/04/2019"/>
    <n v="3.3090000000000002"/>
    <x v="1"/>
    <x v="0"/>
    <s v="111301060102"/>
    <s v="MI CASITA 21.03.19"/>
    <n v="319145.32"/>
    <s v="SI"/>
    <x v="0"/>
    <x v="19"/>
    <x v="328"/>
  </r>
  <r>
    <s v="00004538"/>
    <s v="30/04/2019"/>
    <n v="3.3090000000000002"/>
    <x v="1"/>
    <x v="0"/>
    <s v="111301060102"/>
    <s v="MI CASITA 22.03.19"/>
    <n v="659.31"/>
    <s v="SI"/>
    <x v="0"/>
    <x v="19"/>
    <x v="329"/>
  </r>
  <r>
    <s v="00004539"/>
    <s v="30/04/2019"/>
    <n v="3.3090000000000002"/>
    <x v="1"/>
    <x v="0"/>
    <s v="111301060102"/>
    <s v="MI CASITA 22.03.19"/>
    <n v="229.55"/>
    <s v="SI"/>
    <x v="0"/>
    <x v="19"/>
    <x v="330"/>
  </r>
  <r>
    <s v="00004540"/>
    <s v="03/04/2019"/>
    <n v="3.2989999999999999"/>
    <x v="1"/>
    <x v="0"/>
    <s v="111301060102"/>
    <s v="ONG DE LUZ Y ESPERANZA"/>
    <n v="5187.6000000000004"/>
    <s v="SI"/>
    <x v="0"/>
    <x v="0"/>
    <x v="331"/>
  </r>
  <r>
    <s v="00004541"/>
    <s v="03/04/2019"/>
    <n v="3.2989999999999999"/>
    <x v="1"/>
    <x v="0"/>
    <s v="111301060102"/>
    <s v="ONG D LUZ Y ESPERANZA"/>
    <n v="10516.95"/>
    <s v="SI"/>
    <x v="0"/>
    <x v="0"/>
    <x v="332"/>
  </r>
  <r>
    <s v="00004542"/>
    <s v="03/04/2019"/>
    <n v="3.2989999999999999"/>
    <x v="1"/>
    <x v="0"/>
    <s v="111301060102"/>
    <s v="ONG D LUZ Y ESPERANZA"/>
    <n v="6877.54"/>
    <s v="SI"/>
    <x v="0"/>
    <x v="0"/>
    <x v="333"/>
  </r>
  <r>
    <s v="00004543"/>
    <s v="03/04/2019"/>
    <n v="3.2989999999999999"/>
    <x v="1"/>
    <x v="0"/>
    <s v="111301060102"/>
    <s v="ONG D LUZ Y ESPERANZA"/>
    <n v="30649.9"/>
    <s v="SI"/>
    <x v="0"/>
    <x v="0"/>
    <x v="334"/>
  </r>
  <r>
    <s v="00004544"/>
    <s v="09/04/2019"/>
    <n v="3.2909999999999999"/>
    <x v="1"/>
    <x v="0"/>
    <s v="111301060102"/>
    <s v="MI CASITA 09.04.19"/>
    <n v="905.35"/>
    <s v="SI"/>
    <x v="0"/>
    <x v="4"/>
    <x v="335"/>
  </r>
  <r>
    <s v="00004545"/>
    <s v="15/04/2019"/>
    <n v="3.2970000000000002"/>
    <x v="1"/>
    <x v="0"/>
    <s v="111301060102"/>
    <s v="MI CASITA 15.04.19"/>
    <n v="387.19"/>
    <s v="SI"/>
    <x v="0"/>
    <x v="8"/>
    <x v="336"/>
  </r>
  <r>
    <s v="00004546"/>
    <s v="15/04/2019"/>
    <n v="3.2970000000000002"/>
    <x v="1"/>
    <x v="0"/>
    <s v="111301060102"/>
    <s v="MI CASITA 15.04.19"/>
    <n v="2581.25"/>
    <s v="SI"/>
    <x v="0"/>
    <x v="8"/>
    <x v="337"/>
  </r>
  <r>
    <s v="00004547"/>
    <s v="30/04/2019"/>
    <n v="3.3090000000000002"/>
    <x v="1"/>
    <x v="0"/>
    <s v="111301060102"/>
    <s v="ARCONING 21.03.19"/>
    <n v="1774592.44"/>
    <s v="SI"/>
    <x v="0"/>
    <x v="19"/>
    <x v="338"/>
  </r>
  <r>
    <s v="00004548"/>
    <s v="05/04/2019"/>
    <n v="3.2970000000000002"/>
    <x v="0"/>
    <x v="0"/>
    <s v="111301060102"/>
    <s v="FONDO MI VIVIENDA 05.04.19 DEVOLUCION"/>
    <n v="68376.990000000005"/>
    <s v="SI"/>
    <x v="0"/>
    <x v="2"/>
    <x v="339"/>
  </r>
  <r>
    <s v="00004549"/>
    <s v="25/04/2019"/>
    <n v="3.331"/>
    <x v="3"/>
    <x v="0"/>
    <s v="111301060102"/>
    <s v="SEGURO PRACTICANTE"/>
    <n v="59.99"/>
    <s v="SI"/>
    <x v="0"/>
    <x v="16"/>
    <x v="340"/>
  </r>
  <r>
    <s v="00004550"/>
    <s v="25/04/2019"/>
    <n v="3.331"/>
    <x v="3"/>
    <x v="0"/>
    <s v="111301060102"/>
    <s v="SEGURO PRACTICANTE"/>
    <n v="59.99"/>
    <s v="SI"/>
    <x v="0"/>
    <x v="16"/>
    <x v="340"/>
  </r>
  <r>
    <s v="00004551"/>
    <s v="09/05/2019"/>
    <n v="3.3220000000000001"/>
    <x v="1"/>
    <x v="0"/>
    <s v="111301060102"/>
    <n v="49413"/>
    <n v="1404.37"/>
    <s v="SI"/>
    <x v="1"/>
    <x v="22"/>
    <x v="341"/>
  </r>
  <r>
    <s v="00004552"/>
    <s v="09/05/2019"/>
    <n v="3.3220000000000001"/>
    <x v="1"/>
    <x v="0"/>
    <s v="111301060102"/>
    <n v="49442"/>
    <n v="4155.53"/>
    <s v="SI"/>
    <x v="1"/>
    <x v="22"/>
    <x v="342"/>
  </r>
  <r>
    <s v="00004553"/>
    <s v="09/05/2019"/>
    <n v="3.3220000000000001"/>
    <x v="1"/>
    <x v="1"/>
    <s v="112301060102"/>
    <n v="5021"/>
    <n v="2622.49"/>
    <s v="SI"/>
    <x v="1"/>
    <x v="22"/>
    <x v="343"/>
  </r>
  <r>
    <s v="00004554"/>
    <s v="09/05/2019"/>
    <n v="3.3220000000000001"/>
    <x v="1"/>
    <x v="0"/>
    <s v="111301060102"/>
    <n v="49444"/>
    <n v="215"/>
    <s v="SI"/>
    <x v="1"/>
    <x v="22"/>
    <x v="344"/>
  </r>
  <r>
    <s v="00004555"/>
    <s v="09/05/2019"/>
    <n v="3.3220000000000001"/>
    <x v="1"/>
    <x v="0"/>
    <s v="111301060102"/>
    <n v="49455"/>
    <n v="1129.25"/>
    <s v="SI"/>
    <x v="1"/>
    <x v="22"/>
    <x v="345"/>
  </r>
  <r>
    <s v="00004556"/>
    <s v="09/05/2019"/>
    <n v="3.3220000000000001"/>
    <x v="2"/>
    <x v="0"/>
    <s v="111301060102"/>
    <n v="49424"/>
    <n v="154"/>
    <s v="SI"/>
    <x v="1"/>
    <x v="22"/>
    <x v="346"/>
  </r>
  <r>
    <s v="00004557"/>
    <s v="09/05/2019"/>
    <n v="3.3220000000000001"/>
    <x v="1"/>
    <x v="0"/>
    <s v="111301060102"/>
    <n v="49445"/>
    <n v="407"/>
    <s v="SI"/>
    <x v="1"/>
    <x v="22"/>
    <x v="347"/>
  </r>
  <r>
    <s v="00004558"/>
    <s v="09/05/2019"/>
    <n v="3.3220000000000001"/>
    <x v="1"/>
    <x v="0"/>
    <s v="111301060102"/>
    <n v="49446"/>
    <n v="894"/>
    <s v="SI"/>
    <x v="1"/>
    <x v="22"/>
    <x v="348"/>
  </r>
  <r>
    <s v="00004559"/>
    <s v="09/05/2019"/>
    <n v="3.3220000000000001"/>
    <x v="1"/>
    <x v="0"/>
    <s v="111301060102"/>
    <n v="49447"/>
    <n v="197.4"/>
    <s v="SI"/>
    <x v="1"/>
    <x v="22"/>
    <x v="349"/>
  </r>
  <r>
    <s v="00004560"/>
    <s v="09/05/2019"/>
    <n v="3.3220000000000001"/>
    <x v="1"/>
    <x v="0"/>
    <s v="111301060102"/>
    <n v="49458"/>
    <n v="41"/>
    <s v="SI"/>
    <x v="1"/>
    <x v="22"/>
    <x v="61"/>
  </r>
  <r>
    <s v="00004561"/>
    <s v="09/05/2019"/>
    <n v="3.3220000000000001"/>
    <x v="1"/>
    <x v="0"/>
    <s v="111301060102"/>
    <n v="49460"/>
    <n v="2700"/>
    <s v="SI"/>
    <x v="1"/>
    <x v="22"/>
    <x v="350"/>
  </r>
  <r>
    <s v="00004562"/>
    <s v="09/05/2019"/>
    <n v="3.3220000000000001"/>
    <x v="1"/>
    <x v="0"/>
    <s v="111301060102"/>
    <n v="49448"/>
    <n v="3150"/>
    <s v="SI"/>
    <x v="1"/>
    <x v="22"/>
    <x v="295"/>
  </r>
  <r>
    <s v="00004563"/>
    <s v="09/05/2019"/>
    <n v="3.3220000000000001"/>
    <x v="1"/>
    <x v="0"/>
    <s v="111301060102"/>
    <n v="49450"/>
    <n v="2800"/>
    <s v="SI"/>
    <x v="1"/>
    <x v="22"/>
    <x v="351"/>
  </r>
  <r>
    <s v="00004564"/>
    <s v="09/05/2019"/>
    <n v="3.3220000000000001"/>
    <x v="1"/>
    <x v="0"/>
    <s v="111301060102"/>
    <n v="49463"/>
    <n v="88.5"/>
    <s v="SI"/>
    <x v="1"/>
    <x v="22"/>
    <x v="352"/>
  </r>
  <r>
    <s v="00004565"/>
    <s v="09/05/2019"/>
    <n v="3.3220000000000001"/>
    <x v="1"/>
    <x v="0"/>
    <s v="111301060102"/>
    <n v="49452"/>
    <n v="650"/>
    <s v="SI"/>
    <x v="1"/>
    <x v="22"/>
    <x v="353"/>
  </r>
  <r>
    <s v="00004566"/>
    <s v="09/05/2019"/>
    <n v="3.3220000000000001"/>
    <x v="1"/>
    <x v="0"/>
    <s v="111301060102"/>
    <n v="49453"/>
    <n v="4600"/>
    <s v="SI"/>
    <x v="1"/>
    <x v="22"/>
    <x v="354"/>
  </r>
  <r>
    <s v="00004567"/>
    <s v="10/05/2019"/>
    <n v="3.3159999999999998"/>
    <x v="1"/>
    <x v="0"/>
    <s v="111301060102"/>
    <n v="49489"/>
    <n v="3240"/>
    <s v="SI"/>
    <x v="1"/>
    <x v="23"/>
    <x v="355"/>
  </r>
  <r>
    <s v="00004568"/>
    <s v="10/05/2019"/>
    <n v="3.3159999999999998"/>
    <x v="1"/>
    <x v="0"/>
    <s v="111301060102"/>
    <n v="49507"/>
    <n v="7350"/>
    <s v="SI"/>
    <x v="1"/>
    <x v="23"/>
    <x v="356"/>
  </r>
  <r>
    <s v="00004569"/>
    <s v="10/05/2019"/>
    <n v="3.3159999999999998"/>
    <x v="1"/>
    <x v="0"/>
    <s v="111301060102"/>
    <n v="49510"/>
    <n v="4746.8500000000004"/>
    <s v="SI"/>
    <x v="1"/>
    <x v="23"/>
    <x v="357"/>
  </r>
  <r>
    <s v="00004570"/>
    <s v="10/05/2019"/>
    <n v="3.3159999999999998"/>
    <x v="1"/>
    <x v="0"/>
    <s v="111301060102"/>
    <n v="49505"/>
    <n v="27859.29"/>
    <s v="SI"/>
    <x v="1"/>
    <x v="23"/>
    <x v="358"/>
  </r>
  <r>
    <s v="00004571"/>
    <s v="10/05/2019"/>
    <n v="3.3159999999999998"/>
    <x v="1"/>
    <x v="0"/>
    <s v="111301060102"/>
    <n v="49519"/>
    <n v="2000"/>
    <s v="SI"/>
    <x v="1"/>
    <x v="23"/>
    <x v="35"/>
  </r>
  <r>
    <s v="00004572"/>
    <s v="10/05/2019"/>
    <n v="3.3159999999999998"/>
    <x v="1"/>
    <x v="0"/>
    <s v="111301060102"/>
    <n v="49542"/>
    <n v="144823.41"/>
    <s v="SI"/>
    <x v="1"/>
    <x v="23"/>
    <x v="359"/>
  </r>
  <r>
    <s v="00004573"/>
    <s v="10/05/2019"/>
    <n v="3.3159999999999998"/>
    <x v="1"/>
    <x v="0"/>
    <s v="111301060102"/>
    <n v="49530"/>
    <n v="12255.91"/>
    <s v="SI"/>
    <x v="1"/>
    <x v="23"/>
    <x v="360"/>
  </r>
  <r>
    <s v="00004574"/>
    <s v="10/05/2019"/>
    <n v="3.3159999999999998"/>
    <x v="1"/>
    <x v="0"/>
    <s v="111301060102"/>
    <n v="49532"/>
    <n v="229"/>
    <s v="SI"/>
    <x v="1"/>
    <x v="23"/>
    <x v="361"/>
  </r>
  <r>
    <s v="00004575"/>
    <s v="10/05/2019"/>
    <n v="3.3159999999999998"/>
    <x v="1"/>
    <x v="0"/>
    <s v="111301060102"/>
    <n v="49545"/>
    <n v="92.04"/>
    <s v="SI"/>
    <x v="1"/>
    <x v="23"/>
    <x v="362"/>
  </r>
  <r>
    <s v="00004576"/>
    <s v="10/05/2019"/>
    <n v="3.3159999999999998"/>
    <x v="1"/>
    <x v="0"/>
    <s v="111301060102"/>
    <n v="49535"/>
    <n v="16.5"/>
    <s v="SI"/>
    <x v="1"/>
    <x v="23"/>
    <x v="363"/>
  </r>
  <r>
    <s v="00004577"/>
    <s v="10/05/2019"/>
    <n v="3.3159999999999998"/>
    <x v="1"/>
    <x v="0"/>
    <s v="111301060102"/>
    <n v="49534"/>
    <n v="196.68"/>
    <s v="SI"/>
    <x v="1"/>
    <x v="23"/>
    <x v="364"/>
  </r>
  <r>
    <s v="00004578"/>
    <s v="10/05/2019"/>
    <n v="3.3159999999999998"/>
    <x v="1"/>
    <x v="0"/>
    <s v="111301060102"/>
    <n v="49547"/>
    <n v="631.58000000000004"/>
    <s v="SI"/>
    <x v="1"/>
    <x v="23"/>
    <x v="365"/>
  </r>
  <r>
    <s v="00004579"/>
    <s v="10/05/2019"/>
    <n v="3.3159999999999998"/>
    <x v="1"/>
    <x v="0"/>
    <s v="111301060102"/>
    <n v="49533"/>
    <n v="480.97"/>
    <s v="SI"/>
    <x v="1"/>
    <x v="23"/>
    <x v="60"/>
  </r>
  <r>
    <s v="00004580"/>
    <s v="10/05/2019"/>
    <n v="3.3159999999999998"/>
    <x v="1"/>
    <x v="0"/>
    <s v="111301060102"/>
    <n v="49536"/>
    <n v="673.23"/>
    <s v="SI"/>
    <x v="1"/>
    <x v="23"/>
    <x v="366"/>
  </r>
  <r>
    <s v="00004581"/>
    <s v="10/05/2019"/>
    <n v="3.3159999999999998"/>
    <x v="2"/>
    <x v="0"/>
    <s v="111301060102"/>
    <n v="49522"/>
    <n v="92"/>
    <s v="SI"/>
    <x v="1"/>
    <x v="23"/>
    <x v="367"/>
  </r>
  <r>
    <s v="00004582"/>
    <s v="10/05/2019"/>
    <n v="3.3159999999999998"/>
    <x v="1"/>
    <x v="0"/>
    <s v="111301060102"/>
    <n v="49549"/>
    <n v="3634"/>
    <s v="SI"/>
    <x v="1"/>
    <x v="23"/>
    <x v="368"/>
  </r>
  <r>
    <s v="00004583"/>
    <s v="10/05/2019"/>
    <n v="3.3159999999999998"/>
    <x v="2"/>
    <x v="0"/>
    <s v="111301060102"/>
    <n v="49524"/>
    <n v="496"/>
    <s v="SI"/>
    <x v="1"/>
    <x v="23"/>
    <x v="369"/>
  </r>
  <r>
    <s v="00004584"/>
    <s v="14/05/2019"/>
    <n v="3.323"/>
    <x v="3"/>
    <x v="0"/>
    <s v="111301060102"/>
    <n v="49692"/>
    <n v="109.8"/>
    <s v="SI"/>
    <x v="1"/>
    <x v="24"/>
    <x v="370"/>
  </r>
  <r>
    <s v="00004585"/>
    <s v="10/05/2019"/>
    <n v="3.3159999999999998"/>
    <x v="1"/>
    <x v="0"/>
    <s v="111301060102"/>
    <n v="49537"/>
    <n v="660"/>
    <s v="SI"/>
    <x v="1"/>
    <x v="23"/>
    <x v="371"/>
  </r>
  <r>
    <s v="00004586"/>
    <s v="10/05/2019"/>
    <n v="3.3159999999999998"/>
    <x v="1"/>
    <x v="0"/>
    <s v="111301060102"/>
    <n v="49538"/>
    <n v="135"/>
    <s v="SI"/>
    <x v="1"/>
    <x v="23"/>
    <x v="372"/>
  </r>
  <r>
    <s v="00004587"/>
    <s v="10/05/2019"/>
    <n v="3.3159999999999998"/>
    <x v="1"/>
    <x v="0"/>
    <s v="111301060102"/>
    <n v="49552"/>
    <n v="200"/>
    <s v="SI"/>
    <x v="1"/>
    <x v="23"/>
    <x v="21"/>
  </r>
  <r>
    <s v="00004588"/>
    <s v="10/05/2019"/>
    <n v="3.3159999999999998"/>
    <x v="1"/>
    <x v="0"/>
    <s v="111301060102"/>
    <n v="49554"/>
    <n v="4619.97"/>
    <s v="SI"/>
    <x v="1"/>
    <x v="23"/>
    <x v="140"/>
  </r>
  <r>
    <s v="00004589"/>
    <s v="10/05/2019"/>
    <n v="3.3159999999999998"/>
    <x v="2"/>
    <x v="0"/>
    <s v="111301060102"/>
    <n v="49526"/>
    <n v="630"/>
    <s v="SI"/>
    <x v="1"/>
    <x v="23"/>
    <x v="141"/>
  </r>
  <r>
    <s v="00004590"/>
    <s v="10/05/2019"/>
    <n v="3.3159999999999998"/>
    <x v="1"/>
    <x v="0"/>
    <s v="111301060102"/>
    <n v="49539"/>
    <n v="900"/>
    <s v="SI"/>
    <x v="1"/>
    <x v="23"/>
    <x v="210"/>
  </r>
  <r>
    <s v="00004591"/>
    <s v="10/05/2019"/>
    <n v="3.3159999999999998"/>
    <x v="1"/>
    <x v="0"/>
    <s v="111301060102"/>
    <n v="49557"/>
    <n v="308"/>
    <s v="SI"/>
    <x v="1"/>
    <x v="23"/>
    <x v="38"/>
  </r>
  <r>
    <s v="00004592"/>
    <s v="10/05/2019"/>
    <n v="3.3159999999999998"/>
    <x v="1"/>
    <x v="0"/>
    <s v="111301060102"/>
    <n v="49540"/>
    <n v="1322"/>
    <s v="SI"/>
    <x v="1"/>
    <x v="23"/>
    <x v="373"/>
  </r>
  <r>
    <s v="00004593"/>
    <s v="10/05/2019"/>
    <n v="3.3159999999999998"/>
    <x v="1"/>
    <x v="0"/>
    <s v="111301060102"/>
    <n v="49559"/>
    <n v="1755"/>
    <s v="SI"/>
    <x v="1"/>
    <x v="23"/>
    <x v="374"/>
  </r>
  <r>
    <s v="00004594"/>
    <s v="13/05/2019"/>
    <n v="3.33"/>
    <x v="1"/>
    <x v="0"/>
    <s v="111301060102"/>
    <n v="49591"/>
    <n v="2313.7800000000002"/>
    <s v="SI"/>
    <x v="1"/>
    <x v="25"/>
    <x v="375"/>
  </r>
  <r>
    <s v="00004595"/>
    <s v="13/05/2019"/>
    <n v="3.33"/>
    <x v="0"/>
    <x v="0"/>
    <s v="111301060102"/>
    <n v="49652"/>
    <n v="1000"/>
    <s v="SI"/>
    <x v="1"/>
    <x v="25"/>
    <x v="109"/>
  </r>
  <r>
    <s v="00004596"/>
    <s v="13/05/2019"/>
    <n v="3.33"/>
    <x v="1"/>
    <x v="0"/>
    <s v="111301060102"/>
    <n v="49593"/>
    <n v="35213.42"/>
    <s v="SI"/>
    <x v="1"/>
    <x v="25"/>
    <x v="376"/>
  </r>
  <r>
    <s v="00004598"/>
    <s v="13/05/2019"/>
    <n v="3.33"/>
    <x v="1"/>
    <x v="0"/>
    <s v="111301060102"/>
    <n v="49599"/>
    <n v="352"/>
    <s v="SI"/>
    <x v="1"/>
    <x v="25"/>
    <x v="377"/>
  </r>
  <r>
    <s v="00004599"/>
    <s v="13/05/2019"/>
    <n v="3.33"/>
    <x v="1"/>
    <x v="0"/>
    <s v="111301060102"/>
    <n v="49596"/>
    <n v="432"/>
    <s v="SI"/>
    <x v="1"/>
    <x v="25"/>
    <x v="280"/>
  </r>
  <r>
    <s v="00004600"/>
    <s v="13/05/2019"/>
    <n v="3.33"/>
    <x v="1"/>
    <x v="0"/>
    <s v="111301060102"/>
    <n v="49595"/>
    <n v="240"/>
    <s v="SI"/>
    <x v="1"/>
    <x v="25"/>
    <x v="11"/>
  </r>
  <r>
    <s v="00004601"/>
    <s v="13/05/2019"/>
    <n v="3.33"/>
    <x v="1"/>
    <x v="0"/>
    <s v="111301060102"/>
    <n v="49601"/>
    <n v="288"/>
    <s v="SI"/>
    <x v="1"/>
    <x v="25"/>
    <x v="378"/>
  </r>
  <r>
    <s v="00004602"/>
    <s v="13/05/2019"/>
    <n v="3.33"/>
    <x v="1"/>
    <x v="0"/>
    <s v="111301060102"/>
    <n v="49597"/>
    <n v="1500"/>
    <s v="SI"/>
    <x v="1"/>
    <x v="25"/>
    <x v="23"/>
  </r>
  <r>
    <s v="00004603"/>
    <s v="07/05/2019"/>
    <n v="3.3140000000000001"/>
    <x v="3"/>
    <x v="0"/>
    <s v="111301060102"/>
    <n v="49265"/>
    <n v="1414.1"/>
    <s v="SI"/>
    <x v="1"/>
    <x v="26"/>
    <x v="379"/>
  </r>
  <r>
    <s v="00004604"/>
    <s v="07/05/2019"/>
    <n v="3.3140000000000001"/>
    <x v="3"/>
    <x v="0"/>
    <s v="111301060102"/>
    <n v="49267"/>
    <n v="1991.5"/>
    <s v="SI"/>
    <x v="1"/>
    <x v="26"/>
    <x v="380"/>
  </r>
  <r>
    <s v="00004605"/>
    <s v="07/05/2019"/>
    <n v="3.3140000000000001"/>
    <x v="3"/>
    <x v="0"/>
    <s v="111301060102"/>
    <n v="49269"/>
    <n v="687.2"/>
    <s v="SI"/>
    <x v="1"/>
    <x v="26"/>
    <x v="381"/>
  </r>
  <r>
    <s v="00004606"/>
    <s v="07/05/2019"/>
    <n v="3.3140000000000001"/>
    <x v="3"/>
    <x v="0"/>
    <s v="111301060102"/>
    <n v="49270"/>
    <n v="571.79999999999995"/>
    <s v="SI"/>
    <x v="1"/>
    <x v="26"/>
    <x v="382"/>
  </r>
  <r>
    <s v="00004607"/>
    <s v="13/05/2019"/>
    <n v="3.33"/>
    <x v="1"/>
    <x v="0"/>
    <s v="111301060102"/>
    <n v="49662"/>
    <n v="107621.13"/>
    <s v="SI"/>
    <x v="1"/>
    <x v="25"/>
    <x v="383"/>
  </r>
  <r>
    <s v="00004608"/>
    <s v="13/05/2019"/>
    <n v="3.33"/>
    <x v="1"/>
    <x v="0"/>
    <s v="111301060102"/>
    <n v="49660"/>
    <n v="1950"/>
    <s v="SI"/>
    <x v="1"/>
    <x v="25"/>
    <x v="100"/>
  </r>
  <r>
    <s v="00004609"/>
    <s v="13/05/2019"/>
    <n v="3.33"/>
    <x v="1"/>
    <x v="0"/>
    <s v="111301060102"/>
    <n v="49665"/>
    <n v="250422.24"/>
    <s v="SI"/>
    <x v="1"/>
    <x v="25"/>
    <x v="384"/>
  </r>
  <r>
    <s v="00004610"/>
    <s v="13/05/2019"/>
    <n v="3.33"/>
    <x v="1"/>
    <x v="0"/>
    <s v="111301060102"/>
    <n v="49668"/>
    <n v="78374.78"/>
    <s v="SI"/>
    <x v="1"/>
    <x v="25"/>
    <x v="385"/>
  </r>
  <r>
    <s v="00004611"/>
    <s v="13/05/2019"/>
    <n v="3.33"/>
    <x v="1"/>
    <x v="0"/>
    <s v="111301060102"/>
    <n v="49671"/>
    <n v="105150.12"/>
    <s v="SI"/>
    <x v="1"/>
    <x v="25"/>
    <x v="386"/>
  </r>
  <r>
    <s v="00004612"/>
    <s v="13/05/2019"/>
    <n v="3.33"/>
    <x v="1"/>
    <x v="0"/>
    <s v="111301060102"/>
    <n v="49674"/>
    <n v="3587.2"/>
    <s v="SI"/>
    <x v="1"/>
    <x v="25"/>
    <x v="387"/>
  </r>
  <r>
    <s v="00004613"/>
    <s v="13/05/2019"/>
    <n v="3.33"/>
    <x v="1"/>
    <x v="0"/>
    <s v="111301060102"/>
    <n v="49677"/>
    <n v="299.10000000000002"/>
    <s v="SI"/>
    <x v="1"/>
    <x v="25"/>
    <x v="388"/>
  </r>
  <r>
    <s v="00004614"/>
    <s v="13/05/2019"/>
    <n v="3.3159999999999998"/>
    <x v="0"/>
    <x v="0"/>
    <s v="111301060102"/>
    <s v="CHEQUE 5555"/>
    <n v="1484.95"/>
    <s v="NO"/>
    <x v="1"/>
    <x v="25"/>
    <x v="389"/>
  </r>
  <r>
    <s v="00004615"/>
    <s v="07/05/2019"/>
    <n v="3.3140000000000001"/>
    <x v="1"/>
    <x v="0"/>
    <s v="111301060102"/>
    <n v="49263"/>
    <n v="158320.14000000001"/>
    <s v="SI"/>
    <x v="1"/>
    <x v="26"/>
    <x v="390"/>
  </r>
  <r>
    <s v="00004616"/>
    <s v="14/05/2019"/>
    <n v="3.323"/>
    <x v="1"/>
    <x v="0"/>
    <s v="111301060102"/>
    <n v="49700"/>
    <n v="693.25"/>
    <s v="SI"/>
    <x v="1"/>
    <x v="24"/>
    <x v="282"/>
  </r>
  <r>
    <s v="00004617"/>
    <s v="14/05/2019"/>
    <n v="3.323"/>
    <x v="1"/>
    <x v="0"/>
    <s v="111301060102"/>
    <n v="49693"/>
    <n v="1600"/>
    <s v="SI"/>
    <x v="1"/>
    <x v="24"/>
    <x v="0"/>
  </r>
  <r>
    <s v="00004618"/>
    <s v="14/05/2019"/>
    <n v="3.323"/>
    <x v="1"/>
    <x v="0"/>
    <s v="111301060102"/>
    <n v="49695"/>
    <n v="2301"/>
    <s v="SI"/>
    <x v="1"/>
    <x v="24"/>
    <x v="391"/>
  </r>
  <r>
    <s v="00004619"/>
    <s v="14/05/2019"/>
    <n v="3.323"/>
    <x v="1"/>
    <x v="0"/>
    <s v="111301060102"/>
    <n v="49702"/>
    <n v="472.5"/>
    <s v="SI"/>
    <x v="1"/>
    <x v="24"/>
    <x v="392"/>
  </r>
  <r>
    <s v="00004620"/>
    <s v="14/05/2019"/>
    <n v="3.323"/>
    <x v="1"/>
    <x v="0"/>
    <s v="111301060102"/>
    <n v="49697"/>
    <n v="1180"/>
    <s v="SI"/>
    <x v="1"/>
    <x v="24"/>
    <x v="393"/>
  </r>
  <r>
    <s v="00004621"/>
    <s v="14/05/2019"/>
    <n v="3.323"/>
    <x v="1"/>
    <x v="0"/>
    <s v="111301060102"/>
    <n v="49704"/>
    <n v="4048"/>
    <s v="SI"/>
    <x v="1"/>
    <x v="24"/>
    <x v="394"/>
  </r>
  <r>
    <s v="00004622"/>
    <s v="14/05/2019"/>
    <n v="3.323"/>
    <x v="1"/>
    <x v="0"/>
    <s v="111301060102"/>
    <n v="49699"/>
    <n v="225.5"/>
    <s v="SI"/>
    <x v="1"/>
    <x v="24"/>
    <x v="395"/>
  </r>
  <r>
    <s v="00004623"/>
    <s v="14/05/2019"/>
    <n v="3.323"/>
    <x v="1"/>
    <x v="0"/>
    <s v="111301060102"/>
    <n v="49701"/>
    <n v="420"/>
    <s v="SI"/>
    <x v="1"/>
    <x v="24"/>
    <x v="396"/>
  </r>
  <r>
    <s v="00004624"/>
    <s v="10/05/2019"/>
    <n v="3.3159999999999998"/>
    <x v="1"/>
    <x v="0"/>
    <s v="111301060102"/>
    <n v="49493"/>
    <n v="3000"/>
    <s v="SI"/>
    <x v="1"/>
    <x v="23"/>
    <x v="145"/>
  </r>
  <r>
    <s v="00004625"/>
    <s v="14/05/2019"/>
    <n v="3.323"/>
    <x v="1"/>
    <x v="0"/>
    <s v="111301060102"/>
    <n v="49713"/>
    <n v="100293.2"/>
    <s v="SI"/>
    <x v="1"/>
    <x v="24"/>
    <x v="397"/>
  </r>
  <r>
    <s v="00004626"/>
    <s v="14/05/2019"/>
    <n v="3.323"/>
    <x v="1"/>
    <x v="0"/>
    <s v="111301060102"/>
    <n v="49710"/>
    <n v="750"/>
    <s v="SI"/>
    <x v="1"/>
    <x v="24"/>
    <x v="398"/>
  </r>
  <r>
    <s v="00004627"/>
    <s v="14/05/2019"/>
    <n v="3.323"/>
    <x v="1"/>
    <x v="0"/>
    <s v="111301060102"/>
    <n v="49708"/>
    <n v="267853.42"/>
    <s v="SI"/>
    <x v="1"/>
    <x v="24"/>
    <x v="399"/>
  </r>
  <r>
    <s v="00004628"/>
    <s v="14/05/2019"/>
    <n v="3.323"/>
    <x v="1"/>
    <x v="0"/>
    <s v="111301060102"/>
    <n v="49711"/>
    <n v="216212.4"/>
    <s v="SI"/>
    <x v="1"/>
    <x v="24"/>
    <x v="400"/>
  </r>
  <r>
    <s v="00004629"/>
    <s v="16/05/2019"/>
    <n v="3.3159999999999998"/>
    <x v="0"/>
    <x v="0"/>
    <s v="111301060102"/>
    <n v="49779"/>
    <n v="35405.269999999997"/>
    <s v="SI"/>
    <x v="1"/>
    <x v="27"/>
    <x v="401"/>
  </r>
  <r>
    <s v="00004630"/>
    <s v="30/04/2019"/>
    <n v="3.3090000000000002"/>
    <x v="1"/>
    <x v="0"/>
    <s v="111301060102"/>
    <s v="EXTORNO RECAUDOS"/>
    <n v="39357.08"/>
    <s v="SI"/>
    <x v="0"/>
    <x v="19"/>
    <x v="402"/>
  </r>
  <r>
    <s v="00004631"/>
    <s v="08/05/2019"/>
    <n v="3.3140000000000001"/>
    <x v="1"/>
    <x v="0"/>
    <s v="111301060102"/>
    <n v="49349"/>
    <n v="144"/>
    <s v="SI"/>
    <x v="1"/>
    <x v="28"/>
    <x v="87"/>
  </r>
  <r>
    <s v="00004632"/>
    <s v="08/05/2019"/>
    <n v="3.3140000000000001"/>
    <x v="1"/>
    <x v="0"/>
    <s v="111301060102"/>
    <n v="49351"/>
    <n v="240"/>
    <s v="SI"/>
    <x v="1"/>
    <x v="28"/>
    <x v="11"/>
  </r>
  <r>
    <s v="00004633"/>
    <s v="08/05/2019"/>
    <n v="3.3140000000000001"/>
    <x v="1"/>
    <x v="0"/>
    <s v="111301060102"/>
    <n v="49352"/>
    <n v="732"/>
    <s v="SI"/>
    <x v="1"/>
    <x v="28"/>
    <x v="196"/>
  </r>
  <r>
    <s v="00004634"/>
    <s v="08/05/2019"/>
    <n v="3.3140000000000001"/>
    <x v="1"/>
    <x v="0"/>
    <s v="111301060102"/>
    <n v="49353"/>
    <n v="1456"/>
    <s v="SI"/>
    <x v="1"/>
    <x v="28"/>
    <x v="403"/>
  </r>
  <r>
    <s v="00004635"/>
    <s v="15/05/2019"/>
    <n v="3.3220000000000001"/>
    <x v="1"/>
    <x v="0"/>
    <s v="111301060102"/>
    <n v="49740"/>
    <n v="67"/>
    <s v="SI"/>
    <x v="1"/>
    <x v="29"/>
    <x v="404"/>
  </r>
  <r>
    <s v="00004636"/>
    <s v="15/05/2019"/>
    <n v="3.3220000000000001"/>
    <x v="1"/>
    <x v="0"/>
    <s v="111301060102"/>
    <n v="49739"/>
    <n v="15"/>
    <s v="SI"/>
    <x v="1"/>
    <x v="29"/>
    <x v="1"/>
  </r>
  <r>
    <s v="00004637"/>
    <s v="15/05/2019"/>
    <n v="3.3220000000000001"/>
    <x v="1"/>
    <x v="0"/>
    <s v="111301060102"/>
    <n v="49738"/>
    <n v="25"/>
    <s v="SI"/>
    <x v="1"/>
    <x v="29"/>
    <x v="405"/>
  </r>
  <r>
    <s v="00004638"/>
    <s v="02/05/2019"/>
    <n v="3.3140000000000001"/>
    <x v="1"/>
    <x v="0"/>
    <s v="111301060102"/>
    <n v="49127"/>
    <n v="16404.21"/>
    <s v="SI"/>
    <x v="1"/>
    <x v="20"/>
    <x v="406"/>
  </r>
  <r>
    <s v="00004639"/>
    <s v="02/05/2019"/>
    <n v="3.3140000000000001"/>
    <x v="1"/>
    <x v="0"/>
    <s v="111301060102"/>
    <n v="49129"/>
    <n v="1147.25"/>
    <s v="SI"/>
    <x v="1"/>
    <x v="20"/>
    <x v="407"/>
  </r>
  <r>
    <s v="00004640"/>
    <s v="03/05/2019"/>
    <n v="3.302"/>
    <x v="1"/>
    <x v="0"/>
    <s v="111301060102"/>
    <n v="49175"/>
    <n v="10566.33"/>
    <s v="SI"/>
    <x v="1"/>
    <x v="30"/>
    <x v="408"/>
  </r>
  <r>
    <s v="00004641"/>
    <s v="03/05/2019"/>
    <n v="3.302"/>
    <x v="1"/>
    <x v="0"/>
    <s v="111301060102"/>
    <n v="49177"/>
    <n v="2990.82"/>
    <s v="SI"/>
    <x v="1"/>
    <x v="30"/>
    <x v="409"/>
  </r>
  <r>
    <s v="00004642"/>
    <s v="06/05/2019"/>
    <n v="3.3090000000000002"/>
    <x v="1"/>
    <x v="0"/>
    <s v="111301060102"/>
    <n v="49231"/>
    <n v="3039.19"/>
    <s v="SI"/>
    <x v="1"/>
    <x v="31"/>
    <x v="410"/>
  </r>
  <r>
    <s v="00004643"/>
    <s v="06/05/2019"/>
    <n v="3.3090000000000002"/>
    <x v="1"/>
    <x v="0"/>
    <s v="111301060102"/>
    <n v="49233"/>
    <n v="1490.52"/>
    <s v="SI"/>
    <x v="1"/>
    <x v="31"/>
    <x v="105"/>
  </r>
  <r>
    <s v="00004644"/>
    <s v="07/05/2019"/>
    <n v="3.3140000000000001"/>
    <x v="1"/>
    <x v="0"/>
    <s v="111301060102"/>
    <n v="49273"/>
    <n v="6486.91"/>
    <s v="SI"/>
    <x v="1"/>
    <x v="26"/>
    <x v="411"/>
  </r>
  <r>
    <s v="00004645"/>
    <s v="07/05/2019"/>
    <n v="3.3140000000000001"/>
    <x v="1"/>
    <x v="0"/>
    <s v="111301060102"/>
    <n v="49261"/>
    <n v="4000"/>
    <s v="SI"/>
    <x v="1"/>
    <x v="26"/>
    <x v="62"/>
  </r>
  <r>
    <s v="00004646"/>
    <s v="02/05/2019"/>
    <n v="3.3140000000000001"/>
    <x v="1"/>
    <x v="0"/>
    <s v="111301060102"/>
    <n v="49141"/>
    <n v="9404"/>
    <s v="SI"/>
    <x v="1"/>
    <x v="20"/>
    <x v="412"/>
  </r>
  <r>
    <s v="00004647"/>
    <s v="02/05/2019"/>
    <n v="3.3140000000000001"/>
    <x v="1"/>
    <x v="0"/>
    <s v="111301060102"/>
    <n v="49143"/>
    <n v="433.67"/>
    <s v="SI"/>
    <x v="1"/>
    <x v="20"/>
    <x v="413"/>
  </r>
  <r>
    <s v="00004648"/>
    <s v="02/05/2019"/>
    <n v="3.3140000000000001"/>
    <x v="1"/>
    <x v="0"/>
    <s v="111301060102"/>
    <n v="49134"/>
    <n v="350"/>
    <s v="SI"/>
    <x v="1"/>
    <x v="20"/>
    <x v="198"/>
  </r>
  <r>
    <s v="00004649"/>
    <s v="06/05/2019"/>
    <n v="3.3090000000000002"/>
    <x v="1"/>
    <x v="0"/>
    <s v="111301060102"/>
    <n v="49212"/>
    <n v="214.07"/>
    <s v="SI"/>
    <x v="1"/>
    <x v="31"/>
    <x v="414"/>
  </r>
  <r>
    <s v="00004650"/>
    <s v="07/05/2019"/>
    <n v="3.3140000000000001"/>
    <x v="1"/>
    <x v="0"/>
    <s v="111301060102"/>
    <n v="49271"/>
    <n v="1698.53"/>
    <s v="SI"/>
    <x v="1"/>
    <x v="26"/>
    <x v="415"/>
  </r>
  <r>
    <s v="00004651"/>
    <s v="08/05/2019"/>
    <n v="3.3140000000000001"/>
    <x v="1"/>
    <x v="0"/>
    <s v="111301060102"/>
    <n v="49362"/>
    <n v="500"/>
    <s v="SI"/>
    <x v="1"/>
    <x v="28"/>
    <x v="80"/>
  </r>
  <r>
    <s v="00004652"/>
    <s v="09/05/2019"/>
    <n v="3.3220000000000001"/>
    <x v="1"/>
    <x v="0"/>
    <s v="111301060102"/>
    <n v="49398"/>
    <n v="10033.370000000001"/>
    <s v="SI"/>
    <x v="1"/>
    <x v="22"/>
    <x v="416"/>
  </r>
  <r>
    <s v="00004653"/>
    <s v="09/05/2019"/>
    <n v="3.3220000000000001"/>
    <x v="1"/>
    <x v="0"/>
    <s v="111301060102"/>
    <n v="49396"/>
    <n v="20368.72"/>
    <s v="SI"/>
    <x v="1"/>
    <x v="22"/>
    <x v="417"/>
  </r>
  <r>
    <s v="00004654"/>
    <s v="09/05/2019"/>
    <n v="3.3220000000000001"/>
    <x v="1"/>
    <x v="0"/>
    <s v="111301060102"/>
    <n v="49394"/>
    <n v="7419.61"/>
    <s v="SI"/>
    <x v="1"/>
    <x v="22"/>
    <x v="418"/>
  </r>
  <r>
    <s v="00004655"/>
    <s v="08/05/2019"/>
    <n v="3.3140000000000001"/>
    <x v="3"/>
    <x v="0"/>
    <s v="111301060102"/>
    <n v="49299"/>
    <n v="519.79999999999995"/>
    <s v="SI"/>
    <x v="1"/>
    <x v="28"/>
    <x v="419"/>
  </r>
  <r>
    <s v="00004656"/>
    <s v="09/05/2019"/>
    <n v="3.3220000000000001"/>
    <x v="1"/>
    <x v="0"/>
    <s v="111301060102"/>
    <n v="49441"/>
    <n v="169.5"/>
    <s v="SI"/>
    <x v="1"/>
    <x v="22"/>
    <x v="420"/>
  </r>
  <r>
    <s v="00004657"/>
    <s v="15/05/2019"/>
    <n v="3.3220000000000001"/>
    <x v="1"/>
    <x v="0"/>
    <s v="111301060102"/>
    <n v="49763"/>
    <n v="9047"/>
    <s v="SI"/>
    <x v="1"/>
    <x v="29"/>
    <x v="181"/>
  </r>
  <r>
    <s v="00004658"/>
    <s v="15/05/2019"/>
    <n v="3.3220000000000001"/>
    <x v="1"/>
    <x v="0"/>
    <s v="111301060102"/>
    <n v="49766"/>
    <n v="12308.8"/>
    <s v="SI"/>
    <x v="1"/>
    <x v="29"/>
    <x v="421"/>
  </r>
  <r>
    <s v="00004659"/>
    <s v="20/05/2019"/>
    <n v="3.3380000000000001"/>
    <x v="1"/>
    <x v="0"/>
    <s v="111301060102"/>
    <n v="49961"/>
    <n v="1196.69"/>
    <s v="SI"/>
    <x v="1"/>
    <x v="32"/>
    <x v="422"/>
  </r>
  <r>
    <s v="00004660"/>
    <s v="15/05/2019"/>
    <n v="3.3220000000000001"/>
    <x v="1"/>
    <x v="0"/>
    <s v="111301060102"/>
    <n v="49755"/>
    <n v="13966.17"/>
    <s v="SI"/>
    <x v="1"/>
    <x v="29"/>
    <x v="423"/>
  </r>
  <r>
    <s v="00004661"/>
    <s v="15/05/2019"/>
    <n v="3.3220000000000001"/>
    <x v="1"/>
    <x v="0"/>
    <s v="111301060102"/>
    <n v="49753"/>
    <n v="1360"/>
    <s v="SI"/>
    <x v="1"/>
    <x v="29"/>
    <x v="424"/>
  </r>
  <r>
    <s v="00004662"/>
    <s v="15/05/2019"/>
    <n v="3.3220000000000001"/>
    <x v="0"/>
    <x v="0"/>
    <s v="111301060102"/>
    <n v="49862"/>
    <n v="232582.61"/>
    <s v="SI"/>
    <x v="1"/>
    <x v="29"/>
    <x v="425"/>
  </r>
  <r>
    <s v="00004663"/>
    <s v="10/05/2019"/>
    <n v="3.3159999999999998"/>
    <x v="2"/>
    <x v="0"/>
    <s v="111301060102"/>
    <n v="49528"/>
    <n v="384"/>
    <s v="SI"/>
    <x v="1"/>
    <x v="23"/>
    <x v="426"/>
  </r>
  <r>
    <s v="00004664"/>
    <s v="15/05/2019"/>
    <n v="3.3220000000000001"/>
    <x v="1"/>
    <x v="1"/>
    <s v="112301060102"/>
    <n v="5030"/>
    <n v="357.92"/>
    <s v="SI"/>
    <x v="1"/>
    <x v="29"/>
    <x v="427"/>
  </r>
  <r>
    <s v="00004665"/>
    <s v="15/05/2019"/>
    <n v="3.3220000000000001"/>
    <x v="1"/>
    <x v="0"/>
    <s v="111301060102"/>
    <n v="49761"/>
    <n v="42021.83"/>
    <s v="SI"/>
    <x v="1"/>
    <x v="29"/>
    <x v="428"/>
  </r>
  <r>
    <s v="00004666"/>
    <s v="15/05/2019"/>
    <n v="3.3220000000000001"/>
    <x v="1"/>
    <x v="0"/>
    <s v="111301060102"/>
    <n v="49769"/>
    <n v="900"/>
    <s v="SI"/>
    <x v="1"/>
    <x v="29"/>
    <x v="210"/>
  </r>
  <r>
    <s v="00004667"/>
    <s v="15/05/2019"/>
    <n v="3.3220000000000001"/>
    <x v="1"/>
    <x v="0"/>
    <s v="111301060102"/>
    <n v="49771"/>
    <n v="3068"/>
    <s v="SI"/>
    <x v="1"/>
    <x v="29"/>
    <x v="159"/>
  </r>
  <r>
    <s v="00004668"/>
    <s v="16/05/2019"/>
    <n v="3.3159999999999998"/>
    <x v="1"/>
    <x v="0"/>
    <s v="111301060102"/>
    <n v="49791"/>
    <n v="68163.210000000006"/>
    <s v="SI"/>
    <x v="1"/>
    <x v="27"/>
    <x v="429"/>
  </r>
  <r>
    <s v="00004670"/>
    <s v="16/05/2019"/>
    <n v="3.3159999999999998"/>
    <x v="1"/>
    <x v="1"/>
    <s v="112301060102"/>
    <n v="5031"/>
    <n v="301.27"/>
    <s v="SI"/>
    <x v="1"/>
    <x v="27"/>
    <x v="430"/>
  </r>
  <r>
    <s v="00004671"/>
    <s v="16/05/2019"/>
    <n v="3.3159999999999998"/>
    <x v="1"/>
    <x v="0"/>
    <s v="111301060102"/>
    <n v="49794"/>
    <n v="300"/>
    <s v="SI"/>
    <x v="1"/>
    <x v="27"/>
    <x v="164"/>
  </r>
  <r>
    <s v="00004672"/>
    <s v="16/05/2019"/>
    <n v="3.3159999999999998"/>
    <x v="1"/>
    <x v="0"/>
    <s v="111301060102"/>
    <n v="49793"/>
    <n v="440"/>
    <s v="SI"/>
    <x v="1"/>
    <x v="27"/>
    <x v="431"/>
  </r>
  <r>
    <s v="00004673"/>
    <s v="16/05/2019"/>
    <n v="3.3159999999999998"/>
    <x v="1"/>
    <x v="0"/>
    <s v="111301060102"/>
    <n v="49816"/>
    <n v="16"/>
    <s v="SI"/>
    <x v="1"/>
    <x v="27"/>
    <x v="211"/>
  </r>
  <r>
    <s v="00004674"/>
    <s v="16/05/2019"/>
    <n v="3.3159999999999998"/>
    <x v="1"/>
    <x v="0"/>
    <s v="111301060102"/>
    <n v="49825"/>
    <n v="110896.55"/>
    <s v="SI"/>
    <x v="1"/>
    <x v="27"/>
    <x v="432"/>
  </r>
  <r>
    <s v="00004675"/>
    <s v="16/05/2019"/>
    <n v="3.3159999999999998"/>
    <x v="1"/>
    <x v="0"/>
    <s v="111301060102"/>
    <n v="49824"/>
    <n v="700"/>
    <s v="SI"/>
    <x v="1"/>
    <x v="27"/>
    <x v="186"/>
  </r>
  <r>
    <s v="00004676"/>
    <s v="21/05/2019"/>
    <n v="3.3380000000000001"/>
    <x v="0"/>
    <x v="0"/>
    <s v="111301060102"/>
    <n v="49974"/>
    <n v="22753.57"/>
    <s v="SI"/>
    <x v="1"/>
    <x v="33"/>
    <x v="433"/>
  </r>
  <r>
    <s v="00004677"/>
    <s v="21/05/2019"/>
    <n v="3.3380000000000001"/>
    <x v="0"/>
    <x v="0"/>
    <s v="111301060102"/>
    <s v="49976 / 49978"/>
    <n v="49469.599999999999"/>
    <s v="SI"/>
    <x v="1"/>
    <x v="33"/>
    <x v="434"/>
  </r>
  <r>
    <s v="00004678"/>
    <s v="16/05/2019"/>
    <n v="3.3159999999999998"/>
    <x v="1"/>
    <x v="0"/>
    <s v="111301060102"/>
    <n v="49866"/>
    <n v="1332.12"/>
    <s v="SI"/>
    <x v="1"/>
    <x v="27"/>
    <x v="435"/>
  </r>
  <r>
    <s v="00004679"/>
    <s v="16/05/2019"/>
    <n v="3.3159999999999998"/>
    <x v="1"/>
    <x v="0"/>
    <s v="111301060102"/>
    <n v="49868"/>
    <n v="16"/>
    <s v="SI"/>
    <x v="1"/>
    <x v="27"/>
    <x v="211"/>
  </r>
  <r>
    <s v="00004680"/>
    <s v="16/05/2019"/>
    <n v="3.3159999999999998"/>
    <x v="1"/>
    <x v="0"/>
    <s v="111301060102"/>
    <n v="49869"/>
    <n v="8"/>
    <s v="SI"/>
    <x v="1"/>
    <x v="27"/>
    <x v="235"/>
  </r>
  <r>
    <s v="00004681"/>
    <s v="16/05/2019"/>
    <n v="3.3159999999999998"/>
    <x v="1"/>
    <x v="0"/>
    <s v="111301060102"/>
    <n v="49871"/>
    <n v="32"/>
    <s v="SI"/>
    <x v="1"/>
    <x v="27"/>
    <x v="436"/>
  </r>
  <r>
    <s v="00004682"/>
    <s v="16/05/2019"/>
    <n v="3.3159999999999998"/>
    <x v="1"/>
    <x v="0"/>
    <s v="111301060102"/>
    <n v="49883"/>
    <n v="364"/>
    <s v="SI"/>
    <x v="1"/>
    <x v="27"/>
    <x v="437"/>
  </r>
  <r>
    <s v="00004683"/>
    <s v="16/05/2019"/>
    <n v="3.3159999999999998"/>
    <x v="1"/>
    <x v="0"/>
    <s v="111301060102"/>
    <n v="49885"/>
    <n v="110.5"/>
    <s v="SI"/>
    <x v="1"/>
    <x v="27"/>
    <x v="438"/>
  </r>
  <r>
    <s v="00004684"/>
    <s v="16/05/2019"/>
    <n v="3.3159999999999998"/>
    <x v="1"/>
    <x v="0"/>
    <s v="111301060102"/>
    <n v="49870"/>
    <n v="32"/>
    <s v="SI"/>
    <x v="1"/>
    <x v="27"/>
    <x v="436"/>
  </r>
  <r>
    <s v="00004685"/>
    <s v="16/05/2019"/>
    <n v="3.3159999999999998"/>
    <x v="1"/>
    <x v="0"/>
    <s v="111301060102"/>
    <n v="49887"/>
    <n v="244"/>
    <s v="SI"/>
    <x v="1"/>
    <x v="27"/>
    <x v="439"/>
  </r>
  <r>
    <s v="00004686"/>
    <s v="16/05/2019"/>
    <n v="3.3159999999999998"/>
    <x v="1"/>
    <x v="0"/>
    <s v="111301060102"/>
    <n v="49889"/>
    <n v="40"/>
    <s v="SI"/>
    <x v="1"/>
    <x v="27"/>
    <x v="264"/>
  </r>
  <r>
    <s v="00004687"/>
    <s v="16/05/2019"/>
    <n v="3.3159999999999998"/>
    <x v="1"/>
    <x v="0"/>
    <s v="111301060102"/>
    <n v="49891"/>
    <n v="98"/>
    <s v="SI"/>
    <x v="1"/>
    <x v="27"/>
    <x v="129"/>
  </r>
  <r>
    <s v="00004688"/>
    <s v="16/05/2019"/>
    <n v="3.3159999999999998"/>
    <x v="1"/>
    <x v="0"/>
    <s v="111301060102"/>
    <n v="49872"/>
    <n v="356.7"/>
    <s v="SI"/>
    <x v="1"/>
    <x v="27"/>
    <x v="440"/>
  </r>
  <r>
    <s v="00004689"/>
    <s v="16/05/2019"/>
    <n v="3.3159999999999998"/>
    <x v="1"/>
    <x v="0"/>
    <s v="111301060102"/>
    <n v="49873"/>
    <n v="196"/>
    <s v="SI"/>
    <x v="1"/>
    <x v="27"/>
    <x v="441"/>
  </r>
  <r>
    <s v="00004690"/>
    <s v="16/05/2019"/>
    <n v="3.3159999999999998"/>
    <x v="1"/>
    <x v="0"/>
    <s v="111301060102"/>
    <n v="49874"/>
    <n v="189"/>
    <s v="SI"/>
    <x v="1"/>
    <x v="27"/>
    <x v="442"/>
  </r>
  <r>
    <s v="00004691"/>
    <s v="16/05/2019"/>
    <n v="3.3159999999999998"/>
    <x v="1"/>
    <x v="0"/>
    <s v="111301060102"/>
    <n v="49875"/>
    <n v="198.6"/>
    <s v="SI"/>
    <x v="1"/>
    <x v="27"/>
    <x v="443"/>
  </r>
  <r>
    <s v="00004692"/>
    <s v="16/05/2019"/>
    <n v="3.3159999999999998"/>
    <x v="1"/>
    <x v="0"/>
    <s v="111301060102"/>
    <n v="49880"/>
    <n v="248.2"/>
    <s v="SI"/>
    <x v="1"/>
    <x v="27"/>
    <x v="444"/>
  </r>
  <r>
    <s v="00004693"/>
    <s v="16/05/2019"/>
    <n v="3.3159999999999998"/>
    <x v="1"/>
    <x v="0"/>
    <s v="111301060102"/>
    <n v="49876"/>
    <n v="238.01"/>
    <s v="SI"/>
    <x v="1"/>
    <x v="27"/>
    <x v="247"/>
  </r>
  <r>
    <s v="00004694"/>
    <s v="16/05/2019"/>
    <n v="3.3159999999999998"/>
    <x v="1"/>
    <x v="0"/>
    <s v="111301060102"/>
    <n v="49878"/>
    <n v="41886"/>
    <s v="SI"/>
    <x v="1"/>
    <x v="27"/>
    <x v="445"/>
  </r>
  <r>
    <s v="00004695"/>
    <s v="16/05/2019"/>
    <n v="3.3159999999999998"/>
    <x v="1"/>
    <x v="0"/>
    <s v="111301060102"/>
    <n v="49877"/>
    <n v="12"/>
    <s v="SI"/>
    <x v="1"/>
    <x v="27"/>
    <x v="446"/>
  </r>
  <r>
    <s v="00004696"/>
    <s v="16/05/2019"/>
    <n v="3.3159999999999998"/>
    <x v="1"/>
    <x v="0"/>
    <s v="111301060102"/>
    <n v="49881"/>
    <n v="5620.53"/>
    <s v="SI"/>
    <x v="1"/>
    <x v="27"/>
    <x v="447"/>
  </r>
  <r>
    <s v="00004697"/>
    <s v="16/05/2019"/>
    <n v="3.3159999999999998"/>
    <x v="1"/>
    <x v="0"/>
    <s v="111301060102"/>
    <n v="49864"/>
    <n v="53.51"/>
    <s v="SI"/>
    <x v="1"/>
    <x v="27"/>
    <x v="448"/>
  </r>
  <r>
    <s v="00004698"/>
    <s v="17/05/2019"/>
    <n v="3.3220000000000001"/>
    <x v="1"/>
    <x v="0"/>
    <s v="111301060102"/>
    <n v="49909"/>
    <n v="1387.64"/>
    <s v="SI"/>
    <x v="1"/>
    <x v="34"/>
    <x v="449"/>
  </r>
  <r>
    <s v="00004699"/>
    <s v="17/05/2019"/>
    <n v="3.3159999999999998"/>
    <x v="1"/>
    <x v="0"/>
    <s v="111301060102"/>
    <s v="47771 - 03.04.19"/>
    <n v="2816"/>
    <s v="SI"/>
    <x v="1"/>
    <x v="34"/>
    <x v="450"/>
  </r>
  <r>
    <s v="00004700"/>
    <s v="17/05/2019"/>
    <n v="3.3220000000000001"/>
    <x v="1"/>
    <x v="0"/>
    <s v="111301060102"/>
    <n v="49911"/>
    <n v="63566.86"/>
    <s v="SI"/>
    <x v="1"/>
    <x v="34"/>
    <x v="451"/>
  </r>
  <r>
    <s v="00004701"/>
    <s v="17/05/2019"/>
    <n v="3.3220000000000001"/>
    <x v="1"/>
    <x v="0"/>
    <s v="111301060102"/>
    <n v="49914"/>
    <n v="1800"/>
    <s v="SI"/>
    <x v="1"/>
    <x v="34"/>
    <x v="309"/>
  </r>
  <r>
    <s v="00004702"/>
    <s v="17/05/2019"/>
    <n v="3.3220000000000001"/>
    <x v="1"/>
    <x v="0"/>
    <s v="111301060102"/>
    <n v="49914"/>
    <n v="19006.05"/>
    <s v="SI"/>
    <x v="1"/>
    <x v="34"/>
    <x v="452"/>
  </r>
  <r>
    <s v="00004703"/>
    <s v="20/05/2019"/>
    <n v="3.3380000000000001"/>
    <x v="1"/>
    <x v="0"/>
    <s v="111301060102"/>
    <n v="49936"/>
    <n v="1391.4"/>
    <s v="SI"/>
    <x v="1"/>
    <x v="32"/>
    <x v="180"/>
  </r>
  <r>
    <s v="00004704"/>
    <s v="20/05/2019"/>
    <n v="3.3380000000000001"/>
    <x v="1"/>
    <x v="0"/>
    <s v="111301060102"/>
    <n v="49938"/>
    <n v="4183.29"/>
    <s v="SI"/>
    <x v="1"/>
    <x v="32"/>
    <x v="453"/>
  </r>
  <r>
    <s v="00004705"/>
    <s v="20/05/2019"/>
    <n v="3.3220000000000001"/>
    <x v="1"/>
    <x v="0"/>
    <s v="111301060102"/>
    <s v="CONST CONSULT 47782 - 03.04"/>
    <n v="15333.52"/>
    <s v="SI"/>
    <x v="1"/>
    <x v="32"/>
    <x v="454"/>
  </r>
  <r>
    <s v="00004706"/>
    <s v="20/05/2019"/>
    <n v="3.3220000000000001"/>
    <x v="1"/>
    <x v="0"/>
    <s v="111301060102"/>
    <s v="CONST CONSULT 47785 - 03.04"/>
    <n v="38806.28"/>
    <s v="SI"/>
    <x v="1"/>
    <x v="32"/>
    <x v="455"/>
  </r>
  <r>
    <s v="00004707"/>
    <s v="20/05/2019"/>
    <n v="3.3220000000000001"/>
    <x v="1"/>
    <x v="0"/>
    <s v="111301060102"/>
    <s v="AC INSYDE SAC 47779 - 03.04"/>
    <n v="43982.080000000002"/>
    <s v="SI"/>
    <x v="1"/>
    <x v="32"/>
    <x v="456"/>
  </r>
  <r>
    <s v="00004708"/>
    <s v="20/05/2019"/>
    <n v="3.3220000000000001"/>
    <x v="1"/>
    <x v="0"/>
    <s v="111301060102"/>
    <s v="TRANSF.INTERB 47732 - 01.04"/>
    <n v="31855.599999999999"/>
    <s v="SI"/>
    <x v="1"/>
    <x v="32"/>
    <x v="457"/>
  </r>
  <r>
    <s v="00004709"/>
    <s v="20/05/2019"/>
    <n v="3.3380000000000001"/>
    <x v="1"/>
    <x v="0"/>
    <s v="111301060102"/>
    <n v="49945"/>
    <n v="45164.88"/>
    <s v="SI"/>
    <x v="1"/>
    <x v="32"/>
    <x v="458"/>
  </r>
  <r>
    <s v="00004710"/>
    <s v="20/05/2019"/>
    <n v="3.3380000000000001"/>
    <x v="1"/>
    <x v="0"/>
    <s v="111301060102"/>
    <n v="49942"/>
    <n v="44124.5"/>
    <s v="SI"/>
    <x v="1"/>
    <x v="32"/>
    <x v="459"/>
  </r>
  <r>
    <s v="00004711"/>
    <s v="20/05/2019"/>
    <n v="3.3380000000000001"/>
    <x v="1"/>
    <x v="0"/>
    <s v="111301060102"/>
    <n v="49940"/>
    <n v="79191.89"/>
    <s v="SI"/>
    <x v="1"/>
    <x v="32"/>
    <x v="460"/>
  </r>
  <r>
    <s v="00004712"/>
    <s v="20/05/2019"/>
    <n v="3.3380000000000001"/>
    <x v="1"/>
    <x v="0"/>
    <s v="111301060102"/>
    <n v="49948"/>
    <n v="300000"/>
    <s v="SI"/>
    <x v="1"/>
    <x v="32"/>
    <x v="29"/>
  </r>
  <r>
    <s v="00004713"/>
    <s v="20/05/2019"/>
    <n v="3.3380000000000001"/>
    <x v="1"/>
    <x v="0"/>
    <s v="111301060102"/>
    <n v="49951"/>
    <n v="235626"/>
    <s v="SI"/>
    <x v="1"/>
    <x v="32"/>
    <x v="461"/>
  </r>
  <r>
    <s v="00004714"/>
    <s v="20/05/2019"/>
    <n v="3.3380000000000001"/>
    <x v="1"/>
    <x v="0"/>
    <s v="111301060102"/>
    <n v="49954"/>
    <n v="44215.839999999997"/>
    <s v="SI"/>
    <x v="1"/>
    <x v="32"/>
    <x v="462"/>
  </r>
  <r>
    <s v="00004715"/>
    <s v="20/05/2019"/>
    <n v="3.3380000000000001"/>
    <x v="1"/>
    <x v="0"/>
    <s v="111301060102"/>
    <n v="49944"/>
    <n v="450"/>
    <s v="SI"/>
    <x v="1"/>
    <x v="32"/>
    <x v="463"/>
  </r>
  <r>
    <s v="00004716"/>
    <s v="20/05/2019"/>
    <n v="3.3380000000000001"/>
    <x v="2"/>
    <x v="0"/>
    <s v="111301060102"/>
    <n v="49927"/>
    <n v="1186"/>
    <s v="SI"/>
    <x v="1"/>
    <x v="32"/>
    <x v="464"/>
  </r>
  <r>
    <s v="00004717"/>
    <s v="20/05/2019"/>
    <n v="3.3380000000000001"/>
    <x v="2"/>
    <x v="0"/>
    <s v="111301060102"/>
    <n v="49930"/>
    <n v="260"/>
    <s v="SI"/>
    <x v="1"/>
    <x v="32"/>
    <x v="125"/>
  </r>
  <r>
    <s v="00004718"/>
    <s v="20/05/2019"/>
    <n v="3.3380000000000001"/>
    <x v="1"/>
    <x v="0"/>
    <s v="111301060102"/>
    <n v="49967"/>
    <n v="1253.8499999999999"/>
    <s v="SI"/>
    <x v="1"/>
    <x v="32"/>
    <x v="465"/>
  </r>
  <r>
    <s v="00004719"/>
    <s v="20/05/2019"/>
    <n v="3.3380000000000001"/>
    <x v="2"/>
    <x v="0"/>
    <s v="111301060102"/>
    <n v="49958"/>
    <n v="171"/>
    <s v="SI"/>
    <x v="1"/>
    <x v="32"/>
    <x v="466"/>
  </r>
  <r>
    <s v="00004720"/>
    <s v="20/05/2019"/>
    <n v="3.3220000000000001"/>
    <x v="0"/>
    <x v="0"/>
    <s v="111301060102"/>
    <s v="CHEQUE 5575 - MOV 49926"/>
    <n v="325.7"/>
    <s v="SI"/>
    <x v="1"/>
    <x v="32"/>
    <x v="467"/>
  </r>
  <r>
    <s v="00004721"/>
    <s v="20/05/2019"/>
    <n v="3.3380000000000001"/>
    <x v="1"/>
    <x v="0"/>
    <s v="111301060102"/>
    <n v="49964"/>
    <n v="189"/>
    <s v="SI"/>
    <x v="1"/>
    <x v="32"/>
    <x v="442"/>
  </r>
  <r>
    <s v="00004722"/>
    <s v="20/05/2019"/>
    <n v="3.3380000000000001"/>
    <x v="1"/>
    <x v="0"/>
    <s v="111301060102"/>
    <n v="49970"/>
    <n v="57362.13"/>
    <s v="SI"/>
    <x v="1"/>
    <x v="32"/>
    <x v="468"/>
  </r>
  <r>
    <s v="00004723"/>
    <s v="20/05/2019"/>
    <n v="3.3380000000000001"/>
    <x v="1"/>
    <x v="0"/>
    <s v="111301060102"/>
    <n v="49965"/>
    <n v="900"/>
    <s v="SI"/>
    <x v="1"/>
    <x v="32"/>
    <x v="210"/>
  </r>
  <r>
    <s v="00004724"/>
    <s v="20/05/2019"/>
    <n v="3.3380000000000001"/>
    <x v="1"/>
    <x v="0"/>
    <s v="111301060102"/>
    <n v="49966"/>
    <n v="840"/>
    <s v="SI"/>
    <x v="1"/>
    <x v="32"/>
    <x v="469"/>
  </r>
  <r>
    <s v="00004725"/>
    <s v="21/05/2019"/>
    <n v="3.3380000000000001"/>
    <x v="1"/>
    <x v="0"/>
    <s v="111301060102"/>
    <n v="49984"/>
    <n v="9047"/>
    <s v="SI"/>
    <x v="1"/>
    <x v="33"/>
    <x v="181"/>
  </r>
  <r>
    <s v="00004726"/>
    <s v="21/05/2019"/>
    <n v="3.3380000000000001"/>
    <x v="1"/>
    <x v="0"/>
    <s v="111301060102"/>
    <n v="49980"/>
    <n v="8569.16"/>
    <s v="SI"/>
    <x v="1"/>
    <x v="33"/>
    <x v="470"/>
  </r>
  <r>
    <s v="00004727"/>
    <s v="21/05/2019"/>
    <n v="3.3380000000000001"/>
    <x v="1"/>
    <x v="1"/>
    <s v="112301060102"/>
    <n v="5035"/>
    <n v="546.6"/>
    <s v="SI"/>
    <x v="1"/>
    <x v="33"/>
    <x v="471"/>
  </r>
  <r>
    <s v="00004728"/>
    <s v="21/05/2019"/>
    <n v="3.3380000000000001"/>
    <x v="1"/>
    <x v="0"/>
    <s v="111301060102"/>
    <n v="49982"/>
    <n v="3073.08"/>
    <s v="SI"/>
    <x v="1"/>
    <x v="33"/>
    <x v="472"/>
  </r>
  <r>
    <s v="00004729"/>
    <s v="21/05/2019"/>
    <n v="3.3380000000000001"/>
    <x v="1"/>
    <x v="0"/>
    <s v="111301060102"/>
    <n v="50004"/>
    <n v="2854.22"/>
    <s v="SI"/>
    <x v="1"/>
    <x v="33"/>
    <x v="473"/>
  </r>
  <r>
    <s v="00004731"/>
    <s v="21/05/2019"/>
    <n v="3.3380000000000001"/>
    <x v="1"/>
    <x v="0"/>
    <s v="111301060102"/>
    <s v="47763 - 02.04.19"/>
    <n v="360"/>
    <s v="SI"/>
    <x v="1"/>
    <x v="33"/>
    <x v="85"/>
  </r>
  <r>
    <s v="00004732"/>
    <s v="21/05/2019"/>
    <n v="3.3380000000000001"/>
    <x v="1"/>
    <x v="0"/>
    <s v="111301060102"/>
    <n v="50006"/>
    <n v="132"/>
    <s v="SI"/>
    <x v="1"/>
    <x v="33"/>
    <x v="474"/>
  </r>
  <r>
    <s v="00004733"/>
    <s v="21/05/2019"/>
    <n v="3.3380000000000001"/>
    <x v="1"/>
    <x v="0"/>
    <s v="111301060102"/>
    <n v="50007"/>
    <n v="613.6"/>
    <s v="SI"/>
    <x v="1"/>
    <x v="33"/>
    <x v="475"/>
  </r>
  <r>
    <s v="00004734"/>
    <s v="21/05/2019"/>
    <n v="3.3380000000000001"/>
    <x v="1"/>
    <x v="0"/>
    <s v="111301060102"/>
    <n v="50008"/>
    <n v="136.4"/>
    <s v="SI"/>
    <x v="1"/>
    <x v="33"/>
    <x v="476"/>
  </r>
  <r>
    <s v="00004735"/>
    <s v="21/05/2019"/>
    <n v="3.3380000000000001"/>
    <x v="1"/>
    <x v="1"/>
    <s v="112301060102"/>
    <n v="5036"/>
    <n v="767"/>
    <s v="SI"/>
    <x v="1"/>
    <x v="33"/>
    <x v="477"/>
  </r>
  <r>
    <s v="00004736"/>
    <s v="03/05/2019"/>
    <n v="3.302"/>
    <x v="1"/>
    <x v="0"/>
    <s v="111301060102"/>
    <n v="49186"/>
    <n v="31320.639999999999"/>
    <s v="SI"/>
    <x v="1"/>
    <x v="30"/>
    <x v="478"/>
  </r>
  <r>
    <s v="00004737"/>
    <s v="06/05/2019"/>
    <n v="3.3090000000000002"/>
    <x v="1"/>
    <x v="0"/>
    <s v="111301060102"/>
    <n v="49220"/>
    <n v="11758.35"/>
    <s v="SI"/>
    <x v="1"/>
    <x v="31"/>
    <x v="479"/>
  </r>
  <r>
    <s v="00004738"/>
    <s v="21/05/2019"/>
    <n v="3.3380000000000001"/>
    <x v="1"/>
    <x v="0"/>
    <s v="111301060102"/>
    <n v="50040"/>
    <n v="576"/>
    <s v="NO"/>
    <x v="1"/>
    <x v="33"/>
    <x v="480"/>
  </r>
  <r>
    <s v="00004739"/>
    <s v="21/05/2019"/>
    <n v="3.3380000000000001"/>
    <x v="1"/>
    <x v="0"/>
    <s v="111301060102"/>
    <n v="50020"/>
    <n v="144"/>
    <s v="NO"/>
    <x v="1"/>
    <x v="33"/>
    <x v="87"/>
  </r>
  <r>
    <s v="00004740"/>
    <s v="21/05/2019"/>
    <n v="3.3380000000000001"/>
    <x v="1"/>
    <x v="0"/>
    <s v="111301060102"/>
    <s v="APPRAISALS"/>
    <n v="600"/>
    <s v="NO"/>
    <x v="1"/>
    <x v="33"/>
    <x v="45"/>
  </r>
  <r>
    <s v="00004741"/>
    <s v="21/05/2019"/>
    <n v="3.3380000000000001"/>
    <x v="1"/>
    <x v="0"/>
    <s v="111301060102"/>
    <s v="LUIS PEDRAZA LORES"/>
    <n v="3056"/>
    <s v="NO"/>
    <x v="1"/>
    <x v="33"/>
    <x v="481"/>
  </r>
  <r>
    <s v="00004742"/>
    <s v="21/05/2019"/>
    <n v="3.3380000000000001"/>
    <x v="1"/>
    <x v="0"/>
    <s v="111301060102"/>
    <s v="SIDUS CONSTRUCTORA SAC"/>
    <n v="5508.27"/>
    <s v="NO"/>
    <x v="1"/>
    <x v="33"/>
    <x v="482"/>
  </r>
  <r>
    <s v="00004743"/>
    <s v="21/05/2019"/>
    <n v="3.3380000000000001"/>
    <x v="1"/>
    <x v="0"/>
    <s v="111301060102"/>
    <s v="EMP SUP INVERS TRICA SAC"/>
    <n v="184"/>
    <s v="NO"/>
    <x v="1"/>
    <x v="33"/>
    <x v="483"/>
  </r>
  <r>
    <s v="00004744"/>
    <s v="21/05/2019"/>
    <n v="3.3380000000000001"/>
    <x v="1"/>
    <x v="0"/>
    <s v="111301060102"/>
    <s v="SIDUS CONSTRUCTORA SAC"/>
    <n v="98526.65"/>
    <s v="NO"/>
    <x v="1"/>
    <x v="33"/>
    <x v="484"/>
  </r>
  <r>
    <s v="00004745"/>
    <s v="21/05/2019"/>
    <n v="3.3380000000000001"/>
    <x v="1"/>
    <x v="0"/>
    <s v="111301060102"/>
    <s v="EMP SUP INVERS TRICA SAC"/>
    <n v="3956"/>
    <s v="NO"/>
    <x v="1"/>
    <x v="33"/>
    <x v="485"/>
  </r>
  <r>
    <s v="00004746"/>
    <s v="21/05/2019"/>
    <n v="3.3380000000000001"/>
    <x v="1"/>
    <x v="0"/>
    <s v="111301060102"/>
    <s v="SANTAMARIA MONDRAGON"/>
    <n v="22472.799999999999"/>
    <s v="NO"/>
    <x v="1"/>
    <x v="33"/>
    <x v="486"/>
  </r>
  <r>
    <s v="00004747"/>
    <s v="21/05/2019"/>
    <n v="3.3380000000000001"/>
    <x v="1"/>
    <x v="0"/>
    <s v="111301060102"/>
    <s v="SANTAMARIA MONDRAG 1"/>
    <n v="300000"/>
    <s v="NO"/>
    <x v="1"/>
    <x v="33"/>
    <x v="29"/>
  </r>
  <r>
    <s v="00004748"/>
    <s v="21/05/2019"/>
    <n v="3.3380000000000001"/>
    <x v="1"/>
    <x v="0"/>
    <s v="111301060102"/>
    <s v="SANTAMARIA MONDRAG 2"/>
    <n v="300000"/>
    <s v="NO"/>
    <x v="1"/>
    <x v="33"/>
    <x v="29"/>
  </r>
  <r>
    <s v="00004749"/>
    <s v="21/05/2019"/>
    <n v="3.3380000000000001"/>
    <x v="1"/>
    <x v="0"/>
    <s v="111301060102"/>
    <s v="SANTAMARIA MONDRAG 3"/>
    <n v="23225.21"/>
    <s v="NO"/>
    <x v="1"/>
    <x v="33"/>
    <x v="487"/>
  </r>
  <r>
    <s v="00004750"/>
    <s v="21/05/2019"/>
    <n v="3.3380000000000001"/>
    <x v="1"/>
    <x v="0"/>
    <s v="111301060102"/>
    <s v="SANTAMARIA MONDRAGON"/>
    <n v="51372.41"/>
    <s v="NO"/>
    <x v="1"/>
    <x v="33"/>
    <x v="488"/>
  </r>
  <r>
    <s v="00004751"/>
    <s v="21/05/2019"/>
    <n v="3.3380000000000001"/>
    <x v="1"/>
    <x v="0"/>
    <s v="111301060102"/>
    <s v="SANTAMARIA MONDRAGON"/>
    <n v="44977.95"/>
    <s v="NO"/>
    <x v="1"/>
    <x v="33"/>
    <x v="489"/>
  </r>
  <r>
    <s v="00004752"/>
    <s v="21/05/2019"/>
    <n v="3.3380000000000001"/>
    <x v="1"/>
    <x v="0"/>
    <s v="111301060102"/>
    <s v="SANTAMARIA MONDRAG 1"/>
    <n v="300000"/>
    <s v="NO"/>
    <x v="1"/>
    <x v="33"/>
    <x v="29"/>
  </r>
  <r>
    <s v="00004753"/>
    <s v="21/05/2019"/>
    <n v="3.3380000000000001"/>
    <x v="1"/>
    <x v="0"/>
    <s v="111301060102"/>
    <s v="SANTAMARIA MONDRAG 2"/>
    <n v="219354.34"/>
    <s v="NO"/>
    <x v="1"/>
    <x v="33"/>
    <x v="490"/>
  </r>
  <r>
    <s v="00004754"/>
    <s v="21/05/2019"/>
    <n v="3.3380000000000001"/>
    <x v="1"/>
    <x v="0"/>
    <s v="111301060102"/>
    <s v="SANTAMARIA MONDRAGON"/>
    <n v="42816.36"/>
    <s v="NO"/>
    <x v="1"/>
    <x v="33"/>
    <x v="4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5">
  <r>
    <d v="2019-01-01T00:00:00"/>
    <x v="0"/>
    <x v="0"/>
    <x v="0"/>
  </r>
  <r>
    <d v="2019-01-02T00:00:00"/>
    <x v="1"/>
    <x v="1"/>
    <x v="0"/>
  </r>
  <r>
    <d v="2019-01-03T00:00:00"/>
    <x v="2"/>
    <x v="2"/>
    <x v="0"/>
  </r>
  <r>
    <d v="2019-01-04T00:00:00"/>
    <x v="3"/>
    <x v="3"/>
    <x v="0"/>
  </r>
  <r>
    <d v="2019-01-05T00:00:00"/>
    <x v="4"/>
    <x v="4"/>
    <x v="0"/>
  </r>
  <r>
    <d v="2019-01-06T00:00:00"/>
    <x v="5"/>
    <x v="5"/>
    <x v="0"/>
  </r>
  <r>
    <d v="2019-01-07T00:00:00"/>
    <x v="6"/>
    <x v="6"/>
    <x v="0"/>
  </r>
  <r>
    <d v="2019-01-08T00:00:00"/>
    <x v="0"/>
    <x v="7"/>
    <x v="0"/>
  </r>
  <r>
    <d v="2019-01-09T00:00:00"/>
    <x v="1"/>
    <x v="8"/>
    <x v="0"/>
  </r>
  <r>
    <d v="2019-01-10T00:00:00"/>
    <x v="2"/>
    <x v="9"/>
    <x v="0"/>
  </r>
  <r>
    <d v="2019-01-11T00:00:00"/>
    <x v="3"/>
    <x v="10"/>
    <x v="0"/>
  </r>
  <r>
    <d v="2019-01-12T00:00:00"/>
    <x v="4"/>
    <x v="11"/>
    <x v="0"/>
  </r>
  <r>
    <d v="2019-01-13T00:00:00"/>
    <x v="5"/>
    <x v="12"/>
    <x v="0"/>
  </r>
  <r>
    <d v="2019-01-14T00:00:00"/>
    <x v="6"/>
    <x v="13"/>
    <x v="0"/>
  </r>
  <r>
    <d v="2019-01-15T00:00:00"/>
    <x v="0"/>
    <x v="14"/>
    <x v="0"/>
  </r>
  <r>
    <d v="2019-01-16T00:00:00"/>
    <x v="1"/>
    <x v="15"/>
    <x v="0"/>
  </r>
  <r>
    <d v="2019-01-17T00:00:00"/>
    <x v="2"/>
    <x v="16"/>
    <x v="0"/>
  </r>
  <r>
    <d v="2019-01-18T00:00:00"/>
    <x v="3"/>
    <x v="17"/>
    <x v="0"/>
  </r>
  <r>
    <d v="2019-01-19T00:00:00"/>
    <x v="4"/>
    <x v="18"/>
    <x v="0"/>
  </r>
  <r>
    <d v="2019-01-20T00:00:00"/>
    <x v="5"/>
    <x v="19"/>
    <x v="0"/>
  </r>
  <r>
    <d v="2019-01-21T00:00:00"/>
    <x v="6"/>
    <x v="20"/>
    <x v="0"/>
  </r>
  <r>
    <d v="2019-01-22T00:00:00"/>
    <x v="0"/>
    <x v="21"/>
    <x v="0"/>
  </r>
  <r>
    <d v="2019-01-23T00:00:00"/>
    <x v="1"/>
    <x v="22"/>
    <x v="0"/>
  </r>
  <r>
    <d v="2019-01-24T00:00:00"/>
    <x v="2"/>
    <x v="23"/>
    <x v="0"/>
  </r>
  <r>
    <d v="2019-01-25T00:00:00"/>
    <x v="3"/>
    <x v="24"/>
    <x v="0"/>
  </r>
  <r>
    <d v="2019-01-26T00:00:00"/>
    <x v="4"/>
    <x v="25"/>
    <x v="0"/>
  </r>
  <r>
    <d v="2019-01-27T00:00:00"/>
    <x v="5"/>
    <x v="26"/>
    <x v="0"/>
  </r>
  <r>
    <d v="2019-01-28T00:00:00"/>
    <x v="6"/>
    <x v="27"/>
    <x v="0"/>
  </r>
  <r>
    <d v="2019-01-29T00:00:00"/>
    <x v="0"/>
    <x v="28"/>
    <x v="0"/>
  </r>
  <r>
    <d v="2019-01-30T00:00:00"/>
    <x v="1"/>
    <x v="29"/>
    <x v="0"/>
  </r>
  <r>
    <d v="2019-01-31T00:00:00"/>
    <x v="2"/>
    <x v="30"/>
    <x v="0"/>
  </r>
  <r>
    <d v="2019-02-01T00:00:00"/>
    <x v="3"/>
    <x v="31"/>
    <x v="1"/>
  </r>
  <r>
    <d v="2019-02-02T00:00:00"/>
    <x v="4"/>
    <x v="32"/>
    <x v="1"/>
  </r>
  <r>
    <d v="2019-02-03T00:00:00"/>
    <x v="5"/>
    <x v="33"/>
    <x v="1"/>
  </r>
  <r>
    <d v="2019-02-04T00:00:00"/>
    <x v="6"/>
    <x v="34"/>
    <x v="1"/>
  </r>
  <r>
    <d v="2019-02-05T00:00:00"/>
    <x v="0"/>
    <x v="35"/>
    <x v="1"/>
  </r>
  <r>
    <d v="2019-02-06T00:00:00"/>
    <x v="1"/>
    <x v="36"/>
    <x v="1"/>
  </r>
  <r>
    <d v="2019-02-07T00:00:00"/>
    <x v="2"/>
    <x v="37"/>
    <x v="1"/>
  </r>
  <r>
    <d v="2019-02-08T00:00:00"/>
    <x v="3"/>
    <x v="38"/>
    <x v="1"/>
  </r>
  <r>
    <d v="2019-02-09T00:00:00"/>
    <x v="4"/>
    <x v="39"/>
    <x v="1"/>
  </r>
  <r>
    <d v="2019-02-10T00:00:00"/>
    <x v="5"/>
    <x v="40"/>
    <x v="1"/>
  </r>
  <r>
    <d v="2019-02-11T00:00:00"/>
    <x v="6"/>
    <x v="41"/>
    <x v="1"/>
  </r>
  <r>
    <d v="2019-02-12T00:00:00"/>
    <x v="0"/>
    <x v="42"/>
    <x v="1"/>
  </r>
  <r>
    <d v="2019-02-13T00:00:00"/>
    <x v="1"/>
    <x v="43"/>
    <x v="1"/>
  </r>
  <r>
    <d v="2019-02-14T00:00:00"/>
    <x v="2"/>
    <x v="44"/>
    <x v="1"/>
  </r>
  <r>
    <d v="2019-02-15T00:00:00"/>
    <x v="3"/>
    <x v="45"/>
    <x v="1"/>
  </r>
  <r>
    <d v="2019-02-16T00:00:00"/>
    <x v="4"/>
    <x v="46"/>
    <x v="1"/>
  </r>
  <r>
    <d v="2019-02-17T00:00:00"/>
    <x v="5"/>
    <x v="47"/>
    <x v="1"/>
  </r>
  <r>
    <d v="2019-02-18T00:00:00"/>
    <x v="6"/>
    <x v="48"/>
    <x v="1"/>
  </r>
  <r>
    <d v="2019-02-19T00:00:00"/>
    <x v="0"/>
    <x v="49"/>
    <x v="1"/>
  </r>
  <r>
    <d v="2019-02-20T00:00:00"/>
    <x v="1"/>
    <x v="50"/>
    <x v="1"/>
  </r>
  <r>
    <d v="2019-02-21T00:00:00"/>
    <x v="2"/>
    <x v="51"/>
    <x v="1"/>
  </r>
  <r>
    <d v="2019-02-22T00:00:00"/>
    <x v="3"/>
    <x v="52"/>
    <x v="1"/>
  </r>
  <r>
    <d v="2019-02-23T00:00:00"/>
    <x v="4"/>
    <x v="53"/>
    <x v="1"/>
  </r>
  <r>
    <d v="2019-02-24T00:00:00"/>
    <x v="5"/>
    <x v="54"/>
    <x v="1"/>
  </r>
  <r>
    <d v="2019-02-25T00:00:00"/>
    <x v="6"/>
    <x v="55"/>
    <x v="1"/>
  </r>
  <r>
    <d v="2019-02-26T00:00:00"/>
    <x v="0"/>
    <x v="56"/>
    <x v="1"/>
  </r>
  <r>
    <d v="2019-02-27T00:00:00"/>
    <x v="1"/>
    <x v="57"/>
    <x v="1"/>
  </r>
  <r>
    <d v="2019-02-28T00:00:00"/>
    <x v="2"/>
    <x v="58"/>
    <x v="1"/>
  </r>
  <r>
    <d v="2019-03-01T00:00:00"/>
    <x v="3"/>
    <x v="59"/>
    <x v="2"/>
  </r>
  <r>
    <d v="2019-03-02T00:00:00"/>
    <x v="4"/>
    <x v="60"/>
    <x v="2"/>
  </r>
  <r>
    <d v="2019-03-03T00:00:00"/>
    <x v="5"/>
    <x v="61"/>
    <x v="2"/>
  </r>
  <r>
    <d v="2019-03-04T00:00:00"/>
    <x v="6"/>
    <x v="62"/>
    <x v="2"/>
  </r>
  <r>
    <d v="2019-03-05T00:00:00"/>
    <x v="0"/>
    <x v="63"/>
    <x v="2"/>
  </r>
  <r>
    <d v="2019-03-06T00:00:00"/>
    <x v="1"/>
    <x v="64"/>
    <x v="2"/>
  </r>
  <r>
    <d v="2019-03-07T00:00:00"/>
    <x v="2"/>
    <x v="65"/>
    <x v="2"/>
  </r>
  <r>
    <d v="2019-03-08T00:00:00"/>
    <x v="3"/>
    <x v="66"/>
    <x v="2"/>
  </r>
  <r>
    <d v="2019-03-09T00:00:00"/>
    <x v="4"/>
    <x v="67"/>
    <x v="2"/>
  </r>
  <r>
    <d v="2019-03-10T00:00:00"/>
    <x v="5"/>
    <x v="68"/>
    <x v="2"/>
  </r>
  <r>
    <d v="2019-03-11T00:00:00"/>
    <x v="6"/>
    <x v="69"/>
    <x v="2"/>
  </r>
  <r>
    <d v="2019-03-12T00:00:00"/>
    <x v="0"/>
    <x v="70"/>
    <x v="2"/>
  </r>
  <r>
    <d v="2019-03-13T00:00:00"/>
    <x v="1"/>
    <x v="71"/>
    <x v="2"/>
  </r>
  <r>
    <d v="2019-03-14T00:00:00"/>
    <x v="2"/>
    <x v="72"/>
    <x v="2"/>
  </r>
  <r>
    <d v="2019-03-15T00:00:00"/>
    <x v="3"/>
    <x v="73"/>
    <x v="2"/>
  </r>
  <r>
    <d v="2019-03-16T00:00:00"/>
    <x v="4"/>
    <x v="74"/>
    <x v="2"/>
  </r>
  <r>
    <d v="2019-03-17T00:00:00"/>
    <x v="5"/>
    <x v="75"/>
    <x v="2"/>
  </r>
  <r>
    <d v="2019-03-18T00:00:00"/>
    <x v="6"/>
    <x v="76"/>
    <x v="2"/>
  </r>
  <r>
    <d v="2019-03-19T00:00:00"/>
    <x v="0"/>
    <x v="77"/>
    <x v="2"/>
  </r>
  <r>
    <d v="2019-03-20T00:00:00"/>
    <x v="1"/>
    <x v="78"/>
    <x v="2"/>
  </r>
  <r>
    <d v="2019-03-21T00:00:00"/>
    <x v="2"/>
    <x v="79"/>
    <x v="2"/>
  </r>
  <r>
    <d v="2019-03-22T00:00:00"/>
    <x v="3"/>
    <x v="80"/>
    <x v="2"/>
  </r>
  <r>
    <d v="2019-03-23T00:00:00"/>
    <x v="4"/>
    <x v="81"/>
    <x v="2"/>
  </r>
  <r>
    <d v="2019-03-24T00:00:00"/>
    <x v="5"/>
    <x v="82"/>
    <x v="2"/>
  </r>
  <r>
    <d v="2019-03-25T00:00:00"/>
    <x v="6"/>
    <x v="83"/>
    <x v="2"/>
  </r>
  <r>
    <d v="2019-03-26T00:00:00"/>
    <x v="0"/>
    <x v="84"/>
    <x v="2"/>
  </r>
  <r>
    <d v="2019-03-27T00:00:00"/>
    <x v="1"/>
    <x v="85"/>
    <x v="2"/>
  </r>
  <r>
    <d v="2019-03-28T00:00:00"/>
    <x v="2"/>
    <x v="86"/>
    <x v="2"/>
  </r>
  <r>
    <d v="2019-03-29T00:00:00"/>
    <x v="3"/>
    <x v="87"/>
    <x v="2"/>
  </r>
  <r>
    <d v="2019-03-30T00:00:00"/>
    <x v="4"/>
    <x v="88"/>
    <x v="2"/>
  </r>
  <r>
    <d v="2019-03-31T00:00:00"/>
    <x v="5"/>
    <x v="89"/>
    <x v="2"/>
  </r>
  <r>
    <d v="2019-04-01T00:00:00"/>
    <x v="6"/>
    <x v="90"/>
    <x v="3"/>
  </r>
  <r>
    <d v="2019-04-02T00:00:00"/>
    <x v="0"/>
    <x v="91"/>
    <x v="3"/>
  </r>
  <r>
    <d v="2019-04-03T00:00:00"/>
    <x v="1"/>
    <x v="92"/>
    <x v="3"/>
  </r>
  <r>
    <d v="2019-04-04T00:00:00"/>
    <x v="2"/>
    <x v="93"/>
    <x v="3"/>
  </r>
  <r>
    <d v="2019-04-05T00:00:00"/>
    <x v="3"/>
    <x v="94"/>
    <x v="3"/>
  </r>
  <r>
    <d v="2019-04-06T00:00:00"/>
    <x v="4"/>
    <x v="95"/>
    <x v="3"/>
  </r>
  <r>
    <d v="2019-04-07T00:00:00"/>
    <x v="5"/>
    <x v="96"/>
    <x v="3"/>
  </r>
  <r>
    <d v="2019-04-08T00:00:00"/>
    <x v="6"/>
    <x v="97"/>
    <x v="3"/>
  </r>
  <r>
    <d v="2019-04-09T00:00:00"/>
    <x v="0"/>
    <x v="98"/>
    <x v="3"/>
  </r>
  <r>
    <d v="2019-04-10T00:00:00"/>
    <x v="1"/>
    <x v="99"/>
    <x v="3"/>
  </r>
  <r>
    <d v="2019-04-11T00:00:00"/>
    <x v="2"/>
    <x v="100"/>
    <x v="3"/>
  </r>
  <r>
    <d v="2019-04-12T00:00:00"/>
    <x v="3"/>
    <x v="101"/>
    <x v="3"/>
  </r>
  <r>
    <d v="2019-04-13T00:00:00"/>
    <x v="4"/>
    <x v="102"/>
    <x v="3"/>
  </r>
  <r>
    <d v="2019-04-14T00:00:00"/>
    <x v="5"/>
    <x v="103"/>
    <x v="3"/>
  </r>
  <r>
    <d v="2019-04-15T00:00:00"/>
    <x v="6"/>
    <x v="104"/>
    <x v="3"/>
  </r>
  <r>
    <d v="2019-04-16T00:00:00"/>
    <x v="0"/>
    <x v="105"/>
    <x v="3"/>
  </r>
  <r>
    <d v="2019-04-17T00:00:00"/>
    <x v="1"/>
    <x v="106"/>
    <x v="3"/>
  </r>
  <r>
    <d v="2019-04-18T00:00:00"/>
    <x v="2"/>
    <x v="107"/>
    <x v="3"/>
  </r>
  <r>
    <d v="2019-04-19T00:00:00"/>
    <x v="3"/>
    <x v="108"/>
    <x v="3"/>
  </r>
  <r>
    <d v="2019-04-20T00:00:00"/>
    <x v="4"/>
    <x v="109"/>
    <x v="3"/>
  </r>
  <r>
    <d v="2019-04-21T00:00:00"/>
    <x v="5"/>
    <x v="110"/>
    <x v="3"/>
  </r>
  <r>
    <d v="2019-04-22T00:00:00"/>
    <x v="6"/>
    <x v="111"/>
    <x v="3"/>
  </r>
  <r>
    <d v="2019-04-23T00:00:00"/>
    <x v="0"/>
    <x v="112"/>
    <x v="3"/>
  </r>
  <r>
    <d v="2019-04-24T00:00:00"/>
    <x v="1"/>
    <x v="113"/>
    <x v="3"/>
  </r>
  <r>
    <d v="2019-04-25T00:00:00"/>
    <x v="2"/>
    <x v="114"/>
    <x v="3"/>
  </r>
  <r>
    <d v="2019-04-26T00:00:00"/>
    <x v="3"/>
    <x v="115"/>
    <x v="3"/>
  </r>
  <r>
    <d v="2019-04-27T00:00:00"/>
    <x v="4"/>
    <x v="116"/>
    <x v="3"/>
  </r>
  <r>
    <d v="2019-04-28T00:00:00"/>
    <x v="5"/>
    <x v="117"/>
    <x v="3"/>
  </r>
  <r>
    <d v="2019-04-29T00:00:00"/>
    <x v="6"/>
    <x v="118"/>
    <x v="3"/>
  </r>
  <r>
    <d v="2019-04-30T00:00:00"/>
    <x v="0"/>
    <x v="119"/>
    <x v="3"/>
  </r>
  <r>
    <d v="2019-05-01T00:00:00"/>
    <x v="1"/>
    <x v="120"/>
    <x v="4"/>
  </r>
  <r>
    <d v="2019-05-02T00:00:00"/>
    <x v="2"/>
    <x v="121"/>
    <x v="4"/>
  </r>
  <r>
    <d v="2019-05-03T00:00:00"/>
    <x v="3"/>
    <x v="122"/>
    <x v="4"/>
  </r>
  <r>
    <d v="2019-05-04T00:00:00"/>
    <x v="4"/>
    <x v="123"/>
    <x v="4"/>
  </r>
  <r>
    <d v="2019-05-05T00:00:00"/>
    <x v="5"/>
    <x v="124"/>
    <x v="4"/>
  </r>
  <r>
    <d v="2019-05-06T00:00:00"/>
    <x v="6"/>
    <x v="125"/>
    <x v="4"/>
  </r>
  <r>
    <d v="2019-05-07T00:00:00"/>
    <x v="0"/>
    <x v="126"/>
    <x v="4"/>
  </r>
  <r>
    <d v="2019-05-08T00:00:00"/>
    <x v="1"/>
    <x v="127"/>
    <x v="4"/>
  </r>
  <r>
    <d v="2019-05-09T00:00:00"/>
    <x v="2"/>
    <x v="128"/>
    <x v="4"/>
  </r>
  <r>
    <d v="2019-05-10T00:00:00"/>
    <x v="3"/>
    <x v="129"/>
    <x v="4"/>
  </r>
  <r>
    <d v="2019-05-11T00:00:00"/>
    <x v="4"/>
    <x v="130"/>
    <x v="4"/>
  </r>
  <r>
    <d v="2019-05-12T00:00:00"/>
    <x v="5"/>
    <x v="131"/>
    <x v="4"/>
  </r>
  <r>
    <d v="2019-05-13T00:00:00"/>
    <x v="6"/>
    <x v="132"/>
    <x v="4"/>
  </r>
  <r>
    <d v="2019-05-14T00:00:00"/>
    <x v="0"/>
    <x v="133"/>
    <x v="4"/>
  </r>
  <r>
    <d v="2019-05-15T00:00:00"/>
    <x v="1"/>
    <x v="134"/>
    <x v="4"/>
  </r>
  <r>
    <d v="2019-05-16T00:00:00"/>
    <x v="2"/>
    <x v="135"/>
    <x v="4"/>
  </r>
  <r>
    <d v="2019-05-17T00:00:00"/>
    <x v="3"/>
    <x v="136"/>
    <x v="4"/>
  </r>
  <r>
    <d v="2019-05-18T00:00:00"/>
    <x v="4"/>
    <x v="137"/>
    <x v="4"/>
  </r>
  <r>
    <d v="2019-05-19T00:00:00"/>
    <x v="5"/>
    <x v="138"/>
    <x v="4"/>
  </r>
  <r>
    <d v="2019-05-20T00:00:00"/>
    <x v="6"/>
    <x v="139"/>
    <x v="4"/>
  </r>
  <r>
    <d v="2019-05-21T00:00:00"/>
    <x v="0"/>
    <x v="140"/>
    <x v="4"/>
  </r>
  <r>
    <d v="2019-05-22T00:00:00"/>
    <x v="1"/>
    <x v="141"/>
    <x v="4"/>
  </r>
  <r>
    <d v="2019-05-23T00:00:00"/>
    <x v="2"/>
    <x v="142"/>
    <x v="4"/>
  </r>
  <r>
    <d v="2019-05-24T00:00:00"/>
    <x v="3"/>
    <x v="143"/>
    <x v="4"/>
  </r>
  <r>
    <d v="2019-05-25T00:00:00"/>
    <x v="4"/>
    <x v="144"/>
    <x v="4"/>
  </r>
  <r>
    <d v="2019-05-26T00:00:00"/>
    <x v="5"/>
    <x v="145"/>
    <x v="4"/>
  </r>
  <r>
    <d v="2019-05-27T00:00:00"/>
    <x v="6"/>
    <x v="146"/>
    <x v="4"/>
  </r>
  <r>
    <d v="2019-05-28T00:00:00"/>
    <x v="0"/>
    <x v="147"/>
    <x v="4"/>
  </r>
  <r>
    <d v="2019-05-29T00:00:00"/>
    <x v="1"/>
    <x v="148"/>
    <x v="4"/>
  </r>
  <r>
    <d v="2019-05-30T00:00:00"/>
    <x v="2"/>
    <x v="149"/>
    <x v="4"/>
  </r>
  <r>
    <d v="2019-05-31T00:00:00"/>
    <x v="3"/>
    <x v="150"/>
    <x v="4"/>
  </r>
  <r>
    <d v="2019-06-01T00:00:00"/>
    <x v="4"/>
    <x v="151"/>
    <x v="5"/>
  </r>
  <r>
    <d v="2019-06-02T00:00:00"/>
    <x v="5"/>
    <x v="152"/>
    <x v="5"/>
  </r>
  <r>
    <d v="2019-06-03T00:00:00"/>
    <x v="6"/>
    <x v="153"/>
    <x v="5"/>
  </r>
  <r>
    <d v="2019-06-04T00:00:00"/>
    <x v="0"/>
    <x v="154"/>
    <x v="5"/>
  </r>
  <r>
    <d v="2019-06-05T00:00:00"/>
    <x v="1"/>
    <x v="155"/>
    <x v="5"/>
  </r>
  <r>
    <d v="2019-06-06T00:00:00"/>
    <x v="2"/>
    <x v="156"/>
    <x v="5"/>
  </r>
  <r>
    <d v="2019-06-07T00:00:00"/>
    <x v="3"/>
    <x v="157"/>
    <x v="5"/>
  </r>
  <r>
    <d v="2019-06-08T00:00:00"/>
    <x v="4"/>
    <x v="158"/>
    <x v="5"/>
  </r>
  <r>
    <d v="2019-06-09T00:00:00"/>
    <x v="5"/>
    <x v="159"/>
    <x v="5"/>
  </r>
  <r>
    <d v="2019-06-10T00:00:00"/>
    <x v="6"/>
    <x v="160"/>
    <x v="5"/>
  </r>
  <r>
    <d v="2019-06-11T00:00:00"/>
    <x v="0"/>
    <x v="161"/>
    <x v="5"/>
  </r>
  <r>
    <d v="2019-06-12T00:00:00"/>
    <x v="1"/>
    <x v="162"/>
    <x v="5"/>
  </r>
  <r>
    <d v="2019-06-13T00:00:00"/>
    <x v="2"/>
    <x v="163"/>
    <x v="5"/>
  </r>
  <r>
    <d v="2019-06-14T00:00:00"/>
    <x v="3"/>
    <x v="164"/>
    <x v="5"/>
  </r>
  <r>
    <d v="2019-06-15T00:00:00"/>
    <x v="4"/>
    <x v="165"/>
    <x v="5"/>
  </r>
  <r>
    <d v="2019-06-16T00:00:00"/>
    <x v="5"/>
    <x v="166"/>
    <x v="5"/>
  </r>
  <r>
    <d v="2019-06-17T00:00:00"/>
    <x v="6"/>
    <x v="167"/>
    <x v="5"/>
  </r>
  <r>
    <d v="2019-06-18T00:00:00"/>
    <x v="0"/>
    <x v="168"/>
    <x v="5"/>
  </r>
  <r>
    <d v="2019-06-19T00:00:00"/>
    <x v="1"/>
    <x v="169"/>
    <x v="5"/>
  </r>
  <r>
    <d v="2019-06-20T00:00:00"/>
    <x v="2"/>
    <x v="170"/>
    <x v="5"/>
  </r>
  <r>
    <d v="2019-06-21T00:00:00"/>
    <x v="3"/>
    <x v="171"/>
    <x v="5"/>
  </r>
  <r>
    <d v="2019-06-22T00:00:00"/>
    <x v="4"/>
    <x v="172"/>
    <x v="5"/>
  </r>
  <r>
    <d v="2019-06-23T00:00:00"/>
    <x v="5"/>
    <x v="173"/>
    <x v="5"/>
  </r>
  <r>
    <d v="2019-06-24T00:00:00"/>
    <x v="6"/>
    <x v="174"/>
    <x v="5"/>
  </r>
  <r>
    <d v="2019-06-25T00:00:00"/>
    <x v="0"/>
    <x v="175"/>
    <x v="5"/>
  </r>
  <r>
    <d v="2019-06-26T00:00:00"/>
    <x v="1"/>
    <x v="176"/>
    <x v="5"/>
  </r>
  <r>
    <d v="2019-06-27T00:00:00"/>
    <x v="2"/>
    <x v="177"/>
    <x v="5"/>
  </r>
  <r>
    <d v="2019-06-28T00:00:00"/>
    <x v="3"/>
    <x v="178"/>
    <x v="5"/>
  </r>
  <r>
    <d v="2019-06-29T00:00:00"/>
    <x v="4"/>
    <x v="179"/>
    <x v="5"/>
  </r>
  <r>
    <d v="2019-06-30T00:00:00"/>
    <x v="5"/>
    <x v="180"/>
    <x v="5"/>
  </r>
  <r>
    <d v="2019-07-01T00:00:00"/>
    <x v="6"/>
    <x v="181"/>
    <x v="6"/>
  </r>
  <r>
    <d v="2019-07-02T00:00:00"/>
    <x v="0"/>
    <x v="182"/>
    <x v="6"/>
  </r>
  <r>
    <d v="2019-07-03T00:00:00"/>
    <x v="1"/>
    <x v="183"/>
    <x v="6"/>
  </r>
  <r>
    <d v="2019-07-04T00:00:00"/>
    <x v="2"/>
    <x v="184"/>
    <x v="6"/>
  </r>
  <r>
    <d v="2019-07-05T00:00:00"/>
    <x v="3"/>
    <x v="185"/>
    <x v="6"/>
  </r>
  <r>
    <d v="2019-07-06T00:00:00"/>
    <x v="4"/>
    <x v="186"/>
    <x v="6"/>
  </r>
  <r>
    <d v="2019-07-07T00:00:00"/>
    <x v="5"/>
    <x v="187"/>
    <x v="6"/>
  </r>
  <r>
    <d v="2019-07-08T00:00:00"/>
    <x v="6"/>
    <x v="188"/>
    <x v="6"/>
  </r>
  <r>
    <d v="2019-07-09T00:00:00"/>
    <x v="0"/>
    <x v="189"/>
    <x v="6"/>
  </r>
  <r>
    <d v="2019-07-10T00:00:00"/>
    <x v="1"/>
    <x v="190"/>
    <x v="6"/>
  </r>
  <r>
    <d v="2019-07-11T00:00:00"/>
    <x v="2"/>
    <x v="191"/>
    <x v="6"/>
  </r>
  <r>
    <d v="2019-07-12T00:00:00"/>
    <x v="3"/>
    <x v="192"/>
    <x v="6"/>
  </r>
  <r>
    <d v="2019-07-13T00:00:00"/>
    <x v="4"/>
    <x v="193"/>
    <x v="6"/>
  </r>
  <r>
    <d v="2019-07-14T00:00:00"/>
    <x v="5"/>
    <x v="194"/>
    <x v="6"/>
  </r>
  <r>
    <d v="2019-07-15T00:00:00"/>
    <x v="6"/>
    <x v="195"/>
    <x v="6"/>
  </r>
  <r>
    <d v="2019-07-16T00:00:00"/>
    <x v="0"/>
    <x v="196"/>
    <x v="6"/>
  </r>
  <r>
    <d v="2019-07-17T00:00:00"/>
    <x v="1"/>
    <x v="197"/>
    <x v="6"/>
  </r>
  <r>
    <d v="2019-07-18T00:00:00"/>
    <x v="2"/>
    <x v="198"/>
    <x v="6"/>
  </r>
  <r>
    <d v="2019-07-19T00:00:00"/>
    <x v="3"/>
    <x v="199"/>
    <x v="6"/>
  </r>
  <r>
    <d v="2019-07-20T00:00:00"/>
    <x v="4"/>
    <x v="200"/>
    <x v="6"/>
  </r>
  <r>
    <d v="2019-07-21T00:00:00"/>
    <x v="5"/>
    <x v="201"/>
    <x v="6"/>
  </r>
  <r>
    <d v="2019-07-22T00:00:00"/>
    <x v="6"/>
    <x v="202"/>
    <x v="6"/>
  </r>
  <r>
    <d v="2019-07-23T00:00:00"/>
    <x v="0"/>
    <x v="203"/>
    <x v="6"/>
  </r>
  <r>
    <d v="2019-07-24T00:00:00"/>
    <x v="1"/>
    <x v="204"/>
    <x v="6"/>
  </r>
  <r>
    <d v="2019-07-25T00:00:00"/>
    <x v="2"/>
    <x v="205"/>
    <x v="6"/>
  </r>
  <r>
    <d v="2019-07-26T00:00:00"/>
    <x v="3"/>
    <x v="206"/>
    <x v="6"/>
  </r>
  <r>
    <d v="2019-07-27T00:00:00"/>
    <x v="4"/>
    <x v="207"/>
    <x v="6"/>
  </r>
  <r>
    <d v="2019-07-28T00:00:00"/>
    <x v="5"/>
    <x v="208"/>
    <x v="6"/>
  </r>
  <r>
    <d v="2019-07-29T00:00:00"/>
    <x v="6"/>
    <x v="209"/>
    <x v="6"/>
  </r>
  <r>
    <d v="2019-07-30T00:00:00"/>
    <x v="0"/>
    <x v="210"/>
    <x v="6"/>
  </r>
  <r>
    <d v="2019-07-31T00:00:00"/>
    <x v="1"/>
    <x v="211"/>
    <x v="6"/>
  </r>
  <r>
    <d v="2019-08-01T00:00:00"/>
    <x v="2"/>
    <x v="212"/>
    <x v="7"/>
  </r>
  <r>
    <d v="2019-08-02T00:00:00"/>
    <x v="3"/>
    <x v="213"/>
    <x v="7"/>
  </r>
  <r>
    <d v="2019-08-03T00:00:00"/>
    <x v="4"/>
    <x v="214"/>
    <x v="7"/>
  </r>
  <r>
    <d v="2019-08-04T00:00:00"/>
    <x v="5"/>
    <x v="215"/>
    <x v="7"/>
  </r>
  <r>
    <d v="2019-08-05T00:00:00"/>
    <x v="6"/>
    <x v="216"/>
    <x v="7"/>
  </r>
  <r>
    <d v="2019-08-06T00:00:00"/>
    <x v="0"/>
    <x v="217"/>
    <x v="7"/>
  </r>
  <r>
    <d v="2019-08-07T00:00:00"/>
    <x v="1"/>
    <x v="218"/>
    <x v="7"/>
  </r>
  <r>
    <d v="2019-08-08T00:00:00"/>
    <x v="2"/>
    <x v="219"/>
    <x v="7"/>
  </r>
  <r>
    <d v="2019-08-09T00:00:00"/>
    <x v="3"/>
    <x v="220"/>
    <x v="7"/>
  </r>
  <r>
    <d v="2019-08-10T00:00:00"/>
    <x v="4"/>
    <x v="221"/>
    <x v="7"/>
  </r>
  <r>
    <d v="2019-08-11T00:00:00"/>
    <x v="5"/>
    <x v="222"/>
    <x v="7"/>
  </r>
  <r>
    <d v="2019-08-12T00:00:00"/>
    <x v="6"/>
    <x v="223"/>
    <x v="7"/>
  </r>
  <r>
    <d v="2019-08-13T00:00:00"/>
    <x v="0"/>
    <x v="224"/>
    <x v="7"/>
  </r>
  <r>
    <d v="2019-08-14T00:00:00"/>
    <x v="1"/>
    <x v="225"/>
    <x v="7"/>
  </r>
  <r>
    <d v="2019-08-15T00:00:00"/>
    <x v="2"/>
    <x v="226"/>
    <x v="7"/>
  </r>
  <r>
    <d v="2019-08-16T00:00:00"/>
    <x v="3"/>
    <x v="227"/>
    <x v="7"/>
  </r>
  <r>
    <d v="2019-08-17T00:00:00"/>
    <x v="4"/>
    <x v="228"/>
    <x v="7"/>
  </r>
  <r>
    <d v="2019-08-18T00:00:00"/>
    <x v="5"/>
    <x v="229"/>
    <x v="7"/>
  </r>
  <r>
    <d v="2019-08-19T00:00:00"/>
    <x v="6"/>
    <x v="230"/>
    <x v="7"/>
  </r>
  <r>
    <d v="2019-08-20T00:00:00"/>
    <x v="0"/>
    <x v="231"/>
    <x v="7"/>
  </r>
  <r>
    <d v="2019-08-21T00:00:00"/>
    <x v="1"/>
    <x v="232"/>
    <x v="7"/>
  </r>
  <r>
    <d v="2019-08-22T00:00:00"/>
    <x v="2"/>
    <x v="233"/>
    <x v="7"/>
  </r>
  <r>
    <d v="2019-08-23T00:00:00"/>
    <x v="3"/>
    <x v="234"/>
    <x v="7"/>
  </r>
  <r>
    <d v="2019-08-24T00:00:00"/>
    <x v="4"/>
    <x v="235"/>
    <x v="7"/>
  </r>
  <r>
    <d v="2019-08-25T00:00:00"/>
    <x v="5"/>
    <x v="236"/>
    <x v="7"/>
  </r>
  <r>
    <d v="2019-08-26T00:00:00"/>
    <x v="6"/>
    <x v="237"/>
    <x v="7"/>
  </r>
  <r>
    <d v="2019-08-27T00:00:00"/>
    <x v="0"/>
    <x v="238"/>
    <x v="7"/>
  </r>
  <r>
    <d v="2019-08-28T00:00:00"/>
    <x v="1"/>
    <x v="239"/>
    <x v="7"/>
  </r>
  <r>
    <d v="2019-08-29T00:00:00"/>
    <x v="2"/>
    <x v="240"/>
    <x v="7"/>
  </r>
  <r>
    <d v="2019-08-30T00:00:00"/>
    <x v="3"/>
    <x v="241"/>
    <x v="7"/>
  </r>
  <r>
    <d v="2019-08-31T00:00:00"/>
    <x v="4"/>
    <x v="242"/>
    <x v="7"/>
  </r>
  <r>
    <d v="2019-09-01T00:00:00"/>
    <x v="5"/>
    <x v="243"/>
    <x v="8"/>
  </r>
  <r>
    <d v="2019-09-02T00:00:00"/>
    <x v="6"/>
    <x v="244"/>
    <x v="8"/>
  </r>
  <r>
    <d v="2019-09-03T00:00:00"/>
    <x v="0"/>
    <x v="245"/>
    <x v="8"/>
  </r>
  <r>
    <d v="2019-09-04T00:00:00"/>
    <x v="1"/>
    <x v="246"/>
    <x v="8"/>
  </r>
  <r>
    <d v="2019-09-05T00:00:00"/>
    <x v="2"/>
    <x v="247"/>
    <x v="8"/>
  </r>
  <r>
    <d v="2019-09-06T00:00:00"/>
    <x v="3"/>
    <x v="248"/>
    <x v="8"/>
  </r>
  <r>
    <d v="2019-09-07T00:00:00"/>
    <x v="4"/>
    <x v="249"/>
    <x v="8"/>
  </r>
  <r>
    <d v="2019-09-08T00:00:00"/>
    <x v="5"/>
    <x v="250"/>
    <x v="8"/>
  </r>
  <r>
    <d v="2019-09-09T00:00:00"/>
    <x v="6"/>
    <x v="251"/>
    <x v="8"/>
  </r>
  <r>
    <d v="2019-09-10T00:00:00"/>
    <x v="0"/>
    <x v="252"/>
    <x v="8"/>
  </r>
  <r>
    <d v="2019-09-11T00:00:00"/>
    <x v="1"/>
    <x v="253"/>
    <x v="8"/>
  </r>
  <r>
    <d v="2019-09-12T00:00:00"/>
    <x v="2"/>
    <x v="254"/>
    <x v="8"/>
  </r>
  <r>
    <d v="2019-09-13T00:00:00"/>
    <x v="3"/>
    <x v="255"/>
    <x v="8"/>
  </r>
  <r>
    <d v="2019-09-14T00:00:00"/>
    <x v="4"/>
    <x v="256"/>
    <x v="8"/>
  </r>
  <r>
    <d v="2019-09-15T00:00:00"/>
    <x v="5"/>
    <x v="257"/>
    <x v="8"/>
  </r>
  <r>
    <d v="2019-09-16T00:00:00"/>
    <x v="6"/>
    <x v="258"/>
    <x v="8"/>
  </r>
  <r>
    <d v="2019-09-17T00:00:00"/>
    <x v="0"/>
    <x v="259"/>
    <x v="8"/>
  </r>
  <r>
    <d v="2019-09-18T00:00:00"/>
    <x v="1"/>
    <x v="260"/>
    <x v="8"/>
  </r>
  <r>
    <d v="2019-09-19T00:00:00"/>
    <x v="2"/>
    <x v="261"/>
    <x v="8"/>
  </r>
  <r>
    <d v="2019-09-20T00:00:00"/>
    <x v="3"/>
    <x v="262"/>
    <x v="8"/>
  </r>
  <r>
    <d v="2019-09-21T00:00:00"/>
    <x v="4"/>
    <x v="263"/>
    <x v="8"/>
  </r>
  <r>
    <d v="2019-09-22T00:00:00"/>
    <x v="5"/>
    <x v="264"/>
    <x v="8"/>
  </r>
  <r>
    <d v="2019-09-23T00:00:00"/>
    <x v="6"/>
    <x v="265"/>
    <x v="8"/>
  </r>
  <r>
    <d v="2019-09-24T00:00:00"/>
    <x v="0"/>
    <x v="266"/>
    <x v="8"/>
  </r>
  <r>
    <d v="2019-09-25T00:00:00"/>
    <x v="1"/>
    <x v="267"/>
    <x v="8"/>
  </r>
  <r>
    <d v="2019-09-26T00:00:00"/>
    <x v="2"/>
    <x v="268"/>
    <x v="8"/>
  </r>
  <r>
    <d v="2019-09-27T00:00:00"/>
    <x v="3"/>
    <x v="269"/>
    <x v="8"/>
  </r>
  <r>
    <d v="2019-09-28T00:00:00"/>
    <x v="4"/>
    <x v="270"/>
    <x v="8"/>
  </r>
  <r>
    <d v="2019-09-29T00:00:00"/>
    <x v="5"/>
    <x v="271"/>
    <x v="8"/>
  </r>
  <r>
    <d v="2019-09-30T00:00:00"/>
    <x v="6"/>
    <x v="272"/>
    <x v="8"/>
  </r>
  <r>
    <d v="2019-10-01T00:00:00"/>
    <x v="0"/>
    <x v="273"/>
    <x v="9"/>
  </r>
  <r>
    <d v="2019-10-02T00:00:00"/>
    <x v="1"/>
    <x v="274"/>
    <x v="9"/>
  </r>
  <r>
    <d v="2019-10-03T00:00:00"/>
    <x v="2"/>
    <x v="275"/>
    <x v="9"/>
  </r>
  <r>
    <d v="2019-10-04T00:00:00"/>
    <x v="3"/>
    <x v="276"/>
    <x v="9"/>
  </r>
  <r>
    <d v="2019-10-05T00:00:00"/>
    <x v="4"/>
    <x v="277"/>
    <x v="9"/>
  </r>
  <r>
    <d v="2019-10-06T00:00:00"/>
    <x v="5"/>
    <x v="278"/>
    <x v="9"/>
  </r>
  <r>
    <d v="2019-10-07T00:00:00"/>
    <x v="6"/>
    <x v="279"/>
    <x v="9"/>
  </r>
  <r>
    <d v="2019-10-08T00:00:00"/>
    <x v="0"/>
    <x v="280"/>
    <x v="9"/>
  </r>
  <r>
    <d v="2019-10-09T00:00:00"/>
    <x v="1"/>
    <x v="281"/>
    <x v="9"/>
  </r>
  <r>
    <d v="2019-10-10T00:00:00"/>
    <x v="2"/>
    <x v="282"/>
    <x v="9"/>
  </r>
  <r>
    <d v="2019-10-11T00:00:00"/>
    <x v="3"/>
    <x v="283"/>
    <x v="9"/>
  </r>
  <r>
    <d v="2019-10-12T00:00:00"/>
    <x v="4"/>
    <x v="284"/>
    <x v="9"/>
  </r>
  <r>
    <d v="2019-10-13T00:00:00"/>
    <x v="5"/>
    <x v="285"/>
    <x v="9"/>
  </r>
  <r>
    <d v="2019-10-14T00:00:00"/>
    <x v="6"/>
    <x v="286"/>
    <x v="9"/>
  </r>
  <r>
    <d v="2019-10-15T00:00:00"/>
    <x v="0"/>
    <x v="287"/>
    <x v="9"/>
  </r>
  <r>
    <d v="2019-10-16T00:00:00"/>
    <x v="1"/>
    <x v="288"/>
    <x v="9"/>
  </r>
  <r>
    <d v="2019-10-17T00:00:00"/>
    <x v="2"/>
    <x v="289"/>
    <x v="9"/>
  </r>
  <r>
    <d v="2019-10-18T00:00:00"/>
    <x v="3"/>
    <x v="290"/>
    <x v="9"/>
  </r>
  <r>
    <d v="2019-10-19T00:00:00"/>
    <x v="4"/>
    <x v="291"/>
    <x v="9"/>
  </r>
  <r>
    <d v="2019-10-20T00:00:00"/>
    <x v="5"/>
    <x v="292"/>
    <x v="9"/>
  </r>
  <r>
    <d v="2019-10-21T00:00:00"/>
    <x v="6"/>
    <x v="293"/>
    <x v="9"/>
  </r>
  <r>
    <d v="2019-10-22T00:00:00"/>
    <x v="0"/>
    <x v="294"/>
    <x v="9"/>
  </r>
  <r>
    <d v="2019-10-23T00:00:00"/>
    <x v="1"/>
    <x v="295"/>
    <x v="9"/>
  </r>
  <r>
    <d v="2019-10-24T00:00:00"/>
    <x v="2"/>
    <x v="296"/>
    <x v="9"/>
  </r>
  <r>
    <d v="2019-10-25T00:00:00"/>
    <x v="3"/>
    <x v="297"/>
    <x v="9"/>
  </r>
  <r>
    <d v="2019-10-26T00:00:00"/>
    <x v="4"/>
    <x v="298"/>
    <x v="9"/>
  </r>
  <r>
    <d v="2019-10-27T00:00:00"/>
    <x v="5"/>
    <x v="299"/>
    <x v="9"/>
  </r>
  <r>
    <d v="2019-10-28T00:00:00"/>
    <x v="6"/>
    <x v="300"/>
    <x v="9"/>
  </r>
  <r>
    <d v="2019-10-29T00:00:00"/>
    <x v="0"/>
    <x v="301"/>
    <x v="9"/>
  </r>
  <r>
    <d v="2019-10-30T00:00:00"/>
    <x v="1"/>
    <x v="302"/>
    <x v="9"/>
  </r>
  <r>
    <d v="2019-10-31T00:00:00"/>
    <x v="2"/>
    <x v="303"/>
    <x v="9"/>
  </r>
  <r>
    <d v="2019-11-01T00:00:00"/>
    <x v="3"/>
    <x v="304"/>
    <x v="10"/>
  </r>
  <r>
    <d v="2019-11-02T00:00:00"/>
    <x v="4"/>
    <x v="305"/>
    <x v="10"/>
  </r>
  <r>
    <d v="2019-11-03T00:00:00"/>
    <x v="5"/>
    <x v="306"/>
    <x v="10"/>
  </r>
  <r>
    <d v="2019-11-04T00:00:00"/>
    <x v="6"/>
    <x v="307"/>
    <x v="10"/>
  </r>
  <r>
    <d v="2019-11-05T00:00:00"/>
    <x v="0"/>
    <x v="308"/>
    <x v="10"/>
  </r>
  <r>
    <d v="2019-11-06T00:00:00"/>
    <x v="1"/>
    <x v="309"/>
    <x v="10"/>
  </r>
  <r>
    <d v="2019-11-07T00:00:00"/>
    <x v="2"/>
    <x v="310"/>
    <x v="10"/>
  </r>
  <r>
    <d v="2019-11-08T00:00:00"/>
    <x v="3"/>
    <x v="311"/>
    <x v="10"/>
  </r>
  <r>
    <d v="2019-11-09T00:00:00"/>
    <x v="4"/>
    <x v="312"/>
    <x v="10"/>
  </r>
  <r>
    <d v="2019-11-10T00:00:00"/>
    <x v="5"/>
    <x v="313"/>
    <x v="10"/>
  </r>
  <r>
    <d v="2019-11-11T00:00:00"/>
    <x v="6"/>
    <x v="314"/>
    <x v="10"/>
  </r>
  <r>
    <d v="2019-11-12T00:00:00"/>
    <x v="0"/>
    <x v="315"/>
    <x v="10"/>
  </r>
  <r>
    <d v="2019-11-13T00:00:00"/>
    <x v="1"/>
    <x v="316"/>
    <x v="10"/>
  </r>
  <r>
    <d v="2019-11-14T00:00:00"/>
    <x v="2"/>
    <x v="317"/>
    <x v="10"/>
  </r>
  <r>
    <d v="2019-11-15T00:00:00"/>
    <x v="3"/>
    <x v="318"/>
    <x v="10"/>
  </r>
  <r>
    <d v="2019-11-16T00:00:00"/>
    <x v="4"/>
    <x v="319"/>
    <x v="10"/>
  </r>
  <r>
    <d v="2019-11-17T00:00:00"/>
    <x v="5"/>
    <x v="320"/>
    <x v="10"/>
  </r>
  <r>
    <d v="2019-11-18T00:00:00"/>
    <x v="6"/>
    <x v="321"/>
    <x v="10"/>
  </r>
  <r>
    <d v="2019-11-19T00:00:00"/>
    <x v="0"/>
    <x v="322"/>
    <x v="10"/>
  </r>
  <r>
    <d v="2019-11-20T00:00:00"/>
    <x v="1"/>
    <x v="323"/>
    <x v="10"/>
  </r>
  <r>
    <d v="2019-11-21T00:00:00"/>
    <x v="2"/>
    <x v="324"/>
    <x v="10"/>
  </r>
  <r>
    <d v="2019-11-22T00:00:00"/>
    <x v="3"/>
    <x v="325"/>
    <x v="10"/>
  </r>
  <r>
    <d v="2019-11-23T00:00:00"/>
    <x v="4"/>
    <x v="326"/>
    <x v="10"/>
  </r>
  <r>
    <d v="2019-11-24T00:00:00"/>
    <x v="5"/>
    <x v="327"/>
    <x v="10"/>
  </r>
  <r>
    <d v="2019-11-25T00:00:00"/>
    <x v="6"/>
    <x v="328"/>
    <x v="10"/>
  </r>
  <r>
    <d v="2019-11-26T00:00:00"/>
    <x v="0"/>
    <x v="329"/>
    <x v="10"/>
  </r>
  <r>
    <d v="2019-11-27T00:00:00"/>
    <x v="1"/>
    <x v="330"/>
    <x v="10"/>
  </r>
  <r>
    <d v="2019-11-28T00:00:00"/>
    <x v="2"/>
    <x v="331"/>
    <x v="10"/>
  </r>
  <r>
    <d v="2019-11-29T00:00:00"/>
    <x v="3"/>
    <x v="332"/>
    <x v="10"/>
  </r>
  <r>
    <d v="2019-11-30T00:00:00"/>
    <x v="4"/>
    <x v="333"/>
    <x v="10"/>
  </r>
  <r>
    <d v="2019-12-01T00:00:00"/>
    <x v="5"/>
    <x v="334"/>
    <x v="11"/>
  </r>
  <r>
    <d v="2019-12-02T00:00:00"/>
    <x v="6"/>
    <x v="335"/>
    <x v="11"/>
  </r>
  <r>
    <d v="2019-12-03T00:00:00"/>
    <x v="0"/>
    <x v="336"/>
    <x v="11"/>
  </r>
  <r>
    <d v="2019-12-04T00:00:00"/>
    <x v="1"/>
    <x v="337"/>
    <x v="11"/>
  </r>
  <r>
    <d v="2019-12-05T00:00:00"/>
    <x v="2"/>
    <x v="338"/>
    <x v="11"/>
  </r>
  <r>
    <d v="2019-12-06T00:00:00"/>
    <x v="3"/>
    <x v="339"/>
    <x v="11"/>
  </r>
  <r>
    <d v="2019-12-07T00:00:00"/>
    <x v="4"/>
    <x v="340"/>
    <x v="11"/>
  </r>
  <r>
    <d v="2019-12-08T00:00:00"/>
    <x v="5"/>
    <x v="341"/>
    <x v="11"/>
  </r>
  <r>
    <d v="2019-12-09T00:00:00"/>
    <x v="6"/>
    <x v="342"/>
    <x v="11"/>
  </r>
  <r>
    <d v="2019-12-10T00:00:00"/>
    <x v="0"/>
    <x v="343"/>
    <x v="11"/>
  </r>
  <r>
    <d v="2019-12-11T00:00:00"/>
    <x v="1"/>
    <x v="344"/>
    <x v="11"/>
  </r>
  <r>
    <d v="2019-12-12T00:00:00"/>
    <x v="2"/>
    <x v="345"/>
    <x v="11"/>
  </r>
  <r>
    <d v="2019-12-13T00:00:00"/>
    <x v="3"/>
    <x v="346"/>
    <x v="11"/>
  </r>
  <r>
    <d v="2019-12-14T00:00:00"/>
    <x v="4"/>
    <x v="347"/>
    <x v="11"/>
  </r>
  <r>
    <d v="2019-12-15T00:00:00"/>
    <x v="5"/>
    <x v="348"/>
    <x v="11"/>
  </r>
  <r>
    <d v="2019-12-16T00:00:00"/>
    <x v="6"/>
    <x v="349"/>
    <x v="11"/>
  </r>
  <r>
    <d v="2019-12-17T00:00:00"/>
    <x v="0"/>
    <x v="350"/>
    <x v="11"/>
  </r>
  <r>
    <d v="2019-12-18T00:00:00"/>
    <x v="1"/>
    <x v="351"/>
    <x v="11"/>
  </r>
  <r>
    <d v="2019-12-19T00:00:00"/>
    <x v="2"/>
    <x v="352"/>
    <x v="11"/>
  </r>
  <r>
    <d v="2019-12-20T00:00:00"/>
    <x v="3"/>
    <x v="353"/>
    <x v="11"/>
  </r>
  <r>
    <d v="2019-12-21T00:00:00"/>
    <x v="4"/>
    <x v="354"/>
    <x v="11"/>
  </r>
  <r>
    <d v="2019-12-22T00:00:00"/>
    <x v="5"/>
    <x v="355"/>
    <x v="11"/>
  </r>
  <r>
    <d v="2019-12-23T00:00:00"/>
    <x v="6"/>
    <x v="356"/>
    <x v="11"/>
  </r>
  <r>
    <d v="2019-12-24T00:00:00"/>
    <x v="0"/>
    <x v="357"/>
    <x v="11"/>
  </r>
  <r>
    <d v="2019-12-25T00:00:00"/>
    <x v="1"/>
    <x v="358"/>
    <x v="11"/>
  </r>
  <r>
    <d v="2019-12-26T00:00:00"/>
    <x v="2"/>
    <x v="359"/>
    <x v="11"/>
  </r>
  <r>
    <d v="2019-12-27T00:00:00"/>
    <x v="3"/>
    <x v="360"/>
    <x v="11"/>
  </r>
  <r>
    <d v="2019-12-28T00:00:00"/>
    <x v="4"/>
    <x v="361"/>
    <x v="11"/>
  </r>
  <r>
    <d v="2019-12-29T00:00:00"/>
    <x v="5"/>
    <x v="362"/>
    <x v="11"/>
  </r>
  <r>
    <d v="2019-12-30T00:00:00"/>
    <x v="6"/>
    <x v="363"/>
    <x v="11"/>
  </r>
  <r>
    <d v="2019-12-31T00:00:00"/>
    <x v="0"/>
    <x v="364"/>
    <x v="1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9">
  <r>
    <s v="00001281"/>
    <x v="0"/>
    <s v="GARANTIA"/>
    <n v="365"/>
    <n v="3.85"/>
    <x v="0"/>
    <n v="147768"/>
    <d v="2018-12-17T00:00:00"/>
    <d v="2019-12-17T00:00:00"/>
    <n v="5769.61"/>
    <n v="5598.09"/>
    <s v="VIGENTE"/>
    <m/>
    <x v="0"/>
  </r>
  <r>
    <s v="00001392"/>
    <x v="1"/>
    <s v="120"/>
    <n v="364"/>
    <n v="4.2"/>
    <x v="0"/>
    <n v="158050"/>
    <d v="2019-02-15T00:00:00"/>
    <d v="2020-02-14T00:00:00"/>
    <n v="6713.4"/>
    <n v="5437.11"/>
    <s v="VIGENTE"/>
    <m/>
    <x v="0"/>
  </r>
  <r>
    <s v="00001393"/>
    <x v="1"/>
    <s v="120"/>
    <n v="364"/>
    <n v="4.2"/>
    <x v="0"/>
    <n v="87500"/>
    <d v="2019-02-15T00:00:00"/>
    <d v="2020-02-14T00:00:00"/>
    <n v="3716.69"/>
    <n v="3010.11"/>
    <s v="VIGENTE"/>
    <m/>
    <x v="0"/>
  </r>
  <r>
    <s v="00001461"/>
    <x v="1"/>
    <s v="154"/>
    <n v="542"/>
    <n v="4.5"/>
    <x v="0"/>
    <n v="170000"/>
    <d v="2019-03-01T00:00:00"/>
    <d v="2020-08-24T00:00:00"/>
    <n v="11647.56"/>
    <n v="5965.88"/>
    <s v="VIGENTE"/>
    <m/>
    <x v="0"/>
  </r>
  <r>
    <s v="00001549"/>
    <x v="1"/>
    <s v="314"/>
    <n v="360"/>
    <n v="4"/>
    <x v="0"/>
    <n v="235000"/>
    <d v="2019-04-30T00:00:00"/>
    <d v="2020-04-24T00:00:00"/>
    <n v="9400"/>
    <n v="5812.06"/>
    <s v="VIGENTE"/>
    <m/>
    <x v="0"/>
  </r>
  <r>
    <s v="00001550"/>
    <x v="1"/>
    <s v="315"/>
    <n v="540"/>
    <n v="4.0999999999999996"/>
    <x v="0"/>
    <n v="265000"/>
    <d v="2019-04-30T00:00:00"/>
    <d v="2020-10-21T00:00:00"/>
    <n v="16463.43"/>
    <n v="6714.64"/>
    <s v="VIGENTE"/>
    <m/>
    <x v="0"/>
  </r>
  <r>
    <s v="00001685"/>
    <x v="1"/>
    <s v="431"/>
    <n v="360"/>
    <n v="3.9"/>
    <x v="0"/>
    <n v="165384"/>
    <d v="2019-05-30T00:00:00"/>
    <d v="2020-05-24T00:00:00"/>
    <n v="6449.98"/>
    <n v="3462.67"/>
    <s v="VIGENTE"/>
    <m/>
    <x v="0"/>
  </r>
  <r>
    <s v="00001686"/>
    <x v="1"/>
    <s v="431"/>
    <n v="360"/>
    <n v="3.9"/>
    <x v="0"/>
    <n v="164000"/>
    <d v="2019-05-30T00:00:00"/>
    <d v="2020-05-24T00:00:00"/>
    <n v="6396"/>
    <n v="3433.69"/>
    <s v="VIGENTE"/>
    <m/>
    <x v="0"/>
  </r>
  <r>
    <s v="00001958"/>
    <x v="1"/>
    <s v="637"/>
    <n v="365"/>
    <n v="0.75"/>
    <x v="0"/>
    <n v="235000"/>
    <d v="2019-07-24T00:00:00"/>
    <d v="2020-07-23T00:00:00"/>
    <n v="1787.07"/>
    <n v="692.62"/>
    <s v="VIGENTE"/>
    <m/>
    <x v="0"/>
  </r>
  <r>
    <s v="00001970"/>
    <x v="1"/>
    <s v="658"/>
    <n v="180"/>
    <n v="3.6"/>
    <x v="0"/>
    <n v="164924.65"/>
    <d v="2019-07-31T00:00:00"/>
    <d v="2020-01-27T00:00:00"/>
    <n v="2942.4"/>
    <n v="2187.4499999999998"/>
    <s v="VIGENTE"/>
    <m/>
    <x v="0"/>
  </r>
  <r>
    <s v="00002441"/>
    <x v="2"/>
    <s v="358"/>
    <n v="31"/>
    <n v="2.6"/>
    <x v="0"/>
    <n v="507056.46"/>
    <d v="2019-11-18T00:00:00"/>
    <d v="2019-12-19T00:00:00"/>
    <n v="1121.98"/>
    <n v="903.85"/>
    <s v="VIGENTE"/>
    <m/>
    <x v="1"/>
  </r>
  <r>
    <s v="00002442"/>
    <x v="2"/>
    <s v="358"/>
    <n v="31"/>
    <n v="2.6"/>
    <x v="0"/>
    <n v="507056.46"/>
    <d v="2019-11-18T00:00:00"/>
    <d v="2019-12-19T00:00:00"/>
    <n v="1121.98"/>
    <n v="903.85"/>
    <s v="VIGENTE"/>
    <m/>
    <x v="1"/>
  </r>
  <r>
    <s v="00002443"/>
    <x v="2"/>
    <s v="358"/>
    <n v="31"/>
    <n v="2.6"/>
    <x v="0"/>
    <n v="507056.46"/>
    <d v="2019-11-18T00:00:00"/>
    <d v="2019-12-19T00:00:00"/>
    <n v="1121.98"/>
    <n v="903.85"/>
    <s v="VIGENTE"/>
    <m/>
    <x v="1"/>
  </r>
  <r>
    <s v="00002444"/>
    <x v="2"/>
    <s v="358"/>
    <n v="31"/>
    <n v="2.6"/>
    <x v="0"/>
    <n v="507056.46"/>
    <d v="2019-11-18T00:00:00"/>
    <d v="2019-12-19T00:00:00"/>
    <n v="1121.98"/>
    <n v="903.85"/>
    <s v="VIGENTE"/>
    <m/>
    <x v="1"/>
  </r>
  <r>
    <s v="00002447"/>
    <x v="3"/>
    <s v="1043"/>
    <n v="25"/>
    <n v="1.95"/>
    <x v="0"/>
    <n v="500000"/>
    <d v="2019-11-18T00:00:00"/>
    <d v="2019-12-13T00:00:00"/>
    <n v="671.02"/>
    <n v="670.58"/>
    <s v="VIGENTE"/>
    <m/>
    <x v="2"/>
  </r>
  <r>
    <s v="00002448"/>
    <x v="3"/>
    <s v="1043"/>
    <n v="25"/>
    <n v="1.95"/>
    <x v="0"/>
    <n v="500000"/>
    <d v="2019-11-18T00:00:00"/>
    <d v="2019-12-13T00:00:00"/>
    <n v="671.02"/>
    <n v="670.58"/>
    <s v="VIGENTE"/>
    <m/>
    <x v="2"/>
  </r>
  <r>
    <s v="00002451"/>
    <x v="2"/>
    <s v="803"/>
    <n v="27"/>
    <n v="2.4"/>
    <x v="0"/>
    <n v="502303.75"/>
    <d v="2019-11-19T00:00:00"/>
    <d v="2019-12-16T00:00:00"/>
    <n v="894.26"/>
    <n v="794.22"/>
    <s v="VIGENTE"/>
    <m/>
    <x v="2"/>
  </r>
  <r>
    <s v="00002452"/>
    <x v="2"/>
    <s v="803"/>
    <n v="27"/>
    <n v="2.4"/>
    <x v="0"/>
    <n v="502303.75"/>
    <d v="2019-11-19T00:00:00"/>
    <d v="2019-12-16T00:00:00"/>
    <n v="894.26"/>
    <n v="794.22"/>
    <s v="VIGENTE"/>
    <m/>
    <x v="2"/>
  </r>
  <r>
    <s v="00002453"/>
    <x v="4"/>
    <s v="814"/>
    <n v="27"/>
    <n v="2.31"/>
    <x v="0"/>
    <n v="502142.81"/>
    <d v="2019-11-19T00:00:00"/>
    <d v="2019-12-16T00:00:00"/>
    <n v="860.8"/>
    <n v="764.53"/>
    <s v="VIGENTE"/>
    <m/>
    <x v="2"/>
  </r>
  <r>
    <s v="00002454"/>
    <x v="4"/>
    <s v="814"/>
    <n v="27"/>
    <n v="2.31"/>
    <x v="0"/>
    <n v="502142.81"/>
    <d v="2019-11-19T00:00:00"/>
    <d v="2019-12-16T00:00:00"/>
    <n v="860.8"/>
    <n v="764.53"/>
    <s v="VIGENTE"/>
    <m/>
    <x v="2"/>
  </r>
  <r>
    <s v="00002455"/>
    <x v="5"/>
    <s v="834"/>
    <n v="29"/>
    <n v="1.95"/>
    <x v="0"/>
    <n v="501903.37"/>
    <d v="2019-11-19T00:00:00"/>
    <d v="2019-12-18T00:00:00"/>
    <n v="781.43"/>
    <n v="646.21"/>
    <s v="VIGENTE"/>
    <m/>
    <x v="2"/>
  </r>
  <r>
    <s v="00002456"/>
    <x v="6"/>
    <s v="733"/>
    <n v="29"/>
    <n v="1.88"/>
    <x v="0"/>
    <n v="505184.46"/>
    <d v="2019-11-19T00:00:00"/>
    <d v="2019-12-18T00:00:00"/>
    <n v="758.54"/>
    <n v="627.29999999999995"/>
    <s v="VIGENTE"/>
    <m/>
    <x v="2"/>
  </r>
  <r>
    <s v="00002457"/>
    <x v="6"/>
    <s v="733"/>
    <n v="29"/>
    <n v="1.88"/>
    <x v="0"/>
    <n v="505184.46"/>
    <d v="2019-11-19T00:00:00"/>
    <d v="2019-12-18T00:00:00"/>
    <n v="758.54"/>
    <n v="627.29999999999995"/>
    <s v="VIGENTE"/>
    <m/>
    <x v="2"/>
  </r>
  <r>
    <s v="00002458"/>
    <x v="3"/>
    <s v="1051"/>
    <n v="29"/>
    <n v="1.95"/>
    <x v="0"/>
    <n v="500000"/>
    <d v="2019-11-19T00:00:00"/>
    <d v="2019-12-18T00:00:00"/>
    <n v="778.46"/>
    <n v="643.76"/>
    <s v="VIGENTE"/>
    <m/>
    <x v="2"/>
  </r>
  <r>
    <s v="00002459"/>
    <x v="3"/>
    <s v="1051"/>
    <n v="29"/>
    <n v="1.95"/>
    <x v="0"/>
    <n v="500000"/>
    <d v="2019-11-19T00:00:00"/>
    <d v="2019-12-18T00:00:00"/>
    <n v="778.46"/>
    <n v="643.76"/>
    <s v="VIGENTE"/>
    <m/>
    <x v="2"/>
  </r>
  <r>
    <s v="00002460"/>
    <x v="7"/>
    <s v="1053"/>
    <n v="27"/>
    <n v="2"/>
    <x v="0"/>
    <n v="503745.21"/>
    <d v="2019-11-20T00:00:00"/>
    <d v="2019-12-17T00:00:00"/>
    <n v="748.72"/>
    <n v="637.34"/>
    <s v="VIGENTE"/>
    <m/>
    <x v="2"/>
  </r>
  <r>
    <s v="00002461"/>
    <x v="6"/>
    <s v="556"/>
    <n v="27"/>
    <n v="1.88"/>
    <x v="0"/>
    <n v="505200.43"/>
    <d v="2019-11-20T00:00:00"/>
    <d v="2019-12-17T00:00:00"/>
    <n v="706.21"/>
    <n v="601.17999999999995"/>
    <s v="VIGENTE"/>
    <m/>
    <x v="2"/>
  </r>
  <r>
    <s v="00002462"/>
    <x v="6"/>
    <s v="556"/>
    <n v="27"/>
    <n v="1.88"/>
    <x v="0"/>
    <n v="505200.43"/>
    <d v="2019-11-20T00:00:00"/>
    <d v="2019-12-17T00:00:00"/>
    <n v="706.21"/>
    <n v="601.17999999999995"/>
    <s v="VIGENTE"/>
    <m/>
    <x v="2"/>
  </r>
  <r>
    <s v="00002463"/>
    <x v="6"/>
    <s v="733"/>
    <n v="30"/>
    <n v="1.9"/>
    <x v="0"/>
    <n v="504865.57"/>
    <d v="2019-11-20T00:00:00"/>
    <d v="2019-12-20T00:00:00"/>
    <n v="792.49"/>
    <n v="607.12"/>
    <s v="VIGENTE"/>
    <m/>
    <x v="2"/>
  </r>
  <r>
    <s v="00002464"/>
    <x v="6"/>
    <s v="733"/>
    <n v="30"/>
    <n v="1.9"/>
    <x v="0"/>
    <n v="504865.57"/>
    <d v="2019-11-20T00:00:00"/>
    <d v="2019-12-20T00:00:00"/>
    <n v="792.49"/>
    <n v="607.12"/>
    <s v="VIGENTE"/>
    <m/>
    <x v="2"/>
  </r>
  <r>
    <s v="00002465"/>
    <x v="0"/>
    <s v="1067"/>
    <n v="90"/>
    <n v="2"/>
    <x v="0"/>
    <n v="422319.07"/>
    <d v="2019-11-21T00:00:00"/>
    <d v="2020-02-19T00:00:00"/>
    <n v="2095.94"/>
    <n v="511.09"/>
    <s v="VIGENTE"/>
    <m/>
    <x v="0"/>
  </r>
  <r>
    <s v="00002466"/>
    <x v="6"/>
    <s v="1063"/>
    <n v="32"/>
    <n v="1.9"/>
    <x v="0"/>
    <n v="505231.65"/>
    <d v="2019-11-21T00:00:00"/>
    <d v="2019-12-23T00:00:00"/>
    <n v="845.98"/>
    <n v="581.14"/>
    <s v="VIGENTE"/>
    <m/>
    <x v="1"/>
  </r>
  <r>
    <s v="00002467"/>
    <x v="6"/>
    <s v="556"/>
    <n v="32"/>
    <n v="1.9"/>
    <x v="0"/>
    <n v="505231.65"/>
    <d v="2019-11-21T00:00:00"/>
    <d v="2019-12-23T00:00:00"/>
    <n v="845.98"/>
    <n v="581.14"/>
    <s v="VIGENTE"/>
    <m/>
    <x v="1"/>
  </r>
  <r>
    <s v="00002468"/>
    <x v="8"/>
    <s v="1064"/>
    <n v="32"/>
    <n v="2.25"/>
    <x v="0"/>
    <n v="506224.75"/>
    <d v="2019-11-21T00:00:00"/>
    <d v="2019-12-23T00:00:00"/>
    <n v="1002.22"/>
    <n v="688.37"/>
    <s v="VIGENTE"/>
    <m/>
    <x v="1"/>
  </r>
  <r>
    <s v="00002469"/>
    <x v="8"/>
    <s v="414"/>
    <n v="32"/>
    <n v="2.25"/>
    <x v="0"/>
    <n v="506224.75"/>
    <d v="2019-11-21T00:00:00"/>
    <d v="2019-12-23T00:00:00"/>
    <n v="1002.22"/>
    <n v="688.37"/>
    <s v="VIGENTE"/>
    <m/>
    <x v="1"/>
  </r>
  <r>
    <s v="00002470"/>
    <x v="7"/>
    <s v="1065"/>
    <n v="35"/>
    <n v="2.1"/>
    <x v="0"/>
    <n v="500000"/>
    <d v="2019-11-21T00:00:00"/>
    <d v="2019-12-26T00:00:00"/>
    <n v="1011.28"/>
    <n v="635.04"/>
    <s v="VIGENTE"/>
    <m/>
    <x v="1"/>
  </r>
  <r>
    <s v="00002471"/>
    <x v="7"/>
    <s v="1065"/>
    <n v="35"/>
    <n v="2.1"/>
    <x v="0"/>
    <n v="500000"/>
    <d v="2019-11-21T00:00:00"/>
    <d v="2019-12-26T00:00:00"/>
    <n v="1011.28"/>
    <n v="635.04"/>
    <s v="VIGENTE"/>
    <m/>
    <x v="1"/>
  </r>
  <r>
    <s v="00002472"/>
    <x v="1"/>
    <s v="1068"/>
    <n v="365"/>
    <n v="0.75"/>
    <x v="0"/>
    <n v="168064.5"/>
    <d v="2019-11-21T00:00:00"/>
    <d v="2020-11-20T00:00:00"/>
    <n v="1278.06"/>
    <n v="76.739999999999995"/>
    <s v="VIGENTE"/>
    <m/>
    <x v="0"/>
  </r>
  <r>
    <s v="00002473"/>
    <x v="6"/>
    <s v="1070"/>
    <n v="35"/>
    <n v="1.9"/>
    <x v="0"/>
    <n v="505242.97"/>
    <d v="2019-11-22T00:00:00"/>
    <d v="2019-12-27T00:00:00"/>
    <n v="925.39"/>
    <n v="554.74"/>
    <s v="VIGENTE"/>
    <m/>
    <x v="1"/>
  </r>
  <r>
    <s v="00002474"/>
    <x v="6"/>
    <s v="1070"/>
    <n v="35"/>
    <n v="1.9"/>
    <x v="0"/>
    <n v="505242.97"/>
    <d v="2019-11-22T00:00:00"/>
    <d v="2019-12-27T00:00:00"/>
    <n v="925.39"/>
    <n v="554.74"/>
    <s v="VIGENTE"/>
    <m/>
    <x v="1"/>
  </r>
  <r>
    <s v="00002475"/>
    <x v="4"/>
    <s v="447"/>
    <n v="25"/>
    <n v="2.2999999999999998"/>
    <x v="0"/>
    <n v="506540.61"/>
    <d v="2019-11-25T00:00:00"/>
    <d v="2019-12-20T00:00:00"/>
    <n v="800.53"/>
    <n v="575.94000000000005"/>
    <s v="VIGENTE"/>
    <m/>
    <x v="2"/>
  </r>
  <r>
    <s v="00002476"/>
    <x v="4"/>
    <s v="447"/>
    <n v="25"/>
    <n v="2.2999999999999998"/>
    <x v="0"/>
    <n v="506540.61"/>
    <d v="2019-11-25T00:00:00"/>
    <d v="2019-12-20T00:00:00"/>
    <n v="800.53"/>
    <n v="575.94000000000005"/>
    <s v="VIGENTE"/>
    <m/>
    <x v="2"/>
  </r>
  <r>
    <s v="00002477"/>
    <x v="8"/>
    <s v="979"/>
    <n v="31"/>
    <n v="2.25"/>
    <x v="0"/>
    <n v="500911.27"/>
    <d v="2019-11-26T00:00:00"/>
    <d v="2019-12-27T00:00:00"/>
    <n v="960.68"/>
    <n v="526.34"/>
    <s v="VIGENTE"/>
    <m/>
    <x v="1"/>
  </r>
  <r>
    <s v="00002478"/>
    <x v="8"/>
    <s v="979"/>
    <n v="31"/>
    <n v="2.25"/>
    <x v="0"/>
    <n v="500911.27"/>
    <d v="2019-11-26T00:00:00"/>
    <d v="2019-12-27T00:00:00"/>
    <n v="960.68"/>
    <n v="526.34"/>
    <s v="VIGENTE"/>
    <m/>
    <x v="1"/>
  </r>
  <r>
    <s v="00002479"/>
    <x v="4"/>
    <s v="888"/>
    <n v="29"/>
    <n v="2.2999999999999998"/>
    <x v="0"/>
    <n v="506547.63"/>
    <d v="2019-11-27T00:00:00"/>
    <d v="2019-12-26T00:00:00"/>
    <n v="928.74"/>
    <n v="511.96"/>
    <s v="VIGENTE"/>
    <m/>
    <x v="2"/>
  </r>
  <r>
    <s v="00002480"/>
    <x v="5"/>
    <s v="834"/>
    <n v="37"/>
    <n v="2"/>
    <x v="0"/>
    <n v="502152.38"/>
    <d v="2019-11-27T00:00:00"/>
    <d v="2020-01-03T00:00:00"/>
    <n v="1023.06"/>
    <n v="441.96"/>
    <s v="VIGENTE"/>
    <m/>
    <x v="1"/>
  </r>
  <r>
    <s v="00002481"/>
    <x v="5"/>
    <s v="834"/>
    <n v="37"/>
    <n v="2"/>
    <x v="0"/>
    <n v="502152.38"/>
    <d v="2019-11-27T00:00:00"/>
    <d v="2020-01-03T00:00:00"/>
    <n v="1023.06"/>
    <n v="441.96"/>
    <s v="VIGENTE"/>
    <m/>
    <x v="1"/>
  </r>
  <r>
    <s v="00002484"/>
    <x v="8"/>
    <s v="1025"/>
    <n v="30"/>
    <n v="2.25"/>
    <x v="0"/>
    <n v="502911.87"/>
    <d v="2019-11-19T00:00:00"/>
    <d v="2019-12-19T00:00:00"/>
    <n v="933.37"/>
    <n v="746.03"/>
    <s v="VIGENTE"/>
    <m/>
    <x v="2"/>
  </r>
  <r>
    <s v="00002485"/>
    <x v="8"/>
    <s v="1025"/>
    <n v="30"/>
    <n v="2.25"/>
    <x v="0"/>
    <n v="502911.87"/>
    <d v="2019-11-19T00:00:00"/>
    <d v="2019-12-19T00:00:00"/>
    <n v="933.37"/>
    <n v="746.03"/>
    <s v="VIGENTE"/>
    <m/>
    <x v="2"/>
  </r>
  <r>
    <s v="00002486"/>
    <x v="4"/>
    <s v="814"/>
    <n v="35"/>
    <n v="2.4"/>
    <x v="0"/>
    <n v="502596.33"/>
    <d v="2019-11-28T00:00:00"/>
    <d v="2020-01-02T00:00:00"/>
    <n v="1160.21"/>
    <n v="496.68"/>
    <s v="VIGENTE"/>
    <m/>
    <x v="1"/>
  </r>
  <r>
    <s v="00002487"/>
    <x v="4"/>
    <s v="814"/>
    <n v="35"/>
    <n v="2.4"/>
    <x v="0"/>
    <n v="502596.33"/>
    <d v="2019-11-28T00:00:00"/>
    <d v="2020-01-02T00:00:00"/>
    <n v="1160.21"/>
    <n v="496.68"/>
    <s v="VIGENTE"/>
    <m/>
    <x v="1"/>
  </r>
  <r>
    <s v="00002488"/>
    <x v="4"/>
    <s v="814"/>
    <n v="35"/>
    <n v="2.4"/>
    <x v="0"/>
    <n v="502596.33"/>
    <d v="2019-11-28T00:00:00"/>
    <d v="2020-01-02T00:00:00"/>
    <n v="1160.21"/>
    <n v="496.68"/>
    <s v="VIGENTE"/>
    <m/>
    <x v="1"/>
  </r>
  <r>
    <s v="00002489"/>
    <x v="4"/>
    <s v="814"/>
    <n v="35"/>
    <n v="2.4"/>
    <x v="0"/>
    <n v="502596.33"/>
    <d v="2019-11-28T00:00:00"/>
    <d v="2020-01-02T00:00:00"/>
    <n v="1160.21"/>
    <n v="496.68"/>
    <s v="VIGENTE"/>
    <m/>
    <x v="1"/>
  </r>
  <r>
    <s v="00002490"/>
    <x v="3"/>
    <s v="1082"/>
    <n v="36"/>
    <n v="2.2000000000000002"/>
    <x v="0"/>
    <n v="500000"/>
    <d v="2019-11-28T00:00:00"/>
    <d v="2020-01-03T00:00:00"/>
    <n v="1089.26"/>
    <n v="453.38"/>
    <s v="VIGENTE"/>
    <m/>
    <x v="1"/>
  </r>
  <r>
    <s v="00002491"/>
    <x v="3"/>
    <s v="1082"/>
    <n v="36"/>
    <n v="2.2000000000000002"/>
    <x v="0"/>
    <n v="500000"/>
    <d v="2019-11-28T00:00:00"/>
    <d v="2020-01-03T00:00:00"/>
    <n v="1089.26"/>
    <n v="453.38"/>
    <s v="VIGENTE"/>
    <m/>
    <x v="1"/>
  </r>
  <r>
    <s v="00002493"/>
    <x v="3"/>
    <s v="1082"/>
    <n v="36"/>
    <n v="2.2000000000000002"/>
    <x v="0"/>
    <n v="500000"/>
    <d v="2019-11-28T00:00:00"/>
    <d v="2020-01-03T00:00:00"/>
    <n v="1089.26"/>
    <n v="453.38"/>
    <s v="VIGENTE"/>
    <m/>
    <x v="1"/>
  </r>
  <r>
    <s v="00002494"/>
    <x v="3"/>
    <s v="1082"/>
    <n v="36"/>
    <n v="2.2000000000000002"/>
    <x v="0"/>
    <n v="500000"/>
    <d v="2019-11-28T00:00:00"/>
    <d v="2020-01-03T00:00:00"/>
    <n v="1089.26"/>
    <n v="453.38"/>
    <s v="VIGENTE"/>
    <m/>
    <x v="1"/>
  </r>
  <r>
    <s v="00002495"/>
    <x v="8"/>
    <s v="1083"/>
    <n v="36"/>
    <n v="2.25"/>
    <x v="0"/>
    <n v="500000"/>
    <d v="2019-11-28T00:00:00"/>
    <d v="2020-01-03T00:00:00"/>
    <n v="1113.77"/>
    <n v="463.57"/>
    <s v="VIGENTE"/>
    <m/>
    <x v="1"/>
  </r>
  <r>
    <s v="00002496"/>
    <x v="8"/>
    <s v="1083"/>
    <n v="36"/>
    <n v="2.25"/>
    <x v="0"/>
    <n v="500000"/>
    <d v="2019-11-28T00:00:00"/>
    <d v="2020-01-03T00:00:00"/>
    <n v="1113.77"/>
    <n v="463.57"/>
    <s v="VIGENTE"/>
    <m/>
    <x v="1"/>
  </r>
  <r>
    <s v="00002497"/>
    <x v="8"/>
    <s v="1083"/>
    <n v="36"/>
    <n v="2.25"/>
    <x v="0"/>
    <n v="500000"/>
    <d v="2019-11-28T00:00:00"/>
    <d v="2020-01-03T00:00:00"/>
    <n v="1113.77"/>
    <n v="463.57"/>
    <s v="VIGENTE"/>
    <m/>
    <x v="1"/>
  </r>
  <r>
    <s v="00002498"/>
    <x v="8"/>
    <s v="1083"/>
    <n v="36"/>
    <n v="2.25"/>
    <x v="0"/>
    <n v="500000"/>
    <d v="2019-11-28T00:00:00"/>
    <d v="2020-01-03T00:00:00"/>
    <n v="1113.77"/>
    <n v="463.57"/>
    <s v="VIGENTE"/>
    <m/>
    <x v="1"/>
  </r>
  <r>
    <s v="00002499"/>
    <x v="1"/>
    <s v="1073"/>
    <n v="365"/>
    <n v="3.15"/>
    <x v="0"/>
    <n v="164226.4"/>
    <d v="2019-11-26T00:00:00"/>
    <d v="2020-11-25T00:00:00"/>
    <n v="5246.12"/>
    <n v="240.53"/>
    <s v="VIGENTE"/>
    <m/>
    <x v="0"/>
  </r>
  <r>
    <s v="00002500"/>
    <x v="9"/>
    <s v="1087"/>
    <n v="40"/>
    <n v="2.35"/>
    <x v="0"/>
    <n v="500000"/>
    <d v="2019-11-29T00:00:00"/>
    <d v="2020-01-08T00:00:00"/>
    <n v="1292.1199999999999"/>
    <n v="451.67"/>
    <s v="VIGENTE"/>
    <m/>
    <x v="1"/>
  </r>
  <r>
    <s v="00002501"/>
    <x v="9"/>
    <s v="1087"/>
    <n v="40"/>
    <n v="2.35"/>
    <x v="0"/>
    <n v="500000"/>
    <d v="2019-11-29T00:00:00"/>
    <d v="2020-01-08T00:00:00"/>
    <n v="1292.1199999999999"/>
    <n v="451.67"/>
    <s v="VIGENTE"/>
    <m/>
    <x v="1"/>
  </r>
  <r>
    <s v="00002502"/>
    <x v="9"/>
    <s v="1087"/>
    <n v="40"/>
    <n v="2.35"/>
    <x v="0"/>
    <n v="500000"/>
    <d v="2019-11-29T00:00:00"/>
    <d v="2020-01-08T00:00:00"/>
    <n v="1292.1199999999999"/>
    <n v="451.67"/>
    <s v="VIGENTE"/>
    <m/>
    <x v="1"/>
  </r>
  <r>
    <s v="00002507"/>
    <x v="7"/>
    <s v="1086"/>
    <n v="39"/>
    <n v="2.1"/>
    <x v="0"/>
    <n v="500000"/>
    <d v="2019-11-29T00:00:00"/>
    <d v="2020-01-07T00:00:00"/>
    <n v="1126.99"/>
    <n v="404.12"/>
    <s v="VIGENTE"/>
    <m/>
    <x v="1"/>
  </r>
  <r>
    <s v="00002508"/>
    <x v="7"/>
    <s v="1086"/>
    <n v="39"/>
    <n v="2.1"/>
    <x v="0"/>
    <n v="500000"/>
    <d v="2019-11-29T00:00:00"/>
    <d v="2020-01-07T00:00:00"/>
    <n v="1126.99"/>
    <n v="404.12"/>
    <s v="VIGENTE"/>
    <m/>
    <x v="1"/>
  </r>
  <r>
    <s v="00002523"/>
    <x v="1"/>
    <s v="1104"/>
    <n v="181"/>
    <n v="2.95"/>
    <x v="0"/>
    <n v="158080.76999999999"/>
    <d v="2019-12-03T00:00:00"/>
    <d v="2020-06-01T00:00:00"/>
    <n v="2327.6999999999998"/>
    <n v="127.67"/>
    <s v="VIGENTE"/>
    <m/>
    <x v="0"/>
  </r>
  <r>
    <s v="00002524"/>
    <x v="1"/>
    <s v="1104"/>
    <n v="181"/>
    <n v="2.95"/>
    <x v="0"/>
    <n v="134078.31"/>
    <d v="2019-12-03T00:00:00"/>
    <d v="2020-06-01T00:00:00"/>
    <n v="1974.27"/>
    <n v="108.28"/>
    <s v="VIGENTE"/>
    <m/>
    <x v="0"/>
  </r>
  <r>
    <s v="00002525"/>
    <x v="1"/>
    <s v="1104"/>
    <n v="181"/>
    <n v="2.95"/>
    <x v="0"/>
    <n v="131397.54"/>
    <d v="2019-12-03T00:00:00"/>
    <d v="2020-06-01T00:00:00"/>
    <n v="1934.79"/>
    <n v="106.12"/>
    <s v="VIGENTE"/>
    <m/>
    <x v="0"/>
  </r>
  <r>
    <s v="00002526"/>
    <x v="1"/>
    <s v="1104"/>
    <n v="62"/>
    <n v="2.6"/>
    <x v="0"/>
    <n v="501392.27"/>
    <d v="2019-12-03T00:00:00"/>
    <d v="2020-02-03T00:00:00"/>
    <n v="2221.34"/>
    <n v="357.5"/>
    <s v="VIGENTE"/>
    <m/>
    <x v="0"/>
  </r>
  <r>
    <s v="00002527"/>
    <x v="1"/>
    <s v="1104"/>
    <n v="62"/>
    <n v="2.6"/>
    <x v="0"/>
    <n v="501392.27"/>
    <d v="2019-12-03T00:00:00"/>
    <d v="2020-02-03T00:00:00"/>
    <n v="2221.34"/>
    <n v="357.5"/>
    <s v="VIGENTE"/>
    <m/>
    <x v="0"/>
  </r>
  <r>
    <s v="00002528"/>
    <x v="1"/>
    <s v="1089"/>
    <n v="37"/>
    <n v="2.4500000000000002"/>
    <x v="0"/>
    <n v="501356.52"/>
    <d v="2019-12-02T00:00:00"/>
    <d v="2020-01-08T00:00:00"/>
    <n v="1248.78"/>
    <n v="370.81"/>
    <s v="VIGENTE"/>
    <m/>
    <x v="1"/>
  </r>
  <r>
    <s v="00002529"/>
    <x v="1"/>
    <s v="1089"/>
    <n v="37"/>
    <n v="2.4500000000000002"/>
    <x v="0"/>
    <n v="501356.52"/>
    <d v="2019-12-02T00:00:00"/>
    <d v="2020-01-08T00:00:00"/>
    <n v="1248.78"/>
    <n v="370.81"/>
    <s v="VIGENTE"/>
    <m/>
    <x v="1"/>
  </r>
  <r>
    <s v="00002530"/>
    <x v="9"/>
    <s v="1090"/>
    <n v="38"/>
    <n v="2.25"/>
    <x v="0"/>
    <n v="763388.98"/>
    <d v="2019-12-02T00:00:00"/>
    <d v="2020-01-09T00:00:00"/>
    <n v="1795.06"/>
    <n v="519.03"/>
    <s v="VIGENTE"/>
    <m/>
    <x v="1"/>
  </r>
  <r>
    <s v="00002531"/>
    <x v="9"/>
    <s v="1090"/>
    <n v="38"/>
    <n v="2.25"/>
    <x v="0"/>
    <n v="763388.98"/>
    <d v="2019-12-02T00:00:00"/>
    <d v="2020-01-09T00:00:00"/>
    <n v="1795.06"/>
    <n v="519.03"/>
    <s v="VIGENTE"/>
    <m/>
    <x v="1"/>
  </r>
  <r>
    <s v="00002532"/>
    <x v="9"/>
    <s v="1090"/>
    <n v="38"/>
    <n v="2.25"/>
    <x v="0"/>
    <n v="763388.98"/>
    <d v="2019-12-02T00:00:00"/>
    <d v="2020-01-09T00:00:00"/>
    <n v="1795.06"/>
    <n v="519.03"/>
    <s v="VIGENTE"/>
    <m/>
    <x v="1"/>
  </r>
  <r>
    <s v="00002533"/>
    <x v="2"/>
    <s v="1125"/>
    <n v="27"/>
    <n v="2.4"/>
    <x v="0"/>
    <n v="501517.52"/>
    <d v="2019-12-10T00:00:00"/>
    <d v="2020-01-06T00:00:00"/>
    <n v="892.86"/>
    <n v="99.12"/>
    <s v="VIGENTE"/>
    <m/>
    <x v="2"/>
  </r>
  <r>
    <s v="00002534"/>
    <x v="2"/>
    <s v="1125"/>
    <n v="27"/>
    <n v="2.4"/>
    <x v="0"/>
    <n v="501517.52"/>
    <d v="2019-12-10T00:00:00"/>
    <d v="2020-01-06T00:00:00"/>
    <n v="892.86"/>
    <n v="99.12"/>
    <s v="VIGENTE"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9">
  <r>
    <s v="00001281"/>
    <x v="0"/>
    <s v="GARANTIA"/>
    <n v="365"/>
    <n v="3.85"/>
    <x v="0"/>
    <n v="147768"/>
    <d v="2018-12-17T00:00:00"/>
    <d v="2019-12-17T00:00:00"/>
    <n v="5769.61"/>
    <n v="5598.09"/>
    <s v="VIGENTE"/>
    <m/>
    <x v="0"/>
    <x v="0"/>
  </r>
  <r>
    <s v="00001392"/>
    <x v="1"/>
    <s v="120"/>
    <n v="364"/>
    <n v="4.2"/>
    <x v="0"/>
    <n v="158050"/>
    <d v="2019-02-15T00:00:00"/>
    <d v="2020-02-14T00:00:00"/>
    <n v="6713.4"/>
    <n v="5437.11"/>
    <s v="VIGENTE"/>
    <m/>
    <x v="0"/>
    <x v="1"/>
  </r>
  <r>
    <s v="00001393"/>
    <x v="1"/>
    <s v="120"/>
    <n v="364"/>
    <n v="4.2"/>
    <x v="0"/>
    <n v="87500"/>
    <d v="2019-02-15T00:00:00"/>
    <d v="2020-02-14T00:00:00"/>
    <n v="3716.69"/>
    <n v="3010.11"/>
    <s v="VIGENTE"/>
    <m/>
    <x v="0"/>
    <x v="1"/>
  </r>
  <r>
    <s v="00001461"/>
    <x v="1"/>
    <s v="154"/>
    <n v="542"/>
    <n v="4.5"/>
    <x v="0"/>
    <n v="170000"/>
    <d v="2019-03-01T00:00:00"/>
    <d v="2020-08-24T00:00:00"/>
    <n v="11647.56"/>
    <n v="5965.88"/>
    <s v="VIGENTE"/>
    <m/>
    <x v="0"/>
    <x v="2"/>
  </r>
  <r>
    <s v="00001549"/>
    <x v="1"/>
    <s v="314"/>
    <n v="360"/>
    <n v="4"/>
    <x v="0"/>
    <n v="235000"/>
    <d v="2019-04-30T00:00:00"/>
    <d v="2020-04-24T00:00:00"/>
    <n v="9400"/>
    <n v="5812.06"/>
    <s v="VIGENTE"/>
    <m/>
    <x v="0"/>
    <x v="3"/>
  </r>
  <r>
    <s v="00001550"/>
    <x v="1"/>
    <s v="315"/>
    <n v="540"/>
    <n v="4.0999999999999996"/>
    <x v="0"/>
    <n v="265000"/>
    <d v="2019-04-30T00:00:00"/>
    <d v="2020-10-21T00:00:00"/>
    <n v="16463.43"/>
    <n v="6714.64"/>
    <s v="VIGENTE"/>
    <m/>
    <x v="0"/>
    <x v="4"/>
  </r>
  <r>
    <s v="00001685"/>
    <x v="1"/>
    <s v="431"/>
    <n v="360"/>
    <n v="3.9"/>
    <x v="0"/>
    <n v="165384"/>
    <d v="2019-05-30T00:00:00"/>
    <d v="2020-05-24T00:00:00"/>
    <n v="6449.98"/>
    <n v="3462.67"/>
    <s v="VIGENTE"/>
    <m/>
    <x v="0"/>
    <x v="5"/>
  </r>
  <r>
    <s v="00001686"/>
    <x v="1"/>
    <s v="431"/>
    <n v="360"/>
    <n v="3.9"/>
    <x v="0"/>
    <n v="164000"/>
    <d v="2019-05-30T00:00:00"/>
    <d v="2020-05-24T00:00:00"/>
    <n v="6396"/>
    <n v="3433.69"/>
    <s v="VIGENTE"/>
    <m/>
    <x v="0"/>
    <x v="5"/>
  </r>
  <r>
    <s v="00001958"/>
    <x v="1"/>
    <s v="637"/>
    <n v="365"/>
    <n v="0.75"/>
    <x v="0"/>
    <n v="235000"/>
    <d v="2019-07-24T00:00:00"/>
    <d v="2020-07-23T00:00:00"/>
    <n v="1787.07"/>
    <n v="692.62"/>
    <s v="VIGENTE"/>
    <m/>
    <x v="0"/>
    <x v="6"/>
  </r>
  <r>
    <s v="00001970"/>
    <x v="1"/>
    <s v="658"/>
    <n v="180"/>
    <n v="3.6"/>
    <x v="0"/>
    <n v="164924.65"/>
    <d v="2019-07-31T00:00:00"/>
    <d v="2020-01-27T00:00:00"/>
    <n v="2942.4"/>
    <n v="2187.4499999999998"/>
    <s v="VIGENTE"/>
    <m/>
    <x v="0"/>
    <x v="7"/>
  </r>
  <r>
    <s v="00002441"/>
    <x v="2"/>
    <s v="358"/>
    <n v="31"/>
    <n v="2.6"/>
    <x v="0"/>
    <n v="507056.46"/>
    <d v="2019-11-18T00:00:00"/>
    <d v="2019-12-19T00:00:00"/>
    <n v="1121.98"/>
    <n v="903.85"/>
    <s v="VIGENTE"/>
    <m/>
    <x v="1"/>
    <x v="0"/>
  </r>
  <r>
    <s v="00002442"/>
    <x v="2"/>
    <s v="358"/>
    <n v="31"/>
    <n v="2.6"/>
    <x v="0"/>
    <n v="507056.46"/>
    <d v="2019-11-18T00:00:00"/>
    <d v="2019-12-19T00:00:00"/>
    <n v="1121.98"/>
    <n v="903.85"/>
    <s v="VIGENTE"/>
    <m/>
    <x v="1"/>
    <x v="0"/>
  </r>
  <r>
    <s v="00002443"/>
    <x v="2"/>
    <s v="358"/>
    <n v="31"/>
    <n v="2.6"/>
    <x v="0"/>
    <n v="507056.46"/>
    <d v="2019-11-18T00:00:00"/>
    <d v="2019-12-19T00:00:00"/>
    <n v="1121.98"/>
    <n v="903.85"/>
    <s v="VIGENTE"/>
    <m/>
    <x v="1"/>
    <x v="0"/>
  </r>
  <r>
    <s v="00002444"/>
    <x v="2"/>
    <s v="358"/>
    <n v="31"/>
    <n v="2.6"/>
    <x v="0"/>
    <n v="507056.46"/>
    <d v="2019-11-18T00:00:00"/>
    <d v="2019-12-19T00:00:00"/>
    <n v="1121.98"/>
    <n v="903.85"/>
    <s v="VIGENTE"/>
    <m/>
    <x v="1"/>
    <x v="0"/>
  </r>
  <r>
    <s v="00002447"/>
    <x v="3"/>
    <s v="1043"/>
    <n v="25"/>
    <n v="1.95"/>
    <x v="0"/>
    <n v="500000"/>
    <d v="2019-11-18T00:00:00"/>
    <d v="2019-12-13T00:00:00"/>
    <n v="671.02"/>
    <n v="670.58"/>
    <s v="VIGENTE"/>
    <m/>
    <x v="2"/>
    <x v="0"/>
  </r>
  <r>
    <s v="00002448"/>
    <x v="3"/>
    <s v="1043"/>
    <n v="25"/>
    <n v="1.95"/>
    <x v="0"/>
    <n v="500000"/>
    <d v="2019-11-18T00:00:00"/>
    <d v="2019-12-13T00:00:00"/>
    <n v="671.02"/>
    <n v="670.58"/>
    <s v="VIGENTE"/>
    <m/>
    <x v="2"/>
    <x v="0"/>
  </r>
  <r>
    <s v="00002451"/>
    <x v="2"/>
    <s v="803"/>
    <n v="27"/>
    <n v="2.4"/>
    <x v="0"/>
    <n v="502303.75"/>
    <d v="2019-11-19T00:00:00"/>
    <d v="2019-12-16T00:00:00"/>
    <n v="894.26"/>
    <n v="794.22"/>
    <s v="VIGENTE"/>
    <m/>
    <x v="2"/>
    <x v="0"/>
  </r>
  <r>
    <s v="00002452"/>
    <x v="2"/>
    <s v="803"/>
    <n v="27"/>
    <n v="2.4"/>
    <x v="0"/>
    <n v="502303.75"/>
    <d v="2019-11-19T00:00:00"/>
    <d v="2019-12-16T00:00:00"/>
    <n v="894.26"/>
    <n v="794.22"/>
    <s v="VIGENTE"/>
    <m/>
    <x v="2"/>
    <x v="0"/>
  </r>
  <r>
    <s v="00002453"/>
    <x v="4"/>
    <s v="814"/>
    <n v="27"/>
    <n v="2.31"/>
    <x v="0"/>
    <n v="502142.81"/>
    <d v="2019-11-19T00:00:00"/>
    <d v="2019-12-16T00:00:00"/>
    <n v="860.8"/>
    <n v="764.53"/>
    <s v="VIGENTE"/>
    <m/>
    <x v="2"/>
    <x v="0"/>
  </r>
  <r>
    <s v="00002454"/>
    <x v="4"/>
    <s v="814"/>
    <n v="27"/>
    <n v="2.31"/>
    <x v="0"/>
    <n v="502142.81"/>
    <d v="2019-11-19T00:00:00"/>
    <d v="2019-12-16T00:00:00"/>
    <n v="860.8"/>
    <n v="764.53"/>
    <s v="VIGENTE"/>
    <m/>
    <x v="2"/>
    <x v="0"/>
  </r>
  <r>
    <s v="00002455"/>
    <x v="5"/>
    <s v="834"/>
    <n v="29"/>
    <n v="1.95"/>
    <x v="0"/>
    <n v="501903.37"/>
    <d v="2019-11-19T00:00:00"/>
    <d v="2019-12-18T00:00:00"/>
    <n v="781.43"/>
    <n v="646.21"/>
    <s v="VIGENTE"/>
    <m/>
    <x v="2"/>
    <x v="0"/>
  </r>
  <r>
    <s v="00002456"/>
    <x v="6"/>
    <s v="733"/>
    <n v="29"/>
    <n v="1.88"/>
    <x v="0"/>
    <n v="505184.46"/>
    <d v="2019-11-19T00:00:00"/>
    <d v="2019-12-18T00:00:00"/>
    <n v="758.54"/>
    <n v="627.29999999999995"/>
    <s v="VIGENTE"/>
    <m/>
    <x v="2"/>
    <x v="0"/>
  </r>
  <r>
    <s v="00002457"/>
    <x v="6"/>
    <s v="733"/>
    <n v="29"/>
    <n v="1.88"/>
    <x v="0"/>
    <n v="505184.46"/>
    <d v="2019-11-19T00:00:00"/>
    <d v="2019-12-18T00:00:00"/>
    <n v="758.54"/>
    <n v="627.29999999999995"/>
    <s v="VIGENTE"/>
    <m/>
    <x v="2"/>
    <x v="0"/>
  </r>
  <r>
    <s v="00002458"/>
    <x v="3"/>
    <s v="1051"/>
    <n v="29"/>
    <n v="1.95"/>
    <x v="0"/>
    <n v="500000"/>
    <d v="2019-11-19T00:00:00"/>
    <d v="2019-12-18T00:00:00"/>
    <n v="778.46"/>
    <n v="643.76"/>
    <s v="VIGENTE"/>
    <m/>
    <x v="2"/>
    <x v="0"/>
  </r>
  <r>
    <s v="00002459"/>
    <x v="3"/>
    <s v="1051"/>
    <n v="29"/>
    <n v="1.95"/>
    <x v="0"/>
    <n v="500000"/>
    <d v="2019-11-19T00:00:00"/>
    <d v="2019-12-18T00:00:00"/>
    <n v="778.46"/>
    <n v="643.76"/>
    <s v="VIGENTE"/>
    <m/>
    <x v="2"/>
    <x v="0"/>
  </r>
  <r>
    <s v="00002460"/>
    <x v="7"/>
    <s v="1053"/>
    <n v="27"/>
    <n v="2"/>
    <x v="0"/>
    <n v="503745.21"/>
    <d v="2019-11-20T00:00:00"/>
    <d v="2019-12-17T00:00:00"/>
    <n v="748.72"/>
    <n v="637.34"/>
    <s v="VIGENTE"/>
    <m/>
    <x v="2"/>
    <x v="0"/>
  </r>
  <r>
    <s v="00002461"/>
    <x v="6"/>
    <s v="556"/>
    <n v="27"/>
    <n v="1.88"/>
    <x v="0"/>
    <n v="505200.43"/>
    <d v="2019-11-20T00:00:00"/>
    <d v="2019-12-17T00:00:00"/>
    <n v="706.21"/>
    <n v="601.17999999999995"/>
    <s v="VIGENTE"/>
    <m/>
    <x v="2"/>
    <x v="0"/>
  </r>
  <r>
    <s v="00002462"/>
    <x v="6"/>
    <s v="556"/>
    <n v="27"/>
    <n v="1.88"/>
    <x v="0"/>
    <n v="505200.43"/>
    <d v="2019-11-20T00:00:00"/>
    <d v="2019-12-17T00:00:00"/>
    <n v="706.21"/>
    <n v="601.17999999999995"/>
    <s v="VIGENTE"/>
    <m/>
    <x v="2"/>
    <x v="0"/>
  </r>
  <r>
    <s v="00002463"/>
    <x v="6"/>
    <s v="733"/>
    <n v="30"/>
    <n v="1.9"/>
    <x v="0"/>
    <n v="504865.57"/>
    <d v="2019-11-20T00:00:00"/>
    <d v="2019-12-20T00:00:00"/>
    <n v="792.49"/>
    <n v="607.12"/>
    <s v="VIGENTE"/>
    <m/>
    <x v="2"/>
    <x v="0"/>
  </r>
  <r>
    <s v="00002464"/>
    <x v="6"/>
    <s v="733"/>
    <n v="30"/>
    <n v="1.9"/>
    <x v="0"/>
    <n v="504865.57"/>
    <d v="2019-11-20T00:00:00"/>
    <d v="2019-12-20T00:00:00"/>
    <n v="792.49"/>
    <n v="607.12"/>
    <s v="VIGENTE"/>
    <m/>
    <x v="2"/>
    <x v="0"/>
  </r>
  <r>
    <s v="00002465"/>
    <x v="0"/>
    <s v="1067"/>
    <n v="90"/>
    <n v="2"/>
    <x v="0"/>
    <n v="422319.07"/>
    <d v="2019-11-21T00:00:00"/>
    <d v="2020-02-19T00:00:00"/>
    <n v="2095.94"/>
    <n v="511.09"/>
    <s v="VIGENTE"/>
    <m/>
    <x v="0"/>
    <x v="1"/>
  </r>
  <r>
    <s v="00002466"/>
    <x v="6"/>
    <s v="1063"/>
    <n v="32"/>
    <n v="1.9"/>
    <x v="0"/>
    <n v="505231.65"/>
    <d v="2019-11-21T00:00:00"/>
    <d v="2019-12-23T00:00:00"/>
    <n v="845.98"/>
    <n v="581.14"/>
    <s v="VIGENTE"/>
    <m/>
    <x v="1"/>
    <x v="0"/>
  </r>
  <r>
    <s v="00002467"/>
    <x v="6"/>
    <s v="556"/>
    <n v="32"/>
    <n v="1.9"/>
    <x v="0"/>
    <n v="505231.65"/>
    <d v="2019-11-21T00:00:00"/>
    <d v="2019-12-23T00:00:00"/>
    <n v="845.98"/>
    <n v="581.14"/>
    <s v="VIGENTE"/>
    <m/>
    <x v="1"/>
    <x v="0"/>
  </r>
  <r>
    <s v="00002468"/>
    <x v="8"/>
    <s v="1064"/>
    <n v="32"/>
    <n v="2.25"/>
    <x v="0"/>
    <n v="506224.75"/>
    <d v="2019-11-21T00:00:00"/>
    <d v="2019-12-23T00:00:00"/>
    <n v="1002.22"/>
    <n v="688.37"/>
    <s v="VIGENTE"/>
    <m/>
    <x v="1"/>
    <x v="0"/>
  </r>
  <r>
    <s v="00002469"/>
    <x v="8"/>
    <s v="414"/>
    <n v="32"/>
    <n v="2.25"/>
    <x v="0"/>
    <n v="506224.75"/>
    <d v="2019-11-21T00:00:00"/>
    <d v="2019-12-23T00:00:00"/>
    <n v="1002.22"/>
    <n v="688.37"/>
    <s v="VIGENTE"/>
    <m/>
    <x v="1"/>
    <x v="0"/>
  </r>
  <r>
    <s v="00002470"/>
    <x v="7"/>
    <s v="1065"/>
    <n v="35"/>
    <n v="2.1"/>
    <x v="0"/>
    <n v="500000"/>
    <d v="2019-11-21T00:00:00"/>
    <d v="2019-12-26T00:00:00"/>
    <n v="1011.28"/>
    <n v="635.04"/>
    <s v="VIGENTE"/>
    <m/>
    <x v="1"/>
    <x v="0"/>
  </r>
  <r>
    <s v="00002471"/>
    <x v="7"/>
    <s v="1065"/>
    <n v="35"/>
    <n v="2.1"/>
    <x v="0"/>
    <n v="500000"/>
    <d v="2019-11-21T00:00:00"/>
    <d v="2019-12-26T00:00:00"/>
    <n v="1011.28"/>
    <n v="635.04"/>
    <s v="VIGENTE"/>
    <m/>
    <x v="1"/>
    <x v="0"/>
  </r>
  <r>
    <s v="00002472"/>
    <x v="1"/>
    <s v="1068"/>
    <n v="365"/>
    <n v="0.75"/>
    <x v="0"/>
    <n v="168064.5"/>
    <d v="2019-11-21T00:00:00"/>
    <d v="2020-11-20T00:00:00"/>
    <n v="1278.06"/>
    <n v="76.739999999999995"/>
    <s v="VIGENTE"/>
    <m/>
    <x v="0"/>
    <x v="8"/>
  </r>
  <r>
    <s v="00002473"/>
    <x v="6"/>
    <s v="1070"/>
    <n v="35"/>
    <n v="1.9"/>
    <x v="0"/>
    <n v="505242.97"/>
    <d v="2019-11-22T00:00:00"/>
    <d v="2019-12-27T00:00:00"/>
    <n v="925.39"/>
    <n v="554.74"/>
    <s v="VIGENTE"/>
    <m/>
    <x v="1"/>
    <x v="0"/>
  </r>
  <r>
    <s v="00002474"/>
    <x v="6"/>
    <s v="1070"/>
    <n v="35"/>
    <n v="1.9"/>
    <x v="0"/>
    <n v="505242.97"/>
    <d v="2019-11-22T00:00:00"/>
    <d v="2019-12-27T00:00:00"/>
    <n v="925.39"/>
    <n v="554.74"/>
    <s v="VIGENTE"/>
    <m/>
    <x v="1"/>
    <x v="0"/>
  </r>
  <r>
    <s v="00002475"/>
    <x v="4"/>
    <s v="447"/>
    <n v="25"/>
    <n v="2.2999999999999998"/>
    <x v="0"/>
    <n v="506540.61"/>
    <d v="2019-11-25T00:00:00"/>
    <d v="2019-12-20T00:00:00"/>
    <n v="800.53"/>
    <n v="575.94000000000005"/>
    <s v="VIGENTE"/>
    <m/>
    <x v="2"/>
    <x v="0"/>
  </r>
  <r>
    <s v="00002476"/>
    <x v="4"/>
    <s v="447"/>
    <n v="25"/>
    <n v="2.2999999999999998"/>
    <x v="0"/>
    <n v="506540.61"/>
    <d v="2019-11-25T00:00:00"/>
    <d v="2019-12-20T00:00:00"/>
    <n v="800.53"/>
    <n v="575.94000000000005"/>
    <s v="VIGENTE"/>
    <m/>
    <x v="2"/>
    <x v="0"/>
  </r>
  <r>
    <s v="00002477"/>
    <x v="8"/>
    <s v="979"/>
    <n v="31"/>
    <n v="2.25"/>
    <x v="0"/>
    <n v="500911.27"/>
    <d v="2019-11-26T00:00:00"/>
    <d v="2019-12-27T00:00:00"/>
    <n v="960.68"/>
    <n v="526.34"/>
    <s v="VIGENTE"/>
    <m/>
    <x v="1"/>
    <x v="0"/>
  </r>
  <r>
    <s v="00002478"/>
    <x v="8"/>
    <s v="979"/>
    <n v="31"/>
    <n v="2.25"/>
    <x v="0"/>
    <n v="500911.27"/>
    <d v="2019-11-26T00:00:00"/>
    <d v="2019-12-27T00:00:00"/>
    <n v="960.68"/>
    <n v="526.34"/>
    <s v="VIGENTE"/>
    <m/>
    <x v="1"/>
    <x v="0"/>
  </r>
  <r>
    <s v="00002479"/>
    <x v="4"/>
    <s v="888"/>
    <n v="29"/>
    <n v="2.2999999999999998"/>
    <x v="0"/>
    <n v="506547.63"/>
    <d v="2019-11-27T00:00:00"/>
    <d v="2019-12-26T00:00:00"/>
    <n v="928.74"/>
    <n v="511.96"/>
    <s v="VIGENTE"/>
    <m/>
    <x v="2"/>
    <x v="0"/>
  </r>
  <r>
    <s v="00002480"/>
    <x v="5"/>
    <s v="834"/>
    <n v="37"/>
    <n v="2"/>
    <x v="0"/>
    <n v="502152.38"/>
    <d v="2019-11-27T00:00:00"/>
    <d v="2020-01-03T00:00:00"/>
    <n v="1023.06"/>
    <n v="441.96"/>
    <s v="VIGENTE"/>
    <m/>
    <x v="1"/>
    <x v="7"/>
  </r>
  <r>
    <s v="00002481"/>
    <x v="5"/>
    <s v="834"/>
    <n v="37"/>
    <n v="2"/>
    <x v="0"/>
    <n v="502152.38"/>
    <d v="2019-11-27T00:00:00"/>
    <d v="2020-01-03T00:00:00"/>
    <n v="1023.06"/>
    <n v="441.96"/>
    <s v="VIGENTE"/>
    <m/>
    <x v="1"/>
    <x v="7"/>
  </r>
  <r>
    <s v="00002484"/>
    <x v="8"/>
    <s v="1025"/>
    <n v="30"/>
    <n v="2.25"/>
    <x v="0"/>
    <n v="502911.87"/>
    <d v="2019-11-19T00:00:00"/>
    <d v="2019-12-19T00:00:00"/>
    <n v="933.37"/>
    <n v="746.03"/>
    <s v="VIGENTE"/>
    <m/>
    <x v="2"/>
    <x v="0"/>
  </r>
  <r>
    <s v="00002485"/>
    <x v="8"/>
    <s v="1025"/>
    <n v="30"/>
    <n v="2.25"/>
    <x v="0"/>
    <n v="502911.87"/>
    <d v="2019-11-19T00:00:00"/>
    <d v="2019-12-19T00:00:00"/>
    <n v="933.37"/>
    <n v="746.03"/>
    <s v="VIGENTE"/>
    <m/>
    <x v="2"/>
    <x v="0"/>
  </r>
  <r>
    <s v="00002486"/>
    <x v="4"/>
    <s v="814"/>
    <n v="35"/>
    <n v="2.4"/>
    <x v="0"/>
    <n v="502596.33"/>
    <d v="2019-11-28T00:00:00"/>
    <d v="2020-01-02T00:00:00"/>
    <n v="1160.21"/>
    <n v="496.68"/>
    <s v="VIGENTE"/>
    <m/>
    <x v="1"/>
    <x v="7"/>
  </r>
  <r>
    <s v="00002487"/>
    <x v="4"/>
    <s v="814"/>
    <n v="35"/>
    <n v="2.4"/>
    <x v="0"/>
    <n v="502596.33"/>
    <d v="2019-11-28T00:00:00"/>
    <d v="2020-01-02T00:00:00"/>
    <n v="1160.21"/>
    <n v="496.68"/>
    <s v="VIGENTE"/>
    <m/>
    <x v="1"/>
    <x v="7"/>
  </r>
  <r>
    <s v="00002488"/>
    <x v="4"/>
    <s v="814"/>
    <n v="35"/>
    <n v="2.4"/>
    <x v="0"/>
    <n v="502596.33"/>
    <d v="2019-11-28T00:00:00"/>
    <d v="2020-01-02T00:00:00"/>
    <n v="1160.21"/>
    <n v="496.68"/>
    <s v="VIGENTE"/>
    <m/>
    <x v="1"/>
    <x v="7"/>
  </r>
  <r>
    <s v="00002489"/>
    <x v="4"/>
    <s v="814"/>
    <n v="35"/>
    <n v="2.4"/>
    <x v="0"/>
    <n v="502596.33"/>
    <d v="2019-11-28T00:00:00"/>
    <d v="2020-01-02T00:00:00"/>
    <n v="1160.21"/>
    <n v="496.68"/>
    <s v="VIGENTE"/>
    <m/>
    <x v="1"/>
    <x v="7"/>
  </r>
  <r>
    <s v="00002490"/>
    <x v="3"/>
    <s v="1082"/>
    <n v="36"/>
    <n v="2.2000000000000002"/>
    <x v="0"/>
    <n v="500000"/>
    <d v="2019-11-28T00:00:00"/>
    <d v="2020-01-03T00:00:00"/>
    <n v="1089.26"/>
    <n v="453.38"/>
    <s v="VIGENTE"/>
    <m/>
    <x v="1"/>
    <x v="7"/>
  </r>
  <r>
    <s v="00002491"/>
    <x v="3"/>
    <s v="1082"/>
    <n v="36"/>
    <n v="2.2000000000000002"/>
    <x v="0"/>
    <n v="500000"/>
    <d v="2019-11-28T00:00:00"/>
    <d v="2020-01-03T00:00:00"/>
    <n v="1089.26"/>
    <n v="453.38"/>
    <s v="VIGENTE"/>
    <m/>
    <x v="1"/>
    <x v="7"/>
  </r>
  <r>
    <s v="00002493"/>
    <x v="3"/>
    <s v="1082"/>
    <n v="36"/>
    <n v="2.2000000000000002"/>
    <x v="0"/>
    <n v="500000"/>
    <d v="2019-11-28T00:00:00"/>
    <d v="2020-01-03T00:00:00"/>
    <n v="1089.26"/>
    <n v="453.38"/>
    <s v="VIGENTE"/>
    <m/>
    <x v="1"/>
    <x v="7"/>
  </r>
  <r>
    <s v="00002494"/>
    <x v="3"/>
    <s v="1082"/>
    <n v="36"/>
    <n v="2.2000000000000002"/>
    <x v="0"/>
    <n v="500000"/>
    <d v="2019-11-28T00:00:00"/>
    <d v="2020-01-03T00:00:00"/>
    <n v="1089.26"/>
    <n v="453.38"/>
    <s v="VIGENTE"/>
    <m/>
    <x v="1"/>
    <x v="7"/>
  </r>
  <r>
    <s v="00002495"/>
    <x v="8"/>
    <s v="1083"/>
    <n v="36"/>
    <n v="2.25"/>
    <x v="0"/>
    <n v="500000"/>
    <d v="2019-11-28T00:00:00"/>
    <d v="2020-01-03T00:00:00"/>
    <n v="1113.77"/>
    <n v="463.57"/>
    <s v="VIGENTE"/>
    <m/>
    <x v="1"/>
    <x v="7"/>
  </r>
  <r>
    <s v="00002496"/>
    <x v="8"/>
    <s v="1083"/>
    <n v="36"/>
    <n v="2.25"/>
    <x v="0"/>
    <n v="500000"/>
    <d v="2019-11-28T00:00:00"/>
    <d v="2020-01-03T00:00:00"/>
    <n v="1113.77"/>
    <n v="463.57"/>
    <s v="VIGENTE"/>
    <m/>
    <x v="1"/>
    <x v="7"/>
  </r>
  <r>
    <s v="00002497"/>
    <x v="8"/>
    <s v="1083"/>
    <n v="36"/>
    <n v="2.25"/>
    <x v="0"/>
    <n v="500000"/>
    <d v="2019-11-28T00:00:00"/>
    <d v="2020-01-03T00:00:00"/>
    <n v="1113.77"/>
    <n v="463.57"/>
    <s v="VIGENTE"/>
    <m/>
    <x v="1"/>
    <x v="7"/>
  </r>
  <r>
    <s v="00002498"/>
    <x v="8"/>
    <s v="1083"/>
    <n v="36"/>
    <n v="2.25"/>
    <x v="0"/>
    <n v="500000"/>
    <d v="2019-11-28T00:00:00"/>
    <d v="2020-01-03T00:00:00"/>
    <n v="1113.77"/>
    <n v="463.57"/>
    <s v="VIGENTE"/>
    <m/>
    <x v="1"/>
    <x v="7"/>
  </r>
  <r>
    <s v="00002499"/>
    <x v="1"/>
    <s v="1073"/>
    <n v="365"/>
    <n v="3.15"/>
    <x v="0"/>
    <n v="164226.4"/>
    <d v="2019-11-26T00:00:00"/>
    <d v="2020-11-25T00:00:00"/>
    <n v="5246.12"/>
    <n v="240.53"/>
    <s v="VIGENTE"/>
    <m/>
    <x v="0"/>
    <x v="8"/>
  </r>
  <r>
    <s v="00002500"/>
    <x v="9"/>
    <s v="1087"/>
    <n v="40"/>
    <n v="2.35"/>
    <x v="0"/>
    <n v="500000"/>
    <d v="2019-11-29T00:00:00"/>
    <d v="2020-01-08T00:00:00"/>
    <n v="1292.1199999999999"/>
    <n v="451.67"/>
    <s v="VIGENTE"/>
    <m/>
    <x v="1"/>
    <x v="7"/>
  </r>
  <r>
    <s v="00002501"/>
    <x v="9"/>
    <s v="1087"/>
    <n v="40"/>
    <n v="2.35"/>
    <x v="0"/>
    <n v="500000"/>
    <d v="2019-11-29T00:00:00"/>
    <d v="2020-01-08T00:00:00"/>
    <n v="1292.1199999999999"/>
    <n v="451.67"/>
    <s v="VIGENTE"/>
    <m/>
    <x v="1"/>
    <x v="7"/>
  </r>
  <r>
    <s v="00002502"/>
    <x v="9"/>
    <s v="1087"/>
    <n v="40"/>
    <n v="2.35"/>
    <x v="0"/>
    <n v="500000"/>
    <d v="2019-11-29T00:00:00"/>
    <d v="2020-01-08T00:00:00"/>
    <n v="1292.1199999999999"/>
    <n v="451.67"/>
    <s v="VIGENTE"/>
    <m/>
    <x v="1"/>
    <x v="7"/>
  </r>
  <r>
    <s v="00002507"/>
    <x v="7"/>
    <s v="1086"/>
    <n v="39"/>
    <n v="2.1"/>
    <x v="0"/>
    <n v="500000"/>
    <d v="2019-11-29T00:00:00"/>
    <d v="2020-01-07T00:00:00"/>
    <n v="1126.99"/>
    <n v="404.12"/>
    <s v="VIGENTE"/>
    <m/>
    <x v="1"/>
    <x v="7"/>
  </r>
  <r>
    <s v="00002508"/>
    <x v="7"/>
    <s v="1086"/>
    <n v="39"/>
    <n v="2.1"/>
    <x v="0"/>
    <n v="500000"/>
    <d v="2019-11-29T00:00:00"/>
    <d v="2020-01-07T00:00:00"/>
    <n v="1126.99"/>
    <n v="404.12"/>
    <s v="VIGENTE"/>
    <m/>
    <x v="1"/>
    <x v="7"/>
  </r>
  <r>
    <s v="00002523"/>
    <x v="1"/>
    <s v="1104"/>
    <n v="181"/>
    <n v="2.95"/>
    <x v="0"/>
    <n v="158080.76999999999"/>
    <d v="2019-12-03T00:00:00"/>
    <d v="2020-06-01T00:00:00"/>
    <n v="2327.6999999999998"/>
    <n v="127.67"/>
    <s v="VIGENTE"/>
    <m/>
    <x v="0"/>
    <x v="9"/>
  </r>
  <r>
    <s v="00002524"/>
    <x v="1"/>
    <s v="1104"/>
    <n v="181"/>
    <n v="2.95"/>
    <x v="0"/>
    <n v="134078.31"/>
    <d v="2019-12-03T00:00:00"/>
    <d v="2020-06-01T00:00:00"/>
    <n v="1974.27"/>
    <n v="108.28"/>
    <s v="VIGENTE"/>
    <m/>
    <x v="0"/>
    <x v="9"/>
  </r>
  <r>
    <s v="00002525"/>
    <x v="1"/>
    <s v="1104"/>
    <n v="181"/>
    <n v="2.95"/>
    <x v="0"/>
    <n v="131397.54"/>
    <d v="2019-12-03T00:00:00"/>
    <d v="2020-06-01T00:00:00"/>
    <n v="1934.79"/>
    <n v="106.12"/>
    <s v="VIGENTE"/>
    <m/>
    <x v="0"/>
    <x v="9"/>
  </r>
  <r>
    <s v="00002526"/>
    <x v="1"/>
    <s v="1104"/>
    <n v="62"/>
    <n v="2.6"/>
    <x v="0"/>
    <n v="501392.27"/>
    <d v="2019-12-03T00:00:00"/>
    <d v="2020-02-03T00:00:00"/>
    <n v="2221.34"/>
    <n v="357.5"/>
    <s v="VIGENTE"/>
    <m/>
    <x v="0"/>
    <x v="1"/>
  </r>
  <r>
    <s v="00002527"/>
    <x v="1"/>
    <s v="1104"/>
    <n v="62"/>
    <n v="2.6"/>
    <x v="0"/>
    <n v="501392.27"/>
    <d v="2019-12-03T00:00:00"/>
    <d v="2020-02-03T00:00:00"/>
    <n v="2221.34"/>
    <n v="357.5"/>
    <s v="VIGENTE"/>
    <m/>
    <x v="0"/>
    <x v="1"/>
  </r>
  <r>
    <s v="00002528"/>
    <x v="1"/>
    <s v="1089"/>
    <n v="37"/>
    <n v="2.4500000000000002"/>
    <x v="0"/>
    <n v="501356.52"/>
    <d v="2019-12-02T00:00:00"/>
    <d v="2020-01-08T00:00:00"/>
    <n v="1248.78"/>
    <n v="370.81"/>
    <s v="VIGENTE"/>
    <m/>
    <x v="1"/>
    <x v="7"/>
  </r>
  <r>
    <s v="00002529"/>
    <x v="1"/>
    <s v="1089"/>
    <n v="37"/>
    <n v="2.4500000000000002"/>
    <x v="0"/>
    <n v="501356.52"/>
    <d v="2019-12-02T00:00:00"/>
    <d v="2020-01-08T00:00:00"/>
    <n v="1248.78"/>
    <n v="370.81"/>
    <s v="VIGENTE"/>
    <m/>
    <x v="1"/>
    <x v="7"/>
  </r>
  <r>
    <s v="00002530"/>
    <x v="9"/>
    <s v="1090"/>
    <n v="38"/>
    <n v="2.25"/>
    <x v="0"/>
    <n v="763388.98"/>
    <d v="2019-12-02T00:00:00"/>
    <d v="2020-01-09T00:00:00"/>
    <n v="1795.06"/>
    <n v="519.03"/>
    <s v="VIGENTE"/>
    <m/>
    <x v="1"/>
    <x v="7"/>
  </r>
  <r>
    <s v="00002531"/>
    <x v="9"/>
    <s v="1090"/>
    <n v="38"/>
    <n v="2.25"/>
    <x v="0"/>
    <n v="763388.98"/>
    <d v="2019-12-02T00:00:00"/>
    <d v="2020-01-09T00:00:00"/>
    <n v="1795.06"/>
    <n v="519.03"/>
    <s v="VIGENTE"/>
    <m/>
    <x v="1"/>
    <x v="7"/>
  </r>
  <r>
    <s v="00002532"/>
    <x v="9"/>
    <s v="1090"/>
    <n v="38"/>
    <n v="2.25"/>
    <x v="0"/>
    <n v="763388.98"/>
    <d v="2019-12-02T00:00:00"/>
    <d v="2020-01-09T00:00:00"/>
    <n v="1795.06"/>
    <n v="519.03"/>
    <s v="VIGENTE"/>
    <m/>
    <x v="1"/>
    <x v="7"/>
  </r>
  <r>
    <s v="00002533"/>
    <x v="2"/>
    <s v="1125"/>
    <n v="27"/>
    <n v="2.4"/>
    <x v="0"/>
    <n v="501517.52"/>
    <d v="2019-12-10T00:00:00"/>
    <d v="2020-01-06T00:00:00"/>
    <n v="892.86"/>
    <n v="99.12"/>
    <s v="VIGENTE"/>
    <m/>
    <x v="2"/>
    <x v="7"/>
  </r>
  <r>
    <s v="00002534"/>
    <x v="2"/>
    <s v="1125"/>
    <n v="27"/>
    <n v="2.4"/>
    <x v="0"/>
    <n v="501517.52"/>
    <d v="2019-12-10T00:00:00"/>
    <d v="2020-01-06T00:00:00"/>
    <n v="892.86"/>
    <n v="99.12"/>
    <s v="VIGENTE"/>
    <m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Tabla dinámica3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S28:W40" firstHeaderRow="1" firstDataRow="2" firstDataCol="1" rowPageCount="1" colPageCount="1"/>
  <pivotFields count="15">
    <pivotField showAll="0"/>
    <pivotField axis="axisRow" showAll="0">
      <items count="11">
        <item x="2"/>
        <item x="8"/>
        <item x="0"/>
        <item x="1"/>
        <item x="7"/>
        <item x="5"/>
        <item x="9"/>
        <item x="3"/>
        <item x="4"/>
        <item x="6"/>
        <item t="default"/>
      </items>
    </pivotField>
    <pivotField showAll="0"/>
    <pivotField showAll="0"/>
    <pivotField showAll="0"/>
    <pivotField axis="axisPage" multipleItemSelectionAllowed="1" showAll="0">
      <items count="2">
        <item x="0"/>
        <item t="default"/>
      </items>
    </pivotField>
    <pivotField dataField="1" numFmtId="167" showAll="0"/>
    <pivotField showAll="0"/>
    <pivotField showAll="0"/>
    <pivotField numFmtId="167" showAll="0"/>
    <pivotField numFmtId="167"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numFmtId="17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uma de CAPITAL" fld="6" baseField="0" baseItem="0" numFmtId="164"/>
  </dataFields>
  <formats count="5">
    <format dxfId="32">
      <pivotArea outline="0" collapsedLevelsAreSubtotals="1" fieldPosition="0"/>
    </format>
    <format dxfId="31">
      <pivotArea dataOnly="0" labelOnly="1" fieldPosition="0">
        <references count="1">
          <reference field="13" count="0"/>
        </references>
      </pivotArea>
    </format>
    <format dxfId="30">
      <pivotArea dataOnly="0" labelOnly="1" grandCol="1" outline="0" fieldPosition="0"/>
    </format>
    <format dxfId="29">
      <pivotArea dataOnly="0" labelOnly="1" fieldPosition="0">
        <references count="1">
          <reference field="13" count="0"/>
        </references>
      </pivotArea>
    </format>
    <format dxfId="28">
      <pivotArea collapsedLevelsAreSubtotals="1" fieldPosition="0">
        <references count="1">
          <reference field="1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2" cacheId="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S9:W21" firstHeaderRow="1" firstDataRow="2" firstDataCol="1" rowPageCount="1" colPageCount="1"/>
  <pivotFields count="14">
    <pivotField showAll="0"/>
    <pivotField axis="axisRow" showAll="0">
      <items count="11">
        <item x="2"/>
        <item x="8"/>
        <item x="0"/>
        <item x="1"/>
        <item x="7"/>
        <item x="5"/>
        <item x="9"/>
        <item x="3"/>
        <item x="4"/>
        <item x="6"/>
        <item t="default"/>
      </items>
    </pivotField>
    <pivotField showAll="0"/>
    <pivotField showAll="0"/>
    <pivotField showAll="0"/>
    <pivotField axis="axisPage" multipleItemSelectionAllowed="1" showAll="0">
      <items count="2">
        <item x="0"/>
        <item t="default"/>
      </items>
    </pivotField>
    <pivotField dataField="1" numFmtId="167" showAll="0"/>
    <pivotField showAll="0"/>
    <pivotField showAll="0"/>
    <pivotField numFmtId="167" showAll="0"/>
    <pivotField numFmtId="167" showAll="0"/>
    <pivotField showAll="0"/>
    <pivotField showAll="0"/>
    <pivotField axis="axisCol" showAll="0">
      <items count="4">
        <item x="2"/>
        <item x="1"/>
        <item x="0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uma de CAPITAL" fld="6" baseField="0" baseItem="0" numFmtId="164"/>
  </dataFields>
  <formats count="5">
    <format dxfId="37">
      <pivotArea outline="0" collapsedLevelsAreSubtotals="1" fieldPosition="0"/>
    </format>
    <format dxfId="36">
      <pivotArea dataOnly="0" labelOnly="1" fieldPosition="0">
        <references count="1">
          <reference field="13" count="0"/>
        </references>
      </pivotArea>
    </format>
    <format dxfId="35">
      <pivotArea dataOnly="0" labelOnly="1" grandCol="1" outline="0" fieldPosition="0"/>
    </format>
    <format dxfId="34">
      <pivotArea dataOnly="0" labelOnly="1" fieldPosition="0">
        <references count="1">
          <reference field="13" count="0"/>
        </references>
      </pivotArea>
    </format>
    <format dxfId="3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Tabla dinámica4" cacheId="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S46:AD58" firstHeaderRow="1" firstDataRow="2" firstDataCol="1" rowPageCount="1" colPageCount="1"/>
  <pivotFields count="15">
    <pivotField showAll="0"/>
    <pivotField axis="axisRow" showAll="0">
      <items count="11">
        <item x="2"/>
        <item x="8"/>
        <item x="0"/>
        <item x="1"/>
        <item x="7"/>
        <item x="5"/>
        <item x="9"/>
        <item x="3"/>
        <item x="4"/>
        <item x="6"/>
        <item t="default"/>
      </items>
    </pivotField>
    <pivotField showAll="0"/>
    <pivotField showAll="0"/>
    <pivotField showAll="0"/>
    <pivotField axis="axisPage" multipleItemSelectionAllowed="1" showAll="0">
      <items count="2">
        <item x="0"/>
        <item t="default"/>
      </items>
    </pivotField>
    <pivotField dataField="1" numFmtId="167" showAll="0"/>
    <pivotField showAll="0"/>
    <pivotField showAll="0"/>
    <pivotField numFmtId="167" showAll="0"/>
    <pivotField numFmtId="167" showAll="0"/>
    <pivotField showAll="0"/>
    <pivotField showAll="0"/>
    <pivotField showAll="0"/>
    <pivotField axis="axisCol" numFmtId="17" showAll="0" defaultSubtotal="0">
      <items count="10">
        <item x="0"/>
        <item x="7"/>
        <item x="1"/>
        <item x="3"/>
        <item x="5"/>
        <item x="9"/>
        <item x="6"/>
        <item x="2"/>
        <item x="4"/>
        <item x="8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4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1">
    <dataField name="Suma de CAPITAL" fld="6" baseField="0" baseItem="0" numFmtId="164"/>
  </dataFields>
  <formats count="3">
    <format dxfId="40">
      <pivotArea outline="0" collapsedLevelsAreSubtotals="1" fieldPosition="0"/>
    </format>
    <format dxfId="39">
      <pivotArea dataOnly="0" labelOnly="1" grandCol="1" outline="0" fieldPosition="0"/>
    </format>
    <format dxfId="38">
      <pivotArea collapsedLevelsAreSubtotals="1" fieldPosition="0">
        <references count="1">
          <reference field="1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Tabla dinámica2" cacheId="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Y8:AY282" firstHeaderRow="1" firstDataRow="1" firstDataCol="1" rowPageCount="1" colPageCount="1"/>
  <pivotFields count="4">
    <pivotField numFmtId="14" showAll="0"/>
    <pivotField axis="axisPage" multipleItemSelectionAllowed="1" showAll="0">
      <items count="8">
        <item h="1" x="5"/>
        <item x="6"/>
        <item x="0"/>
        <item x="1"/>
        <item x="2"/>
        <item x="3"/>
        <item h="1" x="4"/>
        <item t="default"/>
      </items>
    </pivotField>
    <pivotField axis="axisRow" showAll="0">
      <items count="366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58"/>
        <item x="57"/>
        <item x="56"/>
        <item x="55"/>
        <item x="54"/>
        <item x="53"/>
        <item x="52"/>
        <item x="51"/>
        <item x="50"/>
        <item x="49"/>
        <item x="48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135"/>
        <item x="47"/>
        <item x="261"/>
        <item x="342"/>
        <item x="341"/>
        <item x="340"/>
        <item x="339"/>
        <item x="338"/>
        <item x="337"/>
        <item x="336"/>
        <item x="335"/>
        <item x="334"/>
        <item x="189"/>
        <item x="159"/>
        <item x="158"/>
        <item x="157"/>
        <item x="156"/>
        <item x="155"/>
        <item x="154"/>
        <item x="153"/>
        <item x="152"/>
        <item x="151"/>
        <item x="312"/>
        <item x="311"/>
        <item x="310"/>
        <item x="309"/>
        <item x="308"/>
        <item x="307"/>
        <item x="305"/>
        <item x="98"/>
        <item x="220"/>
        <item x="219"/>
        <item x="218"/>
        <item x="217"/>
        <item x="216"/>
        <item x="215"/>
        <item x="214"/>
        <item x="188"/>
        <item x="187"/>
        <item x="67"/>
        <item x="66"/>
        <item x="65"/>
        <item x="306"/>
        <item x="8"/>
        <item x="186"/>
        <item x="64"/>
        <item x="97"/>
        <item x="7"/>
        <item x="46"/>
        <item x="45"/>
        <item x="44"/>
        <item x="43"/>
        <item x="42"/>
        <item x="41"/>
        <item x="40"/>
        <item x="39"/>
        <item x="134"/>
        <item x="133"/>
        <item x="132"/>
        <item x="131"/>
        <item x="130"/>
        <item x="129"/>
        <item x="128"/>
        <item x="260"/>
        <item x="259"/>
        <item x="258"/>
        <item x="257"/>
        <item x="256"/>
        <item x="255"/>
        <item x="254"/>
        <item x="253"/>
        <item x="252"/>
        <item x="251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50"/>
        <item x="249"/>
        <item x="248"/>
        <item x="247"/>
        <item x="246"/>
        <item x="245"/>
        <item x="244"/>
        <item x="243"/>
        <item x="213"/>
        <item x="212"/>
        <item x="185"/>
        <item x="184"/>
        <item x="183"/>
        <item x="182"/>
        <item x="181"/>
        <item x="127"/>
        <item x="126"/>
        <item x="125"/>
        <item x="124"/>
        <item x="123"/>
        <item x="122"/>
        <item x="121"/>
        <item x="120"/>
        <item x="96"/>
        <item x="95"/>
        <item x="94"/>
        <item x="93"/>
        <item x="92"/>
        <item x="91"/>
        <item x="90"/>
        <item x="63"/>
        <item x="62"/>
        <item x="61"/>
        <item x="60"/>
        <item x="59"/>
        <item x="38"/>
        <item x="37"/>
        <item x="36"/>
        <item x="35"/>
        <item x="34"/>
        <item x="33"/>
        <item x="32"/>
        <item x="31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2">
    <field x="3"/>
    <field x="2"/>
  </rowFields>
  <rowItems count="274">
    <i>
      <x/>
    </i>
    <i r="1">
      <x v="43"/>
    </i>
    <i r="1">
      <x v="44"/>
    </i>
    <i r="1">
      <x v="47"/>
    </i>
    <i r="1">
      <x v="48"/>
    </i>
    <i r="1">
      <x v="49"/>
    </i>
    <i r="1">
      <x v="50"/>
    </i>
    <i r="1">
      <x v="51"/>
    </i>
    <i r="1">
      <x v="54"/>
    </i>
    <i r="1">
      <x v="55"/>
    </i>
    <i r="1">
      <x v="56"/>
    </i>
    <i r="1">
      <x v="57"/>
    </i>
    <i r="1">
      <x v="58"/>
    </i>
    <i r="1">
      <x v="61"/>
    </i>
    <i r="1">
      <x v="62"/>
    </i>
    <i r="1">
      <x v="63"/>
    </i>
    <i r="1">
      <x v="64"/>
    </i>
    <i r="1">
      <x v="213"/>
    </i>
    <i r="1">
      <x v="216"/>
    </i>
    <i r="1">
      <x v="217"/>
    </i>
    <i r="1">
      <x v="218"/>
    </i>
    <i r="1">
      <x v="219"/>
    </i>
    <i r="1">
      <x v="220"/>
    </i>
    <i>
      <x v="1"/>
    </i>
    <i r="1">
      <x v="179"/>
    </i>
    <i r="1">
      <x v="180"/>
    </i>
    <i r="1">
      <x v="181"/>
    </i>
    <i r="1">
      <x v="182"/>
    </i>
    <i r="1">
      <x v="183"/>
    </i>
    <i r="1">
      <x v="186"/>
    </i>
    <i r="1">
      <x v="187"/>
    </i>
    <i r="1">
      <x v="188"/>
    </i>
    <i r="1">
      <x v="189"/>
    </i>
    <i r="1">
      <x v="190"/>
    </i>
    <i r="1">
      <x v="193"/>
    </i>
    <i r="1">
      <x v="194"/>
    </i>
    <i r="1">
      <x v="195"/>
    </i>
    <i r="1">
      <x v="196"/>
    </i>
    <i r="1">
      <x v="197"/>
    </i>
    <i r="1">
      <x v="233"/>
    </i>
    <i r="1">
      <x v="234"/>
    </i>
    <i r="1">
      <x v="235"/>
    </i>
    <i r="1">
      <x v="236"/>
    </i>
    <i r="1">
      <x v="237"/>
    </i>
    <i r="1">
      <x v="283"/>
    </i>
    <i>
      <x v="2"/>
    </i>
    <i r="1">
      <x v="284"/>
    </i>
    <i r="1">
      <x v="285"/>
    </i>
    <i r="1">
      <x v="286"/>
    </i>
    <i r="1">
      <x v="287"/>
    </i>
    <i r="1">
      <x v="290"/>
    </i>
    <i r="1">
      <x v="291"/>
    </i>
    <i r="1">
      <x v="292"/>
    </i>
    <i r="1">
      <x v="293"/>
    </i>
    <i r="1">
      <x v="294"/>
    </i>
    <i r="1">
      <x v="297"/>
    </i>
    <i r="1">
      <x v="298"/>
    </i>
    <i r="1">
      <x v="299"/>
    </i>
    <i r="1">
      <x v="300"/>
    </i>
    <i r="1">
      <x v="301"/>
    </i>
    <i r="1">
      <x v="304"/>
    </i>
    <i r="1">
      <x v="305"/>
    </i>
    <i r="1">
      <x v="306"/>
    </i>
    <i r="1">
      <x v="307"/>
    </i>
    <i r="1">
      <x v="308"/>
    </i>
    <i r="1">
      <x v="311"/>
    </i>
    <i r="1">
      <x v="312"/>
    </i>
    <i r="1">
      <x v="313"/>
    </i>
    <i r="1">
      <x v="314"/>
    </i>
    <i>
      <x v="3"/>
    </i>
    <i r="1">
      <x v="199"/>
    </i>
    <i r="1">
      <x v="202"/>
    </i>
    <i r="1">
      <x v="203"/>
    </i>
    <i r="1">
      <x v="204"/>
    </i>
    <i r="1">
      <x v="205"/>
    </i>
    <i r="1">
      <x v="206"/>
    </i>
    <i r="1">
      <x v="209"/>
    </i>
    <i r="1">
      <x v="212"/>
    </i>
    <i r="1">
      <x v="273"/>
    </i>
    <i r="1">
      <x v="274"/>
    </i>
    <i r="1">
      <x v="275"/>
    </i>
    <i r="1">
      <x v="278"/>
    </i>
    <i r="1">
      <x v="279"/>
    </i>
    <i r="1">
      <x v="280"/>
    </i>
    <i r="1">
      <x v="281"/>
    </i>
    <i r="1">
      <x v="282"/>
    </i>
    <i r="1">
      <x v="317"/>
    </i>
    <i r="1">
      <x v="318"/>
    </i>
    <i r="1">
      <x v="319"/>
    </i>
    <i r="1">
      <x v="320"/>
    </i>
    <i r="1">
      <x v="321"/>
    </i>
    <i>
      <x v="4"/>
    </i>
    <i r="1">
      <x v="22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6"/>
    </i>
    <i r="1">
      <x v="37"/>
    </i>
    <i r="1">
      <x v="38"/>
    </i>
    <i r="1">
      <x v="39"/>
    </i>
    <i r="1">
      <x v="40"/>
    </i>
    <i r="1">
      <x v="240"/>
    </i>
    <i r="1">
      <x v="241"/>
    </i>
    <i r="1">
      <x v="242"/>
    </i>
    <i r="1">
      <x v="243"/>
    </i>
    <i r="1">
      <x v="244"/>
    </i>
    <i r="1">
      <x v="323"/>
    </i>
    <i r="1">
      <x v="324"/>
    </i>
    <i>
      <x v="5"/>
    </i>
    <i r="1">
      <x v="98"/>
    </i>
    <i r="1">
      <x v="99"/>
    </i>
    <i r="1">
      <x v="100"/>
    </i>
    <i r="1">
      <x v="103"/>
    </i>
    <i r="1">
      <x v="104"/>
    </i>
    <i r="1">
      <x v="105"/>
    </i>
    <i r="1">
      <x v="106"/>
    </i>
    <i r="1">
      <x v="107"/>
    </i>
    <i r="1">
      <x v="110"/>
    </i>
    <i r="1">
      <x v="111"/>
    </i>
    <i r="1">
      <x v="112"/>
    </i>
    <i r="1">
      <x v="113"/>
    </i>
    <i r="1">
      <x v="114"/>
    </i>
    <i r="1">
      <x v="117"/>
    </i>
    <i r="1">
      <x v="118"/>
    </i>
    <i r="1">
      <x v="119"/>
    </i>
    <i r="1">
      <x v="222"/>
    </i>
    <i r="1">
      <x v="247"/>
    </i>
    <i r="1">
      <x v="325"/>
    </i>
    <i r="1">
      <x v="326"/>
    </i>
    <i r="1">
      <x v="327"/>
    </i>
    <i r="1">
      <x v="328"/>
    </i>
    <i r="1">
      <x v="329"/>
    </i>
    <i>
      <x v="6"/>
    </i>
    <i r="1">
      <x v="122"/>
    </i>
    <i r="1">
      <x v="123"/>
    </i>
    <i r="1">
      <x v="124"/>
    </i>
    <i r="1">
      <x v="125"/>
    </i>
    <i r="1">
      <x v="126"/>
    </i>
    <i r="1">
      <x v="129"/>
    </i>
    <i r="1">
      <x v="130"/>
    </i>
    <i r="1">
      <x v="131"/>
    </i>
    <i r="1">
      <x v="132"/>
    </i>
    <i r="1">
      <x v="133"/>
    </i>
    <i r="1">
      <x v="136"/>
    </i>
    <i r="1">
      <x v="137"/>
    </i>
    <i r="1">
      <x v="138"/>
    </i>
    <i r="1">
      <x v="139"/>
    </i>
    <i r="1">
      <x v="140"/>
    </i>
    <i r="1">
      <x v="225"/>
    </i>
    <i r="1">
      <x v="226"/>
    </i>
    <i r="1">
      <x v="227"/>
    </i>
    <i r="1">
      <x v="228"/>
    </i>
    <i r="1">
      <x v="229"/>
    </i>
    <i>
      <x v="7"/>
    </i>
    <i r="1">
      <x v="163"/>
    </i>
    <i r="1">
      <x v="164"/>
    </i>
    <i r="1">
      <x v="165"/>
    </i>
    <i r="1">
      <x v="166"/>
    </i>
    <i r="1">
      <x v="167"/>
    </i>
    <i r="1">
      <x v="170"/>
    </i>
    <i r="1">
      <x v="171"/>
    </i>
    <i r="1">
      <x v="172"/>
    </i>
    <i r="1">
      <x v="173"/>
    </i>
    <i r="1">
      <x v="174"/>
    </i>
    <i r="1">
      <x v="177"/>
    </i>
    <i r="1">
      <x v="210"/>
    </i>
    <i r="1">
      <x v="266"/>
    </i>
    <i r="1">
      <x v="267"/>
    </i>
    <i r="1">
      <x v="268"/>
    </i>
    <i r="1">
      <x v="271"/>
    </i>
    <i r="1">
      <x v="272"/>
    </i>
    <i r="1">
      <x v="330"/>
    </i>
    <i r="1">
      <x v="331"/>
    </i>
    <i r="1">
      <x v="332"/>
    </i>
    <i r="1">
      <x v="335"/>
    </i>
    <i r="1">
      <x v="336"/>
    </i>
    <i r="1">
      <x v="337"/>
    </i>
    <i>
      <x v="8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8"/>
    </i>
    <i r="1">
      <x v="19"/>
    </i>
    <i r="1">
      <x v="20"/>
    </i>
    <i r="1">
      <x v="239"/>
    </i>
    <i r="1">
      <x v="256"/>
    </i>
    <i r="1">
      <x v="340"/>
    </i>
    <i r="1">
      <x v="341"/>
    </i>
    <i r="1">
      <x v="342"/>
    </i>
    <i r="1">
      <x v="343"/>
    </i>
    <i r="1">
      <x v="344"/>
    </i>
    <i>
      <x v="9"/>
    </i>
    <i r="1">
      <x v="143"/>
    </i>
    <i r="1">
      <x v="144"/>
    </i>
    <i r="1">
      <x v="145"/>
    </i>
    <i r="1">
      <x v="146"/>
    </i>
    <i r="1">
      <x v="147"/>
    </i>
    <i r="1">
      <x v="150"/>
    </i>
    <i r="1">
      <x v="151"/>
    </i>
    <i r="1">
      <x v="152"/>
    </i>
    <i r="1">
      <x v="153"/>
    </i>
    <i r="1">
      <x v="154"/>
    </i>
    <i r="1">
      <x v="157"/>
    </i>
    <i r="1">
      <x v="158"/>
    </i>
    <i r="1">
      <x v="159"/>
    </i>
    <i r="1">
      <x v="160"/>
    </i>
    <i r="1">
      <x v="161"/>
    </i>
    <i r="1">
      <x v="250"/>
    </i>
    <i r="1">
      <x v="251"/>
    </i>
    <i r="1">
      <x v="255"/>
    </i>
    <i r="1">
      <x v="345"/>
    </i>
    <i r="1">
      <x v="346"/>
    </i>
    <i r="1">
      <x v="349"/>
    </i>
    <i>
      <x v="10"/>
    </i>
    <i r="1">
      <x v="87"/>
    </i>
    <i r="1">
      <x v="88"/>
    </i>
    <i r="1">
      <x v="89"/>
    </i>
    <i r="1">
      <x v="90"/>
    </i>
    <i r="1">
      <x v="93"/>
    </i>
    <i r="1">
      <x v="94"/>
    </i>
    <i r="1">
      <x v="95"/>
    </i>
    <i r="1">
      <x v="96"/>
    </i>
    <i r="1">
      <x v="97"/>
    </i>
    <i r="1">
      <x v="259"/>
    </i>
    <i r="1">
      <x v="260"/>
    </i>
    <i r="1">
      <x v="261"/>
    </i>
    <i r="1">
      <x v="262"/>
    </i>
    <i r="1">
      <x v="263"/>
    </i>
    <i r="1">
      <x v="350"/>
    </i>
    <i r="1">
      <x v="351"/>
    </i>
    <i r="1">
      <x v="352"/>
    </i>
    <i r="1">
      <x v="353"/>
    </i>
    <i r="1">
      <x v="354"/>
    </i>
    <i r="1">
      <x v="357"/>
    </i>
    <i>
      <x v="11"/>
    </i>
    <i r="1">
      <x v="65"/>
    </i>
    <i r="1">
      <x v="66"/>
    </i>
    <i r="1">
      <x v="67"/>
    </i>
    <i r="1">
      <x v="68"/>
    </i>
    <i r="1">
      <x v="71"/>
    </i>
    <i r="1">
      <x v="72"/>
    </i>
    <i r="1">
      <x v="73"/>
    </i>
    <i r="1">
      <x v="74"/>
    </i>
    <i r="1">
      <x v="75"/>
    </i>
    <i r="1">
      <x v="78"/>
    </i>
    <i r="1">
      <x v="79"/>
    </i>
    <i r="1">
      <x v="80"/>
    </i>
    <i r="1">
      <x v="81"/>
    </i>
    <i r="1">
      <x v="82"/>
    </i>
    <i r="1">
      <x v="85"/>
    </i>
    <i r="1">
      <x v="86"/>
    </i>
    <i r="1">
      <x v="253"/>
    </i>
    <i r="1">
      <x v="257"/>
    </i>
    <i r="1">
      <x v="358"/>
    </i>
    <i r="1">
      <x v="361"/>
    </i>
    <i r="1">
      <x v="362"/>
    </i>
    <i r="1">
      <x v="363"/>
    </i>
    <i r="1">
      <x v="364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Tabla dinámica6" cacheId="1" applyNumberFormats="0" applyBorderFormats="0" applyFontFormats="0" applyPatternFormats="0" applyAlignmentFormats="0" applyWidthHeightFormats="1" dataCaption="Valores" grandTotalCaption="Total general" updatedVersion="4" minRefreshableVersion="3" useAutoFormatting="1" itemPrintTitles="1" createdVersion="4" indent="0" outline="1" outlineData="1" multipleFieldFilters="0">
  <location ref="P3:Z43" firstHeaderRow="1" firstDataRow="3" firstDataCol="1"/>
  <pivotFields count="12">
    <pivotField showAll="0"/>
    <pivotField showAll="0"/>
    <pivotField numFmtId="177" showAll="0"/>
    <pivotField axis="axisCol" showAll="0">
      <items count="5">
        <item x="0"/>
        <item x="3"/>
        <item x="2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dataField="1" numFmtId="167" showAll="0"/>
    <pivotField showAll="0"/>
    <pivotField axis="axisRow" showAll="0">
      <items count="3">
        <item x="1"/>
        <item x="0"/>
        <item t="default"/>
      </items>
    </pivotField>
    <pivotField axis="axisRow" showAll="0" defaultSubtotal="0">
      <items count="35">
        <item x="33"/>
        <item x="19"/>
        <item x="18"/>
        <item x="17"/>
        <item x="16"/>
        <item x="15"/>
        <item x="14"/>
        <item x="13"/>
        <item x="10"/>
        <item x="9"/>
        <item x="8"/>
        <item x="7"/>
        <item x="6"/>
        <item x="5"/>
        <item x="4"/>
        <item x="32"/>
        <item x="34"/>
        <item x="27"/>
        <item x="29"/>
        <item x="24"/>
        <item x="25"/>
        <item x="23"/>
        <item x="22"/>
        <item x="3"/>
        <item x="2"/>
        <item x="1"/>
        <item x="0"/>
        <item x="11"/>
        <item x="12"/>
        <item x="28"/>
        <item x="26"/>
        <item x="31"/>
        <item x="21"/>
        <item x="30"/>
        <item x="20"/>
      </items>
    </pivotField>
    <pivotField numFmtId="167" showAll="0" defaultSubtotal="0">
      <items count="492">
        <item x="7"/>
        <item x="235"/>
        <item x="6"/>
        <item x="446"/>
        <item x="223"/>
        <item x="1"/>
        <item x="211"/>
        <item x="363"/>
        <item x="256"/>
        <item x="255"/>
        <item x="143"/>
        <item x="75"/>
        <item x="4"/>
        <item x="405"/>
        <item x="436"/>
        <item x="207"/>
        <item x="264"/>
        <item x="61"/>
        <item x="236"/>
        <item x="283"/>
        <item x="226"/>
        <item x="314"/>
        <item x="113"/>
        <item x="5"/>
        <item x="448"/>
        <item x="225"/>
        <item x="271"/>
        <item x="147"/>
        <item x="340"/>
        <item x="228"/>
        <item x="146"/>
        <item x="404"/>
        <item x="2"/>
        <item x="53"/>
        <item x="3"/>
        <item x="96"/>
        <item x="303"/>
        <item x="206"/>
        <item x="321"/>
        <item x="352"/>
        <item x="52"/>
        <item x="367"/>
        <item x="362"/>
        <item x="272"/>
        <item x="241"/>
        <item x="129"/>
        <item x="46"/>
        <item x="212"/>
        <item x="59"/>
        <item x="49"/>
        <item x="370"/>
        <item x="438"/>
        <item x="234"/>
        <item x="279"/>
        <item x="111"/>
        <item x="474"/>
        <item x="372"/>
        <item x="310"/>
        <item x="476"/>
        <item x="87"/>
        <item x="184"/>
        <item x="346"/>
        <item x="169"/>
        <item x="297"/>
        <item x="298"/>
        <item x="420"/>
        <item x="208"/>
        <item x="227"/>
        <item x="466"/>
        <item x="315"/>
        <item x="86"/>
        <item x="209"/>
        <item x="135"/>
        <item x="483"/>
        <item x="442"/>
        <item x="441"/>
        <item x="364"/>
        <item x="307"/>
        <item x="349"/>
        <item x="443"/>
        <item x="21"/>
        <item x="139"/>
        <item x="414"/>
        <item x="171"/>
        <item x="344"/>
        <item x="124"/>
        <item x="55"/>
        <item x="395"/>
        <item x="138"/>
        <item x="361"/>
        <item x="330"/>
        <item x="47"/>
        <item x="247"/>
        <item x="11"/>
        <item x="439"/>
        <item x="444"/>
        <item x="108"/>
        <item x="54"/>
        <item x="115"/>
        <item x="200"/>
        <item x="57"/>
        <item x="125"/>
        <item x="213"/>
        <item x="246"/>
        <item x="132"/>
        <item x="378"/>
        <item x="292"/>
        <item x="388"/>
        <item x="164"/>
        <item x="313"/>
        <item x="8"/>
        <item x="38"/>
        <item x="77"/>
        <item x="15"/>
        <item x="249"/>
        <item x="239"/>
        <item x="191"/>
        <item x="467"/>
        <item x="245"/>
        <item x="301"/>
        <item x="198"/>
        <item x="377"/>
        <item x="440"/>
        <item x="85"/>
        <item x="437"/>
        <item x="250"/>
        <item x="238"/>
        <item x="300"/>
        <item x="426"/>
        <item x="336"/>
        <item x="25"/>
        <item x="319"/>
        <item x="252"/>
        <item x="165"/>
        <item x="347"/>
        <item x="89"/>
        <item x="97"/>
        <item x="396"/>
        <item x="280"/>
        <item x="413"/>
        <item x="81"/>
        <item x="431"/>
        <item x="254"/>
        <item x="232"/>
        <item x="244"/>
        <item x="253"/>
        <item x="463"/>
        <item x="137"/>
        <item x="44"/>
        <item x="392"/>
        <item x="60"/>
        <item x="56"/>
        <item x="136"/>
        <item x="369"/>
        <item x="80"/>
        <item x="193"/>
        <item x="302"/>
        <item x="419"/>
        <item x="182"/>
        <item x="229"/>
        <item x="257"/>
        <item x="50"/>
        <item x="382"/>
        <item x="480"/>
        <item x="248"/>
        <item x="102"/>
        <item x="45"/>
        <item x="475"/>
        <item x="141"/>
        <item x="365"/>
        <item x="320"/>
        <item x="173"/>
        <item x="353"/>
        <item x="51"/>
        <item x="329"/>
        <item x="371"/>
        <item x="144"/>
        <item x="366"/>
        <item x="381"/>
        <item x="282"/>
        <item x="186"/>
        <item x="22"/>
        <item x="185"/>
        <item x="196"/>
        <item x="260"/>
        <item x="398"/>
        <item x="133"/>
        <item x="58"/>
        <item x="106"/>
        <item x="48"/>
        <item x="154"/>
        <item x="233"/>
        <item x="110"/>
        <item x="469"/>
        <item x="218"/>
        <item x="93"/>
        <item x="348"/>
        <item x="210"/>
        <item x="240"/>
        <item x="335"/>
        <item x="127"/>
        <item x="118"/>
        <item x="202"/>
        <item x="285"/>
        <item x="430"/>
        <item x="109"/>
        <item x="40"/>
        <item x="293"/>
        <item x="195"/>
        <item x="20"/>
        <item x="183"/>
        <item x="230"/>
        <item x="43"/>
        <item x="187"/>
        <item x="308"/>
        <item x="39"/>
        <item x="345"/>
        <item x="407"/>
        <item x="98"/>
        <item x="14"/>
        <item x="393"/>
        <item x="281"/>
        <item x="464"/>
        <item x="427"/>
        <item x="422"/>
        <item x="167"/>
        <item x="126"/>
        <item x="84"/>
        <item x="465"/>
        <item x="41"/>
        <item x="134"/>
        <item x="373"/>
        <item x="435"/>
        <item x="24"/>
        <item x="251"/>
        <item x="215"/>
        <item x="73"/>
        <item x="424"/>
        <item x="449"/>
        <item x="180"/>
        <item x="341"/>
        <item x="379"/>
        <item x="88"/>
        <item x="403"/>
        <item x="216"/>
        <item x="322"/>
        <item x="389"/>
        <item x="105"/>
        <item x="23"/>
        <item x="158"/>
        <item x="0"/>
        <item x="36"/>
        <item x="415"/>
        <item x="312"/>
        <item x="374"/>
        <item x="128"/>
        <item x="309"/>
        <item x="471"/>
        <item x="112"/>
        <item x="190"/>
        <item x="33"/>
        <item x="100"/>
        <item x="380"/>
        <item x="35"/>
        <item x="265"/>
        <item x="263"/>
        <item x="37"/>
        <item x="64"/>
        <item x="391"/>
        <item x="375"/>
        <item x="76"/>
        <item x="42"/>
        <item x="71"/>
        <item x="203"/>
        <item x="83"/>
        <item x="156"/>
        <item x="268"/>
        <item x="201"/>
        <item x="104"/>
        <item x="304"/>
        <item x="477"/>
        <item x="337"/>
        <item x="350"/>
        <item x="351"/>
        <item x="450"/>
        <item x="473"/>
        <item x="318"/>
        <item x="148"/>
        <item x="222"/>
        <item x="409"/>
        <item x="145"/>
        <item x="170"/>
        <item x="410"/>
        <item x="481"/>
        <item x="290"/>
        <item x="159"/>
        <item x="472"/>
        <item x="197"/>
        <item x="295"/>
        <item x="34"/>
        <item x="316"/>
        <item x="355"/>
        <item x="220"/>
        <item x="273"/>
        <item x="387"/>
        <item x="368"/>
        <item x="192"/>
        <item x="155"/>
        <item x="114"/>
        <item x="63"/>
        <item x="237"/>
        <item x="485"/>
        <item x="9"/>
        <item x="62"/>
        <item x="231"/>
        <item x="394"/>
        <item x="342"/>
        <item x="453"/>
        <item x="26"/>
        <item x="286"/>
        <item x="219"/>
        <item x="296"/>
        <item x="354"/>
        <item x="140"/>
        <item x="357"/>
        <item x="174"/>
        <item x="120"/>
        <item x="91"/>
        <item x="306"/>
        <item x="331"/>
        <item x="205"/>
        <item x="482"/>
        <item x="74"/>
        <item x="447"/>
        <item x="19"/>
        <item x="142"/>
        <item x="188"/>
        <item x="152"/>
        <item x="278"/>
        <item x="411"/>
        <item x="199"/>
        <item x="333"/>
        <item x="326"/>
        <item x="151"/>
        <item x="289"/>
        <item x="90"/>
        <item x="117"/>
        <item x="356"/>
        <item x="418"/>
        <item x="179"/>
        <item x="28"/>
        <item x="92"/>
        <item x="274"/>
        <item x="214"/>
        <item x="178"/>
        <item x="470"/>
        <item x="189"/>
        <item x="343"/>
        <item x="163"/>
        <item x="181"/>
        <item x="69"/>
        <item x="299"/>
        <item x="66"/>
        <item x="317"/>
        <item x="412"/>
        <item x="261"/>
        <item x="82"/>
        <item x="275"/>
        <item x="68"/>
        <item x="27"/>
        <item x="269"/>
        <item x="416"/>
        <item x="332"/>
        <item x="408"/>
        <item x="130"/>
        <item x="479"/>
        <item x="217"/>
        <item x="119"/>
        <item x="360"/>
        <item x="421"/>
        <item x="258"/>
        <item x="18"/>
        <item x="423"/>
        <item x="94"/>
        <item x="323"/>
        <item x="277"/>
        <item x="454"/>
        <item x="311"/>
        <item x="122"/>
        <item x="406"/>
        <item x="168"/>
        <item x="288"/>
        <item x="267"/>
        <item x="243"/>
        <item x="452"/>
        <item x="224"/>
        <item x="417"/>
        <item x="78"/>
        <item x="327"/>
        <item x="65"/>
        <item x="177"/>
        <item x="176"/>
        <item x="486"/>
        <item x="433"/>
        <item x="487"/>
        <item x="276"/>
        <item x="131"/>
        <item x="358"/>
        <item x="204"/>
        <item x="291"/>
        <item x="334"/>
        <item x="478"/>
        <item x="17"/>
        <item x="457"/>
        <item x="266"/>
        <item x="116"/>
        <item x="325"/>
        <item x="376"/>
        <item x="401"/>
        <item x="194"/>
        <item x="72"/>
        <item x="270"/>
        <item x="455"/>
        <item x="402"/>
        <item x="153"/>
        <item x="294"/>
        <item x="10"/>
        <item x="284"/>
        <item x="445"/>
        <item x="428"/>
        <item x="491"/>
        <item x="121"/>
        <item x="456"/>
        <item x="459"/>
        <item x="462"/>
        <item x="95"/>
        <item x="489"/>
        <item x="458"/>
        <item x="67"/>
        <item x="161"/>
        <item x="157"/>
        <item x="434"/>
        <item x="162"/>
        <item x="221"/>
        <item x="488"/>
        <item x="468"/>
        <item x="70"/>
        <item x="172"/>
        <item x="451"/>
        <item x="13"/>
        <item x="175"/>
        <item x="429"/>
        <item x="339"/>
        <item x="99"/>
        <item x="242"/>
        <item x="385"/>
        <item x="460"/>
        <item x="160"/>
        <item x="16"/>
        <item x="101"/>
        <item x="262"/>
        <item x="123"/>
        <item x="484"/>
        <item x="287"/>
        <item x="397"/>
        <item x="103"/>
        <item x="386"/>
        <item x="383"/>
        <item x="149"/>
        <item x="432"/>
        <item x="107"/>
        <item x="30"/>
        <item x="359"/>
        <item x="259"/>
        <item x="390"/>
        <item x="166"/>
        <item x="305"/>
        <item x="31"/>
        <item x="400"/>
        <item x="490"/>
        <item x="32"/>
        <item x="150"/>
        <item x="324"/>
        <item x="425"/>
        <item x="461"/>
        <item x="12"/>
        <item x="79"/>
        <item x="384"/>
        <item x="399"/>
        <item x="29"/>
        <item x="328"/>
        <item x="338"/>
      </items>
    </pivotField>
  </pivotFields>
  <rowFields count="2">
    <field x="9"/>
    <field x="10"/>
  </rowFields>
  <rowItems count="38">
    <i>
      <x/>
    </i>
    <i r="1">
      <x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23"/>
    </i>
    <i r="1">
      <x v="24"/>
    </i>
    <i r="1">
      <x v="25"/>
    </i>
    <i r="1">
      <x v="26"/>
    </i>
    <i r="1">
      <x v="27"/>
    </i>
    <i r="1">
      <x v="28"/>
    </i>
    <i t="grand">
      <x/>
    </i>
  </rowItems>
  <colFields count="2">
    <field x="4"/>
    <field x="3"/>
  </colFields>
  <colItems count="10">
    <i>
      <x/>
      <x/>
    </i>
    <i r="1">
      <x v="1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dataFields count="1">
    <dataField name="Suma de PAGO NETO" fld="7" baseField="0" baseItem="0"/>
  </dataFields>
  <formats count="25">
    <format dxfId="27">
      <pivotArea collapsedLevelsAreSubtotals="1" fieldPosition="0">
        <references count="1">
          <reference field="9" count="0"/>
        </references>
      </pivotArea>
    </format>
    <format dxfId="26">
      <pivotArea dataOnly="0" labelOnly="1" fieldPosition="0">
        <references count="1">
          <reference field="9" count="0"/>
        </references>
      </pivotArea>
    </format>
    <format dxfId="25">
      <pivotArea dataOnly="0" labelOnly="1" fieldPosition="0">
        <references count="2">
          <reference field="9" count="1" selected="0">
            <x v="1"/>
          </reference>
          <reference field="10" count="0"/>
        </references>
      </pivotArea>
    </format>
    <format dxfId="24">
      <pivotArea dataOnly="0" labelOnly="1" fieldPosition="0">
        <references count="2">
          <reference field="3" count="3">
            <x v="0"/>
            <x v="1"/>
            <x v="3"/>
          </reference>
          <reference field="4" count="1" selected="0">
            <x v="0"/>
          </reference>
        </references>
      </pivotArea>
    </format>
    <format dxfId="23">
      <pivotArea dataOnly="0" labelOnly="1" fieldPosition="0">
        <references count="2">
          <reference field="3" count="0"/>
          <reference field="4" count="1" selected="0">
            <x v="1"/>
          </reference>
        </references>
      </pivotArea>
    </format>
    <format dxfId="22">
      <pivotArea outline="0" collapsedLevelsAreSubtotals="1" fieldPosition="0"/>
    </format>
    <format dxfId="21">
      <pivotArea dataOnly="0" labelOnly="1" fieldPosition="0">
        <references count="2">
          <reference field="3" count="3">
            <x v="0"/>
            <x v="1"/>
            <x v="3"/>
          </reference>
          <reference field="4" count="1" selected="0">
            <x v="0"/>
          </reference>
        </references>
      </pivotArea>
    </format>
    <format dxfId="20">
      <pivotArea dataOnly="0" labelOnly="1" fieldPosition="0">
        <references count="2">
          <reference field="3" count="0"/>
          <reference field="4" count="1" selected="0">
            <x v="1"/>
          </reference>
        </references>
      </pivotArea>
    </format>
    <format dxfId="19">
      <pivotArea outline="0" collapsedLevelsAreSubtotals="1" fieldPosition="0"/>
    </format>
    <format dxfId="18">
      <pivotArea dataOnly="0" labelOnly="1" fieldPosition="0">
        <references count="2">
          <reference field="3" count="3">
            <x v="0"/>
            <x v="1"/>
            <x v="3"/>
          </reference>
          <reference field="4" count="1" selected="0">
            <x v="0"/>
          </reference>
        </references>
      </pivotArea>
    </format>
    <format dxfId="17">
      <pivotArea dataOnly="0" labelOnly="1" fieldPosition="0">
        <references count="2">
          <reference field="3" count="0"/>
          <reference field="4" count="1" selected="0">
            <x v="1"/>
          </reference>
        </references>
      </pivotArea>
    </format>
    <format dxfId="16">
      <pivotArea dataOnly="0" labelOnly="1" fieldPosition="0">
        <references count="1">
          <reference field="4" count="1" defaultSubtotal="1">
            <x v="0"/>
          </reference>
        </references>
      </pivotArea>
    </format>
    <format dxfId="15">
      <pivotArea dataOnly="0" labelOnly="1" fieldPosition="0">
        <references count="1">
          <reference field="4" count="1" defaultSubtotal="1">
            <x v="0"/>
          </reference>
        </references>
      </pivotArea>
    </format>
    <format dxfId="14">
      <pivotArea dataOnly="0" labelOnly="1" fieldPosition="0">
        <references count="1">
          <reference field="4" count="1" defaultSubtotal="1">
            <x v="0"/>
          </reference>
        </references>
      </pivotArea>
    </format>
    <format dxfId="13">
      <pivotArea dataOnly="0" labelOnly="1" fieldPosition="0">
        <references count="1">
          <reference field="4" count="1" defaultSubtotal="1">
            <x v="1"/>
          </reference>
        </references>
      </pivotArea>
    </format>
    <format dxfId="12">
      <pivotArea dataOnly="0" labelOnly="1" fieldPosition="0">
        <references count="1">
          <reference field="4" count="1" defaultSubtotal="1">
            <x v="1"/>
          </reference>
        </references>
      </pivotArea>
    </format>
    <format dxfId="11">
      <pivotArea dataOnly="0" labelOnly="1" fieldPosition="0">
        <references count="1">
          <reference field="4" count="1" defaultSubtotal="1">
            <x v="1"/>
          </reference>
        </references>
      </pivotArea>
    </format>
    <format dxfId="10">
      <pivotArea dataOnly="0" labelOnly="1" grandCol="1" outline="0" fieldPosition="0"/>
    </format>
    <format dxfId="9">
      <pivotArea dataOnly="0" labelOnly="1" grandCol="1" outline="0" fieldPosition="0"/>
    </format>
    <format dxfId="8">
      <pivotArea dataOnly="0" labelOnly="1" fieldPosition="0">
        <references count="1">
          <reference field="4" count="1">
            <x v="0"/>
          </reference>
        </references>
      </pivotArea>
    </format>
    <format dxfId="7">
      <pivotArea dataOnly="0" labelOnly="1" fieldPosition="0">
        <references count="1">
          <reference field="4" count="1">
            <x v="1"/>
          </reference>
        </references>
      </pivotArea>
    </format>
    <format dxfId="6">
      <pivotArea dataOnly="0" labelOnly="1" fieldPosition="0">
        <references count="1">
          <reference field="4" count="1">
            <x v="0"/>
          </reference>
        </references>
      </pivotArea>
    </format>
    <format dxfId="5">
      <pivotArea dataOnly="0" labelOnly="1" fieldPosition="0">
        <references count="1">
          <reference field="4" count="1">
            <x v="1"/>
          </reference>
        </references>
      </pivotArea>
    </format>
    <format dxfId="4">
      <pivotArea dataOnly="0" labelOnly="1" fieldPosition="0">
        <references count="1">
          <reference field="4" count="1">
            <x v="0"/>
          </reference>
        </references>
      </pivotArea>
    </format>
    <format dxfId="3">
      <pivotArea dataOnly="0" labelOnly="1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2000000}" name="Tabla dinámica6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S11:BF43" firstHeaderRow="1" firstDataRow="2" firstDataCol="1"/>
  <pivotFields count="16">
    <pivotField axis="axisRow" showAll="0">
      <items count="83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"/>
        <item t="default"/>
      </items>
    </pivotField>
    <pivotField axis="axisRow" showAll="0">
      <items count="5">
        <item x="3"/>
        <item sd="0" x="0"/>
        <item sd="0" x="1"/>
        <item sd="0"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dataField="1" showAll="0"/>
    <pivotField numFmtId="14" multipleItemSelectionAllowed="1" showAll="0"/>
    <pivotField axis="axisCol" multipleItemSelectionAllowed="1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0"/>
  </rowFields>
  <rowItems count="31">
    <i>
      <x/>
    </i>
    <i r="1">
      <x v="1"/>
    </i>
    <i r="1">
      <x v="3"/>
    </i>
    <i r="1">
      <x v="5"/>
    </i>
    <i r="1">
      <x v="7"/>
    </i>
    <i r="1">
      <x v="9"/>
    </i>
    <i r="1">
      <x v="11"/>
    </i>
    <i r="1">
      <x v="12"/>
    </i>
    <i r="1">
      <x v="14"/>
    </i>
    <i r="1">
      <x v="16"/>
    </i>
    <i r="1">
      <x v="20"/>
    </i>
    <i r="1">
      <x v="25"/>
    </i>
    <i r="1">
      <x v="29"/>
    </i>
    <i r="1">
      <x v="33"/>
    </i>
    <i r="1">
      <x v="34"/>
    </i>
    <i r="1">
      <x v="38"/>
    </i>
    <i r="1">
      <x v="42"/>
    </i>
    <i r="1">
      <x v="47"/>
    </i>
    <i r="1">
      <x v="51"/>
    </i>
    <i r="1">
      <x v="55"/>
    </i>
    <i r="1">
      <x v="56"/>
    </i>
    <i r="1">
      <x v="60"/>
    </i>
    <i r="1">
      <x v="64"/>
    </i>
    <i r="1">
      <x v="69"/>
    </i>
    <i r="1">
      <x v="73"/>
    </i>
    <i r="1">
      <x v="77"/>
    </i>
    <i r="1">
      <x v="78"/>
    </i>
    <i>
      <x v="1"/>
    </i>
    <i>
      <x v="2"/>
    </i>
    <i>
      <x v="3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a de Recaudo" fld="13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Tabla dinámica5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AD11:AQ40" firstHeaderRow="1" firstDataRow="2" firstDataCol="1"/>
  <pivotFields count="16">
    <pivotField axis="axisRow" showAll="0">
      <items count="83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"/>
        <item t="default"/>
      </items>
    </pivotField>
    <pivotField showAll="0"/>
    <pivotField showAll="0"/>
    <pivotField showAll="0"/>
    <pivotField axis="axisRow"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showAll="0"/>
    <pivotField showAll="0" defaultSubtotal="0"/>
    <pivotField showAll="0"/>
    <pivotField showAll="0"/>
    <pivotField showAll="0"/>
    <pivotField showAll="0"/>
    <pivotField showAll="0"/>
    <pivotField showAll="0"/>
    <pivotField dataField="1" showAll="0"/>
    <pivotField numFmtId="14" multipleItemSelectionAllowed="1" showAll="0"/>
    <pivotField axis="axisCol" multipleItemSelectionAllowed="1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4"/>
    <field x="0"/>
  </rowFields>
  <rowItems count="28">
    <i>
      <x/>
    </i>
    <i r="1">
      <x/>
    </i>
    <i r="1">
      <x v="2"/>
    </i>
    <i r="1">
      <x v="4"/>
    </i>
    <i r="1">
      <x v="5"/>
    </i>
    <i r="1">
      <x v="10"/>
    </i>
    <i r="1">
      <x v="12"/>
    </i>
    <i r="1">
      <x v="13"/>
    </i>
    <i r="1">
      <x v="19"/>
    </i>
    <i r="1">
      <x v="23"/>
    </i>
    <i r="1">
      <x v="26"/>
    </i>
    <i r="1">
      <x v="32"/>
    </i>
    <i r="1">
      <x v="39"/>
    </i>
    <i r="1">
      <x v="44"/>
    </i>
    <i r="1">
      <x v="46"/>
    </i>
    <i r="1">
      <x v="48"/>
    </i>
    <i r="1">
      <x v="52"/>
    </i>
    <i r="1">
      <x v="59"/>
    </i>
    <i r="1">
      <x v="65"/>
    </i>
    <i r="1">
      <x v="66"/>
    </i>
    <i r="1">
      <x v="72"/>
    </i>
    <i r="1">
      <x v="79"/>
    </i>
    <i>
      <x v="1"/>
    </i>
    <i>
      <x v="2"/>
    </i>
    <i>
      <x v="3"/>
    </i>
    <i>
      <x v="4"/>
    </i>
    <i>
      <x v="5"/>
    </i>
    <i t="grand">
      <x/>
    </i>
  </rowItems>
  <colFields count="1">
    <field x="15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a de Recaudo" fld="13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la diná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T11:AA68" firstHeaderRow="0" firstDataRow="1" firstDataCol="1" rowPageCount="1" colPageCount="1"/>
  <pivotFields count="16">
    <pivotField axis="axisRow" showAll="0">
      <items count="83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 defaultSubtotal="0">
      <items count="2">
        <item x="1"/>
        <item x="0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numFmtId="14" multipleItemSelectionAllowed="1" showAll="0">
      <items count="49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x="21"/>
        <item x="22"/>
        <item x="23"/>
        <item x="24"/>
        <item x="25"/>
        <item x="26"/>
        <item x="27"/>
        <item x="28"/>
        <item x="29"/>
        <item sd="0" x="30"/>
        <item sd="0" x="31"/>
        <item sd="0" x="32"/>
        <item sd="0"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multipleItemSelectionAllowed="1" showAll="0" defaultSubtota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3">
    <field x="15"/>
    <field x="14"/>
    <field x="0"/>
  </rowFields>
  <rowItems count="57">
    <i>
      <x/>
    </i>
    <i r="1">
      <x/>
    </i>
    <i r="2">
      <x/>
    </i>
    <i r="2">
      <x v="11"/>
    </i>
    <i r="2">
      <x v="22"/>
    </i>
    <i r="2">
      <x v="33"/>
    </i>
    <i r="2">
      <x v="4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2">
      <x v="71"/>
    </i>
    <i r="1">
      <x v="22"/>
    </i>
    <i r="2">
      <x v="72"/>
    </i>
    <i r="1">
      <x v="23"/>
    </i>
    <i r="2">
      <x v="73"/>
    </i>
    <i r="1">
      <x v="24"/>
    </i>
    <i r="2">
      <x v="74"/>
    </i>
    <i r="1">
      <x v="25"/>
    </i>
    <i r="2">
      <x v="75"/>
    </i>
    <i r="1">
      <x v="26"/>
    </i>
    <i r="2">
      <x v="76"/>
    </i>
    <i r="1">
      <x v="27"/>
    </i>
    <i r="2">
      <x v="78"/>
    </i>
    <i r="1">
      <x v="28"/>
    </i>
    <i r="2">
      <x v="79"/>
    </i>
    <i r="1">
      <x v="29"/>
    </i>
    <i r="2">
      <x v="80"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6" hier="-1"/>
  </pageFields>
  <dataFields count="7">
    <dataField name="Suma de CAPITAL" fld="7" baseField="0" baseItem="0"/>
    <dataField name="Suma de INTERES" fld="8" baseField="0" baseItem="0"/>
    <dataField name="Suma de SEG. DESG" fld="9" baseField="0" baseItem="0"/>
    <dataField name="Suma de SEG. INM." fld="10" baseField="0" baseItem="0"/>
    <dataField name="Suma de PORTES" fld="11" baseField="0" baseItem="0"/>
    <dataField name="Suma de Seguros" fld="12" baseField="0" baseItem="0"/>
    <dataField name="Suma de Recaudo" fld="13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comments" Target="../comments7.xml"/><Relationship Id="rId4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XFD1404"/>
  <sheetViews>
    <sheetView zoomScale="85" zoomScaleNormal="85" zoomScalePageLayoutView="85" workbookViewId="0">
      <pane xSplit="1" ySplit="4" topLeftCell="B13" activePane="bottomRight" state="frozen"/>
      <selection pane="topRight" activeCell="B1" sqref="B1"/>
      <selection pane="bottomLeft" activeCell="A5" sqref="A5"/>
      <selection pane="bottomRight" activeCell="A34" sqref="A34"/>
    </sheetView>
  </sheetViews>
  <sheetFormatPr baseColWidth="10" defaultRowHeight="15" outlineLevelRow="1"/>
  <cols>
    <col min="1" max="1" width="38" style="1" bestFit="1" customWidth="1"/>
    <col min="2" max="18" width="17.140625" style="1" bestFit="1" customWidth="1"/>
    <col min="19" max="31" width="14.5703125" style="1" bestFit="1" customWidth="1"/>
    <col min="32" max="32" width="15.7109375" style="1" bestFit="1" customWidth="1"/>
    <col min="33" max="54" width="14.5703125" style="1" bestFit="1" customWidth="1"/>
    <col min="55" max="55" width="15.7109375" style="1" bestFit="1" customWidth="1"/>
    <col min="56" max="243" width="14.5703125" style="1" bestFit="1" customWidth="1"/>
    <col min="244" max="244" width="13.7109375" style="1" bestFit="1" customWidth="1"/>
    <col min="245" max="272" width="14.5703125" style="1" bestFit="1" customWidth="1"/>
    <col min="273" max="273" width="13.7109375" style="1" bestFit="1" customWidth="1"/>
    <col min="274" max="366" width="14.5703125" style="1" bestFit="1" customWidth="1"/>
    <col min="367" max="16384" width="11.42578125" style="1"/>
  </cols>
  <sheetData>
    <row r="2" spans="1:366">
      <c r="B2" s="43" t="str">
        <f t="shared" ref="B2:BM2" ca="1" si="0">IF(TODAY()=B4,"X","")</f>
        <v/>
      </c>
      <c r="C2" s="43" t="str">
        <f t="shared" ca="1" si="0"/>
        <v/>
      </c>
      <c r="D2" s="43" t="str">
        <f t="shared" ca="1" si="0"/>
        <v/>
      </c>
      <c r="E2" s="43" t="str">
        <f t="shared" ca="1" si="0"/>
        <v/>
      </c>
      <c r="F2" s="43" t="str">
        <f t="shared" ca="1" si="0"/>
        <v/>
      </c>
      <c r="G2" s="43" t="str">
        <f t="shared" ca="1" si="0"/>
        <v/>
      </c>
      <c r="H2" s="43" t="str">
        <f t="shared" ca="1" si="0"/>
        <v/>
      </c>
      <c r="I2" s="43" t="str">
        <f t="shared" ca="1" si="0"/>
        <v/>
      </c>
      <c r="J2" s="43" t="str">
        <f t="shared" ca="1" si="0"/>
        <v/>
      </c>
      <c r="K2" s="43" t="str">
        <f t="shared" ca="1" si="0"/>
        <v/>
      </c>
      <c r="L2" s="43" t="str">
        <f t="shared" ca="1" si="0"/>
        <v/>
      </c>
      <c r="M2" s="43" t="str">
        <f t="shared" ca="1" si="0"/>
        <v/>
      </c>
      <c r="N2" s="43" t="str">
        <f t="shared" ca="1" si="0"/>
        <v/>
      </c>
      <c r="O2" s="43" t="str">
        <f t="shared" ca="1" si="0"/>
        <v/>
      </c>
      <c r="P2" s="43" t="str">
        <f t="shared" ca="1" si="0"/>
        <v/>
      </c>
      <c r="Q2" s="43" t="str">
        <f t="shared" ca="1" si="0"/>
        <v/>
      </c>
      <c r="R2" s="43" t="str">
        <f t="shared" ca="1" si="0"/>
        <v/>
      </c>
      <c r="S2" s="43" t="str">
        <f t="shared" ca="1" si="0"/>
        <v/>
      </c>
      <c r="T2" s="43" t="str">
        <f t="shared" ca="1" si="0"/>
        <v/>
      </c>
      <c r="U2" s="43" t="str">
        <f t="shared" ca="1" si="0"/>
        <v/>
      </c>
      <c r="V2" s="43" t="str">
        <f t="shared" ca="1" si="0"/>
        <v/>
      </c>
      <c r="W2" s="43" t="str">
        <f t="shared" ca="1" si="0"/>
        <v/>
      </c>
      <c r="X2" s="43" t="str">
        <f t="shared" ca="1" si="0"/>
        <v/>
      </c>
      <c r="Y2" s="43" t="str">
        <f t="shared" ca="1" si="0"/>
        <v/>
      </c>
      <c r="Z2" s="43" t="str">
        <f t="shared" ca="1" si="0"/>
        <v/>
      </c>
      <c r="AA2" s="43" t="str">
        <f t="shared" ca="1" si="0"/>
        <v/>
      </c>
      <c r="AB2" s="43" t="str">
        <f t="shared" ca="1" si="0"/>
        <v/>
      </c>
      <c r="AC2" s="43" t="str">
        <f t="shared" ca="1" si="0"/>
        <v/>
      </c>
      <c r="AD2" s="43" t="str">
        <f t="shared" ca="1" si="0"/>
        <v/>
      </c>
      <c r="AE2" s="43" t="str">
        <f t="shared" ca="1" si="0"/>
        <v/>
      </c>
      <c r="AF2" s="43" t="str">
        <f t="shared" ca="1" si="0"/>
        <v/>
      </c>
      <c r="AG2" s="43" t="str">
        <f t="shared" ca="1" si="0"/>
        <v/>
      </c>
      <c r="AH2" s="43" t="str">
        <f t="shared" ca="1" si="0"/>
        <v/>
      </c>
      <c r="AI2" s="43" t="str">
        <f t="shared" ca="1" si="0"/>
        <v/>
      </c>
      <c r="AJ2" s="43" t="str">
        <f t="shared" ca="1" si="0"/>
        <v/>
      </c>
      <c r="AK2" s="43" t="str">
        <f t="shared" ca="1" si="0"/>
        <v/>
      </c>
      <c r="AL2" s="43" t="str">
        <f t="shared" ca="1" si="0"/>
        <v/>
      </c>
      <c r="AM2" s="43" t="str">
        <f t="shared" ca="1" si="0"/>
        <v/>
      </c>
      <c r="AN2" s="43" t="str">
        <f t="shared" ca="1" si="0"/>
        <v/>
      </c>
      <c r="AO2" s="43" t="str">
        <f t="shared" ca="1" si="0"/>
        <v/>
      </c>
      <c r="AP2" s="43" t="str">
        <f t="shared" ca="1" si="0"/>
        <v/>
      </c>
      <c r="AQ2" s="43" t="str">
        <f t="shared" ca="1" si="0"/>
        <v/>
      </c>
      <c r="AR2" s="43" t="str">
        <f t="shared" ca="1" si="0"/>
        <v/>
      </c>
      <c r="AS2" s="43" t="str">
        <f t="shared" ca="1" si="0"/>
        <v/>
      </c>
      <c r="AT2" s="43" t="str">
        <f t="shared" ca="1" si="0"/>
        <v/>
      </c>
      <c r="AU2" s="43" t="str">
        <f t="shared" ca="1" si="0"/>
        <v/>
      </c>
      <c r="AV2" s="43" t="str">
        <f t="shared" ca="1" si="0"/>
        <v/>
      </c>
      <c r="AW2" s="43" t="str">
        <f t="shared" ca="1" si="0"/>
        <v/>
      </c>
      <c r="AX2" s="43" t="str">
        <f t="shared" ca="1" si="0"/>
        <v/>
      </c>
      <c r="AY2" s="43" t="str">
        <f t="shared" ca="1" si="0"/>
        <v/>
      </c>
      <c r="AZ2" s="43" t="str">
        <f t="shared" ca="1" si="0"/>
        <v/>
      </c>
      <c r="BA2" s="43" t="str">
        <f t="shared" ca="1" si="0"/>
        <v/>
      </c>
      <c r="BB2" s="43" t="str">
        <f t="shared" ca="1" si="0"/>
        <v/>
      </c>
      <c r="BC2" s="43" t="str">
        <f t="shared" ca="1" si="0"/>
        <v/>
      </c>
      <c r="BD2" s="43" t="str">
        <f t="shared" ca="1" si="0"/>
        <v/>
      </c>
      <c r="BE2" s="43" t="str">
        <f t="shared" ca="1" si="0"/>
        <v/>
      </c>
      <c r="BF2" s="43" t="str">
        <f t="shared" ca="1" si="0"/>
        <v/>
      </c>
      <c r="BG2" s="43" t="str">
        <f t="shared" ca="1" si="0"/>
        <v/>
      </c>
      <c r="BH2" s="43" t="str">
        <f t="shared" ca="1" si="0"/>
        <v/>
      </c>
      <c r="BI2" s="43" t="str">
        <f t="shared" ca="1" si="0"/>
        <v/>
      </c>
      <c r="BJ2" s="43" t="str">
        <f t="shared" ca="1" si="0"/>
        <v/>
      </c>
      <c r="BK2" s="43" t="str">
        <f t="shared" ca="1" si="0"/>
        <v/>
      </c>
      <c r="BL2" s="43" t="str">
        <f t="shared" ca="1" si="0"/>
        <v/>
      </c>
      <c r="BM2" s="43" t="str">
        <f t="shared" ca="1" si="0"/>
        <v/>
      </c>
      <c r="BN2" s="43" t="str">
        <f t="shared" ref="BN2:DY2" ca="1" si="1">IF(TODAY()=BN4,"X","")</f>
        <v/>
      </c>
      <c r="BO2" s="43" t="str">
        <f t="shared" ca="1" si="1"/>
        <v/>
      </c>
      <c r="BP2" s="43" t="str">
        <f t="shared" ca="1" si="1"/>
        <v/>
      </c>
      <c r="BQ2" s="43" t="str">
        <f t="shared" ca="1" si="1"/>
        <v/>
      </c>
      <c r="BR2" s="43" t="str">
        <f t="shared" ca="1" si="1"/>
        <v/>
      </c>
      <c r="BS2" s="43" t="str">
        <f t="shared" ca="1" si="1"/>
        <v/>
      </c>
      <c r="BT2" s="43" t="str">
        <f t="shared" ca="1" si="1"/>
        <v/>
      </c>
      <c r="BU2" s="43" t="str">
        <f t="shared" ca="1" si="1"/>
        <v/>
      </c>
      <c r="BV2" s="43" t="str">
        <f t="shared" ca="1" si="1"/>
        <v/>
      </c>
      <c r="BW2" s="43" t="str">
        <f t="shared" ca="1" si="1"/>
        <v/>
      </c>
      <c r="BX2" s="43" t="str">
        <f t="shared" ca="1" si="1"/>
        <v/>
      </c>
      <c r="BY2" s="43" t="str">
        <f t="shared" ca="1" si="1"/>
        <v/>
      </c>
      <c r="BZ2" s="43" t="str">
        <f t="shared" ca="1" si="1"/>
        <v/>
      </c>
      <c r="CA2" s="43" t="str">
        <f t="shared" ca="1" si="1"/>
        <v/>
      </c>
      <c r="CB2" s="43" t="str">
        <f t="shared" ca="1" si="1"/>
        <v/>
      </c>
      <c r="CC2" s="43" t="str">
        <f t="shared" ca="1" si="1"/>
        <v/>
      </c>
      <c r="CD2" s="43" t="str">
        <f t="shared" ca="1" si="1"/>
        <v/>
      </c>
      <c r="CE2" s="43" t="str">
        <f t="shared" ca="1" si="1"/>
        <v/>
      </c>
      <c r="CF2" s="43" t="str">
        <f t="shared" ca="1" si="1"/>
        <v/>
      </c>
      <c r="CG2" s="43" t="str">
        <f t="shared" ca="1" si="1"/>
        <v/>
      </c>
      <c r="CH2" s="43" t="str">
        <f t="shared" ca="1" si="1"/>
        <v/>
      </c>
      <c r="CI2" s="43" t="str">
        <f t="shared" ca="1" si="1"/>
        <v/>
      </c>
      <c r="CJ2" s="43" t="str">
        <f t="shared" ca="1" si="1"/>
        <v/>
      </c>
      <c r="CK2" s="43" t="str">
        <f t="shared" ca="1" si="1"/>
        <v/>
      </c>
      <c r="CL2" s="43" t="str">
        <f t="shared" ca="1" si="1"/>
        <v/>
      </c>
      <c r="CM2" s="43" t="str">
        <f t="shared" ca="1" si="1"/>
        <v/>
      </c>
      <c r="CN2" s="43" t="str">
        <f t="shared" ca="1" si="1"/>
        <v/>
      </c>
      <c r="CO2" s="43" t="str">
        <f t="shared" ca="1" si="1"/>
        <v/>
      </c>
      <c r="CP2" s="43" t="str">
        <f t="shared" ca="1" si="1"/>
        <v/>
      </c>
      <c r="CQ2" s="43" t="str">
        <f t="shared" ca="1" si="1"/>
        <v/>
      </c>
      <c r="CR2" s="43" t="str">
        <f t="shared" ca="1" si="1"/>
        <v/>
      </c>
      <c r="CS2" s="43" t="str">
        <f t="shared" ca="1" si="1"/>
        <v/>
      </c>
      <c r="CT2" s="43" t="str">
        <f t="shared" ca="1" si="1"/>
        <v/>
      </c>
      <c r="CU2" s="43" t="str">
        <f t="shared" ca="1" si="1"/>
        <v/>
      </c>
      <c r="CV2" s="43" t="str">
        <f t="shared" ca="1" si="1"/>
        <v/>
      </c>
      <c r="CW2" s="43" t="str">
        <f t="shared" ca="1" si="1"/>
        <v/>
      </c>
      <c r="CX2" s="43" t="str">
        <f t="shared" ca="1" si="1"/>
        <v/>
      </c>
      <c r="CY2" s="43" t="str">
        <f t="shared" ca="1" si="1"/>
        <v/>
      </c>
      <c r="CZ2" s="43" t="str">
        <f t="shared" ca="1" si="1"/>
        <v/>
      </c>
      <c r="DA2" s="43" t="str">
        <f t="shared" ca="1" si="1"/>
        <v/>
      </c>
      <c r="DB2" s="43" t="str">
        <f t="shared" ca="1" si="1"/>
        <v/>
      </c>
      <c r="DC2" s="43" t="str">
        <f t="shared" ca="1" si="1"/>
        <v/>
      </c>
      <c r="DD2" s="43" t="str">
        <f t="shared" ca="1" si="1"/>
        <v/>
      </c>
      <c r="DE2" s="43" t="str">
        <f t="shared" ca="1" si="1"/>
        <v/>
      </c>
      <c r="DF2" s="43" t="str">
        <f t="shared" ca="1" si="1"/>
        <v/>
      </c>
      <c r="DG2" s="43" t="str">
        <f t="shared" ca="1" si="1"/>
        <v/>
      </c>
      <c r="DH2" s="43" t="str">
        <f t="shared" ca="1" si="1"/>
        <v/>
      </c>
      <c r="DI2" s="43" t="str">
        <f t="shared" ca="1" si="1"/>
        <v/>
      </c>
      <c r="DJ2" s="43" t="str">
        <f t="shared" ca="1" si="1"/>
        <v/>
      </c>
      <c r="DK2" s="43" t="str">
        <f t="shared" ca="1" si="1"/>
        <v/>
      </c>
      <c r="DL2" s="43" t="str">
        <f t="shared" ca="1" si="1"/>
        <v/>
      </c>
      <c r="DM2" s="43" t="str">
        <f t="shared" ca="1" si="1"/>
        <v/>
      </c>
      <c r="DN2" s="43" t="str">
        <f t="shared" ca="1" si="1"/>
        <v/>
      </c>
      <c r="DO2" s="43" t="str">
        <f t="shared" ca="1" si="1"/>
        <v/>
      </c>
      <c r="DP2" s="43" t="str">
        <f t="shared" ca="1" si="1"/>
        <v/>
      </c>
      <c r="DQ2" s="43" t="str">
        <f t="shared" ca="1" si="1"/>
        <v/>
      </c>
      <c r="DR2" s="43" t="str">
        <f t="shared" ca="1" si="1"/>
        <v/>
      </c>
      <c r="DS2" s="43" t="str">
        <f t="shared" ca="1" si="1"/>
        <v/>
      </c>
      <c r="DT2" s="43" t="str">
        <f t="shared" ca="1" si="1"/>
        <v/>
      </c>
      <c r="DU2" s="43" t="str">
        <f t="shared" ca="1" si="1"/>
        <v/>
      </c>
      <c r="DV2" s="43" t="str">
        <f t="shared" ca="1" si="1"/>
        <v/>
      </c>
      <c r="DW2" s="43" t="str">
        <f t="shared" ca="1" si="1"/>
        <v/>
      </c>
      <c r="DX2" s="43" t="str">
        <f t="shared" ca="1" si="1"/>
        <v/>
      </c>
      <c r="DY2" s="43" t="str">
        <f t="shared" ca="1" si="1"/>
        <v/>
      </c>
      <c r="DZ2" s="43" t="str">
        <f t="shared" ref="DZ2:GK2" ca="1" si="2">IF(TODAY()=DZ4,"X","")</f>
        <v/>
      </c>
      <c r="EA2" s="43" t="str">
        <f t="shared" ca="1" si="2"/>
        <v/>
      </c>
      <c r="EB2" s="43" t="str">
        <f t="shared" ca="1" si="2"/>
        <v/>
      </c>
      <c r="EC2" s="43" t="str">
        <f t="shared" ca="1" si="2"/>
        <v/>
      </c>
      <c r="ED2" s="43" t="str">
        <f t="shared" ca="1" si="2"/>
        <v/>
      </c>
      <c r="EE2" s="43" t="str">
        <f t="shared" ca="1" si="2"/>
        <v/>
      </c>
      <c r="EF2" s="43" t="str">
        <f t="shared" ca="1" si="2"/>
        <v/>
      </c>
      <c r="EG2" s="43" t="str">
        <f t="shared" ca="1" si="2"/>
        <v/>
      </c>
      <c r="EH2" s="43" t="str">
        <f t="shared" ca="1" si="2"/>
        <v/>
      </c>
      <c r="EI2" s="43" t="str">
        <f t="shared" ca="1" si="2"/>
        <v/>
      </c>
      <c r="EJ2" s="43" t="str">
        <f t="shared" ca="1" si="2"/>
        <v/>
      </c>
      <c r="EK2" s="43" t="str">
        <f t="shared" ca="1" si="2"/>
        <v/>
      </c>
      <c r="EL2" s="43" t="str">
        <f t="shared" ca="1" si="2"/>
        <v/>
      </c>
      <c r="EM2" s="43" t="str">
        <f t="shared" ca="1" si="2"/>
        <v/>
      </c>
      <c r="EN2" s="43" t="str">
        <f t="shared" ca="1" si="2"/>
        <v/>
      </c>
      <c r="EO2" s="43" t="str">
        <f t="shared" ca="1" si="2"/>
        <v/>
      </c>
      <c r="EP2" s="43" t="str">
        <f t="shared" ca="1" si="2"/>
        <v/>
      </c>
      <c r="EQ2" s="43" t="str">
        <f t="shared" ca="1" si="2"/>
        <v/>
      </c>
      <c r="ER2" s="43" t="str">
        <f t="shared" ca="1" si="2"/>
        <v/>
      </c>
      <c r="ES2" s="43" t="str">
        <f t="shared" ca="1" si="2"/>
        <v/>
      </c>
      <c r="ET2" s="43" t="str">
        <f t="shared" ca="1" si="2"/>
        <v/>
      </c>
      <c r="EU2" s="43" t="str">
        <f t="shared" ca="1" si="2"/>
        <v/>
      </c>
      <c r="EV2" s="43" t="str">
        <f t="shared" ca="1" si="2"/>
        <v/>
      </c>
      <c r="EW2" s="43" t="str">
        <f t="shared" ca="1" si="2"/>
        <v/>
      </c>
      <c r="EX2" s="43" t="str">
        <f ca="1">IF(TODAY()=EX4,"X","")</f>
        <v/>
      </c>
      <c r="EY2" s="43" t="str">
        <f t="shared" ca="1" si="2"/>
        <v/>
      </c>
      <c r="EZ2" s="43" t="str">
        <f t="shared" ca="1" si="2"/>
        <v/>
      </c>
      <c r="FA2" s="43" t="str">
        <f t="shared" ca="1" si="2"/>
        <v/>
      </c>
      <c r="FB2" s="43" t="str">
        <f t="shared" ca="1" si="2"/>
        <v/>
      </c>
      <c r="FC2" s="43" t="str">
        <f t="shared" ca="1" si="2"/>
        <v/>
      </c>
      <c r="FD2" s="43" t="str">
        <f t="shared" ca="1" si="2"/>
        <v/>
      </c>
      <c r="FE2" s="43" t="str">
        <f t="shared" ca="1" si="2"/>
        <v/>
      </c>
      <c r="FF2" s="43" t="str">
        <f t="shared" ca="1" si="2"/>
        <v/>
      </c>
      <c r="FG2" s="43" t="str">
        <f t="shared" ca="1" si="2"/>
        <v/>
      </c>
      <c r="FH2" s="43" t="str">
        <f t="shared" ca="1" si="2"/>
        <v/>
      </c>
      <c r="FI2" s="43" t="str">
        <f t="shared" ca="1" si="2"/>
        <v/>
      </c>
      <c r="FJ2" s="43" t="str">
        <f t="shared" ca="1" si="2"/>
        <v/>
      </c>
      <c r="FK2" s="43" t="str">
        <f t="shared" ca="1" si="2"/>
        <v/>
      </c>
      <c r="FL2" s="43" t="str">
        <f t="shared" ca="1" si="2"/>
        <v/>
      </c>
      <c r="FM2" s="43" t="str">
        <f t="shared" ca="1" si="2"/>
        <v/>
      </c>
      <c r="FN2" s="43" t="str">
        <f t="shared" ca="1" si="2"/>
        <v/>
      </c>
      <c r="FO2" s="43" t="str">
        <f t="shared" ca="1" si="2"/>
        <v/>
      </c>
      <c r="FP2" s="43" t="str">
        <f t="shared" ca="1" si="2"/>
        <v/>
      </c>
      <c r="FQ2" s="43" t="str">
        <f t="shared" ca="1" si="2"/>
        <v/>
      </c>
      <c r="FR2" s="43" t="str">
        <f t="shared" ca="1" si="2"/>
        <v/>
      </c>
      <c r="FS2" s="43" t="str">
        <f t="shared" ca="1" si="2"/>
        <v/>
      </c>
      <c r="FT2" s="43" t="str">
        <f t="shared" ca="1" si="2"/>
        <v/>
      </c>
      <c r="FU2" s="43" t="str">
        <f t="shared" ca="1" si="2"/>
        <v/>
      </c>
      <c r="FV2" s="43" t="str">
        <f t="shared" ca="1" si="2"/>
        <v/>
      </c>
      <c r="FW2" s="43" t="str">
        <f t="shared" ca="1" si="2"/>
        <v/>
      </c>
      <c r="FX2" s="43" t="str">
        <f t="shared" ca="1" si="2"/>
        <v/>
      </c>
      <c r="FY2" s="43" t="str">
        <f t="shared" ca="1" si="2"/>
        <v/>
      </c>
      <c r="FZ2" s="43" t="str">
        <f t="shared" ca="1" si="2"/>
        <v/>
      </c>
      <c r="GA2" s="43" t="str">
        <f t="shared" ca="1" si="2"/>
        <v/>
      </c>
      <c r="GB2" s="43" t="str">
        <f t="shared" ca="1" si="2"/>
        <v/>
      </c>
      <c r="GC2" s="43" t="str">
        <f t="shared" ca="1" si="2"/>
        <v/>
      </c>
      <c r="GD2" s="43" t="str">
        <f t="shared" ca="1" si="2"/>
        <v/>
      </c>
      <c r="GE2" s="43" t="str">
        <f t="shared" ca="1" si="2"/>
        <v/>
      </c>
      <c r="GF2" s="43" t="str">
        <f t="shared" ca="1" si="2"/>
        <v/>
      </c>
      <c r="GG2" s="43" t="str">
        <f t="shared" ca="1" si="2"/>
        <v/>
      </c>
      <c r="GH2" s="43" t="str">
        <f t="shared" ca="1" si="2"/>
        <v/>
      </c>
      <c r="GI2" s="43" t="str">
        <f t="shared" ca="1" si="2"/>
        <v/>
      </c>
      <c r="GJ2" s="43" t="str">
        <f t="shared" ca="1" si="2"/>
        <v/>
      </c>
      <c r="GK2" s="43" t="str">
        <f t="shared" ca="1" si="2"/>
        <v/>
      </c>
      <c r="GL2" s="43" t="str">
        <f t="shared" ref="GL2:IW2" ca="1" si="3">IF(TODAY()=GL4,"X","")</f>
        <v/>
      </c>
      <c r="GM2" s="43" t="str">
        <f t="shared" ca="1" si="3"/>
        <v/>
      </c>
      <c r="GN2" s="43" t="str">
        <f t="shared" ca="1" si="3"/>
        <v/>
      </c>
      <c r="GO2" s="43" t="str">
        <f t="shared" ca="1" si="3"/>
        <v/>
      </c>
      <c r="GP2" s="43" t="str">
        <f t="shared" ca="1" si="3"/>
        <v/>
      </c>
      <c r="GQ2" s="43" t="str">
        <f t="shared" ca="1" si="3"/>
        <v/>
      </c>
      <c r="GR2" s="43" t="str">
        <f t="shared" ca="1" si="3"/>
        <v/>
      </c>
      <c r="GS2" s="43" t="str">
        <f t="shared" ca="1" si="3"/>
        <v/>
      </c>
      <c r="GT2" s="43" t="str">
        <f t="shared" ca="1" si="3"/>
        <v/>
      </c>
      <c r="GU2" s="43" t="str">
        <f t="shared" ca="1" si="3"/>
        <v/>
      </c>
      <c r="GV2" s="43" t="str">
        <f t="shared" ca="1" si="3"/>
        <v/>
      </c>
      <c r="GW2" s="43" t="str">
        <f t="shared" ca="1" si="3"/>
        <v/>
      </c>
      <c r="GX2" s="43" t="str">
        <f t="shared" ca="1" si="3"/>
        <v/>
      </c>
      <c r="GY2" s="43" t="str">
        <f t="shared" ca="1" si="3"/>
        <v/>
      </c>
      <c r="GZ2" s="43" t="str">
        <f t="shared" ca="1" si="3"/>
        <v/>
      </c>
      <c r="HA2" s="43" t="str">
        <f t="shared" ca="1" si="3"/>
        <v/>
      </c>
      <c r="HB2" s="43" t="str">
        <f t="shared" ca="1" si="3"/>
        <v/>
      </c>
      <c r="HC2" s="43" t="str">
        <f t="shared" ca="1" si="3"/>
        <v/>
      </c>
      <c r="HD2" s="43" t="str">
        <f t="shared" ca="1" si="3"/>
        <v/>
      </c>
      <c r="HE2" s="43" t="str">
        <f t="shared" ca="1" si="3"/>
        <v/>
      </c>
      <c r="HF2" s="43" t="str">
        <f t="shared" ca="1" si="3"/>
        <v/>
      </c>
      <c r="HG2" s="43" t="str">
        <f t="shared" ca="1" si="3"/>
        <v/>
      </c>
      <c r="HH2" s="43" t="str">
        <f t="shared" ca="1" si="3"/>
        <v/>
      </c>
      <c r="HI2" s="43" t="str">
        <f t="shared" ca="1" si="3"/>
        <v/>
      </c>
      <c r="HJ2" s="43" t="str">
        <f t="shared" ca="1" si="3"/>
        <v/>
      </c>
      <c r="HK2" s="43" t="str">
        <f t="shared" ca="1" si="3"/>
        <v/>
      </c>
      <c r="HL2" s="43" t="str">
        <f t="shared" ca="1" si="3"/>
        <v/>
      </c>
      <c r="HM2" s="43" t="str">
        <f t="shared" ca="1" si="3"/>
        <v/>
      </c>
      <c r="HN2" s="43" t="str">
        <f t="shared" ca="1" si="3"/>
        <v/>
      </c>
      <c r="HO2" s="43" t="str">
        <f t="shared" ca="1" si="3"/>
        <v/>
      </c>
      <c r="HP2" s="43" t="str">
        <f t="shared" ca="1" si="3"/>
        <v/>
      </c>
      <c r="HQ2" s="43" t="str">
        <f t="shared" ca="1" si="3"/>
        <v/>
      </c>
      <c r="HR2" s="43" t="str">
        <f t="shared" ca="1" si="3"/>
        <v/>
      </c>
      <c r="HS2" s="43" t="str">
        <f t="shared" ca="1" si="3"/>
        <v/>
      </c>
      <c r="HT2" s="43" t="str">
        <f t="shared" ca="1" si="3"/>
        <v/>
      </c>
      <c r="HU2" s="43" t="str">
        <f t="shared" ca="1" si="3"/>
        <v/>
      </c>
      <c r="HV2" s="43" t="str">
        <f t="shared" ca="1" si="3"/>
        <v/>
      </c>
      <c r="HW2" s="43" t="str">
        <f t="shared" ca="1" si="3"/>
        <v/>
      </c>
      <c r="HX2" s="43" t="str">
        <f t="shared" ca="1" si="3"/>
        <v/>
      </c>
      <c r="HY2" s="43" t="str">
        <f t="shared" ca="1" si="3"/>
        <v/>
      </c>
      <c r="HZ2" s="43" t="str">
        <f t="shared" ca="1" si="3"/>
        <v/>
      </c>
      <c r="IA2" s="43" t="str">
        <f t="shared" ca="1" si="3"/>
        <v/>
      </c>
      <c r="IB2" s="43" t="str">
        <f t="shared" ca="1" si="3"/>
        <v/>
      </c>
      <c r="IC2" s="43" t="str">
        <f t="shared" ca="1" si="3"/>
        <v/>
      </c>
      <c r="ID2" s="43" t="str">
        <f t="shared" ca="1" si="3"/>
        <v/>
      </c>
      <c r="IE2" s="43" t="str">
        <f t="shared" ca="1" si="3"/>
        <v/>
      </c>
      <c r="IF2" s="43" t="str">
        <f t="shared" ca="1" si="3"/>
        <v/>
      </c>
      <c r="IG2" s="43" t="str">
        <f t="shared" ca="1" si="3"/>
        <v/>
      </c>
      <c r="IH2" s="43" t="str">
        <f t="shared" ca="1" si="3"/>
        <v/>
      </c>
      <c r="II2" s="43" t="str">
        <f t="shared" ca="1" si="3"/>
        <v/>
      </c>
      <c r="IJ2" s="43" t="str">
        <f t="shared" ca="1" si="3"/>
        <v/>
      </c>
      <c r="IK2" s="43" t="str">
        <f t="shared" ca="1" si="3"/>
        <v/>
      </c>
      <c r="IL2" s="43" t="str">
        <f t="shared" ca="1" si="3"/>
        <v/>
      </c>
      <c r="IM2" s="43" t="str">
        <f t="shared" ca="1" si="3"/>
        <v/>
      </c>
      <c r="IN2" s="43" t="str">
        <f t="shared" ca="1" si="3"/>
        <v/>
      </c>
      <c r="IO2" s="43" t="str">
        <f t="shared" ca="1" si="3"/>
        <v/>
      </c>
      <c r="IP2" s="43" t="str">
        <f t="shared" ca="1" si="3"/>
        <v/>
      </c>
      <c r="IQ2" s="43" t="str">
        <f t="shared" ca="1" si="3"/>
        <v/>
      </c>
      <c r="IR2" s="43" t="str">
        <f t="shared" ca="1" si="3"/>
        <v/>
      </c>
      <c r="IS2" s="43" t="str">
        <f t="shared" ca="1" si="3"/>
        <v/>
      </c>
      <c r="IT2" s="43" t="str">
        <f t="shared" ca="1" si="3"/>
        <v/>
      </c>
      <c r="IU2" s="43" t="str">
        <f t="shared" ca="1" si="3"/>
        <v/>
      </c>
      <c r="IV2" s="43" t="str">
        <f t="shared" ca="1" si="3"/>
        <v/>
      </c>
      <c r="IW2" s="43" t="str">
        <f t="shared" ca="1" si="3"/>
        <v/>
      </c>
      <c r="IX2" s="43" t="str">
        <f t="shared" ref="IX2:LI2" ca="1" si="4">IF(TODAY()=IX4,"X","")</f>
        <v/>
      </c>
      <c r="IY2" s="43" t="str">
        <f t="shared" ca="1" si="4"/>
        <v/>
      </c>
      <c r="IZ2" s="43" t="str">
        <f t="shared" ca="1" si="4"/>
        <v/>
      </c>
      <c r="JA2" s="43" t="str">
        <f t="shared" ca="1" si="4"/>
        <v/>
      </c>
      <c r="JB2" s="43" t="str">
        <f t="shared" ca="1" si="4"/>
        <v/>
      </c>
      <c r="JC2" s="43" t="str">
        <f t="shared" ca="1" si="4"/>
        <v/>
      </c>
      <c r="JD2" s="43" t="str">
        <f t="shared" ca="1" si="4"/>
        <v/>
      </c>
      <c r="JE2" s="43" t="str">
        <f t="shared" ca="1" si="4"/>
        <v/>
      </c>
      <c r="JF2" s="43" t="str">
        <f t="shared" ca="1" si="4"/>
        <v/>
      </c>
      <c r="JG2" s="43" t="str">
        <f t="shared" ca="1" si="4"/>
        <v/>
      </c>
      <c r="JH2" s="43" t="str">
        <f t="shared" ca="1" si="4"/>
        <v/>
      </c>
      <c r="JI2" s="43" t="str">
        <f t="shared" ca="1" si="4"/>
        <v/>
      </c>
      <c r="JJ2" s="43" t="str">
        <f t="shared" ca="1" si="4"/>
        <v/>
      </c>
      <c r="JK2" s="43" t="str">
        <f t="shared" ca="1" si="4"/>
        <v/>
      </c>
      <c r="JL2" s="43" t="str">
        <f t="shared" ca="1" si="4"/>
        <v/>
      </c>
      <c r="JM2" s="43" t="str">
        <f t="shared" ca="1" si="4"/>
        <v/>
      </c>
      <c r="JN2" s="43" t="str">
        <f t="shared" ca="1" si="4"/>
        <v/>
      </c>
      <c r="JO2" s="43" t="str">
        <f t="shared" ca="1" si="4"/>
        <v/>
      </c>
      <c r="JP2" s="43" t="str">
        <f t="shared" ca="1" si="4"/>
        <v/>
      </c>
      <c r="JQ2" s="43" t="str">
        <f t="shared" ca="1" si="4"/>
        <v/>
      </c>
      <c r="JR2" s="43" t="str">
        <f t="shared" ca="1" si="4"/>
        <v/>
      </c>
      <c r="JS2" s="43" t="str">
        <f t="shared" ca="1" si="4"/>
        <v/>
      </c>
      <c r="JT2" s="43" t="str">
        <f t="shared" ca="1" si="4"/>
        <v/>
      </c>
      <c r="JU2" s="43" t="str">
        <f t="shared" ca="1" si="4"/>
        <v/>
      </c>
      <c r="JV2" s="43" t="str">
        <f t="shared" ca="1" si="4"/>
        <v/>
      </c>
      <c r="JW2" s="43" t="str">
        <f t="shared" ca="1" si="4"/>
        <v/>
      </c>
      <c r="JX2" s="43" t="str">
        <f t="shared" ca="1" si="4"/>
        <v/>
      </c>
      <c r="JY2" s="43" t="str">
        <f t="shared" ca="1" si="4"/>
        <v/>
      </c>
      <c r="JZ2" s="43" t="str">
        <f t="shared" ca="1" si="4"/>
        <v/>
      </c>
      <c r="KA2" s="43" t="str">
        <f t="shared" ca="1" si="4"/>
        <v/>
      </c>
      <c r="KB2" s="43" t="str">
        <f t="shared" ca="1" si="4"/>
        <v/>
      </c>
      <c r="KC2" s="43" t="str">
        <f t="shared" ca="1" si="4"/>
        <v/>
      </c>
      <c r="KD2" s="43" t="str">
        <f t="shared" ca="1" si="4"/>
        <v/>
      </c>
      <c r="KE2" s="43" t="str">
        <f t="shared" ca="1" si="4"/>
        <v/>
      </c>
      <c r="KF2" s="43" t="str">
        <f t="shared" ca="1" si="4"/>
        <v/>
      </c>
      <c r="KG2" s="43" t="str">
        <f t="shared" ca="1" si="4"/>
        <v/>
      </c>
      <c r="KH2" s="43" t="str">
        <f t="shared" ca="1" si="4"/>
        <v/>
      </c>
      <c r="KI2" s="43" t="str">
        <f t="shared" ca="1" si="4"/>
        <v/>
      </c>
      <c r="KJ2" s="43" t="str">
        <f t="shared" ca="1" si="4"/>
        <v/>
      </c>
      <c r="KK2" s="43" t="str">
        <f t="shared" ca="1" si="4"/>
        <v/>
      </c>
      <c r="KL2" s="43" t="str">
        <f t="shared" ca="1" si="4"/>
        <v/>
      </c>
      <c r="KM2" s="43" t="str">
        <f t="shared" ca="1" si="4"/>
        <v/>
      </c>
      <c r="KN2" s="43" t="str">
        <f t="shared" ca="1" si="4"/>
        <v/>
      </c>
      <c r="KO2" s="43" t="str">
        <f t="shared" ca="1" si="4"/>
        <v/>
      </c>
      <c r="KP2" s="43" t="str">
        <f t="shared" ca="1" si="4"/>
        <v/>
      </c>
      <c r="KQ2" s="43" t="str">
        <f t="shared" ca="1" si="4"/>
        <v/>
      </c>
      <c r="KR2" s="43" t="str">
        <f t="shared" ca="1" si="4"/>
        <v/>
      </c>
      <c r="KS2" s="43" t="str">
        <f t="shared" ca="1" si="4"/>
        <v/>
      </c>
      <c r="KT2" s="43" t="str">
        <f t="shared" ca="1" si="4"/>
        <v/>
      </c>
      <c r="KU2" s="43" t="str">
        <f t="shared" ca="1" si="4"/>
        <v/>
      </c>
      <c r="KV2" s="43" t="str">
        <f t="shared" ca="1" si="4"/>
        <v/>
      </c>
      <c r="KW2" s="43" t="str">
        <f t="shared" ca="1" si="4"/>
        <v/>
      </c>
      <c r="KX2" s="43" t="str">
        <f t="shared" ca="1" si="4"/>
        <v/>
      </c>
      <c r="KY2" s="43" t="str">
        <f t="shared" ca="1" si="4"/>
        <v/>
      </c>
      <c r="KZ2" s="43" t="str">
        <f t="shared" ca="1" si="4"/>
        <v/>
      </c>
      <c r="LA2" s="43" t="str">
        <f t="shared" ca="1" si="4"/>
        <v/>
      </c>
      <c r="LB2" s="43" t="str">
        <f t="shared" ca="1" si="4"/>
        <v/>
      </c>
      <c r="LC2" s="43" t="str">
        <f t="shared" ca="1" si="4"/>
        <v/>
      </c>
      <c r="LD2" s="43" t="str">
        <f t="shared" ca="1" si="4"/>
        <v/>
      </c>
      <c r="LE2" s="43" t="str">
        <f t="shared" ca="1" si="4"/>
        <v/>
      </c>
      <c r="LF2" s="43" t="str">
        <f t="shared" ca="1" si="4"/>
        <v/>
      </c>
      <c r="LG2" s="43" t="str">
        <f t="shared" ca="1" si="4"/>
        <v/>
      </c>
      <c r="LH2" s="43" t="str">
        <f t="shared" ca="1" si="4"/>
        <v/>
      </c>
      <c r="LI2" s="43" t="str">
        <f t="shared" ca="1" si="4"/>
        <v/>
      </c>
      <c r="LJ2" s="43" t="str">
        <f t="shared" ref="LJ2:NB2" ca="1" si="5">IF(TODAY()=LJ4,"X","")</f>
        <v/>
      </c>
      <c r="LK2" s="43" t="str">
        <f t="shared" ca="1" si="5"/>
        <v/>
      </c>
      <c r="LL2" s="43" t="str">
        <f t="shared" ca="1" si="5"/>
        <v/>
      </c>
      <c r="LM2" s="43" t="str">
        <f t="shared" ca="1" si="5"/>
        <v/>
      </c>
      <c r="LN2" s="43" t="str">
        <f t="shared" ca="1" si="5"/>
        <v/>
      </c>
      <c r="LO2" s="43" t="str">
        <f t="shared" ca="1" si="5"/>
        <v/>
      </c>
      <c r="LP2" s="43" t="str">
        <f t="shared" ca="1" si="5"/>
        <v/>
      </c>
      <c r="LQ2" s="43" t="str">
        <f t="shared" ca="1" si="5"/>
        <v/>
      </c>
      <c r="LR2" s="43" t="str">
        <f t="shared" ca="1" si="5"/>
        <v/>
      </c>
      <c r="LS2" s="43" t="str">
        <f t="shared" ca="1" si="5"/>
        <v/>
      </c>
      <c r="LT2" s="43" t="str">
        <f t="shared" ca="1" si="5"/>
        <v/>
      </c>
      <c r="LU2" s="43" t="str">
        <f t="shared" ca="1" si="5"/>
        <v/>
      </c>
      <c r="LV2" s="43" t="str">
        <f t="shared" ca="1" si="5"/>
        <v/>
      </c>
      <c r="LW2" s="43" t="str">
        <f t="shared" ca="1" si="5"/>
        <v/>
      </c>
      <c r="LX2" s="43" t="str">
        <f t="shared" ca="1" si="5"/>
        <v/>
      </c>
      <c r="LY2" s="43" t="str">
        <f t="shared" ca="1" si="5"/>
        <v/>
      </c>
      <c r="LZ2" s="43" t="str">
        <f t="shared" ca="1" si="5"/>
        <v/>
      </c>
      <c r="MA2" s="43" t="str">
        <f t="shared" ca="1" si="5"/>
        <v/>
      </c>
      <c r="MB2" s="43" t="str">
        <f t="shared" ca="1" si="5"/>
        <v/>
      </c>
      <c r="MC2" s="43" t="str">
        <f t="shared" ca="1" si="5"/>
        <v/>
      </c>
      <c r="MD2" s="43" t="str">
        <f t="shared" ca="1" si="5"/>
        <v/>
      </c>
      <c r="ME2" s="43" t="str">
        <f t="shared" ca="1" si="5"/>
        <v/>
      </c>
      <c r="MF2" s="43" t="str">
        <f t="shared" ca="1" si="5"/>
        <v/>
      </c>
      <c r="MG2" s="43" t="str">
        <f t="shared" ca="1" si="5"/>
        <v/>
      </c>
      <c r="MH2" s="43" t="str">
        <f t="shared" ca="1" si="5"/>
        <v/>
      </c>
      <c r="MI2" s="43" t="str">
        <f t="shared" ca="1" si="5"/>
        <v/>
      </c>
      <c r="MJ2" s="43" t="str">
        <f t="shared" ca="1" si="5"/>
        <v/>
      </c>
      <c r="MK2" s="43" t="str">
        <f t="shared" ca="1" si="5"/>
        <v/>
      </c>
      <c r="ML2" s="43" t="str">
        <f t="shared" ca="1" si="5"/>
        <v/>
      </c>
      <c r="MM2" s="43" t="str">
        <f t="shared" ca="1" si="5"/>
        <v/>
      </c>
      <c r="MN2" s="43" t="str">
        <f t="shared" ca="1" si="5"/>
        <v/>
      </c>
      <c r="MO2" s="43" t="str">
        <f t="shared" ca="1" si="5"/>
        <v/>
      </c>
      <c r="MP2" s="43" t="str">
        <f t="shared" ca="1" si="5"/>
        <v/>
      </c>
      <c r="MQ2" s="43" t="str">
        <f t="shared" ca="1" si="5"/>
        <v/>
      </c>
      <c r="MR2" s="43" t="str">
        <f t="shared" ca="1" si="5"/>
        <v/>
      </c>
      <c r="MS2" s="43" t="str">
        <f t="shared" ca="1" si="5"/>
        <v/>
      </c>
      <c r="MT2" s="43" t="str">
        <f t="shared" ca="1" si="5"/>
        <v/>
      </c>
      <c r="MU2" s="43" t="str">
        <f t="shared" ca="1" si="5"/>
        <v/>
      </c>
      <c r="MV2" s="43" t="str">
        <f t="shared" ca="1" si="5"/>
        <v/>
      </c>
      <c r="MW2" s="43" t="str">
        <f t="shared" ca="1" si="5"/>
        <v/>
      </c>
      <c r="MX2" s="43" t="str">
        <f t="shared" ca="1" si="5"/>
        <v/>
      </c>
      <c r="MY2" s="43" t="str">
        <f t="shared" ca="1" si="5"/>
        <v/>
      </c>
      <c r="MZ2" s="43" t="str">
        <f t="shared" ca="1" si="5"/>
        <v/>
      </c>
      <c r="NA2" s="43" t="str">
        <f t="shared" ca="1" si="5"/>
        <v/>
      </c>
      <c r="NB2" s="43" t="str">
        <f t="shared" ca="1" si="5"/>
        <v/>
      </c>
    </row>
    <row r="3" spans="1:366">
      <c r="B3" s="10" t="s">
        <v>25</v>
      </c>
      <c r="C3" s="10" t="s">
        <v>26</v>
      </c>
      <c r="D3" s="10" t="s">
        <v>27</v>
      </c>
      <c r="E3" s="10" t="s">
        <v>28</v>
      </c>
      <c r="F3" s="10" t="s">
        <v>29</v>
      </c>
      <c r="G3" s="10" t="s">
        <v>30</v>
      </c>
      <c r="H3" s="10" t="s">
        <v>31</v>
      </c>
      <c r="I3" s="10" t="s">
        <v>25</v>
      </c>
      <c r="J3" s="10" t="s">
        <v>26</v>
      </c>
      <c r="K3" s="10" t="s">
        <v>27</v>
      </c>
      <c r="L3" s="10" t="s">
        <v>28</v>
      </c>
      <c r="M3" s="10" t="s">
        <v>29</v>
      </c>
      <c r="N3" s="10" t="s">
        <v>30</v>
      </c>
      <c r="O3" s="10" t="s">
        <v>31</v>
      </c>
      <c r="P3" s="10" t="s">
        <v>25</v>
      </c>
      <c r="Q3" s="10" t="s">
        <v>26</v>
      </c>
      <c r="R3" s="10" t="s">
        <v>27</v>
      </c>
      <c r="S3" s="10" t="s">
        <v>28</v>
      </c>
      <c r="T3" s="10" t="s">
        <v>29</v>
      </c>
      <c r="U3" s="10" t="s">
        <v>30</v>
      </c>
      <c r="V3" s="10" t="s">
        <v>31</v>
      </c>
      <c r="W3" s="10" t="s">
        <v>25</v>
      </c>
      <c r="X3" s="10" t="s">
        <v>26</v>
      </c>
      <c r="Y3" s="10" t="s">
        <v>27</v>
      </c>
      <c r="Z3" s="10" t="s">
        <v>28</v>
      </c>
      <c r="AA3" s="10" t="s">
        <v>29</v>
      </c>
      <c r="AB3" s="10" t="s">
        <v>30</v>
      </c>
      <c r="AC3" s="10" t="s">
        <v>31</v>
      </c>
      <c r="AD3" s="10" t="s">
        <v>25</v>
      </c>
      <c r="AE3" s="10" t="s">
        <v>26</v>
      </c>
      <c r="AF3" s="10" t="s">
        <v>27</v>
      </c>
      <c r="AG3" s="10" t="s">
        <v>28</v>
      </c>
      <c r="AH3" s="10" t="s">
        <v>29</v>
      </c>
      <c r="AI3" s="10" t="s">
        <v>30</v>
      </c>
      <c r="AJ3" s="10" t="s">
        <v>31</v>
      </c>
      <c r="AK3" s="10" t="s">
        <v>25</v>
      </c>
      <c r="AL3" s="10" t="s">
        <v>26</v>
      </c>
      <c r="AM3" s="10" t="s">
        <v>27</v>
      </c>
      <c r="AN3" s="10" t="s">
        <v>28</v>
      </c>
      <c r="AO3" s="10" t="s">
        <v>29</v>
      </c>
      <c r="AP3" s="10" t="s">
        <v>30</v>
      </c>
      <c r="AQ3" s="10" t="s">
        <v>31</v>
      </c>
      <c r="AR3" s="10" t="s">
        <v>25</v>
      </c>
      <c r="AS3" s="10" t="s">
        <v>26</v>
      </c>
      <c r="AT3" s="10" t="s">
        <v>27</v>
      </c>
      <c r="AU3" s="10" t="s">
        <v>28</v>
      </c>
      <c r="AV3" s="10" t="s">
        <v>29</v>
      </c>
      <c r="AW3" s="10" t="s">
        <v>30</v>
      </c>
      <c r="AX3" s="10" t="s">
        <v>31</v>
      </c>
      <c r="AY3" s="10" t="s">
        <v>25</v>
      </c>
      <c r="AZ3" s="10" t="s">
        <v>26</v>
      </c>
      <c r="BA3" s="10" t="s">
        <v>27</v>
      </c>
      <c r="BB3" s="10" t="s">
        <v>28</v>
      </c>
      <c r="BC3" s="10" t="s">
        <v>29</v>
      </c>
      <c r="BD3" s="10" t="s">
        <v>30</v>
      </c>
      <c r="BE3" s="10" t="s">
        <v>31</v>
      </c>
      <c r="BF3" s="10" t="s">
        <v>25</v>
      </c>
      <c r="BG3" s="10" t="s">
        <v>26</v>
      </c>
      <c r="BH3" s="10" t="s">
        <v>27</v>
      </c>
      <c r="BI3" s="10" t="s">
        <v>28</v>
      </c>
      <c r="BJ3" s="10" t="s">
        <v>29</v>
      </c>
      <c r="BK3" s="10" t="s">
        <v>30</v>
      </c>
      <c r="BL3" s="10" t="s">
        <v>31</v>
      </c>
      <c r="BM3" s="10" t="s">
        <v>25</v>
      </c>
      <c r="BN3" s="10" t="s">
        <v>26</v>
      </c>
      <c r="BO3" s="10" t="s">
        <v>27</v>
      </c>
      <c r="BP3" s="10" t="s">
        <v>28</v>
      </c>
      <c r="BQ3" s="10" t="s">
        <v>29</v>
      </c>
      <c r="BR3" s="10" t="s">
        <v>30</v>
      </c>
      <c r="BS3" s="10" t="s">
        <v>31</v>
      </c>
      <c r="BT3" s="10" t="s">
        <v>25</v>
      </c>
      <c r="BU3" s="10" t="s">
        <v>26</v>
      </c>
      <c r="BV3" s="10" t="s">
        <v>27</v>
      </c>
      <c r="BW3" s="10" t="s">
        <v>28</v>
      </c>
      <c r="BX3" s="10" t="s">
        <v>29</v>
      </c>
      <c r="BY3" s="10" t="s">
        <v>30</v>
      </c>
      <c r="BZ3" s="10" t="s">
        <v>31</v>
      </c>
      <c r="CA3" s="10" t="s">
        <v>25</v>
      </c>
      <c r="CB3" s="10" t="s">
        <v>26</v>
      </c>
      <c r="CC3" s="10" t="s">
        <v>27</v>
      </c>
      <c r="CD3" s="10" t="s">
        <v>28</v>
      </c>
      <c r="CE3" s="10" t="s">
        <v>29</v>
      </c>
      <c r="CF3" s="10" t="s">
        <v>30</v>
      </c>
      <c r="CG3" s="10" t="s">
        <v>31</v>
      </c>
      <c r="CH3" s="10" t="s">
        <v>25</v>
      </c>
      <c r="CI3" s="10" t="s">
        <v>26</v>
      </c>
      <c r="CJ3" s="10" t="s">
        <v>27</v>
      </c>
      <c r="CK3" s="10" t="s">
        <v>28</v>
      </c>
      <c r="CL3" s="10" t="s">
        <v>29</v>
      </c>
      <c r="CM3" s="10" t="s">
        <v>30</v>
      </c>
      <c r="CN3" s="10" t="s">
        <v>31</v>
      </c>
      <c r="CO3" s="10" t="s">
        <v>25</v>
      </c>
      <c r="CP3" s="10" t="s">
        <v>26</v>
      </c>
      <c r="CQ3" s="10" t="s">
        <v>27</v>
      </c>
      <c r="CR3" s="10" t="s">
        <v>28</v>
      </c>
      <c r="CS3" s="10" t="s">
        <v>29</v>
      </c>
      <c r="CT3" s="10" t="s">
        <v>30</v>
      </c>
      <c r="CU3" s="10" t="s">
        <v>31</v>
      </c>
      <c r="CV3" s="10" t="s">
        <v>25</v>
      </c>
      <c r="CW3" s="10" t="s">
        <v>26</v>
      </c>
      <c r="CX3" s="10" t="s">
        <v>27</v>
      </c>
      <c r="CY3" s="10" t="s">
        <v>28</v>
      </c>
      <c r="CZ3" s="10" t="s">
        <v>29</v>
      </c>
      <c r="DA3" s="10" t="s">
        <v>30</v>
      </c>
      <c r="DB3" s="10" t="s">
        <v>31</v>
      </c>
      <c r="DC3" s="10" t="s">
        <v>25</v>
      </c>
      <c r="DD3" s="10" t="s">
        <v>26</v>
      </c>
      <c r="DE3" s="10" t="s">
        <v>27</v>
      </c>
      <c r="DF3" s="10" t="s">
        <v>28</v>
      </c>
      <c r="DG3" s="10" t="s">
        <v>29</v>
      </c>
      <c r="DH3" s="10" t="s">
        <v>30</v>
      </c>
      <c r="DI3" s="10" t="s">
        <v>31</v>
      </c>
      <c r="DJ3" s="10" t="s">
        <v>25</v>
      </c>
      <c r="DK3" s="10" t="s">
        <v>26</v>
      </c>
      <c r="DL3" s="10" t="s">
        <v>27</v>
      </c>
      <c r="DM3" s="10" t="s">
        <v>28</v>
      </c>
      <c r="DN3" s="10" t="s">
        <v>29</v>
      </c>
      <c r="DO3" s="10" t="s">
        <v>30</v>
      </c>
      <c r="DP3" s="10" t="s">
        <v>31</v>
      </c>
      <c r="DQ3" s="10" t="s">
        <v>25</v>
      </c>
      <c r="DR3" s="10" t="s">
        <v>26</v>
      </c>
      <c r="DS3" s="10" t="s">
        <v>27</v>
      </c>
      <c r="DT3" s="10" t="s">
        <v>28</v>
      </c>
      <c r="DU3" s="10" t="s">
        <v>29</v>
      </c>
      <c r="DV3" s="10" t="s">
        <v>30</v>
      </c>
      <c r="DW3" s="10" t="s">
        <v>31</v>
      </c>
      <c r="DX3" s="10" t="s">
        <v>25</v>
      </c>
      <c r="DY3" s="10" t="s">
        <v>26</v>
      </c>
      <c r="DZ3" s="10" t="s">
        <v>27</v>
      </c>
      <c r="EA3" s="10" t="s">
        <v>28</v>
      </c>
      <c r="EB3" s="10" t="s">
        <v>29</v>
      </c>
      <c r="EC3" s="10" t="s">
        <v>30</v>
      </c>
      <c r="ED3" s="10" t="s">
        <v>31</v>
      </c>
      <c r="EE3" s="10" t="s">
        <v>25</v>
      </c>
      <c r="EF3" s="10" t="s">
        <v>26</v>
      </c>
      <c r="EG3" s="10" t="s">
        <v>27</v>
      </c>
      <c r="EH3" s="10" t="s">
        <v>28</v>
      </c>
      <c r="EI3" s="10" t="s">
        <v>29</v>
      </c>
      <c r="EJ3" s="10" t="s">
        <v>30</v>
      </c>
      <c r="EK3" s="10" t="s">
        <v>31</v>
      </c>
      <c r="EL3" s="10" t="s">
        <v>25</v>
      </c>
      <c r="EM3" s="10" t="s">
        <v>26</v>
      </c>
      <c r="EN3" s="10" t="s">
        <v>27</v>
      </c>
      <c r="EO3" s="10" t="s">
        <v>28</v>
      </c>
      <c r="EP3" s="10" t="s">
        <v>29</v>
      </c>
      <c r="EQ3" s="10" t="s">
        <v>30</v>
      </c>
      <c r="ER3" s="10" t="s">
        <v>31</v>
      </c>
      <c r="ES3" s="10" t="s">
        <v>25</v>
      </c>
      <c r="ET3" s="10" t="s">
        <v>26</v>
      </c>
      <c r="EU3" s="10" t="s">
        <v>27</v>
      </c>
      <c r="EV3" s="10" t="s">
        <v>28</v>
      </c>
      <c r="EW3" s="10" t="s">
        <v>29</v>
      </c>
      <c r="EX3" s="10" t="s">
        <v>30</v>
      </c>
      <c r="EY3" s="10" t="s">
        <v>31</v>
      </c>
      <c r="EZ3" s="10" t="s">
        <v>25</v>
      </c>
      <c r="FA3" s="10" t="s">
        <v>26</v>
      </c>
      <c r="FB3" s="10" t="s">
        <v>27</v>
      </c>
      <c r="FC3" s="10" t="s">
        <v>28</v>
      </c>
      <c r="FD3" s="10" t="s">
        <v>29</v>
      </c>
      <c r="FE3" s="10" t="s">
        <v>30</v>
      </c>
      <c r="FF3" s="10" t="s">
        <v>31</v>
      </c>
      <c r="FG3" s="10" t="s">
        <v>25</v>
      </c>
      <c r="FH3" s="10" t="s">
        <v>26</v>
      </c>
      <c r="FI3" s="10" t="s">
        <v>27</v>
      </c>
      <c r="FJ3" s="10" t="s">
        <v>28</v>
      </c>
      <c r="FK3" s="10" t="s">
        <v>29</v>
      </c>
      <c r="FL3" s="10" t="s">
        <v>30</v>
      </c>
      <c r="FM3" s="10" t="s">
        <v>31</v>
      </c>
      <c r="FN3" s="10" t="s">
        <v>25</v>
      </c>
      <c r="FO3" s="10" t="s">
        <v>26</v>
      </c>
      <c r="FP3" s="10" t="s">
        <v>27</v>
      </c>
      <c r="FQ3" s="10" t="s">
        <v>28</v>
      </c>
      <c r="FR3" s="10" t="s">
        <v>29</v>
      </c>
      <c r="FS3" s="10" t="s">
        <v>30</v>
      </c>
      <c r="FT3" s="10" t="s">
        <v>31</v>
      </c>
      <c r="FU3" s="10" t="s">
        <v>25</v>
      </c>
      <c r="FV3" s="10" t="s">
        <v>26</v>
      </c>
      <c r="FW3" s="10" t="s">
        <v>27</v>
      </c>
      <c r="FX3" s="10" t="s">
        <v>28</v>
      </c>
      <c r="FY3" s="10" t="s">
        <v>29</v>
      </c>
      <c r="FZ3" s="10" t="s">
        <v>30</v>
      </c>
      <c r="GA3" s="10" t="s">
        <v>31</v>
      </c>
      <c r="GB3" s="10" t="s">
        <v>25</v>
      </c>
      <c r="GC3" s="10" t="s">
        <v>26</v>
      </c>
      <c r="GD3" s="10" t="s">
        <v>27</v>
      </c>
      <c r="GE3" s="10" t="s">
        <v>28</v>
      </c>
      <c r="GF3" s="10" t="s">
        <v>29</v>
      </c>
      <c r="GG3" s="10" t="s">
        <v>30</v>
      </c>
      <c r="GH3" s="10" t="s">
        <v>31</v>
      </c>
      <c r="GI3" s="10" t="s">
        <v>25</v>
      </c>
      <c r="GJ3" s="10" t="s">
        <v>26</v>
      </c>
      <c r="GK3" s="10" t="s">
        <v>27</v>
      </c>
      <c r="GL3" s="10" t="s">
        <v>28</v>
      </c>
      <c r="GM3" s="10" t="s">
        <v>29</v>
      </c>
      <c r="GN3" s="10" t="s">
        <v>30</v>
      </c>
      <c r="GO3" s="10" t="s">
        <v>31</v>
      </c>
      <c r="GP3" s="10" t="s">
        <v>25</v>
      </c>
      <c r="GQ3" s="10" t="s">
        <v>26</v>
      </c>
      <c r="GR3" s="10" t="s">
        <v>27</v>
      </c>
      <c r="GS3" s="10" t="s">
        <v>28</v>
      </c>
      <c r="GT3" s="10" t="s">
        <v>29</v>
      </c>
      <c r="GU3" s="10" t="s">
        <v>30</v>
      </c>
      <c r="GV3" s="10" t="s">
        <v>31</v>
      </c>
      <c r="GW3" s="10" t="s">
        <v>25</v>
      </c>
      <c r="GX3" s="10" t="s">
        <v>26</v>
      </c>
      <c r="GY3" s="10" t="s">
        <v>27</v>
      </c>
      <c r="GZ3" s="10" t="s">
        <v>28</v>
      </c>
      <c r="HA3" s="10" t="s">
        <v>29</v>
      </c>
      <c r="HB3" s="10" t="s">
        <v>30</v>
      </c>
      <c r="HC3" s="10" t="s">
        <v>31</v>
      </c>
      <c r="HD3" s="10" t="s">
        <v>25</v>
      </c>
      <c r="HE3" s="10" t="s">
        <v>26</v>
      </c>
      <c r="HF3" s="10" t="s">
        <v>27</v>
      </c>
      <c r="HG3" s="10" t="s">
        <v>28</v>
      </c>
      <c r="HH3" s="10" t="s">
        <v>29</v>
      </c>
      <c r="HI3" s="10" t="s">
        <v>30</v>
      </c>
      <c r="HJ3" s="10" t="s">
        <v>31</v>
      </c>
      <c r="HK3" s="10" t="s">
        <v>25</v>
      </c>
      <c r="HL3" s="10" t="s">
        <v>26</v>
      </c>
      <c r="HM3" s="10" t="s">
        <v>27</v>
      </c>
      <c r="HN3" s="10" t="s">
        <v>28</v>
      </c>
      <c r="HO3" s="10" t="s">
        <v>29</v>
      </c>
      <c r="HP3" s="10" t="s">
        <v>30</v>
      </c>
      <c r="HQ3" s="10" t="s">
        <v>31</v>
      </c>
      <c r="HR3" s="10" t="s">
        <v>25</v>
      </c>
      <c r="HS3" s="10" t="s">
        <v>26</v>
      </c>
      <c r="HT3" s="10" t="s">
        <v>27</v>
      </c>
      <c r="HU3" s="10" t="s">
        <v>28</v>
      </c>
      <c r="HV3" s="10" t="s">
        <v>29</v>
      </c>
      <c r="HW3" s="10" t="s">
        <v>30</v>
      </c>
      <c r="HX3" s="10" t="s">
        <v>31</v>
      </c>
      <c r="HY3" s="10" t="s">
        <v>25</v>
      </c>
      <c r="HZ3" s="10" t="s">
        <v>26</v>
      </c>
      <c r="IA3" s="10" t="s">
        <v>27</v>
      </c>
      <c r="IB3" s="10" t="s">
        <v>28</v>
      </c>
      <c r="IC3" s="10" t="s">
        <v>29</v>
      </c>
      <c r="ID3" s="10" t="s">
        <v>30</v>
      </c>
      <c r="IE3" s="10" t="s">
        <v>31</v>
      </c>
      <c r="IF3" s="10" t="s">
        <v>25</v>
      </c>
      <c r="IG3" s="10" t="s">
        <v>26</v>
      </c>
      <c r="IH3" s="10" t="s">
        <v>27</v>
      </c>
      <c r="II3" s="10" t="s">
        <v>28</v>
      </c>
      <c r="IJ3" s="10" t="s">
        <v>29</v>
      </c>
      <c r="IK3" s="10" t="s">
        <v>30</v>
      </c>
      <c r="IL3" s="10" t="s">
        <v>31</v>
      </c>
      <c r="IM3" s="10" t="s">
        <v>25</v>
      </c>
      <c r="IN3" s="10" t="s">
        <v>26</v>
      </c>
      <c r="IO3" s="10" t="s">
        <v>27</v>
      </c>
      <c r="IP3" s="10" t="s">
        <v>28</v>
      </c>
      <c r="IQ3" s="10" t="s">
        <v>29</v>
      </c>
      <c r="IR3" s="10" t="s">
        <v>30</v>
      </c>
      <c r="IS3" s="10" t="s">
        <v>31</v>
      </c>
      <c r="IT3" s="10" t="s">
        <v>25</v>
      </c>
      <c r="IU3" s="10" t="s">
        <v>26</v>
      </c>
      <c r="IV3" s="10" t="s">
        <v>27</v>
      </c>
      <c r="IW3" s="10" t="s">
        <v>28</v>
      </c>
      <c r="IX3" s="10" t="s">
        <v>29</v>
      </c>
      <c r="IY3" s="10" t="s">
        <v>30</v>
      </c>
      <c r="IZ3" s="10" t="s">
        <v>31</v>
      </c>
      <c r="JA3" s="10" t="s">
        <v>25</v>
      </c>
      <c r="JB3" s="10" t="s">
        <v>26</v>
      </c>
      <c r="JC3" s="10" t="s">
        <v>27</v>
      </c>
      <c r="JD3" s="10" t="s">
        <v>28</v>
      </c>
      <c r="JE3" s="10" t="s">
        <v>29</v>
      </c>
      <c r="JF3" s="10" t="s">
        <v>30</v>
      </c>
      <c r="JG3" s="10" t="s">
        <v>31</v>
      </c>
      <c r="JH3" s="10" t="s">
        <v>25</v>
      </c>
      <c r="JI3" s="10" t="s">
        <v>26</v>
      </c>
      <c r="JJ3" s="10" t="s">
        <v>27</v>
      </c>
      <c r="JK3" s="10" t="s">
        <v>28</v>
      </c>
      <c r="JL3" s="10" t="s">
        <v>29</v>
      </c>
      <c r="JM3" s="10" t="s">
        <v>30</v>
      </c>
      <c r="JN3" s="10" t="s">
        <v>31</v>
      </c>
      <c r="JO3" s="10" t="s">
        <v>25</v>
      </c>
      <c r="JP3" s="10" t="s">
        <v>26</v>
      </c>
      <c r="JQ3" s="10" t="s">
        <v>27</v>
      </c>
      <c r="JR3" s="10" t="s">
        <v>28</v>
      </c>
      <c r="JS3" s="10" t="s">
        <v>29</v>
      </c>
      <c r="JT3" s="10" t="s">
        <v>30</v>
      </c>
      <c r="JU3" s="10" t="s">
        <v>31</v>
      </c>
      <c r="JV3" s="10" t="s">
        <v>25</v>
      </c>
      <c r="JW3" s="10" t="s">
        <v>26</v>
      </c>
      <c r="JX3" s="10" t="s">
        <v>27</v>
      </c>
      <c r="JY3" s="10" t="s">
        <v>28</v>
      </c>
      <c r="JZ3" s="10" t="s">
        <v>29</v>
      </c>
      <c r="KA3" s="10" t="s">
        <v>30</v>
      </c>
      <c r="KB3" s="10" t="s">
        <v>31</v>
      </c>
      <c r="KC3" s="10" t="s">
        <v>25</v>
      </c>
      <c r="KD3" s="10" t="s">
        <v>26</v>
      </c>
      <c r="KE3" s="10" t="s">
        <v>27</v>
      </c>
      <c r="KF3" s="10" t="s">
        <v>28</v>
      </c>
      <c r="KG3" s="10" t="s">
        <v>29</v>
      </c>
      <c r="KH3" s="10" t="s">
        <v>30</v>
      </c>
      <c r="KI3" s="10" t="s">
        <v>31</v>
      </c>
      <c r="KJ3" s="10" t="s">
        <v>25</v>
      </c>
      <c r="KK3" s="10" t="s">
        <v>26</v>
      </c>
      <c r="KL3" s="10" t="s">
        <v>27</v>
      </c>
      <c r="KM3" s="10" t="s">
        <v>28</v>
      </c>
      <c r="KN3" s="10" t="s">
        <v>29</v>
      </c>
      <c r="KO3" s="10" t="s">
        <v>30</v>
      </c>
      <c r="KP3" s="10" t="s">
        <v>31</v>
      </c>
      <c r="KQ3" s="10" t="s">
        <v>25</v>
      </c>
      <c r="KR3" s="10" t="s">
        <v>26</v>
      </c>
      <c r="KS3" s="10" t="s">
        <v>27</v>
      </c>
      <c r="KT3" s="10" t="s">
        <v>28</v>
      </c>
      <c r="KU3" s="10" t="s">
        <v>29</v>
      </c>
      <c r="KV3" s="10" t="s">
        <v>30</v>
      </c>
      <c r="KW3" s="10" t="s">
        <v>31</v>
      </c>
      <c r="KX3" s="10" t="s">
        <v>25</v>
      </c>
      <c r="KY3" s="10" t="s">
        <v>26</v>
      </c>
      <c r="KZ3" s="10" t="s">
        <v>27</v>
      </c>
      <c r="LA3" s="10" t="s">
        <v>28</v>
      </c>
      <c r="LB3" s="10" t="s">
        <v>29</v>
      </c>
      <c r="LC3" s="10" t="s">
        <v>30</v>
      </c>
      <c r="LD3" s="10" t="s">
        <v>31</v>
      </c>
      <c r="LE3" s="10" t="s">
        <v>25</v>
      </c>
      <c r="LF3" s="10" t="s">
        <v>26</v>
      </c>
      <c r="LG3" s="10" t="s">
        <v>27</v>
      </c>
      <c r="LH3" s="10" t="s">
        <v>28</v>
      </c>
      <c r="LI3" s="10" t="s">
        <v>29</v>
      </c>
      <c r="LJ3" s="10" t="s">
        <v>30</v>
      </c>
      <c r="LK3" s="10" t="s">
        <v>31</v>
      </c>
      <c r="LL3" s="10" t="s">
        <v>25</v>
      </c>
      <c r="LM3" s="10" t="s">
        <v>26</v>
      </c>
      <c r="LN3" s="10" t="s">
        <v>27</v>
      </c>
      <c r="LO3" s="10" t="s">
        <v>28</v>
      </c>
      <c r="LP3" s="10" t="s">
        <v>29</v>
      </c>
      <c r="LQ3" s="10" t="s">
        <v>30</v>
      </c>
      <c r="LR3" s="10" t="s">
        <v>31</v>
      </c>
      <c r="LS3" s="10" t="s">
        <v>25</v>
      </c>
      <c r="LT3" s="10" t="s">
        <v>26</v>
      </c>
      <c r="LU3" s="10" t="s">
        <v>27</v>
      </c>
      <c r="LV3" s="10" t="s">
        <v>28</v>
      </c>
      <c r="LW3" s="10" t="s">
        <v>29</v>
      </c>
      <c r="LX3" s="10" t="s">
        <v>30</v>
      </c>
      <c r="LY3" s="10" t="s">
        <v>31</v>
      </c>
      <c r="LZ3" s="10" t="s">
        <v>25</v>
      </c>
      <c r="MA3" s="10" t="s">
        <v>26</v>
      </c>
      <c r="MB3" s="10" t="s">
        <v>27</v>
      </c>
      <c r="MC3" s="10" t="s">
        <v>28</v>
      </c>
      <c r="MD3" s="10" t="s">
        <v>29</v>
      </c>
      <c r="ME3" s="10" t="s">
        <v>30</v>
      </c>
      <c r="MF3" s="10" t="s">
        <v>31</v>
      </c>
      <c r="MG3" s="10" t="s">
        <v>25</v>
      </c>
      <c r="MH3" s="10" t="s">
        <v>26</v>
      </c>
      <c r="MI3" s="10" t="s">
        <v>27</v>
      </c>
      <c r="MJ3" s="10" t="s">
        <v>28</v>
      </c>
      <c r="MK3" s="10" t="s">
        <v>29</v>
      </c>
      <c r="ML3" s="10" t="s">
        <v>30</v>
      </c>
      <c r="MM3" s="10" t="s">
        <v>31</v>
      </c>
      <c r="MN3" s="10" t="s">
        <v>25</v>
      </c>
      <c r="MO3" s="10" t="s">
        <v>26</v>
      </c>
      <c r="MP3" s="10" t="s">
        <v>27</v>
      </c>
      <c r="MQ3" s="10" t="s">
        <v>28</v>
      </c>
      <c r="MR3" s="10" t="s">
        <v>29</v>
      </c>
      <c r="MS3" s="10" t="s">
        <v>30</v>
      </c>
      <c r="MT3" s="10" t="s">
        <v>31</v>
      </c>
      <c r="MU3" s="10" t="s">
        <v>25</v>
      </c>
      <c r="MV3" s="10" t="s">
        <v>26</v>
      </c>
      <c r="MW3" s="10" t="s">
        <v>27</v>
      </c>
      <c r="MX3" s="10" t="s">
        <v>28</v>
      </c>
      <c r="MY3" s="10" t="s">
        <v>29</v>
      </c>
      <c r="MZ3" s="10" t="s">
        <v>30</v>
      </c>
      <c r="NA3" s="10" t="s">
        <v>31</v>
      </c>
      <c r="NB3" s="10" t="s">
        <v>25</v>
      </c>
    </row>
    <row r="4" spans="1:366">
      <c r="A4" s="2" t="s">
        <v>0</v>
      </c>
      <c r="B4" s="11">
        <v>43101</v>
      </c>
      <c r="C4" s="11">
        <v>43102</v>
      </c>
      <c r="D4" s="11">
        <v>43103</v>
      </c>
      <c r="E4" s="11">
        <v>43104</v>
      </c>
      <c r="F4" s="11">
        <v>43105</v>
      </c>
      <c r="G4" s="11">
        <v>43106</v>
      </c>
      <c r="H4" s="11">
        <v>43107</v>
      </c>
      <c r="I4" s="11">
        <v>43108</v>
      </c>
      <c r="J4" s="11">
        <v>43109</v>
      </c>
      <c r="K4" s="11">
        <v>43110</v>
      </c>
      <c r="L4" s="11">
        <v>43111</v>
      </c>
      <c r="M4" s="11">
        <v>43112</v>
      </c>
      <c r="N4" s="11">
        <v>43113</v>
      </c>
      <c r="O4" s="11">
        <v>43114</v>
      </c>
      <c r="P4" s="11">
        <v>43115</v>
      </c>
      <c r="Q4" s="11">
        <v>43116</v>
      </c>
      <c r="R4" s="11">
        <v>43117</v>
      </c>
      <c r="S4" s="11">
        <v>43118</v>
      </c>
      <c r="T4" s="11">
        <v>43119</v>
      </c>
      <c r="U4" s="11">
        <v>43120</v>
      </c>
      <c r="V4" s="11">
        <v>43121</v>
      </c>
      <c r="W4" s="11">
        <v>43122</v>
      </c>
      <c r="X4" s="11">
        <v>43123</v>
      </c>
      <c r="Y4" s="11">
        <v>43124</v>
      </c>
      <c r="Z4" s="11">
        <v>43125</v>
      </c>
      <c r="AA4" s="11">
        <v>43126</v>
      </c>
      <c r="AB4" s="11">
        <v>43127</v>
      </c>
      <c r="AC4" s="11">
        <v>43128</v>
      </c>
      <c r="AD4" s="11">
        <v>43129</v>
      </c>
      <c r="AE4" s="11">
        <v>43130</v>
      </c>
      <c r="AF4" s="11">
        <v>43131</v>
      </c>
      <c r="AG4" s="11">
        <v>43132</v>
      </c>
      <c r="AH4" s="11">
        <v>43133</v>
      </c>
      <c r="AI4" s="11">
        <v>43134</v>
      </c>
      <c r="AJ4" s="11">
        <v>43135</v>
      </c>
      <c r="AK4" s="11">
        <v>43136</v>
      </c>
      <c r="AL4" s="11">
        <v>43137</v>
      </c>
      <c r="AM4" s="11">
        <v>43138</v>
      </c>
      <c r="AN4" s="11">
        <v>43139</v>
      </c>
      <c r="AO4" s="11">
        <v>43140</v>
      </c>
      <c r="AP4" s="11">
        <v>43141</v>
      </c>
      <c r="AQ4" s="11">
        <v>43142</v>
      </c>
      <c r="AR4" s="11">
        <v>43143</v>
      </c>
      <c r="AS4" s="11">
        <v>43144</v>
      </c>
      <c r="AT4" s="11">
        <v>43145</v>
      </c>
      <c r="AU4" s="11">
        <v>43146</v>
      </c>
      <c r="AV4" s="11">
        <v>43147</v>
      </c>
      <c r="AW4" s="11">
        <v>43148</v>
      </c>
      <c r="AX4" s="11">
        <v>43149</v>
      </c>
      <c r="AY4" s="11">
        <v>43150</v>
      </c>
      <c r="AZ4" s="11">
        <v>43151</v>
      </c>
      <c r="BA4" s="11">
        <v>43152</v>
      </c>
      <c r="BB4" s="11">
        <v>43153</v>
      </c>
      <c r="BC4" s="11">
        <v>43154</v>
      </c>
      <c r="BD4" s="11">
        <v>43155</v>
      </c>
      <c r="BE4" s="11">
        <v>43156</v>
      </c>
      <c r="BF4" s="11">
        <v>43157</v>
      </c>
      <c r="BG4" s="11">
        <v>43158</v>
      </c>
      <c r="BH4" s="11">
        <v>43159</v>
      </c>
      <c r="BI4" s="11">
        <v>43160</v>
      </c>
      <c r="BJ4" s="11">
        <v>43161</v>
      </c>
      <c r="BK4" s="11">
        <v>43162</v>
      </c>
      <c r="BL4" s="11">
        <v>43163</v>
      </c>
      <c r="BM4" s="11">
        <v>43164</v>
      </c>
      <c r="BN4" s="11">
        <v>43165</v>
      </c>
      <c r="BO4" s="11">
        <v>43166</v>
      </c>
      <c r="BP4" s="11">
        <v>43167</v>
      </c>
      <c r="BQ4" s="11">
        <v>43168</v>
      </c>
      <c r="BR4" s="11">
        <v>43169</v>
      </c>
      <c r="BS4" s="11">
        <v>43170</v>
      </c>
      <c r="BT4" s="11">
        <v>43171</v>
      </c>
      <c r="BU4" s="11">
        <v>43172</v>
      </c>
      <c r="BV4" s="11">
        <v>43173</v>
      </c>
      <c r="BW4" s="11">
        <v>43174</v>
      </c>
      <c r="BX4" s="11">
        <v>43175</v>
      </c>
      <c r="BY4" s="11">
        <v>43176</v>
      </c>
      <c r="BZ4" s="11">
        <v>43177</v>
      </c>
      <c r="CA4" s="11">
        <v>43178</v>
      </c>
      <c r="CB4" s="11">
        <v>43179</v>
      </c>
      <c r="CC4" s="11">
        <v>43180</v>
      </c>
      <c r="CD4" s="11">
        <v>43181</v>
      </c>
      <c r="CE4" s="11">
        <v>43182</v>
      </c>
      <c r="CF4" s="11">
        <v>43183</v>
      </c>
      <c r="CG4" s="11">
        <v>43184</v>
      </c>
      <c r="CH4" s="11">
        <v>43185</v>
      </c>
      <c r="CI4" s="11">
        <v>43186</v>
      </c>
      <c r="CJ4" s="11">
        <v>43187</v>
      </c>
      <c r="CK4" s="11">
        <v>43188</v>
      </c>
      <c r="CL4" s="11">
        <v>43189</v>
      </c>
      <c r="CM4" s="11">
        <v>43190</v>
      </c>
      <c r="CN4" s="11">
        <v>43191</v>
      </c>
      <c r="CO4" s="11">
        <v>43192</v>
      </c>
      <c r="CP4" s="11">
        <v>43193</v>
      </c>
      <c r="CQ4" s="11">
        <v>43194</v>
      </c>
      <c r="CR4" s="11">
        <v>43195</v>
      </c>
      <c r="CS4" s="11">
        <v>43196</v>
      </c>
      <c r="CT4" s="11">
        <v>43197</v>
      </c>
      <c r="CU4" s="11">
        <v>43198</v>
      </c>
      <c r="CV4" s="11">
        <v>43199</v>
      </c>
      <c r="CW4" s="11">
        <v>43200</v>
      </c>
      <c r="CX4" s="11">
        <v>43201</v>
      </c>
      <c r="CY4" s="11">
        <v>43202</v>
      </c>
      <c r="CZ4" s="11">
        <v>43203</v>
      </c>
      <c r="DA4" s="11">
        <v>43204</v>
      </c>
      <c r="DB4" s="11">
        <v>43205</v>
      </c>
      <c r="DC4" s="11">
        <v>43206</v>
      </c>
      <c r="DD4" s="11">
        <v>43207</v>
      </c>
      <c r="DE4" s="11">
        <v>43208</v>
      </c>
      <c r="DF4" s="11">
        <v>43209</v>
      </c>
      <c r="DG4" s="11">
        <v>43210</v>
      </c>
      <c r="DH4" s="11">
        <v>43211</v>
      </c>
      <c r="DI4" s="11">
        <v>43212</v>
      </c>
      <c r="DJ4" s="11">
        <v>43213</v>
      </c>
      <c r="DK4" s="11">
        <v>43214</v>
      </c>
      <c r="DL4" s="11">
        <v>43215</v>
      </c>
      <c r="DM4" s="11">
        <v>43216</v>
      </c>
      <c r="DN4" s="11">
        <v>43217</v>
      </c>
      <c r="DO4" s="11">
        <v>43218</v>
      </c>
      <c r="DP4" s="11">
        <v>43219</v>
      </c>
      <c r="DQ4" s="11">
        <v>43220</v>
      </c>
      <c r="DR4" s="11">
        <v>43221</v>
      </c>
      <c r="DS4" s="11">
        <v>43222</v>
      </c>
      <c r="DT4" s="11">
        <v>43223</v>
      </c>
      <c r="DU4" s="11">
        <v>43224</v>
      </c>
      <c r="DV4" s="11">
        <v>43225</v>
      </c>
      <c r="DW4" s="11">
        <v>43226</v>
      </c>
      <c r="DX4" s="11">
        <v>43227</v>
      </c>
      <c r="DY4" s="11">
        <v>43228</v>
      </c>
      <c r="DZ4" s="11">
        <v>43229</v>
      </c>
      <c r="EA4" s="11">
        <v>43230</v>
      </c>
      <c r="EB4" s="11">
        <v>43231</v>
      </c>
      <c r="EC4" s="11">
        <v>43232</v>
      </c>
      <c r="ED4" s="11">
        <v>43233</v>
      </c>
      <c r="EE4" s="11">
        <v>43234</v>
      </c>
      <c r="EF4" s="11">
        <v>43235</v>
      </c>
      <c r="EG4" s="11">
        <v>43236</v>
      </c>
      <c r="EH4" s="11">
        <v>43237</v>
      </c>
      <c r="EI4" s="11">
        <v>43238</v>
      </c>
      <c r="EJ4" s="11">
        <v>43239</v>
      </c>
      <c r="EK4" s="11">
        <v>43240</v>
      </c>
      <c r="EL4" s="11">
        <v>43241</v>
      </c>
      <c r="EM4" s="11">
        <v>43242</v>
      </c>
      <c r="EN4" s="11">
        <v>43243</v>
      </c>
      <c r="EO4" s="11">
        <v>43244</v>
      </c>
      <c r="EP4" s="11">
        <v>43245</v>
      </c>
      <c r="EQ4" s="11">
        <v>43246</v>
      </c>
      <c r="ER4" s="11">
        <v>43247</v>
      </c>
      <c r="ES4" s="11">
        <v>43248</v>
      </c>
      <c r="ET4" s="11">
        <v>43249</v>
      </c>
      <c r="EU4" s="11">
        <v>43250</v>
      </c>
      <c r="EV4" s="11">
        <v>43251</v>
      </c>
      <c r="EW4" s="11">
        <v>43252</v>
      </c>
      <c r="EX4" s="11">
        <v>43253</v>
      </c>
      <c r="EY4" s="11">
        <v>43254</v>
      </c>
      <c r="EZ4" s="11">
        <v>43255</v>
      </c>
      <c r="FA4" s="11">
        <v>43256</v>
      </c>
      <c r="FB4" s="11">
        <v>43257</v>
      </c>
      <c r="FC4" s="11">
        <v>43258</v>
      </c>
      <c r="FD4" s="11">
        <v>43259</v>
      </c>
      <c r="FE4" s="11">
        <v>43260</v>
      </c>
      <c r="FF4" s="11">
        <v>43261</v>
      </c>
      <c r="FG4" s="11">
        <v>43262</v>
      </c>
      <c r="FH4" s="11">
        <v>43263</v>
      </c>
      <c r="FI4" s="11">
        <v>43264</v>
      </c>
      <c r="FJ4" s="11">
        <v>43265</v>
      </c>
      <c r="FK4" s="11">
        <v>43266</v>
      </c>
      <c r="FL4" s="11">
        <v>43267</v>
      </c>
      <c r="FM4" s="11">
        <v>43268</v>
      </c>
      <c r="FN4" s="11">
        <v>43269</v>
      </c>
      <c r="FO4" s="11">
        <v>43270</v>
      </c>
      <c r="FP4" s="11">
        <v>43271</v>
      </c>
      <c r="FQ4" s="11">
        <v>43272</v>
      </c>
      <c r="FR4" s="11">
        <v>43273</v>
      </c>
      <c r="FS4" s="11">
        <v>43274</v>
      </c>
      <c r="FT4" s="11">
        <v>43275</v>
      </c>
      <c r="FU4" s="11">
        <v>43276</v>
      </c>
      <c r="FV4" s="11">
        <v>43277</v>
      </c>
      <c r="FW4" s="11">
        <v>43278</v>
      </c>
      <c r="FX4" s="11">
        <v>43279</v>
      </c>
      <c r="FY4" s="11">
        <v>43280</v>
      </c>
      <c r="FZ4" s="11">
        <v>43281</v>
      </c>
      <c r="GA4" s="11">
        <v>43282</v>
      </c>
      <c r="GB4" s="11">
        <v>43283</v>
      </c>
      <c r="GC4" s="11">
        <v>43284</v>
      </c>
      <c r="GD4" s="11">
        <v>43285</v>
      </c>
      <c r="GE4" s="11">
        <v>43286</v>
      </c>
      <c r="GF4" s="11">
        <v>43287</v>
      </c>
      <c r="GG4" s="11">
        <v>43288</v>
      </c>
      <c r="GH4" s="11">
        <v>43289</v>
      </c>
      <c r="GI4" s="11">
        <v>43290</v>
      </c>
      <c r="GJ4" s="11">
        <v>43291</v>
      </c>
      <c r="GK4" s="11">
        <v>43292</v>
      </c>
      <c r="GL4" s="11">
        <v>43293</v>
      </c>
      <c r="GM4" s="11">
        <v>43294</v>
      </c>
      <c r="GN4" s="11">
        <v>43295</v>
      </c>
      <c r="GO4" s="11">
        <v>43296</v>
      </c>
      <c r="GP4" s="11">
        <v>43297</v>
      </c>
      <c r="GQ4" s="11">
        <v>43298</v>
      </c>
      <c r="GR4" s="11">
        <v>43299</v>
      </c>
      <c r="GS4" s="11">
        <v>43300</v>
      </c>
      <c r="GT4" s="11">
        <v>43301</v>
      </c>
      <c r="GU4" s="11">
        <v>43302</v>
      </c>
      <c r="GV4" s="11">
        <v>43303</v>
      </c>
      <c r="GW4" s="11">
        <v>43304</v>
      </c>
      <c r="GX4" s="11">
        <v>43305</v>
      </c>
      <c r="GY4" s="11">
        <v>43306</v>
      </c>
      <c r="GZ4" s="11">
        <v>43307</v>
      </c>
      <c r="HA4" s="11">
        <v>43308</v>
      </c>
      <c r="HB4" s="11">
        <v>43309</v>
      </c>
      <c r="HC4" s="11">
        <v>43310</v>
      </c>
      <c r="HD4" s="11">
        <v>43311</v>
      </c>
      <c r="HE4" s="11">
        <v>43312</v>
      </c>
      <c r="HF4" s="11">
        <v>43313</v>
      </c>
      <c r="HG4" s="11">
        <v>43314</v>
      </c>
      <c r="HH4" s="11">
        <v>43315</v>
      </c>
      <c r="HI4" s="11">
        <v>43316</v>
      </c>
      <c r="HJ4" s="11">
        <v>43317</v>
      </c>
      <c r="HK4" s="11">
        <v>43318</v>
      </c>
      <c r="HL4" s="11">
        <v>43319</v>
      </c>
      <c r="HM4" s="11">
        <v>43320</v>
      </c>
      <c r="HN4" s="11">
        <v>43321</v>
      </c>
      <c r="HO4" s="11">
        <v>43322</v>
      </c>
      <c r="HP4" s="11">
        <v>43323</v>
      </c>
      <c r="HQ4" s="11">
        <v>43324</v>
      </c>
      <c r="HR4" s="11">
        <v>43325</v>
      </c>
      <c r="HS4" s="11">
        <v>43326</v>
      </c>
      <c r="HT4" s="11">
        <v>43327</v>
      </c>
      <c r="HU4" s="11">
        <v>43328</v>
      </c>
      <c r="HV4" s="11">
        <v>43329</v>
      </c>
      <c r="HW4" s="11">
        <v>43330</v>
      </c>
      <c r="HX4" s="11">
        <v>43331</v>
      </c>
      <c r="HY4" s="11">
        <v>43332</v>
      </c>
      <c r="HZ4" s="11">
        <v>43333</v>
      </c>
      <c r="IA4" s="11">
        <v>43334</v>
      </c>
      <c r="IB4" s="11">
        <v>43335</v>
      </c>
      <c r="IC4" s="11">
        <v>43336</v>
      </c>
      <c r="ID4" s="11">
        <v>43337</v>
      </c>
      <c r="IE4" s="11">
        <v>43338</v>
      </c>
      <c r="IF4" s="11">
        <v>43339</v>
      </c>
      <c r="IG4" s="11">
        <v>43340</v>
      </c>
      <c r="IH4" s="11">
        <v>43341</v>
      </c>
      <c r="II4" s="11">
        <v>43342</v>
      </c>
      <c r="IJ4" s="11">
        <v>43343</v>
      </c>
      <c r="IK4" s="11">
        <v>43344</v>
      </c>
      <c r="IL4" s="11">
        <v>43345</v>
      </c>
      <c r="IM4" s="11">
        <v>43346</v>
      </c>
      <c r="IN4" s="11">
        <v>43347</v>
      </c>
      <c r="IO4" s="11">
        <v>43348</v>
      </c>
      <c r="IP4" s="11">
        <v>43349</v>
      </c>
      <c r="IQ4" s="11">
        <v>43350</v>
      </c>
      <c r="IR4" s="11">
        <v>43351</v>
      </c>
      <c r="IS4" s="11">
        <v>43352</v>
      </c>
      <c r="IT4" s="11">
        <v>43353</v>
      </c>
      <c r="IU4" s="11">
        <v>43354</v>
      </c>
      <c r="IV4" s="11">
        <v>43355</v>
      </c>
      <c r="IW4" s="11">
        <v>43356</v>
      </c>
      <c r="IX4" s="11">
        <v>43357</v>
      </c>
      <c r="IY4" s="11">
        <v>43358</v>
      </c>
      <c r="IZ4" s="11">
        <v>43359</v>
      </c>
      <c r="JA4" s="11">
        <v>43360</v>
      </c>
      <c r="JB4" s="11">
        <v>43361</v>
      </c>
      <c r="JC4" s="11">
        <v>43362</v>
      </c>
      <c r="JD4" s="11">
        <v>43363</v>
      </c>
      <c r="JE4" s="11">
        <v>43364</v>
      </c>
      <c r="JF4" s="11">
        <v>43365</v>
      </c>
      <c r="JG4" s="11">
        <v>43366</v>
      </c>
      <c r="JH4" s="11">
        <v>43367</v>
      </c>
      <c r="JI4" s="11">
        <v>43368</v>
      </c>
      <c r="JJ4" s="11">
        <v>43369</v>
      </c>
      <c r="JK4" s="11">
        <v>43370</v>
      </c>
      <c r="JL4" s="11">
        <v>43371</v>
      </c>
      <c r="JM4" s="11">
        <v>43372</v>
      </c>
      <c r="JN4" s="11">
        <v>43373</v>
      </c>
      <c r="JO4" s="11">
        <v>43374</v>
      </c>
      <c r="JP4" s="11">
        <v>43375</v>
      </c>
      <c r="JQ4" s="11">
        <v>43376</v>
      </c>
      <c r="JR4" s="11">
        <v>43377</v>
      </c>
      <c r="JS4" s="11">
        <v>43378</v>
      </c>
      <c r="JT4" s="11">
        <v>43379</v>
      </c>
      <c r="JU4" s="11">
        <v>43380</v>
      </c>
      <c r="JV4" s="11">
        <v>43381</v>
      </c>
      <c r="JW4" s="11">
        <v>43382</v>
      </c>
      <c r="JX4" s="11">
        <v>43383</v>
      </c>
      <c r="JY4" s="11">
        <v>43384</v>
      </c>
      <c r="JZ4" s="11">
        <v>43385</v>
      </c>
      <c r="KA4" s="11">
        <v>43386</v>
      </c>
      <c r="KB4" s="11">
        <v>43387</v>
      </c>
      <c r="KC4" s="11">
        <v>43388</v>
      </c>
      <c r="KD4" s="11">
        <v>43389</v>
      </c>
      <c r="KE4" s="11">
        <v>43390</v>
      </c>
      <c r="KF4" s="11">
        <v>43391</v>
      </c>
      <c r="KG4" s="11">
        <v>43392</v>
      </c>
      <c r="KH4" s="11">
        <v>43393</v>
      </c>
      <c r="KI4" s="11">
        <v>43394</v>
      </c>
      <c r="KJ4" s="11">
        <v>43395</v>
      </c>
      <c r="KK4" s="11">
        <v>43396</v>
      </c>
      <c r="KL4" s="11">
        <v>43397</v>
      </c>
      <c r="KM4" s="11">
        <v>43398</v>
      </c>
      <c r="KN4" s="11">
        <v>43399</v>
      </c>
      <c r="KO4" s="11">
        <v>43400</v>
      </c>
      <c r="KP4" s="11">
        <v>43401</v>
      </c>
      <c r="KQ4" s="11">
        <v>43402</v>
      </c>
      <c r="KR4" s="11">
        <v>43403</v>
      </c>
      <c r="KS4" s="11">
        <v>43404</v>
      </c>
      <c r="KT4" s="11">
        <v>43405</v>
      </c>
      <c r="KU4" s="11">
        <v>43406</v>
      </c>
      <c r="KV4" s="11">
        <v>43407</v>
      </c>
      <c r="KW4" s="11">
        <v>43408</v>
      </c>
      <c r="KX4" s="11">
        <v>43409</v>
      </c>
      <c r="KY4" s="11">
        <v>43410</v>
      </c>
      <c r="KZ4" s="11">
        <v>43411</v>
      </c>
      <c r="LA4" s="11">
        <v>43412</v>
      </c>
      <c r="LB4" s="11">
        <v>43413</v>
      </c>
      <c r="LC4" s="11">
        <v>43414</v>
      </c>
      <c r="LD4" s="11">
        <v>43415</v>
      </c>
      <c r="LE4" s="11">
        <v>43416</v>
      </c>
      <c r="LF4" s="11">
        <v>43417</v>
      </c>
      <c r="LG4" s="11">
        <v>43418</v>
      </c>
      <c r="LH4" s="11">
        <v>43419</v>
      </c>
      <c r="LI4" s="11">
        <v>43420</v>
      </c>
      <c r="LJ4" s="11">
        <v>43421</v>
      </c>
      <c r="LK4" s="11">
        <v>43422</v>
      </c>
      <c r="LL4" s="11">
        <v>43423</v>
      </c>
      <c r="LM4" s="11">
        <v>43424</v>
      </c>
      <c r="LN4" s="11">
        <v>43425</v>
      </c>
      <c r="LO4" s="11">
        <v>43426</v>
      </c>
      <c r="LP4" s="11">
        <v>43427</v>
      </c>
      <c r="LQ4" s="11">
        <v>43428</v>
      </c>
      <c r="LR4" s="11">
        <v>43429</v>
      </c>
      <c r="LS4" s="11">
        <v>43430</v>
      </c>
      <c r="LT4" s="11">
        <v>43431</v>
      </c>
      <c r="LU4" s="11">
        <v>43432</v>
      </c>
      <c r="LV4" s="11">
        <v>43433</v>
      </c>
      <c r="LW4" s="11">
        <v>43434</v>
      </c>
      <c r="LX4" s="11">
        <v>43435</v>
      </c>
      <c r="LY4" s="11">
        <v>43436</v>
      </c>
      <c r="LZ4" s="11">
        <v>43437</v>
      </c>
      <c r="MA4" s="11">
        <v>43438</v>
      </c>
      <c r="MB4" s="11">
        <v>43439</v>
      </c>
      <c r="MC4" s="11">
        <v>43440</v>
      </c>
      <c r="MD4" s="11">
        <v>43441</v>
      </c>
      <c r="ME4" s="11">
        <v>43442</v>
      </c>
      <c r="MF4" s="11">
        <v>43443</v>
      </c>
      <c r="MG4" s="11">
        <v>43444</v>
      </c>
      <c r="MH4" s="11">
        <v>43445</v>
      </c>
      <c r="MI4" s="11">
        <v>43446</v>
      </c>
      <c r="MJ4" s="11">
        <v>43447</v>
      </c>
      <c r="MK4" s="11">
        <v>43448</v>
      </c>
      <c r="ML4" s="11">
        <v>43449</v>
      </c>
      <c r="MM4" s="11">
        <v>43450</v>
      </c>
      <c r="MN4" s="11">
        <v>43451</v>
      </c>
      <c r="MO4" s="11">
        <v>43452</v>
      </c>
      <c r="MP4" s="11">
        <v>43453</v>
      </c>
      <c r="MQ4" s="11">
        <v>43454</v>
      </c>
      <c r="MR4" s="11">
        <v>43455</v>
      </c>
      <c r="MS4" s="11">
        <v>43456</v>
      </c>
      <c r="MT4" s="11">
        <v>43457</v>
      </c>
      <c r="MU4" s="11">
        <v>43458</v>
      </c>
      <c r="MV4" s="11">
        <v>43459</v>
      </c>
      <c r="MW4" s="11">
        <v>43460</v>
      </c>
      <c r="MX4" s="11">
        <v>43461</v>
      </c>
      <c r="MY4" s="11">
        <v>43462</v>
      </c>
      <c r="MZ4" s="11">
        <v>43463</v>
      </c>
      <c r="NA4" s="11">
        <v>43464</v>
      </c>
      <c r="NB4" s="11">
        <v>43465</v>
      </c>
    </row>
    <row r="5" spans="1:366">
      <c r="A5" s="17" t="s">
        <v>119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</row>
    <row r="6" spans="1:366">
      <c r="A6" s="25" t="s">
        <v>148</v>
      </c>
      <c r="B6" s="39">
        <f>+'[1]Saldo Bancos'!F12</f>
        <v>202679.01</v>
      </c>
      <c r="C6" s="39">
        <f>+'[1]Saldo Bancos'!G12</f>
        <v>202679.01</v>
      </c>
      <c r="D6" s="39">
        <f>+'[1]Saldo Bancos'!H12</f>
        <v>202679.01</v>
      </c>
      <c r="E6" s="39">
        <f>+'[1]Saldo Bancos'!I12</f>
        <v>202679.01</v>
      </c>
      <c r="F6" s="39">
        <f>+'[1]Saldo Bancos'!J12</f>
        <v>202679.01</v>
      </c>
      <c r="G6" s="39">
        <f>+'[1]Saldo Bancos'!K12</f>
        <v>202679.01</v>
      </c>
      <c r="H6" s="39">
        <f>+'[1]Saldo Bancos'!L12</f>
        <v>202679.01</v>
      </c>
      <c r="I6" s="39">
        <f>+'[1]Saldo Bancos'!M12</f>
        <v>202679.01</v>
      </c>
      <c r="J6" s="39">
        <f>+'[1]Saldo Bancos'!N12</f>
        <v>202679.01</v>
      </c>
      <c r="K6" s="39">
        <f>+'[1]Saldo Bancos'!O12</f>
        <v>202679.01</v>
      </c>
      <c r="L6" s="39">
        <f>+'[1]Saldo Bancos'!P12</f>
        <v>202679.01</v>
      </c>
      <c r="M6" s="39">
        <f>+'[1]Saldo Bancos'!Q12</f>
        <v>202679.01</v>
      </c>
      <c r="N6" s="39">
        <f>+'[1]Saldo Bancos'!R12</f>
        <v>202679.01</v>
      </c>
      <c r="O6" s="39">
        <f>+'[1]Saldo Bancos'!S12</f>
        <v>202679.01</v>
      </c>
      <c r="P6" s="39">
        <f>+'[1]Saldo Bancos'!T12</f>
        <v>202679.01</v>
      </c>
      <c r="Q6" s="39">
        <f>+'[1]Saldo Bancos'!U12</f>
        <v>202679.01</v>
      </c>
      <c r="R6" s="39">
        <f>+'[1]Saldo Bancos'!V12</f>
        <v>202679.01</v>
      </c>
      <c r="S6" s="39">
        <f>+'[1]Saldo Bancos'!W12</f>
        <v>202679.01</v>
      </c>
      <c r="T6" s="39">
        <f>+'[1]Saldo Bancos'!X12</f>
        <v>202679.01</v>
      </c>
      <c r="U6" s="39">
        <f>+'[1]Saldo Bancos'!Y12</f>
        <v>202679.01</v>
      </c>
      <c r="V6" s="39">
        <f>+'[1]Saldo Bancos'!Z12</f>
        <v>202679.01</v>
      </c>
      <c r="W6" s="39">
        <f>+'[1]Saldo Bancos'!AA12</f>
        <v>202679.01</v>
      </c>
      <c r="X6" s="39">
        <f>+'[1]Saldo Bancos'!AB12</f>
        <v>202679.01</v>
      </c>
      <c r="Y6" s="39">
        <f>+'[1]Saldo Bancos'!AC12</f>
        <v>202679.01</v>
      </c>
      <c r="Z6" s="39">
        <f>+'[1]Saldo Bancos'!AD12</f>
        <v>202679.01</v>
      </c>
      <c r="AA6" s="39">
        <f>+'[1]Saldo Bancos'!AE12</f>
        <v>202679.01</v>
      </c>
      <c r="AB6" s="39">
        <f>+'[1]Saldo Bancos'!AF12</f>
        <v>202679.01</v>
      </c>
      <c r="AC6" s="39">
        <f>+'[1]Saldo Bancos'!AG12</f>
        <v>202679.01</v>
      </c>
      <c r="AD6" s="39">
        <f>+'[1]Saldo Bancos'!AH12</f>
        <v>202679.01</v>
      </c>
      <c r="AE6" s="39">
        <f>+'[1]Saldo Bancos'!AI12</f>
        <v>202679.01</v>
      </c>
      <c r="AF6" s="39">
        <f>+'[1]Saldo Bancos'!AJ12</f>
        <v>690948.76</v>
      </c>
      <c r="AG6" s="39">
        <f>+'[1]Saldo Bancos'!AK12</f>
        <v>90948.760000000009</v>
      </c>
      <c r="AH6" s="39">
        <f>+'[1]Saldo Bancos'!AL12</f>
        <v>173917.91</v>
      </c>
      <c r="AI6" s="39">
        <f>+'[1]Saldo Bancos'!AM12</f>
        <v>227192.2</v>
      </c>
      <c r="AJ6" s="39">
        <f>+'[1]Saldo Bancos'!AN12</f>
        <v>230952.47</v>
      </c>
      <c r="AK6" s="39">
        <f>+'[1]Saldo Bancos'!AO12</f>
        <v>232379.11000000002</v>
      </c>
      <c r="AL6" s="39">
        <f>+'[1]Saldo Bancos'!AP12</f>
        <v>401770.04000000004</v>
      </c>
      <c r="AM6" s="39">
        <f>+'[1]Saldo Bancos'!AQ12</f>
        <v>403456.12000000005</v>
      </c>
      <c r="AN6" s="39">
        <f>+'[1]Saldo Bancos'!AR12</f>
        <v>403930.58000000007</v>
      </c>
      <c r="AO6" s="39">
        <f>+'[1]Saldo Bancos'!AS12</f>
        <v>407080.27000000008</v>
      </c>
      <c r="AP6" s="39">
        <f>+'[1]Saldo Bancos'!AT12</f>
        <v>408982.5400000001</v>
      </c>
      <c r="AQ6" s="39">
        <f>+'[1]Saldo Bancos'!AU12</f>
        <v>411016.46000000008</v>
      </c>
      <c r="AR6" s="39">
        <f>+'[1]Saldo Bancos'!AV12</f>
        <v>269575.09000000003</v>
      </c>
      <c r="AS6" s="39">
        <f>+'[1]Saldo Bancos'!AW12</f>
        <v>53630.68</v>
      </c>
      <c r="AT6" s="39">
        <f>+'[1]Saldo Bancos'!AX12</f>
        <v>105658.5</v>
      </c>
      <c r="AU6" s="39">
        <f>+'[1]Saldo Bancos'!AY12</f>
        <v>136543.87</v>
      </c>
      <c r="AV6" s="39">
        <f>+'[1]Saldo Bancos'!AZ12</f>
        <v>264033.73</v>
      </c>
      <c r="AW6" s="39">
        <f>+'[1]Saldo Bancos'!BA12</f>
        <v>295654.76</v>
      </c>
      <c r="AX6" s="39">
        <f>+'[1]Saldo Bancos'!BB12</f>
        <v>316618.56</v>
      </c>
      <c r="AY6" s="39">
        <f>+'[1]Saldo Bancos'!BC12</f>
        <v>166428.79</v>
      </c>
      <c r="AZ6" s="39">
        <f>+'[1]Saldo Bancos'!BD12</f>
        <v>233762.95</v>
      </c>
      <c r="BA6" s="39">
        <f>+'[1]Saldo Bancos'!BE12</f>
        <v>163376.35999999999</v>
      </c>
      <c r="BB6" s="39">
        <f>+'[1]Saldo Bancos'!BF12</f>
        <v>275427.71000000002</v>
      </c>
      <c r="BC6" s="39">
        <f>+'[1]Saldo Bancos'!BG12</f>
        <v>384074.22</v>
      </c>
      <c r="BD6" s="39">
        <f>+'[1]Saldo Bancos'!BH12</f>
        <v>400159.25</v>
      </c>
      <c r="BE6" s="39">
        <f>+'[1]Saldo Bancos'!BI12</f>
        <v>434433.47</v>
      </c>
      <c r="BF6" s="39">
        <f>+'[1]Saldo Bancos'!BJ12</f>
        <v>594480.38</v>
      </c>
      <c r="BG6" s="39">
        <f>+'[1]Saldo Bancos'!BK12</f>
        <v>283435.98</v>
      </c>
      <c r="BH6" s="39">
        <f>+'[1]Saldo Bancos'!BL12</f>
        <v>517658.68</v>
      </c>
      <c r="BI6" s="39">
        <f>+'[1]Saldo Bancos'!BM12</f>
        <v>1009500.98</v>
      </c>
      <c r="BJ6" s="39">
        <f>+'[1]Saldo Bancos'!BN12</f>
        <v>1125199.25</v>
      </c>
      <c r="BK6" s="39">
        <f>+'[1]Saldo Bancos'!BO12</f>
        <v>1205421.3999999999</v>
      </c>
      <c r="BL6" s="39">
        <f>+'[1]Saldo Bancos'!BP12</f>
        <v>1209181.67</v>
      </c>
      <c r="BM6" s="39">
        <f>+'[1]Saldo Bancos'!BQ12</f>
        <v>1210608.3099999998</v>
      </c>
      <c r="BN6" s="39">
        <f>+'[1]Saldo Bancos'!BR12</f>
        <v>143527.76</v>
      </c>
      <c r="BO6" s="39">
        <f>+'[1]Saldo Bancos'!BS12</f>
        <v>146082.61000000002</v>
      </c>
      <c r="BP6" s="39">
        <f>+'[1]Saldo Bancos'!BT12</f>
        <v>146557.07</v>
      </c>
      <c r="BQ6" s="39">
        <f>+'[1]Saldo Bancos'!BU12</f>
        <v>152920.33000000002</v>
      </c>
      <c r="BR6" s="39">
        <f>+'[1]Saldo Bancos'!BV12</f>
        <v>155172.57</v>
      </c>
      <c r="BS6" s="39">
        <f>+'[1]Saldo Bancos'!BW12</f>
        <v>159298.33000000002</v>
      </c>
      <c r="BT6" s="39">
        <f>+'[1]Saldo Bancos'!BX12</f>
        <v>175611.53000000003</v>
      </c>
      <c r="BU6" s="39">
        <f>+'[1]Saldo Bancos'!BY12</f>
        <v>185610.08000000002</v>
      </c>
      <c r="BV6" s="39">
        <f>+'[1]Saldo Bancos'!BZ12</f>
        <v>122195.28</v>
      </c>
      <c r="BW6" s="39">
        <f>+'[1]Saldo Bancos'!CA12</f>
        <v>74311.63</v>
      </c>
      <c r="BX6" s="39">
        <f>+'[1]Saldo Bancos'!CB12</f>
        <v>118565.4</v>
      </c>
      <c r="BY6" s="39">
        <f>+'[1]Saldo Bancos'!CC12</f>
        <v>151591.01999999999</v>
      </c>
      <c r="BZ6" s="39">
        <f>+'[1]Saldo Bancos'!CD12</f>
        <v>172554.82</v>
      </c>
      <c r="CA6" s="39">
        <f>+'[1]Saldo Bancos'!CE12</f>
        <v>213954.76</v>
      </c>
      <c r="CB6" s="39">
        <f>+'[1]Saldo Bancos'!CF12</f>
        <v>186344.34</v>
      </c>
      <c r="CC6" s="39">
        <f>+'[1]Saldo Bancos'!CG12</f>
        <v>110751.4</v>
      </c>
      <c r="CD6" s="39">
        <f>+'[1]Saldo Bancos'!CH12</f>
        <v>223525.8</v>
      </c>
      <c r="CE6" s="39">
        <f>+'[1]Saldo Bancos'!CI12</f>
        <v>192347.61</v>
      </c>
      <c r="CF6" s="39">
        <f>+'[1]Saldo Bancos'!CJ12</f>
        <v>209931.16999999998</v>
      </c>
      <c r="CG6" s="39">
        <f>+'[1]Saldo Bancos'!CK12</f>
        <v>244118.62</v>
      </c>
      <c r="CH6" s="39">
        <f>+'[1]Saldo Bancos'!CL12</f>
        <v>374350.97</v>
      </c>
      <c r="CI6" s="39">
        <f>+'[1]Saldo Bancos'!CM12</f>
        <v>300918.49</v>
      </c>
      <c r="CJ6" s="39">
        <f>+'Saldo Bancos'!CN12</f>
        <v>291081.39</v>
      </c>
      <c r="CK6" s="39">
        <f>+'Saldo Bancos'!CO12</f>
        <v>498765.7</v>
      </c>
      <c r="CL6" s="39">
        <f>+'Saldo Bancos'!CP12</f>
        <v>639252.4</v>
      </c>
      <c r="CM6" s="39">
        <f>+'Saldo Bancos'!CQ12</f>
        <v>1201140.1400000001</v>
      </c>
      <c r="CN6" s="39">
        <f>+'Saldo Bancos'!CR12</f>
        <v>1201140.1400000001</v>
      </c>
      <c r="CO6" s="39">
        <f>+'Saldo Bancos'!CS12</f>
        <v>1317992.8600000001</v>
      </c>
      <c r="CP6" s="39">
        <f>+'Saldo Bancos'!CT12</f>
        <v>1395386.73</v>
      </c>
      <c r="CQ6" s="39">
        <f>+'Saldo Bancos'!CU12</f>
        <v>1399147</v>
      </c>
      <c r="CR6" s="39">
        <f>+'Saldo Bancos'!CV12</f>
        <v>1400573.64</v>
      </c>
      <c r="CS6" s="39">
        <f>+'Saldo Bancos'!CW12</f>
        <v>1584230.13</v>
      </c>
      <c r="CT6" s="39">
        <f>+'Saldo Bancos'!CX12</f>
        <v>1586784.98</v>
      </c>
      <c r="CU6" s="39">
        <f>+'Saldo Bancos'!CY12</f>
        <v>1587259.44</v>
      </c>
      <c r="CV6" s="39">
        <f>+'Saldo Bancos'!CZ12</f>
        <v>1593642.18</v>
      </c>
      <c r="CW6" s="39">
        <f>+'Saldo Bancos'!DA12</f>
        <v>1595894.42</v>
      </c>
      <c r="CX6" s="39">
        <f>+'Saldo Bancos'!DB12</f>
        <v>1600020.18</v>
      </c>
      <c r="CY6" s="39">
        <f>+'Saldo Bancos'!DC12</f>
        <v>1616353.01</v>
      </c>
      <c r="CZ6" s="39">
        <f>+'Saldo Bancos'!DD12</f>
        <v>1626351.56</v>
      </c>
      <c r="DA6" s="39">
        <f>+'Saldo Bancos'!DE12</f>
        <v>1630331.9100000001</v>
      </c>
      <c r="DB6" s="39">
        <f>+'Saldo Bancos'!DF12</f>
        <v>1638898.12</v>
      </c>
      <c r="DC6" s="39">
        <f>+'Saldo Bancos'!DG12</f>
        <v>1669457.4000000001</v>
      </c>
      <c r="DD6" s="39">
        <f>+'Saldo Bancos'!DH12</f>
        <v>1703115.61</v>
      </c>
      <c r="DE6" s="39">
        <f>+'Saldo Bancos'!DI12</f>
        <v>262143.39</v>
      </c>
      <c r="DF6" s="39">
        <f>+'Saldo Bancos'!DJ12</f>
        <v>340852.32</v>
      </c>
      <c r="DG6" s="39">
        <f>+'Saldo Bancos'!DK12</f>
        <v>90168.79</v>
      </c>
      <c r="DH6" s="39">
        <f>+'Saldo Bancos'!DL12</f>
        <v>150837.26</v>
      </c>
      <c r="DI6" s="39">
        <f>+'Saldo Bancos'!DM12</f>
        <v>165773.44</v>
      </c>
      <c r="DJ6" s="39">
        <f>+'Saldo Bancos'!DN12</f>
        <v>229203.41</v>
      </c>
      <c r="DK6" s="39">
        <f>+'Saldo Bancos'!DO12</f>
        <v>307159.13</v>
      </c>
      <c r="DL6" s="39">
        <f>+'Saldo Bancos'!DP12</f>
        <v>189569.2</v>
      </c>
      <c r="DM6" s="39">
        <f>+'Saldo Bancos'!DQ12</f>
        <v>421344.58</v>
      </c>
      <c r="DN6" s="39">
        <f>+'Saldo Bancos'!DR12</f>
        <v>233246.9</v>
      </c>
      <c r="DO6" s="39">
        <f>+'Saldo Bancos'!DS12</f>
        <v>345020.83999999997</v>
      </c>
      <c r="DP6" s="39">
        <f>+'Saldo Bancos'!DT12</f>
        <v>554167.04999999993</v>
      </c>
      <c r="DQ6" s="39">
        <f>+'Saldo Bancos'!DU12</f>
        <v>327838.83</v>
      </c>
      <c r="DR6" s="26">
        <f t="shared" ref="DR6:EV6" si="6">+DQ13</f>
        <v>891088</v>
      </c>
      <c r="DS6" s="26">
        <f t="shared" si="6"/>
        <v>1007940.72</v>
      </c>
      <c r="DT6" s="26">
        <f t="shared" si="6"/>
        <v>1085336.26</v>
      </c>
      <c r="DU6" s="26">
        <f t="shared" si="6"/>
        <v>1089096.53</v>
      </c>
      <c r="DV6" s="26">
        <f t="shared" si="6"/>
        <v>1090523.17</v>
      </c>
      <c r="DW6" s="26">
        <f t="shared" si="6"/>
        <v>1274181.6099999999</v>
      </c>
      <c r="DX6" s="26">
        <f t="shared" si="6"/>
        <v>1276736.46</v>
      </c>
      <c r="DY6" s="26">
        <f t="shared" si="6"/>
        <v>1277210.92</v>
      </c>
      <c r="DZ6" s="26">
        <f t="shared" si="6"/>
        <v>1283574.18</v>
      </c>
      <c r="EA6" s="26">
        <f t="shared" si="6"/>
        <v>1285826.42</v>
      </c>
      <c r="EB6" s="26">
        <f t="shared" si="6"/>
        <v>1289952.18</v>
      </c>
      <c r="EC6" s="26">
        <f t="shared" si="6"/>
        <v>1306268.3199999998</v>
      </c>
      <c r="ED6" s="26">
        <f t="shared" si="6"/>
        <v>1316266.8699999999</v>
      </c>
      <c r="EE6" s="26">
        <f t="shared" si="6"/>
        <v>1320247.22</v>
      </c>
      <c r="EF6" s="26">
        <f t="shared" si="6"/>
        <v>1328813.43</v>
      </c>
      <c r="EG6" s="26">
        <f t="shared" si="6"/>
        <v>1359372.71</v>
      </c>
      <c r="EH6" s="26">
        <f t="shared" si="6"/>
        <v>1393006.19</v>
      </c>
      <c r="EI6" s="26">
        <f t="shared" si="6"/>
        <v>1414742.95</v>
      </c>
      <c r="EJ6" s="26">
        <f t="shared" si="6"/>
        <v>1423706.24</v>
      </c>
      <c r="EK6" s="26">
        <f t="shared" si="6"/>
        <v>1469535.33</v>
      </c>
      <c r="EL6" s="26">
        <f t="shared" si="6"/>
        <v>1530203.8</v>
      </c>
      <c r="EM6" s="26">
        <f t="shared" si="6"/>
        <v>1545139.98</v>
      </c>
      <c r="EN6" s="26">
        <f t="shared" si="6"/>
        <v>1550727.23</v>
      </c>
      <c r="EO6" s="26">
        <f t="shared" si="6"/>
        <v>1568310.79</v>
      </c>
      <c r="EP6" s="26">
        <f t="shared" si="6"/>
        <v>1602506.6300000001</v>
      </c>
      <c r="EQ6" s="26">
        <f t="shared" si="6"/>
        <v>1661621.1500000001</v>
      </c>
      <c r="ER6" s="26">
        <f t="shared" si="6"/>
        <v>1697900.7500000002</v>
      </c>
      <c r="ES6" s="26">
        <f t="shared" si="6"/>
        <v>1809674.6900000002</v>
      </c>
      <c r="ET6" s="26">
        <f t="shared" si="6"/>
        <v>2018728.4500000002</v>
      </c>
      <c r="EU6" s="26">
        <f t="shared" si="6"/>
        <v>2160662.6800000002</v>
      </c>
      <c r="EV6" s="26">
        <f t="shared" si="6"/>
        <v>2724618.54</v>
      </c>
      <c r="EW6" s="26">
        <f t="shared" ref="EW6:HH6" si="7">+EV13</f>
        <v>2724618.54</v>
      </c>
      <c r="EX6" s="26">
        <f t="shared" si="7"/>
        <v>2842892.23</v>
      </c>
      <c r="EY6" s="26">
        <f t="shared" si="7"/>
        <v>2920307.74</v>
      </c>
      <c r="EZ6" s="26">
        <f t="shared" si="7"/>
        <v>2924068.0100000002</v>
      </c>
      <c r="FA6" s="26">
        <f t="shared" si="7"/>
        <v>2925494.6500000004</v>
      </c>
      <c r="FB6" s="26">
        <f t="shared" si="7"/>
        <v>3109151.8000000003</v>
      </c>
      <c r="FC6" s="26">
        <f t="shared" si="7"/>
        <v>3111706.6500000004</v>
      </c>
      <c r="FD6" s="26">
        <f t="shared" si="7"/>
        <v>3112181.1100000003</v>
      </c>
      <c r="FE6" s="26">
        <f t="shared" si="7"/>
        <v>3118609.8200000003</v>
      </c>
      <c r="FF6" s="26">
        <f t="shared" si="7"/>
        <v>3120862.0600000005</v>
      </c>
      <c r="FG6" s="26">
        <f t="shared" si="7"/>
        <v>3124987.8200000003</v>
      </c>
      <c r="FH6" s="26">
        <f t="shared" si="7"/>
        <v>3141320.6500000004</v>
      </c>
      <c r="FI6" s="26">
        <f t="shared" si="7"/>
        <v>3151319.2</v>
      </c>
      <c r="FJ6" s="26">
        <f t="shared" si="7"/>
        <v>3155299.5500000003</v>
      </c>
      <c r="FK6" s="26">
        <f t="shared" si="7"/>
        <v>3163865.7600000002</v>
      </c>
      <c r="FL6" s="26">
        <f t="shared" si="7"/>
        <v>3194425.04</v>
      </c>
      <c r="FM6" s="26">
        <f t="shared" si="7"/>
        <v>3228083.25</v>
      </c>
      <c r="FN6" s="26">
        <f t="shared" si="7"/>
        <v>3249880.49</v>
      </c>
      <c r="FO6" s="26">
        <f t="shared" si="7"/>
        <v>3258843.7800000003</v>
      </c>
      <c r="FP6" s="26">
        <f t="shared" si="7"/>
        <v>3304731.9000000004</v>
      </c>
      <c r="FQ6" s="26">
        <f t="shared" si="7"/>
        <v>3365462.4600000004</v>
      </c>
      <c r="FR6" s="26">
        <f t="shared" si="7"/>
        <v>3380398.6400000006</v>
      </c>
      <c r="FS6" s="26">
        <f t="shared" si="7"/>
        <v>3386018.1600000006</v>
      </c>
      <c r="FT6" s="26">
        <f t="shared" si="7"/>
        <v>3403601.7200000007</v>
      </c>
      <c r="FU6" s="26">
        <f t="shared" si="7"/>
        <v>3437874.6600000006</v>
      </c>
      <c r="FV6" s="26">
        <f t="shared" si="7"/>
        <v>3497111.8200000008</v>
      </c>
      <c r="FW6" s="26">
        <f t="shared" si="7"/>
        <v>3533419.9100000006</v>
      </c>
      <c r="FX6" s="26">
        <f t="shared" si="7"/>
        <v>3645193.8500000006</v>
      </c>
      <c r="FY6" s="26">
        <f t="shared" si="7"/>
        <v>3854894.5300000007</v>
      </c>
      <c r="FZ6" s="26">
        <f t="shared" si="7"/>
        <v>3996983.0200000009</v>
      </c>
      <c r="GA6" s="26">
        <f t="shared" si="7"/>
        <v>4561323.9000000013</v>
      </c>
      <c r="GB6" s="26">
        <f t="shared" si="7"/>
        <v>4680450.6800000016</v>
      </c>
      <c r="GC6" s="26">
        <f t="shared" si="7"/>
        <v>4757867.8500000015</v>
      </c>
      <c r="GD6" s="26">
        <f t="shared" si="7"/>
        <v>4761628.120000001</v>
      </c>
      <c r="GE6" s="26">
        <f t="shared" si="7"/>
        <v>4763054.7600000007</v>
      </c>
      <c r="GF6" s="26">
        <f t="shared" si="7"/>
        <v>4958941.7100000009</v>
      </c>
      <c r="GG6" s="26">
        <f t="shared" si="7"/>
        <v>4961496.5600000005</v>
      </c>
      <c r="GH6" s="26">
        <f t="shared" si="7"/>
        <v>4961971.0200000005</v>
      </c>
      <c r="GI6" s="26">
        <f t="shared" si="7"/>
        <v>4971515.2700000005</v>
      </c>
      <c r="GJ6" s="26">
        <f t="shared" si="7"/>
        <v>4973767.5100000007</v>
      </c>
      <c r="GK6" s="26">
        <f t="shared" si="7"/>
        <v>4978706.3000000007</v>
      </c>
      <c r="GL6" s="26">
        <f t="shared" si="7"/>
        <v>4996552.5900000008</v>
      </c>
      <c r="GM6" s="26">
        <f t="shared" si="7"/>
        <v>5006551.1400000006</v>
      </c>
      <c r="GN6" s="26">
        <f t="shared" si="7"/>
        <v>5010531.49</v>
      </c>
      <c r="GO6" s="26">
        <f t="shared" si="7"/>
        <v>5019097.7</v>
      </c>
      <c r="GP6" s="26">
        <f t="shared" si="7"/>
        <v>5054354.84</v>
      </c>
      <c r="GQ6" s="26">
        <f t="shared" si="7"/>
        <v>5092541.29</v>
      </c>
      <c r="GR6" s="26">
        <f t="shared" si="7"/>
        <v>5114908.12</v>
      </c>
      <c r="GS6" s="26">
        <f t="shared" si="7"/>
        <v>5124329.8500000006</v>
      </c>
      <c r="GT6" s="26">
        <f t="shared" si="7"/>
        <v>5174356.8600000003</v>
      </c>
      <c r="GU6" s="26">
        <f t="shared" si="7"/>
        <v>5247208.87</v>
      </c>
      <c r="GV6" s="26">
        <f t="shared" si="7"/>
        <v>5264637.01</v>
      </c>
      <c r="GW6" s="26">
        <f t="shared" si="7"/>
        <v>5270778.8999999994</v>
      </c>
      <c r="GX6" s="26">
        <f t="shared" si="7"/>
        <v>5289979.9499999993</v>
      </c>
      <c r="GY6" s="26">
        <f t="shared" si="7"/>
        <v>5328663.93</v>
      </c>
      <c r="GZ6" s="26">
        <f t="shared" si="7"/>
        <v>5391495.6499999994</v>
      </c>
      <c r="HA6" s="26">
        <f t="shared" si="7"/>
        <v>5430949.8399999999</v>
      </c>
      <c r="HB6" s="26">
        <f t="shared" si="7"/>
        <v>5551229.4699999997</v>
      </c>
      <c r="HC6" s="26">
        <f t="shared" si="7"/>
        <v>5766170.7599999998</v>
      </c>
      <c r="HD6" s="26">
        <f t="shared" si="7"/>
        <v>5928232.3199999994</v>
      </c>
      <c r="HE6" s="26">
        <f t="shared" si="7"/>
        <v>6522742.1599999992</v>
      </c>
      <c r="HF6" s="26">
        <f t="shared" si="7"/>
        <v>6522742.1599999992</v>
      </c>
      <c r="HG6" s="26">
        <f t="shared" si="7"/>
        <v>6641015.8499999996</v>
      </c>
      <c r="HH6" s="26">
        <f t="shared" si="7"/>
        <v>6718431.6999999993</v>
      </c>
      <c r="HI6" s="26">
        <f t="shared" ref="HI6:JT6" si="8">+HH13</f>
        <v>6722191.9699999988</v>
      </c>
      <c r="HJ6" s="26">
        <f t="shared" si="8"/>
        <v>6723618.6099999985</v>
      </c>
      <c r="HK6" s="26">
        <f t="shared" si="8"/>
        <v>6906183.129999998</v>
      </c>
      <c r="HL6" s="26">
        <f t="shared" si="8"/>
        <v>6908737.9799999977</v>
      </c>
      <c r="HM6" s="26">
        <f t="shared" si="8"/>
        <v>6909212.4399999976</v>
      </c>
      <c r="HN6" s="26">
        <f t="shared" si="8"/>
        <v>6915719.7699999977</v>
      </c>
      <c r="HO6" s="26">
        <f t="shared" si="8"/>
        <v>6917972.0099999979</v>
      </c>
      <c r="HP6" s="26">
        <f t="shared" si="8"/>
        <v>6922097.7699999977</v>
      </c>
      <c r="HQ6" s="26">
        <f t="shared" si="8"/>
        <v>6938426.2199999979</v>
      </c>
      <c r="HR6" s="26">
        <f t="shared" si="8"/>
        <v>6948424.7699999977</v>
      </c>
      <c r="HS6" s="26">
        <f t="shared" si="8"/>
        <v>6952437.7099999981</v>
      </c>
      <c r="HT6" s="26">
        <f t="shared" si="8"/>
        <v>6961003.9199999981</v>
      </c>
      <c r="HU6" s="26">
        <f t="shared" si="8"/>
        <v>6991563.1999999983</v>
      </c>
      <c r="HV6" s="26">
        <f t="shared" si="8"/>
        <v>7025268.1899999985</v>
      </c>
      <c r="HW6" s="26">
        <f t="shared" si="8"/>
        <v>7047096.1899999985</v>
      </c>
      <c r="HX6" s="26">
        <f t="shared" si="8"/>
        <v>7055317.129999999</v>
      </c>
      <c r="HY6" s="26">
        <f t="shared" si="8"/>
        <v>7101292.7499999991</v>
      </c>
      <c r="HZ6" s="26">
        <f t="shared" si="8"/>
        <v>7162044.0299999993</v>
      </c>
      <c r="IA6" s="26">
        <f t="shared" si="8"/>
        <v>7176980.209999999</v>
      </c>
      <c r="IB6" s="26">
        <f t="shared" si="8"/>
        <v>7182599.7299999986</v>
      </c>
      <c r="IC6" s="26">
        <f t="shared" si="8"/>
        <v>7200183.2899999982</v>
      </c>
      <c r="ID6" s="26">
        <f t="shared" si="8"/>
        <v>7234524.6399999978</v>
      </c>
      <c r="IE6" s="26">
        <f t="shared" si="8"/>
        <v>7293774.0999999978</v>
      </c>
      <c r="IF6" s="26">
        <f t="shared" si="8"/>
        <v>7330096.7799999975</v>
      </c>
      <c r="IG6" s="26">
        <f t="shared" si="8"/>
        <v>7441967.1199999973</v>
      </c>
      <c r="IH6" s="26">
        <f t="shared" si="8"/>
        <v>7650575.2299999977</v>
      </c>
      <c r="II6" s="26">
        <f t="shared" si="8"/>
        <v>7793064.2699999977</v>
      </c>
      <c r="IJ6" s="26">
        <f t="shared" si="8"/>
        <v>8357692.1899999976</v>
      </c>
      <c r="IK6" s="26">
        <f t="shared" si="8"/>
        <v>8357692.1899999976</v>
      </c>
      <c r="IL6" s="26">
        <f t="shared" si="8"/>
        <v>8475965.8799999971</v>
      </c>
      <c r="IM6" s="26">
        <f t="shared" si="8"/>
        <v>8553507.339999998</v>
      </c>
      <c r="IN6" s="26">
        <f t="shared" si="8"/>
        <v>8557267.6099999975</v>
      </c>
      <c r="IO6" s="26">
        <f t="shared" si="8"/>
        <v>8558694.2499999981</v>
      </c>
      <c r="IP6" s="26">
        <f t="shared" si="8"/>
        <v>8741259.0999999978</v>
      </c>
      <c r="IQ6" s="26">
        <f t="shared" si="8"/>
        <v>8743813.9499999974</v>
      </c>
      <c r="IR6" s="26">
        <f t="shared" si="8"/>
        <v>8744288.4099999983</v>
      </c>
      <c r="IS6" s="26">
        <f t="shared" si="8"/>
        <v>8750795.7399999984</v>
      </c>
      <c r="IT6" s="26">
        <f t="shared" si="8"/>
        <v>8753047.9799999986</v>
      </c>
      <c r="IU6" s="26">
        <f t="shared" si="8"/>
        <v>8757173.7399999984</v>
      </c>
      <c r="IV6" s="26">
        <f t="shared" si="8"/>
        <v>8773502.1899999976</v>
      </c>
      <c r="IW6" s="26">
        <f t="shared" si="8"/>
        <v>8783500.7399999984</v>
      </c>
      <c r="IX6" s="26">
        <f t="shared" si="8"/>
        <v>8787513.6799999978</v>
      </c>
      <c r="IY6" s="26">
        <f t="shared" si="8"/>
        <v>8796079.8899999987</v>
      </c>
      <c r="IZ6" s="26">
        <f t="shared" si="8"/>
        <v>8826639.1699999981</v>
      </c>
      <c r="JA6" s="26">
        <f t="shared" si="8"/>
        <v>8860344.1599999983</v>
      </c>
      <c r="JB6" s="26">
        <f t="shared" si="8"/>
        <v>8882172.1599999983</v>
      </c>
      <c r="JC6" s="26">
        <f t="shared" si="8"/>
        <v>8890393.0999999978</v>
      </c>
      <c r="JD6" s="26">
        <f t="shared" si="8"/>
        <v>8936389.1999999974</v>
      </c>
      <c r="JE6" s="26">
        <f t="shared" si="8"/>
        <v>8997140.4799999967</v>
      </c>
      <c r="JF6" s="26">
        <f t="shared" si="8"/>
        <v>9012076.6599999964</v>
      </c>
      <c r="JG6" s="26">
        <f t="shared" si="8"/>
        <v>9017696.179999996</v>
      </c>
      <c r="JH6" s="26">
        <f t="shared" si="8"/>
        <v>9035279.7399999965</v>
      </c>
      <c r="JI6" s="26">
        <f t="shared" si="8"/>
        <v>9069590.8099999968</v>
      </c>
      <c r="JJ6" s="26">
        <f t="shared" si="8"/>
        <v>9129406.299999997</v>
      </c>
      <c r="JK6" s="26">
        <f t="shared" si="8"/>
        <v>9165794.0899999961</v>
      </c>
      <c r="JL6" s="26">
        <f t="shared" si="8"/>
        <v>9277684.2899999954</v>
      </c>
      <c r="JM6" s="26">
        <f t="shared" si="8"/>
        <v>9486266.2799999956</v>
      </c>
      <c r="JN6" s="26">
        <f t="shared" si="8"/>
        <v>9628814.1299999952</v>
      </c>
      <c r="JO6" s="26">
        <f t="shared" si="8"/>
        <v>10193442.049999995</v>
      </c>
      <c r="JP6" s="26">
        <f t="shared" si="8"/>
        <v>10311715.739999995</v>
      </c>
      <c r="JQ6" s="26">
        <f t="shared" si="8"/>
        <v>10389222.069999995</v>
      </c>
      <c r="JR6" s="26">
        <f t="shared" si="8"/>
        <v>10392982.339999994</v>
      </c>
      <c r="JS6" s="26">
        <f t="shared" si="8"/>
        <v>10394408.979999995</v>
      </c>
      <c r="JT6" s="26">
        <f t="shared" si="8"/>
        <v>10576975.909999995</v>
      </c>
      <c r="JU6" s="26">
        <f t="shared" ref="JU6:MF6" si="9">+JT13</f>
        <v>10579530.759999994</v>
      </c>
      <c r="JV6" s="26">
        <f t="shared" si="9"/>
        <v>10580005.219999995</v>
      </c>
      <c r="JW6" s="26">
        <f t="shared" si="9"/>
        <v>10586498.299999995</v>
      </c>
      <c r="JX6" s="26">
        <f t="shared" si="9"/>
        <v>10588750.539999995</v>
      </c>
      <c r="JY6" s="26">
        <f t="shared" si="9"/>
        <v>10592876.299999995</v>
      </c>
      <c r="JZ6" s="26">
        <f t="shared" si="9"/>
        <v>10609189.499999994</v>
      </c>
      <c r="KA6" s="26">
        <f t="shared" si="9"/>
        <v>10619188.049999995</v>
      </c>
      <c r="KB6" s="26">
        <f t="shared" si="9"/>
        <v>10623200.989999995</v>
      </c>
      <c r="KC6" s="26">
        <f t="shared" si="9"/>
        <v>10631767.199999996</v>
      </c>
      <c r="KD6" s="26">
        <f t="shared" si="9"/>
        <v>10662326.479999995</v>
      </c>
      <c r="KE6" s="26">
        <f t="shared" si="9"/>
        <v>10696006.949999996</v>
      </c>
      <c r="KF6" s="26">
        <f t="shared" si="9"/>
        <v>10717834.949999996</v>
      </c>
      <c r="KG6" s="26">
        <f t="shared" si="9"/>
        <v>10726055.889999995</v>
      </c>
      <c r="KH6" s="26">
        <f t="shared" si="9"/>
        <v>10772051.989999995</v>
      </c>
      <c r="KI6" s="26">
        <f t="shared" si="9"/>
        <v>10832803.269999994</v>
      </c>
      <c r="KJ6" s="26">
        <f t="shared" si="9"/>
        <v>10847739.449999994</v>
      </c>
      <c r="KK6" s="26">
        <f t="shared" si="9"/>
        <v>10853358.969999993</v>
      </c>
      <c r="KL6" s="26">
        <f t="shared" si="9"/>
        <v>10870942.529999994</v>
      </c>
      <c r="KM6" s="26">
        <f t="shared" si="9"/>
        <v>10904578.049999993</v>
      </c>
      <c r="KN6" s="26">
        <f t="shared" si="9"/>
        <v>10964369.029999994</v>
      </c>
      <c r="KO6" s="26">
        <f t="shared" si="9"/>
        <v>11000728.579999994</v>
      </c>
      <c r="KP6" s="26">
        <f t="shared" si="9"/>
        <v>11112618.779999994</v>
      </c>
      <c r="KQ6" s="26">
        <f t="shared" si="9"/>
        <v>11320482.179999994</v>
      </c>
      <c r="KR6" s="26">
        <f t="shared" si="9"/>
        <v>11462972.849999994</v>
      </c>
      <c r="KS6" s="26">
        <f t="shared" si="9"/>
        <v>12027510.749999994</v>
      </c>
      <c r="KT6" s="26">
        <f t="shared" si="9"/>
        <v>12027510.749999994</v>
      </c>
      <c r="KU6" s="26">
        <f t="shared" si="9"/>
        <v>12145784.439999994</v>
      </c>
      <c r="KV6" s="26">
        <f t="shared" si="9"/>
        <v>12222544.769999994</v>
      </c>
      <c r="KW6" s="26">
        <f t="shared" si="9"/>
        <v>12226305.039999994</v>
      </c>
      <c r="KX6" s="26">
        <f t="shared" si="9"/>
        <v>12227731.679999994</v>
      </c>
      <c r="KY6" s="26">
        <f t="shared" si="9"/>
        <v>12408517.349999994</v>
      </c>
      <c r="KZ6" s="26">
        <f t="shared" si="9"/>
        <v>12411072.199999994</v>
      </c>
      <c r="LA6" s="26">
        <f t="shared" si="9"/>
        <v>12411546.659999995</v>
      </c>
      <c r="LB6" s="26">
        <f t="shared" si="9"/>
        <v>12418076.409999995</v>
      </c>
      <c r="LC6" s="26">
        <f t="shared" si="9"/>
        <v>12420328.649999995</v>
      </c>
      <c r="LD6" s="26">
        <f t="shared" si="9"/>
        <v>12424454.409999995</v>
      </c>
      <c r="LE6" s="26">
        <f t="shared" si="9"/>
        <v>12440782.849999994</v>
      </c>
      <c r="LF6" s="26">
        <f t="shared" si="9"/>
        <v>12450781.399999995</v>
      </c>
      <c r="LG6" s="26">
        <f t="shared" si="9"/>
        <v>12454794.339999994</v>
      </c>
      <c r="LH6" s="26">
        <f t="shared" si="9"/>
        <v>12463360.549999995</v>
      </c>
      <c r="LI6" s="26">
        <f t="shared" si="9"/>
        <v>12493919.829999994</v>
      </c>
      <c r="LJ6" s="26">
        <f t="shared" si="9"/>
        <v>12527624.819999995</v>
      </c>
      <c r="LK6" s="26">
        <f t="shared" si="9"/>
        <v>12549452.819999995</v>
      </c>
      <c r="LL6" s="26">
        <f t="shared" si="9"/>
        <v>12557673.759999994</v>
      </c>
      <c r="LM6" s="26">
        <f t="shared" si="9"/>
        <v>12603729.429999994</v>
      </c>
      <c r="LN6" s="26">
        <f t="shared" si="9"/>
        <v>12664480.699999994</v>
      </c>
      <c r="LO6" s="26">
        <f t="shared" si="9"/>
        <v>12679416.879999993</v>
      </c>
      <c r="LP6" s="26">
        <f t="shared" si="9"/>
        <v>12685036.399999993</v>
      </c>
      <c r="LQ6" s="26">
        <f t="shared" si="9"/>
        <v>12702619.959999993</v>
      </c>
      <c r="LR6" s="26">
        <f t="shared" si="9"/>
        <v>12736320.439999994</v>
      </c>
      <c r="LS6" s="26">
        <f t="shared" si="9"/>
        <v>12796197.189999994</v>
      </c>
      <c r="LT6" s="26">
        <f t="shared" si="9"/>
        <v>12832558.569999995</v>
      </c>
      <c r="LU6" s="26">
        <f t="shared" si="9"/>
        <v>12944534.629999995</v>
      </c>
      <c r="LV6" s="26">
        <f t="shared" si="9"/>
        <v>13151019.599999996</v>
      </c>
      <c r="LW6" s="26">
        <f t="shared" si="9"/>
        <v>13293647.239999996</v>
      </c>
      <c r="LX6" s="26">
        <f t="shared" si="9"/>
        <v>13858348.709999997</v>
      </c>
      <c r="LY6" s="26">
        <f t="shared" si="9"/>
        <v>13976622.399999997</v>
      </c>
      <c r="LZ6" s="26">
        <f t="shared" si="9"/>
        <v>14053384.379999997</v>
      </c>
      <c r="MA6" s="26">
        <f t="shared" si="9"/>
        <v>14057144.649999997</v>
      </c>
      <c r="MB6" s="26">
        <f t="shared" si="9"/>
        <v>14058571.289999997</v>
      </c>
      <c r="MC6" s="26">
        <f t="shared" si="9"/>
        <v>14248831.129999997</v>
      </c>
      <c r="MD6" s="26">
        <f t="shared" si="9"/>
        <v>14251385.979999997</v>
      </c>
      <c r="ME6" s="26">
        <f t="shared" si="9"/>
        <v>14251860.439999998</v>
      </c>
      <c r="MF6" s="26">
        <f t="shared" si="9"/>
        <v>14258964.439999998</v>
      </c>
      <c r="MG6" s="26">
        <f t="shared" ref="MG6:NB6" si="10">+MF13</f>
        <v>14261181.969999997</v>
      </c>
      <c r="MH6" s="26">
        <f t="shared" si="10"/>
        <v>14266120.759999996</v>
      </c>
      <c r="MI6" s="26">
        <f t="shared" si="10"/>
        <v>14282929.729999997</v>
      </c>
      <c r="MJ6" s="26">
        <f t="shared" si="10"/>
        <v>14292928.279999997</v>
      </c>
      <c r="MK6" s="26">
        <f t="shared" si="10"/>
        <v>14296941.219999997</v>
      </c>
      <c r="ML6" s="26">
        <f t="shared" si="10"/>
        <v>14305507.429999998</v>
      </c>
      <c r="MM6" s="26">
        <f t="shared" si="10"/>
        <v>14336066.709999997</v>
      </c>
      <c r="MN6" s="26">
        <f t="shared" si="10"/>
        <v>14370471.209999997</v>
      </c>
      <c r="MO6" s="26">
        <f t="shared" si="10"/>
        <v>14392193.699999997</v>
      </c>
      <c r="MP6" s="26">
        <f t="shared" si="10"/>
        <v>14400414.639999997</v>
      </c>
      <c r="MQ6" s="26">
        <f t="shared" si="10"/>
        <v>14446470.309999997</v>
      </c>
      <c r="MR6" s="26">
        <f t="shared" si="10"/>
        <v>14514415.909999996</v>
      </c>
      <c r="MS6" s="26">
        <f t="shared" si="10"/>
        <v>14529352.089999996</v>
      </c>
      <c r="MT6" s="26">
        <f t="shared" si="10"/>
        <v>14534945.499999996</v>
      </c>
      <c r="MU6" s="26">
        <f t="shared" si="10"/>
        <v>14552529.059999997</v>
      </c>
      <c r="MV6" s="26">
        <f t="shared" si="10"/>
        <v>14588435.579999996</v>
      </c>
      <c r="MW6" s="26">
        <f t="shared" si="10"/>
        <v>14649051.899999997</v>
      </c>
      <c r="MX6" s="26">
        <f t="shared" si="10"/>
        <v>14685692.999999996</v>
      </c>
      <c r="MY6" s="26">
        <f t="shared" si="10"/>
        <v>14799502.249999996</v>
      </c>
      <c r="MZ6" s="26">
        <f t="shared" si="10"/>
        <v>15008585.629999997</v>
      </c>
      <c r="NA6" s="26">
        <f t="shared" si="10"/>
        <v>15157151.859999998</v>
      </c>
      <c r="NB6" s="26">
        <f t="shared" si="10"/>
        <v>15728356.429999998</v>
      </c>
    </row>
    <row r="7" spans="1:366">
      <c r="A7" s="19" t="s">
        <v>161</v>
      </c>
      <c r="B7" s="27">
        <f>SUM(B8:B10)</f>
        <v>16378.47</v>
      </c>
      <c r="C7" s="27">
        <f t="shared" ref="C7:BN7" si="11">SUM(C8:C10)</f>
        <v>6070.87</v>
      </c>
      <c r="D7" s="27">
        <f t="shared" si="11"/>
        <v>706.4</v>
      </c>
      <c r="E7" s="27">
        <f t="shared" si="11"/>
        <v>0</v>
      </c>
      <c r="F7" s="27">
        <f t="shared" si="11"/>
        <v>21003.06</v>
      </c>
      <c r="G7" s="27">
        <f t="shared" si="11"/>
        <v>0</v>
      </c>
      <c r="H7" s="27">
        <f t="shared" si="11"/>
        <v>0</v>
      </c>
      <c r="I7" s="27">
        <f t="shared" si="11"/>
        <v>0</v>
      </c>
      <c r="J7" s="27">
        <f t="shared" si="11"/>
        <v>1006.7199999999999</v>
      </c>
      <c r="K7" s="27">
        <f t="shared" si="11"/>
        <v>0</v>
      </c>
      <c r="L7" s="27">
        <f t="shared" si="11"/>
        <v>1086.3699999999999</v>
      </c>
      <c r="M7" s="27">
        <f t="shared" si="11"/>
        <v>0</v>
      </c>
      <c r="N7" s="27">
        <f t="shared" si="11"/>
        <v>0</v>
      </c>
      <c r="O7" s="27">
        <f t="shared" si="11"/>
        <v>0</v>
      </c>
      <c r="P7" s="27">
        <f t="shared" si="11"/>
        <v>0</v>
      </c>
      <c r="Q7" s="27">
        <f t="shared" si="11"/>
        <v>0</v>
      </c>
      <c r="R7" s="27">
        <f t="shared" si="11"/>
        <v>0</v>
      </c>
      <c r="S7" s="27">
        <f t="shared" si="11"/>
        <v>0</v>
      </c>
      <c r="T7" s="27">
        <f t="shared" si="11"/>
        <v>3837.42</v>
      </c>
      <c r="U7" s="27">
        <f t="shared" si="11"/>
        <v>14155.91</v>
      </c>
      <c r="V7" s="27">
        <f t="shared" si="11"/>
        <v>0</v>
      </c>
      <c r="W7" s="27">
        <f t="shared" si="11"/>
        <v>1936.6</v>
      </c>
      <c r="X7" s="27">
        <f t="shared" si="11"/>
        <v>0</v>
      </c>
      <c r="Y7" s="27">
        <f t="shared" si="11"/>
        <v>6340.4800000000005</v>
      </c>
      <c r="Z7" s="27">
        <f t="shared" si="11"/>
        <v>8274.4699999999993</v>
      </c>
      <c r="AA7" s="27">
        <f t="shared" si="11"/>
        <v>6056.130000000001</v>
      </c>
      <c r="AB7" s="27">
        <f t="shared" si="11"/>
        <v>18605.04</v>
      </c>
      <c r="AC7" s="27">
        <f t="shared" si="11"/>
        <v>61904.05</v>
      </c>
      <c r="AD7" s="27">
        <f t="shared" si="11"/>
        <v>19804.61</v>
      </c>
      <c r="AE7" s="27">
        <f t="shared" si="11"/>
        <v>149503.76</v>
      </c>
      <c r="AF7" s="27">
        <f t="shared" si="11"/>
        <v>0</v>
      </c>
      <c r="AG7" s="27">
        <f t="shared" si="11"/>
        <v>82969.149999999994</v>
      </c>
      <c r="AH7" s="27">
        <f t="shared" si="11"/>
        <v>53274.29</v>
      </c>
      <c r="AI7" s="27">
        <f t="shared" si="11"/>
        <v>3760.27</v>
      </c>
      <c r="AJ7" s="27">
        <f t="shared" si="11"/>
        <v>1426.64</v>
      </c>
      <c r="AK7" s="27">
        <f t="shared" si="11"/>
        <v>169390.93</v>
      </c>
      <c r="AL7" s="27">
        <f t="shared" si="11"/>
        <v>1686.08</v>
      </c>
      <c r="AM7" s="27">
        <f t="shared" si="11"/>
        <v>474.46</v>
      </c>
      <c r="AN7" s="27">
        <f t="shared" si="11"/>
        <v>3149.6899999999996</v>
      </c>
      <c r="AO7" s="27">
        <f t="shared" si="11"/>
        <v>1902.27</v>
      </c>
      <c r="AP7" s="27">
        <f t="shared" si="11"/>
        <v>2033.92</v>
      </c>
      <c r="AQ7" s="27">
        <f t="shared" si="11"/>
        <v>15178.810000000001</v>
      </c>
      <c r="AR7" s="27">
        <f t="shared" si="11"/>
        <v>9998.5499999999993</v>
      </c>
      <c r="AS7" s="27">
        <f t="shared" si="11"/>
        <v>3980.35</v>
      </c>
      <c r="AT7" s="27">
        <f>SUM(AT8:AT10)</f>
        <v>7276.85</v>
      </c>
      <c r="AU7" s="27">
        <f t="shared" si="11"/>
        <v>27628.39</v>
      </c>
      <c r="AV7" s="27">
        <f t="shared" si="11"/>
        <v>31621.03</v>
      </c>
      <c r="AW7" s="27">
        <f t="shared" si="11"/>
        <v>20963.8</v>
      </c>
      <c r="AX7" s="27">
        <f t="shared" si="11"/>
        <v>8175.29</v>
      </c>
      <c r="AY7" s="27">
        <f t="shared" si="11"/>
        <v>44198.340000000004</v>
      </c>
      <c r="AZ7" s="27">
        <f t="shared" si="11"/>
        <v>60706.499999999993</v>
      </c>
      <c r="BA7" s="27">
        <f t="shared" si="11"/>
        <v>13590.39</v>
      </c>
      <c r="BB7" s="27">
        <f t="shared" si="11"/>
        <v>5020.3799999999992</v>
      </c>
      <c r="BC7" s="27">
        <f t="shared" si="11"/>
        <v>16085.029999999999</v>
      </c>
      <c r="BD7" s="27">
        <f t="shared" si="11"/>
        <v>34274.22</v>
      </c>
      <c r="BE7" s="27">
        <f t="shared" si="11"/>
        <v>57367.389999999992</v>
      </c>
      <c r="BF7" s="27">
        <f t="shared" si="11"/>
        <v>33710.28</v>
      </c>
      <c r="BG7" s="27">
        <f t="shared" si="11"/>
        <v>112096.5</v>
      </c>
      <c r="BH7" s="27">
        <f t="shared" si="11"/>
        <v>891842.3</v>
      </c>
      <c r="BI7" s="27">
        <f t="shared" si="11"/>
        <v>115698.26999999999</v>
      </c>
      <c r="BJ7" s="27">
        <f t="shared" si="11"/>
        <v>80222.150000000009</v>
      </c>
      <c r="BK7" s="27">
        <f t="shared" si="11"/>
        <v>3760.2700000000004</v>
      </c>
      <c r="BL7" s="27">
        <f t="shared" si="11"/>
        <v>1426.6399999999999</v>
      </c>
      <c r="BM7" s="27">
        <f t="shared" si="11"/>
        <v>182079.76</v>
      </c>
      <c r="BN7" s="27">
        <f t="shared" si="11"/>
        <v>2554.85</v>
      </c>
      <c r="BO7" s="27">
        <f t="shared" ref="BO7:DZ7" si="12">SUM(BO8:BO10)</f>
        <v>474.46</v>
      </c>
      <c r="BP7" s="27">
        <f t="shared" si="12"/>
        <v>6363.26</v>
      </c>
      <c r="BQ7" s="27">
        <f t="shared" si="12"/>
        <v>2252.2399999999998</v>
      </c>
      <c r="BR7" s="27">
        <f t="shared" si="12"/>
        <v>4125.76</v>
      </c>
      <c r="BS7" s="27">
        <f t="shared" si="12"/>
        <v>16313.2</v>
      </c>
      <c r="BT7" s="27">
        <f t="shared" si="12"/>
        <v>9998.5499999999993</v>
      </c>
      <c r="BU7" s="27">
        <f t="shared" si="12"/>
        <v>3980.35</v>
      </c>
      <c r="BV7" s="27">
        <f t="shared" si="12"/>
        <v>8566.2099999999991</v>
      </c>
      <c r="BW7" s="27">
        <f t="shared" si="12"/>
        <v>30559.279999999999</v>
      </c>
      <c r="BX7" s="27">
        <f t="shared" si="12"/>
        <v>33025.619999999995</v>
      </c>
      <c r="BY7" s="27">
        <f t="shared" si="12"/>
        <v>20963.800000000003</v>
      </c>
      <c r="BZ7" s="27">
        <f t="shared" si="12"/>
        <v>8963.2899999999991</v>
      </c>
      <c r="CA7" s="27">
        <f t="shared" si="12"/>
        <v>45829.09</v>
      </c>
      <c r="CB7" s="27">
        <f t="shared" si="12"/>
        <v>60668.470000000008</v>
      </c>
      <c r="CC7" s="27">
        <f t="shared" si="12"/>
        <v>14936.18</v>
      </c>
      <c r="CD7" s="27">
        <f t="shared" si="12"/>
        <v>5587.25</v>
      </c>
      <c r="CE7" s="27">
        <f t="shared" si="12"/>
        <v>17583.560000000001</v>
      </c>
      <c r="CF7" s="27">
        <f t="shared" si="12"/>
        <v>34187.449999999997</v>
      </c>
      <c r="CG7" s="27">
        <f t="shared" si="12"/>
        <v>59109.02</v>
      </c>
      <c r="CH7" s="27">
        <f t="shared" si="12"/>
        <v>34142.959999999999</v>
      </c>
      <c r="CI7" s="27">
        <f t="shared" si="12"/>
        <v>111773.93999999999</v>
      </c>
      <c r="CJ7" s="27">
        <f t="shared" si="12"/>
        <v>207684.31</v>
      </c>
      <c r="CK7" s="27">
        <f t="shared" si="12"/>
        <v>140486.70000000001</v>
      </c>
      <c r="CL7" s="27">
        <f t="shared" si="12"/>
        <v>561887.74</v>
      </c>
      <c r="CM7" s="27">
        <f t="shared" si="12"/>
        <v>0</v>
      </c>
      <c r="CN7" s="27">
        <f t="shared" si="12"/>
        <v>116852.72</v>
      </c>
      <c r="CO7" s="27">
        <f t="shared" si="12"/>
        <v>77393.87</v>
      </c>
      <c r="CP7" s="27">
        <f t="shared" si="12"/>
        <v>3760.2700000000004</v>
      </c>
      <c r="CQ7" s="27">
        <f t="shared" si="12"/>
        <v>1426.64</v>
      </c>
      <c r="CR7" s="27">
        <f t="shared" si="12"/>
        <v>183656.49000000002</v>
      </c>
      <c r="CS7" s="27">
        <f t="shared" si="12"/>
        <v>2554.8500000000004</v>
      </c>
      <c r="CT7" s="27">
        <f t="shared" si="12"/>
        <v>474.46</v>
      </c>
      <c r="CU7" s="27">
        <f t="shared" si="12"/>
        <v>6382.7400000000007</v>
      </c>
      <c r="CV7" s="27">
        <f t="shared" si="12"/>
        <v>2252.2400000000002</v>
      </c>
      <c r="CW7" s="27">
        <f t="shared" si="12"/>
        <v>4125.76</v>
      </c>
      <c r="CX7" s="27">
        <f t="shared" si="12"/>
        <v>16332.83</v>
      </c>
      <c r="CY7" s="27">
        <f t="shared" si="12"/>
        <v>9998.5499999999993</v>
      </c>
      <c r="CZ7" s="27">
        <f t="shared" si="12"/>
        <v>3980.35</v>
      </c>
      <c r="DA7" s="27">
        <f t="shared" si="12"/>
        <v>8566.2100000000009</v>
      </c>
      <c r="DB7" s="27">
        <f t="shared" si="12"/>
        <v>30559.280000000002</v>
      </c>
      <c r="DC7" s="27">
        <f t="shared" si="12"/>
        <v>33658.21</v>
      </c>
      <c r="DD7" s="27">
        <f t="shared" si="12"/>
        <v>20963.8</v>
      </c>
      <c r="DE7" s="27">
        <f t="shared" si="12"/>
        <v>8963.2899999999991</v>
      </c>
      <c r="DF7" s="27">
        <f t="shared" si="12"/>
        <v>45829.090000000004</v>
      </c>
      <c r="DG7" s="27">
        <f t="shared" si="12"/>
        <v>60668.47</v>
      </c>
      <c r="DH7" s="27">
        <f t="shared" si="12"/>
        <v>14936.18</v>
      </c>
      <c r="DI7" s="27">
        <f t="shared" si="12"/>
        <v>5587.25</v>
      </c>
      <c r="DJ7" s="27">
        <f t="shared" si="12"/>
        <v>17583.560000000001</v>
      </c>
      <c r="DK7" s="27">
        <f t="shared" si="12"/>
        <v>34272.94</v>
      </c>
      <c r="DL7" s="27">
        <f t="shared" si="12"/>
        <v>59140.27</v>
      </c>
      <c r="DM7" s="27">
        <f t="shared" si="12"/>
        <v>36308.090000000004</v>
      </c>
      <c r="DN7" s="27">
        <f t="shared" si="12"/>
        <v>111773.94</v>
      </c>
      <c r="DO7" s="27">
        <f t="shared" si="12"/>
        <v>209146.21</v>
      </c>
      <c r="DP7" s="27">
        <f t="shared" si="12"/>
        <v>141997.13</v>
      </c>
      <c r="DQ7" s="27">
        <f t="shared" si="12"/>
        <v>563249.16999999993</v>
      </c>
      <c r="DR7" s="27">
        <f t="shared" si="12"/>
        <v>116852.72</v>
      </c>
      <c r="DS7" s="27">
        <f t="shared" si="12"/>
        <v>77395.540000000008</v>
      </c>
      <c r="DT7" s="27">
        <f t="shared" si="12"/>
        <v>3760.2699999999995</v>
      </c>
      <c r="DU7" s="27">
        <f t="shared" si="12"/>
        <v>1426.6399999999999</v>
      </c>
      <c r="DV7" s="27">
        <f t="shared" si="12"/>
        <v>183658.44</v>
      </c>
      <c r="DW7" s="27">
        <f t="shared" si="12"/>
        <v>2554.85</v>
      </c>
      <c r="DX7" s="27">
        <f t="shared" si="12"/>
        <v>474.46</v>
      </c>
      <c r="DY7" s="27">
        <f t="shared" si="12"/>
        <v>6363.2599999999993</v>
      </c>
      <c r="DZ7" s="27">
        <f t="shared" si="12"/>
        <v>2252.2399999999998</v>
      </c>
      <c r="EA7" s="27">
        <f t="shared" ref="EA7:GL7" si="13">SUM(EA8:EA10)</f>
        <v>4125.76</v>
      </c>
      <c r="EB7" s="27">
        <f t="shared" si="13"/>
        <v>16316.14</v>
      </c>
      <c r="EC7" s="27">
        <f t="shared" si="13"/>
        <v>9998.5499999999993</v>
      </c>
      <c r="ED7" s="27">
        <f t="shared" si="13"/>
        <v>3980.35</v>
      </c>
      <c r="EE7" s="27">
        <f t="shared" si="13"/>
        <v>8566.2099999999991</v>
      </c>
      <c r="EF7" s="27">
        <f t="shared" si="13"/>
        <v>30559.279999999995</v>
      </c>
      <c r="EG7" s="27">
        <f t="shared" si="13"/>
        <v>33633.479999999996</v>
      </c>
      <c r="EH7" s="27">
        <f t="shared" si="13"/>
        <v>21736.76</v>
      </c>
      <c r="EI7" s="27">
        <f t="shared" si="13"/>
        <v>8963.2900000000009</v>
      </c>
      <c r="EJ7" s="27">
        <f t="shared" si="13"/>
        <v>45829.090000000004</v>
      </c>
      <c r="EK7" s="27">
        <f t="shared" si="13"/>
        <v>60668.469999999994</v>
      </c>
      <c r="EL7" s="27">
        <f t="shared" si="13"/>
        <v>14936.180000000002</v>
      </c>
      <c r="EM7" s="27">
        <f t="shared" si="13"/>
        <v>5587.25</v>
      </c>
      <c r="EN7" s="27">
        <f t="shared" si="13"/>
        <v>17583.560000000001</v>
      </c>
      <c r="EO7" s="27">
        <f t="shared" si="13"/>
        <v>34195.839999999997</v>
      </c>
      <c r="EP7" s="27">
        <f t="shared" si="13"/>
        <v>59114.520000000004</v>
      </c>
      <c r="EQ7" s="27">
        <f t="shared" si="13"/>
        <v>36279.600000000006</v>
      </c>
      <c r="ER7" s="27">
        <f t="shared" si="13"/>
        <v>111773.94</v>
      </c>
      <c r="ES7" s="27">
        <f t="shared" si="13"/>
        <v>209053.75999999998</v>
      </c>
      <c r="ET7" s="27">
        <f t="shared" si="13"/>
        <v>141934.23000000001</v>
      </c>
      <c r="EU7" s="27">
        <f t="shared" si="13"/>
        <v>563955.86</v>
      </c>
      <c r="EV7" s="27">
        <f t="shared" si="13"/>
        <v>0</v>
      </c>
      <c r="EW7" s="27">
        <f t="shared" si="13"/>
        <v>118273.69</v>
      </c>
      <c r="EX7" s="27">
        <f t="shared" si="13"/>
        <v>77415.510000000009</v>
      </c>
      <c r="EY7" s="27">
        <f t="shared" si="13"/>
        <v>3760.2700000000004</v>
      </c>
      <c r="EZ7" s="27">
        <f t="shared" si="13"/>
        <v>1426.64</v>
      </c>
      <c r="FA7" s="27">
        <f t="shared" si="13"/>
        <v>183657.15000000002</v>
      </c>
      <c r="FB7" s="27">
        <f t="shared" si="13"/>
        <v>2554.85</v>
      </c>
      <c r="FC7" s="27">
        <f t="shared" si="13"/>
        <v>474.46</v>
      </c>
      <c r="FD7" s="27">
        <f t="shared" si="13"/>
        <v>6428.71</v>
      </c>
      <c r="FE7" s="27">
        <f t="shared" si="13"/>
        <v>2252.2399999999998</v>
      </c>
      <c r="FF7" s="27">
        <f t="shared" si="13"/>
        <v>4125.76</v>
      </c>
      <c r="FG7" s="27">
        <f t="shared" si="13"/>
        <v>16332.829999999998</v>
      </c>
      <c r="FH7" s="27">
        <f t="shared" si="13"/>
        <v>9998.5499999999993</v>
      </c>
      <c r="FI7" s="27">
        <f t="shared" si="13"/>
        <v>3980.3500000000004</v>
      </c>
      <c r="FJ7" s="27">
        <f t="shared" si="13"/>
        <v>8566.2099999999991</v>
      </c>
      <c r="FK7" s="27">
        <f t="shared" si="13"/>
        <v>30559.279999999999</v>
      </c>
      <c r="FL7" s="27">
        <f t="shared" si="13"/>
        <v>33658.21</v>
      </c>
      <c r="FM7" s="27">
        <f t="shared" si="13"/>
        <v>21797.239999999998</v>
      </c>
      <c r="FN7" s="27">
        <f t="shared" si="13"/>
        <v>8963.2900000000009</v>
      </c>
      <c r="FO7" s="27">
        <f t="shared" si="13"/>
        <v>45888.12</v>
      </c>
      <c r="FP7" s="27">
        <f t="shared" si="13"/>
        <v>60730.560000000005</v>
      </c>
      <c r="FQ7" s="27">
        <f t="shared" si="13"/>
        <v>14936.18</v>
      </c>
      <c r="FR7" s="27">
        <f t="shared" si="13"/>
        <v>5619.52</v>
      </c>
      <c r="FS7" s="27">
        <f t="shared" si="13"/>
        <v>17583.559999999998</v>
      </c>
      <c r="FT7" s="27">
        <f t="shared" si="13"/>
        <v>34272.939999999995</v>
      </c>
      <c r="FU7" s="27">
        <f t="shared" si="13"/>
        <v>59237.16</v>
      </c>
      <c r="FV7" s="27">
        <f t="shared" si="13"/>
        <v>36308.090000000004</v>
      </c>
      <c r="FW7" s="27">
        <f t="shared" si="13"/>
        <v>111773.94</v>
      </c>
      <c r="FX7" s="27">
        <f t="shared" si="13"/>
        <v>209700.68</v>
      </c>
      <c r="FY7" s="27">
        <f t="shared" si="13"/>
        <v>142088.49000000002</v>
      </c>
      <c r="FZ7" s="27">
        <f t="shared" si="13"/>
        <v>564340.88000000012</v>
      </c>
      <c r="GA7" s="27">
        <f t="shared" si="13"/>
        <v>119126.78000000001</v>
      </c>
      <c r="GB7" s="27">
        <f t="shared" si="13"/>
        <v>77417.170000000013</v>
      </c>
      <c r="GC7" s="27">
        <f t="shared" si="13"/>
        <v>3760.2699999999995</v>
      </c>
      <c r="GD7" s="27">
        <f t="shared" si="13"/>
        <v>1426.6399999999999</v>
      </c>
      <c r="GE7" s="27">
        <f t="shared" si="13"/>
        <v>195886.95</v>
      </c>
      <c r="GF7" s="27">
        <f t="shared" si="13"/>
        <v>2554.85</v>
      </c>
      <c r="GG7" s="27">
        <f t="shared" si="13"/>
        <v>474.46</v>
      </c>
      <c r="GH7" s="27">
        <f t="shared" si="13"/>
        <v>9544.2499999999982</v>
      </c>
      <c r="GI7" s="27">
        <f t="shared" si="13"/>
        <v>2252.2399999999998</v>
      </c>
      <c r="GJ7" s="27">
        <f t="shared" si="13"/>
        <v>4938.79</v>
      </c>
      <c r="GK7" s="27">
        <f t="shared" si="13"/>
        <v>17846.29</v>
      </c>
      <c r="GL7" s="27">
        <f t="shared" si="13"/>
        <v>9998.5500000000011</v>
      </c>
      <c r="GM7" s="27">
        <f t="shared" ref="GM7:IX7" si="14">SUM(GM8:GM10)</f>
        <v>3980.35</v>
      </c>
      <c r="GN7" s="27">
        <f t="shared" si="14"/>
        <v>8566.2099999999991</v>
      </c>
      <c r="GO7" s="27">
        <f t="shared" si="14"/>
        <v>35257.14</v>
      </c>
      <c r="GP7" s="27">
        <f t="shared" si="14"/>
        <v>38186.449999999997</v>
      </c>
      <c r="GQ7" s="27">
        <f t="shared" si="14"/>
        <v>22366.83</v>
      </c>
      <c r="GR7" s="27">
        <f t="shared" si="14"/>
        <v>9421.73</v>
      </c>
      <c r="GS7" s="27">
        <f t="shared" si="14"/>
        <v>50027.01</v>
      </c>
      <c r="GT7" s="27">
        <f t="shared" si="14"/>
        <v>72852.010000000009</v>
      </c>
      <c r="GU7" s="27">
        <f t="shared" si="14"/>
        <v>17428.14</v>
      </c>
      <c r="GV7" s="27">
        <f t="shared" si="14"/>
        <v>6141.89</v>
      </c>
      <c r="GW7" s="27">
        <f t="shared" si="14"/>
        <v>19201.05</v>
      </c>
      <c r="GX7" s="27">
        <f t="shared" si="14"/>
        <v>38683.979999999996</v>
      </c>
      <c r="GY7" s="27">
        <f t="shared" si="14"/>
        <v>62831.72</v>
      </c>
      <c r="GZ7" s="27">
        <f t="shared" si="14"/>
        <v>39454.19</v>
      </c>
      <c r="HA7" s="27">
        <f t="shared" si="14"/>
        <v>120279.63</v>
      </c>
      <c r="HB7" s="27">
        <f t="shared" si="14"/>
        <v>214941.28999999998</v>
      </c>
      <c r="HC7" s="27">
        <f t="shared" si="14"/>
        <v>162061.56</v>
      </c>
      <c r="HD7" s="27">
        <f t="shared" si="14"/>
        <v>594509.84</v>
      </c>
      <c r="HE7" s="27">
        <f t="shared" si="14"/>
        <v>0</v>
      </c>
      <c r="HF7" s="27">
        <f t="shared" si="14"/>
        <v>118273.69</v>
      </c>
      <c r="HG7" s="27">
        <f t="shared" si="14"/>
        <v>77415.850000000006</v>
      </c>
      <c r="HH7" s="27">
        <f t="shared" si="14"/>
        <v>3760.2699999999995</v>
      </c>
      <c r="HI7" s="27">
        <f t="shared" si="14"/>
        <v>1426.6399999999999</v>
      </c>
      <c r="HJ7" s="27">
        <f t="shared" si="14"/>
        <v>182564.52</v>
      </c>
      <c r="HK7" s="27">
        <f t="shared" si="14"/>
        <v>2554.85</v>
      </c>
      <c r="HL7" s="27">
        <f t="shared" si="14"/>
        <v>474.46000000000004</v>
      </c>
      <c r="HM7" s="27">
        <f t="shared" si="14"/>
        <v>6507.33</v>
      </c>
      <c r="HN7" s="27">
        <f t="shared" si="14"/>
        <v>2252.2399999999998</v>
      </c>
      <c r="HO7" s="27">
        <f t="shared" si="14"/>
        <v>4125.76</v>
      </c>
      <c r="HP7" s="27">
        <f t="shared" si="14"/>
        <v>16328.449999999999</v>
      </c>
      <c r="HQ7" s="27">
        <f t="shared" si="14"/>
        <v>9998.5499999999993</v>
      </c>
      <c r="HR7" s="27">
        <f t="shared" si="14"/>
        <v>4012.94</v>
      </c>
      <c r="HS7" s="27">
        <f t="shared" si="14"/>
        <v>8566.2100000000009</v>
      </c>
      <c r="HT7" s="27">
        <f t="shared" si="14"/>
        <v>30559.279999999999</v>
      </c>
      <c r="HU7" s="27">
        <f t="shared" si="14"/>
        <v>33704.990000000005</v>
      </c>
      <c r="HV7" s="27">
        <f t="shared" si="14"/>
        <v>21828</v>
      </c>
      <c r="HW7" s="27">
        <f t="shared" si="14"/>
        <v>8220.94</v>
      </c>
      <c r="HX7" s="27">
        <f t="shared" si="14"/>
        <v>45975.619999999995</v>
      </c>
      <c r="HY7" s="27">
        <f t="shared" si="14"/>
        <v>60751.28</v>
      </c>
      <c r="HZ7" s="27">
        <f t="shared" si="14"/>
        <v>14936.18</v>
      </c>
      <c r="IA7" s="27">
        <f t="shared" si="14"/>
        <v>5619.52</v>
      </c>
      <c r="IB7" s="27">
        <f t="shared" si="14"/>
        <v>17583.560000000001</v>
      </c>
      <c r="IC7" s="27">
        <f t="shared" si="14"/>
        <v>34341.35</v>
      </c>
      <c r="ID7" s="27">
        <f t="shared" si="14"/>
        <v>59249.460000000006</v>
      </c>
      <c r="IE7" s="27">
        <f t="shared" si="14"/>
        <v>36322.679999999993</v>
      </c>
      <c r="IF7" s="27">
        <f t="shared" si="14"/>
        <v>111870.34</v>
      </c>
      <c r="IG7" s="27">
        <f t="shared" si="14"/>
        <v>208608.11</v>
      </c>
      <c r="IH7" s="27">
        <f>SUM(IH8:IH10)</f>
        <v>142489.04</v>
      </c>
      <c r="II7" s="27">
        <f t="shared" si="14"/>
        <v>564627.92000000004</v>
      </c>
      <c r="IJ7" s="27">
        <f t="shared" si="14"/>
        <v>0</v>
      </c>
      <c r="IK7" s="27">
        <f t="shared" si="14"/>
        <v>118273.69</v>
      </c>
      <c r="IL7" s="27">
        <f t="shared" si="14"/>
        <v>77541.460000000006</v>
      </c>
      <c r="IM7" s="27">
        <f t="shared" si="14"/>
        <v>3760.27</v>
      </c>
      <c r="IN7" s="27">
        <f t="shared" si="14"/>
        <v>1426.64</v>
      </c>
      <c r="IO7" s="27">
        <f t="shared" si="14"/>
        <v>182564.85</v>
      </c>
      <c r="IP7" s="27">
        <f t="shared" si="14"/>
        <v>2554.85</v>
      </c>
      <c r="IQ7" s="27">
        <f t="shared" si="14"/>
        <v>474.46</v>
      </c>
      <c r="IR7" s="27">
        <f t="shared" si="14"/>
        <v>6507.33</v>
      </c>
      <c r="IS7" s="27">
        <f t="shared" si="14"/>
        <v>2252.2399999999998</v>
      </c>
      <c r="IT7" s="27">
        <f t="shared" si="14"/>
        <v>4125.76</v>
      </c>
      <c r="IU7" s="27">
        <f t="shared" si="14"/>
        <v>16328.449999999999</v>
      </c>
      <c r="IV7" s="27">
        <f t="shared" si="14"/>
        <v>9998.5500000000011</v>
      </c>
      <c r="IW7" s="27">
        <f t="shared" si="14"/>
        <v>4012.9399999999996</v>
      </c>
      <c r="IX7" s="27">
        <f t="shared" si="14"/>
        <v>8566.2100000000009</v>
      </c>
      <c r="IY7" s="27">
        <f t="shared" ref="IY7:LJ7" si="15">SUM(IY8:IY10)</f>
        <v>30559.280000000002</v>
      </c>
      <c r="IZ7" s="27">
        <f t="shared" si="15"/>
        <v>33704.99</v>
      </c>
      <c r="JA7" s="27">
        <f t="shared" si="15"/>
        <v>21828.000000000004</v>
      </c>
      <c r="JB7" s="27">
        <f t="shared" si="15"/>
        <v>8220.94</v>
      </c>
      <c r="JC7" s="27">
        <f t="shared" si="15"/>
        <v>45996.1</v>
      </c>
      <c r="JD7" s="27">
        <f t="shared" si="15"/>
        <v>60751.28</v>
      </c>
      <c r="JE7" s="27">
        <f t="shared" si="15"/>
        <v>14936.18</v>
      </c>
      <c r="JF7" s="27">
        <f t="shared" si="15"/>
        <v>5619.52</v>
      </c>
      <c r="JG7" s="27">
        <f t="shared" si="15"/>
        <v>17583.560000000001</v>
      </c>
      <c r="JH7" s="27">
        <f t="shared" si="15"/>
        <v>34311.07</v>
      </c>
      <c r="JI7" s="27">
        <f t="shared" si="15"/>
        <v>59815.49</v>
      </c>
      <c r="JJ7" s="27">
        <f t="shared" si="15"/>
        <v>36387.79</v>
      </c>
      <c r="JK7" s="27">
        <f t="shared" si="15"/>
        <v>111890.2</v>
      </c>
      <c r="JL7" s="27">
        <f t="shared" si="15"/>
        <v>208581.99</v>
      </c>
      <c r="JM7" s="27">
        <f t="shared" si="15"/>
        <v>142547.85</v>
      </c>
      <c r="JN7" s="27">
        <f t="shared" si="15"/>
        <v>564627.92000000004</v>
      </c>
      <c r="JO7" s="27">
        <f t="shared" si="15"/>
        <v>118273.69</v>
      </c>
      <c r="JP7" s="27">
        <f t="shared" si="15"/>
        <v>77506.33</v>
      </c>
      <c r="JQ7" s="27">
        <f t="shared" si="15"/>
        <v>3760.27</v>
      </c>
      <c r="JR7" s="27">
        <f t="shared" si="15"/>
        <v>1426.64</v>
      </c>
      <c r="JS7" s="27">
        <f t="shared" si="15"/>
        <v>182566.93</v>
      </c>
      <c r="JT7" s="27">
        <f t="shared" si="15"/>
        <v>2554.85</v>
      </c>
      <c r="JU7" s="27">
        <f t="shared" si="15"/>
        <v>474.46</v>
      </c>
      <c r="JV7" s="27">
        <f t="shared" si="15"/>
        <v>6493.08</v>
      </c>
      <c r="JW7" s="27">
        <f t="shared" si="15"/>
        <v>2252.2399999999998</v>
      </c>
      <c r="JX7" s="27">
        <f t="shared" si="15"/>
        <v>4125.76</v>
      </c>
      <c r="JY7" s="27">
        <f t="shared" si="15"/>
        <v>16313.2</v>
      </c>
      <c r="JZ7" s="27">
        <f t="shared" si="15"/>
        <v>9998.5499999999993</v>
      </c>
      <c r="KA7" s="27">
        <f t="shared" si="15"/>
        <v>4012.94</v>
      </c>
      <c r="KB7" s="27">
        <f t="shared" si="15"/>
        <v>8566.2100000000009</v>
      </c>
      <c r="KC7" s="27">
        <f t="shared" si="15"/>
        <v>30559.279999999999</v>
      </c>
      <c r="KD7" s="27">
        <f t="shared" si="15"/>
        <v>33680.47</v>
      </c>
      <c r="KE7" s="27">
        <f t="shared" si="15"/>
        <v>21828.000000000004</v>
      </c>
      <c r="KF7" s="27">
        <f t="shared" si="15"/>
        <v>8220.94</v>
      </c>
      <c r="KG7" s="27">
        <f t="shared" si="15"/>
        <v>45996.1</v>
      </c>
      <c r="KH7" s="27">
        <f t="shared" si="15"/>
        <v>60751.28</v>
      </c>
      <c r="KI7" s="27">
        <f t="shared" si="15"/>
        <v>14936.18</v>
      </c>
      <c r="KJ7" s="27">
        <f t="shared" si="15"/>
        <v>5619.5199999999995</v>
      </c>
      <c r="KK7" s="27">
        <f t="shared" si="15"/>
        <v>17583.559999999998</v>
      </c>
      <c r="KL7" s="27">
        <f t="shared" si="15"/>
        <v>33635.519999999997</v>
      </c>
      <c r="KM7" s="27">
        <f t="shared" si="15"/>
        <v>59790.979999999996</v>
      </c>
      <c r="KN7" s="27">
        <f t="shared" si="15"/>
        <v>36359.549999999996</v>
      </c>
      <c r="KO7" s="27">
        <f t="shared" si="15"/>
        <v>111890.2</v>
      </c>
      <c r="KP7" s="27">
        <f t="shared" si="15"/>
        <v>207863.4</v>
      </c>
      <c r="KQ7" s="27">
        <f t="shared" si="15"/>
        <v>142490.66999999998</v>
      </c>
      <c r="KR7" s="27">
        <f t="shared" si="15"/>
        <v>564537.9</v>
      </c>
      <c r="KS7" s="27">
        <f t="shared" si="15"/>
        <v>0</v>
      </c>
      <c r="KT7" s="27">
        <f t="shared" si="15"/>
        <v>118273.69</v>
      </c>
      <c r="KU7" s="27">
        <f t="shared" si="15"/>
        <v>76760.33</v>
      </c>
      <c r="KV7" s="27">
        <f t="shared" si="15"/>
        <v>3760.27</v>
      </c>
      <c r="KW7" s="27">
        <f t="shared" si="15"/>
        <v>1426.64</v>
      </c>
      <c r="KX7" s="27">
        <f t="shared" si="15"/>
        <v>180785.66999999998</v>
      </c>
      <c r="KY7" s="27">
        <f t="shared" si="15"/>
        <v>2554.85</v>
      </c>
      <c r="KZ7" s="27">
        <f t="shared" si="15"/>
        <v>474.46000000000004</v>
      </c>
      <c r="LA7" s="27">
        <f t="shared" si="15"/>
        <v>6529.7500000000009</v>
      </c>
      <c r="LB7" s="27">
        <f t="shared" si="15"/>
        <v>2252.2399999999998</v>
      </c>
      <c r="LC7" s="27">
        <f t="shared" si="15"/>
        <v>4125.76</v>
      </c>
      <c r="LD7" s="27">
        <f t="shared" si="15"/>
        <v>16328.440000000002</v>
      </c>
      <c r="LE7" s="27">
        <f t="shared" si="15"/>
        <v>9998.5500000000011</v>
      </c>
      <c r="LF7" s="27">
        <f t="shared" si="15"/>
        <v>4012.94</v>
      </c>
      <c r="LG7" s="27">
        <f t="shared" si="15"/>
        <v>8566.2099999999991</v>
      </c>
      <c r="LH7" s="27">
        <f t="shared" si="15"/>
        <v>30559.279999999995</v>
      </c>
      <c r="LI7" s="27">
        <f t="shared" si="15"/>
        <v>33704.99</v>
      </c>
      <c r="LJ7" s="27">
        <f t="shared" si="15"/>
        <v>21828</v>
      </c>
      <c r="LK7" s="27">
        <f t="shared" ref="LK7:NB7" si="16">SUM(LK8:LK10)</f>
        <v>8220.94</v>
      </c>
      <c r="LL7" s="27">
        <f t="shared" si="16"/>
        <v>46055.67</v>
      </c>
      <c r="LM7" s="27">
        <f t="shared" si="16"/>
        <v>60751.27</v>
      </c>
      <c r="LN7" s="27">
        <f t="shared" si="16"/>
        <v>14936.18</v>
      </c>
      <c r="LO7" s="27">
        <f t="shared" si="16"/>
        <v>5619.52</v>
      </c>
      <c r="LP7" s="27">
        <f t="shared" si="16"/>
        <v>17583.560000000001</v>
      </c>
      <c r="LQ7" s="27">
        <f t="shared" si="16"/>
        <v>33700.480000000003</v>
      </c>
      <c r="LR7" s="27">
        <f t="shared" si="16"/>
        <v>59876.75</v>
      </c>
      <c r="LS7" s="27">
        <f t="shared" si="16"/>
        <v>36361.379999999997</v>
      </c>
      <c r="LT7" s="27">
        <f t="shared" si="16"/>
        <v>111976.06</v>
      </c>
      <c r="LU7" s="27">
        <f t="shared" si="16"/>
        <v>206484.97</v>
      </c>
      <c r="LV7" s="27">
        <f t="shared" si="16"/>
        <v>142627.64000000001</v>
      </c>
      <c r="LW7" s="27">
        <f t="shared" si="16"/>
        <v>564701.47</v>
      </c>
      <c r="LX7" s="27">
        <f t="shared" si="16"/>
        <v>118273.69</v>
      </c>
      <c r="LY7" s="27">
        <f t="shared" si="16"/>
        <v>76761.98000000001</v>
      </c>
      <c r="LZ7" s="27">
        <f t="shared" si="16"/>
        <v>3760.27</v>
      </c>
      <c r="MA7" s="27">
        <f t="shared" si="16"/>
        <v>1426.6399999999999</v>
      </c>
      <c r="MB7" s="27">
        <f t="shared" si="16"/>
        <v>190259.84</v>
      </c>
      <c r="MC7" s="27">
        <f t="shared" si="16"/>
        <v>2554.8500000000004</v>
      </c>
      <c r="MD7" s="27">
        <f t="shared" si="16"/>
        <v>474.46</v>
      </c>
      <c r="ME7" s="27">
        <f t="shared" si="16"/>
        <v>7104</v>
      </c>
      <c r="MF7" s="27">
        <f t="shared" si="16"/>
        <v>2217.5300000000002</v>
      </c>
      <c r="MG7" s="27">
        <f t="shared" si="16"/>
        <v>4938.79</v>
      </c>
      <c r="MH7" s="27">
        <f t="shared" si="16"/>
        <v>16808.97</v>
      </c>
      <c r="MI7" s="27">
        <f t="shared" si="16"/>
        <v>9998.5499999999993</v>
      </c>
      <c r="MJ7" s="27">
        <f t="shared" si="16"/>
        <v>4012.9400000000005</v>
      </c>
      <c r="MK7" s="27">
        <f t="shared" si="16"/>
        <v>8566.2100000000009</v>
      </c>
      <c r="ML7" s="27">
        <f t="shared" si="16"/>
        <v>30559.279999999999</v>
      </c>
      <c r="MM7" s="27">
        <f t="shared" si="16"/>
        <v>34404.5</v>
      </c>
      <c r="MN7" s="27">
        <f t="shared" si="16"/>
        <v>21722.489999999998</v>
      </c>
      <c r="MO7" s="27">
        <f t="shared" si="16"/>
        <v>8220.94</v>
      </c>
      <c r="MP7" s="27">
        <f t="shared" si="16"/>
        <v>46055.67</v>
      </c>
      <c r="MQ7" s="27">
        <f t="shared" si="16"/>
        <v>67945.599999999991</v>
      </c>
      <c r="MR7" s="27">
        <f t="shared" si="16"/>
        <v>14936.179999999998</v>
      </c>
      <c r="MS7" s="27">
        <f t="shared" si="16"/>
        <v>5593.41</v>
      </c>
      <c r="MT7" s="27">
        <f t="shared" si="16"/>
        <v>17583.559999999998</v>
      </c>
      <c r="MU7" s="27">
        <f t="shared" si="16"/>
        <v>35906.520000000004</v>
      </c>
      <c r="MV7" s="27">
        <f t="shared" si="16"/>
        <v>60616.32</v>
      </c>
      <c r="MW7" s="27">
        <f t="shared" si="16"/>
        <v>36641.100000000006</v>
      </c>
      <c r="MX7" s="27">
        <f t="shared" si="16"/>
        <v>113809.25</v>
      </c>
      <c r="MY7" s="27">
        <f t="shared" si="16"/>
        <v>209083.38</v>
      </c>
      <c r="MZ7" s="27">
        <f t="shared" si="16"/>
        <v>148566.22999999998</v>
      </c>
      <c r="NA7" s="27">
        <f t="shared" si="16"/>
        <v>571204.56999999995</v>
      </c>
      <c r="NB7" s="27">
        <f t="shared" si="16"/>
        <v>0</v>
      </c>
    </row>
    <row r="8" spans="1:366" ht="15" hidden="1" customHeight="1" outlineLevel="1">
      <c r="A8" s="1" t="s">
        <v>163</v>
      </c>
      <c r="B8" s="5">
        <f>IFERROR(VLOOKUP((CONCATENATE(RIGHT(CONCATENATE("0",DAY(B4)),2),RIGHT(CONCATENATE("0",MONTH(B4)),2))),'[1]Vecimiento Cuotas'!$K$22:$M$365,3,0),0)</f>
        <v>15205.25</v>
      </c>
      <c r="C8" s="5">
        <f>IFERROR(VLOOKUP((CONCATENATE(RIGHT(CONCATENATE("0",DAY(C4)),2),RIGHT(CONCATENATE("0",MONTH(C4)),2))),'[1]Vecimiento Cuotas'!$K$22:$M$365,3,0),0)</f>
        <v>5688.37</v>
      </c>
      <c r="D8" s="5">
        <f>IFERROR(VLOOKUP((CONCATENATE(RIGHT(CONCATENATE("0",DAY(D4)),2),RIGHT(CONCATENATE("0",MONTH(D4)),2))),'[1]Vecimiento Cuotas'!$K$22:$M$365,3,0),0)</f>
        <v>656.68</v>
      </c>
      <c r="E8" s="5">
        <f>IFERROR(VLOOKUP((CONCATENATE(RIGHT(CONCATENATE("0",DAY(E4)),2),RIGHT(CONCATENATE("0",MONTH(E4)),2))),'[1]Vecimiento Cuotas'!$K$22:$M$365,3,0),0)</f>
        <v>0</v>
      </c>
      <c r="F8" s="5">
        <f>IFERROR(VLOOKUP((CONCATENATE(RIGHT(CONCATENATE("0",DAY(F4)),2),RIGHT(CONCATENATE("0",MONTH(F4)),2))),'[1]Vecimiento Cuotas'!$K$22:$M$365,3,0),0)</f>
        <v>19760.760000000002</v>
      </c>
      <c r="G8" s="5">
        <f>IFERROR(VLOOKUP((CONCATENATE(RIGHT(CONCATENATE("0",DAY(G4)),2),RIGHT(CONCATENATE("0",MONTH(G4)),2))),'[1]Vecimiento Cuotas'!$K$22:$M$365,3,0),0)</f>
        <v>0</v>
      </c>
      <c r="H8" s="5">
        <f>IFERROR(VLOOKUP((CONCATENATE(RIGHT(CONCATENATE("0",DAY(H4)),2),RIGHT(CONCATENATE("0",MONTH(H4)),2))),'[1]Vecimiento Cuotas'!$K$22:$M$365,3,0),0)</f>
        <v>0</v>
      </c>
      <c r="I8" s="5">
        <f>IFERROR(VLOOKUP((CONCATENATE(RIGHT(CONCATENATE("0",DAY(I4)),2),RIGHT(CONCATENATE("0",MONTH(I4)),2))),'[1]Vecimiento Cuotas'!$K$22:$M$365,3,0),0)</f>
        <v>0</v>
      </c>
      <c r="J8" s="5">
        <f>IFERROR(VLOOKUP((CONCATENATE(RIGHT(CONCATENATE("0",DAY(J4)),2),RIGHT(CONCATENATE("0",MONTH(J4)),2))),'[1]Vecimiento Cuotas'!$K$22:$M$365,3,0),0)</f>
        <v>939.84999999999991</v>
      </c>
      <c r="K8" s="5">
        <f>IFERROR(VLOOKUP((CONCATENATE(RIGHT(CONCATENATE("0",DAY(K4)),2),RIGHT(CONCATENATE("0",MONTH(K4)),2))),'[1]Vecimiento Cuotas'!$K$22:$M$365,3,0),0)</f>
        <v>0</v>
      </c>
      <c r="L8" s="5">
        <f>IFERROR(VLOOKUP((CONCATENATE(RIGHT(CONCATENATE("0",DAY(L4)),2),RIGHT(CONCATENATE("0",MONTH(L4)),2))),'[1]Vecimiento Cuotas'!$K$22:$M$365,3,0),0)</f>
        <v>1009.5899999999999</v>
      </c>
      <c r="M8" s="5">
        <f>IFERROR(VLOOKUP((CONCATENATE(RIGHT(CONCATENATE("0",DAY(M4)),2),RIGHT(CONCATENATE("0",MONTH(M4)),2))),'[1]Vecimiento Cuotas'!$K$22:$M$365,3,0),0)</f>
        <v>0</v>
      </c>
      <c r="N8" s="5">
        <f>IFERROR(VLOOKUP((CONCATENATE(RIGHT(CONCATENATE("0",DAY(N4)),2),RIGHT(CONCATENATE("0",MONTH(N4)),2))),'[1]Vecimiento Cuotas'!$K$22:$M$365,3,0),0)</f>
        <v>0</v>
      </c>
      <c r="O8" s="5">
        <f>IFERROR(VLOOKUP((CONCATENATE(RIGHT(CONCATENATE("0",DAY(O4)),2),RIGHT(CONCATENATE("0",MONTH(O4)),2))),'[1]Vecimiento Cuotas'!$K$22:$M$365,3,0),0)</f>
        <v>0</v>
      </c>
      <c r="P8" s="5">
        <f>IFERROR(VLOOKUP((CONCATENATE(RIGHT(CONCATENATE("0",DAY(P4)),2),RIGHT(CONCATENATE("0",MONTH(P4)),2))),'[1]Vecimiento Cuotas'!$K$22:$M$365,3,0),0)</f>
        <v>0</v>
      </c>
      <c r="Q8" s="5">
        <f>IFERROR(VLOOKUP((CONCATENATE(RIGHT(CONCATENATE("0",DAY(Q4)),2),RIGHT(CONCATENATE("0",MONTH(Q4)),2))),'[1]Vecimiento Cuotas'!$K$22:$M$365,3,0),0)</f>
        <v>0</v>
      </c>
      <c r="R8" s="5">
        <f>IFERROR(VLOOKUP((CONCATENATE(RIGHT(CONCATENATE("0",DAY(R4)),2),RIGHT(CONCATENATE("0",MONTH(R4)),2))),'[1]Vecimiento Cuotas'!$K$22:$M$365,3,0),0)</f>
        <v>0</v>
      </c>
      <c r="S8" s="5">
        <f>IFERROR(VLOOKUP((CONCATENATE(RIGHT(CONCATENATE("0",DAY(S4)),2),RIGHT(CONCATENATE("0",MONTH(S4)),2))),'[1]Vecimiento Cuotas'!$K$22:$M$365,3,0),0)</f>
        <v>0</v>
      </c>
      <c r="T8" s="5">
        <f>IFERROR(VLOOKUP((CONCATENATE(RIGHT(CONCATENATE("0",DAY(T4)),2),RIGHT(CONCATENATE("0",MONTH(T4)),2))),'[1]Vecimiento Cuotas'!$K$22:$M$365,3,0),0)</f>
        <v>3579.1800000000003</v>
      </c>
      <c r="U8" s="5">
        <f>IFERROR(VLOOKUP((CONCATENATE(RIGHT(CONCATENATE("0",DAY(U4)),2),RIGHT(CONCATENATE("0",MONTH(U4)),2))),'[1]Vecimiento Cuotas'!$K$22:$M$365,3,0),0)</f>
        <v>13190.57</v>
      </c>
      <c r="V8" s="5">
        <f>IFERROR(VLOOKUP((CONCATENATE(RIGHT(CONCATENATE("0",DAY(V4)),2),RIGHT(CONCATENATE("0",MONTH(V4)),2))),'[1]Vecimiento Cuotas'!$K$22:$M$365,3,0),0)</f>
        <v>0</v>
      </c>
      <c r="W8" s="5">
        <f>IFERROR(VLOOKUP((CONCATENATE(RIGHT(CONCATENATE("0",DAY(W4)),2),RIGHT(CONCATENATE("0",MONTH(W4)),2))),'[1]Vecimiento Cuotas'!$K$22:$M$365,3,0),0)</f>
        <v>1768.8</v>
      </c>
      <c r="X8" s="5">
        <f>IFERROR(VLOOKUP((CONCATENATE(RIGHT(CONCATENATE("0",DAY(X4)),2),RIGHT(CONCATENATE("0",MONTH(X4)),2))),'[1]Vecimiento Cuotas'!$K$22:$M$365,3,0),0)</f>
        <v>0</v>
      </c>
      <c r="Y8" s="5">
        <f>IFERROR(VLOOKUP((CONCATENATE(RIGHT(CONCATENATE("0",DAY(Y4)),2),RIGHT(CONCATENATE("0",MONTH(Y4)),2))),'[1]Vecimiento Cuotas'!$K$22:$M$365,3,0),0)</f>
        <v>5919.01</v>
      </c>
      <c r="Z8" s="5">
        <f>IFERROR(VLOOKUP((CONCATENATE(RIGHT(CONCATENATE("0",DAY(Z4)),2),RIGHT(CONCATENATE("0",MONTH(Z4)),2))),'[1]Vecimiento Cuotas'!$K$22:$M$365,3,0),0)</f>
        <v>7708.2</v>
      </c>
      <c r="AA8" s="5">
        <f>IFERROR(VLOOKUP((CONCATENATE(RIGHT(CONCATENATE("0",DAY(AA4)),2),RIGHT(CONCATENATE("0",MONTH(AA4)),2))),'[1]Vecimiento Cuotas'!$K$22:$M$365,3,0),0)</f>
        <v>5693.6100000000006</v>
      </c>
      <c r="AB8" s="5">
        <f>IFERROR(VLOOKUP((CONCATENATE(RIGHT(CONCATENATE("0",DAY(AB4)),2),RIGHT(CONCATENATE("0",MONTH(AB4)),2))),'[1]Vecimiento Cuotas'!$K$22:$M$365,3,0),0)</f>
        <v>17276.400000000001</v>
      </c>
      <c r="AC8" s="5">
        <f>IFERROR(VLOOKUP((CONCATENATE(RIGHT(CONCATENATE("0",DAY(AC4)),2),RIGHT(CONCATENATE("0",MONTH(AC4)),2))),'[1]Vecimiento Cuotas'!$K$22:$M$365,3,0),0)</f>
        <v>57949.65</v>
      </c>
      <c r="AD8" s="5">
        <f>IFERROR(VLOOKUP((CONCATENATE(RIGHT(CONCATENATE("0",DAY(AD4)),2),RIGHT(CONCATENATE("0",MONTH(AD4)),2))),'[1]Vecimiento Cuotas'!$K$22:$M$365,3,0),0)</f>
        <v>18403.22</v>
      </c>
      <c r="AE8" s="5">
        <f>IFERROR(VLOOKUP((CONCATENATE(RIGHT(CONCATENATE("0",DAY(AE4)),2),RIGHT(CONCATENATE("0",MONTH(AE4)),2))),'[1]Vecimiento Cuotas'!$K$22:$M$365,3,0),0)</f>
        <v>139058.28</v>
      </c>
      <c r="AF8" s="5">
        <f>IFERROR(VLOOKUP((CONCATENATE(RIGHT(CONCATENATE("0",DAY(AF4)),2),RIGHT(CONCATENATE("0",MONTH(AF4)),2))),'[1]Vecimiento Cuotas'!$K$22:$M$365,3,0),0)</f>
        <v>0</v>
      </c>
      <c r="AG8" s="5">
        <f>IFERROR(VLOOKUP((CONCATENATE(RIGHT(CONCATENATE("0",DAY(AG4)),2),RIGHT(CONCATENATE("0",MONTH(AG4)),2))),'[1]Vecimiento Cuotas'!$K$22:$M$365,3,0),0)</f>
        <v>77531.22</v>
      </c>
      <c r="AH8" s="5">
        <f>IFERROR(VLOOKUP((CONCATENATE(RIGHT(CONCATENATE("0",DAY(AH4)),2),RIGHT(CONCATENATE("0",MONTH(AH4)),2))),'[1]Vecimiento Cuotas'!$K$22:$M$365,3,0),0)</f>
        <v>50369.91</v>
      </c>
      <c r="AI8" s="5">
        <f>IFERROR(VLOOKUP((CONCATENATE(RIGHT(CONCATENATE("0",DAY(AI4)),2),RIGHT(CONCATENATE("0",MONTH(AI4)),2))),'[1]Vecimiento Cuotas'!$K$22:$M$365,3,0),0)</f>
        <v>3452.12</v>
      </c>
      <c r="AJ8" s="5">
        <f>IFERROR(VLOOKUP((CONCATENATE(RIGHT(CONCATENATE("0",DAY(AJ4)),2),RIGHT(CONCATENATE("0",MONTH(AJ4)),2))),'[1]Vecimiento Cuotas'!$K$22:$M$365,3,0),0)</f>
        <v>1354.46</v>
      </c>
      <c r="AK8" s="5">
        <f>IFERROR(VLOOKUP((CONCATENATE(RIGHT(CONCATENATE("0",DAY(AK4)),2),RIGHT(CONCATENATE("0",MONTH(AK4)),2))),'[1]Vecimiento Cuotas'!$K$22:$M$365,3,0),0)</f>
        <v>158553.75</v>
      </c>
      <c r="AL8" s="5">
        <f>IFERROR(VLOOKUP((CONCATENATE(RIGHT(CONCATENATE("0",DAY(AL4)),2),RIGHT(CONCATENATE("0",MONTH(AL4)),2))),'[1]Vecimiento Cuotas'!$K$22:$M$365,3,0),0)</f>
        <v>1581.78</v>
      </c>
      <c r="AM8" s="5">
        <f>IFERROR(VLOOKUP((CONCATENATE(RIGHT(CONCATENATE("0",DAY(AM4)),2),RIGHT(CONCATENATE("0",MONTH(AM4)),2))),'[1]Vecimiento Cuotas'!$K$22:$M$365,3,0),0)</f>
        <v>443</v>
      </c>
      <c r="AN8" s="5">
        <f>IFERROR(VLOOKUP((CONCATENATE(RIGHT(CONCATENATE("0",DAY(AN4)),2),RIGHT(CONCATENATE("0",MONTH(AN4)),2))),'[1]Vecimiento Cuotas'!$K$22:$M$365,3,0),0)</f>
        <v>2996.0499999999997</v>
      </c>
      <c r="AO8" s="5">
        <f>IFERROR(VLOOKUP((CONCATENATE(RIGHT(CONCATENATE("0",DAY(AO4)),2),RIGHT(CONCATENATE("0",MONTH(AO4)),2))),'[1]Vecimiento Cuotas'!$K$22:$M$365,3,0),0)</f>
        <v>1756.91</v>
      </c>
      <c r="AP8" s="5">
        <f>IFERROR(VLOOKUP((CONCATENATE(RIGHT(CONCATENATE("0",DAY(AP4)),2),RIGHT(CONCATENATE("0",MONTH(AP4)),2))),'[1]Vecimiento Cuotas'!$K$22:$M$365,3,0),0)</f>
        <v>1910.7</v>
      </c>
      <c r="AQ8" s="5">
        <f>IFERROR(VLOOKUP((CONCATENATE(RIGHT(CONCATENATE("0",DAY(AQ4)),2),RIGHT(CONCATENATE("0",MONTH(AQ4)),2))),'[1]Vecimiento Cuotas'!$K$22:$M$365,3,0),0)</f>
        <v>14096.93</v>
      </c>
      <c r="AR8" s="5">
        <f>IFERROR(VLOOKUP((CONCATENATE(RIGHT(CONCATENATE("0",DAY(AR4)),2),RIGHT(CONCATENATE("0",MONTH(AR4)),2))),'[1]Vecimiento Cuotas'!$K$22:$M$365,3,0),0)</f>
        <v>9108.2199999999993</v>
      </c>
      <c r="AS8" s="5">
        <f>IFERROR(VLOOKUP((CONCATENATE(RIGHT(CONCATENATE("0",DAY(AS4)),2),RIGHT(CONCATENATE("0",MONTH(AS4)),2))),'[1]Vecimiento Cuotas'!$K$22:$M$365,3,0),0)</f>
        <v>3723.21</v>
      </c>
      <c r="AT8" s="5">
        <f>IFERROR(VLOOKUP((CONCATENATE(RIGHT(CONCATENATE("0",DAY(AT4)),2),RIGHT(CONCATENATE("0",MONTH(AT4)),2))),'[1]Vecimiento Cuotas'!$K$22:$M$365,3,0),0)</f>
        <v>6814.22</v>
      </c>
      <c r="AU8" s="5">
        <f>IFERROR(VLOOKUP((CONCATENATE(RIGHT(CONCATENATE("0",DAY(AU4)),2),RIGHT(CONCATENATE("0",MONTH(AU4)),2))),'[1]Vecimiento Cuotas'!$K$22:$M$365,3,0),0)</f>
        <v>25647.93</v>
      </c>
      <c r="AV8" s="5">
        <f>IFERROR(VLOOKUP((CONCATENATE(RIGHT(CONCATENATE("0",DAY(AV4)),2),RIGHT(CONCATENATE("0",MONTH(AV4)),2))),'[1]Vecimiento Cuotas'!$K$22:$M$365,3,0),0)</f>
        <v>29576.67</v>
      </c>
      <c r="AW8" s="5">
        <f>IFERROR(VLOOKUP((CONCATENATE(RIGHT(CONCATENATE("0",DAY(AW4)),2),RIGHT(CONCATENATE("0",MONTH(AW4)),2))),'[1]Vecimiento Cuotas'!$K$22:$M$365,3,0),0)</f>
        <v>19717.5</v>
      </c>
      <c r="AX8" s="5">
        <f>IFERROR(VLOOKUP((CONCATENATE(RIGHT(CONCATENATE("0",DAY(AX4)),2),RIGHT(CONCATENATE("0",MONTH(AX4)),2))),'[1]Vecimiento Cuotas'!$K$22:$M$365,3,0),0)</f>
        <v>7686.83</v>
      </c>
      <c r="AY8" s="5">
        <f>IFERROR(VLOOKUP((CONCATENATE(RIGHT(CONCATENATE("0",DAY(AY4)),2),RIGHT(CONCATENATE("0",MONTH(AY4)),2))),'[1]Vecimiento Cuotas'!$K$22:$M$365,3,0),0)</f>
        <v>41355.97</v>
      </c>
      <c r="AZ8" s="5">
        <f>IFERROR(VLOOKUP((CONCATENATE(RIGHT(CONCATENATE("0",DAY(AZ4)),2),RIGHT(CONCATENATE("0",MONTH(AZ4)),2))),'[1]Vecimiento Cuotas'!$K$22:$M$365,3,0),0)</f>
        <v>56569.369999999995</v>
      </c>
      <c r="BA8" s="5">
        <f>IFERROR(VLOOKUP((CONCATENATE(RIGHT(CONCATENATE("0",DAY(BA4)),2),RIGHT(CONCATENATE("0",MONTH(BA4)),2))),'[1]Vecimiento Cuotas'!$K$22:$M$365,3,0),0)</f>
        <v>12681</v>
      </c>
      <c r="BB8" s="5">
        <f>IFERROR(VLOOKUP((CONCATENATE(RIGHT(CONCATENATE("0",DAY(BB4)),2),RIGHT(CONCATENATE("0",MONTH(BB4)),2))),'[1]Vecimiento Cuotas'!$K$22:$M$365,3,0),0)</f>
        <v>4678.8099999999995</v>
      </c>
      <c r="BC8" s="5">
        <f>IFERROR(VLOOKUP((CONCATENATE(RIGHT(CONCATENATE("0",DAY(BC4)),2),RIGHT(CONCATENATE("0",MONTH(BC4)),2))),'[1]Vecimiento Cuotas'!$K$22:$M$365,3,0),0)</f>
        <v>14990.66</v>
      </c>
      <c r="BD8" s="5">
        <f>IFERROR(VLOOKUP((CONCATENATE(RIGHT(CONCATENATE("0",DAY(BD4)),2),RIGHT(CONCATENATE("0",MONTH(BD4)),2))),'[1]Vecimiento Cuotas'!$K$22:$M$365,3,0),0)</f>
        <v>32112.41</v>
      </c>
      <c r="BE8" s="5">
        <f>IFERROR(VLOOKUP((CONCATENATE(RIGHT(CONCATENATE("0",DAY(BE4)),2),RIGHT(CONCATENATE("0",MONTH(BE4)),2))),'[1]Vecimiento Cuotas'!$K$22:$M$365,3,0),0)</f>
        <v>53489.439999999995</v>
      </c>
      <c r="BF8" s="5">
        <f>IFERROR(VLOOKUP((CONCATENATE(RIGHT(CONCATENATE("0",DAY(BF4)),2),RIGHT(CONCATENATE("0",MONTH(BF4)),2))),'[1]Vecimiento Cuotas'!$K$22:$M$365,3,0),0)</f>
        <v>31400.84</v>
      </c>
      <c r="BG8" s="5">
        <f>IFERROR(VLOOKUP((CONCATENATE(RIGHT(CONCATENATE("0",DAY(BG4)),2),RIGHT(CONCATENATE("0",MONTH(BG4)),2))),'[1]Vecimiento Cuotas'!$K$22:$M$365,3,0),0)</f>
        <v>104406.7</v>
      </c>
      <c r="BH8" s="5">
        <f>IFERROR(VLOOKUP((CONCATENATE(RIGHT(CONCATENATE("0",DAY(BH4)),2),RIGHT(CONCATENATE("0",MONTH(BH4)),2))),'[1]Vecimiento Cuotas'!$K$22:$M$365,3,0),0)</f>
        <v>833028.93</v>
      </c>
      <c r="BI8" s="5">
        <f>IFERROR(VLOOKUP((CONCATENATE(RIGHT(CONCATENATE("0",DAY(BI4)),2),RIGHT(CONCATENATE("0",MONTH(BI4)),2))),'[1]Vecimiento Cuotas'!$K$22:$M$365,3,0),0)</f>
        <v>108473.76999999999</v>
      </c>
      <c r="BJ8" s="5">
        <f>IFERROR(VLOOKUP((CONCATENATE(RIGHT(CONCATENATE("0",DAY(BJ4)),2),RIGHT(CONCATENATE("0",MONTH(BJ4)),2))),'[1]Vecimiento Cuotas'!$K$22:$M$365,3,0),0)</f>
        <v>76008.820000000007</v>
      </c>
      <c r="BK8" s="5">
        <f>IFERROR(VLOOKUP((CONCATENATE(RIGHT(CONCATENATE("0",DAY(BK4)),2),RIGHT(CONCATENATE("0",MONTH(BK4)),2))),'[1]Vecimiento Cuotas'!$K$22:$M$365,3,0),0)</f>
        <v>3471.76</v>
      </c>
      <c r="BL8" s="5">
        <f>IFERROR(VLOOKUP((CONCATENATE(RIGHT(CONCATENATE("0",DAY(BL4)),2),RIGHT(CONCATENATE("0",MONTH(BL4)),2))),'[1]Vecimiento Cuotas'!$K$22:$M$365,3,0),0)</f>
        <v>1359.36</v>
      </c>
      <c r="BM8" s="5">
        <f>IFERROR(VLOOKUP((CONCATENATE(RIGHT(CONCATENATE("0",DAY(BM4)),2),RIGHT(CONCATENATE("0",MONTH(BM4)),2))),'[1]Vecimiento Cuotas'!$K$22:$M$365,3,0),0)</f>
        <v>170998.39</v>
      </c>
      <c r="BN8" s="5">
        <f>IFERROR(VLOOKUP((CONCATENATE(RIGHT(CONCATENATE("0",DAY(BN4)),2),RIGHT(CONCATENATE("0",MONTH(BN4)),2))),'[1]Vecimiento Cuotas'!$K$22:$M$365,3,0),0)</f>
        <v>2384.4499999999998</v>
      </c>
      <c r="BO8" s="5">
        <f>IFERROR(VLOOKUP((CONCATENATE(RIGHT(CONCATENATE("0",DAY(BO4)),2),RIGHT(CONCATENATE("0",MONTH(BO4)),2))),'[1]Vecimiento Cuotas'!$K$22:$M$365,3,0),0)</f>
        <v>444.27</v>
      </c>
      <c r="BP8" s="5">
        <f>IFERROR(VLOOKUP((CONCATENATE(RIGHT(CONCATENATE("0",DAY(BP4)),2),RIGHT(CONCATENATE("0",MONTH(BP4)),2))),'[1]Vecimiento Cuotas'!$K$22:$M$365,3,0),0)</f>
        <v>6059.09</v>
      </c>
      <c r="BQ8" s="5">
        <f>IFERROR(VLOOKUP((CONCATENATE(RIGHT(CONCATENATE("0",DAY(BQ4)),2),RIGHT(CONCATENATE("0",MONTH(BQ4)),2))),'[1]Vecimiento Cuotas'!$K$22:$M$365,3,0),0)</f>
        <v>2099.56</v>
      </c>
      <c r="BR8" s="5">
        <f>IFERROR(VLOOKUP((CONCATENATE(RIGHT(CONCATENATE("0",DAY(BR4)),2),RIGHT(CONCATENATE("0",MONTH(BR4)),2))),'[1]Vecimiento Cuotas'!$K$22:$M$365,3,0),0)</f>
        <v>3872.8</v>
      </c>
      <c r="BS8" s="5">
        <f>IFERROR(VLOOKUP((CONCATENATE(RIGHT(CONCATENATE("0",DAY(BS4)),2),RIGHT(CONCATENATE("0",MONTH(BS4)),2))),'[1]Vecimiento Cuotas'!$K$22:$M$365,3,0),0)</f>
        <v>15235.19</v>
      </c>
      <c r="BT8" s="5">
        <f>IFERROR(VLOOKUP((CONCATENATE(RIGHT(CONCATENATE("0",DAY(BT4)),2),RIGHT(CONCATENATE("0",MONTH(BT4)),2))),'[1]Vecimiento Cuotas'!$K$22:$M$365,3,0),0)</f>
        <v>9168.59</v>
      </c>
      <c r="BU8" s="5">
        <f>IFERROR(VLOOKUP((CONCATENATE(RIGHT(CONCATENATE("0",DAY(BU4)),2),RIGHT(CONCATENATE("0",MONTH(BU4)),2))),'[1]Vecimiento Cuotas'!$K$22:$M$365,3,0),0)</f>
        <v>3739.7</v>
      </c>
      <c r="BV8" s="5">
        <f>IFERROR(VLOOKUP((CONCATENATE(RIGHT(CONCATENATE("0",DAY(BV4)),2),RIGHT(CONCATENATE("0",MONTH(BV4)),2))),'[1]Vecimiento Cuotas'!$K$22:$M$365,3,0),0)</f>
        <v>8071.19</v>
      </c>
      <c r="BW8" s="5">
        <f>IFERROR(VLOOKUP((CONCATENATE(RIGHT(CONCATENATE("0",DAY(BW4)),2),RIGHT(CONCATENATE("0",MONTH(BW4)),2))),'[1]Vecimiento Cuotas'!$K$22:$M$365,3,0),0)</f>
        <v>28499.66</v>
      </c>
      <c r="BX8" s="5">
        <f>IFERROR(VLOOKUP((CONCATENATE(RIGHT(CONCATENATE("0",DAY(BX4)),2),RIGHT(CONCATENATE("0",MONTH(BX4)),2))),'[1]Vecimiento Cuotas'!$K$22:$M$365,3,0),0)</f>
        <v>31030.309999999998</v>
      </c>
      <c r="BY8" s="5">
        <f>IFERROR(VLOOKUP((CONCATENATE(RIGHT(CONCATENATE("0",DAY(BY4)),2),RIGHT(CONCATENATE("0",MONTH(BY4)),2))),'[1]Vecimiento Cuotas'!$K$22:$M$365,3,0),0)</f>
        <v>19796.72</v>
      </c>
      <c r="BZ8" s="5">
        <f>IFERROR(VLOOKUP((CONCATENATE(RIGHT(CONCATENATE("0",DAY(BZ4)),2),RIGHT(CONCATENATE("0",MONTH(BZ4)),2))),'[1]Vecimiento Cuotas'!$K$22:$M$365,3,0),0)</f>
        <v>8461.74</v>
      </c>
      <c r="CA8" s="5">
        <f>IFERROR(VLOOKUP((CONCATENATE(RIGHT(CONCATENATE("0",DAY(CA4)),2),RIGHT(CONCATENATE("0",MONTH(CA4)),2))),'[1]Vecimiento Cuotas'!$K$22:$M$365,3,0),0)</f>
        <v>43083.38</v>
      </c>
      <c r="CB8" s="5">
        <f>IFERROR(VLOOKUP((CONCATENATE(RIGHT(CONCATENATE("0",DAY(CB4)),2),RIGHT(CONCATENATE("0",MONTH(CB4)),2))),'[1]Vecimiento Cuotas'!$K$22:$M$365,3,0),0)</f>
        <v>56786.990000000005</v>
      </c>
      <c r="CC8" s="5">
        <f>IFERROR(VLOOKUP((CONCATENATE(RIGHT(CONCATENATE("0",DAY(CC4)),2),RIGHT(CONCATENATE("0",MONTH(CC4)),2))),'[1]Vecimiento Cuotas'!$K$22:$M$365,3,0),0)</f>
        <v>14000.85</v>
      </c>
      <c r="CD8" s="5">
        <f>IFERROR(VLOOKUP((CONCATENATE(RIGHT(CONCATENATE("0",DAY(CD4)),2),RIGHT(CONCATENATE("0",MONTH(CD4)),2))),'[1]Vecimiento Cuotas'!$K$22:$M$365,3,0),0)</f>
        <v>5236.57</v>
      </c>
      <c r="CE8" s="5">
        <f>IFERROR(VLOOKUP((CONCATENATE(RIGHT(CONCATENATE("0",DAY(CE4)),2),RIGHT(CONCATENATE("0",MONTH(CE4)),2))),'[1]Vecimiento Cuotas'!$K$22:$M$365,3,0),0)</f>
        <v>16473.09</v>
      </c>
      <c r="CF8" s="5">
        <f>IFERROR(VLOOKUP((CONCATENATE(RIGHT(CONCATENATE("0",DAY(CF4)),2),RIGHT(CONCATENATE("0",MONTH(CF4)),2))),'[1]Vecimiento Cuotas'!$K$22:$M$365,3,0),0)</f>
        <v>32160.48</v>
      </c>
      <c r="CG8" s="5">
        <f>IFERROR(VLOOKUP((CONCATENATE(RIGHT(CONCATENATE("0",DAY(CG4)),2),RIGHT(CONCATENATE("0",MONTH(CG4)),2))),'[1]Vecimiento Cuotas'!$K$22:$M$365,3,0),0)</f>
        <v>55369.46</v>
      </c>
      <c r="CH8" s="5">
        <f>IFERROR(VLOOKUP((CONCATENATE(RIGHT(CONCATENATE("0",DAY(CH4)),2),RIGHT(CONCATENATE("0",MONTH(CH4)),2))),'[1]Vecimiento Cuotas'!$K$22:$M$365,3,0),0)</f>
        <v>31942.14</v>
      </c>
      <c r="CI8" s="5">
        <f>IFERROR(VLOOKUP((CONCATENATE(RIGHT(CONCATENATE("0",DAY(CI4)),2),RIGHT(CONCATENATE("0",MONTH(CI4)),2))),'[1]Vecimiento Cuotas'!$K$22:$M$365,3,0),0)</f>
        <v>104443.93</v>
      </c>
      <c r="CJ8" s="5">
        <f>IFERROR(VLOOKUP((CONCATENATE(RIGHT(CONCATENATE("0",DAY(CJ4)),2),RIGHT(CONCATENATE("0",MONTH(CJ4)),2))),'[1]Vecimiento Cuotas'!$K$22:$M$365,3,0),0)</f>
        <v>194527.12</v>
      </c>
      <c r="CK8" s="5">
        <f>IFERROR(VLOOKUP((CONCATENATE(RIGHT(CONCATENATE("0",DAY(CK4)),2),RIGHT(CONCATENATE("0",MONTH(CK4)),2))),'[1]Vecimiento Cuotas'!$K$22:$M$365,3,0),0)</f>
        <v>131511.69</v>
      </c>
      <c r="CL8" s="5">
        <f>IFERROR(VLOOKUP((CONCATENATE(RIGHT(CONCATENATE("0",DAY(CL4)),2),RIGHT(CONCATENATE("0",MONTH(CL4)),2))),'[1]Vecimiento Cuotas'!$K$22:$M$365,3,0),0)</f>
        <v>524042.3</v>
      </c>
      <c r="CM8" s="5">
        <f>IFERROR(VLOOKUP((CONCATENATE(RIGHT(CONCATENATE("0",DAY(CM4)),2),RIGHT(CONCATENATE("0",MONTH(CM4)),2))),'[1]Vecimiento Cuotas'!$K$22:$M$365,3,0),0)</f>
        <v>0</v>
      </c>
      <c r="CN8" s="5">
        <f>IFERROR(VLOOKUP((CONCATENATE(RIGHT(CONCATENATE("0",DAY(CN4)),2),RIGHT(CONCATENATE("0",MONTH(CN4)),2))),'[1]Vecimiento Cuotas'!$K$22:$M$365,3,0),0)</f>
        <v>109149.89</v>
      </c>
      <c r="CO8" s="5">
        <f>IFERROR(VLOOKUP((CONCATENATE(RIGHT(CONCATENATE("0",DAY(CO4)),2),RIGHT(CONCATENATE("0",MONTH(CO4)),2))),'[1]Vecimiento Cuotas'!$K$22:$M$365,3,0),0)</f>
        <v>73053.84</v>
      </c>
      <c r="CP8" s="5">
        <f>IFERROR(VLOOKUP((CONCATENATE(RIGHT(CONCATENATE("0",DAY(CP4)),2),RIGHT(CONCATENATE("0",MONTH(CP4)),2))),'[1]Vecimiento Cuotas'!$K$22:$M$365,3,0),0)</f>
        <v>3452.9800000000005</v>
      </c>
      <c r="CQ8" s="5">
        <f>IFERROR(VLOOKUP((CONCATENATE(RIGHT(CONCATENATE("0",DAY(CQ4)),2),RIGHT(CONCATENATE("0",MONTH(CQ4)),2))),'[1]Vecimiento Cuotas'!$K$22:$M$365,3,0),0)</f>
        <v>1355.8200000000002</v>
      </c>
      <c r="CR8" s="5">
        <f>IFERROR(VLOOKUP((CONCATENATE(RIGHT(CONCATENATE("0",DAY(CR4)),2),RIGHT(CONCATENATE("0",MONTH(CR4)),2))),'[1]Vecimiento Cuotas'!$K$22:$M$365,3,0),0)</f>
        <v>171799.95</v>
      </c>
      <c r="CS8" s="5">
        <f>IFERROR(VLOOKUP((CONCATENATE(RIGHT(CONCATENATE("0",DAY(CS4)),2),RIGHT(CONCATENATE("0",MONTH(CS4)),2))),'[1]Vecimiento Cuotas'!$K$22:$M$365,3,0),0)</f>
        <v>2375.5700000000002</v>
      </c>
      <c r="CT8" s="5">
        <f>IFERROR(VLOOKUP((CONCATENATE(RIGHT(CONCATENATE("0",DAY(CT4)),2),RIGHT(CONCATENATE("0",MONTH(CT4)),2))),'[1]Vecimiento Cuotas'!$K$22:$M$365,3,0),0)</f>
        <v>443.15999999999997</v>
      </c>
      <c r="CU8" s="5">
        <f>IFERROR(VLOOKUP((CONCATENATE(RIGHT(CONCATENATE("0",DAY(CU4)),2),RIGHT(CONCATENATE("0",MONTH(CU4)),2))),'[1]Vecimiento Cuotas'!$K$22:$M$365,3,0),0)</f>
        <v>6055.43</v>
      </c>
      <c r="CV8" s="5">
        <f>IFERROR(VLOOKUP((CONCATENATE(RIGHT(CONCATENATE("0",DAY(CV4)),2),RIGHT(CONCATENATE("0",MONTH(CV4)),2))),'[1]Vecimiento Cuotas'!$K$22:$M$365,3,0),0)</f>
        <v>2091.4</v>
      </c>
      <c r="CW8" s="5">
        <f>IFERROR(VLOOKUP((CONCATENATE(RIGHT(CONCATENATE("0",DAY(CW4)),2),RIGHT(CONCATENATE("0",MONTH(CW4)),2))),'[1]Vecimiento Cuotas'!$K$22:$M$365,3,0),0)</f>
        <v>3858.83</v>
      </c>
      <c r="CX8" s="5">
        <f>IFERROR(VLOOKUP((CONCATENATE(RIGHT(CONCATENATE("0",DAY(CX4)),2),RIGHT(CONCATENATE("0",MONTH(CX4)),2))),'[1]Vecimiento Cuotas'!$K$22:$M$365,3,0),0)</f>
        <v>15186.28</v>
      </c>
      <c r="CY8" s="5">
        <f>IFERROR(VLOOKUP((CONCATENATE(RIGHT(CONCATENATE("0",DAY(CY4)),2),RIGHT(CONCATENATE("0",MONTH(CY4)),2))),'[1]Vecimiento Cuotas'!$K$22:$M$365,3,0),0)</f>
        <v>9111.4699999999993</v>
      </c>
      <c r="CZ8" s="5">
        <f>IFERROR(VLOOKUP((CONCATENATE(RIGHT(CONCATENATE("0",DAY(CZ4)),2),RIGHT(CONCATENATE("0",MONTH(CZ4)),2))),'[1]Vecimiento Cuotas'!$K$22:$M$365,3,0),0)</f>
        <v>3724.17</v>
      </c>
      <c r="DA8" s="5">
        <f>IFERROR(VLOOKUP((CONCATENATE(RIGHT(CONCATENATE("0",DAY(DA4)),2),RIGHT(CONCATENATE("0",MONTH(DA4)),2))),'[1]Vecimiento Cuotas'!$K$22:$M$365,3,0),0)</f>
        <v>8041.52</v>
      </c>
      <c r="DB8" s="5">
        <f>IFERROR(VLOOKUP((CONCATENATE(RIGHT(CONCATENATE("0",DAY(DB4)),2),RIGHT(CONCATENATE("0",MONTH(DB4)),2))),'[1]Vecimiento Cuotas'!$K$22:$M$365,3,0),0)</f>
        <v>28375.83</v>
      </c>
      <c r="DC8" s="5">
        <f>IFERROR(VLOOKUP((CONCATENATE(RIGHT(CONCATENATE("0",DAY(DC4)),2),RIGHT(CONCATENATE("0",MONTH(DC4)),2))),'[1]Vecimiento Cuotas'!$K$22:$M$365,3,0),0)</f>
        <v>31523.91</v>
      </c>
      <c r="DD8" s="5">
        <f>IFERROR(VLOOKUP((CONCATENATE(RIGHT(CONCATENATE("0",DAY(DD4)),2),RIGHT(CONCATENATE("0",MONTH(DD4)),2))),'[1]Vecimiento Cuotas'!$K$22:$M$365,3,0),0)</f>
        <v>19727.75</v>
      </c>
      <c r="DE8" s="5">
        <f>IFERROR(VLOOKUP((CONCATENATE(RIGHT(CONCATENATE("0",DAY(DE4)),2),RIGHT(CONCATENATE("0",MONTH(DE4)),2))),'[1]Vecimiento Cuotas'!$K$22:$M$365,3,0),0)</f>
        <v>8436.7199999999993</v>
      </c>
      <c r="DF8" s="5">
        <f>IFERROR(VLOOKUP((CONCATENATE(RIGHT(CONCATENATE("0",DAY(DF4)),2),RIGHT(CONCATENATE("0",MONTH(DF4)),2))),'[1]Vecimiento Cuotas'!$K$22:$M$365,3,0),0)</f>
        <v>42903.22</v>
      </c>
      <c r="DG8" s="5">
        <f>IFERROR(VLOOKUP((CONCATENATE(RIGHT(CONCATENATE("0",DAY(DG4)),2),RIGHT(CONCATENATE("0",MONTH(DG4)),2))),'[1]Vecimiento Cuotas'!$K$22:$M$365,3,0),0)</f>
        <v>56540.08</v>
      </c>
      <c r="DH8" s="5">
        <f>IFERROR(VLOOKUP((CONCATENATE(RIGHT(CONCATENATE("0",DAY(DH4)),2),RIGHT(CONCATENATE("0",MONTH(DH4)),2))),'[1]Vecimiento Cuotas'!$K$22:$M$365,3,0),0)</f>
        <v>13945.83</v>
      </c>
      <c r="DI8" s="5">
        <f>IFERROR(VLOOKUP((CONCATENATE(RIGHT(CONCATENATE("0",DAY(DI4)),2),RIGHT(CONCATENATE("0",MONTH(DI4)),2))),'[1]Vecimiento Cuotas'!$K$22:$M$365,3,0),0)</f>
        <v>5213.63</v>
      </c>
      <c r="DJ8" s="5">
        <f>IFERROR(VLOOKUP((CONCATENATE(RIGHT(CONCATENATE("0",DAY(DJ4)),2),RIGHT(CONCATENATE("0",MONTH(DJ4)),2))),'[1]Vecimiento Cuotas'!$K$22:$M$365,3,0),0)</f>
        <v>16415.400000000001</v>
      </c>
      <c r="DK8" s="5">
        <f>IFERROR(VLOOKUP((CONCATENATE(RIGHT(CONCATENATE("0",DAY(DK4)),2),RIGHT(CONCATENATE("0",MONTH(DK4)),2))),'[1]Vecimiento Cuotas'!$K$22:$M$365,3,0),0)</f>
        <v>32125.22</v>
      </c>
      <c r="DL8" s="5">
        <f>IFERROR(VLOOKUP((CONCATENATE(RIGHT(CONCATENATE("0",DAY(DL4)),2),RIGHT(CONCATENATE("0",MONTH(DL4)),2))),'[1]Vecimiento Cuotas'!$K$22:$M$365,3,0),0)</f>
        <v>55158.879999999997</v>
      </c>
      <c r="DM8" s="5">
        <f>IFERROR(VLOOKUP((CONCATENATE(RIGHT(CONCATENATE("0",DAY(DM4)),2),RIGHT(CONCATENATE("0",MONTH(DM4)),2))),'[1]Vecimiento Cuotas'!$K$22:$M$365,3,0),0)</f>
        <v>33844.660000000003</v>
      </c>
      <c r="DN8" s="5">
        <f>IFERROR(VLOOKUP((CONCATENATE(RIGHT(CONCATENATE("0",DAY(DN4)),2),RIGHT(CONCATENATE("0",MONTH(DN4)),2))),'[1]Vecimiento Cuotas'!$K$22:$M$365,3,0),0)</f>
        <v>103981.02</v>
      </c>
      <c r="DO8" s="5">
        <f>IFERROR(VLOOKUP((CONCATENATE(RIGHT(CONCATENATE("0",DAY(DO4)),2),RIGHT(CONCATENATE("0",MONTH(DO4)),2))),'[1]Vecimiento Cuotas'!$K$22:$M$365,3,0),0)</f>
        <v>195066.09</v>
      </c>
      <c r="DP8" s="5">
        <f>IFERROR(VLOOKUP((CONCATENATE(RIGHT(CONCATENATE("0",DAY(DP4)),2),RIGHT(CONCATENATE("0",MONTH(DP4)),2))),'[1]Vecimiento Cuotas'!$K$22:$M$365,3,0),0)</f>
        <v>132501.31</v>
      </c>
      <c r="DQ8" s="5">
        <f>IFERROR(VLOOKUP((CONCATENATE(RIGHT(CONCATENATE("0",DAY(DQ4)),2),RIGHT(CONCATENATE("0",MONTH(DQ4)),2))),'[1]Vecimiento Cuotas'!$K$22:$M$365,3,0),0)</f>
        <v>524618.17999999993</v>
      </c>
      <c r="DR8" s="5">
        <f>IFERROR(VLOOKUP((CONCATENATE(RIGHT(CONCATENATE("0",DAY(DR4)),2),RIGHT(CONCATENATE("0",MONTH(DR4)),2))),'[1]Vecimiento Cuotas'!$K$22:$M$365,3,0),0)</f>
        <v>109320.15</v>
      </c>
      <c r="DS8" s="5">
        <f>IFERROR(VLOOKUP((CONCATENATE(RIGHT(CONCATENATE("0",DAY(DS4)),2),RIGHT(CONCATENATE("0",MONTH(DS4)),2))),'[1]Vecimiento Cuotas'!$K$22:$M$365,3,0),0)</f>
        <v>73147.820000000007</v>
      </c>
      <c r="DT8" s="5">
        <f>IFERROR(VLOOKUP((CONCATENATE(RIGHT(CONCATENATE("0",DAY(DT4)),2),RIGHT(CONCATENATE("0",MONTH(DT4)),2))),'[1]Vecimiento Cuotas'!$K$22:$M$365,3,0),0)</f>
        <v>3459.7299999999996</v>
      </c>
      <c r="DU8" s="5">
        <f>IFERROR(VLOOKUP((CONCATENATE(RIGHT(CONCATENATE("0",DAY(DU4)),2),RIGHT(CONCATENATE("0",MONTH(DU4)),2))),'[1]Vecimiento Cuotas'!$K$22:$M$365,3,0),0)</f>
        <v>1357.85</v>
      </c>
      <c r="DV8" s="5">
        <f>IFERROR(VLOOKUP((CONCATENATE(RIGHT(CONCATENATE("0",DAY(DV4)),2),RIGHT(CONCATENATE("0",MONTH(DV4)),2))),'[1]Vecimiento Cuotas'!$K$22:$M$365,3,0),0)</f>
        <v>172069.95</v>
      </c>
      <c r="DW8" s="5">
        <f>IFERROR(VLOOKUP((CONCATENATE(RIGHT(CONCATENATE("0",DAY(DW4)),2),RIGHT(CONCATENATE("0",MONTH(DW4)),2))),'[1]Vecimiento Cuotas'!$K$22:$M$365,3,0),0)</f>
        <v>2379.12</v>
      </c>
      <c r="DX8" s="5">
        <f>IFERROR(VLOOKUP((CONCATENATE(RIGHT(CONCATENATE("0",DAY(DX4)),2),RIGHT(CONCATENATE("0",MONTH(DX4)),2))),'[1]Vecimiento Cuotas'!$K$22:$M$365,3,0),0)</f>
        <v>443.63</v>
      </c>
      <c r="DY8" s="5">
        <f>IFERROR(VLOOKUP((CONCATENATE(RIGHT(CONCATENATE("0",DAY(DY4)),2),RIGHT(CONCATENATE("0",MONTH(DY4)),2))),'[1]Vecimiento Cuotas'!$K$22:$M$365,3,0),0)</f>
        <v>6044.44</v>
      </c>
      <c r="DZ8" s="5">
        <f>IFERROR(VLOOKUP((CONCATENATE(RIGHT(CONCATENATE("0",DAY(DZ4)),2),RIGHT(CONCATENATE("0",MONTH(DZ4)),2))),'[1]Vecimiento Cuotas'!$K$22:$M$365,3,0),0)</f>
        <v>2095.27</v>
      </c>
      <c r="EA8" s="5">
        <f>IFERROR(VLOOKUP((CONCATENATE(RIGHT(CONCATENATE("0",DAY(EA4)),2),RIGHT(CONCATENATE("0",MONTH(EA4)),2))),'[1]Vecimiento Cuotas'!$K$22:$M$365,3,0),0)</f>
        <v>3864.37</v>
      </c>
      <c r="EB8" s="5">
        <f>IFERROR(VLOOKUP((CONCATENATE(RIGHT(CONCATENATE("0",DAY(EB4)),2),RIGHT(CONCATENATE("0",MONTH(EB4)),2))),'[1]Vecimiento Cuotas'!$K$22:$M$365,3,0),0)</f>
        <v>15195.1</v>
      </c>
      <c r="EC8" s="5">
        <f>IFERROR(VLOOKUP((CONCATENATE(RIGHT(CONCATENATE("0",DAY(EC4)),2),RIGHT(CONCATENATE("0",MONTH(EC4)),2))),'[1]Vecimiento Cuotas'!$K$22:$M$365,3,0),0)</f>
        <v>9132.41</v>
      </c>
      <c r="ED8" s="5">
        <f>IFERROR(VLOOKUP((CONCATENATE(RIGHT(CONCATENATE("0",DAY(ED4)),2),RIGHT(CONCATENATE("0",MONTH(ED4)),2))),'[1]Vecimiento Cuotas'!$K$22:$M$365,3,0),0)</f>
        <v>3729.9</v>
      </c>
      <c r="EE8" s="5">
        <f>IFERROR(VLOOKUP((CONCATENATE(RIGHT(CONCATENATE("0",DAY(EE4)),2),RIGHT(CONCATENATE("0",MONTH(EE4)),2))),'[1]Vecimiento Cuotas'!$K$22:$M$365,3,0),0)</f>
        <v>8052.57</v>
      </c>
      <c r="EF8" s="5">
        <f>IFERROR(VLOOKUP((CONCATENATE(RIGHT(CONCATENATE("0",DAY(EF4)),2),RIGHT(CONCATENATE("0",MONTH(EF4)),2))),'[1]Vecimiento Cuotas'!$K$22:$M$365,3,0),0)</f>
        <v>28423.659999999996</v>
      </c>
      <c r="EG8" s="5">
        <f>IFERROR(VLOOKUP((CONCATENATE(RIGHT(CONCATENATE("0",DAY(EG4)),2),RIGHT(CONCATENATE("0",MONTH(EG4)),2))),'[1]Vecimiento Cuotas'!$K$22:$M$365,3,0),0)</f>
        <v>31543.989999999998</v>
      </c>
      <c r="EH8" s="5">
        <f>IFERROR(VLOOKUP((CONCATENATE(RIGHT(CONCATENATE("0",DAY(EH4)),2),RIGHT(CONCATENATE("0",MONTH(EH4)),2))),'[1]Vecimiento Cuotas'!$K$22:$M$365,3,0),0)</f>
        <v>20486.3</v>
      </c>
      <c r="EI8" s="5">
        <f>IFERROR(VLOOKUP((CONCATENATE(RIGHT(CONCATENATE("0",DAY(EI4)),2),RIGHT(CONCATENATE("0",MONTH(EI4)),2))),'[1]Vecimiento Cuotas'!$K$22:$M$365,3,0),0)</f>
        <v>8446.92</v>
      </c>
      <c r="EJ8" s="5">
        <f>IFERROR(VLOOKUP((CONCATENATE(RIGHT(CONCATENATE("0",DAY(EJ4)),2),RIGHT(CONCATENATE("0",MONTH(EJ4)),2))),'[1]Vecimiento Cuotas'!$K$22:$M$365,3,0),0)</f>
        <v>42969.9</v>
      </c>
      <c r="EK8" s="5">
        <f>IFERROR(VLOOKUP((CONCATENATE(RIGHT(CONCATENATE("0",DAY(EK4)),2),RIGHT(CONCATENATE("0",MONTH(EK4)),2))),'[1]Vecimiento Cuotas'!$K$22:$M$365,3,0),0)</f>
        <v>56632.09</v>
      </c>
      <c r="EL8" s="5">
        <f>IFERROR(VLOOKUP((CONCATENATE(RIGHT(CONCATENATE("0",DAY(EL4)),2),RIGHT(CONCATENATE("0",MONTH(EL4)),2))),'[1]Vecimiento Cuotas'!$K$22:$M$365,3,0),0)</f>
        <v>13966.650000000001</v>
      </c>
      <c r="EM8" s="5">
        <f>IFERROR(VLOOKUP((CONCATENATE(RIGHT(CONCATENATE("0",DAY(EM4)),2),RIGHT(CONCATENATE("0",MONTH(EM4)),2))),'[1]Vecimiento Cuotas'!$K$22:$M$365,3,0),0)</f>
        <v>5222.25</v>
      </c>
      <c r="EN8" s="5">
        <f>IFERROR(VLOOKUP((CONCATENATE(RIGHT(CONCATENATE("0",DAY(EN4)),2),RIGHT(CONCATENATE("0",MONTH(EN4)),2))),'[1]Vecimiento Cuotas'!$K$22:$M$365,3,0),0)</f>
        <v>16438.36</v>
      </c>
      <c r="EO8" s="5">
        <f>IFERROR(VLOOKUP((CONCATENATE(RIGHT(CONCATENATE("0",DAY(EO4)),2),RIGHT(CONCATENATE("0",MONTH(EO4)),2))),'[1]Vecimiento Cuotas'!$K$22:$M$365,3,0),0)</f>
        <v>32097.059999999998</v>
      </c>
      <c r="EP8" s="5">
        <f>IFERROR(VLOOKUP((CONCATENATE(RIGHT(CONCATENATE("0",DAY(EP4)),2),RIGHT(CONCATENATE("0",MONTH(EP4)),2))),'[1]Vecimiento Cuotas'!$K$22:$M$365,3,0),0)</f>
        <v>55222.93</v>
      </c>
      <c r="EQ8" s="5">
        <f>IFERROR(VLOOKUP((CONCATENATE(RIGHT(CONCATENATE("0",DAY(EQ4)),2),RIGHT(CONCATENATE("0",MONTH(EQ4)),2))),'[1]Vecimiento Cuotas'!$K$22:$M$365,3,0),0)</f>
        <v>33868.300000000003</v>
      </c>
      <c r="ER8" s="5">
        <f>IFERROR(VLOOKUP((CONCATENATE(RIGHT(CONCATENATE("0",DAY(ER4)),2),RIGHT(CONCATENATE("0",MONTH(ER4)),2))),'[1]Vecimiento Cuotas'!$K$22:$M$365,3,0),0)</f>
        <v>104151.68000000001</v>
      </c>
      <c r="ES8" s="5">
        <f>IFERROR(VLOOKUP((CONCATENATE(RIGHT(CONCATENATE("0",DAY(ES4)),2),RIGHT(CONCATENATE("0",MONTH(ES4)),2))),'[1]Vecimiento Cuotas'!$K$22:$M$365,3,0),0)</f>
        <v>195270.36</v>
      </c>
      <c r="ET8" s="5">
        <f>IFERROR(VLOOKUP((CONCATENATE(RIGHT(CONCATENATE("0",DAY(ET4)),2),RIGHT(CONCATENATE("0",MONTH(ET4)),2))),'[1]Vecimiento Cuotas'!$K$22:$M$365,3,0),0)</f>
        <v>132652.54</v>
      </c>
      <c r="EU8" s="5">
        <f>IFERROR(VLOOKUP((CONCATENATE(RIGHT(CONCATENATE("0",DAY(EU4)),2),RIGHT(CONCATENATE("0",MONTH(EU4)),2))),'[1]Vecimiento Cuotas'!$K$22:$M$365,3,0),0)</f>
        <v>526120.37</v>
      </c>
      <c r="EV8" s="5">
        <f>IFERROR(VLOOKUP((CONCATENATE(RIGHT(CONCATENATE("0",DAY(EV4)),2),RIGHT(CONCATENATE("0",MONTH(EV4)),2))),'[1]Vecimiento Cuotas'!$K$22:$M$365,3,0),0)</f>
        <v>0</v>
      </c>
      <c r="EW8" s="5">
        <f>IFERROR(VLOOKUP((CONCATENATE(RIGHT(CONCATENATE("0",DAY(EW4)),2),RIGHT(CONCATENATE("0",MONTH(EW4)),2))),'[1]Vecimiento Cuotas'!$K$22:$M$365,3,0),0)</f>
        <v>110545.53</v>
      </c>
      <c r="EX8" s="5">
        <f>IFERROR(VLOOKUP((CONCATENATE(RIGHT(CONCATENATE("0",DAY(EX4)),2),RIGHT(CONCATENATE("0",MONTH(EX4)),2))),'[1]Vecimiento Cuotas'!$K$22:$M$365,3,0),0)</f>
        <v>73095.700000000012</v>
      </c>
      <c r="EY8" s="5">
        <f>IFERROR(VLOOKUP((CONCATENATE(RIGHT(CONCATENATE("0",DAY(EY4)),2),RIGHT(CONCATENATE("0",MONTH(EY4)),2))),'[1]Vecimiento Cuotas'!$K$22:$M$365,3,0),0)</f>
        <v>3453.7400000000002</v>
      </c>
      <c r="EZ8" s="5">
        <f>IFERROR(VLOOKUP((CONCATENATE(RIGHT(CONCATENATE("0",DAY(EZ4)),2),RIGHT(CONCATENATE("0",MONTH(EZ4)),2))),'[1]Vecimiento Cuotas'!$K$22:$M$365,3,0),0)</f>
        <v>1357.17</v>
      </c>
      <c r="FA8" s="5">
        <f>IFERROR(VLOOKUP((CONCATENATE(RIGHT(CONCATENATE("0",DAY(FA4)),2),RIGHT(CONCATENATE("0",MONTH(FA4)),2))),'[1]Vecimiento Cuotas'!$K$22:$M$365,3,0),0)</f>
        <v>171870.64</v>
      </c>
      <c r="FB8" s="5">
        <f>IFERROR(VLOOKUP((CONCATENATE(RIGHT(CONCATENATE("0",DAY(FB4)),2),RIGHT(CONCATENATE("0",MONTH(FB4)),2))),'[1]Vecimiento Cuotas'!$K$22:$M$365,3,0),0)</f>
        <v>2376.4899999999998</v>
      </c>
      <c r="FC8" s="5">
        <f>IFERROR(VLOOKUP((CONCATENATE(RIGHT(CONCATENATE("0",DAY(FC4)),2),RIGHT(CONCATENATE("0",MONTH(FC4)),2))),'[1]Vecimiento Cuotas'!$K$22:$M$365,3,0),0)</f>
        <v>443.32</v>
      </c>
      <c r="FD8" s="5">
        <f>IFERROR(VLOOKUP((CONCATENATE(RIGHT(CONCATENATE("0",DAY(FD4)),2),RIGHT(CONCATENATE("0",MONTH(FD4)),2))),'[1]Vecimiento Cuotas'!$K$22:$M$365,3,0),0)</f>
        <v>6056.61</v>
      </c>
      <c r="FE8" s="5">
        <f>IFERROR(VLOOKUP((CONCATENATE(RIGHT(CONCATENATE("0",DAY(FE4)),2),RIGHT(CONCATENATE("0",MONTH(FE4)),2))),'[1]Vecimiento Cuotas'!$K$22:$M$365,3,0),0)</f>
        <v>2093.2199999999998</v>
      </c>
      <c r="FF8" s="5">
        <f>IFERROR(VLOOKUP((CONCATENATE(RIGHT(CONCATENATE("0",DAY(FF4)),2),RIGHT(CONCATENATE("0",MONTH(FF4)),2))),'[1]Vecimiento Cuotas'!$K$22:$M$365,3,0),0)</f>
        <v>3860.2200000000003</v>
      </c>
      <c r="FG8" s="5">
        <f>IFERROR(VLOOKUP((CONCATENATE(RIGHT(CONCATENATE("0",DAY(FG4)),2),RIGHT(CONCATENATE("0",MONTH(FG4)),2))),'[1]Vecimiento Cuotas'!$K$22:$M$365,3,0),0)</f>
        <v>15190.46</v>
      </c>
      <c r="FH8" s="5">
        <f>IFERROR(VLOOKUP((CONCATENATE(RIGHT(CONCATENATE("0",DAY(FH4)),2),RIGHT(CONCATENATE("0",MONTH(FH4)),2))),'[1]Vecimiento Cuotas'!$K$22:$M$365,3,0),0)</f>
        <v>9114.4</v>
      </c>
      <c r="FI8" s="5">
        <f>IFERROR(VLOOKUP((CONCATENATE(RIGHT(CONCATENATE("0",DAY(FI4)),2),RIGHT(CONCATENATE("0",MONTH(FI4)),2))),'[1]Vecimiento Cuotas'!$K$22:$M$365,3,0),0)</f>
        <v>3725.05</v>
      </c>
      <c r="FJ8" s="5">
        <f>IFERROR(VLOOKUP((CONCATENATE(RIGHT(CONCATENATE("0",DAY(FJ4)),2),RIGHT(CONCATENATE("0",MONTH(FJ4)),2))),'[1]Vecimiento Cuotas'!$K$22:$M$365,3,0),0)</f>
        <v>8043.32</v>
      </c>
      <c r="FK8" s="5">
        <f>IFERROR(VLOOKUP((CONCATENATE(RIGHT(CONCATENATE("0",DAY(FK4)),2),RIGHT(CONCATENATE("0",MONTH(FK4)),2))),'[1]Vecimiento Cuotas'!$K$22:$M$365,3,0),0)</f>
        <v>28386.1</v>
      </c>
      <c r="FL8" s="5">
        <f>IFERROR(VLOOKUP((CONCATENATE(RIGHT(CONCATENATE("0",DAY(FL4)),2),RIGHT(CONCATENATE("0",MONTH(FL4)),2))),'[1]Vecimiento Cuotas'!$K$22:$M$365,3,0),0)</f>
        <v>31532.04</v>
      </c>
      <c r="FM8" s="5">
        <f>IFERROR(VLOOKUP((CONCATENATE(RIGHT(CONCATENATE("0",DAY(FM4)),2),RIGHT(CONCATENATE("0",MONTH(FM4)),2))),'[1]Vecimiento Cuotas'!$K$22:$M$365,3,0),0)</f>
        <v>20466.23</v>
      </c>
      <c r="FN8" s="5">
        <f>IFERROR(VLOOKUP((CONCATENATE(RIGHT(CONCATENATE("0",DAY(FN4)),2),RIGHT(CONCATENATE("0",MONTH(FN4)),2))),'[1]Vecimiento Cuotas'!$K$22:$M$365,3,0),0)</f>
        <v>8439.68</v>
      </c>
      <c r="FO8" s="5">
        <f>IFERROR(VLOOKUP((CONCATENATE(RIGHT(CONCATENATE("0",DAY(FO4)),2),RIGHT(CONCATENATE("0",MONTH(FO4)),2))),'[1]Vecimiento Cuotas'!$K$22:$M$365,3,0),0)</f>
        <v>42913.47</v>
      </c>
      <c r="FP8" s="5">
        <f>IFERROR(VLOOKUP((CONCATENATE(RIGHT(CONCATENATE("0",DAY(FP4)),2),RIGHT(CONCATENATE("0",MONTH(FP4)),2))),'[1]Vecimiento Cuotas'!$K$22:$M$365,3,0),0)</f>
        <v>56555.130000000005</v>
      </c>
      <c r="FQ8" s="5">
        <f>IFERROR(VLOOKUP((CONCATENATE(RIGHT(CONCATENATE("0",DAY(FQ4)),2),RIGHT(CONCATENATE("0",MONTH(FQ4)),2))),'[1]Vecimiento Cuotas'!$K$22:$M$365,3,0),0)</f>
        <v>13949.68</v>
      </c>
      <c r="FR8" s="5">
        <f>IFERROR(VLOOKUP((CONCATENATE(RIGHT(CONCATENATE("0",DAY(FR4)),2),RIGHT(CONCATENATE("0",MONTH(FR4)),2))),'[1]Vecimiento Cuotas'!$K$22:$M$365,3,0),0)</f>
        <v>5215.1400000000003</v>
      </c>
      <c r="FS8" s="5">
        <f>IFERROR(VLOOKUP((CONCATENATE(RIGHT(CONCATENATE("0",DAY(FS4)),2),RIGHT(CONCATENATE("0",MONTH(FS4)),2))),'[1]Vecimiento Cuotas'!$K$22:$M$365,3,0),0)</f>
        <v>16421.21</v>
      </c>
      <c r="FT8" s="5">
        <f>IFERROR(VLOOKUP((CONCATENATE(RIGHT(CONCATENATE("0",DAY(FT4)),2),RIGHT(CONCATENATE("0",MONTH(FT4)),2))),'[1]Vecimiento Cuotas'!$K$22:$M$365,3,0),0)</f>
        <v>32138.809999999998</v>
      </c>
      <c r="FU8" s="5">
        <f>IFERROR(VLOOKUP((CONCATENATE(RIGHT(CONCATENATE("0",DAY(FU4)),2),RIGHT(CONCATENATE("0",MONTH(FU4)),2))),'[1]Vecimiento Cuotas'!$K$22:$M$365,3,0),0)</f>
        <v>55172.04</v>
      </c>
      <c r="FV8" s="5">
        <f>IFERROR(VLOOKUP((CONCATENATE(RIGHT(CONCATENATE("0",DAY(FV4)),2),RIGHT(CONCATENATE("0",MONTH(FV4)),2))),'[1]Vecimiento Cuotas'!$K$22:$M$365,3,0),0)</f>
        <v>33854.160000000003</v>
      </c>
      <c r="FW8" s="5">
        <f>IFERROR(VLOOKUP((CONCATENATE(RIGHT(CONCATENATE("0",DAY(FW4)),2),RIGHT(CONCATENATE("0",MONTH(FW4)),2))),'[1]Vecimiento Cuotas'!$K$22:$M$365,3,0),0)</f>
        <v>104006.43000000001</v>
      </c>
      <c r="FX8" s="5">
        <f>IFERROR(VLOOKUP((CONCATENATE(RIGHT(CONCATENATE("0",DAY(FX4)),2),RIGHT(CONCATENATE("0",MONTH(FX4)),2))),'[1]Vecimiento Cuotas'!$K$22:$M$365,3,0),0)</f>
        <v>195632.3</v>
      </c>
      <c r="FY8" s="5">
        <f>IFERROR(VLOOKUP((CONCATENATE(RIGHT(CONCATENATE("0",DAY(FY4)),2),RIGHT(CONCATENATE("0",MONTH(FY4)),2))),'[1]Vecimiento Cuotas'!$K$22:$M$365,3,0),0)</f>
        <v>132526.89000000001</v>
      </c>
      <c r="FZ8" s="5">
        <f>IFERROR(VLOOKUP((CONCATENATE(RIGHT(CONCATENATE("0",DAY(FZ4)),2),RIGHT(CONCATENATE("0",MONTH(FZ4)),2))),'[1]Vecimiento Cuotas'!$K$22:$M$365,3,0),0)</f>
        <v>525510.19000000006</v>
      </c>
      <c r="GA8" s="5">
        <f>IFERROR(VLOOKUP((CONCATENATE(RIGHT(CONCATENATE("0",DAY(GA4)),2),RIGHT(CONCATENATE("0",MONTH(GA4)),2))),'[1]Vecimiento Cuotas'!$K$22:$M$365,3,0),0)</f>
        <v>111569.51000000001</v>
      </c>
      <c r="GB8" s="5">
        <f>IFERROR(VLOOKUP((CONCATENATE(RIGHT(CONCATENATE("0",DAY(GB4)),2),RIGHT(CONCATENATE("0",MONTH(GB4)),2))),'[1]Vecimiento Cuotas'!$K$22:$M$365,3,0),0)</f>
        <v>73188.73000000001</v>
      </c>
      <c r="GC8" s="5">
        <f>IFERROR(VLOOKUP((CONCATENATE(RIGHT(CONCATENATE("0",DAY(GC4)),2),RIGHT(CONCATENATE("0",MONTH(GC4)),2))),'[1]Vecimiento Cuotas'!$K$22:$M$365,3,0),0)</f>
        <v>3460.49</v>
      </c>
      <c r="GD8" s="5">
        <f>IFERROR(VLOOKUP((CONCATENATE(RIGHT(CONCATENATE("0",DAY(GD4)),2),RIGHT(CONCATENATE("0",MONTH(GD4)),2))),'[1]Vecimiento Cuotas'!$K$22:$M$365,3,0),0)</f>
        <v>1359.1799999999998</v>
      </c>
      <c r="GE8" s="5">
        <f>IFERROR(VLOOKUP((CONCATENATE(RIGHT(CONCATENATE("0",DAY(GE4)),2),RIGHT(CONCATENATE("0",MONTH(GE4)),2))),'[1]Vecimiento Cuotas'!$K$22:$M$365,3,0),0)</f>
        <v>184366.84</v>
      </c>
      <c r="GF8" s="5">
        <f>IFERROR(VLOOKUP((CONCATENATE(RIGHT(CONCATENATE("0",DAY(GF4)),2),RIGHT(CONCATENATE("0",MONTH(GF4)),2))),'[1]Vecimiento Cuotas'!$K$22:$M$365,3,0),0)</f>
        <v>2380.02</v>
      </c>
      <c r="GG8" s="5">
        <f>IFERROR(VLOOKUP((CONCATENATE(RIGHT(CONCATENATE("0",DAY(GG4)),2),RIGHT(CONCATENATE("0",MONTH(GG4)),2))),'[1]Vecimiento Cuotas'!$K$22:$M$365,3,0),0)</f>
        <v>443.78</v>
      </c>
      <c r="GH8" s="5">
        <f>IFERROR(VLOOKUP((CONCATENATE(RIGHT(CONCATENATE("0",DAY(GH4)),2),RIGHT(CONCATENATE("0",MONTH(GH4)),2))),'[1]Vecimiento Cuotas'!$K$22:$M$365,3,0),0)</f>
        <v>9180.619999999999</v>
      </c>
      <c r="GI8" s="5">
        <f>IFERROR(VLOOKUP((CONCATENATE(RIGHT(CONCATENATE("0",DAY(GI4)),2),RIGHT(CONCATENATE("0",MONTH(GI4)),2))),'[1]Vecimiento Cuotas'!$K$22:$M$365,3,0),0)</f>
        <v>2097.04</v>
      </c>
      <c r="GJ8" s="5">
        <f>IFERROR(VLOOKUP((CONCATENATE(RIGHT(CONCATENATE("0",DAY(GJ4)),2),RIGHT(CONCATENATE("0",MONTH(GJ4)),2))),'[1]Vecimiento Cuotas'!$K$22:$M$365,3,0),0)</f>
        <v>4678.76</v>
      </c>
      <c r="GK8" s="5">
        <f>IFERROR(VLOOKUP((CONCATENATE(RIGHT(CONCATENATE("0",DAY(GK4)),2),RIGHT(CONCATENATE("0",MONTH(GK4)),2))),'[1]Vecimiento Cuotas'!$K$22:$M$365,3,0),0)</f>
        <v>16729.36</v>
      </c>
      <c r="GL8" s="5">
        <f>IFERROR(VLOOKUP((CONCATENATE(RIGHT(CONCATENATE("0",DAY(GL4)),2),RIGHT(CONCATENATE("0",MONTH(GL4)),2))),'[1]Vecimiento Cuotas'!$K$22:$M$365,3,0),0)</f>
        <v>9135.26</v>
      </c>
      <c r="GM8" s="5">
        <f>IFERROR(VLOOKUP((CONCATENATE(RIGHT(CONCATENATE("0",DAY(GM4)),2),RIGHT(CONCATENATE("0",MONTH(GM4)),2))),'[1]Vecimiento Cuotas'!$K$22:$M$365,3,0),0)</f>
        <v>3730.7599999999998</v>
      </c>
      <c r="GN8" s="5">
        <f>IFERROR(VLOOKUP((CONCATENATE(RIGHT(CONCATENATE("0",DAY(GN4)),2),RIGHT(CONCATENATE("0",MONTH(GN4)),2))),'[1]Vecimiento Cuotas'!$K$22:$M$365,3,0),0)</f>
        <v>8054.36</v>
      </c>
      <c r="GO8" s="5">
        <f>IFERROR(VLOOKUP((CONCATENATE(RIGHT(CONCATENATE("0",DAY(GO4)),2),RIGHT(CONCATENATE("0",MONTH(GO4)),2))),'[1]Vecimiento Cuotas'!$K$22:$M$365,3,0),0)</f>
        <v>33131.54</v>
      </c>
      <c r="GP8" s="5">
        <f>IFERROR(VLOOKUP((CONCATENATE(RIGHT(CONCATENATE("0",DAY(GP4)),2),RIGHT(CONCATENATE("0",MONTH(GP4)),2))),'[1]Vecimiento Cuotas'!$K$22:$M$365,3,0),0)</f>
        <v>36104.93</v>
      </c>
      <c r="GQ8" s="5">
        <f>IFERROR(VLOOKUP((CONCATENATE(RIGHT(CONCATENATE("0",DAY(GQ4)),2),RIGHT(CONCATENATE("0",MONTH(GQ4)),2))),'[1]Vecimiento Cuotas'!$K$22:$M$365,3,0),0)</f>
        <v>21065.83</v>
      </c>
      <c r="GR8" s="5">
        <f>IFERROR(VLOOKUP((CONCATENATE(RIGHT(CONCATENATE("0",DAY(GR4)),2),RIGHT(CONCATENATE("0",MONTH(GR4)),2))),'[1]Vecimiento Cuotas'!$K$22:$M$365,3,0),0)</f>
        <v>8908.26</v>
      </c>
      <c r="GS8" s="5">
        <f>IFERROR(VLOOKUP((CONCATENATE(RIGHT(CONCATENATE("0",DAY(GS4)),2),RIGHT(CONCATENATE("0",MONTH(GS4)),2))),'[1]Vecimiento Cuotas'!$K$22:$M$365,3,0),0)</f>
        <v>47118.82</v>
      </c>
      <c r="GT8" s="5">
        <f>IFERROR(VLOOKUP((CONCATENATE(RIGHT(CONCATENATE("0",DAY(GT4)),2),RIGHT(CONCATENATE("0",MONTH(GT4)),2))),'[1]Vecimiento Cuotas'!$K$22:$M$365,3,0),0)</f>
        <v>68768.240000000005</v>
      </c>
      <c r="GU8" s="5">
        <f>IFERROR(VLOOKUP((CONCATENATE(RIGHT(CONCATENATE("0",DAY(GU4)),2),RIGHT(CONCATENATE("0",MONTH(GU4)),2))),'[1]Vecimiento Cuotas'!$K$22:$M$365,3,0),0)</f>
        <v>16462.349999999999</v>
      </c>
      <c r="GV8" s="5">
        <f>IFERROR(VLOOKUP((CONCATENATE(RIGHT(CONCATENATE("0",DAY(GV4)),2),RIGHT(CONCATENATE("0",MONTH(GV4)),2))),'[1]Vecimiento Cuotas'!$K$22:$M$365,3,0),0)</f>
        <v>5746.08</v>
      </c>
      <c r="GW8" s="5">
        <f>IFERROR(VLOOKUP((CONCATENATE(RIGHT(CONCATENATE("0",DAY(GW4)),2),RIGHT(CONCATENATE("0",MONTH(GW4)),2))),'[1]Vecimiento Cuotas'!$K$22:$M$365,3,0),0)</f>
        <v>18061.52</v>
      </c>
      <c r="GX8" s="5">
        <f>IFERROR(VLOOKUP((CONCATENATE(RIGHT(CONCATENATE("0",DAY(GX4)),2),RIGHT(CONCATENATE("0",MONTH(GX4)),2))),'[1]Vecimiento Cuotas'!$K$22:$M$365,3,0),0)</f>
        <v>36598.46</v>
      </c>
      <c r="GY8" s="5">
        <f>IFERROR(VLOOKUP((CONCATENATE(RIGHT(CONCATENATE("0",DAY(GY4)),2),RIGHT(CONCATENATE("0",MONTH(GY4)),2))),'[1]Vecimiento Cuotas'!$K$22:$M$365,3,0),0)</f>
        <v>58855.090000000004</v>
      </c>
      <c r="GZ8" s="5">
        <f>IFERROR(VLOOKUP((CONCATENATE(RIGHT(CONCATENATE("0",DAY(GZ4)),2),RIGHT(CONCATENATE("0",MONTH(GZ4)),2))),'[1]Vecimiento Cuotas'!$K$22:$M$365,3,0),0)</f>
        <v>37030.03</v>
      </c>
      <c r="HA8" s="5">
        <f>IFERROR(VLOOKUP((CONCATENATE(RIGHT(CONCATENATE("0",DAY(HA4)),2),RIGHT(CONCATENATE("0",MONTH(HA4)),2))),'[1]Vecimiento Cuotas'!$K$22:$M$365,3,0),0)</f>
        <v>112682.14</v>
      </c>
      <c r="HB8" s="5">
        <f>IFERROR(VLOOKUP((CONCATENATE(RIGHT(CONCATENATE("0",DAY(HB4)),2),RIGHT(CONCATENATE("0",MONTH(HB4)),2))),'[1]Vecimiento Cuotas'!$K$22:$M$365,3,0),0)</f>
        <v>201218.86</v>
      </c>
      <c r="HC8" s="5">
        <f>IFERROR(VLOOKUP((CONCATENATE(RIGHT(CONCATENATE("0",DAY(HC4)),2),RIGHT(CONCATENATE("0",MONTH(HC4)),2))),'[1]Vecimiento Cuotas'!$K$22:$M$365,3,0),0)</f>
        <v>152348.29999999999</v>
      </c>
      <c r="HD8" s="5">
        <f>IFERROR(VLOOKUP((CONCATENATE(RIGHT(CONCATENATE("0",DAY(HD4)),2),RIGHT(CONCATENATE("0",MONTH(HD4)),2))),'[1]Vecimiento Cuotas'!$K$22:$M$365,3,0),0)</f>
        <v>556400.59</v>
      </c>
      <c r="HE8" s="5">
        <f>IFERROR(VLOOKUP((CONCATENATE(RIGHT(CONCATENATE("0",DAY(HE4)),2),RIGHT(CONCATENATE("0",MONTH(HE4)),2))),'[1]Vecimiento Cuotas'!$K$22:$M$365,3,0),0)</f>
        <v>0</v>
      </c>
      <c r="HF8" s="5">
        <f>IFERROR(VLOOKUP((CONCATENATE(RIGHT(CONCATENATE("0",DAY(HF4)),2),RIGHT(CONCATENATE("0",MONTH(HF4)),2))),'[1]Vecimiento Cuotas'!$K$22:$M$365,3,0),0)</f>
        <v>110600.86</v>
      </c>
      <c r="HG8" s="5">
        <f>IFERROR(VLOOKUP((CONCATENATE(RIGHT(CONCATENATE("0",DAY(HG4)),2),RIGHT(CONCATENATE("0",MONTH(HG4)),2))),'[1]Vecimiento Cuotas'!$K$22:$M$365,3,0),0)</f>
        <v>73138.41</v>
      </c>
      <c r="HH8" s="5">
        <f>IFERROR(VLOOKUP((CONCATENATE(RIGHT(CONCATENATE("0",DAY(HH4)),2),RIGHT(CONCATENATE("0",MONTH(HH4)),2))),'[1]Vecimiento Cuotas'!$K$22:$M$365,3,0),0)</f>
        <v>3454.5199999999995</v>
      </c>
      <c r="HI8" s="5">
        <f>IFERROR(VLOOKUP((CONCATENATE(RIGHT(CONCATENATE("0",DAY(HI4)),2),RIGHT(CONCATENATE("0",MONTH(HI4)),2))),'[1]Vecimiento Cuotas'!$K$22:$M$365,3,0),0)</f>
        <v>1358.55</v>
      </c>
      <c r="HJ8" s="5">
        <f>IFERROR(VLOOKUP((CONCATENATE(RIGHT(CONCATENATE("0",DAY(HJ4)),2),RIGHT(CONCATENATE("0",MONTH(HJ4)),2))),'[1]Vecimiento Cuotas'!$K$22:$M$365,3,0),0)</f>
        <v>170849.47999999998</v>
      </c>
      <c r="HK8" s="5">
        <f>IFERROR(VLOOKUP((CONCATENATE(RIGHT(CONCATENATE("0",DAY(HK4)),2),RIGHT(CONCATENATE("0",MONTH(HK4)),2))),'[1]Vecimiento Cuotas'!$K$22:$M$365,3,0),0)</f>
        <v>2377.4299999999998</v>
      </c>
      <c r="HL8" s="5">
        <f>IFERROR(VLOOKUP((CONCATENATE(RIGHT(CONCATENATE("0",DAY(HL4)),2),RIGHT(CONCATENATE("0",MONTH(HL4)),2))),'[1]Vecimiento Cuotas'!$K$22:$M$365,3,0),0)</f>
        <v>443.48</v>
      </c>
      <c r="HM8" s="5">
        <f>IFERROR(VLOOKUP((CONCATENATE(RIGHT(CONCATENATE("0",DAY(HM4)),2),RIGHT(CONCATENATE("0",MONTH(HM4)),2))),'[1]Vecimiento Cuotas'!$K$22:$M$365,3,0),0)</f>
        <v>6053.89</v>
      </c>
      <c r="HN8" s="5">
        <f>IFERROR(VLOOKUP((CONCATENATE(RIGHT(CONCATENATE("0",DAY(HN4)),2),RIGHT(CONCATENATE("0",MONTH(HN4)),2))),'[1]Vecimiento Cuotas'!$K$22:$M$365,3,0),0)</f>
        <v>2095.0699999999997</v>
      </c>
      <c r="HO8" s="5">
        <f>IFERROR(VLOOKUP((CONCATENATE(RIGHT(CONCATENATE("0",DAY(HO4)),2),RIGHT(CONCATENATE("0",MONTH(HO4)),2))),'[1]Vecimiento Cuotas'!$K$22:$M$365,3,0),0)</f>
        <v>3862.0299999999997</v>
      </c>
      <c r="HP8" s="5">
        <f>IFERROR(VLOOKUP((CONCATENATE(RIGHT(CONCATENATE("0",DAY(HP4)),2),RIGHT(CONCATENATE("0",MONTH(HP4)),2))),'[1]Vecimiento Cuotas'!$K$22:$M$365,3,0),0)</f>
        <v>15190.97</v>
      </c>
      <c r="HQ8" s="5">
        <f>IFERROR(VLOOKUP((CONCATENATE(RIGHT(CONCATENATE("0",DAY(HQ4)),2),RIGHT(CONCATENATE("0",MONTH(HQ4)),2))),'[1]Vecimiento Cuotas'!$K$22:$M$365,3,0),0)</f>
        <v>9117.369999999999</v>
      </c>
      <c r="HR8" s="5">
        <f>IFERROR(VLOOKUP((CONCATENATE(RIGHT(CONCATENATE("0",DAY(HR4)),2),RIGHT(CONCATENATE("0",MONTH(HR4)),2))),'[1]Vecimiento Cuotas'!$K$22:$M$365,3,0),0)</f>
        <v>3725.94</v>
      </c>
      <c r="HS8" s="5">
        <f>IFERROR(VLOOKUP((CONCATENATE(RIGHT(CONCATENATE("0",DAY(HS4)),2),RIGHT(CONCATENATE("0",MONTH(HS4)),2))),'[1]Vecimiento Cuotas'!$K$22:$M$365,3,0),0)</f>
        <v>8045.1900000000005</v>
      </c>
      <c r="HT8" s="5">
        <f>IFERROR(VLOOKUP((CONCATENATE(RIGHT(CONCATENATE("0",DAY(HT4)),2),RIGHT(CONCATENATE("0",MONTH(HT4)),2))),'[1]Vecimiento Cuotas'!$K$22:$M$365,3,0),0)</f>
        <v>28399.07</v>
      </c>
      <c r="HU8" s="5">
        <f>IFERROR(VLOOKUP((CONCATENATE(RIGHT(CONCATENATE("0",DAY(HU4)),2),RIGHT(CONCATENATE("0",MONTH(HU4)),2))),'[1]Vecimiento Cuotas'!$K$22:$M$365,3,0),0)</f>
        <v>31535.74</v>
      </c>
      <c r="HV8" s="5">
        <f>IFERROR(VLOOKUP((CONCATENATE(RIGHT(CONCATENATE("0",DAY(HV4)),2),RIGHT(CONCATENATE("0",MONTH(HV4)),2))),'[1]Vecimiento Cuotas'!$K$22:$M$365,3,0),0)</f>
        <v>20476.96</v>
      </c>
      <c r="HW8" s="5">
        <f>IFERROR(VLOOKUP((CONCATENATE(RIGHT(CONCATENATE("0",DAY(HW4)),2),RIGHT(CONCATENATE("0",MONTH(HW4)),2))),'[1]Vecimiento Cuotas'!$K$22:$M$365,3,0),0)</f>
        <v>7715.8</v>
      </c>
      <c r="HX8" s="5">
        <f>IFERROR(VLOOKUP((CONCATENATE(RIGHT(CONCATENATE("0",DAY(HX4)),2),RIGHT(CONCATENATE("0",MONTH(HX4)),2))),'[1]Vecimiento Cuotas'!$K$22:$M$365,3,0),0)</f>
        <v>42925.659999999996</v>
      </c>
      <c r="HY8" s="5">
        <f>IFERROR(VLOOKUP((CONCATENATE(RIGHT(CONCATENATE("0",DAY(HY4)),2),RIGHT(CONCATENATE("0",MONTH(HY4)),2))),'[1]Vecimiento Cuotas'!$K$22:$M$365,3,0),0)</f>
        <v>56577.29</v>
      </c>
      <c r="HZ8" s="5">
        <f>IFERROR(VLOOKUP((CONCATENATE(RIGHT(CONCATENATE("0",DAY(HZ4)),2),RIGHT(CONCATENATE("0",MONTH(HZ4)),2))),'[1]Vecimiento Cuotas'!$K$22:$M$365,3,0),0)</f>
        <v>13954.74</v>
      </c>
      <c r="IA8" s="5">
        <f>IFERROR(VLOOKUP((CONCATENATE(RIGHT(CONCATENATE("0",DAY(IA4)),2),RIGHT(CONCATENATE("0",MONTH(IA4)),2))),'[1]Vecimiento Cuotas'!$K$22:$M$365,3,0),0)</f>
        <v>5216.88</v>
      </c>
      <c r="IB8" s="5">
        <f>IFERROR(VLOOKUP((CONCATENATE(RIGHT(CONCATENATE("0",DAY(IB4)),2),RIGHT(CONCATENATE("0",MONTH(IB4)),2))),'[1]Vecimiento Cuotas'!$K$22:$M$365,3,0),0)</f>
        <v>16428</v>
      </c>
      <c r="IC8" s="5">
        <f>IFERROR(VLOOKUP((CONCATENATE(RIGHT(CONCATENATE("0",DAY(IC4)),2),RIGHT(CONCATENATE("0",MONTH(IC4)),2))),'[1]Vecimiento Cuotas'!$K$22:$M$365,3,0),0)</f>
        <v>32134.18</v>
      </c>
      <c r="ID8" s="5">
        <f>IFERROR(VLOOKUP((CONCATENATE(RIGHT(CONCATENATE("0",DAY(ID4)),2),RIGHT(CONCATENATE("0",MONTH(ID4)),2))),'[1]Vecimiento Cuotas'!$K$22:$M$365,3,0),0)</f>
        <v>55181.240000000005</v>
      </c>
      <c r="IE8" s="5">
        <f>IFERROR(VLOOKUP((CONCATENATE(RIGHT(CONCATENATE("0",DAY(IE4)),2),RIGHT(CONCATENATE("0",MONTH(IE4)),2))),'[1]Vecimiento Cuotas'!$K$22:$M$365,3,0),0)</f>
        <v>33857.589999999997</v>
      </c>
      <c r="IF8" s="5">
        <f>IFERROR(VLOOKUP((CONCATENATE(RIGHT(CONCATENATE("0",DAY(IF4)),2),RIGHT(CONCATENATE("0",MONTH(IF4)),2))),'[1]Vecimiento Cuotas'!$K$22:$M$365,3,0),0)</f>
        <v>104036.39</v>
      </c>
      <c r="IG8" s="5">
        <f>IFERROR(VLOOKUP((CONCATENATE(RIGHT(CONCATENATE("0",DAY(IG4)),2),RIGHT(CONCATENATE("0",MONTH(IG4)),2))),'[1]Vecimiento Cuotas'!$K$22:$M$365,3,0),0)</f>
        <v>194631.74</v>
      </c>
      <c r="IH8" s="5">
        <f>IFERROR(VLOOKUP((CONCATENATE(RIGHT(CONCATENATE("0",DAY(IH4)),2),RIGHT(CONCATENATE("0",MONTH(IH4)),2))),'[1]Vecimiento Cuotas'!$K$22:$M$365,3,0),0)</f>
        <v>132545.53</v>
      </c>
      <c r="II8" s="5">
        <f>IFERROR(VLOOKUP((CONCATENATE(RIGHT(CONCATENATE("0",DAY(II4)),2),RIGHT(CONCATENATE("0",MONTH(II4)),2))),'[1]Vecimiento Cuotas'!$K$22:$M$365,3,0),0)</f>
        <v>525607.67000000004</v>
      </c>
      <c r="IJ8" s="5">
        <f>IFERROR(VLOOKUP((CONCATENATE(RIGHT(CONCATENATE("0",DAY(IJ4)),2),RIGHT(CONCATENATE("0",MONTH(IJ4)),2))),'[1]Vecimiento Cuotas'!$K$22:$M$365,3,0),0)</f>
        <v>0</v>
      </c>
      <c r="IK8" s="5">
        <f>IFERROR(VLOOKUP((CONCATENATE(RIGHT(CONCATENATE("0",DAY(IK4)),2),RIGHT(CONCATENATE("0",MONTH(IK4)),2))),'[1]Vecimiento Cuotas'!$K$22:$M$365,3,0),0)</f>
        <v>110628.1</v>
      </c>
      <c r="IL8" s="5">
        <f>IFERROR(VLOOKUP((CONCATENATE(RIGHT(CONCATENATE("0",DAY(IL4)),2),RIGHT(CONCATENATE("0",MONTH(IL4)),2))),'[1]Vecimiento Cuotas'!$K$22:$M$365,3,0),0)</f>
        <v>73264.600000000006</v>
      </c>
      <c r="IM8" s="5">
        <f>IFERROR(VLOOKUP((CONCATENATE(RIGHT(CONCATENATE("0",DAY(IM4)),2),RIGHT(CONCATENATE("0",MONTH(IM4)),2))),'[1]Vecimiento Cuotas'!$K$22:$M$365,3,0),0)</f>
        <v>3454.88</v>
      </c>
      <c r="IN8" s="5">
        <f>IFERROR(VLOOKUP((CONCATENATE(RIGHT(CONCATENATE("0",DAY(IN4)),2),RIGHT(CONCATENATE("0",MONTH(IN4)),2))),'[1]Vecimiento Cuotas'!$K$22:$M$365,3,0),0)</f>
        <v>1359.25</v>
      </c>
      <c r="IO8" s="5">
        <f>IFERROR(VLOOKUP((CONCATENATE(RIGHT(CONCATENATE("0",DAY(IO4)),2),RIGHT(CONCATENATE("0",MONTH(IO4)),2))),'[1]Vecimiento Cuotas'!$K$22:$M$365,3,0),0)</f>
        <v>170885.56</v>
      </c>
      <c r="IP8" s="5">
        <f>IFERROR(VLOOKUP((CONCATENATE(RIGHT(CONCATENATE("0",DAY(IP4)),2),RIGHT(CONCATENATE("0",MONTH(IP4)),2))),'[1]Vecimiento Cuotas'!$K$22:$M$365,3,0),0)</f>
        <v>2377.91</v>
      </c>
      <c r="IQ8" s="5">
        <f>IFERROR(VLOOKUP((CONCATENATE(RIGHT(CONCATENATE("0",DAY(IQ4)),2),RIGHT(CONCATENATE("0",MONTH(IQ4)),2))),'[1]Vecimiento Cuotas'!$K$22:$M$365,3,0),0)</f>
        <v>443.54999999999995</v>
      </c>
      <c r="IR8" s="5">
        <f>IFERROR(VLOOKUP((CONCATENATE(RIGHT(CONCATENATE("0",DAY(IR4)),2),RIGHT(CONCATENATE("0",MONTH(IR4)),2))),'[1]Vecimiento Cuotas'!$K$22:$M$365,3,0),0)</f>
        <v>6054.51</v>
      </c>
      <c r="IS8" s="5">
        <f>IFERROR(VLOOKUP((CONCATENATE(RIGHT(CONCATENATE("0",DAY(IS4)),2),RIGHT(CONCATENATE("0",MONTH(IS4)),2))),'[1]Vecimiento Cuotas'!$K$22:$M$365,3,0),0)</f>
        <v>2095.98</v>
      </c>
      <c r="IT8" s="5">
        <f>IFERROR(VLOOKUP((CONCATENATE(RIGHT(CONCATENATE("0",DAY(IT4)),2),RIGHT(CONCATENATE("0",MONTH(IT4)),2))),'[1]Vecimiento Cuotas'!$K$22:$M$365,3,0),0)</f>
        <v>3862.7200000000003</v>
      </c>
      <c r="IU8" s="5">
        <f>IFERROR(VLOOKUP((CONCATENATE(RIGHT(CONCATENATE("0",DAY(IU4)),2),RIGHT(CONCATENATE("0",MONTH(IU4)),2))),'[1]Vecimiento Cuotas'!$K$22:$M$365,3,0),0)</f>
        <v>15193.009999999998</v>
      </c>
      <c r="IV8" s="5">
        <f>IFERROR(VLOOKUP((CONCATENATE(RIGHT(CONCATENATE("0",DAY(IV4)),2),RIGHT(CONCATENATE("0",MONTH(IV4)),2))),'[1]Vecimiento Cuotas'!$K$22:$M$365,3,0),0)</f>
        <v>9118.8100000000013</v>
      </c>
      <c r="IW8" s="5">
        <f>IFERROR(VLOOKUP((CONCATENATE(RIGHT(CONCATENATE("0",DAY(IW4)),2),RIGHT(CONCATENATE("0",MONTH(IW4)),2))),'[1]Vecimiento Cuotas'!$K$22:$M$365,3,0),0)</f>
        <v>3726.3599999999997</v>
      </c>
      <c r="IX8" s="5">
        <f>IFERROR(VLOOKUP((CONCATENATE(RIGHT(CONCATENATE("0",DAY(IX4)),2),RIGHT(CONCATENATE("0",MONTH(IX4)),2))),'[1]Vecimiento Cuotas'!$K$22:$M$365,3,0),0)</f>
        <v>8046.09</v>
      </c>
      <c r="IY8" s="5">
        <f>IFERROR(VLOOKUP((CONCATENATE(RIGHT(CONCATENATE("0",DAY(IY4)),2),RIGHT(CONCATENATE("0",MONTH(IY4)),2))),'[1]Vecimiento Cuotas'!$K$22:$M$365,3,0),0)</f>
        <v>28404.170000000002</v>
      </c>
      <c r="IZ8" s="5">
        <f>IFERROR(VLOOKUP((CONCATENATE(RIGHT(CONCATENATE("0",DAY(IZ4)),2),RIGHT(CONCATENATE("0",MONTH(IZ4)),2))),'[1]Vecimiento Cuotas'!$K$22:$M$365,3,0),0)</f>
        <v>31539.75</v>
      </c>
      <c r="JA8" s="5">
        <f>IFERROR(VLOOKUP((CONCATENATE(RIGHT(CONCATENATE("0",DAY(JA4)),2),RIGHT(CONCATENATE("0",MONTH(JA4)),2))),'[1]Vecimiento Cuotas'!$K$22:$M$365,3,0),0)</f>
        <v>20482.120000000003</v>
      </c>
      <c r="JB8" s="5">
        <f>IFERROR(VLOOKUP((CONCATENATE(RIGHT(CONCATENATE("0",DAY(JB4)),2),RIGHT(CONCATENATE("0",MONTH(JB4)),2))),'[1]Vecimiento Cuotas'!$K$22:$M$365,3,0),0)</f>
        <v>7716.92</v>
      </c>
      <c r="JC8" s="5">
        <f>IFERROR(VLOOKUP((CONCATENATE(RIGHT(CONCATENATE("0",DAY(JC4)),2),RIGHT(CONCATENATE("0",MONTH(JC4)),2))),'[1]Vecimiento Cuotas'!$K$22:$M$365,3,0),0)</f>
        <v>42930.71</v>
      </c>
      <c r="JD8" s="5">
        <f>IFERROR(VLOOKUP((CONCATENATE(RIGHT(CONCATENATE("0",DAY(JD4)),2),RIGHT(CONCATENATE("0",MONTH(JD4)),2))),'[1]Vecimiento Cuotas'!$K$22:$M$365,3,0),0)</f>
        <v>56584.729999999996</v>
      </c>
      <c r="JE8" s="5">
        <f>IFERROR(VLOOKUP((CONCATENATE(RIGHT(CONCATENATE("0",DAY(JE4)),2),RIGHT(CONCATENATE("0",MONTH(JE4)),2))),'[1]Vecimiento Cuotas'!$K$22:$M$365,3,0),0)</f>
        <v>13956.66</v>
      </c>
      <c r="JF8" s="5">
        <f>IFERROR(VLOOKUP((CONCATENATE(RIGHT(CONCATENATE("0",DAY(JF4)),2),RIGHT(CONCATENATE("0",MONTH(JF4)),2))),'[1]Vecimiento Cuotas'!$K$22:$M$365,3,0),0)</f>
        <v>5217.63</v>
      </c>
      <c r="JG8" s="5">
        <f>IFERROR(VLOOKUP((CONCATENATE(RIGHT(CONCATENATE("0",DAY(JG4)),2),RIGHT(CONCATENATE("0",MONTH(JG4)),2))),'[1]Vecimiento Cuotas'!$K$22:$M$365,3,0),0)</f>
        <v>16430.93</v>
      </c>
      <c r="JH8" s="5">
        <f>IFERROR(VLOOKUP((CONCATENATE(RIGHT(CONCATENATE("0",DAY(JH4)),2),RIGHT(CONCATENATE("0",MONTH(JH4)),2))),'[1]Vecimiento Cuotas'!$K$22:$M$365,3,0),0)</f>
        <v>32110.77</v>
      </c>
      <c r="JI8" s="5">
        <f>IFERROR(VLOOKUP((CONCATENATE(RIGHT(CONCATENATE("0",DAY(JI4)),2),RIGHT(CONCATENATE("0",MONTH(JI4)),2))),'[1]Vecimiento Cuotas'!$K$22:$M$365,3,0),0)</f>
        <v>55681.18</v>
      </c>
      <c r="JJ8" s="5">
        <f>IFERROR(VLOOKUP((CONCATENATE(RIGHT(CONCATENATE("0",DAY(JJ4)),2),RIGHT(CONCATENATE("0",MONTH(JJ4)),2))),'[1]Vecimiento Cuotas'!$K$22:$M$365,3,0),0)</f>
        <v>33862.31</v>
      </c>
      <c r="JK8" s="5">
        <f>IFERROR(VLOOKUP((CONCATENATE(RIGHT(CONCATENATE("0",DAY(JK4)),2),RIGHT(CONCATENATE("0",MONTH(JK4)),2))),'[1]Vecimiento Cuotas'!$K$22:$M$365,3,0),0)</f>
        <v>104048.77</v>
      </c>
      <c r="JL8" s="5">
        <f>IFERROR(VLOOKUP((CONCATENATE(RIGHT(CONCATENATE("0",DAY(JL4)),2),RIGHT(CONCATENATE("0",MONTH(JL4)),2))),'[1]Vecimiento Cuotas'!$K$22:$M$365,3,0),0)</f>
        <v>194642.81</v>
      </c>
      <c r="JM8" s="5">
        <f>IFERROR(VLOOKUP((CONCATENATE(RIGHT(CONCATENATE("0",DAY(JM4)),2),RIGHT(CONCATENATE("0",MONTH(JM4)),2))),'[1]Vecimiento Cuotas'!$K$22:$M$365,3,0),0)</f>
        <v>132557.9</v>
      </c>
      <c r="JN8" s="5">
        <f>IFERROR(VLOOKUP((CONCATENATE(RIGHT(CONCATENATE("0",DAY(JN4)),2),RIGHT(CONCATENATE("0",MONTH(JN4)),2))),'[1]Vecimiento Cuotas'!$K$22:$M$365,3,0),0)</f>
        <v>525664.76</v>
      </c>
      <c r="JO8" s="5">
        <f>IFERROR(VLOOKUP((CONCATENATE(RIGHT(CONCATENATE("0",DAY(JO4)),2),RIGHT(CONCATENATE("0",MONTH(JO4)),2))),'[1]Vecimiento Cuotas'!$K$22:$M$365,3,0),0)</f>
        <v>110797.01000000001</v>
      </c>
      <c r="JP8" s="5">
        <f>IFERROR(VLOOKUP((CONCATENATE(RIGHT(CONCATENATE("0",DAY(JP4)),2),RIGHT(CONCATENATE("0",MONTH(JP4)),2))),'[1]Vecimiento Cuotas'!$K$22:$M$365,3,0),0)</f>
        <v>73319.5</v>
      </c>
      <c r="JQ8" s="5">
        <f>IFERROR(VLOOKUP((CONCATENATE(RIGHT(CONCATENATE("0",DAY(JQ4)),2),RIGHT(CONCATENATE("0",MONTH(JQ4)),2))),'[1]Vecimiento Cuotas'!$K$22:$M$365,3,0),0)</f>
        <v>3461.6</v>
      </c>
      <c r="JR8" s="5">
        <f>IFERROR(VLOOKUP((CONCATENATE(RIGHT(CONCATENATE("0",DAY(JR4)),2),RIGHT(CONCATENATE("0",MONTH(JR4)),2))),'[1]Vecimiento Cuotas'!$K$22:$M$365,3,0),0)</f>
        <v>1361.21</v>
      </c>
      <c r="JS8" s="5">
        <f>IFERROR(VLOOKUP((CONCATENATE(RIGHT(CONCATENATE("0",DAY(JS4)),2),RIGHT(CONCATENATE("0",MONTH(JS4)),2))),'[1]Vecimiento Cuotas'!$K$22:$M$365,3,0),0)</f>
        <v>171150.53</v>
      </c>
      <c r="JT8" s="5">
        <f>IFERROR(VLOOKUP((CONCATENATE(RIGHT(CONCATENATE("0",DAY(JT4)),2),RIGHT(CONCATENATE("0",MONTH(JT4)),2))),'[1]Vecimiento Cuotas'!$K$22:$M$365,3,0),0)</f>
        <v>2381.39</v>
      </c>
      <c r="JU8" s="5">
        <f>IFERROR(VLOOKUP((CONCATENATE(RIGHT(CONCATENATE("0",DAY(JU4)),2),RIGHT(CONCATENATE("0",MONTH(JU4)),2))),'[1]Vecimiento Cuotas'!$K$22:$M$365,3,0),0)</f>
        <v>444.01</v>
      </c>
      <c r="JV8" s="5">
        <f>IFERROR(VLOOKUP((CONCATENATE(RIGHT(CONCATENATE("0",DAY(JV4)),2),RIGHT(CONCATENATE("0",MONTH(JV4)),2))),'[1]Vecimiento Cuotas'!$K$22:$M$365,3,0),0)</f>
        <v>6048.62</v>
      </c>
      <c r="JW8" s="5">
        <f>IFERROR(VLOOKUP((CONCATENATE(RIGHT(CONCATENATE("0",DAY(JW4)),2),RIGHT(CONCATENATE("0",MONTH(JW4)),2))),'[1]Vecimiento Cuotas'!$K$22:$M$365,3,0),0)</f>
        <v>2099.75</v>
      </c>
      <c r="JX8" s="5">
        <f>IFERROR(VLOOKUP((CONCATENATE(RIGHT(CONCATENATE("0",DAY(JX4)),2),RIGHT(CONCATENATE("0",MONTH(JX4)),2))),'[1]Vecimiento Cuotas'!$K$22:$M$365,3,0),0)</f>
        <v>3868.1800000000003</v>
      </c>
      <c r="JY8" s="5">
        <f>IFERROR(VLOOKUP((CONCATENATE(RIGHT(CONCATENATE("0",DAY(JY4)),2),RIGHT(CONCATENATE("0",MONTH(JY4)),2))),'[1]Vecimiento Cuotas'!$K$22:$M$365,3,0),0)</f>
        <v>15203.04</v>
      </c>
      <c r="JZ8" s="5">
        <f>IFERROR(VLOOKUP((CONCATENATE(RIGHT(CONCATENATE("0",DAY(JZ4)),2),RIGHT(CONCATENATE("0",MONTH(JZ4)),2))),'[1]Vecimiento Cuotas'!$K$22:$M$365,3,0),0)</f>
        <v>9139.56</v>
      </c>
      <c r="KA8" s="5">
        <f>IFERROR(VLOOKUP((CONCATENATE(RIGHT(CONCATENATE("0",DAY(KA4)),2),RIGHT(CONCATENATE("0",MONTH(KA4)),2))),'[1]Vecimiento Cuotas'!$K$22:$M$365,3,0),0)</f>
        <v>3732.05</v>
      </c>
      <c r="KB8" s="5">
        <f>IFERROR(VLOOKUP((CONCATENATE(RIGHT(CONCATENATE("0",DAY(KB4)),2),RIGHT(CONCATENATE("0",MONTH(KB4)),2))),'[1]Vecimiento Cuotas'!$K$22:$M$365,3,0),0)</f>
        <v>8057.05</v>
      </c>
      <c r="KC8" s="5">
        <f>IFERROR(VLOOKUP((CONCATENATE(RIGHT(CONCATENATE("0",DAY(KC4)),2),RIGHT(CONCATENATE("0",MONTH(KC4)),2))),'[1]Vecimiento Cuotas'!$K$22:$M$365,3,0),0)</f>
        <v>28451.32</v>
      </c>
      <c r="KD8" s="5">
        <f>IFERROR(VLOOKUP((CONCATENATE(RIGHT(CONCATENATE("0",DAY(KD4)),2),RIGHT(CONCATENATE("0",MONTH(KD4)),2))),'[1]Vecimiento Cuotas'!$K$22:$M$365,3,0),0)</f>
        <v>31559.54</v>
      </c>
      <c r="KE8" s="5">
        <f>IFERROR(VLOOKUP((CONCATENATE(RIGHT(CONCATENATE("0",DAY(KE4)),2),RIGHT(CONCATENATE("0",MONTH(KE4)),2))),'[1]Vecimiento Cuotas'!$K$22:$M$365,3,0),0)</f>
        <v>20511.800000000003</v>
      </c>
      <c r="KF8" s="5">
        <f>IFERROR(VLOOKUP((CONCATENATE(RIGHT(CONCATENATE("0",DAY(KF4)),2),RIGHT(CONCATENATE("0",MONTH(KF4)),2))),'[1]Vecimiento Cuotas'!$K$22:$M$365,3,0),0)</f>
        <v>7726.63</v>
      </c>
      <c r="KG8" s="5">
        <f>IFERROR(VLOOKUP((CONCATENATE(RIGHT(CONCATENATE("0",DAY(KG4)),2),RIGHT(CONCATENATE("0",MONTH(KG4)),2))),'[1]Vecimiento Cuotas'!$K$22:$M$365,3,0),0)</f>
        <v>42996.74</v>
      </c>
      <c r="KH8" s="5">
        <f>IFERROR(VLOOKUP((CONCATENATE(RIGHT(CONCATENATE("0",DAY(KH4)),2),RIGHT(CONCATENATE("0",MONTH(KH4)),2))),'[1]Vecimiento Cuotas'!$K$22:$M$365,3,0),0)</f>
        <v>56675.69</v>
      </c>
      <c r="KI8" s="5">
        <f>IFERROR(VLOOKUP((CONCATENATE(RIGHT(CONCATENATE("0",DAY(KI4)),2),RIGHT(CONCATENATE("0",MONTH(KI4)),2))),'[1]Vecimiento Cuotas'!$K$22:$M$365,3,0),0)</f>
        <v>13977.2</v>
      </c>
      <c r="KJ8" s="5">
        <f>IFERROR(VLOOKUP((CONCATENATE(RIGHT(CONCATENATE("0",DAY(KJ4)),2),RIGHT(CONCATENATE("0",MONTH(KJ4)),2))),'[1]Vecimiento Cuotas'!$K$22:$M$365,3,0),0)</f>
        <v>5226.1499999999996</v>
      </c>
      <c r="KK8" s="5">
        <f>IFERROR(VLOOKUP((CONCATENATE(RIGHT(CONCATENATE("0",DAY(KK4)),2),RIGHT(CONCATENATE("0",MONTH(KK4)),2))),'[1]Vecimiento Cuotas'!$K$22:$M$365,3,0),0)</f>
        <v>16453.46</v>
      </c>
      <c r="KL8" s="5">
        <f>IFERROR(VLOOKUP((CONCATENATE(RIGHT(CONCATENATE("0",DAY(KL4)),2),RIGHT(CONCATENATE("0",MONTH(KL4)),2))),'[1]Vecimiento Cuotas'!$K$22:$M$365,3,0),0)</f>
        <v>31501.75</v>
      </c>
      <c r="KM8" s="5">
        <f>IFERROR(VLOOKUP((CONCATENATE(RIGHT(CONCATENATE("0",DAY(KM4)),2),RIGHT(CONCATENATE("0",MONTH(KM4)),2))),'[1]Vecimiento Cuotas'!$K$22:$M$365,3,0),0)</f>
        <v>55746.42</v>
      </c>
      <c r="KN8" s="5">
        <f>IFERROR(VLOOKUP((CONCATENATE(RIGHT(CONCATENATE("0",DAY(KN4)),2),RIGHT(CONCATENATE("0",MONTH(KN4)),2))),'[1]Vecimiento Cuotas'!$K$22:$M$365,3,0),0)</f>
        <v>33885.619999999995</v>
      </c>
      <c r="KO8" s="5">
        <f>IFERROR(VLOOKUP((CONCATENATE(RIGHT(CONCATENATE("0",DAY(KO4)),2),RIGHT(CONCATENATE("0",MONTH(KO4)),2))),'[1]Vecimiento Cuotas'!$K$22:$M$365,3,0),0)</f>
        <v>104217.91</v>
      </c>
      <c r="KP8" s="5">
        <f>IFERROR(VLOOKUP((CONCATENATE(RIGHT(CONCATENATE("0",DAY(KP4)),2),RIGHT(CONCATENATE("0",MONTH(KP4)),2))),'[1]Vecimiento Cuotas'!$K$22:$M$365,3,0),0)</f>
        <v>194243.31</v>
      </c>
      <c r="KQ8" s="5">
        <f>IFERROR(VLOOKUP((CONCATENATE(RIGHT(CONCATENATE("0",DAY(KQ4)),2),RIGHT(CONCATENATE("0",MONTH(KQ4)),2))),'[1]Vecimiento Cuotas'!$K$22:$M$365,3,0),0)</f>
        <v>132713.18</v>
      </c>
      <c r="KR8" s="5">
        <f>IFERROR(VLOOKUP((CONCATENATE(RIGHT(CONCATENATE("0",DAY(KR4)),2),RIGHT(CONCATENATE("0",MONTH(KR4)),2))),'[1]Vecimiento Cuotas'!$K$22:$M$365,3,0),0)</f>
        <v>526409.43000000005</v>
      </c>
      <c r="KS8" s="5">
        <f>IFERROR(VLOOKUP((CONCATENATE(RIGHT(CONCATENATE("0",DAY(KS4)),2),RIGHT(CONCATENATE("0",MONTH(KS4)),2))),'[1]Vecimiento Cuotas'!$K$22:$M$365,3,0),0)</f>
        <v>0</v>
      </c>
      <c r="KT8" s="5">
        <f>IFERROR(VLOOKUP((CONCATENATE(RIGHT(CONCATENATE("0",DAY(KT4)),2),RIGHT(CONCATENATE("0",MONTH(KT4)),2))),'[1]Vecimiento Cuotas'!$K$22:$M$365,3,0),0)</f>
        <v>110684.53</v>
      </c>
      <c r="KU8" s="5">
        <f>IFERROR(VLOOKUP((CONCATENATE(RIGHT(CONCATENATE("0",DAY(KU4)),2),RIGHT(CONCATENATE("0",MONTH(KU4)),2))),'[1]Vecimiento Cuotas'!$K$22:$M$365,3,0),0)</f>
        <v>72526.89</v>
      </c>
      <c r="KV8" s="5">
        <f>IFERROR(VLOOKUP((CONCATENATE(RIGHT(CONCATENATE("0",DAY(KV4)),2),RIGHT(CONCATENATE("0",MONTH(KV4)),2))),'[1]Vecimiento Cuotas'!$K$22:$M$365,3,0),0)</f>
        <v>3455.69</v>
      </c>
      <c r="KW8" s="5">
        <f>IFERROR(VLOOKUP((CONCATENATE(RIGHT(CONCATENATE("0",DAY(KW4)),2),RIGHT(CONCATENATE("0",MONTH(KW4)),2))),'[1]Vecimiento Cuotas'!$K$22:$M$365,3,0),0)</f>
        <v>1360.67</v>
      </c>
      <c r="KX8" s="5">
        <f>IFERROR(VLOOKUP((CONCATENATE(RIGHT(CONCATENATE("0",DAY(KX4)),2),RIGHT(CONCATENATE("0",MONTH(KX4)),2))),'[1]Vecimiento Cuotas'!$K$22:$M$365,3,0),0)</f>
        <v>169169.52</v>
      </c>
      <c r="KY8" s="5">
        <f>IFERROR(VLOOKUP((CONCATENATE(RIGHT(CONCATENATE("0",DAY(KY4)),2),RIGHT(CONCATENATE("0",MONTH(KY4)),2))),'[1]Vecimiento Cuotas'!$K$22:$M$365,3,0),0)</f>
        <v>2378.87</v>
      </c>
      <c r="KZ8" s="5">
        <f>IFERROR(VLOOKUP((CONCATENATE(RIGHT(CONCATENATE("0",DAY(KZ4)),2),RIGHT(CONCATENATE("0",MONTH(KZ4)),2))),'[1]Vecimiento Cuotas'!$K$22:$M$365,3,0),0)</f>
        <v>443.72</v>
      </c>
      <c r="LA8" s="5">
        <f>IFERROR(VLOOKUP((CONCATENATE(RIGHT(CONCATENATE("0",DAY(LA4)),2),RIGHT(CONCATENATE("0",MONTH(LA4)),2))),'[1]Vecimiento Cuotas'!$K$22:$M$365,3,0),0)</f>
        <v>6055.7100000000009</v>
      </c>
      <c r="LB8" s="5">
        <f>IFERROR(VLOOKUP((CONCATENATE(RIGHT(CONCATENATE("0",DAY(LB4)),2),RIGHT(CONCATENATE("0",MONTH(LB4)),2))),'[1]Vecimiento Cuotas'!$K$22:$M$365,3,0),0)</f>
        <v>2097.89</v>
      </c>
      <c r="LC8" s="5">
        <f>IFERROR(VLOOKUP((CONCATENATE(RIGHT(CONCATENATE("0",DAY(LC4)),2),RIGHT(CONCATENATE("0",MONTH(LC4)),2))),'[1]Vecimiento Cuotas'!$K$22:$M$365,3,0),0)</f>
        <v>3864.19</v>
      </c>
      <c r="LD8" s="5">
        <f>IFERROR(VLOOKUP((CONCATENATE(RIGHT(CONCATENATE("0",DAY(LD4)),2),RIGHT(CONCATENATE("0",MONTH(LD4)),2))),'[1]Vecimiento Cuotas'!$K$22:$M$365,3,0),0)</f>
        <v>15197.400000000001</v>
      </c>
      <c r="LE8" s="5">
        <f>IFERROR(VLOOKUP((CONCATENATE(RIGHT(CONCATENATE("0",DAY(LE4)),2),RIGHT(CONCATENATE("0",MONTH(LE4)),2))),'[1]Vecimiento Cuotas'!$K$22:$M$365,3,0),0)</f>
        <v>9121.8700000000008</v>
      </c>
      <c r="LF8" s="5">
        <f>IFERROR(VLOOKUP((CONCATENATE(RIGHT(CONCATENATE("0",DAY(LF4)),2),RIGHT(CONCATENATE("0",MONTH(LF4)),2))),'[1]Vecimiento Cuotas'!$K$22:$M$365,3,0),0)</f>
        <v>3727.29</v>
      </c>
      <c r="LG8" s="5">
        <f>IFERROR(VLOOKUP((CONCATENATE(RIGHT(CONCATENATE("0",DAY(LG4)),2),RIGHT(CONCATENATE("0",MONTH(LG4)),2))),'[1]Vecimiento Cuotas'!$K$22:$M$365,3,0),0)</f>
        <v>8048</v>
      </c>
      <c r="LH8" s="5">
        <f>IFERROR(VLOOKUP((CONCATENATE(RIGHT(CONCATENATE("0",DAY(LH4)),2),RIGHT(CONCATENATE("0",MONTH(LH4)),2))),'[1]Vecimiento Cuotas'!$K$22:$M$365,3,0),0)</f>
        <v>28414.979999999996</v>
      </c>
      <c r="LI8" s="5">
        <f>IFERROR(VLOOKUP((CONCATENATE(RIGHT(CONCATENATE("0",DAY(LI4)),2),RIGHT(CONCATENATE("0",MONTH(LI4)),2))),'[1]Vecimiento Cuotas'!$K$22:$M$365,3,0),0)</f>
        <v>31548.31</v>
      </c>
      <c r="LJ8" s="5">
        <f>IFERROR(VLOOKUP((CONCATENATE(RIGHT(CONCATENATE("0",DAY(LJ4)),2),RIGHT(CONCATENATE("0",MONTH(LJ4)),2))),'[1]Vecimiento Cuotas'!$K$22:$M$365,3,0),0)</f>
        <v>20492.810000000001</v>
      </c>
      <c r="LK8" s="5">
        <f>IFERROR(VLOOKUP((CONCATENATE(RIGHT(CONCATENATE("0",DAY(LK4)),2),RIGHT(CONCATENATE("0",MONTH(LK4)),2))),'[1]Vecimiento Cuotas'!$K$22:$M$365,3,0),0)</f>
        <v>7719.28</v>
      </c>
      <c r="LL8" s="5">
        <f>IFERROR(VLOOKUP((CONCATENATE(RIGHT(CONCATENATE("0",DAY(LL4)),2),RIGHT(CONCATENATE("0",MONTH(LL4)),2))),'[1]Vecimiento Cuotas'!$K$22:$M$365,3,0),0)</f>
        <v>42941.47</v>
      </c>
      <c r="LM8" s="5">
        <f>IFERROR(VLOOKUP((CONCATENATE(RIGHT(CONCATENATE("0",DAY(LM4)),2),RIGHT(CONCATENATE("0",MONTH(LM4)),2))),'[1]Vecimiento Cuotas'!$K$22:$M$365,3,0),0)</f>
        <v>56600.52</v>
      </c>
      <c r="LN8" s="5">
        <f>IFERROR(VLOOKUP((CONCATENATE(RIGHT(CONCATENATE("0",DAY(LN4)),2),RIGHT(CONCATENATE("0",MONTH(LN4)),2))),'[1]Vecimiento Cuotas'!$K$22:$M$365,3,0),0)</f>
        <v>13960.66</v>
      </c>
      <c r="LO8" s="5">
        <f>IFERROR(VLOOKUP((CONCATENATE(RIGHT(CONCATENATE("0",DAY(LO4)),2),RIGHT(CONCATENATE("0",MONTH(LO4)),2))),'[1]Vecimiento Cuotas'!$K$22:$M$365,3,0),0)</f>
        <v>5219.21</v>
      </c>
      <c r="LP8" s="5">
        <f>IFERROR(VLOOKUP((CONCATENATE(RIGHT(CONCATENATE("0",DAY(LP4)),2),RIGHT(CONCATENATE("0",MONTH(LP4)),2))),'[1]Vecimiento Cuotas'!$K$22:$M$365,3,0),0)</f>
        <v>16436.97</v>
      </c>
      <c r="LQ8" s="5">
        <f>IFERROR(VLOOKUP((CONCATENATE(RIGHT(CONCATENATE("0",DAY(LQ4)),2),RIGHT(CONCATENATE("0",MONTH(LQ4)),2))),'[1]Vecimiento Cuotas'!$K$22:$M$365,3,0),0)</f>
        <v>31532.63</v>
      </c>
      <c r="LR8" s="5">
        <f>IFERROR(VLOOKUP((CONCATENATE(RIGHT(CONCATENATE("0",DAY(LR4)),2),RIGHT(CONCATENATE("0",MONTH(LR4)),2))),'[1]Vecimiento Cuotas'!$K$22:$M$365,3,0),0)</f>
        <v>55695.08</v>
      </c>
      <c r="LS8" s="5">
        <f>IFERROR(VLOOKUP((CONCATENATE(RIGHT(CONCATENATE("0",DAY(LS4)),2),RIGHT(CONCATENATE("0",MONTH(LS4)),2))),'[1]Vecimiento Cuotas'!$K$22:$M$365,3,0),0)</f>
        <v>33845.86</v>
      </c>
      <c r="LT8" s="5">
        <f>IFERROR(VLOOKUP((CONCATENATE(RIGHT(CONCATENATE("0",DAY(LT4)),2),RIGHT(CONCATENATE("0",MONTH(LT4)),2))),'[1]Vecimiento Cuotas'!$K$22:$M$365,3,0),0)</f>
        <v>104075.51</v>
      </c>
      <c r="LU8" s="5">
        <f>IFERROR(VLOOKUP((CONCATENATE(RIGHT(CONCATENATE("0",DAY(LU4)),2),RIGHT(CONCATENATE("0",MONTH(LU4)),2))),'[1]Vecimiento Cuotas'!$K$22:$M$365,3,0),0)</f>
        <v>192670.5</v>
      </c>
      <c r="LV8" s="5">
        <f>IFERROR(VLOOKUP((CONCATENATE(RIGHT(CONCATENATE("0",DAY(LV4)),2),RIGHT(CONCATENATE("0",MONTH(LV4)),2))),'[1]Vecimiento Cuotas'!$K$22:$M$365,3,0),0)</f>
        <v>132584.6</v>
      </c>
      <c r="LW8" s="5">
        <f>IFERROR(VLOOKUP((CONCATENATE(RIGHT(CONCATENATE("0",DAY(LW4)),2),RIGHT(CONCATENATE("0",MONTH(LW4)),2))),'[1]Vecimiento Cuotas'!$K$22:$M$365,3,0),0)</f>
        <v>525787.13</v>
      </c>
      <c r="LX8" s="5">
        <f>IFERROR(VLOOKUP((CONCATENATE(RIGHT(CONCATENATE("0",DAY(LX4)),2),RIGHT(CONCATENATE("0",MONTH(LX4)),2))),'[1]Vecimiento Cuotas'!$K$22:$M$365,3,0),0)</f>
        <v>110852.06</v>
      </c>
      <c r="LY8" s="5">
        <f>IFERROR(VLOOKUP((CONCATENATE(RIGHT(CONCATENATE("0",DAY(LY4)),2),RIGHT(CONCATENATE("0",MONTH(LY4)),2))),'[1]Vecimiento Cuotas'!$K$22:$M$365,3,0),0)</f>
        <v>72617.260000000009</v>
      </c>
      <c r="LZ8" s="5">
        <f>IFERROR(VLOOKUP((CONCATENATE(RIGHT(CONCATENATE("0",DAY(LZ4)),2),RIGHT(CONCATENATE("0",MONTH(LZ4)),2))),'[1]Vecimiento Cuotas'!$K$22:$M$365,3,0),0)</f>
        <v>3462.37</v>
      </c>
      <c r="MA8" s="5">
        <f>IFERROR(VLOOKUP((CONCATENATE(RIGHT(CONCATENATE("0",DAY(MA4)),2),RIGHT(CONCATENATE("0",MONTH(MA4)),2))),'[1]Vecimiento Cuotas'!$K$22:$M$365,3,0),0)</f>
        <v>1362.6</v>
      </c>
      <c r="MB8" s="5">
        <f>IFERROR(VLOOKUP((CONCATENATE(RIGHT(CONCATENATE("0",DAY(MB4)),2),RIGHT(CONCATENATE("0",MONTH(MB4)),2))),'[1]Vecimiento Cuotas'!$K$22:$M$365,3,0),0)</f>
        <v>178904.21</v>
      </c>
      <c r="MC8" s="5">
        <f>IFERROR(VLOOKUP((CONCATENATE(RIGHT(CONCATENATE("0",DAY(MC4)),2),RIGHT(CONCATENATE("0",MONTH(MC4)),2))),'[1]Vecimiento Cuotas'!$K$22:$M$365,3,0),0)</f>
        <v>2382.34</v>
      </c>
      <c r="MD8" s="5">
        <f>IFERROR(VLOOKUP((CONCATENATE(RIGHT(CONCATENATE("0",DAY(MD4)),2),RIGHT(CONCATENATE("0",MONTH(MD4)),2))),'[1]Vecimiento Cuotas'!$K$22:$M$365,3,0),0)</f>
        <v>444.16999999999996</v>
      </c>
      <c r="ME8" s="5">
        <f>IFERROR(VLOOKUP((CONCATENATE(RIGHT(CONCATENATE("0",DAY(ME4)),2),RIGHT(CONCATENATE("0",MONTH(ME4)),2))),'[1]Vecimiento Cuotas'!$K$22:$M$365,3,0),0)</f>
        <v>6638.32</v>
      </c>
      <c r="MF8" s="5">
        <f>IFERROR(VLOOKUP((CONCATENATE(RIGHT(CONCATENATE("0",DAY(MF4)),2),RIGHT(CONCATENATE("0",MONTH(MF4)),2))),'[1]Vecimiento Cuotas'!$K$22:$M$365,3,0),0)</f>
        <v>2066.9</v>
      </c>
      <c r="MG8" s="5">
        <f>IFERROR(VLOOKUP((CONCATENATE(RIGHT(CONCATENATE("0",DAY(MG4)),2),RIGHT(CONCATENATE("0",MONTH(MG4)),2))),'[1]Vecimiento Cuotas'!$K$22:$M$365,3,0),0)</f>
        <v>4682.63</v>
      </c>
      <c r="MH8" s="5">
        <f>IFERROR(VLOOKUP((CONCATENATE(RIGHT(CONCATENATE("0",DAY(MH4)),2),RIGHT(CONCATENATE("0",MONTH(MH4)),2))),'[1]Vecimiento Cuotas'!$K$22:$M$365,3,0),0)</f>
        <v>15703.1</v>
      </c>
      <c r="MI8" s="5">
        <f>IFERROR(VLOOKUP((CONCATENATE(RIGHT(CONCATENATE("0",DAY(MI4)),2),RIGHT(CONCATENATE("0",MONTH(MI4)),2))),'[1]Vecimiento Cuotas'!$K$22:$M$365,3,0),0)</f>
        <v>9142.57</v>
      </c>
      <c r="MJ8" s="5">
        <f>IFERROR(VLOOKUP((CONCATENATE(RIGHT(CONCATENATE("0",DAY(MJ4)),2),RIGHT(CONCATENATE("0",MONTH(MJ4)),2))),'[1]Vecimiento Cuotas'!$K$22:$M$365,3,0),0)</f>
        <v>3732.9500000000003</v>
      </c>
      <c r="MK8" s="5">
        <f>IFERROR(VLOOKUP((CONCATENATE(RIGHT(CONCATENATE("0",DAY(MK4)),2),RIGHT(CONCATENATE("0",MONTH(MK4)),2))),'[1]Vecimiento Cuotas'!$K$22:$M$365,3,0),0)</f>
        <v>8058.9000000000005</v>
      </c>
      <c r="ML8" s="5">
        <f>IFERROR(VLOOKUP((CONCATENATE(RIGHT(CONCATENATE("0",DAY(ML4)),2),RIGHT(CONCATENATE("0",MONTH(ML4)),2))),'[1]Vecimiento Cuotas'!$K$22:$M$365,3,0),0)</f>
        <v>28461.809999999998</v>
      </c>
      <c r="MM8" s="5">
        <f>IFERROR(VLOOKUP((CONCATENATE(RIGHT(CONCATENATE("0",DAY(MM4)),2),RIGHT(CONCATENATE("0",MONTH(MM4)),2))),'[1]Vecimiento Cuotas'!$K$22:$M$365,3,0),0)</f>
        <v>32291.919999999998</v>
      </c>
      <c r="MN8" s="5">
        <f>IFERROR(VLOOKUP((CONCATENATE(RIGHT(CONCATENATE("0",DAY(MN4)),2),RIGHT(CONCATENATE("0",MONTH(MN4)),2))),'[1]Vecimiento Cuotas'!$K$22:$M$365,3,0),0)</f>
        <v>20416.75</v>
      </c>
      <c r="MO8" s="5">
        <f>IFERROR(VLOOKUP((CONCATENATE(RIGHT(CONCATENATE("0",DAY(MO4)),2),RIGHT(CONCATENATE("0",MONTH(MO4)),2))),'[1]Vecimiento Cuotas'!$K$22:$M$365,3,0),0)</f>
        <v>7728.9400000000005</v>
      </c>
      <c r="MP8" s="5">
        <f>IFERROR(VLOOKUP((CONCATENATE(RIGHT(CONCATENATE("0",DAY(MP4)),2),RIGHT(CONCATENATE("0",MONTH(MP4)),2))),'[1]Vecimiento Cuotas'!$K$22:$M$365,3,0),0)</f>
        <v>43007.28</v>
      </c>
      <c r="MQ8" s="5">
        <f>IFERROR(VLOOKUP((CONCATENATE(RIGHT(CONCATENATE("0",DAY(MQ4)),2),RIGHT(CONCATENATE("0",MONTH(MQ4)),2))),'[1]Vecimiento Cuotas'!$K$22:$M$365,3,0),0)</f>
        <v>63885.45</v>
      </c>
      <c r="MR8" s="5">
        <f>IFERROR(VLOOKUP((CONCATENATE(RIGHT(CONCATENATE("0",DAY(MR4)),2),RIGHT(CONCATENATE("0",MONTH(MR4)),2))),'[1]Vecimiento Cuotas'!$K$22:$M$365,3,0),0)</f>
        <v>13981.119999999999</v>
      </c>
      <c r="MS8" s="5">
        <f>IFERROR(VLOOKUP((CONCATENATE(RIGHT(CONCATENATE("0",DAY(MS4)),2),RIGHT(CONCATENATE("0",MONTH(MS4)),2))),'[1]Vecimiento Cuotas'!$K$22:$M$365,3,0),0)</f>
        <v>5201.58</v>
      </c>
      <c r="MT8" s="5">
        <f>IFERROR(VLOOKUP((CONCATENATE(RIGHT(CONCATENATE("0",DAY(MT4)),2),RIGHT(CONCATENATE("0",MONTH(MT4)),2))),'[1]Vecimiento Cuotas'!$K$22:$M$365,3,0),0)</f>
        <v>16459.39</v>
      </c>
      <c r="MU8" s="5">
        <f>IFERROR(VLOOKUP((CONCATENATE(RIGHT(CONCATENATE("0",DAY(MU4)),2),RIGHT(CONCATENATE("0",MONTH(MU4)),2))),'[1]Vecimiento Cuotas'!$K$22:$M$365,3,0),0)</f>
        <v>33786.080000000002</v>
      </c>
      <c r="MV8" s="5">
        <f>IFERROR(VLOOKUP((CONCATENATE(RIGHT(CONCATENATE("0",DAY(MV4)),2),RIGHT(CONCATENATE("0",MONTH(MV4)),2))),'[1]Vecimiento Cuotas'!$K$22:$M$365,3,0),0)</f>
        <v>56523.03</v>
      </c>
      <c r="MW8" s="5">
        <f>IFERROR(VLOOKUP((CONCATENATE(RIGHT(CONCATENATE("0",DAY(MW4)),2),RIGHT(CONCATENATE("0",MONTH(MW4)),2))),'[1]Vecimiento Cuotas'!$K$22:$M$365,3,0),0)</f>
        <v>34189.910000000003</v>
      </c>
      <c r="MX8" s="5">
        <f>IFERROR(VLOOKUP((CONCATENATE(RIGHT(CONCATENATE("0",DAY(MX4)),2),RIGHT(CONCATENATE("0",MONTH(MX4)),2))),'[1]Vecimiento Cuotas'!$K$22:$M$365,3,0),0)</f>
        <v>106077.14</v>
      </c>
      <c r="MY8" s="5">
        <f>IFERROR(VLOOKUP((CONCATENATE(RIGHT(CONCATENATE("0",DAY(MY4)),2),RIGHT(CONCATENATE("0",MONTH(MY4)),2))),'[1]Vecimiento Cuotas'!$K$22:$M$365,3,0),0)</f>
        <v>195610.87</v>
      </c>
      <c r="MZ8" s="5">
        <f>IFERROR(VLOOKUP((CONCATENATE(RIGHT(CONCATENATE("0",DAY(MZ4)),2),RIGHT(CONCATENATE("0",MONTH(MZ4)),2))),'[1]Vecimiento Cuotas'!$K$22:$M$365,3,0),0)</f>
        <v>138735.10999999999</v>
      </c>
      <c r="NA8" s="5">
        <f>IFERROR(VLOOKUP((CONCATENATE(RIGHT(CONCATENATE("0",DAY(NA4)),2),RIGHT(CONCATENATE("0",MONTH(NA4)),2))),'[1]Vecimiento Cuotas'!$K$22:$M$365,3,0),0)</f>
        <v>533122.21</v>
      </c>
      <c r="NB8" s="5">
        <f>IFERROR(VLOOKUP((CONCATENATE(RIGHT(CONCATENATE("0",DAY(NB4)),2),RIGHT(CONCATENATE("0",MONTH(NB4)),2))),'[1]Vecimiento Cuotas'!$K$22:$M$365,3,0),0)</f>
        <v>0</v>
      </c>
    </row>
    <row r="9" spans="1:366" ht="15" hidden="1" customHeight="1" outlineLevel="1">
      <c r="A9" s="1" t="s">
        <v>170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</row>
    <row r="10" spans="1:366" ht="15" hidden="1" customHeight="1" outlineLevel="1">
      <c r="A10" s="1" t="s">
        <v>204</v>
      </c>
      <c r="B10" s="5">
        <f>IFERROR(VLOOKUP((CONCATENATE(RIGHT(CONCATENATE("0",DAY(B4)),2),RIGHT(CONCATENATE("0",MONTH(B4)),2))),'[1]Vecimiento Cuotas'!$K$22:$M$365,2,0),0)</f>
        <v>1173.22</v>
      </c>
      <c r="C10" s="5">
        <f>IFERROR(VLOOKUP((CONCATENATE(RIGHT(CONCATENATE("0",DAY(C4)),2),RIGHT(CONCATENATE("0",MONTH(C4)),2))),'[1]Vecimiento Cuotas'!$K$22:$M$365,2,0),0)</f>
        <v>382.5</v>
      </c>
      <c r="D10" s="5">
        <f>IFERROR(VLOOKUP((CONCATENATE(RIGHT(CONCATENATE("0",DAY(D4)),2),RIGHT(CONCATENATE("0",MONTH(D4)),2))),'[1]Vecimiento Cuotas'!$K$22:$M$365,2,0),0)</f>
        <v>49.72</v>
      </c>
      <c r="E10" s="5">
        <f>IFERROR(VLOOKUP((CONCATENATE(RIGHT(CONCATENATE("0",DAY(E4)),2),RIGHT(CONCATENATE("0",MONTH(E4)),2))),'[1]Vecimiento Cuotas'!$K$22:$M$365,2,0),0)</f>
        <v>0</v>
      </c>
      <c r="F10" s="5">
        <f>IFERROR(VLOOKUP((CONCATENATE(RIGHT(CONCATENATE("0",DAY(F4)),2),RIGHT(CONCATENATE("0",MONTH(F4)),2))),'[1]Vecimiento Cuotas'!$K$22:$M$365,2,0),0)</f>
        <v>1242.3</v>
      </c>
      <c r="G10" s="5">
        <f>IFERROR(VLOOKUP((CONCATENATE(RIGHT(CONCATENATE("0",DAY(G4)),2),RIGHT(CONCATENATE("0",MONTH(G4)),2))),'[1]Vecimiento Cuotas'!$K$22:$M$365,2,0),0)</f>
        <v>0</v>
      </c>
      <c r="H10" s="5">
        <f>IFERROR(VLOOKUP((CONCATENATE(RIGHT(CONCATENATE("0",DAY(H4)),2),RIGHT(CONCATENATE("0",MONTH(H4)),2))),'[1]Vecimiento Cuotas'!$K$22:$M$365,2,0),0)</f>
        <v>0</v>
      </c>
      <c r="I10" s="5">
        <f>IFERROR(VLOOKUP((CONCATENATE(RIGHT(CONCATENATE("0",DAY(I4)),2),RIGHT(CONCATENATE("0",MONTH(I4)),2))),'[1]Vecimiento Cuotas'!$K$22:$M$365,2,0),0)</f>
        <v>0</v>
      </c>
      <c r="J10" s="5">
        <f>IFERROR(VLOOKUP((CONCATENATE(RIGHT(CONCATENATE("0",DAY(J4)),2),RIGHT(CONCATENATE("0",MONTH(J4)),2))),'[1]Vecimiento Cuotas'!$K$22:$M$365,2,0),0)</f>
        <v>66.87</v>
      </c>
      <c r="K10" s="5">
        <f>IFERROR(VLOOKUP((CONCATENATE(RIGHT(CONCATENATE("0",DAY(K4)),2),RIGHT(CONCATENATE("0",MONTH(K4)),2))),'[1]Vecimiento Cuotas'!$K$22:$M$365,2,0),0)</f>
        <v>0</v>
      </c>
      <c r="L10" s="5">
        <f>IFERROR(VLOOKUP((CONCATENATE(RIGHT(CONCATENATE("0",DAY(L4)),2),RIGHT(CONCATENATE("0",MONTH(L4)),2))),'[1]Vecimiento Cuotas'!$K$22:$M$365,2,0),0)</f>
        <v>76.78</v>
      </c>
      <c r="M10" s="5">
        <f>IFERROR(VLOOKUP((CONCATENATE(RIGHT(CONCATENATE("0",DAY(M4)),2),RIGHT(CONCATENATE("0",MONTH(M4)),2))),'[1]Vecimiento Cuotas'!$K$22:$M$365,2,0),0)</f>
        <v>0</v>
      </c>
      <c r="N10" s="5">
        <f>IFERROR(VLOOKUP((CONCATENATE(RIGHT(CONCATENATE("0",DAY(N4)),2),RIGHT(CONCATENATE("0",MONTH(N4)),2))),'[1]Vecimiento Cuotas'!$K$22:$M$365,2,0),0)</f>
        <v>0</v>
      </c>
      <c r="O10" s="5">
        <f>IFERROR(VLOOKUP((CONCATENATE(RIGHT(CONCATENATE("0",DAY(O4)),2),RIGHT(CONCATENATE("0",MONTH(O4)),2))),'[1]Vecimiento Cuotas'!$K$22:$M$365,2,0),0)</f>
        <v>0</v>
      </c>
      <c r="P10" s="5">
        <f>IFERROR(VLOOKUP((CONCATENATE(RIGHT(CONCATENATE("0",DAY(P4)),2),RIGHT(CONCATENATE("0",MONTH(P4)),2))),'[1]Vecimiento Cuotas'!$K$22:$M$365,2,0),0)</f>
        <v>0</v>
      </c>
      <c r="Q10" s="5">
        <f>IFERROR(VLOOKUP((CONCATENATE(RIGHT(CONCATENATE("0",DAY(Q4)),2),RIGHT(CONCATENATE("0",MONTH(Q4)),2))),'[1]Vecimiento Cuotas'!$K$22:$M$365,2,0),0)</f>
        <v>0</v>
      </c>
      <c r="R10" s="5">
        <f>IFERROR(VLOOKUP((CONCATENATE(RIGHT(CONCATENATE("0",DAY(R4)),2),RIGHT(CONCATENATE("0",MONTH(R4)),2))),'[1]Vecimiento Cuotas'!$K$22:$M$365,2,0),0)</f>
        <v>0</v>
      </c>
      <c r="S10" s="5">
        <f>IFERROR(VLOOKUP((CONCATENATE(RIGHT(CONCATENATE("0",DAY(S4)),2),RIGHT(CONCATENATE("0",MONTH(S4)),2))),'[1]Vecimiento Cuotas'!$K$22:$M$365,2,0),0)</f>
        <v>0</v>
      </c>
      <c r="T10" s="5">
        <f>IFERROR(VLOOKUP((CONCATENATE(RIGHT(CONCATENATE("0",DAY(T4)),2),RIGHT(CONCATENATE("0",MONTH(T4)),2))),'[1]Vecimiento Cuotas'!$K$22:$M$365,2,0),0)</f>
        <v>258.24</v>
      </c>
      <c r="U10" s="5">
        <f>IFERROR(VLOOKUP((CONCATENATE(RIGHT(CONCATENATE("0",DAY(U4)),2),RIGHT(CONCATENATE("0",MONTH(U4)),2))),'[1]Vecimiento Cuotas'!$K$22:$M$365,2,0),0)</f>
        <v>965.33999999999992</v>
      </c>
      <c r="V10" s="5">
        <f>IFERROR(VLOOKUP((CONCATENATE(RIGHT(CONCATENATE("0",DAY(V4)),2),RIGHT(CONCATENATE("0",MONTH(V4)),2))),'[1]Vecimiento Cuotas'!$K$22:$M$365,2,0),0)</f>
        <v>0</v>
      </c>
      <c r="W10" s="5">
        <f>IFERROR(VLOOKUP((CONCATENATE(RIGHT(CONCATENATE("0",DAY(W4)),2),RIGHT(CONCATENATE("0",MONTH(W4)),2))),'[1]Vecimiento Cuotas'!$K$22:$M$365,2,0),0)</f>
        <v>167.8</v>
      </c>
      <c r="X10" s="5">
        <f>IFERROR(VLOOKUP((CONCATENATE(RIGHT(CONCATENATE("0",DAY(X4)),2),RIGHT(CONCATENATE("0",MONTH(X4)),2))),'[1]Vecimiento Cuotas'!$K$22:$M$365,2,0),0)</f>
        <v>0</v>
      </c>
      <c r="Y10" s="5">
        <f>IFERROR(VLOOKUP((CONCATENATE(RIGHT(CONCATENATE("0",DAY(Y4)),2),RIGHT(CONCATENATE("0",MONTH(Y4)),2))),'[1]Vecimiento Cuotas'!$K$22:$M$365,2,0),0)</f>
        <v>421.46999999999997</v>
      </c>
      <c r="Z10" s="5">
        <f>IFERROR(VLOOKUP((CONCATENATE(RIGHT(CONCATENATE("0",DAY(Z4)),2),RIGHT(CONCATENATE("0",MONTH(Z4)),2))),'[1]Vecimiento Cuotas'!$K$22:$M$365,2,0),0)</f>
        <v>566.27</v>
      </c>
      <c r="AA10" s="5">
        <f>IFERROR(VLOOKUP((CONCATENATE(RIGHT(CONCATENATE("0",DAY(AA4)),2),RIGHT(CONCATENATE("0",MONTH(AA4)),2))),'[1]Vecimiento Cuotas'!$K$22:$M$365,2,0),0)</f>
        <v>362.52</v>
      </c>
      <c r="AB10" s="5">
        <f>IFERROR(VLOOKUP((CONCATENATE(RIGHT(CONCATENATE("0",DAY(AB4)),2),RIGHT(CONCATENATE("0",MONTH(AB4)),2))),'[1]Vecimiento Cuotas'!$K$22:$M$365,2,0),0)</f>
        <v>1328.6399999999999</v>
      </c>
      <c r="AC10" s="5">
        <f>IFERROR(VLOOKUP((CONCATENATE(RIGHT(CONCATENATE("0",DAY(AC4)),2),RIGHT(CONCATENATE("0",MONTH(AC4)),2))),'[1]Vecimiento Cuotas'!$K$22:$M$365,2,0),0)</f>
        <v>3954.4</v>
      </c>
      <c r="AD10" s="5">
        <f>IFERROR(VLOOKUP((CONCATENATE(RIGHT(CONCATENATE("0",DAY(AD4)),2),RIGHT(CONCATENATE("0",MONTH(AD4)),2))),'[1]Vecimiento Cuotas'!$K$22:$M$365,2,0),0)</f>
        <v>1401.39</v>
      </c>
      <c r="AE10" s="5">
        <f>IFERROR(VLOOKUP((CONCATENATE(RIGHT(CONCATENATE("0",DAY(AE4)),2),RIGHT(CONCATENATE("0",MONTH(AE4)),2))),'[1]Vecimiento Cuotas'!$K$22:$M$365,2,0),0)</f>
        <v>10445.48</v>
      </c>
      <c r="AF10" s="5">
        <f>IFERROR(VLOOKUP((CONCATENATE(RIGHT(CONCATENATE("0",DAY(AF4)),2),RIGHT(CONCATENATE("0",MONTH(AF4)),2))),'[1]Vecimiento Cuotas'!$K$22:$M$365,2,0),0)</f>
        <v>0</v>
      </c>
      <c r="AG10" s="5">
        <f>IFERROR(VLOOKUP((CONCATENATE(RIGHT(CONCATENATE("0",DAY(AG4)),2),RIGHT(CONCATENATE("0",MONTH(AG4)),2))),'[1]Vecimiento Cuotas'!$K$22:$M$365,2,0),0)</f>
        <v>5437.93</v>
      </c>
      <c r="AH10" s="5">
        <f>IFERROR(VLOOKUP((CONCATENATE(RIGHT(CONCATENATE("0",DAY(AH4)),2),RIGHT(CONCATENATE("0",MONTH(AH4)),2))),'[1]Vecimiento Cuotas'!$K$22:$M$365,2,0),0)</f>
        <v>2904.38</v>
      </c>
      <c r="AI10" s="5">
        <f>IFERROR(VLOOKUP((CONCATENATE(RIGHT(CONCATENATE("0",DAY(AI4)),2),RIGHT(CONCATENATE("0",MONTH(AI4)),2))),'[1]Vecimiento Cuotas'!$K$22:$M$365,2,0),0)</f>
        <v>308.14999999999998</v>
      </c>
      <c r="AJ10" s="5">
        <f>IFERROR(VLOOKUP((CONCATENATE(RIGHT(CONCATENATE("0",DAY(AJ4)),2),RIGHT(CONCATENATE("0",MONTH(AJ4)),2))),'[1]Vecimiento Cuotas'!$K$22:$M$365,2,0),0)</f>
        <v>72.180000000000007</v>
      </c>
      <c r="AK10" s="5">
        <f>IFERROR(VLOOKUP((CONCATENATE(RIGHT(CONCATENATE("0",DAY(AK4)),2),RIGHT(CONCATENATE("0",MONTH(AK4)),2))),'[1]Vecimiento Cuotas'!$K$22:$M$365,2,0),0)</f>
        <v>10837.18</v>
      </c>
      <c r="AL10" s="5">
        <f>IFERROR(VLOOKUP((CONCATENATE(RIGHT(CONCATENATE("0",DAY(AL4)),2),RIGHT(CONCATENATE("0",MONTH(AL4)),2))),'[1]Vecimiento Cuotas'!$K$22:$M$365,2,0),0)</f>
        <v>104.3</v>
      </c>
      <c r="AM10" s="5">
        <f>IFERROR(VLOOKUP((CONCATENATE(RIGHT(CONCATENATE("0",DAY(AM4)),2),RIGHT(CONCATENATE("0",MONTH(AM4)),2))),'[1]Vecimiento Cuotas'!$K$22:$M$365,2,0),0)</f>
        <v>31.46</v>
      </c>
      <c r="AN10" s="5">
        <f>IFERROR(VLOOKUP((CONCATENATE(RIGHT(CONCATENATE("0",DAY(AN4)),2),RIGHT(CONCATENATE("0",MONTH(AN4)),2))),'[1]Vecimiento Cuotas'!$K$22:$M$365,2,0),0)</f>
        <v>153.63999999999999</v>
      </c>
      <c r="AO10" s="5">
        <f>IFERROR(VLOOKUP((CONCATENATE(RIGHT(CONCATENATE("0",DAY(AO4)),2),RIGHT(CONCATENATE("0",MONTH(AO4)),2))),'[1]Vecimiento Cuotas'!$K$22:$M$365,2,0),0)</f>
        <v>145.35999999999999</v>
      </c>
      <c r="AP10" s="5">
        <f>IFERROR(VLOOKUP((CONCATENATE(RIGHT(CONCATENATE("0",DAY(AP4)),2),RIGHT(CONCATENATE("0",MONTH(AP4)),2))),'[1]Vecimiento Cuotas'!$K$22:$M$365,2,0),0)</f>
        <v>123.22</v>
      </c>
      <c r="AQ10" s="5">
        <f>IFERROR(VLOOKUP((CONCATENATE(RIGHT(CONCATENATE("0",DAY(AQ4)),2),RIGHT(CONCATENATE("0",MONTH(AQ4)),2))),'[1]Vecimiento Cuotas'!$K$22:$M$365,2,0),0)</f>
        <v>1081.8800000000001</v>
      </c>
      <c r="AR10" s="5">
        <f>IFERROR(VLOOKUP((CONCATENATE(RIGHT(CONCATENATE("0",DAY(AR4)),2),RIGHT(CONCATENATE("0",MONTH(AR4)),2))),'[1]Vecimiento Cuotas'!$K$22:$M$365,2,0),0)</f>
        <v>890.33</v>
      </c>
      <c r="AS10" s="5">
        <f>IFERROR(VLOOKUP((CONCATENATE(RIGHT(CONCATENATE("0",DAY(AS4)),2),RIGHT(CONCATENATE("0",MONTH(AS4)),2))),'[1]Vecimiento Cuotas'!$K$22:$M$365,2,0),0)</f>
        <v>257.14</v>
      </c>
      <c r="AT10" s="5">
        <f>IFERROR(VLOOKUP((CONCATENATE(RIGHT(CONCATENATE("0",DAY(AT4)),2),RIGHT(CONCATENATE("0",MONTH(AT4)),2))),'[1]Vecimiento Cuotas'!$K$22:$M$365,2,0),0)</f>
        <v>462.63</v>
      </c>
      <c r="AU10" s="5">
        <f>IFERROR(VLOOKUP((CONCATENATE(RIGHT(CONCATENATE("0",DAY(AU4)),2),RIGHT(CONCATENATE("0",MONTH(AU4)),2))),'[1]Vecimiento Cuotas'!$K$22:$M$365,2,0),0)</f>
        <v>1980.46</v>
      </c>
      <c r="AV10" s="5">
        <f>IFERROR(VLOOKUP((CONCATENATE(RIGHT(CONCATENATE("0",DAY(AV4)),2),RIGHT(CONCATENATE("0",MONTH(AV4)),2))),'[1]Vecimiento Cuotas'!$K$22:$M$365,2,0),0)</f>
        <v>2044.3600000000001</v>
      </c>
      <c r="AW10" s="5">
        <f>IFERROR(VLOOKUP((CONCATENATE(RIGHT(CONCATENATE("0",DAY(AW4)),2),RIGHT(CONCATENATE("0",MONTH(AW4)),2))),'[1]Vecimiento Cuotas'!$K$22:$M$365,2,0),0)</f>
        <v>1246.3</v>
      </c>
      <c r="AX10" s="5">
        <f>IFERROR(VLOOKUP((CONCATENATE(RIGHT(CONCATENATE("0",DAY(AX4)),2),RIGHT(CONCATENATE("0",MONTH(AX4)),2))),'[1]Vecimiento Cuotas'!$K$22:$M$365,2,0),0)</f>
        <v>488.46000000000004</v>
      </c>
      <c r="AY10" s="5">
        <f>IFERROR(VLOOKUP((CONCATENATE(RIGHT(CONCATENATE("0",DAY(AY4)),2),RIGHT(CONCATENATE("0",MONTH(AY4)),2))),'[1]Vecimiento Cuotas'!$K$22:$M$365,2,0),0)</f>
        <v>2842.37</v>
      </c>
      <c r="AZ10" s="5">
        <f>IFERROR(VLOOKUP((CONCATENATE(RIGHT(CONCATENATE("0",DAY(AZ4)),2),RIGHT(CONCATENATE("0",MONTH(AZ4)),2))),'[1]Vecimiento Cuotas'!$K$22:$M$365,2,0),0)</f>
        <v>4137.13</v>
      </c>
      <c r="BA10" s="5">
        <f>IFERROR(VLOOKUP((CONCATENATE(RIGHT(CONCATENATE("0",DAY(BA4)),2),RIGHT(CONCATENATE("0",MONTH(BA4)),2))),'[1]Vecimiento Cuotas'!$K$22:$M$365,2,0),0)</f>
        <v>909.38999999999987</v>
      </c>
      <c r="BB10" s="5">
        <f>IFERROR(VLOOKUP((CONCATENATE(RIGHT(CONCATENATE("0",DAY(BB4)),2),RIGHT(CONCATENATE("0",MONTH(BB4)),2))),'[1]Vecimiento Cuotas'!$K$22:$M$365,2,0),0)</f>
        <v>341.57</v>
      </c>
      <c r="BC10" s="5">
        <f>IFERROR(VLOOKUP((CONCATENATE(RIGHT(CONCATENATE("0",DAY(BC4)),2),RIGHT(CONCATENATE("0",MONTH(BC4)),2))),'[1]Vecimiento Cuotas'!$K$22:$M$365,2,0),0)</f>
        <v>1094.3699999999999</v>
      </c>
      <c r="BD10" s="5">
        <f>IFERROR(VLOOKUP((CONCATENATE(RIGHT(CONCATENATE("0",DAY(BD4)),2),RIGHT(CONCATENATE("0",MONTH(BD4)),2))),'[1]Vecimiento Cuotas'!$K$22:$M$365,2,0),0)</f>
        <v>2161.81</v>
      </c>
      <c r="BE10" s="5">
        <f>IFERROR(VLOOKUP((CONCATENATE(RIGHT(CONCATENATE("0",DAY(BE4)),2),RIGHT(CONCATENATE("0",MONTH(BE4)),2))),'[1]Vecimiento Cuotas'!$K$22:$M$365,2,0),0)</f>
        <v>3877.95</v>
      </c>
      <c r="BF10" s="5">
        <f>IFERROR(VLOOKUP((CONCATENATE(RIGHT(CONCATENATE("0",DAY(BF4)),2),RIGHT(CONCATENATE("0",MONTH(BF4)),2))),'[1]Vecimiento Cuotas'!$K$22:$M$365,2,0),0)</f>
        <v>2309.44</v>
      </c>
      <c r="BG10" s="5">
        <f>IFERROR(VLOOKUP((CONCATENATE(RIGHT(CONCATENATE("0",DAY(BG4)),2),RIGHT(CONCATENATE("0",MONTH(BG4)),2))),'[1]Vecimiento Cuotas'!$K$22:$M$365,2,0),0)</f>
        <v>7689.7999999999993</v>
      </c>
      <c r="BH10" s="5">
        <f>IFERROR(VLOOKUP((CONCATENATE(RIGHT(CONCATENATE("0",DAY(BH4)),2),RIGHT(CONCATENATE("0",MONTH(BH4)),2))),'[1]Vecimiento Cuotas'!$K$22:$M$365,2,0),0)</f>
        <v>58813.37</v>
      </c>
      <c r="BI10" s="5">
        <f>IFERROR(VLOOKUP((CONCATENATE(RIGHT(CONCATENATE("0",DAY(BI4)),2),RIGHT(CONCATENATE("0",MONTH(BI4)),2))),'[1]Vecimiento Cuotas'!$K$22:$M$365,2,0),0)</f>
        <v>7224.5</v>
      </c>
      <c r="BJ10" s="5">
        <f>IFERROR(VLOOKUP((CONCATENATE(RIGHT(CONCATENATE("0",DAY(BJ4)),2),RIGHT(CONCATENATE("0",MONTH(BJ4)),2))),'[1]Vecimiento Cuotas'!$K$22:$M$365,2,0),0)</f>
        <v>4213.33</v>
      </c>
      <c r="BK10" s="5">
        <f>IFERROR(VLOOKUP((CONCATENATE(RIGHT(CONCATENATE("0",DAY(BK4)),2),RIGHT(CONCATENATE("0",MONTH(BK4)),2))),'[1]Vecimiento Cuotas'!$K$22:$M$365,2,0),0)</f>
        <v>288.51</v>
      </c>
      <c r="BL10" s="5">
        <f>IFERROR(VLOOKUP((CONCATENATE(RIGHT(CONCATENATE("0",DAY(BL4)),2),RIGHT(CONCATENATE("0",MONTH(BL4)),2))),'[1]Vecimiento Cuotas'!$K$22:$M$365,2,0),0)</f>
        <v>67.28</v>
      </c>
      <c r="BM10" s="5">
        <f>IFERROR(VLOOKUP((CONCATENATE(RIGHT(CONCATENATE("0",DAY(BM4)),2),RIGHT(CONCATENATE("0",MONTH(BM4)),2))),'[1]Vecimiento Cuotas'!$K$22:$M$365,2,0),0)</f>
        <v>11081.369999999999</v>
      </c>
      <c r="BN10" s="5">
        <f>IFERROR(VLOOKUP((CONCATENATE(RIGHT(CONCATENATE("0",DAY(BN4)),2),RIGHT(CONCATENATE("0",MONTH(BN4)),2))),'[1]Vecimiento Cuotas'!$K$22:$M$365,2,0),0)</f>
        <v>170.4</v>
      </c>
      <c r="BO10" s="5">
        <f>IFERROR(VLOOKUP((CONCATENATE(RIGHT(CONCATENATE("0",DAY(BO4)),2),RIGHT(CONCATENATE("0",MONTH(BO4)),2))),'[1]Vecimiento Cuotas'!$K$22:$M$365,2,0),0)</f>
        <v>30.189999999999998</v>
      </c>
      <c r="BP10" s="5">
        <f>IFERROR(VLOOKUP((CONCATENATE(RIGHT(CONCATENATE("0",DAY(BP4)),2),RIGHT(CONCATENATE("0",MONTH(BP4)),2))),'[1]Vecimiento Cuotas'!$K$22:$M$365,2,0),0)</f>
        <v>304.17</v>
      </c>
      <c r="BQ10" s="5">
        <f>IFERROR(VLOOKUP((CONCATENATE(RIGHT(CONCATENATE("0",DAY(BQ4)),2),RIGHT(CONCATENATE("0",MONTH(BQ4)),2))),'[1]Vecimiento Cuotas'!$K$22:$M$365,2,0),0)</f>
        <v>152.68</v>
      </c>
      <c r="BR10" s="5">
        <f>IFERROR(VLOOKUP((CONCATENATE(RIGHT(CONCATENATE("0",DAY(BR4)),2),RIGHT(CONCATENATE("0",MONTH(BR4)),2))),'[1]Vecimiento Cuotas'!$K$22:$M$365,2,0),0)</f>
        <v>252.96</v>
      </c>
      <c r="BS10" s="5">
        <f>IFERROR(VLOOKUP((CONCATENATE(RIGHT(CONCATENATE("0",DAY(BS4)),2),RIGHT(CONCATENATE("0",MONTH(BS4)),2))),'[1]Vecimiento Cuotas'!$K$22:$M$365,2,0),0)</f>
        <v>1078.01</v>
      </c>
      <c r="BT10" s="5">
        <f>IFERROR(VLOOKUP((CONCATENATE(RIGHT(CONCATENATE("0",DAY(BT4)),2),RIGHT(CONCATENATE("0",MONTH(BT4)),2))),'[1]Vecimiento Cuotas'!$K$22:$M$365,2,0),0)</f>
        <v>829.96</v>
      </c>
      <c r="BU10" s="5">
        <f>IFERROR(VLOOKUP((CONCATENATE(RIGHT(CONCATENATE("0",DAY(BU4)),2),RIGHT(CONCATENATE("0",MONTH(BU4)),2))),'[1]Vecimiento Cuotas'!$K$22:$M$365,2,0),0)</f>
        <v>240.65</v>
      </c>
      <c r="BV10" s="5">
        <f>IFERROR(VLOOKUP((CONCATENATE(RIGHT(CONCATENATE("0",DAY(BV4)),2),RIGHT(CONCATENATE("0",MONTH(BV4)),2))),'[1]Vecimiento Cuotas'!$K$22:$M$365,2,0),0)</f>
        <v>495.02</v>
      </c>
      <c r="BW10" s="5">
        <f>IFERROR(VLOOKUP((CONCATENATE(RIGHT(CONCATENATE("0",DAY(BW4)),2),RIGHT(CONCATENATE("0",MONTH(BW4)),2))),'[1]Vecimiento Cuotas'!$K$22:$M$365,2,0),0)</f>
        <v>2059.62</v>
      </c>
      <c r="BX10" s="5">
        <f>IFERROR(VLOOKUP((CONCATENATE(RIGHT(CONCATENATE("0",DAY(BX4)),2),RIGHT(CONCATENATE("0",MONTH(BX4)),2))),'[1]Vecimiento Cuotas'!$K$22:$M$365,2,0),0)</f>
        <v>1995.31</v>
      </c>
      <c r="BY10" s="5">
        <f>IFERROR(VLOOKUP((CONCATENATE(RIGHT(CONCATENATE("0",DAY(BY4)),2),RIGHT(CONCATENATE("0",MONTH(BY4)),2))),'[1]Vecimiento Cuotas'!$K$22:$M$365,2,0),0)</f>
        <v>1167.08</v>
      </c>
      <c r="BZ10" s="5">
        <f>IFERROR(VLOOKUP((CONCATENATE(RIGHT(CONCATENATE("0",DAY(BZ4)),2),RIGHT(CONCATENATE("0",MONTH(BZ4)),2))),'[1]Vecimiento Cuotas'!$K$22:$M$365,2,0),0)</f>
        <v>501.54999999999995</v>
      </c>
      <c r="CA10" s="5">
        <f>IFERROR(VLOOKUP((CONCATENATE(RIGHT(CONCATENATE("0",DAY(CA4)),2),RIGHT(CONCATENATE("0",MONTH(CA4)),2))),'[1]Vecimiento Cuotas'!$K$22:$M$365,2,0),0)</f>
        <v>2745.71</v>
      </c>
      <c r="CB10" s="5">
        <f>IFERROR(VLOOKUP((CONCATENATE(RIGHT(CONCATENATE("0",DAY(CB4)),2),RIGHT(CONCATENATE("0",MONTH(CB4)),2))),'[1]Vecimiento Cuotas'!$K$22:$M$365,2,0),0)</f>
        <v>3881.48</v>
      </c>
      <c r="CC10" s="5">
        <f>IFERROR(VLOOKUP((CONCATENATE(RIGHT(CONCATENATE("0",DAY(CC4)),2),RIGHT(CONCATENATE("0",MONTH(CC4)),2))),'[1]Vecimiento Cuotas'!$K$22:$M$365,2,0),0)</f>
        <v>935.32999999999993</v>
      </c>
      <c r="CD10" s="5">
        <f>IFERROR(VLOOKUP((CONCATENATE(RIGHT(CONCATENATE("0",DAY(CD4)),2),RIGHT(CONCATENATE("0",MONTH(CD4)),2))),'[1]Vecimiento Cuotas'!$K$22:$M$365,2,0),0)</f>
        <v>350.68</v>
      </c>
      <c r="CE10" s="5">
        <f>IFERROR(VLOOKUP((CONCATENATE(RIGHT(CONCATENATE("0",DAY(CE4)),2),RIGHT(CONCATENATE("0",MONTH(CE4)),2))),'[1]Vecimiento Cuotas'!$K$22:$M$365,2,0),0)</f>
        <v>1110.4699999999998</v>
      </c>
      <c r="CF10" s="5">
        <f>IFERROR(VLOOKUP((CONCATENATE(RIGHT(CONCATENATE("0",DAY(CF4)),2),RIGHT(CONCATENATE("0",MONTH(CF4)),2))),'[1]Vecimiento Cuotas'!$K$22:$M$365,2,0),0)</f>
        <v>2026.9699999999998</v>
      </c>
      <c r="CG10" s="5">
        <f>IFERROR(VLOOKUP((CONCATENATE(RIGHT(CONCATENATE("0",DAY(CG4)),2),RIGHT(CONCATENATE("0",MONTH(CG4)),2))),'[1]Vecimiento Cuotas'!$K$22:$M$365,2,0),0)</f>
        <v>3739.5600000000004</v>
      </c>
      <c r="CH10" s="5">
        <f>IFERROR(VLOOKUP((CONCATENATE(RIGHT(CONCATENATE("0",DAY(CH4)),2),RIGHT(CONCATENATE("0",MONTH(CH4)),2))),'[1]Vecimiento Cuotas'!$K$22:$M$365,2,0),0)</f>
        <v>2200.8199999999997</v>
      </c>
      <c r="CI10" s="5">
        <f>IFERROR(VLOOKUP((CONCATENATE(RIGHT(CONCATENATE("0",DAY(CI4)),2),RIGHT(CONCATENATE("0",MONTH(CI4)),2))),'[1]Vecimiento Cuotas'!$K$22:$M$365,2,0),0)</f>
        <v>7330.01</v>
      </c>
      <c r="CJ10" s="5">
        <f>IFERROR(VLOOKUP((CONCATENATE(RIGHT(CONCATENATE("0",DAY(CJ4)),2),RIGHT(CONCATENATE("0",MONTH(CJ4)),2))),'[1]Vecimiento Cuotas'!$K$22:$M$365,2,0),0)</f>
        <v>13157.19</v>
      </c>
      <c r="CK10" s="5">
        <f>IFERROR(VLOOKUP((CONCATENATE(RIGHT(CONCATENATE("0",DAY(CK4)),2),RIGHT(CONCATENATE("0",MONTH(CK4)),2))),'[1]Vecimiento Cuotas'!$K$22:$M$365,2,0),0)</f>
        <v>8975.01</v>
      </c>
      <c r="CL10" s="5">
        <f>IFERROR(VLOOKUP((CONCATENATE(RIGHT(CONCATENATE("0",DAY(CL4)),2),RIGHT(CONCATENATE("0",MONTH(CL4)),2))),'[1]Vecimiento Cuotas'!$K$22:$M$365,2,0),0)</f>
        <v>37845.440000000002</v>
      </c>
      <c r="CM10" s="5">
        <f>IFERROR(VLOOKUP((CONCATENATE(RIGHT(CONCATENATE("0",DAY(CM4)),2),RIGHT(CONCATENATE("0",MONTH(CM4)),2))),'[1]Vecimiento Cuotas'!$K$22:$M$365,2,0),0)</f>
        <v>0</v>
      </c>
      <c r="CN10" s="5">
        <f>IFERROR(VLOOKUP((CONCATENATE(RIGHT(CONCATENATE("0",DAY(CN4)),2),RIGHT(CONCATENATE("0",MONTH(CN4)),2))),'[1]Vecimiento Cuotas'!$K$22:$M$365,2,0),0)</f>
        <v>7702.83</v>
      </c>
      <c r="CO10" s="5">
        <f>IFERROR(VLOOKUP((CONCATENATE(RIGHT(CONCATENATE("0",DAY(CO4)),2),RIGHT(CONCATENATE("0",MONTH(CO4)),2))),'[1]Vecimiento Cuotas'!$K$22:$M$365,2,0),0)</f>
        <v>4340.03</v>
      </c>
      <c r="CP10" s="5">
        <f>IFERROR(VLOOKUP((CONCATENATE(RIGHT(CONCATENATE("0",DAY(CP4)),2),RIGHT(CONCATENATE("0",MONTH(CP4)),2))),'[1]Vecimiento Cuotas'!$K$22:$M$365,2,0),0)</f>
        <v>307.28999999999996</v>
      </c>
      <c r="CQ10" s="5">
        <f>IFERROR(VLOOKUP((CONCATENATE(RIGHT(CONCATENATE("0",DAY(CQ4)),2),RIGHT(CONCATENATE("0",MONTH(CQ4)),2))),'[1]Vecimiento Cuotas'!$K$22:$M$365,2,0),0)</f>
        <v>70.819999999999993</v>
      </c>
      <c r="CR10" s="5">
        <f>IFERROR(VLOOKUP((CONCATENATE(RIGHT(CONCATENATE("0",DAY(CR4)),2),RIGHT(CONCATENATE("0",MONTH(CR4)),2))),'[1]Vecimiento Cuotas'!$K$22:$M$365,2,0),0)</f>
        <v>11856.54</v>
      </c>
      <c r="CS10" s="5">
        <f>IFERROR(VLOOKUP((CONCATENATE(RIGHT(CONCATENATE("0",DAY(CS4)),2),RIGHT(CONCATENATE("0",MONTH(CS4)),2))),'[1]Vecimiento Cuotas'!$K$22:$M$365,2,0),0)</f>
        <v>179.28</v>
      </c>
      <c r="CT10" s="5">
        <f>IFERROR(VLOOKUP((CONCATENATE(RIGHT(CONCATENATE("0",DAY(CT4)),2),RIGHT(CONCATENATE("0",MONTH(CT4)),2))),'[1]Vecimiento Cuotas'!$K$22:$M$365,2,0),0)</f>
        <v>31.3</v>
      </c>
      <c r="CU10" s="5">
        <f>IFERROR(VLOOKUP((CONCATENATE(RIGHT(CONCATENATE("0",DAY(CU4)),2),RIGHT(CONCATENATE("0",MONTH(CU4)),2))),'[1]Vecimiento Cuotas'!$K$22:$M$365,2,0),0)</f>
        <v>327.31</v>
      </c>
      <c r="CV10" s="5">
        <f>IFERROR(VLOOKUP((CONCATENATE(RIGHT(CONCATENATE("0",DAY(CV4)),2),RIGHT(CONCATENATE("0",MONTH(CV4)),2))),'[1]Vecimiento Cuotas'!$K$22:$M$365,2,0),0)</f>
        <v>160.83999999999997</v>
      </c>
      <c r="CW10" s="5">
        <f>IFERROR(VLOOKUP((CONCATENATE(RIGHT(CONCATENATE("0",DAY(CW4)),2),RIGHT(CONCATENATE("0",MONTH(CW4)),2))),'[1]Vecimiento Cuotas'!$K$22:$M$365,2,0),0)</f>
        <v>266.93</v>
      </c>
      <c r="CX10" s="5">
        <f>IFERROR(VLOOKUP((CONCATENATE(RIGHT(CONCATENATE("0",DAY(CX4)),2),RIGHT(CONCATENATE("0",MONTH(CX4)),2))),'[1]Vecimiento Cuotas'!$K$22:$M$365,2,0),0)</f>
        <v>1146.55</v>
      </c>
      <c r="CY10" s="5">
        <f>IFERROR(VLOOKUP((CONCATENATE(RIGHT(CONCATENATE("0",DAY(CY4)),2),RIGHT(CONCATENATE("0",MONTH(CY4)),2))),'[1]Vecimiento Cuotas'!$K$22:$M$365,2,0),0)</f>
        <v>887.08</v>
      </c>
      <c r="CZ10" s="5">
        <f>IFERROR(VLOOKUP((CONCATENATE(RIGHT(CONCATENATE("0",DAY(CZ4)),2),RIGHT(CONCATENATE("0",MONTH(CZ4)),2))),'[1]Vecimiento Cuotas'!$K$22:$M$365,2,0),0)</f>
        <v>256.18</v>
      </c>
      <c r="DA10" s="5">
        <f>IFERROR(VLOOKUP((CONCATENATE(RIGHT(CONCATENATE("0",DAY(DA4)),2),RIGHT(CONCATENATE("0",MONTH(DA4)),2))),'[1]Vecimiento Cuotas'!$K$22:$M$365,2,0),0)</f>
        <v>524.68999999999994</v>
      </c>
      <c r="DB10" s="5">
        <f>IFERROR(VLOOKUP((CONCATENATE(RIGHT(CONCATENATE("0",DAY(DB4)),2),RIGHT(CONCATENATE("0",MONTH(DB4)),2))),'[1]Vecimiento Cuotas'!$K$22:$M$365,2,0),0)</f>
        <v>2183.4499999999998</v>
      </c>
      <c r="DC10" s="5">
        <f>IFERROR(VLOOKUP((CONCATENATE(RIGHT(CONCATENATE("0",DAY(DC4)),2),RIGHT(CONCATENATE("0",MONTH(DC4)),2))),'[1]Vecimiento Cuotas'!$K$22:$M$365,2,0),0)</f>
        <v>2134.3000000000002</v>
      </c>
      <c r="DD10" s="5">
        <f>IFERROR(VLOOKUP((CONCATENATE(RIGHT(CONCATENATE("0",DAY(DD4)),2),RIGHT(CONCATENATE("0",MONTH(DD4)),2))),'[1]Vecimiento Cuotas'!$K$22:$M$365,2,0),0)</f>
        <v>1236.05</v>
      </c>
      <c r="DE10" s="5">
        <f>IFERROR(VLOOKUP((CONCATENATE(RIGHT(CONCATENATE("0",DAY(DE4)),2),RIGHT(CONCATENATE("0",MONTH(DE4)),2))),'[1]Vecimiento Cuotas'!$K$22:$M$365,2,0),0)</f>
        <v>526.56999999999994</v>
      </c>
      <c r="DF10" s="5">
        <f>IFERROR(VLOOKUP((CONCATENATE(RIGHT(CONCATENATE("0",DAY(DF4)),2),RIGHT(CONCATENATE("0",MONTH(DF4)),2))),'[1]Vecimiento Cuotas'!$K$22:$M$365,2,0),0)</f>
        <v>2925.87</v>
      </c>
      <c r="DG10" s="5">
        <f>IFERROR(VLOOKUP((CONCATENATE(RIGHT(CONCATENATE("0",DAY(DG4)),2),RIGHT(CONCATENATE("0",MONTH(DG4)),2))),'[1]Vecimiento Cuotas'!$K$22:$M$365,2,0),0)</f>
        <v>4128.3899999999994</v>
      </c>
      <c r="DH10" s="5">
        <f>IFERROR(VLOOKUP((CONCATENATE(RIGHT(CONCATENATE("0",DAY(DH4)),2),RIGHT(CONCATENATE("0",MONTH(DH4)),2))),'[1]Vecimiento Cuotas'!$K$22:$M$365,2,0),0)</f>
        <v>990.34999999999991</v>
      </c>
      <c r="DI10" s="5">
        <f>IFERROR(VLOOKUP((CONCATENATE(RIGHT(CONCATENATE("0",DAY(DI4)),2),RIGHT(CONCATENATE("0",MONTH(DI4)),2))),'[1]Vecimiento Cuotas'!$K$22:$M$365,2,0),0)</f>
        <v>373.62</v>
      </c>
      <c r="DJ10" s="5">
        <f>IFERROR(VLOOKUP((CONCATENATE(RIGHT(CONCATENATE("0",DAY(DJ4)),2),RIGHT(CONCATENATE("0",MONTH(DJ4)),2))),'[1]Vecimiento Cuotas'!$K$22:$M$365,2,0),0)</f>
        <v>1168.1599999999999</v>
      </c>
      <c r="DK10" s="5">
        <f>IFERROR(VLOOKUP((CONCATENATE(RIGHT(CONCATENATE("0",DAY(DK4)),2),RIGHT(CONCATENATE("0",MONTH(DK4)),2))),'[1]Vecimiento Cuotas'!$K$22:$M$365,2,0),0)</f>
        <v>2147.7199999999998</v>
      </c>
      <c r="DL10" s="5">
        <f>IFERROR(VLOOKUP((CONCATENATE(RIGHT(CONCATENATE("0",DAY(DL4)),2),RIGHT(CONCATENATE("0",MONTH(DL4)),2))),'[1]Vecimiento Cuotas'!$K$22:$M$365,2,0),0)</f>
        <v>3981.3900000000003</v>
      </c>
      <c r="DM10" s="5">
        <f>IFERROR(VLOOKUP((CONCATENATE(RIGHT(CONCATENATE("0",DAY(DM4)),2),RIGHT(CONCATENATE("0",MONTH(DM4)),2))),'[1]Vecimiento Cuotas'!$K$22:$M$365,2,0),0)</f>
        <v>2463.4299999999998</v>
      </c>
      <c r="DN10" s="5">
        <f>IFERROR(VLOOKUP((CONCATENATE(RIGHT(CONCATENATE("0",DAY(DN4)),2),RIGHT(CONCATENATE("0",MONTH(DN4)),2))),'[1]Vecimiento Cuotas'!$K$22:$M$365,2,0),0)</f>
        <v>7792.92</v>
      </c>
      <c r="DO10" s="5">
        <f>IFERROR(VLOOKUP((CONCATENATE(RIGHT(CONCATENATE("0",DAY(DO4)),2),RIGHT(CONCATENATE("0",MONTH(DO4)),2))),'[1]Vecimiento Cuotas'!$K$22:$M$365,2,0),0)</f>
        <v>14080.119999999999</v>
      </c>
      <c r="DP10" s="5">
        <f>IFERROR(VLOOKUP((CONCATENATE(RIGHT(CONCATENATE("0",DAY(DP4)),2),RIGHT(CONCATENATE("0",MONTH(DP4)),2))),'[1]Vecimiento Cuotas'!$K$22:$M$365,2,0),0)</f>
        <v>9495.82</v>
      </c>
      <c r="DQ10" s="5">
        <f>IFERROR(VLOOKUP((CONCATENATE(RIGHT(CONCATENATE("0",DAY(DQ4)),2),RIGHT(CONCATENATE("0",MONTH(DQ4)),2))),'[1]Vecimiento Cuotas'!$K$22:$M$365,2,0),0)</f>
        <v>38630.99</v>
      </c>
      <c r="DR10" s="5">
        <f>IFERROR(VLOOKUP((CONCATENATE(RIGHT(CONCATENATE("0",DAY(DR4)),2),RIGHT(CONCATENATE("0",MONTH(DR4)),2))),'[1]Vecimiento Cuotas'!$K$22:$M$365,2,0),0)</f>
        <v>7532.57</v>
      </c>
      <c r="DS10" s="5">
        <f>IFERROR(VLOOKUP((CONCATENATE(RIGHT(CONCATENATE("0",DAY(DS4)),2),RIGHT(CONCATENATE("0",MONTH(DS4)),2))),'[1]Vecimiento Cuotas'!$K$22:$M$365,2,0),0)</f>
        <v>4247.7199999999993</v>
      </c>
      <c r="DT10" s="5">
        <f>IFERROR(VLOOKUP((CONCATENATE(RIGHT(CONCATENATE("0",DAY(DT4)),2),RIGHT(CONCATENATE("0",MONTH(DT4)),2))),'[1]Vecimiento Cuotas'!$K$22:$M$365,2,0),0)</f>
        <v>300.53999999999996</v>
      </c>
      <c r="DU10" s="5">
        <f>IFERROR(VLOOKUP((CONCATENATE(RIGHT(CONCATENATE("0",DAY(DU4)),2),RIGHT(CONCATENATE("0",MONTH(DU4)),2))),'[1]Vecimiento Cuotas'!$K$22:$M$365,2,0),0)</f>
        <v>68.789999999999992</v>
      </c>
      <c r="DV10" s="5">
        <f>IFERROR(VLOOKUP((CONCATENATE(RIGHT(CONCATENATE("0",DAY(DV4)),2),RIGHT(CONCATENATE("0",MONTH(DV4)),2))),'[1]Vecimiento Cuotas'!$K$22:$M$365,2,0),0)</f>
        <v>11588.49</v>
      </c>
      <c r="DW10" s="5">
        <f>IFERROR(VLOOKUP((CONCATENATE(RIGHT(CONCATENATE("0",DAY(DW4)),2),RIGHT(CONCATENATE("0",MONTH(DW4)),2))),'[1]Vecimiento Cuotas'!$K$22:$M$365,2,0),0)</f>
        <v>175.73000000000002</v>
      </c>
      <c r="DX10" s="5">
        <f>IFERROR(VLOOKUP((CONCATENATE(RIGHT(CONCATENATE("0",DAY(DX4)),2),RIGHT(CONCATENATE("0",MONTH(DX4)),2))),'[1]Vecimiento Cuotas'!$K$22:$M$365,2,0),0)</f>
        <v>30.83</v>
      </c>
      <c r="DY10" s="5">
        <f>IFERROR(VLOOKUP((CONCATENATE(RIGHT(CONCATENATE("0",DAY(DY4)),2),RIGHT(CONCATENATE("0",MONTH(DY4)),2))),'[1]Vecimiento Cuotas'!$K$22:$M$365,2,0),0)</f>
        <v>318.82</v>
      </c>
      <c r="DZ10" s="5">
        <f>IFERROR(VLOOKUP((CONCATENATE(RIGHT(CONCATENATE("0",DAY(DZ4)),2),RIGHT(CONCATENATE("0",MONTH(DZ4)),2))),'[1]Vecimiento Cuotas'!$K$22:$M$365,2,0),0)</f>
        <v>156.97</v>
      </c>
      <c r="EA10" s="5">
        <f>IFERROR(VLOOKUP((CONCATENATE(RIGHT(CONCATENATE("0",DAY(EA4)),2),RIGHT(CONCATENATE("0",MONTH(EA4)),2))),'[1]Vecimiento Cuotas'!$K$22:$M$365,2,0),0)</f>
        <v>261.39</v>
      </c>
      <c r="EB10" s="5">
        <f>IFERROR(VLOOKUP((CONCATENATE(RIGHT(CONCATENATE("0",DAY(EB4)),2),RIGHT(CONCATENATE("0",MONTH(EB4)),2))),'[1]Vecimiento Cuotas'!$K$22:$M$365,2,0),0)</f>
        <v>1121.04</v>
      </c>
      <c r="EC10" s="5">
        <f>IFERROR(VLOOKUP((CONCATENATE(RIGHT(CONCATENATE("0",DAY(EC4)),2),RIGHT(CONCATENATE("0",MONTH(EC4)),2))),'[1]Vecimiento Cuotas'!$K$22:$M$365,2,0),0)</f>
        <v>866.14</v>
      </c>
      <c r="ED10" s="5">
        <f>IFERROR(VLOOKUP((CONCATENATE(RIGHT(CONCATENATE("0",DAY(ED4)),2),RIGHT(CONCATENATE("0",MONTH(ED4)),2))),'[1]Vecimiento Cuotas'!$K$22:$M$365,2,0),0)</f>
        <v>250.45</v>
      </c>
      <c r="EE10" s="5">
        <f>IFERROR(VLOOKUP((CONCATENATE(RIGHT(CONCATENATE("0",DAY(EE4)),2),RIGHT(CONCATENATE("0",MONTH(EE4)),2))),'[1]Vecimiento Cuotas'!$K$22:$M$365,2,0),0)</f>
        <v>513.64</v>
      </c>
      <c r="EF10" s="5">
        <f>IFERROR(VLOOKUP((CONCATENATE(RIGHT(CONCATENATE("0",DAY(EF4)),2),RIGHT(CONCATENATE("0",MONTH(EF4)),2))),'[1]Vecimiento Cuotas'!$K$22:$M$365,2,0),0)</f>
        <v>2135.62</v>
      </c>
      <c r="EG10" s="5">
        <f>IFERROR(VLOOKUP((CONCATENATE(RIGHT(CONCATENATE("0",DAY(EG4)),2),RIGHT(CONCATENATE("0",MONTH(EG4)),2))),'[1]Vecimiento Cuotas'!$K$22:$M$365,2,0),0)</f>
        <v>2089.4899999999998</v>
      </c>
      <c r="EH10" s="5">
        <f>IFERROR(VLOOKUP((CONCATENATE(RIGHT(CONCATENATE("0",DAY(EH4)),2),RIGHT(CONCATENATE("0",MONTH(EH4)),2))),'[1]Vecimiento Cuotas'!$K$22:$M$365,2,0),0)</f>
        <v>1250.46</v>
      </c>
      <c r="EI10" s="5">
        <f>IFERROR(VLOOKUP((CONCATENATE(RIGHT(CONCATENATE("0",DAY(EI4)),2),RIGHT(CONCATENATE("0",MONTH(EI4)),2))),'[1]Vecimiento Cuotas'!$K$22:$M$365,2,0),0)</f>
        <v>516.37</v>
      </c>
      <c r="EJ10" s="5">
        <f>IFERROR(VLOOKUP((CONCATENATE(RIGHT(CONCATENATE("0",DAY(EJ4)),2),RIGHT(CONCATENATE("0",MONTH(EJ4)),2))),'[1]Vecimiento Cuotas'!$K$22:$M$365,2,0),0)</f>
        <v>2859.19</v>
      </c>
      <c r="EK10" s="5">
        <f>IFERROR(VLOOKUP((CONCATENATE(RIGHT(CONCATENATE("0",DAY(EK4)),2),RIGHT(CONCATENATE("0",MONTH(EK4)),2))),'[1]Vecimiento Cuotas'!$K$22:$M$365,2,0),0)</f>
        <v>4036.38</v>
      </c>
      <c r="EL10" s="5">
        <f>IFERROR(VLOOKUP((CONCATENATE(RIGHT(CONCATENATE("0",DAY(EL4)),2),RIGHT(CONCATENATE("0",MONTH(EL4)),2))),'[1]Vecimiento Cuotas'!$K$22:$M$365,2,0),0)</f>
        <v>969.53</v>
      </c>
      <c r="EM10" s="5">
        <f>IFERROR(VLOOKUP((CONCATENATE(RIGHT(CONCATENATE("0",DAY(EM4)),2),RIGHT(CONCATENATE("0",MONTH(EM4)),2))),'[1]Vecimiento Cuotas'!$K$22:$M$365,2,0),0)</f>
        <v>365</v>
      </c>
      <c r="EN10" s="5">
        <f>IFERROR(VLOOKUP((CONCATENATE(RIGHT(CONCATENATE("0",DAY(EN4)),2),RIGHT(CONCATENATE("0",MONTH(EN4)),2))),'[1]Vecimiento Cuotas'!$K$22:$M$365,2,0),0)</f>
        <v>1145.1999999999998</v>
      </c>
      <c r="EO10" s="5">
        <f>IFERROR(VLOOKUP((CONCATENATE(RIGHT(CONCATENATE("0",DAY(EO4)),2),RIGHT(CONCATENATE("0",MONTH(EO4)),2))),'[1]Vecimiento Cuotas'!$K$22:$M$365,2,0),0)</f>
        <v>2098.7799999999997</v>
      </c>
      <c r="EP10" s="5">
        <f>IFERROR(VLOOKUP((CONCATENATE(RIGHT(CONCATENATE("0",DAY(EP4)),2),RIGHT(CONCATENATE("0",MONTH(EP4)),2))),'[1]Vecimiento Cuotas'!$K$22:$M$365,2,0),0)</f>
        <v>3891.59</v>
      </c>
      <c r="EQ10" s="5">
        <f>IFERROR(VLOOKUP((CONCATENATE(RIGHT(CONCATENATE("0",DAY(EQ4)),2),RIGHT(CONCATENATE("0",MONTH(EQ4)),2))),'[1]Vecimiento Cuotas'!$K$22:$M$365,2,0),0)</f>
        <v>2411.3000000000002</v>
      </c>
      <c r="ER10" s="5">
        <f>IFERROR(VLOOKUP((CONCATENATE(RIGHT(CONCATENATE("0",DAY(ER4)),2),RIGHT(CONCATENATE("0",MONTH(ER4)),2))),'[1]Vecimiento Cuotas'!$K$22:$M$365,2,0),0)</f>
        <v>7622.26</v>
      </c>
      <c r="ES10" s="5">
        <f>IFERROR(VLOOKUP((CONCATENATE(RIGHT(CONCATENATE("0",DAY(ES4)),2),RIGHT(CONCATENATE("0",MONTH(ES4)),2))),'[1]Vecimiento Cuotas'!$K$22:$M$365,2,0),0)</f>
        <v>13783.4</v>
      </c>
      <c r="ET10" s="5">
        <f>IFERROR(VLOOKUP((CONCATENATE(RIGHT(CONCATENATE("0",DAY(ET4)),2),RIGHT(CONCATENATE("0",MONTH(ET4)),2))),'[1]Vecimiento Cuotas'!$K$22:$M$365,2,0),0)</f>
        <v>9281.6899999999987</v>
      </c>
      <c r="EU10" s="5">
        <f>IFERROR(VLOOKUP((CONCATENATE(RIGHT(CONCATENATE("0",DAY(EU4)),2),RIGHT(CONCATENATE("0",MONTH(EU4)),2))),'[1]Vecimiento Cuotas'!$K$22:$M$365,2,0),0)</f>
        <v>37835.49</v>
      </c>
      <c r="EV10" s="5">
        <f>IFERROR(VLOOKUP((CONCATENATE(RIGHT(CONCATENATE("0",DAY(EV4)),2),RIGHT(CONCATENATE("0",MONTH(EV4)),2))),'[1]Vecimiento Cuotas'!$K$22:$M$365,2,0),0)</f>
        <v>0</v>
      </c>
      <c r="EW10" s="5">
        <f>IFERROR(VLOOKUP((CONCATENATE(RIGHT(CONCATENATE("0",DAY(EW4)),2),RIGHT(CONCATENATE("0",MONTH(EW4)),2))),'[1]Vecimiento Cuotas'!$K$22:$M$365,2,0),0)</f>
        <v>7728.16</v>
      </c>
      <c r="EX10" s="5">
        <f>IFERROR(VLOOKUP((CONCATENATE(RIGHT(CONCATENATE("0",DAY(EX4)),2),RIGHT(CONCATENATE("0",MONTH(EX4)),2))),'[1]Vecimiento Cuotas'!$K$22:$M$365,2,0),0)</f>
        <v>4319.8099999999995</v>
      </c>
      <c r="EY10" s="5">
        <f>IFERROR(VLOOKUP((CONCATENATE(RIGHT(CONCATENATE("0",DAY(EY4)),2),RIGHT(CONCATENATE("0",MONTH(EY4)),2))),'[1]Vecimiento Cuotas'!$K$22:$M$365,2,0),0)</f>
        <v>306.52999999999997</v>
      </c>
      <c r="EZ10" s="5">
        <f>IFERROR(VLOOKUP((CONCATENATE(RIGHT(CONCATENATE("0",DAY(EZ4)),2),RIGHT(CONCATENATE("0",MONTH(EZ4)),2))),'[1]Vecimiento Cuotas'!$K$22:$M$365,2,0),0)</f>
        <v>69.47</v>
      </c>
      <c r="FA10" s="5">
        <f>IFERROR(VLOOKUP((CONCATENATE(RIGHT(CONCATENATE("0",DAY(FA4)),2),RIGHT(CONCATENATE("0",MONTH(FA4)),2))),'[1]Vecimiento Cuotas'!$K$22:$M$365,2,0),0)</f>
        <v>11786.509999999998</v>
      </c>
      <c r="FB10" s="5">
        <f>IFERROR(VLOOKUP((CONCATENATE(RIGHT(CONCATENATE("0",DAY(FB4)),2),RIGHT(CONCATENATE("0",MONTH(FB4)),2))),'[1]Vecimiento Cuotas'!$K$22:$M$365,2,0),0)</f>
        <v>178.36</v>
      </c>
      <c r="FC10" s="5">
        <f>IFERROR(VLOOKUP((CONCATENATE(RIGHT(CONCATENATE("0",DAY(FC4)),2),RIGHT(CONCATENATE("0",MONTH(FC4)),2))),'[1]Vecimiento Cuotas'!$K$22:$M$365,2,0),0)</f>
        <v>31.14</v>
      </c>
      <c r="FD10" s="5">
        <f>IFERROR(VLOOKUP((CONCATENATE(RIGHT(CONCATENATE("0",DAY(FD4)),2),RIGHT(CONCATENATE("0",MONTH(FD4)),2))),'[1]Vecimiento Cuotas'!$K$22:$M$365,2,0),0)</f>
        <v>372.1</v>
      </c>
      <c r="FE10" s="5">
        <f>IFERROR(VLOOKUP((CONCATENATE(RIGHT(CONCATENATE("0",DAY(FE4)),2),RIGHT(CONCATENATE("0",MONTH(FE4)),2))),'[1]Vecimiento Cuotas'!$K$22:$M$365,2,0),0)</f>
        <v>159.01999999999998</v>
      </c>
      <c r="FF10" s="5">
        <f>IFERROR(VLOOKUP((CONCATENATE(RIGHT(CONCATENATE("0",DAY(FF4)),2),RIGHT(CONCATENATE("0",MONTH(FF4)),2))),'[1]Vecimiento Cuotas'!$K$22:$M$365,2,0),0)</f>
        <v>265.53999999999996</v>
      </c>
      <c r="FG10" s="5">
        <f>IFERROR(VLOOKUP((CONCATENATE(RIGHT(CONCATENATE("0",DAY(FG4)),2),RIGHT(CONCATENATE("0",MONTH(FG4)),2))),'[1]Vecimiento Cuotas'!$K$22:$M$365,2,0),0)</f>
        <v>1142.3699999999999</v>
      </c>
      <c r="FH10" s="5">
        <f>IFERROR(VLOOKUP((CONCATENATE(RIGHT(CONCATENATE("0",DAY(FH4)),2),RIGHT(CONCATENATE("0",MONTH(FH4)),2))),'[1]Vecimiento Cuotas'!$K$22:$M$365,2,0),0)</f>
        <v>884.15</v>
      </c>
      <c r="FI10" s="5">
        <f>IFERROR(VLOOKUP((CONCATENATE(RIGHT(CONCATENATE("0",DAY(FI4)),2),RIGHT(CONCATENATE("0",MONTH(FI4)),2))),'[1]Vecimiento Cuotas'!$K$22:$M$365,2,0),0)</f>
        <v>255.29999999999998</v>
      </c>
      <c r="FJ10" s="5">
        <f>IFERROR(VLOOKUP((CONCATENATE(RIGHT(CONCATENATE("0",DAY(FJ4)),2),RIGHT(CONCATENATE("0",MONTH(FJ4)),2))),'[1]Vecimiento Cuotas'!$K$22:$M$365,2,0),0)</f>
        <v>522.89</v>
      </c>
      <c r="FK10" s="5">
        <f>IFERROR(VLOOKUP((CONCATENATE(RIGHT(CONCATENATE("0",DAY(FK4)),2),RIGHT(CONCATENATE("0",MONTH(FK4)),2))),'[1]Vecimiento Cuotas'!$K$22:$M$365,2,0),0)</f>
        <v>2173.1800000000003</v>
      </c>
      <c r="FL10" s="5">
        <f>IFERROR(VLOOKUP((CONCATENATE(RIGHT(CONCATENATE("0",DAY(FL4)),2),RIGHT(CONCATENATE("0",MONTH(FL4)),2))),'[1]Vecimiento Cuotas'!$K$22:$M$365,2,0),0)</f>
        <v>2126.17</v>
      </c>
      <c r="FM10" s="5">
        <f>IFERROR(VLOOKUP((CONCATENATE(RIGHT(CONCATENATE("0",DAY(FM4)),2),RIGHT(CONCATENATE("0",MONTH(FM4)),2))),'[1]Vecimiento Cuotas'!$K$22:$M$365,2,0),0)</f>
        <v>1331.01</v>
      </c>
      <c r="FN10" s="5">
        <f>IFERROR(VLOOKUP((CONCATENATE(RIGHT(CONCATENATE("0",DAY(FN4)),2),RIGHT(CONCATENATE("0",MONTH(FN4)),2))),'[1]Vecimiento Cuotas'!$K$22:$M$365,2,0),0)</f>
        <v>523.61</v>
      </c>
      <c r="FO10" s="5">
        <f>IFERROR(VLOOKUP((CONCATENATE(RIGHT(CONCATENATE("0",DAY(FO4)),2),RIGHT(CONCATENATE("0",MONTH(FO4)),2))),'[1]Vecimiento Cuotas'!$K$22:$M$365,2,0),0)</f>
        <v>2974.6499999999996</v>
      </c>
      <c r="FP10" s="5">
        <f>IFERROR(VLOOKUP((CONCATENATE(RIGHT(CONCATENATE("0",DAY(FP4)),2),RIGHT(CONCATENATE("0",MONTH(FP4)),2))),'[1]Vecimiento Cuotas'!$K$22:$M$365,2,0),0)</f>
        <v>4175.43</v>
      </c>
      <c r="FQ10" s="5">
        <f>IFERROR(VLOOKUP((CONCATENATE(RIGHT(CONCATENATE("0",DAY(FQ4)),2),RIGHT(CONCATENATE("0",MONTH(FQ4)),2))),'[1]Vecimiento Cuotas'!$K$22:$M$365,2,0),0)</f>
        <v>986.5</v>
      </c>
      <c r="FR10" s="5">
        <f>IFERROR(VLOOKUP((CONCATENATE(RIGHT(CONCATENATE("0",DAY(FR4)),2),RIGHT(CONCATENATE("0",MONTH(FR4)),2))),'[1]Vecimiento Cuotas'!$K$22:$M$365,2,0),0)</f>
        <v>404.38</v>
      </c>
      <c r="FS10" s="5">
        <f>IFERROR(VLOOKUP((CONCATENATE(RIGHT(CONCATENATE("0",DAY(FS4)),2),RIGHT(CONCATENATE("0",MONTH(FS4)),2))),'[1]Vecimiento Cuotas'!$K$22:$M$365,2,0),0)</f>
        <v>1162.3499999999999</v>
      </c>
      <c r="FT10" s="5">
        <f>IFERROR(VLOOKUP((CONCATENATE(RIGHT(CONCATENATE("0",DAY(FT4)),2),RIGHT(CONCATENATE("0",MONTH(FT4)),2))),'[1]Vecimiento Cuotas'!$K$22:$M$365,2,0),0)</f>
        <v>2134.13</v>
      </c>
      <c r="FU10" s="5">
        <f>IFERROR(VLOOKUP((CONCATENATE(RIGHT(CONCATENATE("0",DAY(FU4)),2),RIGHT(CONCATENATE("0",MONTH(FU4)),2))),'[1]Vecimiento Cuotas'!$K$22:$M$365,2,0),0)</f>
        <v>4065.12</v>
      </c>
      <c r="FV10" s="5">
        <f>IFERROR(VLOOKUP((CONCATENATE(RIGHT(CONCATENATE("0",DAY(FV4)),2),RIGHT(CONCATENATE("0",MONTH(FV4)),2))),'[1]Vecimiento Cuotas'!$K$22:$M$365,2,0),0)</f>
        <v>2453.9299999999998</v>
      </c>
      <c r="FW10" s="5">
        <f>IFERROR(VLOOKUP((CONCATENATE(RIGHT(CONCATENATE("0",DAY(FW4)),2),RIGHT(CONCATENATE("0",MONTH(FW4)),2))),'[1]Vecimiento Cuotas'!$K$22:$M$365,2,0),0)</f>
        <v>7767.51</v>
      </c>
      <c r="FX10" s="5">
        <f>IFERROR(VLOOKUP((CONCATENATE(RIGHT(CONCATENATE("0",DAY(FX4)),2),RIGHT(CONCATENATE("0",MONTH(FX4)),2))),'[1]Vecimiento Cuotas'!$K$22:$M$365,2,0),0)</f>
        <v>14068.38</v>
      </c>
      <c r="FY10" s="5">
        <f>IFERROR(VLOOKUP((CONCATENATE(RIGHT(CONCATENATE("0",DAY(FY4)),2),RIGHT(CONCATENATE("0",MONTH(FY4)),2))),'[1]Vecimiento Cuotas'!$K$22:$M$365,2,0),0)</f>
        <v>9561.6</v>
      </c>
      <c r="FZ10" s="5">
        <f>IFERROR(VLOOKUP((CONCATENATE(RIGHT(CONCATENATE("0",DAY(FZ4)),2),RIGHT(CONCATENATE("0",MONTH(FZ4)),2))),'[1]Vecimiento Cuotas'!$K$22:$M$365,2,0),0)</f>
        <v>38830.69</v>
      </c>
      <c r="GA10" s="5">
        <f>IFERROR(VLOOKUP((CONCATENATE(RIGHT(CONCATENATE("0",DAY(GA4)),2),RIGHT(CONCATENATE("0",MONTH(GA4)),2))),'[1]Vecimiento Cuotas'!$K$22:$M$365,2,0),0)</f>
        <v>7557.27</v>
      </c>
      <c r="GB10" s="5">
        <f>IFERROR(VLOOKUP((CONCATENATE(RIGHT(CONCATENATE("0",DAY(GB4)),2),RIGHT(CONCATENATE("0",MONTH(GB4)),2))),'[1]Vecimiento Cuotas'!$K$22:$M$365,2,0),0)</f>
        <v>4228.4400000000005</v>
      </c>
      <c r="GC10" s="5">
        <f>IFERROR(VLOOKUP((CONCATENATE(RIGHT(CONCATENATE("0",DAY(GC4)),2),RIGHT(CONCATENATE("0",MONTH(GC4)),2))),'[1]Vecimiento Cuotas'!$K$22:$M$365,2,0),0)</f>
        <v>299.77999999999997</v>
      </c>
      <c r="GD10" s="5">
        <f>IFERROR(VLOOKUP((CONCATENATE(RIGHT(CONCATENATE("0",DAY(GD4)),2),RIGHT(CONCATENATE("0",MONTH(GD4)),2))),'[1]Vecimiento Cuotas'!$K$22:$M$365,2,0),0)</f>
        <v>67.460000000000008</v>
      </c>
      <c r="GE10" s="5">
        <f>IFERROR(VLOOKUP((CONCATENATE(RIGHT(CONCATENATE("0",DAY(GE4)),2),RIGHT(CONCATENATE("0",MONTH(GE4)),2))),'[1]Vecimiento Cuotas'!$K$22:$M$365,2,0),0)</f>
        <v>11520.11</v>
      </c>
      <c r="GF10" s="5">
        <f>IFERROR(VLOOKUP((CONCATENATE(RIGHT(CONCATENATE("0",DAY(GF4)),2),RIGHT(CONCATENATE("0",MONTH(GF4)),2))),'[1]Vecimiento Cuotas'!$K$22:$M$365,2,0),0)</f>
        <v>174.82999999999998</v>
      </c>
      <c r="GG10" s="5">
        <f>IFERROR(VLOOKUP((CONCATENATE(RIGHT(CONCATENATE("0",DAY(GG4)),2),RIGHT(CONCATENATE("0",MONTH(GG4)),2))),'[1]Vecimiento Cuotas'!$K$22:$M$365,2,0),0)</f>
        <v>30.68</v>
      </c>
      <c r="GH10" s="5">
        <f>IFERROR(VLOOKUP((CONCATENATE(RIGHT(CONCATENATE("0",DAY(GH4)),2),RIGHT(CONCATENATE("0",MONTH(GH4)),2))),'[1]Vecimiento Cuotas'!$K$22:$M$365,2,0),0)</f>
        <v>363.63</v>
      </c>
      <c r="GI10" s="5">
        <f>IFERROR(VLOOKUP((CONCATENATE(RIGHT(CONCATENATE("0",DAY(GI4)),2),RIGHT(CONCATENATE("0",MONTH(GI4)),2))),'[1]Vecimiento Cuotas'!$K$22:$M$365,2,0),0)</f>
        <v>155.19999999999999</v>
      </c>
      <c r="GJ10" s="5">
        <f>IFERROR(VLOOKUP((CONCATENATE(RIGHT(CONCATENATE("0",DAY(GJ4)),2),RIGHT(CONCATENATE("0",MONTH(GJ4)),2))),'[1]Vecimiento Cuotas'!$K$22:$M$365,2,0),0)</f>
        <v>260.02999999999997</v>
      </c>
      <c r="GK10" s="5">
        <f>IFERROR(VLOOKUP((CONCATENATE(RIGHT(CONCATENATE("0",DAY(GK4)),2),RIGHT(CONCATENATE("0",MONTH(GK4)),2))),'[1]Vecimiento Cuotas'!$K$22:$M$365,2,0),0)</f>
        <v>1116.93</v>
      </c>
      <c r="GL10" s="5">
        <f>IFERROR(VLOOKUP((CONCATENATE(RIGHT(CONCATENATE("0",DAY(GL4)),2),RIGHT(CONCATENATE("0",MONTH(GL4)),2))),'[1]Vecimiento Cuotas'!$K$22:$M$365,2,0),0)</f>
        <v>863.29000000000008</v>
      </c>
      <c r="GM10" s="5">
        <f>IFERROR(VLOOKUP((CONCATENATE(RIGHT(CONCATENATE("0",DAY(GM4)),2),RIGHT(CONCATENATE("0",MONTH(GM4)),2))),'[1]Vecimiento Cuotas'!$K$22:$M$365,2,0),0)</f>
        <v>249.59</v>
      </c>
      <c r="GN10" s="5">
        <f>IFERROR(VLOOKUP((CONCATENATE(RIGHT(CONCATENATE("0",DAY(GN4)),2),RIGHT(CONCATENATE("0",MONTH(GN4)),2))),'[1]Vecimiento Cuotas'!$K$22:$M$365,2,0),0)</f>
        <v>511.85</v>
      </c>
      <c r="GO10" s="5">
        <f>IFERROR(VLOOKUP((CONCATENATE(RIGHT(CONCATENATE("0",DAY(GO4)),2),RIGHT(CONCATENATE("0",MONTH(GO4)),2))),'[1]Vecimiento Cuotas'!$K$22:$M$365,2,0),0)</f>
        <v>2125.6000000000004</v>
      </c>
      <c r="GP10" s="5">
        <f>IFERROR(VLOOKUP((CONCATENATE(RIGHT(CONCATENATE("0",DAY(GP4)),2),RIGHT(CONCATENATE("0",MONTH(GP4)),2))),'[1]Vecimiento Cuotas'!$K$22:$M$365,2,0),0)</f>
        <v>2081.52</v>
      </c>
      <c r="GQ10" s="5">
        <f>IFERROR(VLOOKUP((CONCATENATE(RIGHT(CONCATENATE("0",DAY(GQ4)),2),RIGHT(CONCATENATE("0",MONTH(GQ4)),2))),'[1]Vecimiento Cuotas'!$K$22:$M$365,2,0),0)</f>
        <v>1301</v>
      </c>
      <c r="GR10" s="5">
        <f>IFERROR(VLOOKUP((CONCATENATE(RIGHT(CONCATENATE("0",DAY(GR4)),2),RIGHT(CONCATENATE("0",MONTH(GR4)),2))),'[1]Vecimiento Cuotas'!$K$22:$M$365,2,0),0)</f>
        <v>513.47</v>
      </c>
      <c r="GS10" s="5">
        <f>IFERROR(VLOOKUP((CONCATENATE(RIGHT(CONCATENATE("0",DAY(GS4)),2),RIGHT(CONCATENATE("0",MONTH(GS4)),2))),'[1]Vecimiento Cuotas'!$K$22:$M$365,2,0),0)</f>
        <v>2908.1899999999996</v>
      </c>
      <c r="GT10" s="5">
        <f>IFERROR(VLOOKUP((CONCATENATE(RIGHT(CONCATENATE("0",DAY(GT4)),2),RIGHT(CONCATENATE("0",MONTH(GT4)),2))),'[1]Vecimiento Cuotas'!$K$22:$M$365,2,0),0)</f>
        <v>4083.77</v>
      </c>
      <c r="GU10" s="5">
        <f>IFERROR(VLOOKUP((CONCATENATE(RIGHT(CONCATENATE("0",DAY(GU4)),2),RIGHT(CONCATENATE("0",MONTH(GU4)),2))),'[1]Vecimiento Cuotas'!$K$22:$M$365,2,0),0)</f>
        <v>965.79</v>
      </c>
      <c r="GV10" s="5">
        <f>IFERROR(VLOOKUP((CONCATENATE(RIGHT(CONCATENATE("0",DAY(GV4)),2),RIGHT(CONCATENATE("0",MONTH(GV4)),2))),'[1]Vecimiento Cuotas'!$K$22:$M$365,2,0),0)</f>
        <v>395.81</v>
      </c>
      <c r="GW10" s="5">
        <f>IFERROR(VLOOKUP((CONCATENATE(RIGHT(CONCATENATE("0",DAY(GW4)),2),RIGHT(CONCATENATE("0",MONTH(GW4)),2))),'[1]Vecimiento Cuotas'!$K$22:$M$365,2,0),0)</f>
        <v>1139.53</v>
      </c>
      <c r="GX10" s="5">
        <f>IFERROR(VLOOKUP((CONCATENATE(RIGHT(CONCATENATE("0",DAY(GX4)),2),RIGHT(CONCATENATE("0",MONTH(GX4)),2))),'[1]Vecimiento Cuotas'!$K$22:$M$365,2,0),0)</f>
        <v>2085.52</v>
      </c>
      <c r="GY10" s="5">
        <f>IFERROR(VLOOKUP((CONCATENATE(RIGHT(CONCATENATE("0",DAY(GY4)),2),RIGHT(CONCATENATE("0",MONTH(GY4)),2))),'[1]Vecimiento Cuotas'!$K$22:$M$365,2,0),0)</f>
        <v>3976.63</v>
      </c>
      <c r="GZ10" s="5">
        <f>IFERROR(VLOOKUP((CONCATENATE(RIGHT(CONCATENATE("0",DAY(GZ4)),2),RIGHT(CONCATENATE("0",MONTH(GZ4)),2))),'[1]Vecimiento Cuotas'!$K$22:$M$365,2,0),0)</f>
        <v>2424.16</v>
      </c>
      <c r="HA10" s="5">
        <f>IFERROR(VLOOKUP((CONCATENATE(RIGHT(CONCATENATE("0",DAY(HA4)),2),RIGHT(CONCATENATE("0",MONTH(HA4)),2))),'[1]Vecimiento Cuotas'!$K$22:$M$365,2,0),0)</f>
        <v>7597.49</v>
      </c>
      <c r="HB10" s="5">
        <f>IFERROR(VLOOKUP((CONCATENATE(RIGHT(CONCATENATE("0",DAY(HB4)),2),RIGHT(CONCATENATE("0",MONTH(HB4)),2))),'[1]Vecimiento Cuotas'!$K$22:$M$365,2,0),0)</f>
        <v>13722.43</v>
      </c>
      <c r="HC10" s="5">
        <f>IFERROR(VLOOKUP((CONCATENATE(RIGHT(CONCATENATE("0",DAY(HC4)),2),RIGHT(CONCATENATE("0",MONTH(HC4)),2))),'[1]Vecimiento Cuotas'!$K$22:$M$365,2,0),0)</f>
        <v>9713.26</v>
      </c>
      <c r="HD10" s="5">
        <f>IFERROR(VLOOKUP((CONCATENATE(RIGHT(CONCATENATE("0",DAY(HD4)),2),RIGHT(CONCATENATE("0",MONTH(HD4)),2))),'[1]Vecimiento Cuotas'!$K$22:$M$365,2,0),0)</f>
        <v>38109.25</v>
      </c>
      <c r="HE10" s="5">
        <f>IFERROR(VLOOKUP((CONCATENATE(RIGHT(CONCATENATE("0",DAY(HE4)),2),RIGHT(CONCATENATE("0",MONTH(HE4)),2))),'[1]Vecimiento Cuotas'!$K$22:$M$365,2,0),0)</f>
        <v>0</v>
      </c>
      <c r="HF10" s="5">
        <f>IFERROR(VLOOKUP((CONCATENATE(RIGHT(CONCATENATE("0",DAY(HF4)),2),RIGHT(CONCATENATE("0",MONTH(HF4)),2))),'[1]Vecimiento Cuotas'!$K$22:$M$365,2,0),0)</f>
        <v>7672.83</v>
      </c>
      <c r="HG10" s="5">
        <f>IFERROR(VLOOKUP((CONCATENATE(RIGHT(CONCATENATE("0",DAY(HG4)),2),RIGHT(CONCATENATE("0",MONTH(HG4)),2))),'[1]Vecimiento Cuotas'!$K$22:$M$365,2,0),0)</f>
        <v>4277.4400000000005</v>
      </c>
      <c r="HH10" s="5">
        <f>IFERROR(VLOOKUP((CONCATENATE(RIGHT(CONCATENATE("0",DAY(HH4)),2),RIGHT(CONCATENATE("0",MONTH(HH4)),2))),'[1]Vecimiento Cuotas'!$K$22:$M$365,2,0),0)</f>
        <v>305.75</v>
      </c>
      <c r="HI10" s="5">
        <f>IFERROR(VLOOKUP((CONCATENATE(RIGHT(CONCATENATE("0",DAY(HI4)),2),RIGHT(CONCATENATE("0",MONTH(HI4)),2))),'[1]Vecimiento Cuotas'!$K$22:$M$365,2,0),0)</f>
        <v>68.09</v>
      </c>
      <c r="HJ10" s="5">
        <f>IFERROR(VLOOKUP((CONCATENATE(RIGHT(CONCATENATE("0",DAY(HJ4)),2),RIGHT(CONCATENATE("0",MONTH(HJ4)),2))),'[1]Vecimiento Cuotas'!$K$22:$M$365,2,0),0)</f>
        <v>11715.04</v>
      </c>
      <c r="HK10" s="5">
        <f>IFERROR(VLOOKUP((CONCATENATE(RIGHT(CONCATENATE("0",DAY(HK4)),2),RIGHT(CONCATENATE("0",MONTH(HK4)),2))),'[1]Vecimiento Cuotas'!$K$22:$M$365,2,0),0)</f>
        <v>177.42000000000002</v>
      </c>
      <c r="HL10" s="5">
        <f>IFERROR(VLOOKUP((CONCATENATE(RIGHT(CONCATENATE("0",DAY(HL4)),2),RIGHT(CONCATENATE("0",MONTH(HL4)),2))),'[1]Vecimiento Cuotas'!$K$22:$M$365,2,0),0)</f>
        <v>30.98</v>
      </c>
      <c r="HM10" s="5">
        <f>IFERROR(VLOOKUP((CONCATENATE(RIGHT(CONCATENATE("0",DAY(HM4)),2),RIGHT(CONCATENATE("0",MONTH(HM4)),2))),'[1]Vecimiento Cuotas'!$K$22:$M$365,2,0),0)</f>
        <v>453.44</v>
      </c>
      <c r="HN10" s="5">
        <f>IFERROR(VLOOKUP((CONCATENATE(RIGHT(CONCATENATE("0",DAY(HN4)),2),RIGHT(CONCATENATE("0",MONTH(HN4)),2))),'[1]Vecimiento Cuotas'!$K$22:$M$365,2,0),0)</f>
        <v>157.16999999999999</v>
      </c>
      <c r="HO10" s="5">
        <f>IFERROR(VLOOKUP((CONCATENATE(RIGHT(CONCATENATE("0",DAY(HO4)),2),RIGHT(CONCATENATE("0",MONTH(HO4)),2))),'[1]Vecimiento Cuotas'!$K$22:$M$365,2,0),0)</f>
        <v>263.73</v>
      </c>
      <c r="HP10" s="5">
        <f>IFERROR(VLOOKUP((CONCATENATE(RIGHT(CONCATENATE("0",DAY(HP4)),2),RIGHT(CONCATENATE("0",MONTH(HP4)),2))),'[1]Vecimiento Cuotas'!$K$22:$M$365,2,0),0)</f>
        <v>1137.48</v>
      </c>
      <c r="HQ10" s="5">
        <f>IFERROR(VLOOKUP((CONCATENATE(RIGHT(CONCATENATE("0",DAY(HQ4)),2),RIGHT(CONCATENATE("0",MONTH(HQ4)),2))),'[1]Vecimiento Cuotas'!$K$22:$M$365,2,0),0)</f>
        <v>881.18000000000006</v>
      </c>
      <c r="HR10" s="5">
        <f>IFERROR(VLOOKUP((CONCATENATE(RIGHT(CONCATENATE("0",DAY(HR4)),2),RIGHT(CONCATENATE("0",MONTH(HR4)),2))),'[1]Vecimiento Cuotas'!$K$22:$M$365,2,0),0)</f>
        <v>287</v>
      </c>
      <c r="HS10" s="5">
        <f>IFERROR(VLOOKUP((CONCATENATE(RIGHT(CONCATENATE("0",DAY(HS4)),2),RIGHT(CONCATENATE("0",MONTH(HS4)),2))),'[1]Vecimiento Cuotas'!$K$22:$M$365,2,0),0)</f>
        <v>521.02</v>
      </c>
      <c r="HT10" s="5">
        <f>IFERROR(VLOOKUP((CONCATENATE(RIGHT(CONCATENATE("0",DAY(HT4)),2),RIGHT(CONCATENATE("0",MONTH(HT4)),2))),'[1]Vecimiento Cuotas'!$K$22:$M$365,2,0),0)</f>
        <v>2160.21</v>
      </c>
      <c r="HU10" s="5">
        <f>IFERROR(VLOOKUP((CONCATENATE(RIGHT(CONCATENATE("0",DAY(HU4)),2),RIGHT(CONCATENATE("0",MONTH(HU4)),2))),'[1]Vecimiento Cuotas'!$K$22:$M$365,2,0),0)</f>
        <v>2169.25</v>
      </c>
      <c r="HV10" s="5">
        <f>IFERROR(VLOOKUP((CONCATENATE(RIGHT(CONCATENATE("0",DAY(HV4)),2),RIGHT(CONCATENATE("0",MONTH(HV4)),2))),'[1]Vecimiento Cuotas'!$K$22:$M$365,2,0),0)</f>
        <v>1351.04</v>
      </c>
      <c r="HW10" s="5">
        <f>IFERROR(VLOOKUP((CONCATENATE(RIGHT(CONCATENATE("0",DAY(HW4)),2),RIGHT(CONCATENATE("0",MONTH(HW4)),2))),'[1]Vecimiento Cuotas'!$K$22:$M$365,2,0),0)</f>
        <v>505.14</v>
      </c>
      <c r="HX10" s="5">
        <f>IFERROR(VLOOKUP((CONCATENATE(RIGHT(CONCATENATE("0",DAY(HX4)),2),RIGHT(CONCATENATE("0",MONTH(HX4)),2))),'[1]Vecimiento Cuotas'!$K$22:$M$365,2,0),0)</f>
        <v>3049.96</v>
      </c>
      <c r="HY10" s="5">
        <f>IFERROR(VLOOKUP((CONCATENATE(RIGHT(CONCATENATE("0",DAY(HY4)),2),RIGHT(CONCATENATE("0",MONTH(HY4)),2))),'[1]Vecimiento Cuotas'!$K$22:$M$365,2,0),0)</f>
        <v>4173.99</v>
      </c>
      <c r="HZ10" s="5">
        <f>IFERROR(VLOOKUP((CONCATENATE(RIGHT(CONCATENATE("0",DAY(HZ4)),2),RIGHT(CONCATENATE("0",MONTH(HZ4)),2))),'[1]Vecimiento Cuotas'!$K$22:$M$365,2,0),0)</f>
        <v>981.44</v>
      </c>
      <c r="IA10" s="5">
        <f>IFERROR(VLOOKUP((CONCATENATE(RIGHT(CONCATENATE("0",DAY(IA4)),2),RIGHT(CONCATENATE("0",MONTH(IA4)),2))),'[1]Vecimiento Cuotas'!$K$22:$M$365,2,0),0)</f>
        <v>402.64</v>
      </c>
      <c r="IB10" s="5">
        <f>IFERROR(VLOOKUP((CONCATENATE(RIGHT(CONCATENATE("0",DAY(IB4)),2),RIGHT(CONCATENATE("0",MONTH(IB4)),2))),'[1]Vecimiento Cuotas'!$K$22:$M$365,2,0),0)</f>
        <v>1155.56</v>
      </c>
      <c r="IC10" s="5">
        <f>IFERROR(VLOOKUP((CONCATENATE(RIGHT(CONCATENATE("0",DAY(IC4)),2),RIGHT(CONCATENATE("0",MONTH(IC4)),2))),'[1]Vecimiento Cuotas'!$K$22:$M$365,2,0),0)</f>
        <v>2207.17</v>
      </c>
      <c r="ID10" s="5">
        <f>IFERROR(VLOOKUP((CONCATENATE(RIGHT(CONCATENATE("0",DAY(ID4)),2),RIGHT(CONCATENATE("0",MONTH(ID4)),2))),'[1]Vecimiento Cuotas'!$K$22:$M$365,2,0),0)</f>
        <v>4068.2200000000003</v>
      </c>
      <c r="IE10" s="5">
        <f>IFERROR(VLOOKUP((CONCATENATE(RIGHT(CONCATENATE("0",DAY(IE4)),2),RIGHT(CONCATENATE("0",MONTH(IE4)),2))),'[1]Vecimiento Cuotas'!$K$22:$M$365,2,0),0)</f>
        <v>2465.09</v>
      </c>
      <c r="IF10" s="5">
        <f>IFERROR(VLOOKUP((CONCATENATE(RIGHT(CONCATENATE("0",DAY(IF4)),2),RIGHT(CONCATENATE("0",MONTH(IF4)),2))),'[1]Vecimiento Cuotas'!$K$22:$M$365,2,0),0)</f>
        <v>7833.95</v>
      </c>
      <c r="IG10" s="5">
        <f>IFERROR(VLOOKUP((CONCATENATE(RIGHT(CONCATENATE("0",DAY(IG4)),2),RIGHT(CONCATENATE("0",MONTH(IG4)),2))),'[1]Vecimiento Cuotas'!$K$22:$M$365,2,0),0)</f>
        <v>13976.369999999999</v>
      </c>
      <c r="IH10" s="5">
        <f>IFERROR(VLOOKUP((CONCATENATE(RIGHT(CONCATENATE("0",DAY(IH4)),2),RIGHT(CONCATENATE("0",MONTH(IH4)),2))),'[1]Vecimiento Cuotas'!$K$22:$M$365,2,0),0)</f>
        <v>9943.51</v>
      </c>
      <c r="II10" s="5">
        <f>IFERROR(VLOOKUP((CONCATENATE(RIGHT(CONCATENATE("0",DAY(II4)),2),RIGHT(CONCATENATE("0",MONTH(II4)),2))),'[1]Vecimiento Cuotas'!$K$22:$M$365,2,0),0)</f>
        <v>39020.25</v>
      </c>
      <c r="IJ10" s="5">
        <f>IFERROR(VLOOKUP((CONCATENATE(RIGHT(CONCATENATE("0",DAY(IJ4)),2),RIGHT(CONCATENATE("0",MONTH(IJ4)),2))),'[1]Vecimiento Cuotas'!$K$22:$M$365,2,0),0)</f>
        <v>0</v>
      </c>
      <c r="IK10" s="5">
        <f>IFERROR(VLOOKUP((CONCATENATE(RIGHT(CONCATENATE("0",DAY(IK4)),2),RIGHT(CONCATENATE("0",MONTH(IK4)),2))),'[1]Vecimiento Cuotas'!$K$22:$M$365,2,0),0)</f>
        <v>7645.59</v>
      </c>
      <c r="IL10" s="5">
        <f>IFERROR(VLOOKUP((CONCATENATE(RIGHT(CONCATENATE("0",DAY(IL4)),2),RIGHT(CONCATENATE("0",MONTH(IL4)),2))),'[1]Vecimiento Cuotas'!$K$22:$M$365,2,0),0)</f>
        <v>4276.8599999999997</v>
      </c>
      <c r="IM10" s="5">
        <f>IFERROR(VLOOKUP((CONCATENATE(RIGHT(CONCATENATE("0",DAY(IM4)),2),RIGHT(CONCATENATE("0",MONTH(IM4)),2))),'[1]Vecimiento Cuotas'!$K$22:$M$365,2,0),0)</f>
        <v>305.39</v>
      </c>
      <c r="IN10" s="5">
        <f>IFERROR(VLOOKUP((CONCATENATE(RIGHT(CONCATENATE("0",DAY(IN4)),2),RIGHT(CONCATENATE("0",MONTH(IN4)),2))),'[1]Vecimiento Cuotas'!$K$22:$M$365,2,0),0)</f>
        <v>67.39</v>
      </c>
      <c r="IO10" s="5">
        <f>IFERROR(VLOOKUP((CONCATENATE(RIGHT(CONCATENATE("0",DAY(IO4)),2),RIGHT(CONCATENATE("0",MONTH(IO4)),2))),'[1]Vecimiento Cuotas'!$K$22:$M$365,2,0),0)</f>
        <v>11679.29</v>
      </c>
      <c r="IP10" s="5">
        <f>IFERROR(VLOOKUP((CONCATENATE(RIGHT(CONCATENATE("0",DAY(IP4)),2),RIGHT(CONCATENATE("0",MONTH(IP4)),2))),'[1]Vecimiento Cuotas'!$K$22:$M$365,2,0),0)</f>
        <v>176.94</v>
      </c>
      <c r="IQ10" s="5">
        <f>IFERROR(VLOOKUP((CONCATENATE(RIGHT(CONCATENATE("0",DAY(IQ4)),2),RIGHT(CONCATENATE("0",MONTH(IQ4)),2))),'[1]Vecimiento Cuotas'!$K$22:$M$365,2,0),0)</f>
        <v>30.91</v>
      </c>
      <c r="IR10" s="5">
        <f>IFERROR(VLOOKUP((CONCATENATE(RIGHT(CONCATENATE("0",DAY(IR4)),2),RIGHT(CONCATENATE("0",MONTH(IR4)),2))),'[1]Vecimiento Cuotas'!$K$22:$M$365,2,0),0)</f>
        <v>452.82000000000005</v>
      </c>
      <c r="IS10" s="5">
        <f>IFERROR(VLOOKUP((CONCATENATE(RIGHT(CONCATENATE("0",DAY(IS4)),2),RIGHT(CONCATENATE("0",MONTH(IS4)),2))),'[1]Vecimiento Cuotas'!$K$22:$M$365,2,0),0)</f>
        <v>156.26</v>
      </c>
      <c r="IT10" s="5">
        <f>IFERROR(VLOOKUP((CONCATENATE(RIGHT(CONCATENATE("0",DAY(IT4)),2),RIGHT(CONCATENATE("0",MONTH(IT4)),2))),'[1]Vecimiento Cuotas'!$K$22:$M$365,2,0),0)</f>
        <v>263.03999999999996</v>
      </c>
      <c r="IU10" s="5">
        <f>IFERROR(VLOOKUP((CONCATENATE(RIGHT(CONCATENATE("0",DAY(IU4)),2),RIGHT(CONCATENATE("0",MONTH(IU4)),2))),'[1]Vecimiento Cuotas'!$K$22:$M$365,2,0),0)</f>
        <v>1135.44</v>
      </c>
      <c r="IV10" s="5">
        <f>IFERROR(VLOOKUP((CONCATENATE(RIGHT(CONCATENATE("0",DAY(IV4)),2),RIGHT(CONCATENATE("0",MONTH(IV4)),2))),'[1]Vecimiento Cuotas'!$K$22:$M$365,2,0),0)</f>
        <v>879.74</v>
      </c>
      <c r="IW10" s="5">
        <f>IFERROR(VLOOKUP((CONCATENATE(RIGHT(CONCATENATE("0",DAY(IW4)),2),RIGHT(CONCATENATE("0",MONTH(IW4)),2))),'[1]Vecimiento Cuotas'!$K$22:$M$365,2,0),0)</f>
        <v>286.58000000000004</v>
      </c>
      <c r="IX10" s="5">
        <f>IFERROR(VLOOKUP((CONCATENATE(RIGHT(CONCATENATE("0",DAY(IX4)),2),RIGHT(CONCATENATE("0",MONTH(IX4)),2))),'[1]Vecimiento Cuotas'!$K$22:$M$365,2,0),0)</f>
        <v>520.12</v>
      </c>
      <c r="IY10" s="5">
        <f>IFERROR(VLOOKUP((CONCATENATE(RIGHT(CONCATENATE("0",DAY(IY4)),2),RIGHT(CONCATENATE("0",MONTH(IY4)),2))),'[1]Vecimiento Cuotas'!$K$22:$M$365,2,0),0)</f>
        <v>2155.11</v>
      </c>
      <c r="IZ10" s="5">
        <f>IFERROR(VLOOKUP((CONCATENATE(RIGHT(CONCATENATE("0",DAY(IZ4)),2),RIGHT(CONCATENATE("0",MONTH(IZ4)),2))),'[1]Vecimiento Cuotas'!$K$22:$M$365,2,0),0)</f>
        <v>2165.2400000000002</v>
      </c>
      <c r="JA10" s="5">
        <f>IFERROR(VLOOKUP((CONCATENATE(RIGHT(CONCATENATE("0",DAY(JA4)),2),RIGHT(CONCATENATE("0",MONTH(JA4)),2))),'[1]Vecimiento Cuotas'!$K$22:$M$365,2,0),0)</f>
        <v>1345.88</v>
      </c>
      <c r="JB10" s="5">
        <f>IFERROR(VLOOKUP((CONCATENATE(RIGHT(CONCATENATE("0",DAY(JB4)),2),RIGHT(CONCATENATE("0",MONTH(JB4)),2))),'[1]Vecimiento Cuotas'!$K$22:$M$365,2,0),0)</f>
        <v>504.02</v>
      </c>
      <c r="JC10" s="5">
        <f>IFERROR(VLOOKUP((CONCATENATE(RIGHT(CONCATENATE("0",DAY(JC4)),2),RIGHT(CONCATENATE("0",MONTH(JC4)),2))),'[1]Vecimiento Cuotas'!$K$22:$M$365,2,0),0)</f>
        <v>3065.39</v>
      </c>
      <c r="JD10" s="5">
        <f>IFERROR(VLOOKUP((CONCATENATE(RIGHT(CONCATENATE("0",DAY(JD4)),2),RIGHT(CONCATENATE("0",MONTH(JD4)),2))),'[1]Vecimiento Cuotas'!$K$22:$M$365,2,0),0)</f>
        <v>4166.55</v>
      </c>
      <c r="JE10" s="5">
        <f>IFERROR(VLOOKUP((CONCATENATE(RIGHT(CONCATENATE("0",DAY(JE4)),2),RIGHT(CONCATENATE("0",MONTH(JE4)),2))),'[1]Vecimiento Cuotas'!$K$22:$M$365,2,0),0)</f>
        <v>979.52</v>
      </c>
      <c r="JF10" s="5">
        <f>IFERROR(VLOOKUP((CONCATENATE(RIGHT(CONCATENATE("0",DAY(JF4)),2),RIGHT(CONCATENATE("0",MONTH(JF4)),2))),'[1]Vecimiento Cuotas'!$K$22:$M$365,2,0),0)</f>
        <v>401.89</v>
      </c>
      <c r="JG10" s="5">
        <f>IFERROR(VLOOKUP((CONCATENATE(RIGHT(CONCATENATE("0",DAY(JG4)),2),RIGHT(CONCATENATE("0",MONTH(JG4)),2))),'[1]Vecimiento Cuotas'!$K$22:$M$365,2,0),0)</f>
        <v>1152.6300000000001</v>
      </c>
      <c r="JH10" s="5">
        <f>IFERROR(VLOOKUP((CONCATENATE(RIGHT(CONCATENATE("0",DAY(JH4)),2),RIGHT(CONCATENATE("0",MONTH(JH4)),2))),'[1]Vecimiento Cuotas'!$K$22:$M$365,2,0),0)</f>
        <v>2200.3000000000002</v>
      </c>
      <c r="JI10" s="5">
        <f>IFERROR(VLOOKUP((CONCATENATE(RIGHT(CONCATENATE("0",DAY(JI4)),2),RIGHT(CONCATENATE("0",MONTH(JI4)),2))),'[1]Vecimiento Cuotas'!$K$22:$M$365,2,0),0)</f>
        <v>4134.3099999999995</v>
      </c>
      <c r="JJ10" s="5">
        <f>IFERROR(VLOOKUP((CONCATENATE(RIGHT(CONCATENATE("0",DAY(JJ4)),2),RIGHT(CONCATENATE("0",MONTH(JJ4)),2))),'[1]Vecimiento Cuotas'!$K$22:$M$365,2,0),0)</f>
        <v>2525.48</v>
      </c>
      <c r="JK10" s="5">
        <f>IFERROR(VLOOKUP((CONCATENATE(RIGHT(CONCATENATE("0",DAY(JK4)),2),RIGHT(CONCATENATE("0",MONTH(JK4)),2))),'[1]Vecimiento Cuotas'!$K$22:$M$365,2,0),0)</f>
        <v>7841.4299999999994</v>
      </c>
      <c r="JL10" s="5">
        <f>IFERROR(VLOOKUP((CONCATENATE(RIGHT(CONCATENATE("0",DAY(JL4)),2),RIGHT(CONCATENATE("0",MONTH(JL4)),2))),'[1]Vecimiento Cuotas'!$K$22:$M$365,2,0),0)</f>
        <v>13939.18</v>
      </c>
      <c r="JM10" s="5">
        <f>IFERROR(VLOOKUP((CONCATENATE(RIGHT(CONCATENATE("0",DAY(JM4)),2),RIGHT(CONCATENATE("0",MONTH(JM4)),2))),'[1]Vecimiento Cuotas'!$K$22:$M$365,2,0),0)</f>
        <v>9989.9500000000007</v>
      </c>
      <c r="JN10" s="5">
        <f>IFERROR(VLOOKUP((CONCATENATE(RIGHT(CONCATENATE("0",DAY(JN4)),2),RIGHT(CONCATENATE("0",MONTH(JN4)),2))),'[1]Vecimiento Cuotas'!$K$22:$M$365,2,0),0)</f>
        <v>38963.160000000003</v>
      </c>
      <c r="JO10" s="5">
        <f>IFERROR(VLOOKUP((CONCATENATE(RIGHT(CONCATENATE("0",DAY(JO4)),2),RIGHT(CONCATENATE("0",MONTH(JO4)),2))),'[1]Vecimiento Cuotas'!$K$22:$M$365,2,0),0)</f>
        <v>7476.68</v>
      </c>
      <c r="JP10" s="5">
        <f>IFERROR(VLOOKUP((CONCATENATE(RIGHT(CONCATENATE("0",DAY(JP4)),2),RIGHT(CONCATENATE("0",MONTH(JP4)),2))),'[1]Vecimiento Cuotas'!$K$22:$M$365,2,0),0)</f>
        <v>4186.83</v>
      </c>
      <c r="JQ10" s="5">
        <f>IFERROR(VLOOKUP((CONCATENATE(RIGHT(CONCATENATE("0",DAY(JQ4)),2),RIGHT(CONCATENATE("0",MONTH(JQ4)),2))),'[1]Vecimiento Cuotas'!$K$22:$M$365,2,0),0)</f>
        <v>298.66999999999996</v>
      </c>
      <c r="JR10" s="5">
        <f>IFERROR(VLOOKUP((CONCATENATE(RIGHT(CONCATENATE("0",DAY(JR4)),2),RIGHT(CONCATENATE("0",MONTH(JR4)),2))),'[1]Vecimiento Cuotas'!$K$22:$M$365,2,0),0)</f>
        <v>65.430000000000007</v>
      </c>
      <c r="JS10" s="5">
        <f>IFERROR(VLOOKUP((CONCATENATE(RIGHT(CONCATENATE("0",DAY(JS4)),2),RIGHT(CONCATENATE("0",MONTH(JS4)),2))),'[1]Vecimiento Cuotas'!$K$22:$M$365,2,0),0)</f>
        <v>11416.4</v>
      </c>
      <c r="JT10" s="5">
        <f>IFERROR(VLOOKUP((CONCATENATE(RIGHT(CONCATENATE("0",DAY(JT4)),2),RIGHT(CONCATENATE("0",MONTH(JT4)),2))),'[1]Vecimiento Cuotas'!$K$22:$M$365,2,0),0)</f>
        <v>173.46</v>
      </c>
      <c r="JU10" s="5">
        <f>IFERROR(VLOOKUP((CONCATENATE(RIGHT(CONCATENATE("0",DAY(JU4)),2),RIGHT(CONCATENATE("0",MONTH(JU4)),2))),'[1]Vecimiento Cuotas'!$K$22:$M$365,2,0),0)</f>
        <v>30.45</v>
      </c>
      <c r="JV10" s="5">
        <f>IFERROR(VLOOKUP((CONCATENATE(RIGHT(CONCATENATE("0",DAY(JV4)),2),RIGHT(CONCATENATE("0",MONTH(JV4)),2))),'[1]Vecimiento Cuotas'!$K$22:$M$365,2,0),0)</f>
        <v>444.46000000000004</v>
      </c>
      <c r="JW10" s="5">
        <f>IFERROR(VLOOKUP((CONCATENATE(RIGHT(CONCATENATE("0",DAY(JW4)),2),RIGHT(CONCATENATE("0",MONTH(JW4)),2))),'[1]Vecimiento Cuotas'!$K$22:$M$365,2,0),0)</f>
        <v>152.49</v>
      </c>
      <c r="JX10" s="5">
        <f>IFERROR(VLOOKUP((CONCATENATE(RIGHT(CONCATENATE("0",DAY(JX4)),2),RIGHT(CONCATENATE("0",MONTH(JX4)),2))),'[1]Vecimiento Cuotas'!$K$22:$M$365,2,0),0)</f>
        <v>257.58000000000004</v>
      </c>
      <c r="JY10" s="5">
        <f>IFERROR(VLOOKUP((CONCATENATE(RIGHT(CONCATENATE("0",DAY(JY4)),2),RIGHT(CONCATENATE("0",MONTH(JY4)),2))),'[1]Vecimiento Cuotas'!$K$22:$M$365,2,0),0)</f>
        <v>1110.1600000000001</v>
      </c>
      <c r="JZ10" s="5">
        <f>IFERROR(VLOOKUP((CONCATENATE(RIGHT(CONCATENATE("0",DAY(JZ4)),2),RIGHT(CONCATENATE("0",MONTH(JZ4)),2))),'[1]Vecimiento Cuotas'!$K$22:$M$365,2,0),0)</f>
        <v>858.99</v>
      </c>
      <c r="KA10" s="5">
        <f>IFERROR(VLOOKUP((CONCATENATE(RIGHT(CONCATENATE("0",DAY(KA4)),2),RIGHT(CONCATENATE("0",MONTH(KA4)),2))),'[1]Vecimiento Cuotas'!$K$22:$M$365,2,0),0)</f>
        <v>280.89</v>
      </c>
      <c r="KB10" s="5">
        <f>IFERROR(VLOOKUP((CONCATENATE(RIGHT(CONCATENATE("0",DAY(KB4)),2),RIGHT(CONCATENATE("0",MONTH(KB4)),2))),'[1]Vecimiento Cuotas'!$K$22:$M$365,2,0),0)</f>
        <v>509.15999999999997</v>
      </c>
      <c r="KC10" s="5">
        <f>IFERROR(VLOOKUP((CONCATENATE(RIGHT(CONCATENATE("0",DAY(KC4)),2),RIGHT(CONCATENATE("0",MONTH(KC4)),2))),'[1]Vecimiento Cuotas'!$K$22:$M$365,2,0),0)</f>
        <v>2107.96</v>
      </c>
      <c r="KD10" s="5">
        <f>IFERROR(VLOOKUP((CONCATENATE(RIGHT(CONCATENATE("0",DAY(KD4)),2),RIGHT(CONCATENATE("0",MONTH(KD4)),2))),'[1]Vecimiento Cuotas'!$K$22:$M$365,2,0),0)</f>
        <v>2120.9299999999998</v>
      </c>
      <c r="KE10" s="5">
        <f>IFERROR(VLOOKUP((CONCATENATE(RIGHT(CONCATENATE("0",DAY(KE4)),2),RIGHT(CONCATENATE("0",MONTH(KE4)),2))),'[1]Vecimiento Cuotas'!$K$22:$M$365,2,0),0)</f>
        <v>1316.1999999999998</v>
      </c>
      <c r="KF10" s="5">
        <f>IFERROR(VLOOKUP((CONCATENATE(RIGHT(CONCATENATE("0",DAY(KF4)),2),RIGHT(CONCATENATE("0",MONTH(KF4)),2))),'[1]Vecimiento Cuotas'!$K$22:$M$365,2,0),0)</f>
        <v>494.30999999999995</v>
      </c>
      <c r="KG10" s="5">
        <f>IFERROR(VLOOKUP((CONCATENATE(RIGHT(CONCATENATE("0",DAY(KG4)),2),RIGHT(CONCATENATE("0",MONTH(KG4)),2))),'[1]Vecimiento Cuotas'!$K$22:$M$365,2,0),0)</f>
        <v>2999.3599999999997</v>
      </c>
      <c r="KH10" s="5">
        <f>IFERROR(VLOOKUP((CONCATENATE(RIGHT(CONCATENATE("0",DAY(KH4)),2),RIGHT(CONCATENATE("0",MONTH(KH4)),2))),'[1]Vecimiento Cuotas'!$K$22:$M$365,2,0),0)</f>
        <v>4075.59</v>
      </c>
      <c r="KI10" s="5">
        <f>IFERROR(VLOOKUP((CONCATENATE(RIGHT(CONCATENATE("0",DAY(KI4)),2),RIGHT(CONCATENATE("0",MONTH(KI4)),2))),'[1]Vecimiento Cuotas'!$K$22:$M$365,2,0),0)</f>
        <v>958.98</v>
      </c>
      <c r="KJ10" s="5">
        <f>IFERROR(VLOOKUP((CONCATENATE(RIGHT(CONCATENATE("0",DAY(KJ4)),2),RIGHT(CONCATENATE("0",MONTH(KJ4)),2))),'[1]Vecimiento Cuotas'!$K$22:$M$365,2,0),0)</f>
        <v>393.37</v>
      </c>
      <c r="KK10" s="5">
        <f>IFERROR(VLOOKUP((CONCATENATE(RIGHT(CONCATENATE("0",DAY(KK4)),2),RIGHT(CONCATENATE("0",MONTH(KK4)),2))),'[1]Vecimiento Cuotas'!$K$22:$M$365,2,0),0)</f>
        <v>1130.0999999999999</v>
      </c>
      <c r="KL10" s="5">
        <f>IFERROR(VLOOKUP((CONCATENATE(RIGHT(CONCATENATE("0",DAY(KL4)),2),RIGHT(CONCATENATE("0",MONTH(KL4)),2))),'[1]Vecimiento Cuotas'!$K$22:$M$365,2,0),0)</f>
        <v>2133.77</v>
      </c>
      <c r="KM10" s="5">
        <f>IFERROR(VLOOKUP((CONCATENATE(RIGHT(CONCATENATE("0",DAY(KM4)),2),RIGHT(CONCATENATE("0",MONTH(KM4)),2))),'[1]Vecimiento Cuotas'!$K$22:$M$365,2,0),0)</f>
        <v>4044.56</v>
      </c>
      <c r="KN10" s="5">
        <f>IFERROR(VLOOKUP((CONCATENATE(RIGHT(CONCATENATE("0",DAY(KN4)),2),RIGHT(CONCATENATE("0",MONTH(KN4)),2))),'[1]Vecimiento Cuotas'!$K$22:$M$365,2,0),0)</f>
        <v>2473.9299999999998</v>
      </c>
      <c r="KO10" s="5">
        <f>IFERROR(VLOOKUP((CONCATENATE(RIGHT(CONCATENATE("0",DAY(KO4)),2),RIGHT(CONCATENATE("0",MONTH(KO4)),2))),'[1]Vecimiento Cuotas'!$K$22:$M$365,2,0),0)</f>
        <v>7672.29</v>
      </c>
      <c r="KP10" s="5">
        <f>IFERROR(VLOOKUP((CONCATENATE(RIGHT(CONCATENATE("0",DAY(KP4)),2),RIGHT(CONCATENATE("0",MONTH(KP4)),2))),'[1]Vecimiento Cuotas'!$K$22:$M$365,2,0),0)</f>
        <v>13620.09</v>
      </c>
      <c r="KQ10" s="5">
        <f>IFERROR(VLOOKUP((CONCATENATE(RIGHT(CONCATENATE("0",DAY(KQ4)),2),RIGHT(CONCATENATE("0",MONTH(KQ4)),2))),'[1]Vecimiento Cuotas'!$K$22:$M$365,2,0),0)</f>
        <v>9777.49</v>
      </c>
      <c r="KR10" s="5">
        <f>IFERROR(VLOOKUP((CONCATENATE(RIGHT(CONCATENATE("0",DAY(KR4)),2),RIGHT(CONCATENATE("0",MONTH(KR4)),2))),'[1]Vecimiento Cuotas'!$K$22:$M$365,2,0),0)</f>
        <v>38128.47</v>
      </c>
      <c r="KS10" s="5">
        <f>IFERROR(VLOOKUP((CONCATENATE(RIGHT(CONCATENATE("0",DAY(KS4)),2),RIGHT(CONCATENATE("0",MONTH(KS4)),2))),'[1]Vecimiento Cuotas'!$K$22:$M$365,2,0),0)</f>
        <v>0</v>
      </c>
      <c r="KT10" s="5">
        <f>IFERROR(VLOOKUP((CONCATENATE(RIGHT(CONCATENATE("0",DAY(KT4)),2),RIGHT(CONCATENATE("0",MONTH(KT4)),2))),'[1]Vecimiento Cuotas'!$K$22:$M$365,2,0),0)</f>
        <v>7589.16</v>
      </c>
      <c r="KU10" s="5">
        <f>IFERROR(VLOOKUP((CONCATENATE(RIGHT(CONCATENATE("0",DAY(KU4)),2),RIGHT(CONCATENATE("0",MONTH(KU4)),2))),'[1]Vecimiento Cuotas'!$K$22:$M$365,2,0),0)</f>
        <v>4233.4400000000005</v>
      </c>
      <c r="KV10" s="5">
        <f>IFERROR(VLOOKUP((CONCATENATE(RIGHT(CONCATENATE("0",DAY(KV4)),2),RIGHT(CONCATENATE("0",MONTH(KV4)),2))),'[1]Vecimiento Cuotas'!$K$22:$M$365,2,0),0)</f>
        <v>304.58</v>
      </c>
      <c r="KW10" s="5">
        <f>IFERROR(VLOOKUP((CONCATENATE(RIGHT(CONCATENATE("0",DAY(KW4)),2),RIGHT(CONCATENATE("0",MONTH(KW4)),2))),'[1]Vecimiento Cuotas'!$K$22:$M$365,2,0),0)</f>
        <v>65.97</v>
      </c>
      <c r="KX10" s="5">
        <f>IFERROR(VLOOKUP((CONCATENATE(RIGHT(CONCATENATE("0",DAY(KX4)),2),RIGHT(CONCATENATE("0",MONTH(KX4)),2))),'[1]Vecimiento Cuotas'!$K$22:$M$365,2,0),0)</f>
        <v>11616.15</v>
      </c>
      <c r="KY10" s="5">
        <f>IFERROR(VLOOKUP((CONCATENATE(RIGHT(CONCATENATE("0",DAY(KY4)),2),RIGHT(CONCATENATE("0",MONTH(KY4)),2))),'[1]Vecimiento Cuotas'!$K$22:$M$365,2,0),0)</f>
        <v>175.98000000000002</v>
      </c>
      <c r="KZ10" s="5">
        <f>IFERROR(VLOOKUP((CONCATENATE(RIGHT(CONCATENATE("0",DAY(KZ4)),2),RIGHT(CONCATENATE("0",MONTH(KZ4)),2))),'[1]Vecimiento Cuotas'!$K$22:$M$365,2,0),0)</f>
        <v>30.740000000000002</v>
      </c>
      <c r="LA10" s="5">
        <f>IFERROR(VLOOKUP((CONCATENATE(RIGHT(CONCATENATE("0",DAY(LA4)),2),RIGHT(CONCATENATE("0",MONTH(LA4)),2))),'[1]Vecimiento Cuotas'!$K$22:$M$365,2,0),0)</f>
        <v>474.04</v>
      </c>
      <c r="LB10" s="5">
        <f>IFERROR(VLOOKUP((CONCATENATE(RIGHT(CONCATENATE("0",DAY(LB4)),2),RIGHT(CONCATENATE("0",MONTH(LB4)),2))),'[1]Vecimiento Cuotas'!$K$22:$M$365,2,0),0)</f>
        <v>154.35</v>
      </c>
      <c r="LC10" s="5">
        <f>IFERROR(VLOOKUP((CONCATENATE(RIGHT(CONCATENATE("0",DAY(LC4)),2),RIGHT(CONCATENATE("0",MONTH(LC4)),2))),'[1]Vecimiento Cuotas'!$K$22:$M$365,2,0),0)</f>
        <v>261.57</v>
      </c>
      <c r="LD10" s="5">
        <f>IFERROR(VLOOKUP((CONCATENATE(RIGHT(CONCATENATE("0",DAY(LD4)),2),RIGHT(CONCATENATE("0",MONTH(LD4)),2))),'[1]Vecimiento Cuotas'!$K$22:$M$365,2,0),0)</f>
        <v>1131.04</v>
      </c>
      <c r="LE10" s="5">
        <f>IFERROR(VLOOKUP((CONCATENATE(RIGHT(CONCATENATE("0",DAY(LE4)),2),RIGHT(CONCATENATE("0",MONTH(LE4)),2))),'[1]Vecimiento Cuotas'!$K$22:$M$365,2,0),0)</f>
        <v>876.68000000000006</v>
      </c>
      <c r="LF10" s="5">
        <f>IFERROR(VLOOKUP((CONCATENATE(RIGHT(CONCATENATE("0",DAY(LF4)),2),RIGHT(CONCATENATE("0",MONTH(LF4)),2))),'[1]Vecimiento Cuotas'!$K$22:$M$365,2,0),0)</f>
        <v>285.64999999999998</v>
      </c>
      <c r="LG10" s="5">
        <f>IFERROR(VLOOKUP((CONCATENATE(RIGHT(CONCATENATE("0",DAY(LG4)),2),RIGHT(CONCATENATE("0",MONTH(LG4)),2))),'[1]Vecimiento Cuotas'!$K$22:$M$365,2,0),0)</f>
        <v>518.21</v>
      </c>
      <c r="LH10" s="5">
        <f>IFERROR(VLOOKUP((CONCATENATE(RIGHT(CONCATENATE("0",DAY(LH4)),2),RIGHT(CONCATENATE("0",MONTH(LH4)),2))),'[1]Vecimiento Cuotas'!$K$22:$M$365,2,0),0)</f>
        <v>2144.3000000000002</v>
      </c>
      <c r="LI10" s="5">
        <f>IFERROR(VLOOKUP((CONCATENATE(RIGHT(CONCATENATE("0",DAY(LI4)),2),RIGHT(CONCATENATE("0",MONTH(LI4)),2))),'[1]Vecimiento Cuotas'!$K$22:$M$365,2,0),0)</f>
        <v>2156.6799999999998</v>
      </c>
      <c r="LJ10" s="5">
        <f>IFERROR(VLOOKUP((CONCATENATE(RIGHT(CONCATENATE("0",DAY(LJ4)),2),RIGHT(CONCATENATE("0",MONTH(LJ4)),2))),'[1]Vecimiento Cuotas'!$K$22:$M$365,2,0),0)</f>
        <v>1335.19</v>
      </c>
      <c r="LK10" s="5">
        <f>IFERROR(VLOOKUP((CONCATENATE(RIGHT(CONCATENATE("0",DAY(LK4)),2),RIGHT(CONCATENATE("0",MONTH(LK4)),2))),'[1]Vecimiento Cuotas'!$K$22:$M$365,2,0),0)</f>
        <v>501.65999999999997</v>
      </c>
      <c r="LL10" s="5">
        <f>IFERROR(VLOOKUP((CONCATENATE(RIGHT(CONCATENATE("0",DAY(LL4)),2),RIGHT(CONCATENATE("0",MONTH(LL4)),2))),'[1]Vecimiento Cuotas'!$K$22:$M$365,2,0),0)</f>
        <v>3114.2</v>
      </c>
      <c r="LM10" s="5">
        <f>IFERROR(VLOOKUP((CONCATENATE(RIGHT(CONCATENATE("0",DAY(LM4)),2),RIGHT(CONCATENATE("0",MONTH(LM4)),2))),'[1]Vecimiento Cuotas'!$K$22:$M$365,2,0),0)</f>
        <v>4150.75</v>
      </c>
      <c r="LN10" s="5">
        <f>IFERROR(VLOOKUP((CONCATENATE(RIGHT(CONCATENATE("0",DAY(LN4)),2),RIGHT(CONCATENATE("0",MONTH(LN4)),2))),'[1]Vecimiento Cuotas'!$K$22:$M$365,2,0),0)</f>
        <v>975.52</v>
      </c>
      <c r="LO10" s="5">
        <f>IFERROR(VLOOKUP((CONCATENATE(RIGHT(CONCATENATE("0",DAY(LO4)),2),RIGHT(CONCATENATE("0",MONTH(LO4)),2))),'[1]Vecimiento Cuotas'!$K$22:$M$365,2,0),0)</f>
        <v>400.31</v>
      </c>
      <c r="LP10" s="5">
        <f>IFERROR(VLOOKUP((CONCATENATE(RIGHT(CONCATENATE("0",DAY(LP4)),2),RIGHT(CONCATENATE("0",MONTH(LP4)),2))),'[1]Vecimiento Cuotas'!$K$22:$M$365,2,0),0)</f>
        <v>1146.5899999999999</v>
      </c>
      <c r="LQ10" s="5">
        <f>IFERROR(VLOOKUP((CONCATENATE(RIGHT(CONCATENATE("0",DAY(LQ4)),2),RIGHT(CONCATENATE("0",MONTH(LQ4)),2))),'[1]Vecimiento Cuotas'!$K$22:$M$365,2,0),0)</f>
        <v>2167.85</v>
      </c>
      <c r="LR10" s="5">
        <f>IFERROR(VLOOKUP((CONCATENATE(RIGHT(CONCATENATE("0",DAY(LR4)),2),RIGHT(CONCATENATE("0",MONTH(LR4)),2))),'[1]Vecimiento Cuotas'!$K$22:$M$365,2,0),0)</f>
        <v>4181.67</v>
      </c>
      <c r="LS10" s="5">
        <f>IFERROR(VLOOKUP((CONCATENATE(RIGHT(CONCATENATE("0",DAY(LS4)),2),RIGHT(CONCATENATE("0",MONTH(LS4)),2))),'[1]Vecimiento Cuotas'!$K$22:$M$365,2,0),0)</f>
        <v>2515.52</v>
      </c>
      <c r="LT10" s="5">
        <f>IFERROR(VLOOKUP((CONCATENATE(RIGHT(CONCATENATE("0",DAY(LT4)),2),RIGHT(CONCATENATE("0",MONTH(LT4)),2))),'[1]Vecimiento Cuotas'!$K$22:$M$365,2,0),0)</f>
        <v>7900.5499999999993</v>
      </c>
      <c r="LU10" s="5">
        <f>IFERROR(VLOOKUP((CONCATENATE(RIGHT(CONCATENATE("0",DAY(LU4)),2),RIGHT(CONCATENATE("0",MONTH(LU4)),2))),'[1]Vecimiento Cuotas'!$K$22:$M$365,2,0),0)</f>
        <v>13814.470000000001</v>
      </c>
      <c r="LV10" s="5">
        <f>IFERROR(VLOOKUP((CONCATENATE(RIGHT(CONCATENATE("0",DAY(LV4)),2),RIGHT(CONCATENATE("0",MONTH(LV4)),2))),'[1]Vecimiento Cuotas'!$K$22:$M$365,2,0),0)</f>
        <v>10043.040000000001</v>
      </c>
      <c r="LW10" s="5">
        <f>IFERROR(VLOOKUP((CONCATENATE(RIGHT(CONCATENATE("0",DAY(LW4)),2),RIGHT(CONCATENATE("0",MONTH(LW4)),2))),'[1]Vecimiento Cuotas'!$K$22:$M$365,2,0),0)</f>
        <v>38914.339999999997</v>
      </c>
      <c r="LX10" s="5">
        <f>IFERROR(VLOOKUP((CONCATENATE(RIGHT(CONCATENATE("0",DAY(LX4)),2),RIGHT(CONCATENATE("0",MONTH(LX4)),2))),'[1]Vecimiento Cuotas'!$K$22:$M$365,2,0),0)</f>
        <v>7421.6299999999992</v>
      </c>
      <c r="LY10" s="5">
        <f>IFERROR(VLOOKUP((CONCATENATE(RIGHT(CONCATENATE("0",DAY(LY4)),2),RIGHT(CONCATENATE("0",MONTH(LY4)),2))),'[1]Vecimiento Cuotas'!$K$22:$M$365,2,0),0)</f>
        <v>4144.7199999999993</v>
      </c>
      <c r="LZ10" s="5">
        <f>IFERROR(VLOOKUP((CONCATENATE(RIGHT(CONCATENATE("0",DAY(LZ4)),2),RIGHT(CONCATENATE("0",MONTH(LZ4)),2))),'[1]Vecimiento Cuotas'!$K$22:$M$365,2,0),0)</f>
        <v>297.89999999999998</v>
      </c>
      <c r="MA10" s="5">
        <f>IFERROR(VLOOKUP((CONCATENATE(RIGHT(CONCATENATE("0",DAY(MA4)),2),RIGHT(CONCATENATE("0",MONTH(MA4)),2))),'[1]Vecimiento Cuotas'!$K$22:$M$365,2,0),0)</f>
        <v>64.039999999999992</v>
      </c>
      <c r="MB10" s="5">
        <f>IFERROR(VLOOKUP((CONCATENATE(RIGHT(CONCATENATE("0",DAY(MB4)),2),RIGHT(CONCATENATE("0",MONTH(MB4)),2))),'[1]Vecimiento Cuotas'!$K$22:$M$365,2,0),0)</f>
        <v>11355.630000000001</v>
      </c>
      <c r="MC10" s="5">
        <f>IFERROR(VLOOKUP((CONCATENATE(RIGHT(CONCATENATE("0",DAY(MC4)),2),RIGHT(CONCATENATE("0",MONTH(MC4)),2))),'[1]Vecimiento Cuotas'!$K$22:$M$365,2,0),0)</f>
        <v>172.51</v>
      </c>
      <c r="MD10" s="5">
        <f>IFERROR(VLOOKUP((CONCATENATE(RIGHT(CONCATENATE("0",DAY(MD4)),2),RIGHT(CONCATENATE("0",MONTH(MD4)),2))),'[1]Vecimiento Cuotas'!$K$22:$M$365,2,0),0)</f>
        <v>30.29</v>
      </c>
      <c r="ME10" s="5">
        <f>IFERROR(VLOOKUP((CONCATENATE(RIGHT(CONCATENATE("0",DAY(ME4)),2),RIGHT(CONCATENATE("0",MONTH(ME4)),2))),'[1]Vecimiento Cuotas'!$K$22:$M$365,2,0),0)</f>
        <v>465.68</v>
      </c>
      <c r="MF10" s="5">
        <f>IFERROR(VLOOKUP((CONCATENATE(RIGHT(CONCATENATE("0",DAY(MF4)),2),RIGHT(CONCATENATE("0",MONTH(MF4)),2))),'[1]Vecimiento Cuotas'!$K$22:$M$365,2,0),0)</f>
        <v>150.63</v>
      </c>
      <c r="MG10" s="5">
        <f>IFERROR(VLOOKUP((CONCATENATE(RIGHT(CONCATENATE("0",DAY(MG4)),2),RIGHT(CONCATENATE("0",MONTH(MG4)),2))),'[1]Vecimiento Cuotas'!$K$22:$M$365,2,0),0)</f>
        <v>256.15999999999997</v>
      </c>
      <c r="MH10" s="5">
        <f>IFERROR(VLOOKUP((CONCATENATE(RIGHT(CONCATENATE("0",DAY(MH4)),2),RIGHT(CONCATENATE("0",MONTH(MH4)),2))),'[1]Vecimiento Cuotas'!$K$22:$M$365,2,0),0)</f>
        <v>1105.8699999999999</v>
      </c>
      <c r="MI10" s="5">
        <f>IFERROR(VLOOKUP((CONCATENATE(RIGHT(CONCATENATE("0",DAY(MI4)),2),RIGHT(CONCATENATE("0",MONTH(MI4)),2))),'[1]Vecimiento Cuotas'!$K$22:$M$365,2,0),0)</f>
        <v>855.98</v>
      </c>
      <c r="MJ10" s="5">
        <f>IFERROR(VLOOKUP((CONCATENATE(RIGHT(CONCATENATE("0",DAY(MJ4)),2),RIGHT(CONCATENATE("0",MONTH(MJ4)),2))),'[1]Vecimiento Cuotas'!$K$22:$M$365,2,0),0)</f>
        <v>279.99</v>
      </c>
      <c r="MK10" s="5">
        <f>IFERROR(VLOOKUP((CONCATENATE(RIGHT(CONCATENATE("0",DAY(MK4)),2),RIGHT(CONCATENATE("0",MONTH(MK4)),2))),'[1]Vecimiento Cuotas'!$K$22:$M$365,2,0),0)</f>
        <v>507.30999999999995</v>
      </c>
      <c r="ML10" s="5">
        <f>IFERROR(VLOOKUP((CONCATENATE(RIGHT(CONCATENATE("0",DAY(ML4)),2),RIGHT(CONCATENATE("0",MONTH(ML4)),2))),'[1]Vecimiento Cuotas'!$K$22:$M$365,2,0),0)</f>
        <v>2097.4700000000003</v>
      </c>
      <c r="MM10" s="5">
        <f>IFERROR(VLOOKUP((CONCATENATE(RIGHT(CONCATENATE("0",DAY(MM4)),2),RIGHT(CONCATENATE("0",MONTH(MM4)),2))),'[1]Vecimiento Cuotas'!$K$22:$M$365,2,0),0)</f>
        <v>2112.58</v>
      </c>
      <c r="MN10" s="5">
        <f>IFERROR(VLOOKUP((CONCATENATE(RIGHT(CONCATENATE("0",DAY(MN4)),2),RIGHT(CONCATENATE("0",MONTH(MN4)),2))),'[1]Vecimiento Cuotas'!$K$22:$M$365,2,0),0)</f>
        <v>1305.7399999999998</v>
      </c>
      <c r="MO10" s="5">
        <f>IFERROR(VLOOKUP((CONCATENATE(RIGHT(CONCATENATE("0",DAY(MO4)),2),RIGHT(CONCATENATE("0",MONTH(MO4)),2))),'[1]Vecimiento Cuotas'!$K$22:$M$365,2,0),0)</f>
        <v>492</v>
      </c>
      <c r="MP10" s="5">
        <f>IFERROR(VLOOKUP((CONCATENATE(RIGHT(CONCATENATE("0",DAY(MP4)),2),RIGHT(CONCATENATE("0",MONTH(MP4)),2))),'[1]Vecimiento Cuotas'!$K$22:$M$365,2,0),0)</f>
        <v>3048.3900000000003</v>
      </c>
      <c r="MQ10" s="5">
        <f>IFERROR(VLOOKUP((CONCATENATE(RIGHT(CONCATENATE("0",DAY(MQ4)),2),RIGHT(CONCATENATE("0",MONTH(MQ4)),2))),'[1]Vecimiento Cuotas'!$K$22:$M$365,2,0),0)</f>
        <v>4060.1499999999996</v>
      </c>
      <c r="MR10" s="5">
        <f>IFERROR(VLOOKUP((CONCATENATE(RIGHT(CONCATENATE("0",DAY(MR4)),2),RIGHT(CONCATENATE("0",MONTH(MR4)),2))),'[1]Vecimiento Cuotas'!$K$22:$M$365,2,0),0)</f>
        <v>955.06</v>
      </c>
      <c r="MS10" s="5">
        <f>IFERROR(VLOOKUP((CONCATENATE(RIGHT(CONCATENATE("0",DAY(MS4)),2),RIGHT(CONCATENATE("0",MONTH(MS4)),2))),'[1]Vecimiento Cuotas'!$K$22:$M$365,2,0),0)</f>
        <v>391.83000000000004</v>
      </c>
      <c r="MT10" s="5">
        <f>IFERROR(VLOOKUP((CONCATENATE(RIGHT(CONCATENATE("0",DAY(MT4)),2),RIGHT(CONCATENATE("0",MONTH(MT4)),2))),'[1]Vecimiento Cuotas'!$K$22:$M$365,2,0),0)</f>
        <v>1124.17</v>
      </c>
      <c r="MU10" s="5">
        <f>IFERROR(VLOOKUP((CONCATENATE(RIGHT(CONCATENATE("0",DAY(MU4)),2),RIGHT(CONCATENATE("0",MONTH(MU4)),2))),'[1]Vecimiento Cuotas'!$K$22:$M$365,2,0),0)</f>
        <v>2120.44</v>
      </c>
      <c r="MV10" s="5">
        <f>IFERROR(VLOOKUP((CONCATENATE(RIGHT(CONCATENATE("0",DAY(MV4)),2),RIGHT(CONCATENATE("0",MONTH(MV4)),2))),'[1]Vecimiento Cuotas'!$K$22:$M$365,2,0),0)</f>
        <v>4093.29</v>
      </c>
      <c r="MW10" s="5">
        <f>IFERROR(VLOOKUP((CONCATENATE(RIGHT(CONCATENATE("0",DAY(MW4)),2),RIGHT(CONCATENATE("0",MONTH(MW4)),2))),'[1]Vecimiento Cuotas'!$K$22:$M$365,2,0),0)</f>
        <v>2451.1899999999996</v>
      </c>
      <c r="MX10" s="5">
        <f>IFERROR(VLOOKUP((CONCATENATE(RIGHT(CONCATENATE("0",DAY(MX4)),2),RIGHT(CONCATENATE("0",MONTH(MX4)),2))),'[1]Vecimiento Cuotas'!$K$22:$M$365,2,0),0)</f>
        <v>7732.1100000000006</v>
      </c>
      <c r="MY10" s="5">
        <f>IFERROR(VLOOKUP((CONCATENATE(RIGHT(CONCATENATE("0",DAY(MY4)),2),RIGHT(CONCATENATE("0",MONTH(MY4)),2))),'[1]Vecimiento Cuotas'!$K$22:$M$365,2,0),0)</f>
        <v>13472.509999999998</v>
      </c>
      <c r="MZ10" s="5">
        <f>IFERROR(VLOOKUP((CONCATENATE(RIGHT(CONCATENATE("0",DAY(MZ4)),2),RIGHT(CONCATENATE("0",MONTH(MZ4)),2))),'[1]Vecimiento Cuotas'!$K$22:$M$365,2,0),0)</f>
        <v>9831.1200000000008</v>
      </c>
      <c r="NA10" s="5">
        <f>IFERROR(VLOOKUP((CONCATENATE(RIGHT(CONCATENATE("0",DAY(NA4)),2),RIGHT(CONCATENATE("0",MONTH(NA4)),2))),'[1]Vecimiento Cuotas'!$K$22:$M$365,2,0),0)</f>
        <v>38082.36</v>
      </c>
      <c r="NB10" s="5">
        <f>IFERROR(VLOOKUP((CONCATENATE(RIGHT(CONCATENATE("0",DAY(NB4)),2),RIGHT(CONCATENATE("0",MONTH(NB4)),2))),'[1]Vecimiento Cuotas'!$K$22:$M$365,2,0),0)</f>
        <v>0</v>
      </c>
    </row>
    <row r="11" spans="1:366" collapsed="1">
      <c r="A11" s="19" t="s">
        <v>162</v>
      </c>
      <c r="B11" s="27">
        <f>+B12</f>
        <v>0</v>
      </c>
      <c r="C11" s="27">
        <f t="shared" ref="C11:BN11" si="17">+C12</f>
        <v>0</v>
      </c>
      <c r="D11" s="27">
        <f t="shared" si="17"/>
        <v>0</v>
      </c>
      <c r="E11" s="27">
        <f t="shared" si="17"/>
        <v>0</v>
      </c>
      <c r="F11" s="27">
        <f t="shared" si="17"/>
        <v>0</v>
      </c>
      <c r="G11" s="27">
        <f t="shared" si="17"/>
        <v>0</v>
      </c>
      <c r="H11" s="27">
        <f t="shared" si="17"/>
        <v>0</v>
      </c>
      <c r="I11" s="27">
        <f t="shared" si="17"/>
        <v>0</v>
      </c>
      <c r="J11" s="27">
        <f t="shared" si="17"/>
        <v>0</v>
      </c>
      <c r="K11" s="27">
        <f t="shared" si="17"/>
        <v>0</v>
      </c>
      <c r="L11" s="27">
        <f t="shared" si="17"/>
        <v>0</v>
      </c>
      <c r="M11" s="27">
        <f t="shared" si="17"/>
        <v>0</v>
      </c>
      <c r="N11" s="27">
        <f t="shared" si="17"/>
        <v>0</v>
      </c>
      <c r="O11" s="27">
        <f t="shared" si="17"/>
        <v>0</v>
      </c>
      <c r="P11" s="27">
        <f t="shared" si="17"/>
        <v>0</v>
      </c>
      <c r="Q11" s="27">
        <f t="shared" si="17"/>
        <v>0</v>
      </c>
      <c r="R11" s="27">
        <f t="shared" si="17"/>
        <v>0</v>
      </c>
      <c r="S11" s="27">
        <f t="shared" si="17"/>
        <v>0</v>
      </c>
      <c r="T11" s="27">
        <f t="shared" si="17"/>
        <v>0</v>
      </c>
      <c r="U11" s="27">
        <f t="shared" si="17"/>
        <v>0</v>
      </c>
      <c r="V11" s="27">
        <f t="shared" si="17"/>
        <v>0</v>
      </c>
      <c r="W11" s="27">
        <f t="shared" si="17"/>
        <v>0</v>
      </c>
      <c r="X11" s="27">
        <f t="shared" si="17"/>
        <v>0</v>
      </c>
      <c r="Y11" s="27">
        <f t="shared" si="17"/>
        <v>0</v>
      </c>
      <c r="Z11" s="27">
        <f t="shared" si="17"/>
        <v>0</v>
      </c>
      <c r="AA11" s="27">
        <f t="shared" si="17"/>
        <v>0</v>
      </c>
      <c r="AB11" s="27">
        <f t="shared" si="17"/>
        <v>0</v>
      </c>
      <c r="AC11" s="27">
        <f t="shared" si="17"/>
        <v>0</v>
      </c>
      <c r="AD11" s="27">
        <f t="shared" si="17"/>
        <v>0</v>
      </c>
      <c r="AE11" s="27">
        <f t="shared" si="17"/>
        <v>0</v>
      </c>
      <c r="AF11" s="27">
        <f t="shared" si="17"/>
        <v>0</v>
      </c>
      <c r="AG11" s="27">
        <f t="shared" si="17"/>
        <v>0</v>
      </c>
      <c r="AH11" s="27">
        <f t="shared" si="17"/>
        <v>0</v>
      </c>
      <c r="AI11" s="27">
        <f t="shared" si="17"/>
        <v>0</v>
      </c>
      <c r="AJ11" s="27">
        <f t="shared" si="17"/>
        <v>0</v>
      </c>
      <c r="AK11" s="27">
        <f t="shared" si="17"/>
        <v>0</v>
      </c>
      <c r="AL11" s="27">
        <f t="shared" si="17"/>
        <v>0</v>
      </c>
      <c r="AM11" s="27">
        <f t="shared" si="17"/>
        <v>0</v>
      </c>
      <c r="AN11" s="27">
        <f t="shared" si="17"/>
        <v>0</v>
      </c>
      <c r="AO11" s="27">
        <f t="shared" si="17"/>
        <v>0</v>
      </c>
      <c r="AP11" s="27">
        <f t="shared" si="17"/>
        <v>0</v>
      </c>
      <c r="AQ11" s="27">
        <f t="shared" si="17"/>
        <v>0</v>
      </c>
      <c r="AR11" s="27">
        <f t="shared" si="17"/>
        <v>0</v>
      </c>
      <c r="AS11" s="27">
        <f t="shared" si="17"/>
        <v>0</v>
      </c>
      <c r="AT11" s="27">
        <f t="shared" si="17"/>
        <v>0</v>
      </c>
      <c r="AU11" s="27">
        <f t="shared" si="17"/>
        <v>0</v>
      </c>
      <c r="AV11" s="27">
        <f t="shared" si="17"/>
        <v>0</v>
      </c>
      <c r="AW11" s="27">
        <f t="shared" si="17"/>
        <v>0</v>
      </c>
      <c r="AX11" s="27">
        <f t="shared" si="17"/>
        <v>0</v>
      </c>
      <c r="AY11" s="27">
        <f t="shared" si="17"/>
        <v>0</v>
      </c>
      <c r="AZ11" s="27">
        <f t="shared" si="17"/>
        <v>0</v>
      </c>
      <c r="BA11" s="27">
        <f t="shared" si="17"/>
        <v>0</v>
      </c>
      <c r="BB11" s="27">
        <f t="shared" si="17"/>
        <v>0</v>
      </c>
      <c r="BC11" s="27">
        <f t="shared" si="17"/>
        <v>0</v>
      </c>
      <c r="BD11" s="27">
        <f t="shared" si="17"/>
        <v>0</v>
      </c>
      <c r="BE11" s="27">
        <f t="shared" si="17"/>
        <v>0</v>
      </c>
      <c r="BF11" s="27">
        <f t="shared" si="17"/>
        <v>0</v>
      </c>
      <c r="BG11" s="27">
        <f t="shared" si="17"/>
        <v>0</v>
      </c>
      <c r="BH11" s="27">
        <f t="shared" si="17"/>
        <v>0</v>
      </c>
      <c r="BI11" s="27">
        <f t="shared" si="17"/>
        <v>0</v>
      </c>
      <c r="BJ11" s="27">
        <f t="shared" si="17"/>
        <v>0</v>
      </c>
      <c r="BK11" s="27">
        <f t="shared" si="17"/>
        <v>0</v>
      </c>
      <c r="BL11" s="27">
        <f t="shared" si="17"/>
        <v>0</v>
      </c>
      <c r="BM11" s="27">
        <f t="shared" si="17"/>
        <v>0</v>
      </c>
      <c r="BN11" s="27">
        <f t="shared" si="17"/>
        <v>0</v>
      </c>
      <c r="BO11" s="27">
        <f t="shared" ref="BO11:DZ11" si="18">+BO12</f>
        <v>0</v>
      </c>
      <c r="BP11" s="27">
        <f t="shared" si="18"/>
        <v>0</v>
      </c>
      <c r="BQ11" s="27">
        <f t="shared" si="18"/>
        <v>0</v>
      </c>
      <c r="BR11" s="27">
        <f t="shared" si="18"/>
        <v>0</v>
      </c>
      <c r="BS11" s="27">
        <f t="shared" si="18"/>
        <v>0</v>
      </c>
      <c r="BT11" s="27">
        <f t="shared" si="18"/>
        <v>0</v>
      </c>
      <c r="BU11" s="27">
        <f t="shared" si="18"/>
        <v>0</v>
      </c>
      <c r="BV11" s="27">
        <f t="shared" si="18"/>
        <v>0</v>
      </c>
      <c r="BW11" s="27">
        <f t="shared" si="18"/>
        <v>0</v>
      </c>
      <c r="BX11" s="27">
        <f t="shared" si="18"/>
        <v>0</v>
      </c>
      <c r="BY11" s="27">
        <f t="shared" si="18"/>
        <v>0</v>
      </c>
      <c r="BZ11" s="27">
        <f t="shared" si="18"/>
        <v>0</v>
      </c>
      <c r="CA11" s="27">
        <f t="shared" si="18"/>
        <v>0</v>
      </c>
      <c r="CB11" s="27">
        <f t="shared" si="18"/>
        <v>0</v>
      </c>
      <c r="CC11" s="27">
        <f t="shared" si="18"/>
        <v>0</v>
      </c>
      <c r="CD11" s="27">
        <f t="shared" si="18"/>
        <v>0</v>
      </c>
      <c r="CE11" s="27">
        <f t="shared" si="18"/>
        <v>0</v>
      </c>
      <c r="CF11" s="27">
        <f t="shared" si="18"/>
        <v>0</v>
      </c>
      <c r="CG11" s="27">
        <f t="shared" si="18"/>
        <v>0</v>
      </c>
      <c r="CH11" s="27">
        <f t="shared" si="18"/>
        <v>0</v>
      </c>
      <c r="CI11" s="27">
        <f t="shared" si="18"/>
        <v>0</v>
      </c>
      <c r="CJ11" s="27">
        <f t="shared" si="18"/>
        <v>0</v>
      </c>
      <c r="CK11" s="27">
        <f t="shared" si="18"/>
        <v>0</v>
      </c>
      <c r="CL11" s="27">
        <f t="shared" si="18"/>
        <v>0</v>
      </c>
      <c r="CM11" s="27">
        <f t="shared" si="18"/>
        <v>0</v>
      </c>
      <c r="CN11" s="27">
        <f t="shared" si="18"/>
        <v>0</v>
      </c>
      <c r="CO11" s="27">
        <f t="shared" si="18"/>
        <v>0</v>
      </c>
      <c r="CP11" s="27">
        <f t="shared" si="18"/>
        <v>0</v>
      </c>
      <c r="CQ11" s="27">
        <f t="shared" si="18"/>
        <v>0</v>
      </c>
      <c r="CR11" s="27">
        <f t="shared" si="18"/>
        <v>0</v>
      </c>
      <c r="CS11" s="27">
        <f t="shared" si="18"/>
        <v>0</v>
      </c>
      <c r="CT11" s="27">
        <f t="shared" si="18"/>
        <v>0</v>
      </c>
      <c r="CU11" s="27">
        <f t="shared" si="18"/>
        <v>0</v>
      </c>
      <c r="CV11" s="27">
        <f t="shared" si="18"/>
        <v>0</v>
      </c>
      <c r="CW11" s="27">
        <f t="shared" si="18"/>
        <v>0</v>
      </c>
      <c r="CX11" s="27">
        <f t="shared" si="18"/>
        <v>0</v>
      </c>
      <c r="CY11" s="27">
        <f t="shared" si="18"/>
        <v>0</v>
      </c>
      <c r="CZ11" s="27">
        <f t="shared" si="18"/>
        <v>0</v>
      </c>
      <c r="DA11" s="27">
        <f t="shared" si="18"/>
        <v>0</v>
      </c>
      <c r="DB11" s="27">
        <f t="shared" si="18"/>
        <v>0</v>
      </c>
      <c r="DC11" s="27">
        <f t="shared" si="18"/>
        <v>0</v>
      </c>
      <c r="DD11" s="27">
        <f t="shared" si="18"/>
        <v>0</v>
      </c>
      <c r="DE11" s="27">
        <f t="shared" si="18"/>
        <v>0</v>
      </c>
      <c r="DF11" s="27">
        <f t="shared" si="18"/>
        <v>0</v>
      </c>
      <c r="DG11" s="27">
        <f t="shared" si="18"/>
        <v>0</v>
      </c>
      <c r="DH11" s="27">
        <f t="shared" si="18"/>
        <v>0</v>
      </c>
      <c r="DI11" s="27">
        <f t="shared" si="18"/>
        <v>0</v>
      </c>
      <c r="DJ11" s="27">
        <f t="shared" si="18"/>
        <v>0</v>
      </c>
      <c r="DK11" s="27">
        <f t="shared" si="18"/>
        <v>0</v>
      </c>
      <c r="DL11" s="27">
        <f t="shared" si="18"/>
        <v>0</v>
      </c>
      <c r="DM11" s="27">
        <f t="shared" si="18"/>
        <v>0</v>
      </c>
      <c r="DN11" s="27">
        <f t="shared" si="18"/>
        <v>0</v>
      </c>
      <c r="DO11" s="27">
        <f t="shared" si="18"/>
        <v>0</v>
      </c>
      <c r="DP11" s="27">
        <f t="shared" si="18"/>
        <v>0</v>
      </c>
      <c r="DQ11" s="27">
        <f t="shared" si="18"/>
        <v>0</v>
      </c>
      <c r="DR11" s="27">
        <f t="shared" si="18"/>
        <v>0</v>
      </c>
      <c r="DS11" s="27">
        <f t="shared" si="18"/>
        <v>0</v>
      </c>
      <c r="DT11" s="27">
        <f t="shared" si="18"/>
        <v>0</v>
      </c>
      <c r="DU11" s="27">
        <f t="shared" si="18"/>
        <v>0</v>
      </c>
      <c r="DV11" s="27">
        <f t="shared" si="18"/>
        <v>0</v>
      </c>
      <c r="DW11" s="27">
        <f t="shared" si="18"/>
        <v>0</v>
      </c>
      <c r="DX11" s="27">
        <f t="shared" si="18"/>
        <v>0</v>
      </c>
      <c r="DY11" s="27">
        <f t="shared" si="18"/>
        <v>0</v>
      </c>
      <c r="DZ11" s="27">
        <f t="shared" si="18"/>
        <v>0</v>
      </c>
      <c r="EA11" s="27">
        <f t="shared" ref="EA11:GL11" si="19">+EA12</f>
        <v>0</v>
      </c>
      <c r="EB11" s="27">
        <f t="shared" si="19"/>
        <v>0</v>
      </c>
      <c r="EC11" s="27">
        <f t="shared" si="19"/>
        <v>0</v>
      </c>
      <c r="ED11" s="27">
        <f t="shared" si="19"/>
        <v>0</v>
      </c>
      <c r="EE11" s="27">
        <f t="shared" si="19"/>
        <v>0</v>
      </c>
      <c r="EF11" s="27">
        <f t="shared" si="19"/>
        <v>0</v>
      </c>
      <c r="EG11" s="27">
        <f t="shared" si="19"/>
        <v>0</v>
      </c>
      <c r="EH11" s="27">
        <f t="shared" si="19"/>
        <v>0</v>
      </c>
      <c r="EI11" s="27">
        <f t="shared" si="19"/>
        <v>0</v>
      </c>
      <c r="EJ11" s="27">
        <f t="shared" si="19"/>
        <v>0</v>
      </c>
      <c r="EK11" s="27">
        <f t="shared" si="19"/>
        <v>0</v>
      </c>
      <c r="EL11" s="27">
        <f t="shared" si="19"/>
        <v>0</v>
      </c>
      <c r="EM11" s="27">
        <f t="shared" si="19"/>
        <v>0</v>
      </c>
      <c r="EN11" s="27">
        <f t="shared" si="19"/>
        <v>0</v>
      </c>
      <c r="EO11" s="27">
        <f t="shared" si="19"/>
        <v>0</v>
      </c>
      <c r="EP11" s="27">
        <f t="shared" si="19"/>
        <v>0</v>
      </c>
      <c r="EQ11" s="27">
        <f t="shared" si="19"/>
        <v>0</v>
      </c>
      <c r="ER11" s="27">
        <f t="shared" si="19"/>
        <v>0</v>
      </c>
      <c r="ES11" s="27">
        <f t="shared" si="19"/>
        <v>0</v>
      </c>
      <c r="ET11" s="27">
        <f t="shared" si="19"/>
        <v>0</v>
      </c>
      <c r="EU11" s="27">
        <f t="shared" si="19"/>
        <v>0</v>
      </c>
      <c r="EV11" s="27">
        <f t="shared" si="19"/>
        <v>0</v>
      </c>
      <c r="EW11" s="27">
        <f t="shared" si="19"/>
        <v>0</v>
      </c>
      <c r="EX11" s="27">
        <f t="shared" si="19"/>
        <v>0</v>
      </c>
      <c r="EY11" s="27">
        <f t="shared" si="19"/>
        <v>0</v>
      </c>
      <c r="EZ11" s="27">
        <f t="shared" si="19"/>
        <v>0</v>
      </c>
      <c r="FA11" s="27">
        <f t="shared" si="19"/>
        <v>0</v>
      </c>
      <c r="FB11" s="27">
        <f t="shared" si="19"/>
        <v>0</v>
      </c>
      <c r="FC11" s="27">
        <f t="shared" si="19"/>
        <v>0</v>
      </c>
      <c r="FD11" s="27">
        <f t="shared" si="19"/>
        <v>0</v>
      </c>
      <c r="FE11" s="27">
        <f t="shared" si="19"/>
        <v>0</v>
      </c>
      <c r="FF11" s="27">
        <f t="shared" si="19"/>
        <v>0</v>
      </c>
      <c r="FG11" s="27">
        <f t="shared" si="19"/>
        <v>0</v>
      </c>
      <c r="FH11" s="27">
        <f t="shared" si="19"/>
        <v>0</v>
      </c>
      <c r="FI11" s="27">
        <f t="shared" si="19"/>
        <v>0</v>
      </c>
      <c r="FJ11" s="27">
        <f t="shared" si="19"/>
        <v>0</v>
      </c>
      <c r="FK11" s="27">
        <f t="shared" si="19"/>
        <v>0</v>
      </c>
      <c r="FL11" s="27">
        <f t="shared" si="19"/>
        <v>0</v>
      </c>
      <c r="FM11" s="27">
        <f t="shared" si="19"/>
        <v>0</v>
      </c>
      <c r="FN11" s="27">
        <f t="shared" si="19"/>
        <v>0</v>
      </c>
      <c r="FO11" s="27">
        <f t="shared" si="19"/>
        <v>0</v>
      </c>
      <c r="FP11" s="27">
        <f t="shared" si="19"/>
        <v>0</v>
      </c>
      <c r="FQ11" s="27">
        <f t="shared" si="19"/>
        <v>0</v>
      </c>
      <c r="FR11" s="27">
        <f t="shared" si="19"/>
        <v>0</v>
      </c>
      <c r="FS11" s="27">
        <f t="shared" si="19"/>
        <v>0</v>
      </c>
      <c r="FT11" s="27">
        <f t="shared" si="19"/>
        <v>0</v>
      </c>
      <c r="FU11" s="27">
        <f t="shared" si="19"/>
        <v>0</v>
      </c>
      <c r="FV11" s="27">
        <f t="shared" si="19"/>
        <v>0</v>
      </c>
      <c r="FW11" s="27">
        <f t="shared" si="19"/>
        <v>0</v>
      </c>
      <c r="FX11" s="27">
        <f t="shared" si="19"/>
        <v>0</v>
      </c>
      <c r="FY11" s="27">
        <f t="shared" si="19"/>
        <v>0</v>
      </c>
      <c r="FZ11" s="27">
        <f t="shared" si="19"/>
        <v>0</v>
      </c>
      <c r="GA11" s="27">
        <f t="shared" si="19"/>
        <v>0</v>
      </c>
      <c r="GB11" s="27">
        <f t="shared" si="19"/>
        <v>0</v>
      </c>
      <c r="GC11" s="27">
        <f t="shared" si="19"/>
        <v>0</v>
      </c>
      <c r="GD11" s="27">
        <f t="shared" si="19"/>
        <v>0</v>
      </c>
      <c r="GE11" s="27">
        <f t="shared" si="19"/>
        <v>0</v>
      </c>
      <c r="GF11" s="27">
        <f t="shared" si="19"/>
        <v>0</v>
      </c>
      <c r="GG11" s="27">
        <f t="shared" si="19"/>
        <v>0</v>
      </c>
      <c r="GH11" s="27">
        <f t="shared" si="19"/>
        <v>0</v>
      </c>
      <c r="GI11" s="27">
        <f t="shared" si="19"/>
        <v>0</v>
      </c>
      <c r="GJ11" s="27">
        <f t="shared" si="19"/>
        <v>0</v>
      </c>
      <c r="GK11" s="27">
        <f t="shared" si="19"/>
        <v>0</v>
      </c>
      <c r="GL11" s="27">
        <f t="shared" si="19"/>
        <v>0</v>
      </c>
      <c r="GM11" s="27">
        <f t="shared" ref="GM11:IX11" si="20">+GM12</f>
        <v>0</v>
      </c>
      <c r="GN11" s="27">
        <f t="shared" si="20"/>
        <v>0</v>
      </c>
      <c r="GO11" s="27">
        <f t="shared" si="20"/>
        <v>0</v>
      </c>
      <c r="GP11" s="27">
        <f t="shared" si="20"/>
        <v>0</v>
      </c>
      <c r="GQ11" s="27">
        <f t="shared" si="20"/>
        <v>0</v>
      </c>
      <c r="GR11" s="27">
        <f t="shared" si="20"/>
        <v>0</v>
      </c>
      <c r="GS11" s="27">
        <f t="shared" si="20"/>
        <v>0</v>
      </c>
      <c r="GT11" s="27">
        <f t="shared" si="20"/>
        <v>0</v>
      </c>
      <c r="GU11" s="27">
        <f t="shared" si="20"/>
        <v>0</v>
      </c>
      <c r="GV11" s="27">
        <f t="shared" si="20"/>
        <v>0</v>
      </c>
      <c r="GW11" s="27">
        <f t="shared" si="20"/>
        <v>0</v>
      </c>
      <c r="GX11" s="27">
        <f t="shared" si="20"/>
        <v>0</v>
      </c>
      <c r="GY11" s="27">
        <f t="shared" si="20"/>
        <v>0</v>
      </c>
      <c r="GZ11" s="27">
        <f t="shared" si="20"/>
        <v>0</v>
      </c>
      <c r="HA11" s="27">
        <f t="shared" si="20"/>
        <v>0</v>
      </c>
      <c r="HB11" s="27">
        <f t="shared" si="20"/>
        <v>0</v>
      </c>
      <c r="HC11" s="27">
        <f t="shared" si="20"/>
        <v>0</v>
      </c>
      <c r="HD11" s="27">
        <f t="shared" si="20"/>
        <v>0</v>
      </c>
      <c r="HE11" s="27">
        <f t="shared" si="20"/>
        <v>0</v>
      </c>
      <c r="HF11" s="27">
        <f t="shared" si="20"/>
        <v>0</v>
      </c>
      <c r="HG11" s="27">
        <f t="shared" si="20"/>
        <v>0</v>
      </c>
      <c r="HH11" s="27">
        <f t="shared" si="20"/>
        <v>0</v>
      </c>
      <c r="HI11" s="27">
        <f t="shared" si="20"/>
        <v>0</v>
      </c>
      <c r="HJ11" s="27">
        <f t="shared" si="20"/>
        <v>0</v>
      </c>
      <c r="HK11" s="27">
        <f t="shared" si="20"/>
        <v>0</v>
      </c>
      <c r="HL11" s="27">
        <f t="shared" si="20"/>
        <v>0</v>
      </c>
      <c r="HM11" s="27">
        <f t="shared" si="20"/>
        <v>0</v>
      </c>
      <c r="HN11" s="27">
        <f t="shared" si="20"/>
        <v>0</v>
      </c>
      <c r="HO11" s="27">
        <f t="shared" si="20"/>
        <v>0</v>
      </c>
      <c r="HP11" s="27">
        <f t="shared" si="20"/>
        <v>0</v>
      </c>
      <c r="HQ11" s="27">
        <f t="shared" si="20"/>
        <v>0</v>
      </c>
      <c r="HR11" s="27">
        <f t="shared" si="20"/>
        <v>0</v>
      </c>
      <c r="HS11" s="27">
        <f t="shared" si="20"/>
        <v>0</v>
      </c>
      <c r="HT11" s="27">
        <f t="shared" si="20"/>
        <v>0</v>
      </c>
      <c r="HU11" s="27">
        <f t="shared" si="20"/>
        <v>0</v>
      </c>
      <c r="HV11" s="27">
        <f t="shared" si="20"/>
        <v>0</v>
      </c>
      <c r="HW11" s="27">
        <f t="shared" si="20"/>
        <v>0</v>
      </c>
      <c r="HX11" s="27">
        <f t="shared" si="20"/>
        <v>0</v>
      </c>
      <c r="HY11" s="27">
        <f t="shared" si="20"/>
        <v>0</v>
      </c>
      <c r="HZ11" s="27">
        <f t="shared" si="20"/>
        <v>0</v>
      </c>
      <c r="IA11" s="27">
        <f t="shared" si="20"/>
        <v>0</v>
      </c>
      <c r="IB11" s="27">
        <f t="shared" si="20"/>
        <v>0</v>
      </c>
      <c r="IC11" s="27">
        <f t="shared" si="20"/>
        <v>0</v>
      </c>
      <c r="ID11" s="27">
        <f t="shared" si="20"/>
        <v>0</v>
      </c>
      <c r="IE11" s="27">
        <f t="shared" si="20"/>
        <v>0</v>
      </c>
      <c r="IF11" s="27">
        <f t="shared" si="20"/>
        <v>0</v>
      </c>
      <c r="IG11" s="27">
        <f t="shared" si="20"/>
        <v>0</v>
      </c>
      <c r="IH11" s="27">
        <f t="shared" si="20"/>
        <v>0</v>
      </c>
      <c r="II11" s="27">
        <f t="shared" si="20"/>
        <v>0</v>
      </c>
      <c r="IJ11" s="27">
        <f t="shared" si="20"/>
        <v>0</v>
      </c>
      <c r="IK11" s="27">
        <f t="shared" si="20"/>
        <v>0</v>
      </c>
      <c r="IL11" s="27">
        <f t="shared" si="20"/>
        <v>0</v>
      </c>
      <c r="IM11" s="27">
        <f t="shared" si="20"/>
        <v>0</v>
      </c>
      <c r="IN11" s="27">
        <f t="shared" si="20"/>
        <v>0</v>
      </c>
      <c r="IO11" s="27">
        <f t="shared" si="20"/>
        <v>0</v>
      </c>
      <c r="IP11" s="27">
        <f t="shared" si="20"/>
        <v>0</v>
      </c>
      <c r="IQ11" s="27">
        <f t="shared" si="20"/>
        <v>0</v>
      </c>
      <c r="IR11" s="27">
        <f t="shared" si="20"/>
        <v>0</v>
      </c>
      <c r="IS11" s="27">
        <f t="shared" si="20"/>
        <v>0</v>
      </c>
      <c r="IT11" s="27">
        <f t="shared" si="20"/>
        <v>0</v>
      </c>
      <c r="IU11" s="27">
        <f t="shared" si="20"/>
        <v>0</v>
      </c>
      <c r="IV11" s="27">
        <f t="shared" si="20"/>
        <v>0</v>
      </c>
      <c r="IW11" s="27">
        <f t="shared" si="20"/>
        <v>0</v>
      </c>
      <c r="IX11" s="27">
        <f t="shared" si="20"/>
        <v>0</v>
      </c>
      <c r="IY11" s="27">
        <f t="shared" ref="IY11:LJ11" si="21">+IY12</f>
        <v>0</v>
      </c>
      <c r="IZ11" s="27">
        <f t="shared" si="21"/>
        <v>0</v>
      </c>
      <c r="JA11" s="27">
        <f t="shared" si="21"/>
        <v>0</v>
      </c>
      <c r="JB11" s="27">
        <f t="shared" si="21"/>
        <v>0</v>
      </c>
      <c r="JC11" s="27">
        <f t="shared" si="21"/>
        <v>0</v>
      </c>
      <c r="JD11" s="27">
        <f t="shared" si="21"/>
        <v>0</v>
      </c>
      <c r="JE11" s="27">
        <f t="shared" si="21"/>
        <v>0</v>
      </c>
      <c r="JF11" s="27">
        <f t="shared" si="21"/>
        <v>0</v>
      </c>
      <c r="JG11" s="27">
        <f t="shared" si="21"/>
        <v>0</v>
      </c>
      <c r="JH11" s="27">
        <f t="shared" si="21"/>
        <v>0</v>
      </c>
      <c r="JI11" s="27">
        <f t="shared" si="21"/>
        <v>0</v>
      </c>
      <c r="JJ11" s="27">
        <f t="shared" si="21"/>
        <v>0</v>
      </c>
      <c r="JK11" s="27">
        <f t="shared" si="21"/>
        <v>0</v>
      </c>
      <c r="JL11" s="27">
        <f t="shared" si="21"/>
        <v>0</v>
      </c>
      <c r="JM11" s="27">
        <f t="shared" si="21"/>
        <v>0</v>
      </c>
      <c r="JN11" s="27">
        <f t="shared" si="21"/>
        <v>0</v>
      </c>
      <c r="JO11" s="27">
        <f t="shared" si="21"/>
        <v>0</v>
      </c>
      <c r="JP11" s="27">
        <f t="shared" si="21"/>
        <v>0</v>
      </c>
      <c r="JQ11" s="27">
        <f t="shared" si="21"/>
        <v>0</v>
      </c>
      <c r="JR11" s="27">
        <f t="shared" si="21"/>
        <v>0</v>
      </c>
      <c r="JS11" s="27">
        <f t="shared" si="21"/>
        <v>0</v>
      </c>
      <c r="JT11" s="27">
        <f t="shared" si="21"/>
        <v>0</v>
      </c>
      <c r="JU11" s="27">
        <f t="shared" si="21"/>
        <v>0</v>
      </c>
      <c r="JV11" s="27">
        <f t="shared" si="21"/>
        <v>0</v>
      </c>
      <c r="JW11" s="27">
        <f t="shared" si="21"/>
        <v>0</v>
      </c>
      <c r="JX11" s="27">
        <f t="shared" si="21"/>
        <v>0</v>
      </c>
      <c r="JY11" s="27">
        <f t="shared" si="21"/>
        <v>0</v>
      </c>
      <c r="JZ11" s="27">
        <f t="shared" si="21"/>
        <v>0</v>
      </c>
      <c r="KA11" s="27">
        <f t="shared" si="21"/>
        <v>0</v>
      </c>
      <c r="KB11" s="27">
        <f t="shared" si="21"/>
        <v>0</v>
      </c>
      <c r="KC11" s="27">
        <f t="shared" si="21"/>
        <v>0</v>
      </c>
      <c r="KD11" s="27">
        <f t="shared" si="21"/>
        <v>0</v>
      </c>
      <c r="KE11" s="27">
        <f t="shared" si="21"/>
        <v>0</v>
      </c>
      <c r="KF11" s="27">
        <f t="shared" si="21"/>
        <v>0</v>
      </c>
      <c r="KG11" s="27">
        <f t="shared" si="21"/>
        <v>0</v>
      </c>
      <c r="KH11" s="27">
        <f t="shared" si="21"/>
        <v>0</v>
      </c>
      <c r="KI11" s="27">
        <f t="shared" si="21"/>
        <v>0</v>
      </c>
      <c r="KJ11" s="27">
        <f t="shared" si="21"/>
        <v>0</v>
      </c>
      <c r="KK11" s="27">
        <f t="shared" si="21"/>
        <v>0</v>
      </c>
      <c r="KL11" s="27">
        <f t="shared" si="21"/>
        <v>0</v>
      </c>
      <c r="KM11" s="27">
        <f t="shared" si="21"/>
        <v>0</v>
      </c>
      <c r="KN11" s="27">
        <f t="shared" si="21"/>
        <v>0</v>
      </c>
      <c r="KO11" s="27">
        <f t="shared" si="21"/>
        <v>0</v>
      </c>
      <c r="KP11" s="27">
        <f t="shared" si="21"/>
        <v>0</v>
      </c>
      <c r="KQ11" s="27">
        <f t="shared" si="21"/>
        <v>0</v>
      </c>
      <c r="KR11" s="27">
        <f t="shared" si="21"/>
        <v>0</v>
      </c>
      <c r="KS11" s="27">
        <f t="shared" si="21"/>
        <v>0</v>
      </c>
      <c r="KT11" s="27">
        <f t="shared" si="21"/>
        <v>0</v>
      </c>
      <c r="KU11" s="27">
        <f t="shared" si="21"/>
        <v>0</v>
      </c>
      <c r="KV11" s="27">
        <f t="shared" si="21"/>
        <v>0</v>
      </c>
      <c r="KW11" s="27">
        <f t="shared" si="21"/>
        <v>0</v>
      </c>
      <c r="KX11" s="27">
        <f t="shared" si="21"/>
        <v>0</v>
      </c>
      <c r="KY11" s="27">
        <f t="shared" si="21"/>
        <v>0</v>
      </c>
      <c r="KZ11" s="27">
        <f t="shared" si="21"/>
        <v>0</v>
      </c>
      <c r="LA11" s="27">
        <f t="shared" si="21"/>
        <v>0</v>
      </c>
      <c r="LB11" s="27">
        <f t="shared" si="21"/>
        <v>0</v>
      </c>
      <c r="LC11" s="27">
        <f t="shared" si="21"/>
        <v>0</v>
      </c>
      <c r="LD11" s="27">
        <f t="shared" si="21"/>
        <v>0</v>
      </c>
      <c r="LE11" s="27">
        <f t="shared" si="21"/>
        <v>0</v>
      </c>
      <c r="LF11" s="27">
        <f t="shared" si="21"/>
        <v>0</v>
      </c>
      <c r="LG11" s="27">
        <f t="shared" si="21"/>
        <v>0</v>
      </c>
      <c r="LH11" s="27">
        <f t="shared" si="21"/>
        <v>0</v>
      </c>
      <c r="LI11" s="27">
        <f t="shared" si="21"/>
        <v>0</v>
      </c>
      <c r="LJ11" s="27">
        <f t="shared" si="21"/>
        <v>0</v>
      </c>
      <c r="LK11" s="27">
        <f t="shared" ref="LK11:NB11" si="22">+LK12</f>
        <v>0</v>
      </c>
      <c r="LL11" s="27">
        <f t="shared" si="22"/>
        <v>0</v>
      </c>
      <c r="LM11" s="27">
        <f t="shared" si="22"/>
        <v>0</v>
      </c>
      <c r="LN11" s="27">
        <f t="shared" si="22"/>
        <v>0</v>
      </c>
      <c r="LO11" s="27">
        <f t="shared" si="22"/>
        <v>0</v>
      </c>
      <c r="LP11" s="27">
        <f t="shared" si="22"/>
        <v>0</v>
      </c>
      <c r="LQ11" s="27">
        <f t="shared" si="22"/>
        <v>0</v>
      </c>
      <c r="LR11" s="27">
        <f t="shared" si="22"/>
        <v>0</v>
      </c>
      <c r="LS11" s="27">
        <f t="shared" si="22"/>
        <v>0</v>
      </c>
      <c r="LT11" s="27">
        <f t="shared" si="22"/>
        <v>0</v>
      </c>
      <c r="LU11" s="27">
        <f t="shared" si="22"/>
        <v>0</v>
      </c>
      <c r="LV11" s="27">
        <f t="shared" si="22"/>
        <v>0</v>
      </c>
      <c r="LW11" s="27">
        <f t="shared" si="22"/>
        <v>0</v>
      </c>
      <c r="LX11" s="27">
        <f t="shared" si="22"/>
        <v>0</v>
      </c>
      <c r="LY11" s="27">
        <f t="shared" si="22"/>
        <v>0</v>
      </c>
      <c r="LZ11" s="27">
        <f t="shared" si="22"/>
        <v>0</v>
      </c>
      <c r="MA11" s="27">
        <f t="shared" si="22"/>
        <v>0</v>
      </c>
      <c r="MB11" s="27">
        <f t="shared" si="22"/>
        <v>0</v>
      </c>
      <c r="MC11" s="27">
        <f t="shared" si="22"/>
        <v>0</v>
      </c>
      <c r="MD11" s="27">
        <f t="shared" si="22"/>
        <v>0</v>
      </c>
      <c r="ME11" s="27">
        <f t="shared" si="22"/>
        <v>0</v>
      </c>
      <c r="MF11" s="27">
        <f t="shared" si="22"/>
        <v>0</v>
      </c>
      <c r="MG11" s="27">
        <f t="shared" si="22"/>
        <v>0</v>
      </c>
      <c r="MH11" s="27">
        <f t="shared" si="22"/>
        <v>0</v>
      </c>
      <c r="MI11" s="27">
        <f t="shared" si="22"/>
        <v>0</v>
      </c>
      <c r="MJ11" s="27">
        <f t="shared" si="22"/>
        <v>0</v>
      </c>
      <c r="MK11" s="27">
        <f t="shared" si="22"/>
        <v>0</v>
      </c>
      <c r="ML11" s="27">
        <f t="shared" si="22"/>
        <v>0</v>
      </c>
      <c r="MM11" s="27">
        <f t="shared" si="22"/>
        <v>0</v>
      </c>
      <c r="MN11" s="27">
        <f t="shared" si="22"/>
        <v>0</v>
      </c>
      <c r="MO11" s="27">
        <f t="shared" si="22"/>
        <v>0</v>
      </c>
      <c r="MP11" s="27">
        <f t="shared" si="22"/>
        <v>0</v>
      </c>
      <c r="MQ11" s="27">
        <f t="shared" si="22"/>
        <v>0</v>
      </c>
      <c r="MR11" s="27">
        <f t="shared" si="22"/>
        <v>0</v>
      </c>
      <c r="MS11" s="27">
        <f t="shared" si="22"/>
        <v>0</v>
      </c>
      <c r="MT11" s="27">
        <f t="shared" si="22"/>
        <v>0</v>
      </c>
      <c r="MU11" s="27">
        <f t="shared" si="22"/>
        <v>0</v>
      </c>
      <c r="MV11" s="27">
        <f t="shared" si="22"/>
        <v>0</v>
      </c>
      <c r="MW11" s="27">
        <f t="shared" si="22"/>
        <v>0</v>
      </c>
      <c r="MX11" s="27">
        <f t="shared" si="22"/>
        <v>0</v>
      </c>
      <c r="MY11" s="27">
        <f t="shared" si="22"/>
        <v>0</v>
      </c>
      <c r="MZ11" s="27">
        <f t="shared" si="22"/>
        <v>0</v>
      </c>
      <c r="NA11" s="27">
        <f t="shared" si="22"/>
        <v>0</v>
      </c>
      <c r="NB11" s="27">
        <f t="shared" si="22"/>
        <v>0</v>
      </c>
    </row>
    <row r="12" spans="1:366" ht="15" hidden="1" customHeight="1" outlineLevel="1">
      <c r="A12" s="2" t="s">
        <v>165</v>
      </c>
      <c r="B12" s="5">
        <f>IFERROR(SUMIF([1]Transferencias!$R$7:$S$359,CONCATENATE("05",RIGHT(CONCATENATE("0",DAY(B4)),2),RIGHT(CONCATENATE("0",MONTH(B4)),2)),[1]Transferencias!$S$7:$S$359),0)</f>
        <v>0</v>
      </c>
      <c r="C12" s="5">
        <f>IFERROR(SUMIF([1]Transferencias!$R$7:$S$359,CONCATENATE("05",RIGHT(CONCATENATE("0",DAY(C4)),2),RIGHT(CONCATENATE("0",MONTH(C4)),2)),[1]Transferencias!$S$7:$S$359),0)</f>
        <v>0</v>
      </c>
      <c r="D12" s="5">
        <f>IFERROR(SUMIF([1]Transferencias!$R$7:$S$359,CONCATENATE("05",RIGHT(CONCATENATE("0",DAY(D4)),2),RIGHT(CONCATENATE("0",MONTH(D4)),2)),[1]Transferencias!$S$7:$S$359),0)</f>
        <v>0</v>
      </c>
      <c r="E12" s="5">
        <f>IFERROR(SUMIF([1]Transferencias!$R$7:$S$359,CONCATENATE("05",RIGHT(CONCATENATE("0",DAY(E4)),2),RIGHT(CONCATENATE("0",MONTH(E4)),2)),[1]Transferencias!$S$7:$S$359),0)</f>
        <v>0</v>
      </c>
      <c r="F12" s="5">
        <f>IFERROR(SUMIF([1]Transferencias!$R$7:$S$359,CONCATENATE("05",RIGHT(CONCATENATE("0",DAY(F4)),2),RIGHT(CONCATENATE("0",MONTH(F4)),2)),[1]Transferencias!$S$7:$S$359),0)</f>
        <v>0</v>
      </c>
      <c r="G12" s="5">
        <f>IFERROR(SUMIF([1]Transferencias!$R$7:$S$359,CONCATENATE("05",RIGHT(CONCATENATE("0",DAY(G4)),2),RIGHT(CONCATENATE("0",MONTH(G4)),2)),[1]Transferencias!$S$7:$S$359),0)</f>
        <v>0</v>
      </c>
      <c r="H12" s="5">
        <f>IFERROR(SUMIF([1]Transferencias!$R$7:$S$359,CONCATENATE("05",RIGHT(CONCATENATE("0",DAY(H4)),2),RIGHT(CONCATENATE("0",MONTH(H4)),2)),[1]Transferencias!$S$7:$S$359),0)</f>
        <v>0</v>
      </c>
      <c r="I12" s="5">
        <f>IFERROR(SUMIF([1]Transferencias!$R$7:$S$359,CONCATENATE("05",RIGHT(CONCATENATE("0",DAY(I4)),2),RIGHT(CONCATENATE("0",MONTH(I4)),2)),[1]Transferencias!$S$7:$S$359),0)</f>
        <v>0</v>
      </c>
      <c r="J12" s="5">
        <f>IFERROR(SUMIF([1]Transferencias!$R$7:$S$359,CONCATENATE("05",RIGHT(CONCATENATE("0",DAY(J4)),2),RIGHT(CONCATENATE("0",MONTH(J4)),2)),[1]Transferencias!$S$7:$S$359),0)</f>
        <v>0</v>
      </c>
      <c r="K12" s="5">
        <f>IFERROR(SUMIF([1]Transferencias!$R$7:$S$359,CONCATENATE("05",RIGHT(CONCATENATE("0",DAY(K4)),2),RIGHT(CONCATENATE("0",MONTH(K4)),2)),[1]Transferencias!$S$7:$S$359),0)</f>
        <v>0</v>
      </c>
      <c r="L12" s="5">
        <f>IFERROR(SUMIF([1]Transferencias!$R$7:$S$359,CONCATENATE("05",RIGHT(CONCATENATE("0",DAY(L4)),2),RIGHT(CONCATENATE("0",MONTH(L4)),2)),[1]Transferencias!$S$7:$S$359),0)</f>
        <v>0</v>
      </c>
      <c r="M12" s="5">
        <f>IFERROR(SUMIF([1]Transferencias!$R$7:$S$359,CONCATENATE("05",RIGHT(CONCATENATE("0",DAY(M4)),2),RIGHT(CONCATENATE("0",MONTH(M4)),2)),[1]Transferencias!$S$7:$S$359),0)</f>
        <v>0</v>
      </c>
      <c r="N12" s="5">
        <f>IFERROR(SUMIF([1]Transferencias!$R$7:$S$359,CONCATENATE("05",RIGHT(CONCATENATE("0",DAY(N4)),2),RIGHT(CONCATENATE("0",MONTH(N4)),2)),[1]Transferencias!$S$7:$S$359),0)</f>
        <v>0</v>
      </c>
      <c r="O12" s="5">
        <f>IFERROR(SUMIF([1]Transferencias!$R$7:$S$359,CONCATENATE("05",RIGHT(CONCATENATE("0",DAY(O4)),2),RIGHT(CONCATENATE("0",MONTH(O4)),2)),[1]Transferencias!$S$7:$S$359),0)</f>
        <v>0</v>
      </c>
      <c r="P12" s="5">
        <f>IFERROR(SUMIF([1]Transferencias!$R$7:$S$359,CONCATENATE("05",RIGHT(CONCATENATE("0",DAY(P4)),2),RIGHT(CONCATENATE("0",MONTH(P4)),2)),[1]Transferencias!$S$7:$S$359),0)</f>
        <v>0</v>
      </c>
      <c r="Q12" s="5">
        <f>IFERROR(SUMIF([1]Transferencias!$R$7:$S$359,CONCATENATE("05",RIGHT(CONCATENATE("0",DAY(Q4)),2),RIGHT(CONCATENATE("0",MONTH(Q4)),2)),[1]Transferencias!$S$7:$S$359),0)</f>
        <v>0</v>
      </c>
      <c r="R12" s="5">
        <f>IFERROR(SUMIF([1]Transferencias!$R$7:$S$359,CONCATENATE("05",RIGHT(CONCATENATE("0",DAY(R4)),2),RIGHT(CONCATENATE("0",MONTH(R4)),2)),[1]Transferencias!$S$7:$S$359),0)</f>
        <v>0</v>
      </c>
      <c r="S12" s="5">
        <f>IFERROR(SUMIF([1]Transferencias!$R$7:$S$359,CONCATENATE("05",RIGHT(CONCATENATE("0",DAY(S4)),2),RIGHT(CONCATENATE("0",MONTH(S4)),2)),[1]Transferencias!$S$7:$S$359),0)</f>
        <v>0</v>
      </c>
      <c r="T12" s="5">
        <f>IFERROR(SUMIF([1]Transferencias!$R$7:$S$359,CONCATENATE("05",RIGHT(CONCATENATE("0",DAY(T4)),2),RIGHT(CONCATENATE("0",MONTH(T4)),2)),[1]Transferencias!$S$7:$S$359),0)</f>
        <v>0</v>
      </c>
      <c r="U12" s="5">
        <f>IFERROR(SUMIF([1]Transferencias!$R$7:$S$359,CONCATENATE("05",RIGHT(CONCATENATE("0",DAY(U4)),2),RIGHT(CONCATENATE("0",MONTH(U4)),2)),[1]Transferencias!$S$7:$S$359),0)</f>
        <v>0</v>
      </c>
      <c r="V12" s="5">
        <f>IFERROR(SUMIF([1]Transferencias!$R$7:$S$359,CONCATENATE("05",RIGHT(CONCATENATE("0",DAY(V4)),2),RIGHT(CONCATENATE("0",MONTH(V4)),2)),[1]Transferencias!$S$7:$S$359),0)</f>
        <v>0</v>
      </c>
      <c r="W12" s="5">
        <f>IFERROR(SUMIF([1]Transferencias!$R$7:$S$359,CONCATENATE("05",RIGHT(CONCATENATE("0",DAY(W4)),2),RIGHT(CONCATENATE("0",MONTH(W4)),2)),[1]Transferencias!$S$7:$S$359),0)</f>
        <v>0</v>
      </c>
      <c r="X12" s="5">
        <f>IFERROR(SUMIF([1]Transferencias!$R$7:$S$359,CONCATENATE("05",RIGHT(CONCATENATE("0",DAY(X4)),2),RIGHT(CONCATENATE("0",MONTH(X4)),2)),[1]Transferencias!$S$7:$S$359),0)</f>
        <v>0</v>
      </c>
      <c r="Y12" s="5">
        <f>IFERROR(SUMIF([1]Transferencias!$R$7:$S$359,CONCATENATE("05",RIGHT(CONCATENATE("0",DAY(Y4)),2),RIGHT(CONCATENATE("0",MONTH(Y4)),2)),[1]Transferencias!$S$7:$S$359),0)</f>
        <v>0</v>
      </c>
      <c r="Z12" s="5">
        <f>IFERROR(SUMIF([1]Transferencias!$R$7:$S$359,CONCATENATE("05",RIGHT(CONCATENATE("0",DAY(Z4)),2),RIGHT(CONCATENATE("0",MONTH(Z4)),2)),[1]Transferencias!$S$7:$S$359),0)</f>
        <v>0</v>
      </c>
      <c r="AA12" s="5">
        <f>IFERROR(SUMIF([1]Transferencias!$R$7:$S$359,CONCATENATE("05",RIGHT(CONCATENATE("0",DAY(AA4)),2),RIGHT(CONCATENATE("0",MONTH(AA4)),2)),[1]Transferencias!$S$7:$S$359),0)</f>
        <v>0</v>
      </c>
      <c r="AB12" s="5">
        <f>IFERROR(SUMIF([1]Transferencias!$R$7:$S$359,CONCATENATE("05",RIGHT(CONCATENATE("0",DAY(AB4)),2),RIGHT(CONCATENATE("0",MONTH(AB4)),2)),[1]Transferencias!$S$7:$S$359),0)</f>
        <v>0</v>
      </c>
      <c r="AC12" s="5">
        <f>IFERROR(SUMIF([1]Transferencias!$R$7:$S$359,CONCATENATE("05",RIGHT(CONCATENATE("0",DAY(AC4)),2),RIGHT(CONCATENATE("0",MONTH(AC4)),2)),[1]Transferencias!$S$7:$S$359),0)</f>
        <v>0</v>
      </c>
      <c r="AD12" s="5">
        <f>IFERROR(SUMIF([1]Transferencias!$R$7:$S$359,CONCATENATE("05",RIGHT(CONCATENATE("0",DAY(AD4)),2),RIGHT(CONCATENATE("0",MONTH(AD4)),2)),[1]Transferencias!$S$7:$S$359),0)</f>
        <v>0</v>
      </c>
      <c r="AE12" s="5">
        <f>IFERROR(SUMIF([1]Transferencias!$R$7:$S$359,CONCATENATE("05",RIGHT(CONCATENATE("0",DAY(AE4)),2),RIGHT(CONCATENATE("0",MONTH(AE4)),2)),[1]Transferencias!$S$7:$S$359),0)</f>
        <v>0</v>
      </c>
      <c r="AF12" s="5">
        <f>IFERROR(SUMIF([1]Transferencias!$R$7:$S$359,CONCATENATE("05",RIGHT(CONCATENATE("0",DAY(AF4)),2),RIGHT(CONCATENATE("0",MONTH(AF4)),2)),[1]Transferencias!$S$7:$S$359),0)</f>
        <v>0</v>
      </c>
      <c r="AG12" s="5">
        <f>IFERROR(SUMIF([1]Transferencias!$R$7:$S$359,CONCATENATE("05",RIGHT(CONCATENATE("0",DAY(AG4)),2),RIGHT(CONCATENATE("0",MONTH(AG4)),2)),[1]Transferencias!$S$7:$S$359),0)</f>
        <v>0</v>
      </c>
      <c r="AH12" s="5">
        <f>IFERROR(SUMIF([1]Transferencias!$R$7:$S$359,CONCATENATE("05",RIGHT(CONCATENATE("0",DAY(AH4)),2),RIGHT(CONCATENATE("0",MONTH(AH4)),2)),[1]Transferencias!$S$7:$S$359),0)</f>
        <v>0</v>
      </c>
      <c r="AI12" s="5">
        <f>IFERROR(SUMIF([1]Transferencias!$R$7:$S$359,CONCATENATE("05",RIGHT(CONCATENATE("0",DAY(AI4)),2),RIGHT(CONCATENATE("0",MONTH(AI4)),2)),[1]Transferencias!$S$7:$S$359),0)</f>
        <v>0</v>
      </c>
      <c r="AJ12" s="5">
        <f>IFERROR(SUMIF([1]Transferencias!$R$7:$S$359,CONCATENATE("05",RIGHT(CONCATENATE("0",DAY(AJ4)),2),RIGHT(CONCATENATE("0",MONTH(AJ4)),2)),[1]Transferencias!$S$7:$S$359),0)</f>
        <v>0</v>
      </c>
      <c r="AK12" s="5">
        <f>IFERROR(SUMIF([1]Transferencias!$R$7:$S$359,CONCATENATE("05",RIGHT(CONCATENATE("0",DAY(AK4)),2),RIGHT(CONCATENATE("0",MONTH(AK4)),2)),[1]Transferencias!$S$7:$S$359),0)</f>
        <v>0</v>
      </c>
      <c r="AL12" s="5">
        <f>IFERROR(SUMIF([1]Transferencias!$R$7:$S$359,CONCATENATE("05",RIGHT(CONCATENATE("0",DAY(AL4)),2),RIGHT(CONCATENATE("0",MONTH(AL4)),2)),[1]Transferencias!$S$7:$S$359),0)</f>
        <v>0</v>
      </c>
      <c r="AM12" s="5">
        <f>IFERROR(SUMIF([1]Transferencias!$R$7:$S$359,CONCATENATE("05",RIGHT(CONCATENATE("0",DAY(AM4)),2),RIGHT(CONCATENATE("0",MONTH(AM4)),2)),[1]Transferencias!$S$7:$S$359),0)</f>
        <v>0</v>
      </c>
      <c r="AN12" s="5">
        <f>IFERROR(SUMIF([1]Transferencias!$R$7:$S$359,CONCATENATE("05",RIGHT(CONCATENATE("0",DAY(AN4)),2),RIGHT(CONCATENATE("0",MONTH(AN4)),2)),[1]Transferencias!$S$7:$S$359),0)</f>
        <v>0</v>
      </c>
      <c r="AO12" s="5">
        <f>IFERROR(SUMIF([1]Transferencias!$R$7:$S$359,CONCATENATE("05",RIGHT(CONCATENATE("0",DAY(AO4)),2),RIGHT(CONCATENATE("0",MONTH(AO4)),2)),[1]Transferencias!$S$7:$S$359),0)</f>
        <v>0</v>
      </c>
      <c r="AP12" s="5">
        <f>IFERROR(SUMIF([1]Transferencias!$R$7:$S$359,CONCATENATE("05",RIGHT(CONCATENATE("0",DAY(AP4)),2),RIGHT(CONCATENATE("0",MONTH(AP4)),2)),[1]Transferencias!$S$7:$S$359),0)</f>
        <v>0</v>
      </c>
      <c r="AQ12" s="5">
        <f>IFERROR(SUMIF([1]Transferencias!$R$7:$S$359,CONCATENATE("05",RIGHT(CONCATENATE("0",DAY(AQ4)),2),RIGHT(CONCATENATE("0",MONTH(AQ4)),2)),[1]Transferencias!$S$7:$S$359),0)</f>
        <v>0</v>
      </c>
      <c r="AR12" s="5">
        <f>IFERROR(SUMIF([1]Transferencias!$R$7:$S$359,CONCATENATE("05",RIGHT(CONCATENATE("0",DAY(AR4)),2),RIGHT(CONCATENATE("0",MONTH(AR4)),2)),[1]Transferencias!$S$7:$S$359),0)</f>
        <v>0</v>
      </c>
      <c r="AS12" s="5">
        <f>IFERROR(SUMIF([1]Transferencias!$R$7:$S$359,CONCATENATE("05",RIGHT(CONCATENATE("0",DAY(AS4)),2),RIGHT(CONCATENATE("0",MONTH(AS4)),2)),[1]Transferencias!$S$7:$S$359),0)</f>
        <v>0</v>
      </c>
      <c r="AT12" s="5">
        <f>IFERROR(SUMIF([1]Transferencias!$R$7:$S$359,CONCATENATE("05",RIGHT(CONCATENATE("0",DAY(AT4)),2),RIGHT(CONCATENATE("0",MONTH(AT4)),2)),[1]Transferencias!$S$7:$S$359),0)</f>
        <v>0</v>
      </c>
      <c r="AU12" s="5">
        <f>IFERROR(SUMIF([1]Transferencias!$R$7:$S$359,CONCATENATE("05",RIGHT(CONCATENATE("0",DAY(AU4)),2),RIGHT(CONCATENATE("0",MONTH(AU4)),2)),[1]Transferencias!$S$7:$S$359),0)</f>
        <v>0</v>
      </c>
      <c r="AV12" s="5">
        <f>IFERROR(SUMIF([1]Transferencias!$R$7:$S$359,CONCATENATE("05",RIGHT(CONCATENATE("0",DAY(AV4)),2),RIGHT(CONCATENATE("0",MONTH(AV4)),2)),[1]Transferencias!$S$7:$S$359),0)</f>
        <v>0</v>
      </c>
      <c r="AW12" s="5">
        <f>IFERROR(SUMIF([1]Transferencias!$R$7:$S$359,CONCATENATE("05",RIGHT(CONCATENATE("0",DAY(AW4)),2),RIGHT(CONCATENATE("0",MONTH(AW4)),2)),[1]Transferencias!$S$7:$S$359),0)</f>
        <v>0</v>
      </c>
      <c r="AX12" s="5">
        <f>IFERROR(SUMIF([1]Transferencias!$R$7:$S$359,CONCATENATE("05",RIGHT(CONCATENATE("0",DAY(AX4)),2),RIGHT(CONCATENATE("0",MONTH(AX4)),2)),[1]Transferencias!$S$7:$S$359),0)</f>
        <v>0</v>
      </c>
      <c r="AY12" s="5">
        <f>IFERROR(SUMIF([1]Transferencias!$R$7:$S$359,CONCATENATE("05",RIGHT(CONCATENATE("0",DAY(AY4)),2),RIGHT(CONCATENATE("0",MONTH(AY4)),2)),[1]Transferencias!$S$7:$S$359),0)</f>
        <v>0</v>
      </c>
      <c r="AZ12" s="5">
        <f>IFERROR(SUMIF([1]Transferencias!$R$7:$S$359,CONCATENATE("05",RIGHT(CONCATENATE("0",DAY(AZ4)),2),RIGHT(CONCATENATE("0",MONTH(AZ4)),2)),[1]Transferencias!$S$7:$S$359),0)</f>
        <v>0</v>
      </c>
      <c r="BA12" s="5">
        <f>IFERROR(SUMIF([1]Transferencias!$R$7:$S$359,CONCATENATE("05",RIGHT(CONCATENATE("0",DAY(BA4)),2),RIGHT(CONCATENATE("0",MONTH(BA4)),2)),[1]Transferencias!$S$7:$S$359),0)</f>
        <v>0</v>
      </c>
      <c r="BB12" s="5">
        <f>IFERROR(SUMIF([1]Transferencias!$R$7:$S$359,CONCATENATE("05",RIGHT(CONCATENATE("0",DAY(BB4)),2),RIGHT(CONCATENATE("0",MONTH(BB4)),2)),[1]Transferencias!$S$7:$S$359),0)</f>
        <v>0</v>
      </c>
      <c r="BC12" s="5">
        <f>IFERROR(SUMIF([1]Transferencias!$R$7:$S$359,CONCATENATE("05",RIGHT(CONCATENATE("0",DAY(BC4)),2),RIGHT(CONCATENATE("0",MONTH(BC4)),2)),[1]Transferencias!$S$7:$S$359),0)</f>
        <v>0</v>
      </c>
      <c r="BD12" s="5">
        <f>IFERROR(SUMIF([1]Transferencias!$R$7:$S$359,CONCATENATE("05",RIGHT(CONCATENATE("0",DAY(BD4)),2),RIGHT(CONCATENATE("0",MONTH(BD4)),2)),[1]Transferencias!$S$7:$S$359),0)</f>
        <v>0</v>
      </c>
      <c r="BE12" s="5">
        <f>IFERROR(SUMIF([1]Transferencias!$R$7:$S$359,CONCATENATE("05",RIGHT(CONCATENATE("0",DAY(BE4)),2),RIGHT(CONCATENATE("0",MONTH(BE4)),2)),[1]Transferencias!$S$7:$S$359),0)</f>
        <v>0</v>
      </c>
      <c r="BF12" s="5">
        <f>IFERROR(SUMIF([1]Transferencias!$R$7:$S$359,CONCATENATE("05",RIGHT(CONCATENATE("0",DAY(BF4)),2),RIGHT(CONCATENATE("0",MONTH(BF4)),2)),[1]Transferencias!$S$7:$S$359),0)</f>
        <v>0</v>
      </c>
      <c r="BG12" s="5">
        <f>IFERROR(SUMIF([1]Transferencias!$R$7:$S$359,CONCATENATE("05",RIGHT(CONCATENATE("0",DAY(BG4)),2),RIGHT(CONCATENATE("0",MONTH(BG4)),2)),[1]Transferencias!$S$7:$S$359),0)</f>
        <v>0</v>
      </c>
      <c r="BH12" s="5">
        <f>IFERROR(SUMIF([1]Transferencias!$R$7:$S$359,CONCATENATE("05",RIGHT(CONCATENATE("0",DAY(BH4)),2),RIGHT(CONCATENATE("0",MONTH(BH4)),2)),[1]Transferencias!$S$7:$S$359),0)</f>
        <v>0</v>
      </c>
      <c r="BI12" s="5">
        <f>IFERROR(SUMIF([1]Transferencias!$R$7:$S$359,CONCATENATE("05",RIGHT(CONCATENATE("0",DAY(BI4)),2),RIGHT(CONCATENATE("0",MONTH(BI4)),2)),[1]Transferencias!$S$7:$S$359),0)</f>
        <v>0</v>
      </c>
      <c r="BJ12" s="5">
        <f>IFERROR(SUMIF([1]Transferencias!$R$7:$S$359,CONCATENATE("05",RIGHT(CONCATENATE("0",DAY(BJ4)),2),RIGHT(CONCATENATE("0",MONTH(BJ4)),2)),[1]Transferencias!$S$7:$S$359),0)</f>
        <v>0</v>
      </c>
      <c r="BK12" s="5">
        <f>IFERROR(SUMIF([1]Transferencias!$R$7:$S$359,CONCATENATE("05",RIGHT(CONCATENATE("0",DAY(BK4)),2),RIGHT(CONCATENATE("0",MONTH(BK4)),2)),[1]Transferencias!$S$7:$S$359),0)</f>
        <v>0</v>
      </c>
      <c r="BL12" s="5">
        <f>IFERROR(SUMIF([1]Transferencias!$R$7:$S$359,CONCATENATE("05",RIGHT(CONCATENATE("0",DAY(BL4)),2),RIGHT(CONCATENATE("0",MONTH(BL4)),2)),[1]Transferencias!$S$7:$S$359),0)</f>
        <v>0</v>
      </c>
      <c r="BM12" s="5">
        <f>IFERROR(SUMIF([1]Transferencias!$R$7:$S$359,CONCATENATE("05",RIGHT(CONCATENATE("0",DAY(BM4)),2),RIGHT(CONCATENATE("0",MONTH(BM4)),2)),[1]Transferencias!$S$7:$S$359),0)</f>
        <v>0</v>
      </c>
      <c r="BN12" s="5">
        <f>IFERROR(SUMIF([1]Transferencias!$R$7:$S$359,CONCATENATE("05",RIGHT(CONCATENATE("0",DAY(BN4)),2),RIGHT(CONCATENATE("0",MONTH(BN4)),2)),[1]Transferencias!$S$7:$S$359),0)</f>
        <v>0</v>
      </c>
      <c r="BO12" s="5">
        <f>IFERROR(SUMIF([1]Transferencias!$R$7:$S$359,CONCATENATE("05",RIGHT(CONCATENATE("0",DAY(BO4)),2),RIGHT(CONCATENATE("0",MONTH(BO4)),2)),[1]Transferencias!$S$7:$S$359),0)</f>
        <v>0</v>
      </c>
      <c r="BP12" s="5">
        <f>IFERROR(SUMIF([1]Transferencias!$R$7:$S$359,CONCATENATE("05",RIGHT(CONCATENATE("0",DAY(BP4)),2),RIGHT(CONCATENATE("0",MONTH(BP4)),2)),[1]Transferencias!$S$7:$S$359),0)</f>
        <v>0</v>
      </c>
      <c r="BQ12" s="5">
        <f>IFERROR(SUMIF([1]Transferencias!$R$7:$S$359,CONCATENATE("05",RIGHT(CONCATENATE("0",DAY(BQ4)),2),RIGHT(CONCATENATE("0",MONTH(BQ4)),2)),[1]Transferencias!$S$7:$S$359),0)</f>
        <v>0</v>
      </c>
      <c r="BR12" s="5">
        <f>IFERROR(SUMIF([1]Transferencias!$R$7:$S$359,CONCATENATE("05",RIGHT(CONCATENATE("0",DAY(BR4)),2),RIGHT(CONCATENATE("0",MONTH(BR4)),2)),[1]Transferencias!$S$7:$S$359),0)</f>
        <v>0</v>
      </c>
      <c r="BS12" s="5">
        <f>IFERROR(SUMIF([1]Transferencias!$R$7:$S$359,CONCATENATE("05",RIGHT(CONCATENATE("0",DAY(BS4)),2),RIGHT(CONCATENATE("0",MONTH(BS4)),2)),[1]Transferencias!$S$7:$S$359),0)</f>
        <v>0</v>
      </c>
      <c r="BT12" s="5">
        <f>IFERROR(SUMIF([1]Transferencias!$R$7:$S$359,CONCATENATE("05",RIGHT(CONCATENATE("0",DAY(BT4)),2),RIGHT(CONCATENATE("0",MONTH(BT4)),2)),[1]Transferencias!$S$7:$S$359),0)</f>
        <v>0</v>
      </c>
      <c r="BU12" s="5">
        <f>IFERROR(SUMIF([1]Transferencias!$R$7:$S$359,CONCATENATE("05",RIGHT(CONCATENATE("0",DAY(BU4)),2),RIGHT(CONCATENATE("0",MONTH(BU4)),2)),[1]Transferencias!$S$7:$S$359),0)</f>
        <v>0</v>
      </c>
      <c r="BV12" s="5">
        <f>IFERROR(SUMIF([1]Transferencias!$R$7:$S$359,CONCATENATE("05",RIGHT(CONCATENATE("0",DAY(BV4)),2),RIGHT(CONCATENATE("0",MONTH(BV4)),2)),[1]Transferencias!$S$7:$S$359),0)</f>
        <v>0</v>
      </c>
      <c r="BW12" s="5">
        <f>IFERROR(SUMIF([1]Transferencias!$R$7:$S$359,CONCATENATE("05",RIGHT(CONCATENATE("0",DAY(BW4)),2),RIGHT(CONCATENATE("0",MONTH(BW4)),2)),[1]Transferencias!$S$7:$S$359),0)</f>
        <v>0</v>
      </c>
      <c r="BX12" s="5">
        <f>IFERROR(SUMIF([1]Transferencias!$R$7:$S$359,CONCATENATE("05",RIGHT(CONCATENATE("0",DAY(BX4)),2),RIGHT(CONCATENATE("0",MONTH(BX4)),2)),[1]Transferencias!$S$7:$S$359),0)</f>
        <v>0</v>
      </c>
      <c r="BY12" s="5">
        <f>IFERROR(SUMIF([1]Transferencias!$R$7:$S$359,CONCATENATE("05",RIGHT(CONCATENATE("0",DAY(BY4)),2),RIGHT(CONCATENATE("0",MONTH(BY4)),2)),[1]Transferencias!$S$7:$S$359),0)</f>
        <v>0</v>
      </c>
      <c r="BZ12" s="5">
        <f>IFERROR(SUMIF([1]Transferencias!$R$7:$S$359,CONCATENATE("05",RIGHT(CONCATENATE("0",DAY(BZ4)),2),RIGHT(CONCATENATE("0",MONTH(BZ4)),2)),[1]Transferencias!$S$7:$S$359),0)</f>
        <v>0</v>
      </c>
      <c r="CA12" s="5">
        <f>IFERROR(SUMIF([1]Transferencias!$R$7:$S$359,CONCATENATE("05",RIGHT(CONCATENATE("0",DAY(CA4)),2),RIGHT(CONCATENATE("0",MONTH(CA4)),2)),[1]Transferencias!$S$7:$S$359),0)</f>
        <v>0</v>
      </c>
      <c r="CB12" s="5">
        <f>IFERROR(SUMIF([1]Transferencias!$R$7:$S$359,CONCATENATE("05",RIGHT(CONCATENATE("0",DAY(CB4)),2),RIGHT(CONCATENATE("0",MONTH(CB4)),2)),[1]Transferencias!$S$7:$S$359),0)</f>
        <v>0</v>
      </c>
      <c r="CC12" s="5">
        <f>IFERROR(SUMIF([1]Transferencias!$R$7:$S$359,CONCATENATE("05",RIGHT(CONCATENATE("0",DAY(CC4)),2),RIGHT(CONCATENATE("0",MONTH(CC4)),2)),[1]Transferencias!$S$7:$S$359),0)</f>
        <v>0</v>
      </c>
      <c r="CD12" s="5">
        <f>IFERROR(SUMIF([1]Transferencias!$R$7:$S$359,CONCATENATE("05",RIGHT(CONCATENATE("0",DAY(CD4)),2),RIGHT(CONCATENATE("0",MONTH(CD4)),2)),[1]Transferencias!$S$7:$S$359),0)</f>
        <v>0</v>
      </c>
      <c r="CE12" s="5">
        <f>IFERROR(SUMIF([1]Transferencias!$R$7:$S$359,CONCATENATE("05",RIGHT(CONCATENATE("0",DAY(CE4)),2),RIGHT(CONCATENATE("0",MONTH(CE4)),2)),[1]Transferencias!$S$7:$S$359),0)</f>
        <v>0</v>
      </c>
      <c r="CF12" s="5">
        <f>IFERROR(SUMIF([1]Transferencias!$R$7:$S$359,CONCATENATE("05",RIGHT(CONCATENATE("0",DAY(CF4)),2),RIGHT(CONCATENATE("0",MONTH(CF4)),2)),[1]Transferencias!$S$7:$S$359),0)</f>
        <v>0</v>
      </c>
      <c r="CG12" s="5">
        <f>IFERROR(SUMIF([1]Transferencias!$R$7:$S$359,CONCATENATE("05",RIGHT(CONCATENATE("0",DAY(CG4)),2),RIGHT(CONCATENATE("0",MONTH(CG4)),2)),[1]Transferencias!$S$7:$S$359),0)</f>
        <v>0</v>
      </c>
      <c r="CH12" s="5">
        <f>IFERROR(SUMIF([1]Transferencias!$R$7:$S$359,CONCATENATE("05",RIGHT(CONCATENATE("0",DAY(CH4)),2),RIGHT(CONCATENATE("0",MONTH(CH4)),2)),[1]Transferencias!$S$7:$S$359),0)</f>
        <v>0</v>
      </c>
      <c r="CI12" s="5">
        <f>IFERROR(SUMIF([1]Transferencias!$R$7:$S$359,CONCATENATE("05",RIGHT(CONCATENATE("0",DAY(CI4)),2),RIGHT(CONCATENATE("0",MONTH(CI4)),2)),[1]Transferencias!$S$7:$S$359),0)</f>
        <v>0</v>
      </c>
      <c r="CJ12" s="5">
        <f>IFERROR(SUMIF([1]Transferencias!$R$7:$S$359,CONCATENATE("05",RIGHT(CONCATENATE("0",DAY(CJ4)),2),RIGHT(CONCATENATE("0",MONTH(CJ4)),2)),[1]Transferencias!$S$7:$S$359),0)</f>
        <v>0</v>
      </c>
      <c r="CK12" s="5">
        <f>IFERROR(SUMIF([1]Transferencias!$R$7:$S$359,CONCATENATE("05",RIGHT(CONCATENATE("0",DAY(CK4)),2),RIGHT(CONCATENATE("0",MONTH(CK4)),2)),[1]Transferencias!$S$7:$S$359),0)</f>
        <v>0</v>
      </c>
      <c r="CL12" s="5">
        <f>IFERROR(SUMIF([1]Transferencias!$R$7:$S$359,CONCATENATE("05",RIGHT(CONCATENATE("0",DAY(CL4)),2),RIGHT(CONCATENATE("0",MONTH(CL4)),2)),[1]Transferencias!$S$7:$S$359),0)</f>
        <v>0</v>
      </c>
      <c r="CM12" s="5">
        <f>IFERROR(SUMIF([1]Transferencias!$R$7:$S$359,CONCATENATE("05",RIGHT(CONCATENATE("0",DAY(CM4)),2),RIGHT(CONCATENATE("0",MONTH(CM4)),2)),[1]Transferencias!$S$7:$S$359),0)</f>
        <v>0</v>
      </c>
      <c r="CN12" s="5">
        <f>IFERROR(SUMIF([1]Transferencias!$R$7:$S$359,CONCATENATE("05",RIGHT(CONCATENATE("0",DAY(CN4)),2),RIGHT(CONCATENATE("0",MONTH(CN4)),2)),[1]Transferencias!$S$7:$S$359),0)</f>
        <v>0</v>
      </c>
      <c r="CO12" s="5">
        <f>IFERROR(SUMIF([1]Transferencias!$R$7:$S$359,CONCATENATE("05",RIGHT(CONCATENATE("0",DAY(CO4)),2),RIGHT(CONCATENATE("0",MONTH(CO4)),2)),[1]Transferencias!$S$7:$S$359),0)</f>
        <v>0</v>
      </c>
      <c r="CP12" s="5">
        <f>IFERROR(SUMIF([1]Transferencias!$R$7:$S$359,CONCATENATE("05",RIGHT(CONCATENATE("0",DAY(CP4)),2),RIGHT(CONCATENATE("0",MONTH(CP4)),2)),[1]Transferencias!$S$7:$S$359),0)</f>
        <v>0</v>
      </c>
      <c r="CQ12" s="5">
        <f>IFERROR(SUMIF([1]Transferencias!$R$7:$S$359,CONCATENATE("05",RIGHT(CONCATENATE("0",DAY(CQ4)),2),RIGHT(CONCATENATE("0",MONTH(CQ4)),2)),[1]Transferencias!$S$7:$S$359),0)</f>
        <v>0</v>
      </c>
      <c r="CR12" s="5">
        <f>IFERROR(SUMIF([1]Transferencias!$R$7:$S$359,CONCATENATE("05",RIGHT(CONCATENATE("0",DAY(CR4)),2),RIGHT(CONCATENATE("0",MONTH(CR4)),2)),[1]Transferencias!$S$7:$S$359),0)</f>
        <v>0</v>
      </c>
      <c r="CS12" s="5">
        <f>IFERROR(SUMIF([1]Transferencias!$R$7:$S$359,CONCATENATE("05",RIGHT(CONCATENATE("0",DAY(CS4)),2),RIGHT(CONCATENATE("0",MONTH(CS4)),2)),[1]Transferencias!$S$7:$S$359),0)</f>
        <v>0</v>
      </c>
      <c r="CT12" s="5">
        <f>IFERROR(SUMIF([1]Transferencias!$R$7:$S$359,CONCATENATE("05",RIGHT(CONCATENATE("0",DAY(CT4)),2),RIGHT(CONCATENATE("0",MONTH(CT4)),2)),[1]Transferencias!$S$7:$S$359),0)</f>
        <v>0</v>
      </c>
      <c r="CU12" s="5">
        <f>IFERROR(SUMIF([1]Transferencias!$R$7:$S$359,CONCATENATE("05",RIGHT(CONCATENATE("0",DAY(CU4)),2),RIGHT(CONCATENATE("0",MONTH(CU4)),2)),[1]Transferencias!$S$7:$S$359),0)</f>
        <v>0</v>
      </c>
      <c r="CV12" s="5">
        <f>IFERROR(SUMIF([1]Transferencias!$R$7:$S$359,CONCATENATE("05",RIGHT(CONCATENATE("0",DAY(CV4)),2),RIGHT(CONCATENATE("0",MONTH(CV4)),2)),[1]Transferencias!$S$7:$S$359),0)</f>
        <v>0</v>
      </c>
      <c r="CW12" s="5">
        <f>IFERROR(SUMIF([1]Transferencias!$R$7:$S$359,CONCATENATE("05",RIGHT(CONCATENATE("0",DAY(CW4)),2),RIGHT(CONCATENATE("0",MONTH(CW4)),2)),[1]Transferencias!$S$7:$S$359),0)</f>
        <v>0</v>
      </c>
      <c r="CX12" s="5">
        <f>IFERROR(SUMIF([1]Transferencias!$R$7:$S$359,CONCATENATE("05",RIGHT(CONCATENATE("0",DAY(CX4)),2),RIGHT(CONCATENATE("0",MONTH(CX4)),2)),[1]Transferencias!$S$7:$S$359),0)</f>
        <v>0</v>
      </c>
      <c r="CY12" s="5">
        <f>IFERROR(SUMIF([1]Transferencias!$R$7:$S$359,CONCATENATE("05",RIGHT(CONCATENATE("0",DAY(CY4)),2),RIGHT(CONCATENATE("0",MONTH(CY4)),2)),[1]Transferencias!$S$7:$S$359),0)</f>
        <v>0</v>
      </c>
      <c r="CZ12" s="5">
        <f>IFERROR(SUMIF([1]Transferencias!$R$7:$S$359,CONCATENATE("05",RIGHT(CONCATENATE("0",DAY(CZ4)),2),RIGHT(CONCATENATE("0",MONTH(CZ4)),2)),[1]Transferencias!$S$7:$S$359),0)</f>
        <v>0</v>
      </c>
      <c r="DA12" s="5">
        <f>IFERROR(SUMIF([1]Transferencias!$R$7:$S$359,CONCATENATE("05",RIGHT(CONCATENATE("0",DAY(DA4)),2),RIGHT(CONCATENATE("0",MONTH(DA4)),2)),[1]Transferencias!$S$7:$S$359),0)</f>
        <v>0</v>
      </c>
      <c r="DB12" s="5">
        <f>IFERROR(SUMIF([1]Transferencias!$R$7:$S$359,CONCATENATE("05",RIGHT(CONCATENATE("0",DAY(DB4)),2),RIGHT(CONCATENATE("0",MONTH(DB4)),2)),[1]Transferencias!$S$7:$S$359),0)</f>
        <v>0</v>
      </c>
      <c r="DC12" s="5">
        <f>IFERROR(SUMIF([1]Transferencias!$R$7:$S$359,CONCATENATE("05",RIGHT(CONCATENATE("0",DAY(DC4)),2),RIGHT(CONCATENATE("0",MONTH(DC4)),2)),[1]Transferencias!$S$7:$S$359),0)</f>
        <v>0</v>
      </c>
      <c r="DD12" s="5">
        <f>IFERROR(SUMIF([1]Transferencias!$R$7:$S$359,CONCATENATE("05",RIGHT(CONCATENATE("0",DAY(DD4)),2),RIGHT(CONCATENATE("0",MONTH(DD4)),2)),[1]Transferencias!$S$7:$S$359),0)</f>
        <v>0</v>
      </c>
      <c r="DE12" s="5">
        <f>IFERROR(SUMIF([1]Transferencias!$R$7:$S$359,CONCATENATE("05",RIGHT(CONCATENATE("0",DAY(DE4)),2),RIGHT(CONCATENATE("0",MONTH(DE4)),2)),[1]Transferencias!$S$7:$S$359),0)</f>
        <v>0</v>
      </c>
      <c r="DF12" s="5">
        <f>IFERROR(SUMIF([1]Transferencias!$R$7:$S$359,CONCATENATE("05",RIGHT(CONCATENATE("0",DAY(DF4)),2),RIGHT(CONCATENATE("0",MONTH(DF4)),2)),[1]Transferencias!$S$7:$S$359),0)</f>
        <v>0</v>
      </c>
      <c r="DG12" s="5">
        <f>IFERROR(SUMIF([1]Transferencias!$R$7:$S$359,CONCATENATE("05",RIGHT(CONCATENATE("0",DAY(DG4)),2),RIGHT(CONCATENATE("0",MONTH(DG4)),2)),[1]Transferencias!$S$7:$S$359),0)</f>
        <v>0</v>
      </c>
      <c r="DH12" s="5">
        <f>IFERROR(SUMIF([1]Transferencias!$R$7:$S$359,CONCATENATE("05",RIGHT(CONCATENATE("0",DAY(DH4)),2),RIGHT(CONCATENATE("0",MONTH(DH4)),2)),[1]Transferencias!$S$7:$S$359),0)</f>
        <v>0</v>
      </c>
      <c r="DI12" s="5">
        <f>IFERROR(SUMIF([1]Transferencias!$R$7:$S$359,CONCATENATE("05",RIGHT(CONCATENATE("0",DAY(DI4)),2),RIGHT(CONCATENATE("0",MONTH(DI4)),2)),[1]Transferencias!$S$7:$S$359),0)</f>
        <v>0</v>
      </c>
      <c r="DJ12" s="5">
        <f>IFERROR(SUMIF([1]Transferencias!$R$7:$S$359,CONCATENATE("05",RIGHT(CONCATENATE("0",DAY(DJ4)),2),RIGHT(CONCATENATE("0",MONTH(DJ4)),2)),[1]Transferencias!$S$7:$S$359),0)</f>
        <v>0</v>
      </c>
      <c r="DK12" s="5">
        <f>IFERROR(SUMIF([1]Transferencias!$R$7:$S$359,CONCATENATE("05",RIGHT(CONCATENATE("0",DAY(DK4)),2),RIGHT(CONCATENATE("0",MONTH(DK4)),2)),[1]Transferencias!$S$7:$S$359),0)</f>
        <v>0</v>
      </c>
      <c r="DL12" s="5">
        <f>IFERROR(SUMIF([1]Transferencias!$R$7:$S$359,CONCATENATE("05",RIGHT(CONCATENATE("0",DAY(DL4)),2),RIGHT(CONCATENATE("0",MONTH(DL4)),2)),[1]Transferencias!$S$7:$S$359),0)</f>
        <v>0</v>
      </c>
      <c r="DM12" s="5">
        <f>IFERROR(SUMIF([1]Transferencias!$R$7:$S$359,CONCATENATE("05",RIGHT(CONCATENATE("0",DAY(DM4)),2),RIGHT(CONCATENATE("0",MONTH(DM4)),2)),[1]Transferencias!$S$7:$S$359),0)</f>
        <v>0</v>
      </c>
      <c r="DN12" s="5">
        <f>IFERROR(SUMIF([1]Transferencias!$R$7:$S$359,CONCATENATE("05",RIGHT(CONCATENATE("0",DAY(DN4)),2),RIGHT(CONCATENATE("0",MONTH(DN4)),2)),[1]Transferencias!$S$7:$S$359),0)</f>
        <v>0</v>
      </c>
      <c r="DO12" s="5">
        <f>IFERROR(SUMIF([1]Transferencias!$R$7:$S$359,CONCATENATE("05",RIGHT(CONCATENATE("0",DAY(DO4)),2),RIGHT(CONCATENATE("0",MONTH(DO4)),2)),[1]Transferencias!$S$7:$S$359),0)</f>
        <v>0</v>
      </c>
      <c r="DP12" s="5">
        <f>IFERROR(SUMIF([1]Transferencias!$R$7:$S$359,CONCATENATE("05",RIGHT(CONCATENATE("0",DAY(DP4)),2),RIGHT(CONCATENATE("0",MONTH(DP4)),2)),[1]Transferencias!$S$7:$S$359),0)</f>
        <v>0</v>
      </c>
      <c r="DQ12" s="5">
        <f>IFERROR(SUMIF([1]Transferencias!$R$7:$S$359,CONCATENATE("05",RIGHT(CONCATENATE("0",DAY(DQ4)),2),RIGHT(CONCATENATE("0",MONTH(DQ4)),2)),[1]Transferencias!$S$7:$S$359),0)</f>
        <v>0</v>
      </c>
      <c r="DR12" s="5">
        <f>IFERROR(SUMIF([1]Transferencias!$R$7:$S$359,CONCATENATE("05",RIGHT(CONCATENATE("0",DAY(DR4)),2),RIGHT(CONCATENATE("0",MONTH(DR4)),2)),[1]Transferencias!$S$7:$S$359),0)</f>
        <v>0</v>
      </c>
      <c r="DS12" s="5">
        <f>IFERROR(SUMIF([1]Transferencias!$R$7:$S$359,CONCATENATE("05",RIGHT(CONCATENATE("0",DAY(DS4)),2),RIGHT(CONCATENATE("0",MONTH(DS4)),2)),[1]Transferencias!$S$7:$S$359),0)</f>
        <v>0</v>
      </c>
      <c r="DT12" s="5">
        <f>IFERROR(SUMIF([1]Transferencias!$R$7:$S$359,CONCATENATE("05",RIGHT(CONCATENATE("0",DAY(DT4)),2),RIGHT(CONCATENATE("0",MONTH(DT4)),2)),[1]Transferencias!$S$7:$S$359),0)</f>
        <v>0</v>
      </c>
      <c r="DU12" s="5">
        <f>IFERROR(SUMIF([1]Transferencias!$R$7:$S$359,CONCATENATE("05",RIGHT(CONCATENATE("0",DAY(DU4)),2),RIGHT(CONCATENATE("0",MONTH(DU4)),2)),[1]Transferencias!$S$7:$S$359),0)</f>
        <v>0</v>
      </c>
      <c r="DV12" s="5">
        <f>IFERROR(SUMIF([1]Transferencias!$R$7:$S$359,CONCATENATE("05",RIGHT(CONCATENATE("0",DAY(DV4)),2),RIGHT(CONCATENATE("0",MONTH(DV4)),2)),[1]Transferencias!$S$7:$S$359),0)</f>
        <v>0</v>
      </c>
      <c r="DW12" s="5">
        <f>IFERROR(SUMIF([1]Transferencias!$R$7:$S$359,CONCATENATE("05",RIGHT(CONCATENATE("0",DAY(DW4)),2),RIGHT(CONCATENATE("0",MONTH(DW4)),2)),[1]Transferencias!$S$7:$S$359),0)</f>
        <v>0</v>
      </c>
      <c r="DX12" s="5">
        <f>IFERROR(SUMIF([1]Transferencias!$R$7:$S$359,CONCATENATE("05",RIGHT(CONCATENATE("0",DAY(DX4)),2),RIGHT(CONCATENATE("0",MONTH(DX4)),2)),[1]Transferencias!$S$7:$S$359),0)</f>
        <v>0</v>
      </c>
      <c r="DY12" s="5">
        <f>IFERROR(SUMIF([1]Transferencias!$R$7:$S$359,CONCATENATE("05",RIGHT(CONCATENATE("0",DAY(DY4)),2),RIGHT(CONCATENATE("0",MONTH(DY4)),2)),[1]Transferencias!$S$7:$S$359),0)</f>
        <v>0</v>
      </c>
      <c r="DZ12" s="5">
        <f>IFERROR(SUMIF([1]Transferencias!$R$7:$S$359,CONCATENATE("05",RIGHT(CONCATENATE("0",DAY(DZ4)),2),RIGHT(CONCATENATE("0",MONTH(DZ4)),2)),[1]Transferencias!$S$7:$S$359),0)</f>
        <v>0</v>
      </c>
      <c r="EA12" s="5">
        <f>IFERROR(SUMIF([1]Transferencias!$R$7:$S$359,CONCATENATE("05",RIGHT(CONCATENATE("0",DAY(EA4)),2),RIGHT(CONCATENATE("0",MONTH(EA4)),2)),[1]Transferencias!$S$7:$S$359),0)</f>
        <v>0</v>
      </c>
      <c r="EB12" s="5">
        <f>IFERROR(SUMIF([1]Transferencias!$R$7:$S$359,CONCATENATE("05",RIGHT(CONCATENATE("0",DAY(EB4)),2),RIGHT(CONCATENATE("0",MONTH(EB4)),2)),[1]Transferencias!$S$7:$S$359),0)</f>
        <v>0</v>
      </c>
      <c r="EC12" s="5">
        <f>IFERROR(SUMIF([1]Transferencias!$R$7:$S$359,CONCATENATE("05",RIGHT(CONCATENATE("0",DAY(EC4)),2),RIGHT(CONCATENATE("0",MONTH(EC4)),2)),[1]Transferencias!$S$7:$S$359),0)</f>
        <v>0</v>
      </c>
      <c r="ED12" s="5">
        <f>IFERROR(SUMIF([1]Transferencias!$R$7:$S$359,CONCATENATE("05",RIGHT(CONCATENATE("0",DAY(ED4)),2),RIGHT(CONCATENATE("0",MONTH(ED4)),2)),[1]Transferencias!$S$7:$S$359),0)</f>
        <v>0</v>
      </c>
      <c r="EE12" s="5">
        <f>IFERROR(SUMIF([1]Transferencias!$R$7:$S$359,CONCATENATE("05",RIGHT(CONCATENATE("0",DAY(EE4)),2),RIGHT(CONCATENATE("0",MONTH(EE4)),2)),[1]Transferencias!$S$7:$S$359),0)</f>
        <v>0</v>
      </c>
      <c r="EF12" s="5">
        <f>IFERROR(SUMIF([1]Transferencias!$R$7:$S$359,CONCATENATE("05",RIGHT(CONCATENATE("0",DAY(EF4)),2),RIGHT(CONCATENATE("0",MONTH(EF4)),2)),[1]Transferencias!$S$7:$S$359),0)</f>
        <v>0</v>
      </c>
      <c r="EG12" s="5">
        <f>IFERROR(SUMIF([1]Transferencias!$R$7:$S$359,CONCATENATE("05",RIGHT(CONCATENATE("0",DAY(EG4)),2),RIGHT(CONCATENATE("0",MONTH(EG4)),2)),[1]Transferencias!$S$7:$S$359),0)</f>
        <v>0</v>
      </c>
      <c r="EH12" s="5">
        <f>IFERROR(SUMIF([1]Transferencias!$R$7:$S$359,CONCATENATE("05",RIGHT(CONCATENATE("0",DAY(EH4)),2),RIGHT(CONCATENATE("0",MONTH(EH4)),2)),[1]Transferencias!$S$7:$S$359),0)</f>
        <v>0</v>
      </c>
      <c r="EI12" s="5">
        <f>IFERROR(SUMIF([1]Transferencias!$R$7:$S$359,CONCATENATE("05",RIGHT(CONCATENATE("0",DAY(EI4)),2),RIGHT(CONCATENATE("0",MONTH(EI4)),2)),[1]Transferencias!$S$7:$S$359),0)</f>
        <v>0</v>
      </c>
      <c r="EJ12" s="5">
        <f>IFERROR(SUMIF([1]Transferencias!$R$7:$S$359,CONCATENATE("05",RIGHT(CONCATENATE("0",DAY(EJ4)),2),RIGHT(CONCATENATE("0",MONTH(EJ4)),2)),[1]Transferencias!$S$7:$S$359),0)</f>
        <v>0</v>
      </c>
      <c r="EK12" s="5">
        <f>IFERROR(SUMIF([1]Transferencias!$R$7:$S$359,CONCATENATE("05",RIGHT(CONCATENATE("0",DAY(EK4)),2),RIGHT(CONCATENATE("0",MONTH(EK4)),2)),[1]Transferencias!$S$7:$S$359),0)</f>
        <v>0</v>
      </c>
      <c r="EL12" s="5">
        <f>IFERROR(SUMIF([1]Transferencias!$R$7:$S$359,CONCATENATE("05",RIGHT(CONCATENATE("0",DAY(EL4)),2),RIGHT(CONCATENATE("0",MONTH(EL4)),2)),[1]Transferencias!$S$7:$S$359),0)</f>
        <v>0</v>
      </c>
      <c r="EM12" s="5">
        <f>IFERROR(SUMIF([1]Transferencias!$R$7:$S$359,CONCATENATE("05",RIGHT(CONCATENATE("0",DAY(EM4)),2),RIGHT(CONCATENATE("0",MONTH(EM4)),2)),[1]Transferencias!$S$7:$S$359),0)</f>
        <v>0</v>
      </c>
      <c r="EN12" s="5">
        <f>IFERROR(SUMIF([1]Transferencias!$R$7:$S$359,CONCATENATE("05",RIGHT(CONCATENATE("0",DAY(EN4)),2),RIGHT(CONCATENATE("0",MONTH(EN4)),2)),[1]Transferencias!$S$7:$S$359),0)</f>
        <v>0</v>
      </c>
      <c r="EO12" s="5">
        <f>IFERROR(SUMIF([1]Transferencias!$R$7:$S$359,CONCATENATE("05",RIGHT(CONCATENATE("0",DAY(EO4)),2),RIGHT(CONCATENATE("0",MONTH(EO4)),2)),[1]Transferencias!$S$7:$S$359),0)</f>
        <v>0</v>
      </c>
      <c r="EP12" s="5">
        <f>IFERROR(SUMIF([1]Transferencias!$R$7:$S$359,CONCATENATE("05",RIGHT(CONCATENATE("0",DAY(EP4)),2),RIGHT(CONCATENATE("0",MONTH(EP4)),2)),[1]Transferencias!$S$7:$S$359),0)</f>
        <v>0</v>
      </c>
      <c r="EQ12" s="5">
        <f>IFERROR(SUMIF([1]Transferencias!$R$7:$S$359,CONCATENATE("05",RIGHT(CONCATENATE("0",DAY(EQ4)),2),RIGHT(CONCATENATE("0",MONTH(EQ4)),2)),[1]Transferencias!$S$7:$S$359),0)</f>
        <v>0</v>
      </c>
      <c r="ER12" s="5">
        <f>IFERROR(SUMIF([1]Transferencias!$R$7:$S$359,CONCATENATE("05",RIGHT(CONCATENATE("0",DAY(ER4)),2),RIGHT(CONCATENATE("0",MONTH(ER4)),2)),[1]Transferencias!$S$7:$S$359),0)</f>
        <v>0</v>
      </c>
      <c r="ES12" s="5">
        <f>IFERROR(SUMIF([1]Transferencias!$R$7:$S$359,CONCATENATE("05",RIGHT(CONCATENATE("0",DAY(ES4)),2),RIGHT(CONCATENATE("0",MONTH(ES4)),2)),[1]Transferencias!$S$7:$S$359),0)</f>
        <v>0</v>
      </c>
      <c r="ET12" s="5">
        <f>IFERROR(SUMIF([1]Transferencias!$R$7:$S$359,CONCATENATE("05",RIGHT(CONCATENATE("0",DAY(ET4)),2),RIGHT(CONCATENATE("0",MONTH(ET4)),2)),[1]Transferencias!$S$7:$S$359),0)</f>
        <v>0</v>
      </c>
      <c r="EU12" s="5">
        <f>IFERROR(SUMIF([1]Transferencias!$R$7:$S$359,CONCATENATE("05",RIGHT(CONCATENATE("0",DAY(EU4)),2),RIGHT(CONCATENATE("0",MONTH(EU4)),2)),[1]Transferencias!$S$7:$S$359),0)</f>
        <v>0</v>
      </c>
      <c r="EV12" s="5">
        <f>IFERROR(SUMIF([1]Transferencias!$R$7:$S$359,CONCATENATE("05",RIGHT(CONCATENATE("0",DAY(EV4)),2),RIGHT(CONCATENATE("0",MONTH(EV4)),2)),[1]Transferencias!$S$7:$S$359),0)</f>
        <v>0</v>
      </c>
      <c r="EW12" s="5">
        <f>IFERROR(SUMIF([1]Transferencias!$R$7:$S$359,CONCATENATE("05",RIGHT(CONCATENATE("0",DAY(EW4)),2),RIGHT(CONCATENATE("0",MONTH(EW4)),2)),[1]Transferencias!$S$7:$S$359),0)</f>
        <v>0</v>
      </c>
      <c r="EX12" s="5">
        <f>IFERROR(SUMIF([1]Transferencias!$R$7:$S$359,CONCATENATE("05",RIGHT(CONCATENATE("0",DAY(EX4)),2),RIGHT(CONCATENATE("0",MONTH(EX4)),2)),[1]Transferencias!$S$7:$S$359),0)</f>
        <v>0</v>
      </c>
      <c r="EY12" s="5">
        <f>IFERROR(SUMIF([1]Transferencias!$R$7:$S$359,CONCATENATE("05",RIGHT(CONCATENATE("0",DAY(EY4)),2),RIGHT(CONCATENATE("0",MONTH(EY4)),2)),[1]Transferencias!$S$7:$S$359),0)</f>
        <v>0</v>
      </c>
      <c r="EZ12" s="5">
        <f>IFERROR(SUMIF([1]Transferencias!$R$7:$S$359,CONCATENATE("05",RIGHT(CONCATENATE("0",DAY(EZ4)),2),RIGHT(CONCATENATE("0",MONTH(EZ4)),2)),[1]Transferencias!$S$7:$S$359),0)</f>
        <v>0</v>
      </c>
      <c r="FA12" s="5">
        <f>IFERROR(SUMIF([1]Transferencias!$R$7:$S$359,CONCATENATE("05",RIGHT(CONCATENATE("0",DAY(FA4)),2),RIGHT(CONCATENATE("0",MONTH(FA4)),2)),[1]Transferencias!$S$7:$S$359),0)</f>
        <v>0</v>
      </c>
      <c r="FB12" s="5">
        <f>IFERROR(SUMIF([1]Transferencias!$R$7:$S$359,CONCATENATE("05",RIGHT(CONCATENATE("0",DAY(FB4)),2),RIGHT(CONCATENATE("0",MONTH(FB4)),2)),[1]Transferencias!$S$7:$S$359),0)</f>
        <v>0</v>
      </c>
      <c r="FC12" s="5">
        <f>IFERROR(SUMIF([1]Transferencias!$R$7:$S$359,CONCATENATE("05",RIGHT(CONCATENATE("0",DAY(FC4)),2),RIGHT(CONCATENATE("0",MONTH(FC4)),2)),[1]Transferencias!$S$7:$S$359),0)</f>
        <v>0</v>
      </c>
      <c r="FD12" s="5">
        <f>IFERROR(SUMIF([1]Transferencias!$R$7:$S$359,CONCATENATE("05",RIGHT(CONCATENATE("0",DAY(FD4)),2),RIGHT(CONCATENATE("0",MONTH(FD4)),2)),[1]Transferencias!$S$7:$S$359),0)</f>
        <v>0</v>
      </c>
      <c r="FE12" s="5">
        <f>IFERROR(SUMIF([1]Transferencias!$R$7:$S$359,CONCATENATE("05",RIGHT(CONCATENATE("0",DAY(FE4)),2),RIGHT(CONCATENATE("0",MONTH(FE4)),2)),[1]Transferencias!$S$7:$S$359),0)</f>
        <v>0</v>
      </c>
      <c r="FF12" s="5">
        <f>IFERROR(SUMIF([1]Transferencias!$R$7:$S$359,CONCATENATE("05",RIGHT(CONCATENATE("0",DAY(FF4)),2),RIGHT(CONCATENATE("0",MONTH(FF4)),2)),[1]Transferencias!$S$7:$S$359),0)</f>
        <v>0</v>
      </c>
      <c r="FG12" s="5">
        <f>IFERROR(SUMIF([1]Transferencias!$R$7:$S$359,CONCATENATE("05",RIGHT(CONCATENATE("0",DAY(FG4)),2),RIGHT(CONCATENATE("0",MONTH(FG4)),2)),[1]Transferencias!$S$7:$S$359),0)</f>
        <v>0</v>
      </c>
      <c r="FH12" s="5">
        <f>IFERROR(SUMIF([1]Transferencias!$R$7:$S$359,CONCATENATE("05",RIGHT(CONCATENATE("0",DAY(FH4)),2),RIGHT(CONCATENATE("0",MONTH(FH4)),2)),[1]Transferencias!$S$7:$S$359),0)</f>
        <v>0</v>
      </c>
      <c r="FI12" s="5">
        <f>IFERROR(SUMIF([1]Transferencias!$R$7:$S$359,CONCATENATE("05",RIGHT(CONCATENATE("0",DAY(FI4)),2),RIGHT(CONCATENATE("0",MONTH(FI4)),2)),[1]Transferencias!$S$7:$S$359),0)</f>
        <v>0</v>
      </c>
      <c r="FJ12" s="5">
        <f>IFERROR(SUMIF([1]Transferencias!$R$7:$S$359,CONCATENATE("05",RIGHT(CONCATENATE("0",DAY(FJ4)),2),RIGHT(CONCATENATE("0",MONTH(FJ4)),2)),[1]Transferencias!$S$7:$S$359),0)</f>
        <v>0</v>
      </c>
      <c r="FK12" s="5">
        <f>IFERROR(SUMIF([1]Transferencias!$R$7:$S$359,CONCATENATE("05",RIGHT(CONCATENATE("0",DAY(FK4)),2),RIGHT(CONCATENATE("0",MONTH(FK4)),2)),[1]Transferencias!$S$7:$S$359),0)</f>
        <v>0</v>
      </c>
      <c r="FL12" s="5">
        <f>IFERROR(SUMIF([1]Transferencias!$R$7:$S$359,CONCATENATE("05",RIGHT(CONCATENATE("0",DAY(FL4)),2),RIGHT(CONCATENATE("0",MONTH(FL4)),2)),[1]Transferencias!$S$7:$S$359),0)</f>
        <v>0</v>
      </c>
      <c r="FM12" s="5">
        <f>IFERROR(SUMIF([1]Transferencias!$R$7:$S$359,CONCATENATE("05",RIGHT(CONCATENATE("0",DAY(FM4)),2),RIGHT(CONCATENATE("0",MONTH(FM4)),2)),[1]Transferencias!$S$7:$S$359),0)</f>
        <v>0</v>
      </c>
      <c r="FN12" s="5">
        <f>IFERROR(SUMIF([1]Transferencias!$R$7:$S$359,CONCATENATE("05",RIGHT(CONCATENATE("0",DAY(FN4)),2),RIGHT(CONCATENATE("0",MONTH(FN4)),2)),[1]Transferencias!$S$7:$S$359),0)</f>
        <v>0</v>
      </c>
      <c r="FO12" s="5">
        <f>IFERROR(SUMIF([1]Transferencias!$R$7:$S$359,CONCATENATE("05",RIGHT(CONCATENATE("0",DAY(FO4)),2),RIGHT(CONCATENATE("0",MONTH(FO4)),2)),[1]Transferencias!$S$7:$S$359),0)</f>
        <v>0</v>
      </c>
      <c r="FP12" s="5">
        <f>IFERROR(SUMIF([1]Transferencias!$R$7:$S$359,CONCATENATE("05",RIGHT(CONCATENATE("0",DAY(FP4)),2),RIGHT(CONCATENATE("0",MONTH(FP4)),2)),[1]Transferencias!$S$7:$S$359),0)</f>
        <v>0</v>
      </c>
      <c r="FQ12" s="5">
        <f>IFERROR(SUMIF([1]Transferencias!$R$7:$S$359,CONCATENATE("05",RIGHT(CONCATENATE("0",DAY(FQ4)),2),RIGHT(CONCATENATE("0",MONTH(FQ4)),2)),[1]Transferencias!$S$7:$S$359),0)</f>
        <v>0</v>
      </c>
      <c r="FR12" s="5">
        <f>IFERROR(SUMIF([1]Transferencias!$R$7:$S$359,CONCATENATE("05",RIGHT(CONCATENATE("0",DAY(FR4)),2),RIGHT(CONCATENATE("0",MONTH(FR4)),2)),[1]Transferencias!$S$7:$S$359),0)</f>
        <v>0</v>
      </c>
      <c r="FS12" s="5">
        <f>IFERROR(SUMIF([1]Transferencias!$R$7:$S$359,CONCATENATE("05",RIGHT(CONCATENATE("0",DAY(FS4)),2),RIGHT(CONCATENATE("0",MONTH(FS4)),2)),[1]Transferencias!$S$7:$S$359),0)</f>
        <v>0</v>
      </c>
      <c r="FT12" s="5">
        <f>IFERROR(SUMIF([1]Transferencias!$R$7:$S$359,CONCATENATE("05",RIGHT(CONCATENATE("0",DAY(FT4)),2),RIGHT(CONCATENATE("0",MONTH(FT4)),2)),[1]Transferencias!$S$7:$S$359),0)</f>
        <v>0</v>
      </c>
      <c r="FU12" s="5">
        <f>IFERROR(SUMIF([1]Transferencias!$R$7:$S$359,CONCATENATE("05",RIGHT(CONCATENATE("0",DAY(FU4)),2),RIGHT(CONCATENATE("0",MONTH(FU4)),2)),[1]Transferencias!$S$7:$S$359),0)</f>
        <v>0</v>
      </c>
      <c r="FV12" s="5">
        <f>IFERROR(SUMIF([1]Transferencias!$R$7:$S$359,CONCATENATE("05",RIGHT(CONCATENATE("0",DAY(FV4)),2),RIGHT(CONCATENATE("0",MONTH(FV4)),2)),[1]Transferencias!$S$7:$S$359),0)</f>
        <v>0</v>
      </c>
      <c r="FW12" s="5">
        <f>IFERROR(SUMIF([1]Transferencias!$R$7:$S$359,CONCATENATE("05",RIGHT(CONCATENATE("0",DAY(FW4)),2),RIGHT(CONCATENATE("0",MONTH(FW4)),2)),[1]Transferencias!$S$7:$S$359),0)</f>
        <v>0</v>
      </c>
      <c r="FX12" s="5">
        <f>IFERROR(SUMIF([1]Transferencias!$R$7:$S$359,CONCATENATE("05",RIGHT(CONCATENATE("0",DAY(FX4)),2),RIGHT(CONCATENATE("0",MONTH(FX4)),2)),[1]Transferencias!$S$7:$S$359),0)</f>
        <v>0</v>
      </c>
      <c r="FY12" s="5">
        <f>IFERROR(SUMIF([1]Transferencias!$R$7:$S$359,CONCATENATE("05",RIGHT(CONCATENATE("0",DAY(FY4)),2),RIGHT(CONCATENATE("0",MONTH(FY4)),2)),[1]Transferencias!$S$7:$S$359),0)</f>
        <v>0</v>
      </c>
      <c r="FZ12" s="5">
        <f>IFERROR(SUMIF([1]Transferencias!$R$7:$S$359,CONCATENATE("05",RIGHT(CONCATENATE("0",DAY(FZ4)),2),RIGHT(CONCATENATE("0",MONTH(FZ4)),2)),[1]Transferencias!$S$7:$S$359),0)</f>
        <v>0</v>
      </c>
      <c r="GA12" s="5">
        <f>IFERROR(SUMIF([1]Transferencias!$R$7:$S$359,CONCATENATE("05",RIGHT(CONCATENATE("0",DAY(GA4)),2),RIGHT(CONCATENATE("0",MONTH(GA4)),2)),[1]Transferencias!$S$7:$S$359),0)</f>
        <v>0</v>
      </c>
      <c r="GB12" s="5">
        <f>IFERROR(SUMIF([1]Transferencias!$R$7:$S$359,CONCATENATE("05",RIGHT(CONCATENATE("0",DAY(GB4)),2),RIGHT(CONCATENATE("0",MONTH(GB4)),2)),[1]Transferencias!$S$7:$S$359),0)</f>
        <v>0</v>
      </c>
      <c r="GC12" s="5">
        <f>IFERROR(SUMIF([1]Transferencias!$R$7:$S$359,CONCATENATE("05",RIGHT(CONCATENATE("0",DAY(GC4)),2),RIGHT(CONCATENATE("0",MONTH(GC4)),2)),[1]Transferencias!$S$7:$S$359),0)</f>
        <v>0</v>
      </c>
      <c r="GD12" s="5">
        <f>IFERROR(SUMIF([1]Transferencias!$R$7:$S$359,CONCATENATE("05",RIGHT(CONCATENATE("0",DAY(GD4)),2),RIGHT(CONCATENATE("0",MONTH(GD4)),2)),[1]Transferencias!$S$7:$S$359),0)</f>
        <v>0</v>
      </c>
      <c r="GE12" s="5">
        <f>IFERROR(SUMIF([1]Transferencias!$R$7:$S$359,CONCATENATE("05",RIGHT(CONCATENATE("0",DAY(GE4)),2),RIGHT(CONCATENATE("0",MONTH(GE4)),2)),[1]Transferencias!$S$7:$S$359),0)</f>
        <v>0</v>
      </c>
      <c r="GF12" s="5">
        <f>IFERROR(SUMIF([1]Transferencias!$R$7:$S$359,CONCATENATE("05",RIGHT(CONCATENATE("0",DAY(GF4)),2),RIGHT(CONCATENATE("0",MONTH(GF4)),2)),[1]Transferencias!$S$7:$S$359),0)</f>
        <v>0</v>
      </c>
      <c r="GG12" s="5">
        <f>IFERROR(SUMIF([1]Transferencias!$R$7:$S$359,CONCATENATE("05",RIGHT(CONCATENATE("0",DAY(GG4)),2),RIGHT(CONCATENATE("0",MONTH(GG4)),2)),[1]Transferencias!$S$7:$S$359),0)</f>
        <v>0</v>
      </c>
      <c r="GH12" s="5">
        <f>IFERROR(SUMIF([1]Transferencias!$R$7:$S$359,CONCATENATE("05",RIGHT(CONCATENATE("0",DAY(GH4)),2),RIGHT(CONCATENATE("0",MONTH(GH4)),2)),[1]Transferencias!$S$7:$S$359),0)</f>
        <v>0</v>
      </c>
      <c r="GI12" s="5">
        <f>IFERROR(SUMIF([1]Transferencias!$R$7:$S$359,CONCATENATE("05",RIGHT(CONCATENATE("0",DAY(GI4)),2),RIGHT(CONCATENATE("0",MONTH(GI4)),2)),[1]Transferencias!$S$7:$S$359),0)</f>
        <v>0</v>
      </c>
      <c r="GJ12" s="5">
        <f>IFERROR(SUMIF([1]Transferencias!$R$7:$S$359,CONCATENATE("05",RIGHT(CONCATENATE("0",DAY(GJ4)),2),RIGHT(CONCATENATE("0",MONTH(GJ4)),2)),[1]Transferencias!$S$7:$S$359),0)</f>
        <v>0</v>
      </c>
      <c r="GK12" s="5">
        <f>IFERROR(SUMIF([1]Transferencias!$R$7:$S$359,CONCATENATE("05",RIGHT(CONCATENATE("0",DAY(GK4)),2),RIGHT(CONCATENATE("0",MONTH(GK4)),2)),[1]Transferencias!$S$7:$S$359),0)</f>
        <v>0</v>
      </c>
      <c r="GL12" s="5">
        <f>IFERROR(SUMIF([1]Transferencias!$R$7:$S$359,CONCATENATE("05",RIGHT(CONCATENATE("0",DAY(GL4)),2),RIGHT(CONCATENATE("0",MONTH(GL4)),2)),[1]Transferencias!$S$7:$S$359),0)</f>
        <v>0</v>
      </c>
      <c r="GM12" s="5">
        <f>IFERROR(SUMIF([1]Transferencias!$R$7:$S$359,CONCATENATE("05",RIGHT(CONCATENATE("0",DAY(GM4)),2),RIGHT(CONCATENATE("0",MONTH(GM4)),2)),[1]Transferencias!$S$7:$S$359),0)</f>
        <v>0</v>
      </c>
      <c r="GN12" s="5">
        <f>IFERROR(SUMIF([1]Transferencias!$R$7:$S$359,CONCATENATE("05",RIGHT(CONCATENATE("0",DAY(GN4)),2),RIGHT(CONCATENATE("0",MONTH(GN4)),2)),[1]Transferencias!$S$7:$S$359),0)</f>
        <v>0</v>
      </c>
      <c r="GO12" s="5">
        <f>IFERROR(SUMIF([1]Transferencias!$R$7:$S$359,CONCATENATE("05",RIGHT(CONCATENATE("0",DAY(GO4)),2),RIGHT(CONCATENATE("0",MONTH(GO4)),2)),[1]Transferencias!$S$7:$S$359),0)</f>
        <v>0</v>
      </c>
      <c r="GP12" s="5">
        <f>IFERROR(SUMIF([1]Transferencias!$R$7:$S$359,CONCATENATE("05",RIGHT(CONCATENATE("0",DAY(GP4)),2),RIGHT(CONCATENATE("0",MONTH(GP4)),2)),[1]Transferencias!$S$7:$S$359),0)</f>
        <v>0</v>
      </c>
      <c r="GQ12" s="5">
        <f>IFERROR(SUMIF([1]Transferencias!$R$7:$S$359,CONCATENATE("05",RIGHT(CONCATENATE("0",DAY(GQ4)),2),RIGHT(CONCATENATE("0",MONTH(GQ4)),2)),[1]Transferencias!$S$7:$S$359),0)</f>
        <v>0</v>
      </c>
      <c r="GR12" s="5">
        <f>IFERROR(SUMIF([1]Transferencias!$R$7:$S$359,CONCATENATE("05",RIGHT(CONCATENATE("0",DAY(GR4)),2),RIGHT(CONCATENATE("0",MONTH(GR4)),2)),[1]Transferencias!$S$7:$S$359),0)</f>
        <v>0</v>
      </c>
      <c r="GS12" s="5">
        <f>IFERROR(SUMIF([1]Transferencias!$R$7:$S$359,CONCATENATE("05",RIGHT(CONCATENATE("0",DAY(GS4)),2),RIGHT(CONCATENATE("0",MONTH(GS4)),2)),[1]Transferencias!$S$7:$S$359),0)</f>
        <v>0</v>
      </c>
      <c r="GT12" s="5">
        <f>IFERROR(SUMIF([1]Transferencias!$R$7:$S$359,CONCATENATE("05",RIGHT(CONCATENATE("0",DAY(GT4)),2),RIGHT(CONCATENATE("0",MONTH(GT4)),2)),[1]Transferencias!$S$7:$S$359),0)</f>
        <v>0</v>
      </c>
      <c r="GU12" s="5">
        <f>IFERROR(SUMIF([1]Transferencias!$R$7:$S$359,CONCATENATE("05",RIGHT(CONCATENATE("0",DAY(GU4)),2),RIGHT(CONCATENATE("0",MONTH(GU4)),2)),[1]Transferencias!$S$7:$S$359),0)</f>
        <v>0</v>
      </c>
      <c r="GV12" s="5">
        <f>IFERROR(SUMIF([1]Transferencias!$R$7:$S$359,CONCATENATE("05",RIGHT(CONCATENATE("0",DAY(GV4)),2),RIGHT(CONCATENATE("0",MONTH(GV4)),2)),[1]Transferencias!$S$7:$S$359),0)</f>
        <v>0</v>
      </c>
      <c r="GW12" s="5">
        <f>IFERROR(SUMIF([1]Transferencias!$R$7:$S$359,CONCATENATE("05",RIGHT(CONCATENATE("0",DAY(GW4)),2),RIGHT(CONCATENATE("0",MONTH(GW4)),2)),[1]Transferencias!$S$7:$S$359),0)</f>
        <v>0</v>
      </c>
      <c r="GX12" s="5">
        <f>IFERROR(SUMIF([1]Transferencias!$R$7:$S$359,CONCATENATE("05",RIGHT(CONCATENATE("0",DAY(GX4)),2),RIGHT(CONCATENATE("0",MONTH(GX4)),2)),[1]Transferencias!$S$7:$S$359),0)</f>
        <v>0</v>
      </c>
      <c r="GY12" s="5">
        <f>IFERROR(SUMIF([1]Transferencias!$R$7:$S$359,CONCATENATE("05",RIGHT(CONCATENATE("0",DAY(GY4)),2),RIGHT(CONCATENATE("0",MONTH(GY4)),2)),[1]Transferencias!$S$7:$S$359),0)</f>
        <v>0</v>
      </c>
      <c r="GZ12" s="5">
        <f>IFERROR(SUMIF([1]Transferencias!$R$7:$S$359,CONCATENATE("05",RIGHT(CONCATENATE("0",DAY(GZ4)),2),RIGHT(CONCATENATE("0",MONTH(GZ4)),2)),[1]Transferencias!$S$7:$S$359),0)</f>
        <v>0</v>
      </c>
      <c r="HA12" s="5">
        <f>IFERROR(SUMIF([1]Transferencias!$R$7:$S$359,CONCATENATE("05",RIGHT(CONCATENATE("0",DAY(HA4)),2),RIGHT(CONCATENATE("0",MONTH(HA4)),2)),[1]Transferencias!$S$7:$S$359),0)</f>
        <v>0</v>
      </c>
      <c r="HB12" s="5">
        <f>IFERROR(SUMIF([1]Transferencias!$R$7:$S$359,CONCATENATE("05",RIGHT(CONCATENATE("0",DAY(HB4)),2),RIGHT(CONCATENATE("0",MONTH(HB4)),2)),[1]Transferencias!$S$7:$S$359),0)</f>
        <v>0</v>
      </c>
      <c r="HC12" s="5">
        <f>IFERROR(SUMIF([1]Transferencias!$R$7:$S$359,CONCATENATE("05",RIGHT(CONCATENATE("0",DAY(HC4)),2),RIGHT(CONCATENATE("0",MONTH(HC4)),2)),[1]Transferencias!$S$7:$S$359),0)</f>
        <v>0</v>
      </c>
      <c r="HD12" s="5">
        <f>IFERROR(SUMIF([1]Transferencias!$R$7:$S$359,CONCATENATE("05",RIGHT(CONCATENATE("0",DAY(HD4)),2),RIGHT(CONCATENATE("0",MONTH(HD4)),2)),[1]Transferencias!$S$7:$S$359),0)</f>
        <v>0</v>
      </c>
      <c r="HE12" s="5">
        <f>IFERROR(SUMIF([1]Transferencias!$R$7:$S$359,CONCATENATE("05",RIGHT(CONCATENATE("0",DAY(HE4)),2),RIGHT(CONCATENATE("0",MONTH(HE4)),2)),[1]Transferencias!$S$7:$S$359),0)</f>
        <v>0</v>
      </c>
      <c r="HF12" s="5">
        <f>IFERROR(SUMIF([1]Transferencias!$R$7:$S$359,CONCATENATE("05",RIGHT(CONCATENATE("0",DAY(HF4)),2),RIGHT(CONCATENATE("0",MONTH(HF4)),2)),[1]Transferencias!$S$7:$S$359),0)</f>
        <v>0</v>
      </c>
      <c r="HG12" s="5">
        <f>IFERROR(SUMIF([1]Transferencias!$R$7:$S$359,CONCATENATE("05",RIGHT(CONCATENATE("0",DAY(HG4)),2),RIGHT(CONCATENATE("0",MONTH(HG4)),2)),[1]Transferencias!$S$7:$S$359),0)</f>
        <v>0</v>
      </c>
      <c r="HH12" s="5">
        <f>IFERROR(SUMIF([1]Transferencias!$R$7:$S$359,CONCATENATE("05",RIGHT(CONCATENATE("0",DAY(HH4)),2),RIGHT(CONCATENATE("0",MONTH(HH4)),2)),[1]Transferencias!$S$7:$S$359),0)</f>
        <v>0</v>
      </c>
      <c r="HI12" s="5">
        <f>IFERROR(SUMIF([1]Transferencias!$R$7:$S$359,CONCATENATE("05",RIGHT(CONCATENATE("0",DAY(HI4)),2),RIGHT(CONCATENATE("0",MONTH(HI4)),2)),[1]Transferencias!$S$7:$S$359),0)</f>
        <v>0</v>
      </c>
      <c r="HJ12" s="5">
        <f>IFERROR(SUMIF([1]Transferencias!$R$7:$S$359,CONCATENATE("05",RIGHT(CONCATENATE("0",DAY(HJ4)),2),RIGHT(CONCATENATE("0",MONTH(HJ4)),2)),[1]Transferencias!$S$7:$S$359),0)</f>
        <v>0</v>
      </c>
      <c r="HK12" s="5">
        <f>IFERROR(SUMIF([1]Transferencias!$R$7:$S$359,CONCATENATE("05",RIGHT(CONCATENATE("0",DAY(HK4)),2),RIGHT(CONCATENATE("0",MONTH(HK4)),2)),[1]Transferencias!$S$7:$S$359),0)</f>
        <v>0</v>
      </c>
      <c r="HL12" s="5">
        <f>IFERROR(SUMIF([1]Transferencias!$R$7:$S$359,CONCATENATE("05",RIGHT(CONCATENATE("0",DAY(HL4)),2),RIGHT(CONCATENATE("0",MONTH(HL4)),2)),[1]Transferencias!$S$7:$S$359),0)</f>
        <v>0</v>
      </c>
      <c r="HM12" s="5">
        <f>IFERROR(SUMIF([1]Transferencias!$R$7:$S$359,CONCATENATE("05",RIGHT(CONCATENATE("0",DAY(HM4)),2),RIGHT(CONCATENATE("0",MONTH(HM4)),2)),[1]Transferencias!$S$7:$S$359),0)</f>
        <v>0</v>
      </c>
      <c r="HN12" s="5">
        <f>IFERROR(SUMIF([1]Transferencias!$R$7:$S$359,CONCATENATE("05",RIGHT(CONCATENATE("0",DAY(HN4)),2),RIGHT(CONCATENATE("0",MONTH(HN4)),2)),[1]Transferencias!$S$7:$S$359),0)</f>
        <v>0</v>
      </c>
      <c r="HO12" s="5">
        <f>IFERROR(SUMIF([1]Transferencias!$R$7:$S$359,CONCATENATE("05",RIGHT(CONCATENATE("0",DAY(HO4)),2),RIGHT(CONCATENATE("0",MONTH(HO4)),2)),[1]Transferencias!$S$7:$S$359),0)</f>
        <v>0</v>
      </c>
      <c r="HP12" s="5">
        <f>IFERROR(SUMIF([1]Transferencias!$R$7:$S$359,CONCATENATE("05",RIGHT(CONCATENATE("0",DAY(HP4)),2),RIGHT(CONCATENATE("0",MONTH(HP4)),2)),[1]Transferencias!$S$7:$S$359),0)</f>
        <v>0</v>
      </c>
      <c r="HQ12" s="5">
        <f>IFERROR(SUMIF([1]Transferencias!$R$7:$S$359,CONCATENATE("05",RIGHT(CONCATENATE("0",DAY(HQ4)),2),RIGHT(CONCATENATE("0",MONTH(HQ4)),2)),[1]Transferencias!$S$7:$S$359),0)</f>
        <v>0</v>
      </c>
      <c r="HR12" s="5">
        <f>IFERROR(SUMIF([1]Transferencias!$R$7:$S$359,CONCATENATE("05",RIGHT(CONCATENATE("0",DAY(HR4)),2),RIGHT(CONCATENATE("0",MONTH(HR4)),2)),[1]Transferencias!$S$7:$S$359),0)</f>
        <v>0</v>
      </c>
      <c r="HS12" s="5">
        <f>IFERROR(SUMIF([1]Transferencias!$R$7:$S$359,CONCATENATE("05",RIGHT(CONCATENATE("0",DAY(HS4)),2),RIGHT(CONCATENATE("0",MONTH(HS4)),2)),[1]Transferencias!$S$7:$S$359),0)</f>
        <v>0</v>
      </c>
      <c r="HT12" s="5">
        <f>IFERROR(SUMIF([1]Transferencias!$R$7:$S$359,CONCATENATE("05",RIGHT(CONCATENATE("0",DAY(HT4)),2),RIGHT(CONCATENATE("0",MONTH(HT4)),2)),[1]Transferencias!$S$7:$S$359),0)</f>
        <v>0</v>
      </c>
      <c r="HU12" s="5">
        <f>IFERROR(SUMIF([1]Transferencias!$R$7:$S$359,CONCATENATE("05",RIGHT(CONCATENATE("0",DAY(HU4)),2),RIGHT(CONCATENATE("0",MONTH(HU4)),2)),[1]Transferencias!$S$7:$S$359),0)</f>
        <v>0</v>
      </c>
      <c r="HV12" s="5">
        <f>IFERROR(SUMIF([1]Transferencias!$R$7:$S$359,CONCATENATE("05",RIGHT(CONCATENATE("0",DAY(HV4)),2),RIGHT(CONCATENATE("0",MONTH(HV4)),2)),[1]Transferencias!$S$7:$S$359),0)</f>
        <v>0</v>
      </c>
      <c r="HW12" s="5">
        <f>IFERROR(SUMIF([1]Transferencias!$R$7:$S$359,CONCATENATE("05",RIGHT(CONCATENATE("0",DAY(HW4)),2),RIGHT(CONCATENATE("0",MONTH(HW4)),2)),[1]Transferencias!$S$7:$S$359),0)</f>
        <v>0</v>
      </c>
      <c r="HX12" s="5">
        <f>IFERROR(SUMIF([1]Transferencias!$R$7:$S$359,CONCATENATE("05",RIGHT(CONCATENATE("0",DAY(HX4)),2),RIGHT(CONCATENATE("0",MONTH(HX4)),2)),[1]Transferencias!$S$7:$S$359),0)</f>
        <v>0</v>
      </c>
      <c r="HY12" s="5">
        <f>IFERROR(SUMIF([1]Transferencias!$R$7:$S$359,CONCATENATE("05",RIGHT(CONCATENATE("0",DAY(HY4)),2),RIGHT(CONCATENATE("0",MONTH(HY4)),2)),[1]Transferencias!$S$7:$S$359),0)</f>
        <v>0</v>
      </c>
      <c r="HZ12" s="5">
        <f>IFERROR(SUMIF([1]Transferencias!$R$7:$S$359,CONCATENATE("05",RIGHT(CONCATENATE("0",DAY(HZ4)),2),RIGHT(CONCATENATE("0",MONTH(HZ4)),2)),[1]Transferencias!$S$7:$S$359),0)</f>
        <v>0</v>
      </c>
      <c r="IA12" s="5">
        <f>IFERROR(SUMIF([1]Transferencias!$R$7:$S$359,CONCATENATE("05",RIGHT(CONCATENATE("0",DAY(IA4)),2),RIGHT(CONCATENATE("0",MONTH(IA4)),2)),[1]Transferencias!$S$7:$S$359),0)</f>
        <v>0</v>
      </c>
      <c r="IB12" s="5">
        <f>IFERROR(SUMIF([1]Transferencias!$R$7:$S$359,CONCATENATE("05",RIGHT(CONCATENATE("0",DAY(IB4)),2),RIGHT(CONCATENATE("0",MONTH(IB4)),2)),[1]Transferencias!$S$7:$S$359),0)</f>
        <v>0</v>
      </c>
      <c r="IC12" s="5">
        <f>IFERROR(SUMIF([1]Transferencias!$R$7:$S$359,CONCATENATE("05",RIGHT(CONCATENATE("0",DAY(IC4)),2),RIGHT(CONCATENATE("0",MONTH(IC4)),2)),[1]Transferencias!$S$7:$S$359),0)</f>
        <v>0</v>
      </c>
      <c r="ID12" s="5">
        <f>IFERROR(SUMIF([1]Transferencias!$R$7:$S$359,CONCATENATE("05",RIGHT(CONCATENATE("0",DAY(ID4)),2),RIGHT(CONCATENATE("0",MONTH(ID4)),2)),[1]Transferencias!$S$7:$S$359),0)</f>
        <v>0</v>
      </c>
      <c r="IE12" s="5">
        <f>IFERROR(SUMIF([1]Transferencias!$R$7:$S$359,CONCATENATE("05",RIGHT(CONCATENATE("0",DAY(IE4)),2),RIGHT(CONCATENATE("0",MONTH(IE4)),2)),[1]Transferencias!$S$7:$S$359),0)</f>
        <v>0</v>
      </c>
      <c r="IF12" s="5">
        <f>IFERROR(SUMIF([1]Transferencias!$R$7:$S$359,CONCATENATE("05",RIGHT(CONCATENATE("0",DAY(IF4)),2),RIGHT(CONCATENATE("0",MONTH(IF4)),2)),[1]Transferencias!$S$7:$S$359),0)</f>
        <v>0</v>
      </c>
      <c r="IG12" s="5">
        <f>IFERROR(SUMIF([1]Transferencias!$R$7:$S$359,CONCATENATE("05",RIGHT(CONCATENATE("0",DAY(IG4)),2),RIGHT(CONCATENATE("0",MONTH(IG4)),2)),[1]Transferencias!$S$7:$S$359),0)</f>
        <v>0</v>
      </c>
      <c r="IH12" s="5">
        <f>IFERROR(SUMIF([1]Transferencias!$R$7:$S$359,CONCATENATE("05",RIGHT(CONCATENATE("0",DAY(IH4)),2),RIGHT(CONCATENATE("0",MONTH(IH4)),2)),[1]Transferencias!$S$7:$S$359),0)</f>
        <v>0</v>
      </c>
      <c r="II12" s="5">
        <f>IFERROR(SUMIF([1]Transferencias!$R$7:$S$359,CONCATENATE("05",RIGHT(CONCATENATE("0",DAY(II4)),2),RIGHT(CONCATENATE("0",MONTH(II4)),2)),[1]Transferencias!$S$7:$S$359),0)</f>
        <v>0</v>
      </c>
      <c r="IJ12" s="5">
        <f>IFERROR(SUMIF([1]Transferencias!$R$7:$S$359,CONCATENATE("05",RIGHT(CONCATENATE("0",DAY(IJ4)),2),RIGHT(CONCATENATE("0",MONTH(IJ4)),2)),[1]Transferencias!$S$7:$S$359),0)</f>
        <v>0</v>
      </c>
      <c r="IK12" s="5">
        <f>IFERROR(SUMIF([1]Transferencias!$R$7:$S$359,CONCATENATE("05",RIGHT(CONCATENATE("0",DAY(IK4)),2),RIGHT(CONCATENATE("0",MONTH(IK4)),2)),[1]Transferencias!$S$7:$S$359),0)</f>
        <v>0</v>
      </c>
      <c r="IL12" s="5">
        <f>IFERROR(SUMIF([1]Transferencias!$R$7:$S$359,CONCATENATE("05",RIGHT(CONCATENATE("0",DAY(IL4)),2),RIGHT(CONCATENATE("0",MONTH(IL4)),2)),[1]Transferencias!$S$7:$S$359),0)</f>
        <v>0</v>
      </c>
      <c r="IM12" s="5">
        <f>IFERROR(SUMIF([1]Transferencias!$R$7:$S$359,CONCATENATE("05",RIGHT(CONCATENATE("0",DAY(IM4)),2),RIGHT(CONCATENATE("0",MONTH(IM4)),2)),[1]Transferencias!$S$7:$S$359),0)</f>
        <v>0</v>
      </c>
      <c r="IN12" s="5">
        <f>IFERROR(SUMIF([1]Transferencias!$R$7:$S$359,CONCATENATE("05",RIGHT(CONCATENATE("0",DAY(IN4)),2),RIGHT(CONCATENATE("0",MONTH(IN4)),2)),[1]Transferencias!$S$7:$S$359),0)</f>
        <v>0</v>
      </c>
      <c r="IO12" s="5">
        <f>IFERROR(SUMIF([1]Transferencias!$R$7:$S$359,CONCATENATE("05",RIGHT(CONCATENATE("0",DAY(IO4)),2),RIGHT(CONCATENATE("0",MONTH(IO4)),2)),[1]Transferencias!$S$7:$S$359),0)</f>
        <v>0</v>
      </c>
      <c r="IP12" s="5">
        <f>IFERROR(SUMIF([1]Transferencias!$R$7:$S$359,CONCATENATE("05",RIGHT(CONCATENATE("0",DAY(IP4)),2),RIGHT(CONCATENATE("0",MONTH(IP4)),2)),[1]Transferencias!$S$7:$S$359),0)</f>
        <v>0</v>
      </c>
      <c r="IQ12" s="5">
        <f>IFERROR(SUMIF([1]Transferencias!$R$7:$S$359,CONCATENATE("05",RIGHT(CONCATENATE("0",DAY(IQ4)),2),RIGHT(CONCATENATE("0",MONTH(IQ4)),2)),[1]Transferencias!$S$7:$S$359),0)</f>
        <v>0</v>
      </c>
      <c r="IR12" s="5">
        <f>IFERROR(SUMIF([1]Transferencias!$R$7:$S$359,CONCATENATE("05",RIGHT(CONCATENATE("0",DAY(IR4)),2),RIGHT(CONCATENATE("0",MONTH(IR4)),2)),[1]Transferencias!$S$7:$S$359),0)</f>
        <v>0</v>
      </c>
      <c r="IS12" s="5">
        <f>IFERROR(SUMIF([1]Transferencias!$R$7:$S$359,CONCATENATE("05",RIGHT(CONCATENATE("0",DAY(IS4)),2),RIGHT(CONCATENATE("0",MONTH(IS4)),2)),[1]Transferencias!$S$7:$S$359),0)</f>
        <v>0</v>
      </c>
      <c r="IT12" s="5">
        <f>IFERROR(SUMIF([1]Transferencias!$R$7:$S$359,CONCATENATE("05",RIGHT(CONCATENATE("0",DAY(IT4)),2),RIGHT(CONCATENATE("0",MONTH(IT4)),2)),[1]Transferencias!$S$7:$S$359),0)</f>
        <v>0</v>
      </c>
      <c r="IU12" s="5">
        <f>IFERROR(SUMIF([1]Transferencias!$R$7:$S$359,CONCATENATE("05",RIGHT(CONCATENATE("0",DAY(IU4)),2),RIGHT(CONCATENATE("0",MONTH(IU4)),2)),[1]Transferencias!$S$7:$S$359),0)</f>
        <v>0</v>
      </c>
      <c r="IV12" s="5">
        <f>IFERROR(SUMIF([1]Transferencias!$R$7:$S$359,CONCATENATE("05",RIGHT(CONCATENATE("0",DAY(IV4)),2),RIGHT(CONCATENATE("0",MONTH(IV4)),2)),[1]Transferencias!$S$7:$S$359),0)</f>
        <v>0</v>
      </c>
      <c r="IW12" s="5">
        <f>IFERROR(SUMIF([1]Transferencias!$R$7:$S$359,CONCATENATE("05",RIGHT(CONCATENATE("0",DAY(IW4)),2),RIGHT(CONCATENATE("0",MONTH(IW4)),2)),[1]Transferencias!$S$7:$S$359),0)</f>
        <v>0</v>
      </c>
      <c r="IX12" s="5">
        <f>IFERROR(SUMIF([1]Transferencias!$R$7:$S$359,CONCATENATE("05",RIGHT(CONCATENATE("0",DAY(IX4)),2),RIGHT(CONCATENATE("0",MONTH(IX4)),2)),[1]Transferencias!$S$7:$S$359),0)</f>
        <v>0</v>
      </c>
      <c r="IY12" s="5">
        <f>IFERROR(SUMIF([1]Transferencias!$R$7:$S$359,CONCATENATE("05",RIGHT(CONCATENATE("0",DAY(IY4)),2),RIGHT(CONCATENATE("0",MONTH(IY4)),2)),[1]Transferencias!$S$7:$S$359),0)</f>
        <v>0</v>
      </c>
      <c r="IZ12" s="5">
        <f>IFERROR(SUMIF([1]Transferencias!$R$7:$S$359,CONCATENATE("05",RIGHT(CONCATENATE("0",DAY(IZ4)),2),RIGHT(CONCATENATE("0",MONTH(IZ4)),2)),[1]Transferencias!$S$7:$S$359),0)</f>
        <v>0</v>
      </c>
      <c r="JA12" s="5">
        <f>IFERROR(SUMIF([1]Transferencias!$R$7:$S$359,CONCATENATE("05",RIGHT(CONCATENATE("0",DAY(JA4)),2),RIGHT(CONCATENATE("0",MONTH(JA4)),2)),[1]Transferencias!$S$7:$S$359),0)</f>
        <v>0</v>
      </c>
      <c r="JB12" s="5">
        <f>IFERROR(SUMIF([1]Transferencias!$R$7:$S$359,CONCATENATE("05",RIGHT(CONCATENATE("0",DAY(JB4)),2),RIGHT(CONCATENATE("0",MONTH(JB4)),2)),[1]Transferencias!$S$7:$S$359),0)</f>
        <v>0</v>
      </c>
      <c r="JC12" s="5">
        <f>IFERROR(SUMIF([1]Transferencias!$R$7:$S$359,CONCATENATE("05",RIGHT(CONCATENATE("0",DAY(JC4)),2),RIGHT(CONCATENATE("0",MONTH(JC4)),2)),[1]Transferencias!$S$7:$S$359),0)</f>
        <v>0</v>
      </c>
      <c r="JD12" s="5">
        <f>IFERROR(SUMIF([1]Transferencias!$R$7:$S$359,CONCATENATE("05",RIGHT(CONCATENATE("0",DAY(JD4)),2),RIGHT(CONCATENATE("0",MONTH(JD4)),2)),[1]Transferencias!$S$7:$S$359),0)</f>
        <v>0</v>
      </c>
      <c r="JE12" s="5">
        <f>IFERROR(SUMIF([1]Transferencias!$R$7:$S$359,CONCATENATE("05",RIGHT(CONCATENATE("0",DAY(JE4)),2),RIGHT(CONCATENATE("0",MONTH(JE4)),2)),[1]Transferencias!$S$7:$S$359),0)</f>
        <v>0</v>
      </c>
      <c r="JF12" s="5">
        <f>IFERROR(SUMIF([1]Transferencias!$R$7:$S$359,CONCATENATE("05",RIGHT(CONCATENATE("0",DAY(JF4)),2),RIGHT(CONCATENATE("0",MONTH(JF4)),2)),[1]Transferencias!$S$7:$S$359),0)</f>
        <v>0</v>
      </c>
      <c r="JG12" s="5">
        <f>IFERROR(SUMIF([1]Transferencias!$R$7:$S$359,CONCATENATE("05",RIGHT(CONCATENATE("0",DAY(JG4)),2),RIGHT(CONCATENATE("0",MONTH(JG4)),2)),[1]Transferencias!$S$7:$S$359),0)</f>
        <v>0</v>
      </c>
      <c r="JH12" s="5">
        <f>IFERROR(SUMIF([1]Transferencias!$R$7:$S$359,CONCATENATE("05",RIGHT(CONCATENATE("0",DAY(JH4)),2),RIGHT(CONCATENATE("0",MONTH(JH4)),2)),[1]Transferencias!$S$7:$S$359),0)</f>
        <v>0</v>
      </c>
      <c r="JI12" s="5">
        <f>IFERROR(SUMIF([1]Transferencias!$R$7:$S$359,CONCATENATE("05",RIGHT(CONCATENATE("0",DAY(JI4)),2),RIGHT(CONCATENATE("0",MONTH(JI4)),2)),[1]Transferencias!$S$7:$S$359),0)</f>
        <v>0</v>
      </c>
      <c r="JJ12" s="5">
        <f>IFERROR(SUMIF([1]Transferencias!$R$7:$S$359,CONCATENATE("05",RIGHT(CONCATENATE("0",DAY(JJ4)),2),RIGHT(CONCATENATE("0",MONTH(JJ4)),2)),[1]Transferencias!$S$7:$S$359),0)</f>
        <v>0</v>
      </c>
      <c r="JK12" s="5">
        <f>IFERROR(SUMIF([1]Transferencias!$R$7:$S$359,CONCATENATE("05",RIGHT(CONCATENATE("0",DAY(JK4)),2),RIGHT(CONCATENATE("0",MONTH(JK4)),2)),[1]Transferencias!$S$7:$S$359),0)</f>
        <v>0</v>
      </c>
      <c r="JL12" s="5">
        <f>IFERROR(SUMIF([1]Transferencias!$R$7:$S$359,CONCATENATE("05",RIGHT(CONCATENATE("0",DAY(JL4)),2),RIGHT(CONCATENATE("0",MONTH(JL4)),2)),[1]Transferencias!$S$7:$S$359),0)</f>
        <v>0</v>
      </c>
      <c r="JM12" s="5">
        <f>IFERROR(SUMIF([1]Transferencias!$R$7:$S$359,CONCATENATE("05",RIGHT(CONCATENATE("0",DAY(JM4)),2),RIGHT(CONCATENATE("0",MONTH(JM4)),2)),[1]Transferencias!$S$7:$S$359),0)</f>
        <v>0</v>
      </c>
      <c r="JN12" s="5">
        <f>IFERROR(SUMIF([1]Transferencias!$R$7:$S$359,CONCATENATE("05",RIGHT(CONCATENATE("0",DAY(JN4)),2),RIGHT(CONCATENATE("0",MONTH(JN4)),2)),[1]Transferencias!$S$7:$S$359),0)</f>
        <v>0</v>
      </c>
      <c r="JO12" s="5">
        <f>IFERROR(SUMIF([1]Transferencias!$R$7:$S$359,CONCATENATE("05",RIGHT(CONCATENATE("0",DAY(JO4)),2),RIGHT(CONCATENATE("0",MONTH(JO4)),2)),[1]Transferencias!$S$7:$S$359),0)</f>
        <v>0</v>
      </c>
      <c r="JP12" s="5">
        <f>IFERROR(SUMIF([1]Transferencias!$R$7:$S$359,CONCATENATE("05",RIGHT(CONCATENATE("0",DAY(JP4)),2),RIGHT(CONCATENATE("0",MONTH(JP4)),2)),[1]Transferencias!$S$7:$S$359),0)</f>
        <v>0</v>
      </c>
      <c r="JQ12" s="5">
        <f>IFERROR(SUMIF([1]Transferencias!$R$7:$S$359,CONCATENATE("05",RIGHT(CONCATENATE("0",DAY(JQ4)),2),RIGHT(CONCATENATE("0",MONTH(JQ4)),2)),[1]Transferencias!$S$7:$S$359),0)</f>
        <v>0</v>
      </c>
      <c r="JR12" s="5">
        <f>IFERROR(SUMIF([1]Transferencias!$R$7:$S$359,CONCATENATE("05",RIGHT(CONCATENATE("0",DAY(JR4)),2),RIGHT(CONCATENATE("0",MONTH(JR4)),2)),[1]Transferencias!$S$7:$S$359),0)</f>
        <v>0</v>
      </c>
      <c r="JS12" s="5">
        <f>IFERROR(SUMIF([1]Transferencias!$R$7:$S$359,CONCATENATE("05",RIGHT(CONCATENATE("0",DAY(JS4)),2),RIGHT(CONCATENATE("0",MONTH(JS4)),2)),[1]Transferencias!$S$7:$S$359),0)</f>
        <v>0</v>
      </c>
      <c r="JT12" s="5">
        <f>IFERROR(SUMIF([1]Transferencias!$R$7:$S$359,CONCATENATE("05",RIGHT(CONCATENATE("0",DAY(JT4)),2),RIGHT(CONCATENATE("0",MONTH(JT4)),2)),[1]Transferencias!$S$7:$S$359),0)</f>
        <v>0</v>
      </c>
      <c r="JU12" s="5">
        <f>IFERROR(SUMIF([1]Transferencias!$R$7:$S$359,CONCATENATE("05",RIGHT(CONCATENATE("0",DAY(JU4)),2),RIGHT(CONCATENATE("0",MONTH(JU4)),2)),[1]Transferencias!$S$7:$S$359),0)</f>
        <v>0</v>
      </c>
      <c r="JV12" s="5">
        <f>IFERROR(SUMIF([1]Transferencias!$R$7:$S$359,CONCATENATE("05",RIGHT(CONCATENATE("0",DAY(JV4)),2),RIGHT(CONCATENATE("0",MONTH(JV4)),2)),[1]Transferencias!$S$7:$S$359),0)</f>
        <v>0</v>
      </c>
      <c r="JW12" s="5">
        <f>IFERROR(SUMIF([1]Transferencias!$R$7:$S$359,CONCATENATE("05",RIGHT(CONCATENATE("0",DAY(JW4)),2),RIGHT(CONCATENATE("0",MONTH(JW4)),2)),[1]Transferencias!$S$7:$S$359),0)</f>
        <v>0</v>
      </c>
      <c r="JX12" s="5">
        <f>IFERROR(SUMIF([1]Transferencias!$R$7:$S$359,CONCATENATE("05",RIGHT(CONCATENATE("0",DAY(JX4)),2),RIGHT(CONCATENATE("0",MONTH(JX4)),2)),[1]Transferencias!$S$7:$S$359),0)</f>
        <v>0</v>
      </c>
      <c r="JY12" s="5">
        <f>IFERROR(SUMIF([1]Transferencias!$R$7:$S$359,CONCATENATE("05",RIGHT(CONCATENATE("0",DAY(JY4)),2),RIGHT(CONCATENATE("0",MONTH(JY4)),2)),[1]Transferencias!$S$7:$S$359),0)</f>
        <v>0</v>
      </c>
      <c r="JZ12" s="5">
        <f>IFERROR(SUMIF([1]Transferencias!$R$7:$S$359,CONCATENATE("05",RIGHT(CONCATENATE("0",DAY(JZ4)),2),RIGHT(CONCATENATE("0",MONTH(JZ4)),2)),[1]Transferencias!$S$7:$S$359),0)</f>
        <v>0</v>
      </c>
      <c r="KA12" s="5">
        <f>IFERROR(SUMIF([1]Transferencias!$R$7:$S$359,CONCATENATE("05",RIGHT(CONCATENATE("0",DAY(KA4)),2),RIGHT(CONCATENATE("0",MONTH(KA4)),2)),[1]Transferencias!$S$7:$S$359),0)</f>
        <v>0</v>
      </c>
      <c r="KB12" s="5">
        <f>IFERROR(SUMIF([1]Transferencias!$R$7:$S$359,CONCATENATE("05",RIGHT(CONCATENATE("0",DAY(KB4)),2),RIGHT(CONCATENATE("0",MONTH(KB4)),2)),[1]Transferencias!$S$7:$S$359),0)</f>
        <v>0</v>
      </c>
      <c r="KC12" s="5">
        <f>IFERROR(SUMIF([1]Transferencias!$R$7:$S$359,CONCATENATE("05",RIGHT(CONCATENATE("0",DAY(KC4)),2),RIGHT(CONCATENATE("0",MONTH(KC4)),2)),[1]Transferencias!$S$7:$S$359),0)</f>
        <v>0</v>
      </c>
      <c r="KD12" s="5">
        <f>IFERROR(SUMIF([1]Transferencias!$R$7:$S$359,CONCATENATE("05",RIGHT(CONCATENATE("0",DAY(KD4)),2),RIGHT(CONCATENATE("0",MONTH(KD4)),2)),[1]Transferencias!$S$7:$S$359),0)</f>
        <v>0</v>
      </c>
      <c r="KE12" s="5">
        <f>IFERROR(SUMIF([1]Transferencias!$R$7:$S$359,CONCATENATE("05",RIGHT(CONCATENATE("0",DAY(KE4)),2),RIGHT(CONCATENATE("0",MONTH(KE4)),2)),[1]Transferencias!$S$7:$S$359),0)</f>
        <v>0</v>
      </c>
      <c r="KF12" s="5">
        <f>IFERROR(SUMIF([1]Transferencias!$R$7:$S$359,CONCATENATE("05",RIGHT(CONCATENATE("0",DAY(KF4)),2),RIGHT(CONCATENATE("0",MONTH(KF4)),2)),[1]Transferencias!$S$7:$S$359),0)</f>
        <v>0</v>
      </c>
      <c r="KG12" s="5">
        <f>IFERROR(SUMIF([1]Transferencias!$R$7:$S$359,CONCATENATE("05",RIGHT(CONCATENATE("0",DAY(KG4)),2),RIGHT(CONCATENATE("0",MONTH(KG4)),2)),[1]Transferencias!$S$7:$S$359),0)</f>
        <v>0</v>
      </c>
      <c r="KH12" s="5">
        <f>IFERROR(SUMIF([1]Transferencias!$R$7:$S$359,CONCATENATE("05",RIGHT(CONCATENATE("0",DAY(KH4)),2),RIGHT(CONCATENATE("0",MONTH(KH4)),2)),[1]Transferencias!$S$7:$S$359),0)</f>
        <v>0</v>
      </c>
      <c r="KI12" s="5">
        <f>IFERROR(SUMIF([1]Transferencias!$R$7:$S$359,CONCATENATE("05",RIGHT(CONCATENATE("0",DAY(KI4)),2),RIGHT(CONCATENATE("0",MONTH(KI4)),2)),[1]Transferencias!$S$7:$S$359),0)</f>
        <v>0</v>
      </c>
      <c r="KJ12" s="5">
        <f>IFERROR(SUMIF([1]Transferencias!$R$7:$S$359,CONCATENATE("05",RIGHT(CONCATENATE("0",DAY(KJ4)),2),RIGHT(CONCATENATE("0",MONTH(KJ4)),2)),[1]Transferencias!$S$7:$S$359),0)</f>
        <v>0</v>
      </c>
      <c r="KK12" s="5">
        <f>IFERROR(SUMIF([1]Transferencias!$R$7:$S$359,CONCATENATE("05",RIGHT(CONCATENATE("0",DAY(KK4)),2),RIGHT(CONCATENATE("0",MONTH(KK4)),2)),[1]Transferencias!$S$7:$S$359),0)</f>
        <v>0</v>
      </c>
      <c r="KL12" s="5">
        <f>IFERROR(SUMIF([1]Transferencias!$R$7:$S$359,CONCATENATE("05",RIGHT(CONCATENATE("0",DAY(KL4)),2),RIGHT(CONCATENATE("0",MONTH(KL4)),2)),[1]Transferencias!$S$7:$S$359),0)</f>
        <v>0</v>
      </c>
      <c r="KM12" s="5">
        <f>IFERROR(SUMIF([1]Transferencias!$R$7:$S$359,CONCATENATE("05",RIGHT(CONCATENATE("0",DAY(KM4)),2),RIGHT(CONCATENATE("0",MONTH(KM4)),2)),[1]Transferencias!$S$7:$S$359),0)</f>
        <v>0</v>
      </c>
      <c r="KN12" s="5">
        <f>IFERROR(SUMIF([1]Transferencias!$R$7:$S$359,CONCATENATE("05",RIGHT(CONCATENATE("0",DAY(KN4)),2),RIGHT(CONCATENATE("0",MONTH(KN4)),2)),[1]Transferencias!$S$7:$S$359),0)</f>
        <v>0</v>
      </c>
      <c r="KO12" s="5">
        <f>IFERROR(SUMIF([1]Transferencias!$R$7:$S$359,CONCATENATE("05",RIGHT(CONCATENATE("0",DAY(KO4)),2),RIGHT(CONCATENATE("0",MONTH(KO4)),2)),[1]Transferencias!$S$7:$S$359),0)</f>
        <v>0</v>
      </c>
      <c r="KP12" s="5">
        <f>IFERROR(SUMIF([1]Transferencias!$R$7:$S$359,CONCATENATE("05",RIGHT(CONCATENATE("0",DAY(KP4)),2),RIGHT(CONCATENATE("0",MONTH(KP4)),2)),[1]Transferencias!$S$7:$S$359),0)</f>
        <v>0</v>
      </c>
      <c r="KQ12" s="5">
        <f>IFERROR(SUMIF([1]Transferencias!$R$7:$S$359,CONCATENATE("05",RIGHT(CONCATENATE("0",DAY(KQ4)),2),RIGHT(CONCATENATE("0",MONTH(KQ4)),2)),[1]Transferencias!$S$7:$S$359),0)</f>
        <v>0</v>
      </c>
      <c r="KR12" s="5">
        <f>IFERROR(SUMIF([1]Transferencias!$R$7:$S$359,CONCATENATE("05",RIGHT(CONCATENATE("0",DAY(KR4)),2),RIGHT(CONCATENATE("0",MONTH(KR4)),2)),[1]Transferencias!$S$7:$S$359),0)</f>
        <v>0</v>
      </c>
      <c r="KS12" s="5">
        <f>IFERROR(SUMIF([1]Transferencias!$R$7:$S$359,CONCATENATE("05",RIGHT(CONCATENATE("0",DAY(KS4)),2),RIGHT(CONCATENATE("0",MONTH(KS4)),2)),[1]Transferencias!$S$7:$S$359),0)</f>
        <v>0</v>
      </c>
      <c r="KT12" s="5">
        <f>IFERROR(SUMIF([1]Transferencias!$R$7:$S$359,CONCATENATE("05",RIGHT(CONCATENATE("0",DAY(KT4)),2),RIGHT(CONCATENATE("0",MONTH(KT4)),2)),[1]Transferencias!$S$7:$S$359),0)</f>
        <v>0</v>
      </c>
      <c r="KU12" s="5">
        <f>IFERROR(SUMIF([1]Transferencias!$R$7:$S$359,CONCATENATE("05",RIGHT(CONCATENATE("0",DAY(KU4)),2),RIGHT(CONCATENATE("0",MONTH(KU4)),2)),[1]Transferencias!$S$7:$S$359),0)</f>
        <v>0</v>
      </c>
      <c r="KV12" s="5">
        <f>IFERROR(SUMIF([1]Transferencias!$R$7:$S$359,CONCATENATE("05",RIGHT(CONCATENATE("0",DAY(KV4)),2),RIGHT(CONCATENATE("0",MONTH(KV4)),2)),[1]Transferencias!$S$7:$S$359),0)</f>
        <v>0</v>
      </c>
      <c r="KW12" s="5">
        <f>IFERROR(SUMIF([1]Transferencias!$R$7:$S$359,CONCATENATE("05",RIGHT(CONCATENATE("0",DAY(KW4)),2),RIGHT(CONCATENATE("0",MONTH(KW4)),2)),[1]Transferencias!$S$7:$S$359),0)</f>
        <v>0</v>
      </c>
      <c r="KX12" s="5">
        <f>IFERROR(SUMIF([1]Transferencias!$R$7:$S$359,CONCATENATE("05",RIGHT(CONCATENATE("0",DAY(KX4)),2),RIGHT(CONCATENATE("0",MONTH(KX4)),2)),[1]Transferencias!$S$7:$S$359),0)</f>
        <v>0</v>
      </c>
      <c r="KY12" s="5">
        <f>IFERROR(SUMIF([1]Transferencias!$R$7:$S$359,CONCATENATE("05",RIGHT(CONCATENATE("0",DAY(KY4)),2),RIGHT(CONCATENATE("0",MONTH(KY4)),2)),[1]Transferencias!$S$7:$S$359),0)</f>
        <v>0</v>
      </c>
      <c r="KZ12" s="5">
        <f>IFERROR(SUMIF([1]Transferencias!$R$7:$S$359,CONCATENATE("05",RIGHT(CONCATENATE("0",DAY(KZ4)),2),RIGHT(CONCATENATE("0",MONTH(KZ4)),2)),[1]Transferencias!$S$7:$S$359),0)</f>
        <v>0</v>
      </c>
      <c r="LA12" s="5">
        <f>IFERROR(SUMIF([1]Transferencias!$R$7:$S$359,CONCATENATE("05",RIGHT(CONCATENATE("0",DAY(LA4)),2),RIGHT(CONCATENATE("0",MONTH(LA4)),2)),[1]Transferencias!$S$7:$S$359),0)</f>
        <v>0</v>
      </c>
      <c r="LB12" s="5">
        <f>IFERROR(SUMIF([1]Transferencias!$R$7:$S$359,CONCATENATE("05",RIGHT(CONCATENATE("0",DAY(LB4)),2),RIGHT(CONCATENATE("0",MONTH(LB4)),2)),[1]Transferencias!$S$7:$S$359),0)</f>
        <v>0</v>
      </c>
      <c r="LC12" s="5">
        <f>IFERROR(SUMIF([1]Transferencias!$R$7:$S$359,CONCATENATE("05",RIGHT(CONCATENATE("0",DAY(LC4)),2),RIGHT(CONCATENATE("0",MONTH(LC4)),2)),[1]Transferencias!$S$7:$S$359),0)</f>
        <v>0</v>
      </c>
      <c r="LD12" s="5">
        <f>IFERROR(SUMIF([1]Transferencias!$R$7:$S$359,CONCATENATE("05",RIGHT(CONCATENATE("0",DAY(LD4)),2),RIGHT(CONCATENATE("0",MONTH(LD4)),2)),[1]Transferencias!$S$7:$S$359),0)</f>
        <v>0</v>
      </c>
      <c r="LE12" s="5">
        <f>IFERROR(SUMIF([1]Transferencias!$R$7:$S$359,CONCATENATE("05",RIGHT(CONCATENATE("0",DAY(LE4)),2),RIGHT(CONCATENATE("0",MONTH(LE4)),2)),[1]Transferencias!$S$7:$S$359),0)</f>
        <v>0</v>
      </c>
      <c r="LF12" s="5">
        <f>IFERROR(SUMIF([1]Transferencias!$R$7:$S$359,CONCATENATE("05",RIGHT(CONCATENATE("0",DAY(LF4)),2),RIGHT(CONCATENATE("0",MONTH(LF4)),2)),[1]Transferencias!$S$7:$S$359),0)</f>
        <v>0</v>
      </c>
      <c r="LG12" s="5">
        <f>IFERROR(SUMIF([1]Transferencias!$R$7:$S$359,CONCATENATE("05",RIGHT(CONCATENATE("0",DAY(LG4)),2),RIGHT(CONCATENATE("0",MONTH(LG4)),2)),[1]Transferencias!$S$7:$S$359),0)</f>
        <v>0</v>
      </c>
      <c r="LH12" s="5">
        <f>IFERROR(SUMIF([1]Transferencias!$R$7:$S$359,CONCATENATE("05",RIGHT(CONCATENATE("0",DAY(LH4)),2),RIGHT(CONCATENATE("0",MONTH(LH4)),2)),[1]Transferencias!$S$7:$S$359),0)</f>
        <v>0</v>
      </c>
      <c r="LI12" s="5">
        <f>IFERROR(SUMIF([1]Transferencias!$R$7:$S$359,CONCATENATE("05",RIGHT(CONCATENATE("0",DAY(LI4)),2),RIGHT(CONCATENATE("0",MONTH(LI4)),2)),[1]Transferencias!$S$7:$S$359),0)</f>
        <v>0</v>
      </c>
      <c r="LJ12" s="5">
        <f>IFERROR(SUMIF([1]Transferencias!$R$7:$S$359,CONCATENATE("05",RIGHT(CONCATENATE("0",DAY(LJ4)),2),RIGHT(CONCATENATE("0",MONTH(LJ4)),2)),[1]Transferencias!$S$7:$S$359),0)</f>
        <v>0</v>
      </c>
      <c r="LK12" s="5">
        <f>IFERROR(SUMIF([1]Transferencias!$R$7:$S$359,CONCATENATE("05",RIGHT(CONCATENATE("0",DAY(LK4)),2),RIGHT(CONCATENATE("0",MONTH(LK4)),2)),[1]Transferencias!$S$7:$S$359),0)</f>
        <v>0</v>
      </c>
      <c r="LL12" s="5">
        <f>IFERROR(SUMIF([1]Transferencias!$R$7:$S$359,CONCATENATE("05",RIGHT(CONCATENATE("0",DAY(LL4)),2),RIGHT(CONCATENATE("0",MONTH(LL4)),2)),[1]Transferencias!$S$7:$S$359),0)</f>
        <v>0</v>
      </c>
      <c r="LM12" s="5">
        <f>IFERROR(SUMIF([1]Transferencias!$R$7:$S$359,CONCATENATE("05",RIGHT(CONCATENATE("0",DAY(LM4)),2),RIGHT(CONCATENATE("0",MONTH(LM4)),2)),[1]Transferencias!$S$7:$S$359),0)</f>
        <v>0</v>
      </c>
      <c r="LN12" s="5">
        <f>IFERROR(SUMIF([1]Transferencias!$R$7:$S$359,CONCATENATE("05",RIGHT(CONCATENATE("0",DAY(LN4)),2),RIGHT(CONCATENATE("0",MONTH(LN4)),2)),[1]Transferencias!$S$7:$S$359),0)</f>
        <v>0</v>
      </c>
      <c r="LO12" s="5">
        <f>IFERROR(SUMIF([1]Transferencias!$R$7:$S$359,CONCATENATE("05",RIGHT(CONCATENATE("0",DAY(LO4)),2),RIGHT(CONCATENATE("0",MONTH(LO4)),2)),[1]Transferencias!$S$7:$S$359),0)</f>
        <v>0</v>
      </c>
      <c r="LP12" s="5">
        <f>IFERROR(SUMIF([1]Transferencias!$R$7:$S$359,CONCATENATE("05",RIGHT(CONCATENATE("0",DAY(LP4)),2),RIGHT(CONCATENATE("0",MONTH(LP4)),2)),[1]Transferencias!$S$7:$S$359),0)</f>
        <v>0</v>
      </c>
      <c r="LQ12" s="5">
        <f>IFERROR(SUMIF([1]Transferencias!$R$7:$S$359,CONCATENATE("05",RIGHT(CONCATENATE("0",DAY(LQ4)),2),RIGHT(CONCATENATE("0",MONTH(LQ4)),2)),[1]Transferencias!$S$7:$S$359),0)</f>
        <v>0</v>
      </c>
      <c r="LR12" s="5">
        <f>IFERROR(SUMIF([1]Transferencias!$R$7:$S$359,CONCATENATE("05",RIGHT(CONCATENATE("0",DAY(LR4)),2),RIGHT(CONCATENATE("0",MONTH(LR4)),2)),[1]Transferencias!$S$7:$S$359),0)</f>
        <v>0</v>
      </c>
      <c r="LS12" s="5">
        <f>IFERROR(SUMIF([1]Transferencias!$R$7:$S$359,CONCATENATE("05",RIGHT(CONCATENATE("0",DAY(LS4)),2),RIGHT(CONCATENATE("0",MONTH(LS4)),2)),[1]Transferencias!$S$7:$S$359),0)</f>
        <v>0</v>
      </c>
      <c r="LT12" s="5">
        <f>IFERROR(SUMIF([1]Transferencias!$R$7:$S$359,CONCATENATE("05",RIGHT(CONCATENATE("0",DAY(LT4)),2),RIGHT(CONCATENATE("0",MONTH(LT4)),2)),[1]Transferencias!$S$7:$S$359),0)</f>
        <v>0</v>
      </c>
      <c r="LU12" s="5">
        <f>IFERROR(SUMIF([1]Transferencias!$R$7:$S$359,CONCATENATE("05",RIGHT(CONCATENATE("0",DAY(LU4)),2),RIGHT(CONCATENATE("0",MONTH(LU4)),2)),[1]Transferencias!$S$7:$S$359),0)</f>
        <v>0</v>
      </c>
      <c r="LV12" s="5">
        <f>IFERROR(SUMIF([1]Transferencias!$R$7:$S$359,CONCATENATE("05",RIGHT(CONCATENATE("0",DAY(LV4)),2),RIGHT(CONCATENATE("0",MONTH(LV4)),2)),[1]Transferencias!$S$7:$S$359),0)</f>
        <v>0</v>
      </c>
      <c r="LW12" s="5">
        <f>IFERROR(SUMIF([1]Transferencias!$R$7:$S$359,CONCATENATE("05",RIGHT(CONCATENATE("0",DAY(LW4)),2),RIGHT(CONCATENATE("0",MONTH(LW4)),2)),[1]Transferencias!$S$7:$S$359),0)</f>
        <v>0</v>
      </c>
      <c r="LX12" s="5">
        <f>IFERROR(SUMIF([1]Transferencias!$R$7:$S$359,CONCATENATE("05",RIGHT(CONCATENATE("0",DAY(LX4)),2),RIGHT(CONCATENATE("0",MONTH(LX4)),2)),[1]Transferencias!$S$7:$S$359),0)</f>
        <v>0</v>
      </c>
      <c r="LY12" s="5">
        <f>IFERROR(SUMIF([1]Transferencias!$R$7:$S$359,CONCATENATE("05",RIGHT(CONCATENATE("0",DAY(LY4)),2),RIGHT(CONCATENATE("0",MONTH(LY4)),2)),[1]Transferencias!$S$7:$S$359),0)</f>
        <v>0</v>
      </c>
      <c r="LZ12" s="5">
        <f>IFERROR(SUMIF([1]Transferencias!$R$7:$S$359,CONCATENATE("05",RIGHT(CONCATENATE("0",DAY(LZ4)),2),RIGHT(CONCATENATE("0",MONTH(LZ4)),2)),[1]Transferencias!$S$7:$S$359),0)</f>
        <v>0</v>
      </c>
      <c r="MA12" s="5">
        <f>IFERROR(SUMIF([1]Transferencias!$R$7:$S$359,CONCATENATE("05",RIGHT(CONCATENATE("0",DAY(MA4)),2),RIGHT(CONCATENATE("0",MONTH(MA4)),2)),[1]Transferencias!$S$7:$S$359),0)</f>
        <v>0</v>
      </c>
      <c r="MB12" s="5">
        <f>IFERROR(SUMIF([1]Transferencias!$R$7:$S$359,CONCATENATE("05",RIGHT(CONCATENATE("0",DAY(MB4)),2),RIGHT(CONCATENATE("0",MONTH(MB4)),2)),[1]Transferencias!$S$7:$S$359),0)</f>
        <v>0</v>
      </c>
      <c r="MC12" s="5">
        <f>IFERROR(SUMIF([1]Transferencias!$R$7:$S$359,CONCATENATE("05",RIGHT(CONCATENATE("0",DAY(MC4)),2),RIGHT(CONCATENATE("0",MONTH(MC4)),2)),[1]Transferencias!$S$7:$S$359),0)</f>
        <v>0</v>
      </c>
      <c r="MD12" s="5">
        <f>IFERROR(SUMIF([1]Transferencias!$R$7:$S$359,CONCATENATE("05",RIGHT(CONCATENATE("0",DAY(MD4)),2),RIGHT(CONCATENATE("0",MONTH(MD4)),2)),[1]Transferencias!$S$7:$S$359),0)</f>
        <v>0</v>
      </c>
      <c r="ME12" s="5">
        <f>IFERROR(SUMIF([1]Transferencias!$R$7:$S$359,CONCATENATE("05",RIGHT(CONCATENATE("0",DAY(ME4)),2),RIGHT(CONCATENATE("0",MONTH(ME4)),2)),[1]Transferencias!$S$7:$S$359),0)</f>
        <v>0</v>
      </c>
      <c r="MF12" s="5">
        <f>IFERROR(SUMIF([1]Transferencias!$R$7:$S$359,CONCATENATE("05",RIGHT(CONCATENATE("0",DAY(MF4)),2),RIGHT(CONCATENATE("0",MONTH(MF4)),2)),[1]Transferencias!$S$7:$S$359),0)</f>
        <v>0</v>
      </c>
      <c r="MG12" s="5">
        <f>IFERROR(SUMIF([1]Transferencias!$R$7:$S$359,CONCATENATE("05",RIGHT(CONCATENATE("0",DAY(MG4)),2),RIGHT(CONCATENATE("0",MONTH(MG4)),2)),[1]Transferencias!$S$7:$S$359),0)</f>
        <v>0</v>
      </c>
      <c r="MH12" s="5">
        <f>IFERROR(SUMIF([1]Transferencias!$R$7:$S$359,CONCATENATE("05",RIGHT(CONCATENATE("0",DAY(MH4)),2),RIGHT(CONCATENATE("0",MONTH(MH4)),2)),[1]Transferencias!$S$7:$S$359),0)</f>
        <v>0</v>
      </c>
      <c r="MI12" s="5">
        <f>IFERROR(SUMIF([1]Transferencias!$R$7:$S$359,CONCATENATE("05",RIGHT(CONCATENATE("0",DAY(MI4)),2),RIGHT(CONCATENATE("0",MONTH(MI4)),2)),[1]Transferencias!$S$7:$S$359),0)</f>
        <v>0</v>
      </c>
      <c r="MJ12" s="5">
        <f>IFERROR(SUMIF([1]Transferencias!$R$7:$S$359,CONCATENATE("05",RIGHT(CONCATENATE("0",DAY(MJ4)),2),RIGHT(CONCATENATE("0",MONTH(MJ4)),2)),[1]Transferencias!$S$7:$S$359),0)</f>
        <v>0</v>
      </c>
      <c r="MK12" s="5">
        <f>IFERROR(SUMIF([1]Transferencias!$R$7:$S$359,CONCATENATE("05",RIGHT(CONCATENATE("0",DAY(MK4)),2),RIGHT(CONCATENATE("0",MONTH(MK4)),2)),[1]Transferencias!$S$7:$S$359),0)</f>
        <v>0</v>
      </c>
      <c r="ML12" s="5">
        <f>IFERROR(SUMIF([1]Transferencias!$R$7:$S$359,CONCATENATE("05",RIGHT(CONCATENATE("0",DAY(ML4)),2),RIGHT(CONCATENATE("0",MONTH(ML4)),2)),[1]Transferencias!$S$7:$S$359),0)</f>
        <v>0</v>
      </c>
      <c r="MM12" s="5">
        <f>IFERROR(SUMIF([1]Transferencias!$R$7:$S$359,CONCATENATE("05",RIGHT(CONCATENATE("0",DAY(MM4)),2),RIGHT(CONCATENATE("0",MONTH(MM4)),2)),[1]Transferencias!$S$7:$S$359),0)</f>
        <v>0</v>
      </c>
      <c r="MN12" s="5">
        <f>IFERROR(SUMIF([1]Transferencias!$R$7:$S$359,CONCATENATE("05",RIGHT(CONCATENATE("0",DAY(MN4)),2),RIGHT(CONCATENATE("0",MONTH(MN4)),2)),[1]Transferencias!$S$7:$S$359),0)</f>
        <v>0</v>
      </c>
      <c r="MO12" s="5">
        <f>IFERROR(SUMIF([1]Transferencias!$R$7:$S$359,CONCATENATE("05",RIGHT(CONCATENATE("0",DAY(MO4)),2),RIGHT(CONCATENATE("0",MONTH(MO4)),2)),[1]Transferencias!$S$7:$S$359),0)</f>
        <v>0</v>
      </c>
      <c r="MP12" s="5">
        <f>IFERROR(SUMIF([1]Transferencias!$R$7:$S$359,CONCATENATE("05",RIGHT(CONCATENATE("0",DAY(MP4)),2),RIGHT(CONCATENATE("0",MONTH(MP4)),2)),[1]Transferencias!$S$7:$S$359),0)</f>
        <v>0</v>
      </c>
      <c r="MQ12" s="5">
        <f>IFERROR(SUMIF([1]Transferencias!$R$7:$S$359,CONCATENATE("05",RIGHT(CONCATENATE("0",DAY(MQ4)),2),RIGHT(CONCATENATE("0",MONTH(MQ4)),2)),[1]Transferencias!$S$7:$S$359),0)</f>
        <v>0</v>
      </c>
      <c r="MR12" s="5">
        <f>IFERROR(SUMIF([1]Transferencias!$R$7:$S$359,CONCATENATE("05",RIGHT(CONCATENATE("0",DAY(MR4)),2),RIGHT(CONCATENATE("0",MONTH(MR4)),2)),[1]Transferencias!$S$7:$S$359),0)</f>
        <v>0</v>
      </c>
      <c r="MS12" s="5">
        <f>IFERROR(SUMIF([1]Transferencias!$R$7:$S$359,CONCATENATE("05",RIGHT(CONCATENATE("0",DAY(MS4)),2),RIGHT(CONCATENATE("0",MONTH(MS4)),2)),[1]Transferencias!$S$7:$S$359),0)</f>
        <v>0</v>
      </c>
      <c r="MT12" s="5">
        <f>IFERROR(SUMIF([1]Transferencias!$R$7:$S$359,CONCATENATE("05",RIGHT(CONCATENATE("0",DAY(MT4)),2),RIGHT(CONCATENATE("0",MONTH(MT4)),2)),[1]Transferencias!$S$7:$S$359),0)</f>
        <v>0</v>
      </c>
      <c r="MU12" s="5">
        <f>IFERROR(SUMIF([1]Transferencias!$R$7:$S$359,CONCATENATE("05",RIGHT(CONCATENATE("0",DAY(MU4)),2),RIGHT(CONCATENATE("0",MONTH(MU4)),2)),[1]Transferencias!$S$7:$S$359),0)</f>
        <v>0</v>
      </c>
      <c r="MV12" s="5">
        <f>IFERROR(SUMIF([1]Transferencias!$R$7:$S$359,CONCATENATE("05",RIGHT(CONCATENATE("0",DAY(MV4)),2),RIGHT(CONCATENATE("0",MONTH(MV4)),2)),[1]Transferencias!$S$7:$S$359),0)</f>
        <v>0</v>
      </c>
      <c r="MW12" s="5">
        <f>IFERROR(SUMIF([1]Transferencias!$R$7:$S$359,CONCATENATE("05",RIGHT(CONCATENATE("0",DAY(MW4)),2),RIGHT(CONCATENATE("0",MONTH(MW4)),2)),[1]Transferencias!$S$7:$S$359),0)</f>
        <v>0</v>
      </c>
      <c r="MX12" s="5">
        <f>IFERROR(SUMIF([1]Transferencias!$R$7:$S$359,CONCATENATE("05",RIGHT(CONCATENATE("0",DAY(MX4)),2),RIGHT(CONCATENATE("0",MONTH(MX4)),2)),[1]Transferencias!$S$7:$S$359),0)</f>
        <v>0</v>
      </c>
      <c r="MY12" s="5">
        <f>IFERROR(SUMIF([1]Transferencias!$R$7:$S$359,CONCATENATE("05",RIGHT(CONCATENATE("0",DAY(MY4)),2),RIGHT(CONCATENATE("0",MONTH(MY4)),2)),[1]Transferencias!$S$7:$S$359),0)</f>
        <v>0</v>
      </c>
      <c r="MZ12" s="5">
        <f>IFERROR(SUMIF([1]Transferencias!$R$7:$S$359,CONCATENATE("05",RIGHT(CONCATENATE("0",DAY(MZ4)),2),RIGHT(CONCATENATE("0",MONTH(MZ4)),2)),[1]Transferencias!$S$7:$S$359),0)</f>
        <v>0</v>
      </c>
      <c r="NA12" s="5">
        <f>IFERROR(SUMIF([1]Transferencias!$R$7:$S$359,CONCATENATE("05",RIGHT(CONCATENATE("0",DAY(NA4)),2),RIGHT(CONCATENATE("0",MONTH(NA4)),2)),[1]Transferencias!$S$7:$S$359),0)</f>
        <v>0</v>
      </c>
      <c r="NB12" s="5">
        <f>IFERROR(SUMIF([1]Transferencias!$R$7:$S$359,CONCATENATE("05",RIGHT(CONCATENATE("0",DAY(NB4)),2),RIGHT(CONCATENATE("0",MONTH(NB4)),2)),[1]Transferencias!$S$7:$S$359),0)</f>
        <v>0</v>
      </c>
    </row>
    <row r="13" spans="1:366" collapsed="1">
      <c r="A13" s="25" t="s">
        <v>166</v>
      </c>
      <c r="B13" s="26">
        <f>+B6+B7+B11</f>
        <v>219057.48</v>
      </c>
      <c r="C13" s="26">
        <f t="shared" ref="C13:BN13" si="23">+C6+C7+C11</f>
        <v>208749.88</v>
      </c>
      <c r="D13" s="26">
        <f t="shared" si="23"/>
        <v>203385.41</v>
      </c>
      <c r="E13" s="26">
        <f t="shared" si="23"/>
        <v>202679.01</v>
      </c>
      <c r="F13" s="26">
        <f t="shared" si="23"/>
        <v>223682.07</v>
      </c>
      <c r="G13" s="26">
        <f t="shared" si="23"/>
        <v>202679.01</v>
      </c>
      <c r="H13" s="26">
        <f t="shared" si="23"/>
        <v>202679.01</v>
      </c>
      <c r="I13" s="26">
        <f t="shared" si="23"/>
        <v>202679.01</v>
      </c>
      <c r="J13" s="26">
        <f t="shared" si="23"/>
        <v>203685.73</v>
      </c>
      <c r="K13" s="26">
        <f t="shared" si="23"/>
        <v>202679.01</v>
      </c>
      <c r="L13" s="26">
        <f t="shared" si="23"/>
        <v>203765.38</v>
      </c>
      <c r="M13" s="26">
        <f t="shared" si="23"/>
        <v>202679.01</v>
      </c>
      <c r="N13" s="26">
        <f t="shared" si="23"/>
        <v>202679.01</v>
      </c>
      <c r="O13" s="26">
        <f t="shared" si="23"/>
        <v>202679.01</v>
      </c>
      <c r="P13" s="26">
        <f t="shared" si="23"/>
        <v>202679.01</v>
      </c>
      <c r="Q13" s="26">
        <f t="shared" si="23"/>
        <v>202679.01</v>
      </c>
      <c r="R13" s="26">
        <f t="shared" si="23"/>
        <v>202679.01</v>
      </c>
      <c r="S13" s="26">
        <f t="shared" si="23"/>
        <v>202679.01</v>
      </c>
      <c r="T13" s="26">
        <f t="shared" si="23"/>
        <v>206516.43000000002</v>
      </c>
      <c r="U13" s="26">
        <f t="shared" si="23"/>
        <v>216834.92</v>
      </c>
      <c r="V13" s="26">
        <f t="shared" si="23"/>
        <v>202679.01</v>
      </c>
      <c r="W13" s="26">
        <f t="shared" si="23"/>
        <v>204615.61000000002</v>
      </c>
      <c r="X13" s="26">
        <f t="shared" si="23"/>
        <v>202679.01</v>
      </c>
      <c r="Y13" s="26">
        <f t="shared" si="23"/>
        <v>209019.49000000002</v>
      </c>
      <c r="Z13" s="26">
        <f t="shared" si="23"/>
        <v>210953.48</v>
      </c>
      <c r="AA13" s="26">
        <f t="shared" si="23"/>
        <v>208735.14</v>
      </c>
      <c r="AB13" s="26">
        <f t="shared" si="23"/>
        <v>221284.05000000002</v>
      </c>
      <c r="AC13" s="26">
        <f t="shared" si="23"/>
        <v>264583.06</v>
      </c>
      <c r="AD13" s="26">
        <f t="shared" si="23"/>
        <v>222483.62</v>
      </c>
      <c r="AE13" s="26">
        <f t="shared" si="23"/>
        <v>352182.77</v>
      </c>
      <c r="AF13" s="26">
        <f t="shared" si="23"/>
        <v>690948.76</v>
      </c>
      <c r="AG13" s="26">
        <f t="shared" si="23"/>
        <v>173917.91</v>
      </c>
      <c r="AH13" s="26">
        <f t="shared" si="23"/>
        <v>227192.2</v>
      </c>
      <c r="AI13" s="26">
        <f t="shared" si="23"/>
        <v>230952.47</v>
      </c>
      <c r="AJ13" s="26">
        <f t="shared" si="23"/>
        <v>232379.11000000002</v>
      </c>
      <c r="AK13" s="26">
        <f t="shared" si="23"/>
        <v>401770.04000000004</v>
      </c>
      <c r="AL13" s="26">
        <f t="shared" si="23"/>
        <v>403456.12000000005</v>
      </c>
      <c r="AM13" s="26">
        <f t="shared" si="23"/>
        <v>403930.58000000007</v>
      </c>
      <c r="AN13" s="26">
        <f t="shared" si="23"/>
        <v>407080.27000000008</v>
      </c>
      <c r="AO13" s="26">
        <f t="shared" si="23"/>
        <v>408982.5400000001</v>
      </c>
      <c r="AP13" s="26">
        <f t="shared" si="23"/>
        <v>411016.46000000008</v>
      </c>
      <c r="AQ13" s="26">
        <f t="shared" si="23"/>
        <v>426195.27000000008</v>
      </c>
      <c r="AR13" s="26">
        <f t="shared" si="23"/>
        <v>279573.64</v>
      </c>
      <c r="AS13" s="26">
        <f t="shared" si="23"/>
        <v>57611.03</v>
      </c>
      <c r="AT13" s="26">
        <f t="shared" si="23"/>
        <v>112935.35</v>
      </c>
      <c r="AU13" s="26">
        <f t="shared" si="23"/>
        <v>164172.26</v>
      </c>
      <c r="AV13" s="26">
        <f t="shared" si="23"/>
        <v>295654.76</v>
      </c>
      <c r="AW13" s="26">
        <f t="shared" si="23"/>
        <v>316618.56</v>
      </c>
      <c r="AX13" s="26">
        <f t="shared" si="23"/>
        <v>324793.84999999998</v>
      </c>
      <c r="AY13" s="26">
        <f t="shared" si="23"/>
        <v>210627.13</v>
      </c>
      <c r="AZ13" s="26">
        <f t="shared" si="23"/>
        <v>294469.45</v>
      </c>
      <c r="BA13" s="26">
        <f t="shared" si="23"/>
        <v>176966.75</v>
      </c>
      <c r="BB13" s="26">
        <f t="shared" si="23"/>
        <v>280448.09000000003</v>
      </c>
      <c r="BC13" s="26">
        <f t="shared" si="23"/>
        <v>400159.25</v>
      </c>
      <c r="BD13" s="26">
        <f t="shared" si="23"/>
        <v>434433.47</v>
      </c>
      <c r="BE13" s="26">
        <f t="shared" si="23"/>
        <v>491800.86</v>
      </c>
      <c r="BF13" s="26">
        <f t="shared" si="23"/>
        <v>628190.66</v>
      </c>
      <c r="BG13" s="26">
        <f t="shared" si="23"/>
        <v>395532.48</v>
      </c>
      <c r="BH13" s="26">
        <f t="shared" si="23"/>
        <v>1409500.98</v>
      </c>
      <c r="BI13" s="26">
        <f t="shared" si="23"/>
        <v>1125199.25</v>
      </c>
      <c r="BJ13" s="26">
        <f t="shared" si="23"/>
        <v>1205421.3999999999</v>
      </c>
      <c r="BK13" s="26">
        <f t="shared" si="23"/>
        <v>1209181.67</v>
      </c>
      <c r="BL13" s="26">
        <f t="shared" si="23"/>
        <v>1210608.3099999998</v>
      </c>
      <c r="BM13" s="26">
        <f t="shared" si="23"/>
        <v>1392688.0699999998</v>
      </c>
      <c r="BN13" s="26">
        <f t="shared" si="23"/>
        <v>146082.61000000002</v>
      </c>
      <c r="BO13" s="26">
        <f t="shared" ref="BO13:DZ13" si="24">+BO6+BO7+BO11</f>
        <v>146557.07</v>
      </c>
      <c r="BP13" s="26">
        <f t="shared" si="24"/>
        <v>152920.33000000002</v>
      </c>
      <c r="BQ13" s="26">
        <f t="shared" si="24"/>
        <v>155172.57</v>
      </c>
      <c r="BR13" s="26">
        <f t="shared" si="24"/>
        <v>159298.33000000002</v>
      </c>
      <c r="BS13" s="26">
        <f t="shared" si="24"/>
        <v>175611.53000000003</v>
      </c>
      <c r="BT13" s="26">
        <f t="shared" si="24"/>
        <v>185610.08000000002</v>
      </c>
      <c r="BU13" s="26">
        <f t="shared" si="24"/>
        <v>189590.43000000002</v>
      </c>
      <c r="BV13" s="26">
        <f>+BV6+BV7+BV11</f>
        <v>130761.48999999999</v>
      </c>
      <c r="BW13" s="26">
        <f>+BW6+BW7+BW11</f>
        <v>104870.91</v>
      </c>
      <c r="BX13" s="26">
        <f t="shared" si="24"/>
        <v>151591.01999999999</v>
      </c>
      <c r="BY13" s="26">
        <f t="shared" si="24"/>
        <v>172554.82</v>
      </c>
      <c r="BZ13" s="26">
        <f t="shared" si="24"/>
        <v>181518.11000000002</v>
      </c>
      <c r="CA13" s="26">
        <f t="shared" si="24"/>
        <v>259783.85</v>
      </c>
      <c r="CB13" s="26">
        <f t="shared" si="24"/>
        <v>247012.81</v>
      </c>
      <c r="CC13" s="26">
        <f t="shared" si="24"/>
        <v>125687.57999999999</v>
      </c>
      <c r="CD13" s="26">
        <f t="shared" si="24"/>
        <v>229113.05</v>
      </c>
      <c r="CE13" s="26">
        <f t="shared" si="24"/>
        <v>209931.16999999998</v>
      </c>
      <c r="CF13" s="26">
        <f t="shared" si="24"/>
        <v>244118.62</v>
      </c>
      <c r="CG13" s="26">
        <f t="shared" si="24"/>
        <v>303227.64</v>
      </c>
      <c r="CH13" s="26">
        <f t="shared" si="24"/>
        <v>408493.93</v>
      </c>
      <c r="CI13" s="26">
        <f t="shared" si="24"/>
        <v>412692.43</v>
      </c>
      <c r="CJ13" s="26">
        <f t="shared" si="24"/>
        <v>498765.7</v>
      </c>
      <c r="CK13" s="26">
        <f t="shared" si="24"/>
        <v>639252.4</v>
      </c>
      <c r="CL13" s="26">
        <f t="shared" si="24"/>
        <v>1201140.1400000001</v>
      </c>
      <c r="CM13" s="26">
        <f t="shared" si="24"/>
        <v>1201140.1400000001</v>
      </c>
      <c r="CN13" s="26">
        <f t="shared" si="24"/>
        <v>1317992.8600000001</v>
      </c>
      <c r="CO13" s="26">
        <f t="shared" si="24"/>
        <v>1395386.73</v>
      </c>
      <c r="CP13" s="26">
        <f t="shared" si="24"/>
        <v>1399147</v>
      </c>
      <c r="CQ13" s="26">
        <f t="shared" si="24"/>
        <v>1400573.64</v>
      </c>
      <c r="CR13" s="26">
        <f t="shared" si="24"/>
        <v>1584230.13</v>
      </c>
      <c r="CS13" s="26">
        <f t="shared" si="24"/>
        <v>1586784.98</v>
      </c>
      <c r="CT13" s="26">
        <f t="shared" si="24"/>
        <v>1587259.44</v>
      </c>
      <c r="CU13" s="26">
        <f t="shared" si="24"/>
        <v>1593642.18</v>
      </c>
      <c r="CV13" s="26">
        <f t="shared" si="24"/>
        <v>1595894.42</v>
      </c>
      <c r="CW13" s="26">
        <f t="shared" si="24"/>
        <v>1600020.18</v>
      </c>
      <c r="CX13" s="26">
        <f t="shared" si="24"/>
        <v>1616353.01</v>
      </c>
      <c r="CY13" s="26">
        <f t="shared" si="24"/>
        <v>1626351.56</v>
      </c>
      <c r="CZ13" s="26">
        <f t="shared" si="24"/>
        <v>1630331.9100000001</v>
      </c>
      <c r="DA13" s="26">
        <f t="shared" si="24"/>
        <v>1638898.12</v>
      </c>
      <c r="DB13" s="26">
        <f t="shared" si="24"/>
        <v>1669457.4000000001</v>
      </c>
      <c r="DC13" s="26">
        <f t="shared" si="24"/>
        <v>1703115.61</v>
      </c>
      <c r="DD13" s="26">
        <f t="shared" si="24"/>
        <v>1724079.4100000001</v>
      </c>
      <c r="DE13" s="26">
        <f t="shared" si="24"/>
        <v>271106.68</v>
      </c>
      <c r="DF13" s="26">
        <f>+DF6+DF7+DF11</f>
        <v>386681.41000000003</v>
      </c>
      <c r="DG13" s="26">
        <f t="shared" si="24"/>
        <v>150837.26</v>
      </c>
      <c r="DH13" s="26">
        <f t="shared" si="24"/>
        <v>165773.44</v>
      </c>
      <c r="DI13" s="26">
        <f t="shared" si="24"/>
        <v>171360.69</v>
      </c>
      <c r="DJ13" s="26">
        <f t="shared" si="24"/>
        <v>246786.97</v>
      </c>
      <c r="DK13" s="26">
        <f t="shared" si="24"/>
        <v>341432.07</v>
      </c>
      <c r="DL13" s="26">
        <f t="shared" si="24"/>
        <v>248709.47</v>
      </c>
      <c r="DM13" s="26">
        <f t="shared" si="24"/>
        <v>457652.67000000004</v>
      </c>
      <c r="DN13" s="26">
        <f t="shared" si="24"/>
        <v>345020.83999999997</v>
      </c>
      <c r="DO13" s="26">
        <f t="shared" si="24"/>
        <v>554167.04999999993</v>
      </c>
      <c r="DP13" s="26">
        <f t="shared" si="24"/>
        <v>696164.17999999993</v>
      </c>
      <c r="DQ13" s="26">
        <f t="shared" si="24"/>
        <v>891088</v>
      </c>
      <c r="DR13" s="26">
        <f t="shared" si="24"/>
        <v>1007940.72</v>
      </c>
      <c r="DS13" s="26">
        <f t="shared" si="24"/>
        <v>1085336.26</v>
      </c>
      <c r="DT13" s="26">
        <f t="shared" si="24"/>
        <v>1089096.53</v>
      </c>
      <c r="DU13" s="26">
        <f t="shared" si="24"/>
        <v>1090523.17</v>
      </c>
      <c r="DV13" s="26">
        <f t="shared" si="24"/>
        <v>1274181.6099999999</v>
      </c>
      <c r="DW13" s="26">
        <f t="shared" si="24"/>
        <v>1276736.46</v>
      </c>
      <c r="DX13" s="26">
        <f t="shared" si="24"/>
        <v>1277210.92</v>
      </c>
      <c r="DY13" s="26">
        <f t="shared" si="24"/>
        <v>1283574.18</v>
      </c>
      <c r="DZ13" s="26">
        <f t="shared" si="24"/>
        <v>1285826.42</v>
      </c>
      <c r="EA13" s="26">
        <f t="shared" ref="EA13:GL13" si="25">+EA6+EA7+EA11</f>
        <v>1289952.18</v>
      </c>
      <c r="EB13" s="26">
        <f t="shared" si="25"/>
        <v>1306268.3199999998</v>
      </c>
      <c r="EC13" s="26">
        <f t="shared" si="25"/>
        <v>1316266.8699999999</v>
      </c>
      <c r="ED13" s="26">
        <f t="shared" si="25"/>
        <v>1320247.22</v>
      </c>
      <c r="EE13" s="26">
        <f t="shared" si="25"/>
        <v>1328813.43</v>
      </c>
      <c r="EF13" s="26">
        <f t="shared" si="25"/>
        <v>1359372.71</v>
      </c>
      <c r="EG13" s="26">
        <f t="shared" si="25"/>
        <v>1393006.19</v>
      </c>
      <c r="EH13" s="26">
        <f t="shared" si="25"/>
        <v>1414742.95</v>
      </c>
      <c r="EI13" s="26">
        <f t="shared" si="25"/>
        <v>1423706.24</v>
      </c>
      <c r="EJ13" s="26">
        <f t="shared" si="25"/>
        <v>1469535.33</v>
      </c>
      <c r="EK13" s="26">
        <f t="shared" si="25"/>
        <v>1530203.8</v>
      </c>
      <c r="EL13" s="26">
        <f t="shared" si="25"/>
        <v>1545139.98</v>
      </c>
      <c r="EM13" s="26">
        <f t="shared" si="25"/>
        <v>1550727.23</v>
      </c>
      <c r="EN13" s="26">
        <f t="shared" si="25"/>
        <v>1568310.79</v>
      </c>
      <c r="EO13" s="26">
        <f t="shared" si="25"/>
        <v>1602506.6300000001</v>
      </c>
      <c r="EP13" s="26">
        <f t="shared" si="25"/>
        <v>1661621.1500000001</v>
      </c>
      <c r="EQ13" s="26">
        <f t="shared" si="25"/>
        <v>1697900.7500000002</v>
      </c>
      <c r="ER13" s="26">
        <f t="shared" si="25"/>
        <v>1809674.6900000002</v>
      </c>
      <c r="ES13" s="26">
        <f t="shared" si="25"/>
        <v>2018728.4500000002</v>
      </c>
      <c r="ET13" s="26">
        <f t="shared" si="25"/>
        <v>2160662.6800000002</v>
      </c>
      <c r="EU13" s="26">
        <f t="shared" si="25"/>
        <v>2724618.54</v>
      </c>
      <c r="EV13" s="26">
        <f t="shared" si="25"/>
        <v>2724618.54</v>
      </c>
      <c r="EW13" s="26">
        <f t="shared" si="25"/>
        <v>2842892.23</v>
      </c>
      <c r="EX13" s="26">
        <f t="shared" si="25"/>
        <v>2920307.74</v>
      </c>
      <c r="EY13" s="26">
        <f t="shared" si="25"/>
        <v>2924068.0100000002</v>
      </c>
      <c r="EZ13" s="26">
        <f t="shared" si="25"/>
        <v>2925494.6500000004</v>
      </c>
      <c r="FA13" s="26">
        <f t="shared" si="25"/>
        <v>3109151.8000000003</v>
      </c>
      <c r="FB13" s="26">
        <f t="shared" si="25"/>
        <v>3111706.6500000004</v>
      </c>
      <c r="FC13" s="26">
        <f t="shared" si="25"/>
        <v>3112181.1100000003</v>
      </c>
      <c r="FD13" s="26">
        <f t="shared" si="25"/>
        <v>3118609.8200000003</v>
      </c>
      <c r="FE13" s="26">
        <f t="shared" si="25"/>
        <v>3120862.0600000005</v>
      </c>
      <c r="FF13" s="26">
        <f t="shared" si="25"/>
        <v>3124987.8200000003</v>
      </c>
      <c r="FG13" s="26">
        <f t="shared" si="25"/>
        <v>3141320.6500000004</v>
      </c>
      <c r="FH13" s="26">
        <f t="shared" si="25"/>
        <v>3151319.2</v>
      </c>
      <c r="FI13" s="26">
        <f t="shared" si="25"/>
        <v>3155299.5500000003</v>
      </c>
      <c r="FJ13" s="26">
        <f t="shared" si="25"/>
        <v>3163865.7600000002</v>
      </c>
      <c r="FK13" s="26">
        <f t="shared" si="25"/>
        <v>3194425.04</v>
      </c>
      <c r="FL13" s="26">
        <f t="shared" si="25"/>
        <v>3228083.25</v>
      </c>
      <c r="FM13" s="26">
        <f t="shared" si="25"/>
        <v>3249880.49</v>
      </c>
      <c r="FN13" s="26">
        <f t="shared" si="25"/>
        <v>3258843.7800000003</v>
      </c>
      <c r="FO13" s="26">
        <f t="shared" si="25"/>
        <v>3304731.9000000004</v>
      </c>
      <c r="FP13" s="26">
        <f t="shared" si="25"/>
        <v>3365462.4600000004</v>
      </c>
      <c r="FQ13" s="26">
        <f t="shared" si="25"/>
        <v>3380398.6400000006</v>
      </c>
      <c r="FR13" s="26">
        <f t="shared" si="25"/>
        <v>3386018.1600000006</v>
      </c>
      <c r="FS13" s="26">
        <f t="shared" si="25"/>
        <v>3403601.7200000007</v>
      </c>
      <c r="FT13" s="26">
        <f t="shared" si="25"/>
        <v>3437874.6600000006</v>
      </c>
      <c r="FU13" s="26">
        <f t="shared" si="25"/>
        <v>3497111.8200000008</v>
      </c>
      <c r="FV13" s="26">
        <f t="shared" si="25"/>
        <v>3533419.9100000006</v>
      </c>
      <c r="FW13" s="26">
        <f t="shared" si="25"/>
        <v>3645193.8500000006</v>
      </c>
      <c r="FX13" s="26">
        <f t="shared" si="25"/>
        <v>3854894.5300000007</v>
      </c>
      <c r="FY13" s="26">
        <f t="shared" si="25"/>
        <v>3996983.0200000009</v>
      </c>
      <c r="FZ13" s="26">
        <f t="shared" si="25"/>
        <v>4561323.9000000013</v>
      </c>
      <c r="GA13" s="26">
        <f t="shared" si="25"/>
        <v>4680450.6800000016</v>
      </c>
      <c r="GB13" s="26">
        <f t="shared" si="25"/>
        <v>4757867.8500000015</v>
      </c>
      <c r="GC13" s="26">
        <f t="shared" si="25"/>
        <v>4761628.120000001</v>
      </c>
      <c r="GD13" s="26">
        <f t="shared" si="25"/>
        <v>4763054.7600000007</v>
      </c>
      <c r="GE13" s="26">
        <f t="shared" si="25"/>
        <v>4958941.7100000009</v>
      </c>
      <c r="GF13" s="26">
        <f t="shared" si="25"/>
        <v>4961496.5600000005</v>
      </c>
      <c r="GG13" s="26">
        <f t="shared" si="25"/>
        <v>4961971.0200000005</v>
      </c>
      <c r="GH13" s="26">
        <f t="shared" si="25"/>
        <v>4971515.2700000005</v>
      </c>
      <c r="GI13" s="26">
        <f t="shared" si="25"/>
        <v>4973767.5100000007</v>
      </c>
      <c r="GJ13" s="26">
        <f t="shared" si="25"/>
        <v>4978706.3000000007</v>
      </c>
      <c r="GK13" s="26">
        <f t="shared" si="25"/>
        <v>4996552.5900000008</v>
      </c>
      <c r="GL13" s="26">
        <f t="shared" si="25"/>
        <v>5006551.1400000006</v>
      </c>
      <c r="GM13" s="26">
        <f t="shared" ref="GM13:IX13" si="26">+GM6+GM7+GM11</f>
        <v>5010531.49</v>
      </c>
      <c r="GN13" s="26">
        <f t="shared" si="26"/>
        <v>5019097.7</v>
      </c>
      <c r="GO13" s="26">
        <f t="shared" si="26"/>
        <v>5054354.84</v>
      </c>
      <c r="GP13" s="26">
        <f t="shared" si="26"/>
        <v>5092541.29</v>
      </c>
      <c r="GQ13" s="26">
        <f t="shared" si="26"/>
        <v>5114908.12</v>
      </c>
      <c r="GR13" s="26">
        <f t="shared" si="26"/>
        <v>5124329.8500000006</v>
      </c>
      <c r="GS13" s="26">
        <f t="shared" si="26"/>
        <v>5174356.8600000003</v>
      </c>
      <c r="GT13" s="26">
        <f t="shared" si="26"/>
        <v>5247208.87</v>
      </c>
      <c r="GU13" s="26">
        <f t="shared" si="26"/>
        <v>5264637.01</v>
      </c>
      <c r="GV13" s="26">
        <f t="shared" si="26"/>
        <v>5270778.8999999994</v>
      </c>
      <c r="GW13" s="26">
        <f t="shared" si="26"/>
        <v>5289979.9499999993</v>
      </c>
      <c r="GX13" s="26">
        <f t="shared" si="26"/>
        <v>5328663.93</v>
      </c>
      <c r="GY13" s="26">
        <f t="shared" si="26"/>
        <v>5391495.6499999994</v>
      </c>
      <c r="GZ13" s="26">
        <f t="shared" si="26"/>
        <v>5430949.8399999999</v>
      </c>
      <c r="HA13" s="26">
        <f t="shared" si="26"/>
        <v>5551229.4699999997</v>
      </c>
      <c r="HB13" s="26">
        <f t="shared" si="26"/>
        <v>5766170.7599999998</v>
      </c>
      <c r="HC13" s="26">
        <f t="shared" si="26"/>
        <v>5928232.3199999994</v>
      </c>
      <c r="HD13" s="26">
        <f t="shared" si="26"/>
        <v>6522742.1599999992</v>
      </c>
      <c r="HE13" s="26">
        <f t="shared" si="26"/>
        <v>6522742.1599999992</v>
      </c>
      <c r="HF13" s="26">
        <f t="shared" si="26"/>
        <v>6641015.8499999996</v>
      </c>
      <c r="HG13" s="26">
        <f t="shared" si="26"/>
        <v>6718431.6999999993</v>
      </c>
      <c r="HH13" s="26">
        <f t="shared" si="26"/>
        <v>6722191.9699999988</v>
      </c>
      <c r="HI13" s="26">
        <f t="shared" si="26"/>
        <v>6723618.6099999985</v>
      </c>
      <c r="HJ13" s="26">
        <f t="shared" si="26"/>
        <v>6906183.129999998</v>
      </c>
      <c r="HK13" s="26">
        <f t="shared" si="26"/>
        <v>6908737.9799999977</v>
      </c>
      <c r="HL13" s="26">
        <f t="shared" si="26"/>
        <v>6909212.4399999976</v>
      </c>
      <c r="HM13" s="26">
        <f t="shared" si="26"/>
        <v>6915719.7699999977</v>
      </c>
      <c r="HN13" s="26">
        <f t="shared" si="26"/>
        <v>6917972.0099999979</v>
      </c>
      <c r="HO13" s="26">
        <f t="shared" si="26"/>
        <v>6922097.7699999977</v>
      </c>
      <c r="HP13" s="26">
        <f t="shared" si="26"/>
        <v>6938426.2199999979</v>
      </c>
      <c r="HQ13" s="26">
        <f t="shared" si="26"/>
        <v>6948424.7699999977</v>
      </c>
      <c r="HR13" s="26">
        <f t="shared" si="26"/>
        <v>6952437.7099999981</v>
      </c>
      <c r="HS13" s="26">
        <f t="shared" si="26"/>
        <v>6961003.9199999981</v>
      </c>
      <c r="HT13" s="26">
        <f t="shared" si="26"/>
        <v>6991563.1999999983</v>
      </c>
      <c r="HU13" s="26">
        <f t="shared" si="26"/>
        <v>7025268.1899999985</v>
      </c>
      <c r="HV13" s="26">
        <f t="shared" si="26"/>
        <v>7047096.1899999985</v>
      </c>
      <c r="HW13" s="26">
        <f t="shared" si="26"/>
        <v>7055317.129999999</v>
      </c>
      <c r="HX13" s="26">
        <f t="shared" si="26"/>
        <v>7101292.7499999991</v>
      </c>
      <c r="HY13" s="26">
        <f t="shared" si="26"/>
        <v>7162044.0299999993</v>
      </c>
      <c r="HZ13" s="26">
        <f t="shared" si="26"/>
        <v>7176980.209999999</v>
      </c>
      <c r="IA13" s="26">
        <f t="shared" si="26"/>
        <v>7182599.7299999986</v>
      </c>
      <c r="IB13" s="26">
        <f t="shared" si="26"/>
        <v>7200183.2899999982</v>
      </c>
      <c r="IC13" s="26">
        <f t="shared" si="26"/>
        <v>7234524.6399999978</v>
      </c>
      <c r="ID13" s="26">
        <f t="shared" si="26"/>
        <v>7293774.0999999978</v>
      </c>
      <c r="IE13" s="26">
        <f t="shared" si="26"/>
        <v>7330096.7799999975</v>
      </c>
      <c r="IF13" s="26">
        <f t="shared" si="26"/>
        <v>7441967.1199999973</v>
      </c>
      <c r="IG13" s="26">
        <f t="shared" si="26"/>
        <v>7650575.2299999977</v>
      </c>
      <c r="IH13" s="26">
        <f t="shared" si="26"/>
        <v>7793064.2699999977</v>
      </c>
      <c r="II13" s="26">
        <f t="shared" si="26"/>
        <v>8357692.1899999976</v>
      </c>
      <c r="IJ13" s="26">
        <f t="shared" si="26"/>
        <v>8357692.1899999976</v>
      </c>
      <c r="IK13" s="26">
        <f t="shared" si="26"/>
        <v>8475965.8799999971</v>
      </c>
      <c r="IL13" s="26">
        <f t="shared" si="26"/>
        <v>8553507.339999998</v>
      </c>
      <c r="IM13" s="26">
        <f t="shared" si="26"/>
        <v>8557267.6099999975</v>
      </c>
      <c r="IN13" s="26">
        <f t="shared" si="26"/>
        <v>8558694.2499999981</v>
      </c>
      <c r="IO13" s="26">
        <f t="shared" si="26"/>
        <v>8741259.0999999978</v>
      </c>
      <c r="IP13" s="26">
        <f t="shared" si="26"/>
        <v>8743813.9499999974</v>
      </c>
      <c r="IQ13" s="26">
        <f t="shared" si="26"/>
        <v>8744288.4099999983</v>
      </c>
      <c r="IR13" s="26">
        <f t="shared" si="26"/>
        <v>8750795.7399999984</v>
      </c>
      <c r="IS13" s="26">
        <f t="shared" si="26"/>
        <v>8753047.9799999986</v>
      </c>
      <c r="IT13" s="26">
        <f t="shared" si="26"/>
        <v>8757173.7399999984</v>
      </c>
      <c r="IU13" s="26">
        <f t="shared" si="26"/>
        <v>8773502.1899999976</v>
      </c>
      <c r="IV13" s="26">
        <f t="shared" si="26"/>
        <v>8783500.7399999984</v>
      </c>
      <c r="IW13" s="26">
        <f t="shared" si="26"/>
        <v>8787513.6799999978</v>
      </c>
      <c r="IX13" s="26">
        <f t="shared" si="26"/>
        <v>8796079.8899999987</v>
      </c>
      <c r="IY13" s="26">
        <f t="shared" ref="IY13:LJ13" si="27">+IY6+IY7+IY11</f>
        <v>8826639.1699999981</v>
      </c>
      <c r="IZ13" s="26">
        <f t="shared" si="27"/>
        <v>8860344.1599999983</v>
      </c>
      <c r="JA13" s="26">
        <f t="shared" si="27"/>
        <v>8882172.1599999983</v>
      </c>
      <c r="JB13" s="26">
        <f t="shared" si="27"/>
        <v>8890393.0999999978</v>
      </c>
      <c r="JC13" s="26">
        <f t="shared" si="27"/>
        <v>8936389.1999999974</v>
      </c>
      <c r="JD13" s="26">
        <f t="shared" si="27"/>
        <v>8997140.4799999967</v>
      </c>
      <c r="JE13" s="26">
        <f t="shared" si="27"/>
        <v>9012076.6599999964</v>
      </c>
      <c r="JF13" s="26">
        <f t="shared" si="27"/>
        <v>9017696.179999996</v>
      </c>
      <c r="JG13" s="26">
        <f t="shared" si="27"/>
        <v>9035279.7399999965</v>
      </c>
      <c r="JH13" s="26">
        <f t="shared" si="27"/>
        <v>9069590.8099999968</v>
      </c>
      <c r="JI13" s="26">
        <f t="shared" si="27"/>
        <v>9129406.299999997</v>
      </c>
      <c r="JJ13" s="26">
        <f t="shared" si="27"/>
        <v>9165794.0899999961</v>
      </c>
      <c r="JK13" s="26">
        <f t="shared" si="27"/>
        <v>9277684.2899999954</v>
      </c>
      <c r="JL13" s="26">
        <f t="shared" si="27"/>
        <v>9486266.2799999956</v>
      </c>
      <c r="JM13" s="26">
        <f t="shared" si="27"/>
        <v>9628814.1299999952</v>
      </c>
      <c r="JN13" s="26">
        <f t="shared" si="27"/>
        <v>10193442.049999995</v>
      </c>
      <c r="JO13" s="26">
        <f t="shared" si="27"/>
        <v>10311715.739999995</v>
      </c>
      <c r="JP13" s="26">
        <f t="shared" si="27"/>
        <v>10389222.069999995</v>
      </c>
      <c r="JQ13" s="26">
        <f t="shared" si="27"/>
        <v>10392982.339999994</v>
      </c>
      <c r="JR13" s="26">
        <f t="shared" si="27"/>
        <v>10394408.979999995</v>
      </c>
      <c r="JS13" s="26">
        <f t="shared" si="27"/>
        <v>10576975.909999995</v>
      </c>
      <c r="JT13" s="26">
        <f t="shared" si="27"/>
        <v>10579530.759999994</v>
      </c>
      <c r="JU13" s="26">
        <f t="shared" si="27"/>
        <v>10580005.219999995</v>
      </c>
      <c r="JV13" s="26">
        <f t="shared" si="27"/>
        <v>10586498.299999995</v>
      </c>
      <c r="JW13" s="26">
        <f t="shared" si="27"/>
        <v>10588750.539999995</v>
      </c>
      <c r="JX13" s="26">
        <f t="shared" si="27"/>
        <v>10592876.299999995</v>
      </c>
      <c r="JY13" s="26">
        <f t="shared" si="27"/>
        <v>10609189.499999994</v>
      </c>
      <c r="JZ13" s="26">
        <f t="shared" si="27"/>
        <v>10619188.049999995</v>
      </c>
      <c r="KA13" s="26">
        <f t="shared" si="27"/>
        <v>10623200.989999995</v>
      </c>
      <c r="KB13" s="26">
        <f t="shared" si="27"/>
        <v>10631767.199999996</v>
      </c>
      <c r="KC13" s="26">
        <f t="shared" si="27"/>
        <v>10662326.479999995</v>
      </c>
      <c r="KD13" s="26">
        <f t="shared" si="27"/>
        <v>10696006.949999996</v>
      </c>
      <c r="KE13" s="26">
        <f t="shared" si="27"/>
        <v>10717834.949999996</v>
      </c>
      <c r="KF13" s="26">
        <f t="shared" si="27"/>
        <v>10726055.889999995</v>
      </c>
      <c r="KG13" s="26">
        <f t="shared" si="27"/>
        <v>10772051.989999995</v>
      </c>
      <c r="KH13" s="26">
        <f t="shared" si="27"/>
        <v>10832803.269999994</v>
      </c>
      <c r="KI13" s="26">
        <f t="shared" si="27"/>
        <v>10847739.449999994</v>
      </c>
      <c r="KJ13" s="26">
        <f t="shared" si="27"/>
        <v>10853358.969999993</v>
      </c>
      <c r="KK13" s="26">
        <f t="shared" si="27"/>
        <v>10870942.529999994</v>
      </c>
      <c r="KL13" s="26">
        <f t="shared" si="27"/>
        <v>10904578.049999993</v>
      </c>
      <c r="KM13" s="26">
        <f t="shared" si="27"/>
        <v>10964369.029999994</v>
      </c>
      <c r="KN13" s="26">
        <f t="shared" si="27"/>
        <v>11000728.579999994</v>
      </c>
      <c r="KO13" s="26">
        <f t="shared" si="27"/>
        <v>11112618.779999994</v>
      </c>
      <c r="KP13" s="26">
        <f t="shared" si="27"/>
        <v>11320482.179999994</v>
      </c>
      <c r="KQ13" s="26">
        <f t="shared" si="27"/>
        <v>11462972.849999994</v>
      </c>
      <c r="KR13" s="26">
        <f t="shared" si="27"/>
        <v>12027510.749999994</v>
      </c>
      <c r="KS13" s="26">
        <f t="shared" si="27"/>
        <v>12027510.749999994</v>
      </c>
      <c r="KT13" s="26">
        <f t="shared" si="27"/>
        <v>12145784.439999994</v>
      </c>
      <c r="KU13" s="26">
        <f t="shared" si="27"/>
        <v>12222544.769999994</v>
      </c>
      <c r="KV13" s="26">
        <f t="shared" si="27"/>
        <v>12226305.039999994</v>
      </c>
      <c r="KW13" s="26">
        <f t="shared" si="27"/>
        <v>12227731.679999994</v>
      </c>
      <c r="KX13" s="26">
        <f t="shared" si="27"/>
        <v>12408517.349999994</v>
      </c>
      <c r="KY13" s="26">
        <f t="shared" si="27"/>
        <v>12411072.199999994</v>
      </c>
      <c r="KZ13" s="26">
        <f t="shared" si="27"/>
        <v>12411546.659999995</v>
      </c>
      <c r="LA13" s="26">
        <f t="shared" si="27"/>
        <v>12418076.409999995</v>
      </c>
      <c r="LB13" s="26">
        <f t="shared" si="27"/>
        <v>12420328.649999995</v>
      </c>
      <c r="LC13" s="26">
        <f t="shared" si="27"/>
        <v>12424454.409999995</v>
      </c>
      <c r="LD13" s="26">
        <f t="shared" si="27"/>
        <v>12440782.849999994</v>
      </c>
      <c r="LE13" s="26">
        <f t="shared" si="27"/>
        <v>12450781.399999995</v>
      </c>
      <c r="LF13" s="26">
        <f t="shared" si="27"/>
        <v>12454794.339999994</v>
      </c>
      <c r="LG13" s="26">
        <f t="shared" si="27"/>
        <v>12463360.549999995</v>
      </c>
      <c r="LH13" s="26">
        <f t="shared" si="27"/>
        <v>12493919.829999994</v>
      </c>
      <c r="LI13" s="26">
        <f t="shared" si="27"/>
        <v>12527624.819999995</v>
      </c>
      <c r="LJ13" s="26">
        <f t="shared" si="27"/>
        <v>12549452.819999995</v>
      </c>
      <c r="LK13" s="26">
        <f t="shared" ref="LK13:NB13" si="28">+LK6+LK7+LK11</f>
        <v>12557673.759999994</v>
      </c>
      <c r="LL13" s="26">
        <f t="shared" si="28"/>
        <v>12603729.429999994</v>
      </c>
      <c r="LM13" s="26">
        <f t="shared" si="28"/>
        <v>12664480.699999994</v>
      </c>
      <c r="LN13" s="26">
        <f t="shared" si="28"/>
        <v>12679416.879999993</v>
      </c>
      <c r="LO13" s="26">
        <f t="shared" si="28"/>
        <v>12685036.399999993</v>
      </c>
      <c r="LP13" s="26">
        <f t="shared" si="28"/>
        <v>12702619.959999993</v>
      </c>
      <c r="LQ13" s="26">
        <f t="shared" si="28"/>
        <v>12736320.439999994</v>
      </c>
      <c r="LR13" s="26">
        <f t="shared" si="28"/>
        <v>12796197.189999994</v>
      </c>
      <c r="LS13" s="26">
        <f t="shared" si="28"/>
        <v>12832558.569999995</v>
      </c>
      <c r="LT13" s="26">
        <f t="shared" si="28"/>
        <v>12944534.629999995</v>
      </c>
      <c r="LU13" s="26">
        <f t="shared" si="28"/>
        <v>13151019.599999996</v>
      </c>
      <c r="LV13" s="26">
        <f t="shared" si="28"/>
        <v>13293647.239999996</v>
      </c>
      <c r="LW13" s="26">
        <f t="shared" si="28"/>
        <v>13858348.709999997</v>
      </c>
      <c r="LX13" s="26">
        <f t="shared" si="28"/>
        <v>13976622.399999997</v>
      </c>
      <c r="LY13" s="26">
        <f t="shared" si="28"/>
        <v>14053384.379999997</v>
      </c>
      <c r="LZ13" s="26">
        <f t="shared" si="28"/>
        <v>14057144.649999997</v>
      </c>
      <c r="MA13" s="26">
        <f t="shared" si="28"/>
        <v>14058571.289999997</v>
      </c>
      <c r="MB13" s="26">
        <f t="shared" si="28"/>
        <v>14248831.129999997</v>
      </c>
      <c r="MC13" s="26">
        <f t="shared" si="28"/>
        <v>14251385.979999997</v>
      </c>
      <c r="MD13" s="26">
        <f t="shared" si="28"/>
        <v>14251860.439999998</v>
      </c>
      <c r="ME13" s="26">
        <f t="shared" si="28"/>
        <v>14258964.439999998</v>
      </c>
      <c r="MF13" s="26">
        <f t="shared" si="28"/>
        <v>14261181.969999997</v>
      </c>
      <c r="MG13" s="26">
        <f t="shared" si="28"/>
        <v>14266120.759999996</v>
      </c>
      <c r="MH13" s="26">
        <f t="shared" si="28"/>
        <v>14282929.729999997</v>
      </c>
      <c r="MI13" s="26">
        <f t="shared" si="28"/>
        <v>14292928.279999997</v>
      </c>
      <c r="MJ13" s="26">
        <f t="shared" si="28"/>
        <v>14296941.219999997</v>
      </c>
      <c r="MK13" s="26">
        <f t="shared" si="28"/>
        <v>14305507.429999998</v>
      </c>
      <c r="ML13" s="26">
        <f t="shared" si="28"/>
        <v>14336066.709999997</v>
      </c>
      <c r="MM13" s="26">
        <f t="shared" si="28"/>
        <v>14370471.209999997</v>
      </c>
      <c r="MN13" s="26">
        <f t="shared" si="28"/>
        <v>14392193.699999997</v>
      </c>
      <c r="MO13" s="26">
        <f t="shared" si="28"/>
        <v>14400414.639999997</v>
      </c>
      <c r="MP13" s="26">
        <f t="shared" si="28"/>
        <v>14446470.309999997</v>
      </c>
      <c r="MQ13" s="26">
        <f t="shared" si="28"/>
        <v>14514415.909999996</v>
      </c>
      <c r="MR13" s="26">
        <f t="shared" si="28"/>
        <v>14529352.089999996</v>
      </c>
      <c r="MS13" s="26">
        <f t="shared" si="28"/>
        <v>14534945.499999996</v>
      </c>
      <c r="MT13" s="26">
        <f t="shared" si="28"/>
        <v>14552529.059999997</v>
      </c>
      <c r="MU13" s="26">
        <f t="shared" si="28"/>
        <v>14588435.579999996</v>
      </c>
      <c r="MV13" s="26">
        <f t="shared" si="28"/>
        <v>14649051.899999997</v>
      </c>
      <c r="MW13" s="26">
        <f t="shared" si="28"/>
        <v>14685692.999999996</v>
      </c>
      <c r="MX13" s="26">
        <f t="shared" si="28"/>
        <v>14799502.249999996</v>
      </c>
      <c r="MY13" s="26">
        <f t="shared" si="28"/>
        <v>15008585.629999997</v>
      </c>
      <c r="MZ13" s="26">
        <f t="shared" si="28"/>
        <v>15157151.859999998</v>
      </c>
      <c r="NA13" s="26">
        <f t="shared" si="28"/>
        <v>15728356.429999998</v>
      </c>
      <c r="NB13" s="26">
        <f t="shared" si="28"/>
        <v>15728356.429999998</v>
      </c>
    </row>
    <row r="14" spans="1:366" ht="16.5" customHeight="1"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</row>
    <row r="15" spans="1:366">
      <c r="A15" s="132" t="s">
        <v>167</v>
      </c>
      <c r="B15" s="39">
        <f>+'[1]Saldo Bancos'!F10</f>
        <v>83035.570000000007</v>
      </c>
      <c r="C15" s="39">
        <f>+'[1]Saldo Bancos'!G10</f>
        <v>83035.570000000007</v>
      </c>
      <c r="D15" s="39">
        <f>+'[1]Saldo Bancos'!H10</f>
        <v>83035.570000000007</v>
      </c>
      <c r="E15" s="39">
        <f>+'[1]Saldo Bancos'!I10</f>
        <v>83035.570000000007</v>
      </c>
      <c r="F15" s="39">
        <f>+'[1]Saldo Bancos'!J10</f>
        <v>83035.570000000007</v>
      </c>
      <c r="G15" s="39">
        <f>+'[1]Saldo Bancos'!K10</f>
        <v>83035.570000000007</v>
      </c>
      <c r="H15" s="39">
        <f>+'[1]Saldo Bancos'!L10</f>
        <v>83035.570000000007</v>
      </c>
      <c r="I15" s="39">
        <f>+'[1]Saldo Bancos'!M10</f>
        <v>83035.570000000007</v>
      </c>
      <c r="J15" s="39">
        <f>+'[1]Saldo Bancos'!N10</f>
        <v>83035.570000000007</v>
      </c>
      <c r="K15" s="39">
        <f>+'[1]Saldo Bancos'!O10</f>
        <v>83035.570000000007</v>
      </c>
      <c r="L15" s="39">
        <f>+'[1]Saldo Bancos'!P10</f>
        <v>83035.570000000007</v>
      </c>
      <c r="M15" s="39">
        <f>+'[1]Saldo Bancos'!Q10</f>
        <v>83035.570000000007</v>
      </c>
      <c r="N15" s="39">
        <f>+'[1]Saldo Bancos'!R10</f>
        <v>83035.570000000007</v>
      </c>
      <c r="O15" s="39">
        <f>+'[1]Saldo Bancos'!S10</f>
        <v>83035.570000000007</v>
      </c>
      <c r="P15" s="39">
        <f>+'[1]Saldo Bancos'!T10</f>
        <v>83035.570000000007</v>
      </c>
      <c r="Q15" s="39">
        <f>+'[1]Saldo Bancos'!U10</f>
        <v>83035.570000000007</v>
      </c>
      <c r="R15" s="39">
        <f>+'[1]Saldo Bancos'!V10</f>
        <v>83035.570000000007</v>
      </c>
      <c r="S15" s="39">
        <f>+'[1]Saldo Bancos'!W10</f>
        <v>83035.570000000007</v>
      </c>
      <c r="T15" s="39">
        <f>+'[1]Saldo Bancos'!X10</f>
        <v>83035.570000000007</v>
      </c>
      <c r="U15" s="39">
        <f>+'[1]Saldo Bancos'!Y10</f>
        <v>83035.570000000007</v>
      </c>
      <c r="V15" s="39">
        <f>+'[1]Saldo Bancos'!Z10</f>
        <v>83035.570000000007</v>
      </c>
      <c r="W15" s="39">
        <f>+'[1]Saldo Bancos'!AA10</f>
        <v>83035.570000000007</v>
      </c>
      <c r="X15" s="39">
        <f>+'[1]Saldo Bancos'!AB10</f>
        <v>83035.570000000007</v>
      </c>
      <c r="Y15" s="39">
        <f>+'[1]Saldo Bancos'!AC10</f>
        <v>83035.570000000007</v>
      </c>
      <c r="Z15" s="39">
        <f>+'[1]Saldo Bancos'!AD10</f>
        <v>83035.570000000007</v>
      </c>
      <c r="AA15" s="39">
        <f>+'[1]Saldo Bancos'!AE10</f>
        <v>83035.570000000007</v>
      </c>
      <c r="AB15" s="39">
        <f>+'[1]Saldo Bancos'!AF10</f>
        <v>83035.570000000007</v>
      </c>
      <c r="AC15" s="39">
        <f>+'[1]Saldo Bancos'!AG10</f>
        <v>83035.570000000007</v>
      </c>
      <c r="AD15" s="39">
        <f>+'[1]Saldo Bancos'!AH10</f>
        <v>83035.570000000007</v>
      </c>
      <c r="AE15" s="39">
        <f>+'[1]Saldo Bancos'!AI10</f>
        <v>83035.570000000007</v>
      </c>
      <c r="AF15" s="39">
        <f>+'[1]Saldo Bancos'!AJ10</f>
        <v>5444204.7199999997</v>
      </c>
      <c r="AG15" s="39">
        <f>+'[1]Saldo Bancos'!AK10</f>
        <v>2944204.7199999988</v>
      </c>
      <c r="AH15" s="39">
        <f>+'[1]Saldo Bancos'!AL10</f>
        <v>2944204.7199999988</v>
      </c>
      <c r="AI15" s="39">
        <f>+'[1]Saldo Bancos'!AM10</f>
        <v>2944204.7199999988</v>
      </c>
      <c r="AJ15" s="39">
        <f>+'[1]Saldo Bancos'!AN10</f>
        <v>2944204.7199999988</v>
      </c>
      <c r="AK15" s="39">
        <f>+'[1]Saldo Bancos'!AO10</f>
        <v>2944204.7199999988</v>
      </c>
      <c r="AL15" s="39">
        <f>+'[1]Saldo Bancos'!AP10</f>
        <v>2944204.7199999988</v>
      </c>
      <c r="AM15" s="39">
        <f>+'[1]Saldo Bancos'!AQ10</f>
        <v>2944204.7199999988</v>
      </c>
      <c r="AN15" s="39">
        <f>+'[1]Saldo Bancos'!AR10</f>
        <v>2944204.7199999988</v>
      </c>
      <c r="AO15" s="39">
        <f>+'[1]Saldo Bancos'!AS10</f>
        <v>2944204.7199999988</v>
      </c>
      <c r="AP15" s="39">
        <f>+'[1]Saldo Bancos'!AT10</f>
        <v>2944204.7199999988</v>
      </c>
      <c r="AQ15" s="39">
        <f>+'[1]Saldo Bancos'!AU10</f>
        <v>2944204.7199999988</v>
      </c>
      <c r="AR15" s="39">
        <f>+'[1]Saldo Bancos'!AV10</f>
        <v>942292.52</v>
      </c>
      <c r="AS15" s="39">
        <f>+'[1]Saldo Bancos'!AW10</f>
        <v>514917.06</v>
      </c>
      <c r="AT15" s="39">
        <f>+'[1]Saldo Bancos'!AX10</f>
        <v>1779359.12</v>
      </c>
      <c r="AU15" s="39">
        <f>+'[1]Saldo Bancos'!AY10</f>
        <v>3703990.94</v>
      </c>
      <c r="AV15" s="39">
        <f>+'[1]Saldo Bancos'!AZ10</f>
        <v>3910697.81</v>
      </c>
      <c r="AW15" s="39">
        <f>+'[1]Saldo Bancos'!BA10</f>
        <v>358986.7799999998</v>
      </c>
      <c r="AX15" s="39">
        <f>+'[1]Saldo Bancos'!BB10</f>
        <v>358986.7799999998</v>
      </c>
      <c r="AY15" s="39">
        <f>+'[1]Saldo Bancos'!BC10</f>
        <v>1855090.89</v>
      </c>
      <c r="AZ15" s="39">
        <f>+'[1]Saldo Bancos'!BD10</f>
        <v>1425340.09</v>
      </c>
      <c r="BA15" s="39">
        <f>+'[1]Saldo Bancos'!BE10</f>
        <v>1610780.69</v>
      </c>
      <c r="BB15" s="39">
        <f>+'[1]Saldo Bancos'!BF10</f>
        <v>1372870.62</v>
      </c>
      <c r="BC15" s="39">
        <f>+'[1]Saldo Bancos'!BG10</f>
        <v>6982394.6900000004</v>
      </c>
      <c r="BD15" s="39">
        <f>+'[1]Saldo Bancos'!BH10</f>
        <v>352394.69000000041</v>
      </c>
      <c r="BE15" s="39">
        <f>+'[1]Saldo Bancos'!BI10</f>
        <v>352394.69000000041</v>
      </c>
      <c r="BF15" s="39">
        <f>+'[1]Saldo Bancos'!BJ10</f>
        <v>2410646.41</v>
      </c>
      <c r="BG15" s="39">
        <f>+'[1]Saldo Bancos'!BK10</f>
        <v>2477960.4300000002</v>
      </c>
      <c r="BH15" s="39">
        <f>+'[1]Saldo Bancos'!BL10</f>
        <v>2776594.86</v>
      </c>
      <c r="BI15" s="39">
        <f>+'[1]Saldo Bancos'!BM10</f>
        <v>666898.36999999918</v>
      </c>
      <c r="BJ15" s="39">
        <f>+'[1]Saldo Bancos'!BN10</f>
        <v>666898.36999999918</v>
      </c>
      <c r="BK15" s="39">
        <f>+'[1]Saldo Bancos'!BO10</f>
        <v>666898.36999999918</v>
      </c>
      <c r="BL15" s="39">
        <f>+'[1]Saldo Bancos'!BP10</f>
        <v>666898.36999999918</v>
      </c>
      <c r="BM15" s="39">
        <f>+'[1]Saldo Bancos'!BQ10</f>
        <v>666898.36999999918</v>
      </c>
      <c r="BN15" s="39">
        <f>+'[1]Saldo Bancos'!BR10</f>
        <v>2132253.86</v>
      </c>
      <c r="BO15" s="39">
        <f>+'[1]Saldo Bancos'!BS10</f>
        <v>2132253.86</v>
      </c>
      <c r="BP15" s="39">
        <f>+'[1]Saldo Bancos'!BT10</f>
        <v>2132253.86</v>
      </c>
      <c r="BQ15" s="39">
        <f>+'[1]Saldo Bancos'!BU10</f>
        <v>2132253.86</v>
      </c>
      <c r="BR15" s="39">
        <f>+'[1]Saldo Bancos'!BV10</f>
        <v>2132253.86</v>
      </c>
      <c r="BS15" s="39">
        <f>+'[1]Saldo Bancos'!BW10</f>
        <v>2132253.86</v>
      </c>
      <c r="BT15" s="39">
        <f>+'[1]Saldo Bancos'!BX10</f>
        <v>2132253.86</v>
      </c>
      <c r="BU15" s="39">
        <f>+'[1]Saldo Bancos'!BY10</f>
        <v>2422666.61</v>
      </c>
      <c r="BV15" s="39">
        <f>+'[1]Saldo Bancos'!BZ10</f>
        <v>756032.12</v>
      </c>
      <c r="BW15" s="39">
        <f>+'[1]Saldo Bancos'!CA10</f>
        <v>1190344.25</v>
      </c>
      <c r="BX15" s="39">
        <f>+'[1]Saldo Bancos'!CB10</f>
        <v>1746708.67</v>
      </c>
      <c r="BY15" s="39">
        <f>+'[1]Saldo Bancos'!CC10</f>
        <v>216708.66999999993</v>
      </c>
      <c r="BZ15" s="39">
        <f>+'[1]Saldo Bancos'!CD10</f>
        <v>216708.66999999993</v>
      </c>
      <c r="CA15" s="39">
        <f>+'[1]Saldo Bancos'!CE10</f>
        <v>1652602.98</v>
      </c>
      <c r="CB15" s="39">
        <f>+'[1]Saldo Bancos'!CF10</f>
        <v>1949395.42</v>
      </c>
      <c r="CC15" s="39">
        <f>+'[1]Saldo Bancos'!CG10</f>
        <v>3203425.9</v>
      </c>
      <c r="CD15" s="39">
        <f>+'[1]Saldo Bancos'!CH10</f>
        <v>3744268.57</v>
      </c>
      <c r="CE15" s="39">
        <f>+'[1]Saldo Bancos'!CI10</f>
        <v>3823746.86</v>
      </c>
      <c r="CF15" s="39">
        <f>+'[1]Saldo Bancos'!CJ10</f>
        <v>460622.65999999968</v>
      </c>
      <c r="CG15" s="39">
        <f>+'[1]Saldo Bancos'!CK10</f>
        <v>460622.65999999968</v>
      </c>
      <c r="CH15" s="39">
        <f>+'[1]Saldo Bancos'!CL10</f>
        <v>5473810.1100000003</v>
      </c>
      <c r="CI15" s="39">
        <f>+'[1]Saldo Bancos'!CM10</f>
        <v>5857197.25</v>
      </c>
      <c r="CJ15" s="39">
        <f>+'Saldo Bancos'!CN10</f>
        <v>3175631.36</v>
      </c>
      <c r="CK15" s="39">
        <f>+'Saldo Bancos'!CO10</f>
        <v>895324.56999999983</v>
      </c>
      <c r="CL15" s="39">
        <f>+'Saldo Bancos'!CP10</f>
        <v>895324.56999999983</v>
      </c>
      <c r="CM15" s="39">
        <f>+'Saldo Bancos'!CQ10</f>
        <v>895324.56999999983</v>
      </c>
      <c r="CN15" s="39">
        <f>+'Saldo Bancos'!CR10</f>
        <v>-378904.45999999996</v>
      </c>
      <c r="CO15" s="39">
        <f>+'Saldo Bancos'!CS10</f>
        <v>-378904.45999999996</v>
      </c>
      <c r="CP15" s="39">
        <f>+'Saldo Bancos'!CT10</f>
        <v>-378904.45999999996</v>
      </c>
      <c r="CQ15" s="39">
        <f>+'Saldo Bancos'!CU10</f>
        <v>-378904.45999999996</v>
      </c>
      <c r="CR15" s="39">
        <f>+'Saldo Bancos'!CV10</f>
        <v>-378904.45999999996</v>
      </c>
      <c r="CS15" s="39">
        <f>+'Saldo Bancos'!CW10</f>
        <v>-378904.45999999996</v>
      </c>
      <c r="CT15" s="39">
        <f>+'Saldo Bancos'!CX10</f>
        <v>-378904.45999999996</v>
      </c>
      <c r="CU15" s="39">
        <f>+'Saldo Bancos'!CY10</f>
        <v>-378904.45999999996</v>
      </c>
      <c r="CV15" s="39">
        <f>+'Saldo Bancos'!CZ10</f>
        <v>-378904.45999999996</v>
      </c>
      <c r="CW15" s="39">
        <f>+'Saldo Bancos'!DA10</f>
        <v>-378904.45999999996</v>
      </c>
      <c r="CX15" s="39">
        <f>+'Saldo Bancos'!DB10</f>
        <v>-378904.45999999996</v>
      </c>
      <c r="CY15" s="39">
        <f>+'Saldo Bancos'!DC10</f>
        <v>-378904.45999999996</v>
      </c>
      <c r="CZ15" s="39">
        <f>+'Saldo Bancos'!DD10</f>
        <v>-378904.45999999996</v>
      </c>
      <c r="DA15" s="39">
        <f>+'Saldo Bancos'!DE10</f>
        <v>-378904.45999999996</v>
      </c>
      <c r="DB15" s="39">
        <f>+'Saldo Bancos'!DF10</f>
        <v>-378904.45999999996</v>
      </c>
      <c r="DC15" s="39">
        <f>+'Saldo Bancos'!DG10</f>
        <v>-378904.45999999996</v>
      </c>
      <c r="DD15" s="39">
        <f>+'Saldo Bancos'!DH10</f>
        <v>-378904.45999999996</v>
      </c>
      <c r="DE15" s="39">
        <f>+'Saldo Bancos'!DI10</f>
        <v>0</v>
      </c>
      <c r="DF15" s="39">
        <f>+'Saldo Bancos'!DJ10</f>
        <v>3147906.14</v>
      </c>
      <c r="DG15" s="39">
        <f>+'Saldo Bancos'!DK10</f>
        <v>3051202.54</v>
      </c>
      <c r="DH15" s="39">
        <f>+'Saldo Bancos'!DL10</f>
        <v>359394.74000000022</v>
      </c>
      <c r="DI15" s="39">
        <f>+'Saldo Bancos'!DM10</f>
        <v>359394.74000000022</v>
      </c>
      <c r="DJ15" s="39">
        <f>+'Saldo Bancos'!DN10</f>
        <v>2720361.83</v>
      </c>
      <c r="DK15" s="39">
        <f>+'Saldo Bancos'!DO10</f>
        <v>2849575.08</v>
      </c>
      <c r="DL15" s="39">
        <f>+'Saldo Bancos'!DP10</f>
        <v>2878575.72</v>
      </c>
      <c r="DM15" s="39">
        <f>+'Saldo Bancos'!DQ10</f>
        <v>2815009.09</v>
      </c>
      <c r="DN15" s="39">
        <f>+'Saldo Bancos'!DR10</f>
        <v>3570346.37</v>
      </c>
      <c r="DO15" s="39">
        <f>+'Saldo Bancos'!DS10</f>
        <v>360503.45000000019</v>
      </c>
      <c r="DP15" s="39">
        <f>+'Saldo Bancos'!DT10</f>
        <v>360503.45000000019</v>
      </c>
      <c r="DQ15" s="39">
        <f>+'Saldo Bancos'!DU10</f>
        <v>3079077.85</v>
      </c>
      <c r="DR15" s="26">
        <f t="shared" ref="DR15:EV15" si="29">+DQ34</f>
        <v>1805327.4200000002</v>
      </c>
      <c r="DS15" s="26">
        <f t="shared" si="29"/>
        <v>1805327.4200000002</v>
      </c>
      <c r="DT15" s="26">
        <f t="shared" si="29"/>
        <v>1805327.4200000002</v>
      </c>
      <c r="DU15" s="26">
        <f t="shared" si="29"/>
        <v>1805327.4200000002</v>
      </c>
      <c r="DV15" s="26">
        <f t="shared" si="29"/>
        <v>1805327.4200000002</v>
      </c>
      <c r="DW15" s="26">
        <f t="shared" si="29"/>
        <v>1805327.4200000002</v>
      </c>
      <c r="DX15" s="26">
        <f t="shared" si="29"/>
        <v>1805327.4200000002</v>
      </c>
      <c r="DY15" s="26">
        <f t="shared" si="29"/>
        <v>1805327.4200000002</v>
      </c>
      <c r="DZ15" s="26">
        <f t="shared" si="29"/>
        <v>1805327.4200000002</v>
      </c>
      <c r="EA15" s="26">
        <f t="shared" si="29"/>
        <v>1805327.4200000002</v>
      </c>
      <c r="EB15" s="26">
        <f t="shared" si="29"/>
        <v>1805327.4200000002</v>
      </c>
      <c r="EC15" s="26">
        <f t="shared" si="29"/>
        <v>1805327.4200000002</v>
      </c>
      <c r="ED15" s="26">
        <f t="shared" si="29"/>
        <v>1805327.4200000002</v>
      </c>
      <c r="EE15" s="26">
        <f t="shared" si="29"/>
        <v>1805327.4200000002</v>
      </c>
      <c r="EF15" s="26">
        <f t="shared" si="29"/>
        <v>1805327.4200000002</v>
      </c>
      <c r="EG15" s="26">
        <f t="shared" si="29"/>
        <v>1805327.4200000002</v>
      </c>
      <c r="EH15" s="26">
        <f t="shared" si="29"/>
        <v>1805327.4200000002</v>
      </c>
      <c r="EI15" s="26">
        <f t="shared" si="29"/>
        <v>1805327.4200000002</v>
      </c>
      <c r="EJ15" s="26">
        <f t="shared" si="29"/>
        <v>1805327.4200000002</v>
      </c>
      <c r="EK15" s="26">
        <f t="shared" si="29"/>
        <v>1805327.4200000002</v>
      </c>
      <c r="EL15" s="26">
        <f t="shared" si="29"/>
        <v>1805327.4200000002</v>
      </c>
      <c r="EM15" s="26">
        <f t="shared" si="29"/>
        <v>1805327.4200000002</v>
      </c>
      <c r="EN15" s="26">
        <f t="shared" si="29"/>
        <v>1805327.4200000002</v>
      </c>
      <c r="EO15" s="26">
        <f t="shared" si="29"/>
        <v>1805327.4200000002</v>
      </c>
      <c r="EP15" s="26">
        <f t="shared" si="29"/>
        <v>1805327.4200000002</v>
      </c>
      <c r="EQ15" s="26">
        <f t="shared" si="29"/>
        <v>1805327.4200000002</v>
      </c>
      <c r="ER15" s="26">
        <f t="shared" si="29"/>
        <v>1805327.4200000002</v>
      </c>
      <c r="ES15" s="26">
        <f t="shared" si="29"/>
        <v>1805327.4200000002</v>
      </c>
      <c r="ET15" s="26">
        <f t="shared" si="29"/>
        <v>1805327.4200000002</v>
      </c>
      <c r="EU15" s="26">
        <f t="shared" si="29"/>
        <v>1805327.4200000002</v>
      </c>
      <c r="EV15" s="26">
        <f t="shared" si="29"/>
        <v>1805327.4200000002</v>
      </c>
      <c r="EW15" s="26">
        <f t="shared" ref="EW15:HH15" si="30">+EV34</f>
        <v>531834.52000000025</v>
      </c>
      <c r="EX15" s="26">
        <f t="shared" si="30"/>
        <v>531834.52000000025</v>
      </c>
      <c r="EY15" s="26">
        <f t="shared" si="30"/>
        <v>531834.52000000025</v>
      </c>
      <c r="EZ15" s="26">
        <f t="shared" si="30"/>
        <v>531834.52000000025</v>
      </c>
      <c r="FA15" s="26">
        <f t="shared" si="30"/>
        <v>531834.52000000025</v>
      </c>
      <c r="FB15" s="26">
        <f t="shared" si="30"/>
        <v>531834.52000000025</v>
      </c>
      <c r="FC15" s="26">
        <f t="shared" si="30"/>
        <v>531834.52000000025</v>
      </c>
      <c r="FD15" s="26">
        <f t="shared" si="30"/>
        <v>531834.52000000025</v>
      </c>
      <c r="FE15" s="26">
        <f t="shared" si="30"/>
        <v>531834.52000000025</v>
      </c>
      <c r="FF15" s="26">
        <f t="shared" si="30"/>
        <v>531834.52000000025</v>
      </c>
      <c r="FG15" s="26">
        <f t="shared" si="30"/>
        <v>531834.52000000025</v>
      </c>
      <c r="FH15" s="26">
        <f t="shared" si="30"/>
        <v>531834.52000000025</v>
      </c>
      <c r="FI15" s="26">
        <f t="shared" si="30"/>
        <v>531834.52000000025</v>
      </c>
      <c r="FJ15" s="26">
        <f t="shared" si="30"/>
        <v>531834.52000000025</v>
      </c>
      <c r="FK15" s="26">
        <f t="shared" si="30"/>
        <v>531834.52000000025</v>
      </c>
      <c r="FL15" s="26">
        <f t="shared" si="30"/>
        <v>531834.52000000025</v>
      </c>
      <c r="FM15" s="26">
        <f t="shared" si="30"/>
        <v>531834.52000000025</v>
      </c>
      <c r="FN15" s="26">
        <f t="shared" si="30"/>
        <v>531834.52000000025</v>
      </c>
      <c r="FO15" s="26">
        <f t="shared" si="30"/>
        <v>531834.52000000025</v>
      </c>
      <c r="FP15" s="26">
        <f t="shared" si="30"/>
        <v>531834.52000000025</v>
      </c>
      <c r="FQ15" s="26">
        <f t="shared" si="30"/>
        <v>531834.52000000025</v>
      </c>
      <c r="FR15" s="26">
        <f t="shared" si="30"/>
        <v>531834.52000000025</v>
      </c>
      <c r="FS15" s="26">
        <f t="shared" si="30"/>
        <v>531834.52000000025</v>
      </c>
      <c r="FT15" s="26">
        <f t="shared" si="30"/>
        <v>531834.52000000025</v>
      </c>
      <c r="FU15" s="26">
        <f t="shared" si="30"/>
        <v>531834.52000000025</v>
      </c>
      <c r="FV15" s="26">
        <f t="shared" si="30"/>
        <v>531834.52000000025</v>
      </c>
      <c r="FW15" s="26">
        <f t="shared" si="30"/>
        <v>531834.52000000025</v>
      </c>
      <c r="FX15" s="26">
        <f t="shared" si="30"/>
        <v>531834.52000000025</v>
      </c>
      <c r="FY15" s="26">
        <f t="shared" si="30"/>
        <v>531834.52000000025</v>
      </c>
      <c r="FZ15" s="26">
        <f t="shared" si="30"/>
        <v>531834.52000000025</v>
      </c>
      <c r="GA15" s="26">
        <f t="shared" si="30"/>
        <v>-741659.23999999976</v>
      </c>
      <c r="GB15" s="26">
        <f t="shared" si="30"/>
        <v>-741659.23999999976</v>
      </c>
      <c r="GC15" s="26">
        <f t="shared" si="30"/>
        <v>-741659.23999999976</v>
      </c>
      <c r="GD15" s="26">
        <f t="shared" si="30"/>
        <v>-741659.23999999976</v>
      </c>
      <c r="GE15" s="26">
        <f t="shared" si="30"/>
        <v>-741659.23999999976</v>
      </c>
      <c r="GF15" s="26">
        <f t="shared" si="30"/>
        <v>-741659.23999999976</v>
      </c>
      <c r="GG15" s="26">
        <f t="shared" si="30"/>
        <v>-741659.23999999976</v>
      </c>
      <c r="GH15" s="26">
        <f t="shared" si="30"/>
        <v>-741659.23999999976</v>
      </c>
      <c r="GI15" s="26">
        <f t="shared" si="30"/>
        <v>-741659.23999999976</v>
      </c>
      <c r="GJ15" s="26">
        <f t="shared" si="30"/>
        <v>-741659.23999999976</v>
      </c>
      <c r="GK15" s="26">
        <f t="shared" si="30"/>
        <v>-741659.23999999976</v>
      </c>
      <c r="GL15" s="26">
        <f t="shared" si="30"/>
        <v>-741659.23999999976</v>
      </c>
      <c r="GM15" s="26">
        <f t="shared" si="30"/>
        <v>-741659.23999999976</v>
      </c>
      <c r="GN15" s="26">
        <f t="shared" si="30"/>
        <v>-741659.23999999976</v>
      </c>
      <c r="GO15" s="26">
        <f t="shared" si="30"/>
        <v>-741659.23999999976</v>
      </c>
      <c r="GP15" s="26">
        <f t="shared" si="30"/>
        <v>-741659.23999999976</v>
      </c>
      <c r="GQ15" s="26">
        <f t="shared" si="30"/>
        <v>-741659.23999999976</v>
      </c>
      <c r="GR15" s="26">
        <f t="shared" si="30"/>
        <v>-741659.23999999976</v>
      </c>
      <c r="GS15" s="26">
        <f t="shared" si="30"/>
        <v>-741659.23999999976</v>
      </c>
      <c r="GT15" s="26">
        <f t="shared" si="30"/>
        <v>-741659.23999999976</v>
      </c>
      <c r="GU15" s="26">
        <f t="shared" si="30"/>
        <v>-741659.23999999976</v>
      </c>
      <c r="GV15" s="26">
        <f t="shared" si="30"/>
        <v>-741659.23999999976</v>
      </c>
      <c r="GW15" s="26">
        <f t="shared" si="30"/>
        <v>-741659.23999999976</v>
      </c>
      <c r="GX15" s="26">
        <f t="shared" si="30"/>
        <v>-741659.23999999976</v>
      </c>
      <c r="GY15" s="26">
        <f t="shared" si="30"/>
        <v>-741659.23999999976</v>
      </c>
      <c r="GZ15" s="26">
        <f t="shared" si="30"/>
        <v>-741659.23999999976</v>
      </c>
      <c r="HA15" s="26">
        <f t="shared" si="30"/>
        <v>-741659.23999999976</v>
      </c>
      <c r="HB15" s="26">
        <f t="shared" si="30"/>
        <v>-741659.23999999976</v>
      </c>
      <c r="HC15" s="26">
        <f t="shared" si="30"/>
        <v>-741659.23999999976</v>
      </c>
      <c r="HD15" s="26">
        <f t="shared" si="30"/>
        <v>-741659.23999999976</v>
      </c>
      <c r="HE15" s="26">
        <f t="shared" si="30"/>
        <v>-741659.23999999976</v>
      </c>
      <c r="HF15" s="26">
        <f t="shared" si="30"/>
        <v>-2100145.2199999997</v>
      </c>
      <c r="HG15" s="26">
        <f t="shared" si="30"/>
        <v>-2100145.2199999997</v>
      </c>
      <c r="HH15" s="26">
        <f t="shared" si="30"/>
        <v>-2100145.2199999997</v>
      </c>
      <c r="HI15" s="26">
        <f t="shared" ref="HI15:JT15" si="31">+HH34</f>
        <v>-2100145.2199999997</v>
      </c>
      <c r="HJ15" s="26">
        <f t="shared" si="31"/>
        <v>-2100145.2199999997</v>
      </c>
      <c r="HK15" s="26">
        <f t="shared" si="31"/>
        <v>-2100145.2199999997</v>
      </c>
      <c r="HL15" s="26">
        <f t="shared" si="31"/>
        <v>-2100145.2199999997</v>
      </c>
      <c r="HM15" s="26">
        <f t="shared" si="31"/>
        <v>-2100145.2199999997</v>
      </c>
      <c r="HN15" s="26">
        <f t="shared" si="31"/>
        <v>-2100145.2199999997</v>
      </c>
      <c r="HO15" s="26">
        <f t="shared" si="31"/>
        <v>-2100145.2199999997</v>
      </c>
      <c r="HP15" s="26">
        <f t="shared" si="31"/>
        <v>-2100145.2199999997</v>
      </c>
      <c r="HQ15" s="26">
        <f t="shared" si="31"/>
        <v>-2100145.2199999997</v>
      </c>
      <c r="HR15" s="26">
        <f t="shared" si="31"/>
        <v>-2100145.2199999997</v>
      </c>
      <c r="HS15" s="26">
        <f t="shared" si="31"/>
        <v>-2100145.2199999997</v>
      </c>
      <c r="HT15" s="26">
        <f t="shared" si="31"/>
        <v>-2100145.2199999997</v>
      </c>
      <c r="HU15" s="26">
        <f t="shared" si="31"/>
        <v>-2100145.2199999997</v>
      </c>
      <c r="HV15" s="26">
        <f t="shared" si="31"/>
        <v>-2100145.2199999997</v>
      </c>
      <c r="HW15" s="26">
        <f t="shared" si="31"/>
        <v>-2100145.2199999997</v>
      </c>
      <c r="HX15" s="26">
        <f t="shared" si="31"/>
        <v>-2100145.2199999997</v>
      </c>
      <c r="HY15" s="26">
        <f t="shared" si="31"/>
        <v>-2100145.2199999997</v>
      </c>
      <c r="HZ15" s="26">
        <f t="shared" si="31"/>
        <v>-2100145.2199999997</v>
      </c>
      <c r="IA15" s="26">
        <f t="shared" si="31"/>
        <v>-2100145.2199999997</v>
      </c>
      <c r="IB15" s="26">
        <f t="shared" si="31"/>
        <v>-2100145.2199999997</v>
      </c>
      <c r="IC15" s="26">
        <f t="shared" si="31"/>
        <v>-2100145.2199999997</v>
      </c>
      <c r="ID15" s="26">
        <f t="shared" si="31"/>
        <v>-2100145.2199999997</v>
      </c>
      <c r="IE15" s="26">
        <f t="shared" si="31"/>
        <v>-2100145.2199999997</v>
      </c>
      <c r="IF15" s="26">
        <f t="shared" si="31"/>
        <v>-2100145.2199999997</v>
      </c>
      <c r="IG15" s="26">
        <f t="shared" si="31"/>
        <v>-2100145.2199999997</v>
      </c>
      <c r="IH15" s="26">
        <f t="shared" si="31"/>
        <v>-2100145.2199999997</v>
      </c>
      <c r="II15" s="26">
        <f t="shared" si="31"/>
        <v>-2100145.2199999997</v>
      </c>
      <c r="IJ15" s="26">
        <f t="shared" si="31"/>
        <v>-2100145.2199999997</v>
      </c>
      <c r="IK15" s="26">
        <f t="shared" si="31"/>
        <v>-3372196.2699999996</v>
      </c>
      <c r="IL15" s="26">
        <f t="shared" si="31"/>
        <v>-3372196.2699999996</v>
      </c>
      <c r="IM15" s="26">
        <f t="shared" si="31"/>
        <v>-3372196.2699999996</v>
      </c>
      <c r="IN15" s="26">
        <f t="shared" si="31"/>
        <v>-3372196.2699999996</v>
      </c>
      <c r="IO15" s="26">
        <f t="shared" si="31"/>
        <v>-3372196.2699999996</v>
      </c>
      <c r="IP15" s="26">
        <f t="shared" si="31"/>
        <v>-3372196.2699999996</v>
      </c>
      <c r="IQ15" s="26">
        <f t="shared" si="31"/>
        <v>-3372196.2699999996</v>
      </c>
      <c r="IR15" s="26">
        <f t="shared" si="31"/>
        <v>-3372196.2699999996</v>
      </c>
      <c r="IS15" s="26">
        <f t="shared" si="31"/>
        <v>-3372196.2699999996</v>
      </c>
      <c r="IT15" s="26">
        <f t="shared" si="31"/>
        <v>-3372196.2699999996</v>
      </c>
      <c r="IU15" s="26">
        <f t="shared" si="31"/>
        <v>-3372196.2699999996</v>
      </c>
      <c r="IV15" s="26">
        <f t="shared" si="31"/>
        <v>-3372196.2699999996</v>
      </c>
      <c r="IW15" s="26">
        <f t="shared" si="31"/>
        <v>-3372196.2699999996</v>
      </c>
      <c r="IX15" s="26">
        <f t="shared" si="31"/>
        <v>-3372196.2699999996</v>
      </c>
      <c r="IY15" s="26">
        <f t="shared" si="31"/>
        <v>-3372196.2699999996</v>
      </c>
      <c r="IZ15" s="26">
        <f t="shared" si="31"/>
        <v>-3372196.2699999996</v>
      </c>
      <c r="JA15" s="26">
        <f t="shared" si="31"/>
        <v>-3372196.2699999996</v>
      </c>
      <c r="JB15" s="26">
        <f t="shared" si="31"/>
        <v>-3372196.2699999996</v>
      </c>
      <c r="JC15" s="26">
        <f t="shared" si="31"/>
        <v>-3372196.2699999996</v>
      </c>
      <c r="JD15" s="26">
        <f t="shared" si="31"/>
        <v>-3372196.2699999996</v>
      </c>
      <c r="JE15" s="26">
        <f t="shared" si="31"/>
        <v>-3372196.2699999996</v>
      </c>
      <c r="JF15" s="26">
        <f t="shared" si="31"/>
        <v>-3372196.2699999996</v>
      </c>
      <c r="JG15" s="26">
        <f t="shared" si="31"/>
        <v>-3372196.2699999996</v>
      </c>
      <c r="JH15" s="26">
        <f t="shared" si="31"/>
        <v>-3372196.2699999996</v>
      </c>
      <c r="JI15" s="26">
        <f t="shared" si="31"/>
        <v>-3372196.2699999996</v>
      </c>
      <c r="JJ15" s="26">
        <f t="shared" si="31"/>
        <v>-3372196.2699999996</v>
      </c>
      <c r="JK15" s="26">
        <f t="shared" si="31"/>
        <v>-3372196.2699999996</v>
      </c>
      <c r="JL15" s="26">
        <f t="shared" si="31"/>
        <v>-3372196.2699999996</v>
      </c>
      <c r="JM15" s="26">
        <f t="shared" si="31"/>
        <v>-3372196.2699999996</v>
      </c>
      <c r="JN15" s="26">
        <f t="shared" si="31"/>
        <v>-3372196.2699999996</v>
      </c>
      <c r="JO15" s="26">
        <f t="shared" si="31"/>
        <v>-4644248.0999999996</v>
      </c>
      <c r="JP15" s="26">
        <f t="shared" si="31"/>
        <v>-4644248.0999999996</v>
      </c>
      <c r="JQ15" s="26">
        <f t="shared" si="31"/>
        <v>-4644248.0999999996</v>
      </c>
      <c r="JR15" s="26">
        <f t="shared" si="31"/>
        <v>-4644248.0999999996</v>
      </c>
      <c r="JS15" s="26">
        <f t="shared" si="31"/>
        <v>-4644248.0999999996</v>
      </c>
      <c r="JT15" s="26">
        <f t="shared" si="31"/>
        <v>-4644248.0999999996</v>
      </c>
      <c r="JU15" s="26">
        <f t="shared" ref="JU15:MF15" si="32">+JT34</f>
        <v>-4644248.0999999996</v>
      </c>
      <c r="JV15" s="26">
        <f t="shared" si="32"/>
        <v>-4644248.0999999996</v>
      </c>
      <c r="JW15" s="26">
        <f t="shared" si="32"/>
        <v>-4644248.0999999996</v>
      </c>
      <c r="JX15" s="26">
        <f t="shared" si="32"/>
        <v>-4644248.0999999996</v>
      </c>
      <c r="JY15" s="26">
        <f t="shared" si="32"/>
        <v>-4644248.0999999996</v>
      </c>
      <c r="JZ15" s="26">
        <f t="shared" si="32"/>
        <v>-4644248.0999999996</v>
      </c>
      <c r="KA15" s="26">
        <f t="shared" si="32"/>
        <v>-4644248.0999999996</v>
      </c>
      <c r="KB15" s="26">
        <f t="shared" si="32"/>
        <v>-4644248.0999999996</v>
      </c>
      <c r="KC15" s="26">
        <f t="shared" si="32"/>
        <v>-4644248.0999999996</v>
      </c>
      <c r="KD15" s="26">
        <f t="shared" si="32"/>
        <v>-4644248.0999999996</v>
      </c>
      <c r="KE15" s="26">
        <f t="shared" si="32"/>
        <v>-4644248.0999999996</v>
      </c>
      <c r="KF15" s="26">
        <f t="shared" si="32"/>
        <v>-4644248.0999999996</v>
      </c>
      <c r="KG15" s="26">
        <f t="shared" si="32"/>
        <v>-4644248.0999999996</v>
      </c>
      <c r="KH15" s="26">
        <f t="shared" si="32"/>
        <v>-4644248.0999999996</v>
      </c>
      <c r="KI15" s="26">
        <f t="shared" si="32"/>
        <v>-4644248.0999999996</v>
      </c>
      <c r="KJ15" s="26">
        <f t="shared" si="32"/>
        <v>-4644248.0999999996</v>
      </c>
      <c r="KK15" s="26">
        <f t="shared" si="32"/>
        <v>-4644248.0999999996</v>
      </c>
      <c r="KL15" s="26">
        <f t="shared" si="32"/>
        <v>-4644248.0999999996</v>
      </c>
      <c r="KM15" s="26">
        <f t="shared" si="32"/>
        <v>-4644248.0999999996</v>
      </c>
      <c r="KN15" s="26">
        <f t="shared" si="32"/>
        <v>-4644248.0999999996</v>
      </c>
      <c r="KO15" s="26">
        <f t="shared" si="32"/>
        <v>-4644248.0999999996</v>
      </c>
      <c r="KP15" s="26">
        <f t="shared" si="32"/>
        <v>-4644248.0999999996</v>
      </c>
      <c r="KQ15" s="26">
        <f t="shared" si="32"/>
        <v>-4644248.0999999996</v>
      </c>
      <c r="KR15" s="26">
        <f t="shared" si="32"/>
        <v>-4644248.0999999996</v>
      </c>
      <c r="KS15" s="26">
        <f t="shared" si="32"/>
        <v>-4644248.0999999996</v>
      </c>
      <c r="KT15" s="26">
        <f t="shared" si="32"/>
        <v>-5914575.3699999992</v>
      </c>
      <c r="KU15" s="26">
        <f t="shared" si="32"/>
        <v>-5914575.3699999992</v>
      </c>
      <c r="KV15" s="26">
        <f t="shared" si="32"/>
        <v>-5914575.3699999992</v>
      </c>
      <c r="KW15" s="26">
        <f t="shared" si="32"/>
        <v>-5914575.3699999992</v>
      </c>
      <c r="KX15" s="26">
        <f t="shared" si="32"/>
        <v>-5914575.3699999992</v>
      </c>
      <c r="KY15" s="26">
        <f t="shared" si="32"/>
        <v>-5914575.3699999992</v>
      </c>
      <c r="KZ15" s="26">
        <f t="shared" si="32"/>
        <v>-5914575.3699999992</v>
      </c>
      <c r="LA15" s="26">
        <f t="shared" si="32"/>
        <v>-5914575.3699999992</v>
      </c>
      <c r="LB15" s="26">
        <f t="shared" si="32"/>
        <v>-5914575.3699999992</v>
      </c>
      <c r="LC15" s="26">
        <f t="shared" si="32"/>
        <v>-5914575.3699999992</v>
      </c>
      <c r="LD15" s="26">
        <f t="shared" si="32"/>
        <v>-5914575.3699999992</v>
      </c>
      <c r="LE15" s="26">
        <f t="shared" si="32"/>
        <v>-5914575.3699999992</v>
      </c>
      <c r="LF15" s="26">
        <f t="shared" si="32"/>
        <v>-5914575.3699999992</v>
      </c>
      <c r="LG15" s="26">
        <f t="shared" si="32"/>
        <v>-5914575.3699999992</v>
      </c>
      <c r="LH15" s="26">
        <f t="shared" si="32"/>
        <v>-5914575.3699999992</v>
      </c>
      <c r="LI15" s="26">
        <f t="shared" si="32"/>
        <v>-5914575.3699999992</v>
      </c>
      <c r="LJ15" s="26">
        <f t="shared" si="32"/>
        <v>-5914575.3699999992</v>
      </c>
      <c r="LK15" s="26">
        <f t="shared" si="32"/>
        <v>-5914575.3699999992</v>
      </c>
      <c r="LL15" s="26">
        <f t="shared" si="32"/>
        <v>-5914575.3699999992</v>
      </c>
      <c r="LM15" s="26">
        <f t="shared" si="32"/>
        <v>-5914575.3699999992</v>
      </c>
      <c r="LN15" s="26">
        <f t="shared" si="32"/>
        <v>-5914575.3699999992</v>
      </c>
      <c r="LO15" s="26">
        <f t="shared" si="32"/>
        <v>-5914575.3699999992</v>
      </c>
      <c r="LP15" s="26">
        <f t="shared" si="32"/>
        <v>-5914575.3699999992</v>
      </c>
      <c r="LQ15" s="26">
        <f t="shared" si="32"/>
        <v>-5914575.3699999992</v>
      </c>
      <c r="LR15" s="26">
        <f t="shared" si="32"/>
        <v>-5914575.3699999992</v>
      </c>
      <c r="LS15" s="26">
        <f t="shared" si="32"/>
        <v>-5914575.3699999992</v>
      </c>
      <c r="LT15" s="26">
        <f t="shared" si="32"/>
        <v>-5914575.3699999992</v>
      </c>
      <c r="LU15" s="26">
        <f t="shared" si="32"/>
        <v>-5914575.3699999992</v>
      </c>
      <c r="LV15" s="26">
        <f t="shared" si="32"/>
        <v>-5914575.3699999992</v>
      </c>
      <c r="LW15" s="26">
        <f t="shared" si="32"/>
        <v>-5914575.3699999992</v>
      </c>
      <c r="LX15" s="26">
        <f t="shared" si="32"/>
        <v>-7183690.9099999992</v>
      </c>
      <c r="LY15" s="26">
        <f t="shared" si="32"/>
        <v>-7183690.9099999992</v>
      </c>
      <c r="LZ15" s="26">
        <f t="shared" si="32"/>
        <v>-7183690.9099999992</v>
      </c>
      <c r="MA15" s="26">
        <f t="shared" si="32"/>
        <v>-7183690.9099999992</v>
      </c>
      <c r="MB15" s="26">
        <f t="shared" si="32"/>
        <v>-7183690.9099999992</v>
      </c>
      <c r="MC15" s="26">
        <f t="shared" si="32"/>
        <v>-7183690.9099999992</v>
      </c>
      <c r="MD15" s="26">
        <f t="shared" si="32"/>
        <v>-7183690.9099999992</v>
      </c>
      <c r="ME15" s="26">
        <f t="shared" si="32"/>
        <v>-7183690.9099999992</v>
      </c>
      <c r="MF15" s="26">
        <f t="shared" si="32"/>
        <v>-7183690.9099999992</v>
      </c>
      <c r="MG15" s="26">
        <f t="shared" ref="MG15:NB15" si="33">+MF34</f>
        <v>-7183690.9099999992</v>
      </c>
      <c r="MH15" s="26">
        <f t="shared" si="33"/>
        <v>-7183690.9099999992</v>
      </c>
      <c r="MI15" s="26">
        <f t="shared" si="33"/>
        <v>-7183690.9099999992</v>
      </c>
      <c r="MJ15" s="26">
        <f t="shared" si="33"/>
        <v>-7183690.9099999992</v>
      </c>
      <c r="MK15" s="26">
        <f t="shared" si="33"/>
        <v>-7183690.9099999992</v>
      </c>
      <c r="ML15" s="26">
        <f t="shared" si="33"/>
        <v>-7183690.9099999992</v>
      </c>
      <c r="MM15" s="26">
        <f t="shared" si="33"/>
        <v>-7183690.9099999992</v>
      </c>
      <c r="MN15" s="26">
        <f t="shared" si="33"/>
        <v>-7183690.9099999992</v>
      </c>
      <c r="MO15" s="26">
        <f t="shared" si="33"/>
        <v>-7183690.9099999992</v>
      </c>
      <c r="MP15" s="26">
        <f t="shared" si="33"/>
        <v>-7183690.9099999992</v>
      </c>
      <c r="MQ15" s="26">
        <f t="shared" si="33"/>
        <v>-7183690.9099999992</v>
      </c>
      <c r="MR15" s="26">
        <f t="shared" si="33"/>
        <v>-7183690.9099999992</v>
      </c>
      <c r="MS15" s="26">
        <f t="shared" si="33"/>
        <v>-7183690.9099999992</v>
      </c>
      <c r="MT15" s="26">
        <f t="shared" si="33"/>
        <v>-7183690.9099999992</v>
      </c>
      <c r="MU15" s="26">
        <f t="shared" si="33"/>
        <v>-7183690.9099999992</v>
      </c>
      <c r="MV15" s="26">
        <f t="shared" si="33"/>
        <v>-7183690.9099999992</v>
      </c>
      <c r="MW15" s="26">
        <f t="shared" si="33"/>
        <v>-7183690.9099999992</v>
      </c>
      <c r="MX15" s="26">
        <f t="shared" si="33"/>
        <v>-7183690.9099999992</v>
      </c>
      <c r="MY15" s="26">
        <f t="shared" si="33"/>
        <v>-7183690.9099999992</v>
      </c>
      <c r="MZ15" s="26">
        <f t="shared" si="33"/>
        <v>-7183690.9099999992</v>
      </c>
      <c r="NA15" s="26">
        <f t="shared" si="33"/>
        <v>-7183690.9099999992</v>
      </c>
      <c r="NB15" s="26">
        <f t="shared" si="33"/>
        <v>-7183690.9099999992</v>
      </c>
    </row>
    <row r="16" spans="1:366">
      <c r="A16" s="19" t="s">
        <v>161</v>
      </c>
      <c r="B16" s="27">
        <f t="shared" ref="B16:BM16" si="34">SUM(B17:B21)</f>
        <v>0</v>
      </c>
      <c r="C16" s="27">
        <f t="shared" si="34"/>
        <v>0</v>
      </c>
      <c r="D16" s="27">
        <f t="shared" si="34"/>
        <v>0</v>
      </c>
      <c r="E16" s="27">
        <f t="shared" si="34"/>
        <v>0</v>
      </c>
      <c r="F16" s="27">
        <f t="shared" si="34"/>
        <v>0</v>
      </c>
      <c r="G16" s="27">
        <f t="shared" si="34"/>
        <v>0</v>
      </c>
      <c r="H16" s="27">
        <f t="shared" si="34"/>
        <v>0</v>
      </c>
      <c r="I16" s="27">
        <f t="shared" si="34"/>
        <v>0</v>
      </c>
      <c r="J16" s="27">
        <f t="shared" si="34"/>
        <v>0</v>
      </c>
      <c r="K16" s="27">
        <f t="shared" si="34"/>
        <v>0</v>
      </c>
      <c r="L16" s="27">
        <f t="shared" si="34"/>
        <v>0</v>
      </c>
      <c r="M16" s="27">
        <f t="shared" si="34"/>
        <v>0</v>
      </c>
      <c r="N16" s="27">
        <f t="shared" si="34"/>
        <v>0</v>
      </c>
      <c r="O16" s="27">
        <f t="shared" si="34"/>
        <v>0</v>
      </c>
      <c r="P16" s="27">
        <f t="shared" si="34"/>
        <v>0</v>
      </c>
      <c r="Q16" s="27">
        <f t="shared" si="34"/>
        <v>0</v>
      </c>
      <c r="R16" s="27">
        <f t="shared" si="34"/>
        <v>0</v>
      </c>
      <c r="S16" s="27">
        <f t="shared" si="34"/>
        <v>0</v>
      </c>
      <c r="T16" s="27">
        <f t="shared" si="34"/>
        <v>0</v>
      </c>
      <c r="U16" s="27">
        <f t="shared" si="34"/>
        <v>0</v>
      </c>
      <c r="V16" s="27">
        <f t="shared" si="34"/>
        <v>0</v>
      </c>
      <c r="W16" s="27">
        <f t="shared" si="34"/>
        <v>0</v>
      </c>
      <c r="X16" s="27">
        <f t="shared" si="34"/>
        <v>0</v>
      </c>
      <c r="Y16" s="27">
        <f t="shared" si="34"/>
        <v>0</v>
      </c>
      <c r="Z16" s="27">
        <f t="shared" si="34"/>
        <v>0</v>
      </c>
      <c r="AA16" s="27">
        <f t="shared" si="34"/>
        <v>0</v>
      </c>
      <c r="AB16" s="27">
        <f t="shared" si="34"/>
        <v>0</v>
      </c>
      <c r="AC16" s="27">
        <f t="shared" si="34"/>
        <v>0</v>
      </c>
      <c r="AD16" s="27">
        <f t="shared" si="34"/>
        <v>0</v>
      </c>
      <c r="AE16" s="27">
        <f t="shared" si="34"/>
        <v>0</v>
      </c>
      <c r="AF16" s="27">
        <f t="shared" si="34"/>
        <v>3500000</v>
      </c>
      <c r="AG16" s="27">
        <f t="shared" si="34"/>
        <v>0</v>
      </c>
      <c r="AH16" s="27">
        <f t="shared" si="34"/>
        <v>0</v>
      </c>
      <c r="AI16" s="27">
        <f t="shared" si="34"/>
        <v>0</v>
      </c>
      <c r="AJ16" s="27">
        <f t="shared" si="34"/>
        <v>0</v>
      </c>
      <c r="AK16" s="27">
        <f t="shared" si="34"/>
        <v>0</v>
      </c>
      <c r="AL16" s="27">
        <f t="shared" si="34"/>
        <v>0</v>
      </c>
      <c r="AM16" s="27">
        <f t="shared" si="34"/>
        <v>0</v>
      </c>
      <c r="AN16" s="27">
        <f t="shared" si="34"/>
        <v>0</v>
      </c>
      <c r="AO16" s="27">
        <f t="shared" si="34"/>
        <v>0</v>
      </c>
      <c r="AP16" s="27">
        <f t="shared" si="34"/>
        <v>0</v>
      </c>
      <c r="AQ16" s="27">
        <f t="shared" si="34"/>
        <v>0</v>
      </c>
      <c r="AR16" s="27">
        <f t="shared" si="34"/>
        <v>0</v>
      </c>
      <c r="AS16" s="27">
        <f t="shared" si="34"/>
        <v>0</v>
      </c>
      <c r="AT16" s="27">
        <v>1500000</v>
      </c>
      <c r="AU16" s="27">
        <f t="shared" si="34"/>
        <v>0</v>
      </c>
      <c r="AV16" s="27">
        <f t="shared" si="34"/>
        <v>0</v>
      </c>
      <c r="AW16" s="27">
        <f t="shared" si="34"/>
        <v>0</v>
      </c>
      <c r="AX16" s="27">
        <f t="shared" si="34"/>
        <v>0</v>
      </c>
      <c r="AY16" s="27">
        <v>600000</v>
      </c>
      <c r="AZ16" s="27">
        <f t="shared" si="34"/>
        <v>0</v>
      </c>
      <c r="BA16" s="27">
        <f t="shared" si="34"/>
        <v>0</v>
      </c>
      <c r="BB16" s="27">
        <v>700000</v>
      </c>
      <c r="BC16" s="27">
        <f t="shared" si="34"/>
        <v>0</v>
      </c>
      <c r="BD16" s="27">
        <f t="shared" si="34"/>
        <v>0</v>
      </c>
      <c r="BE16" s="27">
        <f t="shared" si="34"/>
        <v>0</v>
      </c>
      <c r="BF16" s="27">
        <f t="shared" si="34"/>
        <v>0</v>
      </c>
      <c r="BG16" s="27">
        <f t="shared" si="34"/>
        <v>0</v>
      </c>
      <c r="BH16" s="27">
        <f t="shared" si="34"/>
        <v>6000000</v>
      </c>
      <c r="BI16" s="27">
        <f t="shared" si="34"/>
        <v>0</v>
      </c>
      <c r="BJ16" s="27">
        <f t="shared" si="34"/>
        <v>0</v>
      </c>
      <c r="BK16" s="27">
        <f t="shared" si="34"/>
        <v>0</v>
      </c>
      <c r="BL16" s="27">
        <f t="shared" si="34"/>
        <v>0</v>
      </c>
      <c r="BM16" s="27">
        <f t="shared" si="34"/>
        <v>0</v>
      </c>
      <c r="BN16" s="27">
        <f t="shared" ref="BN16:DY16" si="35">SUM(BN17:BN21)</f>
        <v>0</v>
      </c>
      <c r="BO16" s="27">
        <f t="shared" si="35"/>
        <v>0</v>
      </c>
      <c r="BP16" s="27">
        <f t="shared" si="35"/>
        <v>0</v>
      </c>
      <c r="BQ16" s="27">
        <f t="shared" si="35"/>
        <v>0</v>
      </c>
      <c r="BR16" s="27">
        <f t="shared" si="35"/>
        <v>0</v>
      </c>
      <c r="BS16" s="27">
        <f t="shared" si="35"/>
        <v>0</v>
      </c>
      <c r="BT16" s="27">
        <f t="shared" si="35"/>
        <v>0</v>
      </c>
      <c r="BU16" s="27">
        <f t="shared" si="35"/>
        <v>0</v>
      </c>
      <c r="BV16" s="27">
        <f t="shared" si="35"/>
        <v>0</v>
      </c>
      <c r="BW16" s="27">
        <f>SUM(BW17:BW21)</f>
        <v>0</v>
      </c>
      <c r="BX16" s="27">
        <f t="shared" si="35"/>
        <v>0</v>
      </c>
      <c r="BY16" s="27">
        <f t="shared" si="35"/>
        <v>0</v>
      </c>
      <c r="BZ16" s="27">
        <f t="shared" si="35"/>
        <v>0</v>
      </c>
      <c r="CA16" s="27">
        <f t="shared" si="35"/>
        <v>0</v>
      </c>
      <c r="CB16" s="27">
        <f t="shared" si="35"/>
        <v>0</v>
      </c>
      <c r="CC16" s="27">
        <f t="shared" si="35"/>
        <v>0</v>
      </c>
      <c r="CD16" s="27">
        <f t="shared" si="35"/>
        <v>0</v>
      </c>
      <c r="CE16" s="27">
        <f t="shared" si="35"/>
        <v>0</v>
      </c>
      <c r="CF16" s="27">
        <f t="shared" si="35"/>
        <v>0</v>
      </c>
      <c r="CG16" s="27">
        <f t="shared" si="35"/>
        <v>0</v>
      </c>
      <c r="CH16" s="27"/>
      <c r="CI16" s="27">
        <f t="shared" si="35"/>
        <v>0</v>
      </c>
      <c r="CJ16" s="27">
        <f t="shared" si="35"/>
        <v>0</v>
      </c>
      <c r="CK16" s="27">
        <f t="shared" si="35"/>
        <v>0</v>
      </c>
      <c r="CL16" s="27">
        <f t="shared" si="35"/>
        <v>0</v>
      </c>
      <c r="CM16" s="27">
        <f t="shared" si="35"/>
        <v>0</v>
      </c>
      <c r="CN16" s="27">
        <f t="shared" si="35"/>
        <v>0</v>
      </c>
      <c r="CO16" s="27">
        <f t="shared" si="35"/>
        <v>0</v>
      </c>
      <c r="CP16" s="27">
        <f t="shared" si="35"/>
        <v>0</v>
      </c>
      <c r="CQ16" s="27">
        <f t="shared" si="35"/>
        <v>0</v>
      </c>
      <c r="CR16" s="27">
        <f t="shared" si="35"/>
        <v>0</v>
      </c>
      <c r="CS16" s="27">
        <f t="shared" si="35"/>
        <v>0</v>
      </c>
      <c r="CT16" s="27">
        <f t="shared" si="35"/>
        <v>0</v>
      </c>
      <c r="CU16" s="27">
        <f t="shared" si="35"/>
        <v>0</v>
      </c>
      <c r="CV16" s="27">
        <f t="shared" si="35"/>
        <v>0</v>
      </c>
      <c r="CW16" s="27">
        <f t="shared" si="35"/>
        <v>0</v>
      </c>
      <c r="CX16" s="27">
        <f t="shared" si="35"/>
        <v>0</v>
      </c>
      <c r="CY16" s="27">
        <f t="shared" si="35"/>
        <v>0</v>
      </c>
      <c r="CZ16" s="27">
        <f t="shared" si="35"/>
        <v>0</v>
      </c>
      <c r="DA16" s="27">
        <f t="shared" si="35"/>
        <v>0</v>
      </c>
      <c r="DB16" s="27">
        <f t="shared" si="35"/>
        <v>0</v>
      </c>
      <c r="DC16" s="27">
        <f t="shared" si="35"/>
        <v>0</v>
      </c>
      <c r="DD16" s="27">
        <f t="shared" si="35"/>
        <v>0</v>
      </c>
      <c r="DE16" s="27">
        <f t="shared" si="35"/>
        <v>0</v>
      </c>
      <c r="DF16" s="27">
        <f t="shared" si="35"/>
        <v>0</v>
      </c>
      <c r="DG16" s="27">
        <f t="shared" si="35"/>
        <v>0</v>
      </c>
      <c r="DH16" s="27">
        <f t="shared" si="35"/>
        <v>0</v>
      </c>
      <c r="DI16" s="27">
        <f t="shared" si="35"/>
        <v>0</v>
      </c>
      <c r="DJ16" s="27">
        <f t="shared" si="35"/>
        <v>0</v>
      </c>
      <c r="DK16" s="27">
        <f t="shared" si="35"/>
        <v>1203076.3799999999</v>
      </c>
      <c r="DL16" s="27">
        <f t="shared" si="35"/>
        <v>0</v>
      </c>
      <c r="DM16" s="27">
        <f t="shared" si="35"/>
        <v>0</v>
      </c>
      <c r="DN16" s="27">
        <f t="shared" si="35"/>
        <v>0</v>
      </c>
      <c r="DO16" s="27">
        <f t="shared" si="35"/>
        <v>0</v>
      </c>
      <c r="DP16" s="27">
        <f t="shared" si="35"/>
        <v>0</v>
      </c>
      <c r="DQ16" s="27">
        <f t="shared" si="35"/>
        <v>0</v>
      </c>
      <c r="DR16" s="27">
        <f t="shared" si="35"/>
        <v>0</v>
      </c>
      <c r="DS16" s="27">
        <f t="shared" si="35"/>
        <v>0</v>
      </c>
      <c r="DT16" s="27">
        <f t="shared" si="35"/>
        <v>0</v>
      </c>
      <c r="DU16" s="27">
        <f t="shared" si="35"/>
        <v>0</v>
      </c>
      <c r="DV16" s="27">
        <f t="shared" si="35"/>
        <v>0</v>
      </c>
      <c r="DW16" s="27">
        <f t="shared" si="35"/>
        <v>0</v>
      </c>
      <c r="DX16" s="27">
        <f t="shared" si="35"/>
        <v>0</v>
      </c>
      <c r="DY16" s="27">
        <f t="shared" si="35"/>
        <v>0</v>
      </c>
      <c r="DZ16" s="27">
        <f t="shared" ref="DZ16:GK16" si="36">SUM(DZ17:DZ21)</f>
        <v>0</v>
      </c>
      <c r="EA16" s="27">
        <f t="shared" si="36"/>
        <v>0</v>
      </c>
      <c r="EB16" s="27">
        <f t="shared" si="36"/>
        <v>0</v>
      </c>
      <c r="EC16" s="27">
        <f t="shared" si="36"/>
        <v>0</v>
      </c>
      <c r="ED16" s="27">
        <f t="shared" si="36"/>
        <v>0</v>
      </c>
      <c r="EE16" s="27">
        <f t="shared" si="36"/>
        <v>0</v>
      </c>
      <c r="EF16" s="27">
        <f t="shared" si="36"/>
        <v>0</v>
      </c>
      <c r="EG16" s="27">
        <f t="shared" si="36"/>
        <v>0</v>
      </c>
      <c r="EH16" s="27">
        <f t="shared" si="36"/>
        <v>0</v>
      </c>
      <c r="EI16" s="27">
        <f t="shared" si="36"/>
        <v>0</v>
      </c>
      <c r="EJ16" s="27">
        <f t="shared" si="36"/>
        <v>0</v>
      </c>
      <c r="EK16" s="27">
        <f t="shared" si="36"/>
        <v>0</v>
      </c>
      <c r="EL16" s="27">
        <f t="shared" si="36"/>
        <v>0</v>
      </c>
      <c r="EM16" s="27">
        <f t="shared" si="36"/>
        <v>0</v>
      </c>
      <c r="EN16" s="27">
        <f t="shared" si="36"/>
        <v>0</v>
      </c>
      <c r="EO16" s="27">
        <f t="shared" si="36"/>
        <v>0</v>
      </c>
      <c r="EP16" s="27">
        <f t="shared" si="36"/>
        <v>0</v>
      </c>
      <c r="EQ16" s="27">
        <f t="shared" si="36"/>
        <v>0</v>
      </c>
      <c r="ER16" s="27">
        <f t="shared" si="36"/>
        <v>0</v>
      </c>
      <c r="ES16" s="27">
        <f t="shared" si="36"/>
        <v>0</v>
      </c>
      <c r="ET16" s="27">
        <f t="shared" si="36"/>
        <v>0</v>
      </c>
      <c r="EU16" s="27">
        <f t="shared" si="36"/>
        <v>0</v>
      </c>
      <c r="EV16" s="27">
        <f t="shared" si="36"/>
        <v>0</v>
      </c>
      <c r="EW16" s="27">
        <f t="shared" si="36"/>
        <v>0</v>
      </c>
      <c r="EX16" s="27">
        <f t="shared" si="36"/>
        <v>0</v>
      </c>
      <c r="EY16" s="27">
        <f t="shared" si="36"/>
        <v>0</v>
      </c>
      <c r="EZ16" s="27">
        <f t="shared" si="36"/>
        <v>0</v>
      </c>
      <c r="FA16" s="27">
        <f t="shared" si="36"/>
        <v>0</v>
      </c>
      <c r="FB16" s="27">
        <f t="shared" si="36"/>
        <v>0</v>
      </c>
      <c r="FC16" s="27">
        <f t="shared" si="36"/>
        <v>0</v>
      </c>
      <c r="FD16" s="27">
        <f t="shared" si="36"/>
        <v>0</v>
      </c>
      <c r="FE16" s="27">
        <f t="shared" si="36"/>
        <v>0</v>
      </c>
      <c r="FF16" s="27">
        <f t="shared" si="36"/>
        <v>0</v>
      </c>
      <c r="FG16" s="27">
        <f t="shared" si="36"/>
        <v>0</v>
      </c>
      <c r="FH16" s="27">
        <f t="shared" si="36"/>
        <v>0</v>
      </c>
      <c r="FI16" s="27">
        <f t="shared" si="36"/>
        <v>0</v>
      </c>
      <c r="FJ16" s="27">
        <f t="shared" si="36"/>
        <v>0</v>
      </c>
      <c r="FK16" s="27">
        <f t="shared" si="36"/>
        <v>0</v>
      </c>
      <c r="FL16" s="27">
        <f t="shared" si="36"/>
        <v>0</v>
      </c>
      <c r="FM16" s="27">
        <f t="shared" si="36"/>
        <v>0</v>
      </c>
      <c r="FN16" s="27">
        <f t="shared" si="36"/>
        <v>0</v>
      </c>
      <c r="FO16" s="27">
        <f t="shared" si="36"/>
        <v>0</v>
      </c>
      <c r="FP16" s="27">
        <f t="shared" si="36"/>
        <v>0</v>
      </c>
      <c r="FQ16" s="27">
        <f t="shared" si="36"/>
        <v>0</v>
      </c>
      <c r="FR16" s="27">
        <f t="shared" si="36"/>
        <v>0</v>
      </c>
      <c r="FS16" s="27">
        <f t="shared" si="36"/>
        <v>0</v>
      </c>
      <c r="FT16" s="27">
        <f t="shared" si="36"/>
        <v>0</v>
      </c>
      <c r="FU16" s="27">
        <f t="shared" si="36"/>
        <v>0</v>
      </c>
      <c r="FV16" s="27">
        <f t="shared" si="36"/>
        <v>0</v>
      </c>
      <c r="FW16" s="27">
        <f t="shared" si="36"/>
        <v>0</v>
      </c>
      <c r="FX16" s="27">
        <f t="shared" si="36"/>
        <v>0</v>
      </c>
      <c r="FY16" s="27">
        <f t="shared" si="36"/>
        <v>0</v>
      </c>
      <c r="FZ16" s="27">
        <f t="shared" si="36"/>
        <v>0</v>
      </c>
      <c r="GA16" s="27">
        <f t="shared" si="36"/>
        <v>0</v>
      </c>
      <c r="GB16" s="27">
        <f t="shared" si="36"/>
        <v>0</v>
      </c>
      <c r="GC16" s="27">
        <f t="shared" si="36"/>
        <v>0</v>
      </c>
      <c r="GD16" s="27">
        <f t="shared" si="36"/>
        <v>0</v>
      </c>
      <c r="GE16" s="27">
        <f t="shared" si="36"/>
        <v>0</v>
      </c>
      <c r="GF16" s="27">
        <f t="shared" si="36"/>
        <v>0</v>
      </c>
      <c r="GG16" s="27">
        <f t="shared" si="36"/>
        <v>0</v>
      </c>
      <c r="GH16" s="27">
        <f t="shared" si="36"/>
        <v>0</v>
      </c>
      <c r="GI16" s="27">
        <f t="shared" si="36"/>
        <v>0</v>
      </c>
      <c r="GJ16" s="27">
        <f t="shared" si="36"/>
        <v>0</v>
      </c>
      <c r="GK16" s="27">
        <f t="shared" si="36"/>
        <v>0</v>
      </c>
      <c r="GL16" s="27">
        <f t="shared" ref="GL16:IW16" si="37">SUM(GL17:GL21)</f>
        <v>0</v>
      </c>
      <c r="GM16" s="27">
        <f t="shared" si="37"/>
        <v>0</v>
      </c>
      <c r="GN16" s="27">
        <f t="shared" si="37"/>
        <v>0</v>
      </c>
      <c r="GO16" s="27">
        <f t="shared" si="37"/>
        <v>0</v>
      </c>
      <c r="GP16" s="27">
        <f t="shared" si="37"/>
        <v>0</v>
      </c>
      <c r="GQ16" s="27">
        <f t="shared" si="37"/>
        <v>0</v>
      </c>
      <c r="GR16" s="27">
        <f t="shared" si="37"/>
        <v>0</v>
      </c>
      <c r="GS16" s="27">
        <f t="shared" si="37"/>
        <v>0</v>
      </c>
      <c r="GT16" s="27">
        <f t="shared" si="37"/>
        <v>0</v>
      </c>
      <c r="GU16" s="27">
        <f t="shared" si="37"/>
        <v>0</v>
      </c>
      <c r="GV16" s="27">
        <f t="shared" si="37"/>
        <v>0</v>
      </c>
      <c r="GW16" s="27">
        <f t="shared" si="37"/>
        <v>0</v>
      </c>
      <c r="GX16" s="27">
        <f t="shared" si="37"/>
        <v>0</v>
      </c>
      <c r="GY16" s="27">
        <f t="shared" si="37"/>
        <v>0</v>
      </c>
      <c r="GZ16" s="27">
        <f t="shared" si="37"/>
        <v>0</v>
      </c>
      <c r="HA16" s="27">
        <f t="shared" si="37"/>
        <v>0</v>
      </c>
      <c r="HB16" s="27">
        <f t="shared" si="37"/>
        <v>0</v>
      </c>
      <c r="HC16" s="27">
        <f t="shared" si="37"/>
        <v>0</v>
      </c>
      <c r="HD16" s="27">
        <f t="shared" si="37"/>
        <v>0</v>
      </c>
      <c r="HE16" s="27">
        <f t="shared" si="37"/>
        <v>0</v>
      </c>
      <c r="HF16" s="27">
        <f t="shared" si="37"/>
        <v>0</v>
      </c>
      <c r="HG16" s="27">
        <f t="shared" si="37"/>
        <v>0</v>
      </c>
      <c r="HH16" s="27">
        <f t="shared" si="37"/>
        <v>0</v>
      </c>
      <c r="HI16" s="27">
        <f t="shared" si="37"/>
        <v>0</v>
      </c>
      <c r="HJ16" s="27">
        <f t="shared" si="37"/>
        <v>0</v>
      </c>
      <c r="HK16" s="27">
        <f t="shared" si="37"/>
        <v>0</v>
      </c>
      <c r="HL16" s="27">
        <f t="shared" si="37"/>
        <v>0</v>
      </c>
      <c r="HM16" s="27">
        <f t="shared" si="37"/>
        <v>0</v>
      </c>
      <c r="HN16" s="27">
        <f t="shared" si="37"/>
        <v>0</v>
      </c>
      <c r="HO16" s="27">
        <f t="shared" si="37"/>
        <v>0</v>
      </c>
      <c r="HP16" s="27">
        <f t="shared" si="37"/>
        <v>0</v>
      </c>
      <c r="HQ16" s="27">
        <f t="shared" si="37"/>
        <v>0</v>
      </c>
      <c r="HR16" s="27">
        <f t="shared" si="37"/>
        <v>0</v>
      </c>
      <c r="HS16" s="27">
        <f t="shared" si="37"/>
        <v>0</v>
      </c>
      <c r="HT16" s="27">
        <f t="shared" si="37"/>
        <v>0</v>
      </c>
      <c r="HU16" s="27">
        <f t="shared" si="37"/>
        <v>0</v>
      </c>
      <c r="HV16" s="27">
        <f t="shared" si="37"/>
        <v>0</v>
      </c>
      <c r="HW16" s="27">
        <f t="shared" si="37"/>
        <v>0</v>
      </c>
      <c r="HX16" s="27">
        <f t="shared" si="37"/>
        <v>0</v>
      </c>
      <c r="HY16" s="27">
        <f t="shared" si="37"/>
        <v>0</v>
      </c>
      <c r="HZ16" s="27">
        <f t="shared" si="37"/>
        <v>0</v>
      </c>
      <c r="IA16" s="27">
        <f t="shared" si="37"/>
        <v>0</v>
      </c>
      <c r="IB16" s="27">
        <f t="shared" si="37"/>
        <v>0</v>
      </c>
      <c r="IC16" s="27">
        <f t="shared" si="37"/>
        <v>0</v>
      </c>
      <c r="ID16" s="27">
        <f t="shared" si="37"/>
        <v>0</v>
      </c>
      <c r="IE16" s="27">
        <f t="shared" si="37"/>
        <v>0</v>
      </c>
      <c r="IF16" s="27">
        <f t="shared" si="37"/>
        <v>0</v>
      </c>
      <c r="IG16" s="27">
        <f t="shared" si="37"/>
        <v>0</v>
      </c>
      <c r="IH16" s="27">
        <f t="shared" si="37"/>
        <v>0</v>
      </c>
      <c r="II16" s="27">
        <f t="shared" si="37"/>
        <v>0</v>
      </c>
      <c r="IJ16" s="27">
        <f t="shared" si="37"/>
        <v>0</v>
      </c>
      <c r="IK16" s="27">
        <f t="shared" si="37"/>
        <v>0</v>
      </c>
      <c r="IL16" s="27">
        <f t="shared" si="37"/>
        <v>0</v>
      </c>
      <c r="IM16" s="27">
        <f t="shared" si="37"/>
        <v>0</v>
      </c>
      <c r="IN16" s="27">
        <f t="shared" si="37"/>
        <v>0</v>
      </c>
      <c r="IO16" s="27">
        <f t="shared" si="37"/>
        <v>0</v>
      </c>
      <c r="IP16" s="27">
        <f t="shared" si="37"/>
        <v>0</v>
      </c>
      <c r="IQ16" s="27">
        <f t="shared" si="37"/>
        <v>0</v>
      </c>
      <c r="IR16" s="27">
        <f t="shared" si="37"/>
        <v>0</v>
      </c>
      <c r="IS16" s="27">
        <f t="shared" si="37"/>
        <v>0</v>
      </c>
      <c r="IT16" s="27">
        <f t="shared" si="37"/>
        <v>0</v>
      </c>
      <c r="IU16" s="27">
        <f t="shared" si="37"/>
        <v>0</v>
      </c>
      <c r="IV16" s="27">
        <f t="shared" si="37"/>
        <v>0</v>
      </c>
      <c r="IW16" s="27">
        <f t="shared" si="37"/>
        <v>0</v>
      </c>
      <c r="IX16" s="27">
        <f t="shared" ref="IX16:LI16" si="38">SUM(IX17:IX21)</f>
        <v>0</v>
      </c>
      <c r="IY16" s="27">
        <f t="shared" si="38"/>
        <v>0</v>
      </c>
      <c r="IZ16" s="27">
        <f t="shared" si="38"/>
        <v>0</v>
      </c>
      <c r="JA16" s="27">
        <f t="shared" si="38"/>
        <v>0</v>
      </c>
      <c r="JB16" s="27">
        <f t="shared" si="38"/>
        <v>0</v>
      </c>
      <c r="JC16" s="27">
        <f t="shared" si="38"/>
        <v>0</v>
      </c>
      <c r="JD16" s="27">
        <f t="shared" si="38"/>
        <v>0</v>
      </c>
      <c r="JE16" s="27">
        <f t="shared" si="38"/>
        <v>0</v>
      </c>
      <c r="JF16" s="27">
        <f t="shared" si="38"/>
        <v>0</v>
      </c>
      <c r="JG16" s="27">
        <f t="shared" si="38"/>
        <v>0</v>
      </c>
      <c r="JH16" s="27">
        <f t="shared" si="38"/>
        <v>0</v>
      </c>
      <c r="JI16" s="27">
        <f t="shared" si="38"/>
        <v>0</v>
      </c>
      <c r="JJ16" s="27">
        <f t="shared" si="38"/>
        <v>0</v>
      </c>
      <c r="JK16" s="27">
        <f t="shared" si="38"/>
        <v>0</v>
      </c>
      <c r="JL16" s="27">
        <f t="shared" si="38"/>
        <v>0</v>
      </c>
      <c r="JM16" s="27">
        <f t="shared" si="38"/>
        <v>0</v>
      </c>
      <c r="JN16" s="27">
        <f t="shared" si="38"/>
        <v>0</v>
      </c>
      <c r="JO16" s="27">
        <f t="shared" si="38"/>
        <v>0</v>
      </c>
      <c r="JP16" s="27">
        <f t="shared" si="38"/>
        <v>0</v>
      </c>
      <c r="JQ16" s="27">
        <f t="shared" si="38"/>
        <v>0</v>
      </c>
      <c r="JR16" s="27">
        <f t="shared" si="38"/>
        <v>0</v>
      </c>
      <c r="JS16" s="27">
        <f t="shared" si="38"/>
        <v>0</v>
      </c>
      <c r="JT16" s="27">
        <f t="shared" si="38"/>
        <v>0</v>
      </c>
      <c r="JU16" s="27">
        <f t="shared" si="38"/>
        <v>0</v>
      </c>
      <c r="JV16" s="27">
        <f t="shared" si="38"/>
        <v>0</v>
      </c>
      <c r="JW16" s="27">
        <f t="shared" si="38"/>
        <v>0</v>
      </c>
      <c r="JX16" s="27">
        <f t="shared" si="38"/>
        <v>0</v>
      </c>
      <c r="JY16" s="27">
        <f t="shared" si="38"/>
        <v>0</v>
      </c>
      <c r="JZ16" s="27">
        <f t="shared" si="38"/>
        <v>0</v>
      </c>
      <c r="KA16" s="27">
        <f t="shared" si="38"/>
        <v>0</v>
      </c>
      <c r="KB16" s="27">
        <f t="shared" si="38"/>
        <v>0</v>
      </c>
      <c r="KC16" s="27">
        <f t="shared" si="38"/>
        <v>0</v>
      </c>
      <c r="KD16" s="27">
        <f t="shared" si="38"/>
        <v>0</v>
      </c>
      <c r="KE16" s="27">
        <f t="shared" si="38"/>
        <v>0</v>
      </c>
      <c r="KF16" s="27">
        <f t="shared" si="38"/>
        <v>0</v>
      </c>
      <c r="KG16" s="27">
        <f t="shared" si="38"/>
        <v>0</v>
      </c>
      <c r="KH16" s="27">
        <f t="shared" si="38"/>
        <v>0</v>
      </c>
      <c r="KI16" s="27">
        <f t="shared" si="38"/>
        <v>0</v>
      </c>
      <c r="KJ16" s="27">
        <f t="shared" si="38"/>
        <v>0</v>
      </c>
      <c r="KK16" s="27">
        <f t="shared" si="38"/>
        <v>0</v>
      </c>
      <c r="KL16" s="27">
        <f t="shared" si="38"/>
        <v>0</v>
      </c>
      <c r="KM16" s="27">
        <f t="shared" si="38"/>
        <v>0</v>
      </c>
      <c r="KN16" s="27">
        <f t="shared" si="38"/>
        <v>0</v>
      </c>
      <c r="KO16" s="27">
        <f t="shared" si="38"/>
        <v>0</v>
      </c>
      <c r="KP16" s="27">
        <f t="shared" si="38"/>
        <v>0</v>
      </c>
      <c r="KQ16" s="27">
        <f t="shared" si="38"/>
        <v>0</v>
      </c>
      <c r="KR16" s="27">
        <f t="shared" si="38"/>
        <v>0</v>
      </c>
      <c r="KS16" s="27">
        <f t="shared" si="38"/>
        <v>0</v>
      </c>
      <c r="KT16" s="27">
        <f t="shared" si="38"/>
        <v>0</v>
      </c>
      <c r="KU16" s="27">
        <f t="shared" si="38"/>
        <v>0</v>
      </c>
      <c r="KV16" s="27">
        <f t="shared" si="38"/>
        <v>0</v>
      </c>
      <c r="KW16" s="27">
        <f t="shared" si="38"/>
        <v>0</v>
      </c>
      <c r="KX16" s="27">
        <f t="shared" si="38"/>
        <v>0</v>
      </c>
      <c r="KY16" s="27">
        <f t="shared" si="38"/>
        <v>0</v>
      </c>
      <c r="KZ16" s="27">
        <f t="shared" si="38"/>
        <v>0</v>
      </c>
      <c r="LA16" s="27">
        <f t="shared" si="38"/>
        <v>0</v>
      </c>
      <c r="LB16" s="27">
        <f t="shared" si="38"/>
        <v>0</v>
      </c>
      <c r="LC16" s="27">
        <f t="shared" si="38"/>
        <v>0</v>
      </c>
      <c r="LD16" s="27">
        <f t="shared" si="38"/>
        <v>0</v>
      </c>
      <c r="LE16" s="27">
        <f t="shared" si="38"/>
        <v>0</v>
      </c>
      <c r="LF16" s="27">
        <f t="shared" si="38"/>
        <v>0</v>
      </c>
      <c r="LG16" s="27">
        <f t="shared" si="38"/>
        <v>0</v>
      </c>
      <c r="LH16" s="27">
        <f t="shared" si="38"/>
        <v>0</v>
      </c>
      <c r="LI16" s="27">
        <f t="shared" si="38"/>
        <v>0</v>
      </c>
      <c r="LJ16" s="27">
        <f t="shared" ref="LJ16:NB16" si="39">SUM(LJ17:LJ21)</f>
        <v>0</v>
      </c>
      <c r="LK16" s="27">
        <f t="shared" si="39"/>
        <v>0</v>
      </c>
      <c r="LL16" s="27">
        <f t="shared" si="39"/>
        <v>0</v>
      </c>
      <c r="LM16" s="27">
        <f t="shared" si="39"/>
        <v>0</v>
      </c>
      <c r="LN16" s="27">
        <f t="shared" si="39"/>
        <v>0</v>
      </c>
      <c r="LO16" s="27">
        <f t="shared" si="39"/>
        <v>0</v>
      </c>
      <c r="LP16" s="27">
        <f t="shared" si="39"/>
        <v>0</v>
      </c>
      <c r="LQ16" s="27">
        <f t="shared" si="39"/>
        <v>0</v>
      </c>
      <c r="LR16" s="27">
        <f t="shared" si="39"/>
        <v>0</v>
      </c>
      <c r="LS16" s="27">
        <f t="shared" si="39"/>
        <v>0</v>
      </c>
      <c r="LT16" s="27">
        <f t="shared" si="39"/>
        <v>0</v>
      </c>
      <c r="LU16" s="27">
        <f t="shared" si="39"/>
        <v>0</v>
      </c>
      <c r="LV16" s="27">
        <f t="shared" si="39"/>
        <v>0</v>
      </c>
      <c r="LW16" s="27">
        <f t="shared" si="39"/>
        <v>0</v>
      </c>
      <c r="LX16" s="27">
        <f t="shared" si="39"/>
        <v>0</v>
      </c>
      <c r="LY16" s="27">
        <f t="shared" si="39"/>
        <v>0</v>
      </c>
      <c r="LZ16" s="27">
        <f t="shared" si="39"/>
        <v>0</v>
      </c>
      <c r="MA16" s="27">
        <f t="shared" si="39"/>
        <v>0</v>
      </c>
      <c r="MB16" s="27">
        <f t="shared" si="39"/>
        <v>0</v>
      </c>
      <c r="MC16" s="27">
        <f t="shared" si="39"/>
        <v>0</v>
      </c>
      <c r="MD16" s="27">
        <f t="shared" si="39"/>
        <v>0</v>
      </c>
      <c r="ME16" s="27">
        <f t="shared" si="39"/>
        <v>0</v>
      </c>
      <c r="MF16" s="27">
        <f t="shared" si="39"/>
        <v>0</v>
      </c>
      <c r="MG16" s="27">
        <f t="shared" si="39"/>
        <v>0</v>
      </c>
      <c r="MH16" s="27">
        <f t="shared" si="39"/>
        <v>0</v>
      </c>
      <c r="MI16" s="27">
        <f t="shared" si="39"/>
        <v>0</v>
      </c>
      <c r="MJ16" s="27">
        <f t="shared" si="39"/>
        <v>0</v>
      </c>
      <c r="MK16" s="27">
        <f t="shared" si="39"/>
        <v>0</v>
      </c>
      <c r="ML16" s="27">
        <f t="shared" si="39"/>
        <v>0</v>
      </c>
      <c r="MM16" s="27">
        <f t="shared" si="39"/>
        <v>0</v>
      </c>
      <c r="MN16" s="27">
        <f t="shared" si="39"/>
        <v>0</v>
      </c>
      <c r="MO16" s="27">
        <f t="shared" si="39"/>
        <v>0</v>
      </c>
      <c r="MP16" s="27">
        <f t="shared" si="39"/>
        <v>0</v>
      </c>
      <c r="MQ16" s="27">
        <f t="shared" si="39"/>
        <v>0</v>
      </c>
      <c r="MR16" s="27">
        <f t="shared" si="39"/>
        <v>0</v>
      </c>
      <c r="MS16" s="27">
        <f t="shared" si="39"/>
        <v>0</v>
      </c>
      <c r="MT16" s="27">
        <f t="shared" si="39"/>
        <v>0</v>
      </c>
      <c r="MU16" s="27">
        <f t="shared" si="39"/>
        <v>0</v>
      </c>
      <c r="MV16" s="27">
        <f t="shared" si="39"/>
        <v>0</v>
      </c>
      <c r="MW16" s="27">
        <f t="shared" si="39"/>
        <v>0</v>
      </c>
      <c r="MX16" s="27">
        <f t="shared" si="39"/>
        <v>0</v>
      </c>
      <c r="MY16" s="27">
        <f t="shared" si="39"/>
        <v>0</v>
      </c>
      <c r="MZ16" s="27">
        <f t="shared" si="39"/>
        <v>0</v>
      </c>
      <c r="NA16" s="27">
        <f t="shared" si="39"/>
        <v>0</v>
      </c>
      <c r="NB16" s="27">
        <f t="shared" si="39"/>
        <v>0</v>
      </c>
    </row>
    <row r="17" spans="1:366" ht="15" hidden="1" customHeight="1" outlineLevel="1">
      <c r="A17" s="2" t="s">
        <v>165</v>
      </c>
      <c r="B17" s="5">
        <f>IFERROR(SUMIF([1]Transferencias!$P$7:$Q$359,CONCATENATE("03",RIGHT(CONCATENATE("0",DAY(B4)),2),RIGHT(CONCATENATE("0",MONTH(B4)),2)),[1]Transferencias!$Q$7:$Q$359),0)</f>
        <v>0</v>
      </c>
      <c r="C17" s="5">
        <f>IFERROR(SUMIF([1]Transferencias!$P$7:$Q$359,CONCATENATE("03",RIGHT(CONCATENATE("0",DAY(C4)),2),RIGHT(CONCATENATE("0",MONTH(C4)),2)),[1]Transferencias!$Q$7:$Q$359),0)</f>
        <v>0</v>
      </c>
      <c r="D17" s="5">
        <f>IFERROR(SUMIF([1]Transferencias!$P$7:$Q$359,CONCATENATE("03",RIGHT(CONCATENATE("0",DAY(D4)),2),RIGHT(CONCATENATE("0",MONTH(D4)),2)),[1]Transferencias!$Q$7:$Q$359),0)</f>
        <v>0</v>
      </c>
      <c r="E17" s="5">
        <f>IFERROR(SUMIF([1]Transferencias!$P$7:$Q$359,CONCATENATE("03",RIGHT(CONCATENATE("0",DAY(E4)),2),RIGHT(CONCATENATE("0",MONTH(E4)),2)),[1]Transferencias!$Q$7:$Q$359),0)</f>
        <v>0</v>
      </c>
      <c r="F17" s="5">
        <f>IFERROR(SUMIF([1]Transferencias!$P$7:$Q$359,CONCATENATE("03",RIGHT(CONCATENATE("0",DAY(F4)),2),RIGHT(CONCATENATE("0",MONTH(F4)),2)),[1]Transferencias!$Q$7:$Q$359),0)</f>
        <v>0</v>
      </c>
      <c r="G17" s="5">
        <f>IFERROR(SUMIF([1]Transferencias!$P$7:$Q$359,CONCATENATE("03",RIGHT(CONCATENATE("0",DAY(G4)),2),RIGHT(CONCATENATE("0",MONTH(G4)),2)),[1]Transferencias!$Q$7:$Q$359),0)</f>
        <v>0</v>
      </c>
      <c r="H17" s="5">
        <f>IFERROR(SUMIF([1]Transferencias!$P$7:$Q$359,CONCATENATE("03",RIGHT(CONCATENATE("0",DAY(H4)),2),RIGHT(CONCATENATE("0",MONTH(H4)),2)),[1]Transferencias!$Q$7:$Q$359),0)</f>
        <v>0</v>
      </c>
      <c r="I17" s="5">
        <f>IFERROR(SUMIF([1]Transferencias!$P$7:$Q$359,CONCATENATE("03",RIGHT(CONCATENATE("0",DAY(I4)),2),RIGHT(CONCATENATE("0",MONTH(I4)),2)),[1]Transferencias!$Q$7:$Q$359),0)</f>
        <v>0</v>
      </c>
      <c r="J17" s="5">
        <f>IFERROR(SUMIF([1]Transferencias!$P$7:$Q$359,CONCATENATE("03",RIGHT(CONCATENATE("0",DAY(J4)),2),RIGHT(CONCATENATE("0",MONTH(J4)),2)),[1]Transferencias!$Q$7:$Q$359),0)</f>
        <v>0</v>
      </c>
      <c r="K17" s="5">
        <f>IFERROR(SUMIF([1]Transferencias!$P$7:$Q$359,CONCATENATE("03",RIGHT(CONCATENATE("0",DAY(K4)),2),RIGHT(CONCATENATE("0",MONTH(K4)),2)),[1]Transferencias!$Q$7:$Q$359),0)</f>
        <v>0</v>
      </c>
      <c r="L17" s="5">
        <f>IFERROR(SUMIF([1]Transferencias!$P$7:$Q$359,CONCATENATE("03",RIGHT(CONCATENATE("0",DAY(L4)),2),RIGHT(CONCATENATE("0",MONTH(L4)),2)),[1]Transferencias!$Q$7:$Q$359),0)</f>
        <v>0</v>
      </c>
      <c r="M17" s="5">
        <f>IFERROR(SUMIF([1]Transferencias!$P$7:$Q$359,CONCATENATE("03",RIGHT(CONCATENATE("0",DAY(M4)),2),RIGHT(CONCATENATE("0",MONTH(M4)),2)),[1]Transferencias!$Q$7:$Q$359),0)</f>
        <v>0</v>
      </c>
      <c r="N17" s="5">
        <f>IFERROR(SUMIF([1]Transferencias!$P$7:$Q$359,CONCATENATE("03",RIGHT(CONCATENATE("0",DAY(N4)),2),RIGHT(CONCATENATE("0",MONTH(N4)),2)),[1]Transferencias!$Q$7:$Q$359),0)</f>
        <v>0</v>
      </c>
      <c r="O17" s="5">
        <f>IFERROR(SUMIF([1]Transferencias!$P$7:$Q$359,CONCATENATE("03",RIGHT(CONCATENATE("0",DAY(O4)),2),RIGHT(CONCATENATE("0",MONTH(O4)),2)),[1]Transferencias!$Q$7:$Q$359),0)</f>
        <v>0</v>
      </c>
      <c r="P17" s="5">
        <f>IFERROR(SUMIF([1]Transferencias!$P$7:$Q$359,CONCATENATE("03",RIGHT(CONCATENATE("0",DAY(P4)),2),RIGHT(CONCATENATE("0",MONTH(P4)),2)),[1]Transferencias!$Q$7:$Q$359),0)</f>
        <v>0</v>
      </c>
      <c r="Q17" s="5">
        <f>IFERROR(SUMIF([1]Transferencias!$P$7:$Q$359,CONCATENATE("03",RIGHT(CONCATENATE("0",DAY(Q4)),2),RIGHT(CONCATENATE("0",MONTH(Q4)),2)),[1]Transferencias!$Q$7:$Q$359),0)</f>
        <v>0</v>
      </c>
      <c r="R17" s="5">
        <f>IFERROR(SUMIF([1]Transferencias!$P$7:$Q$359,CONCATENATE("03",RIGHT(CONCATENATE("0",DAY(R4)),2),RIGHT(CONCATENATE("0",MONTH(R4)),2)),[1]Transferencias!$Q$7:$Q$359),0)</f>
        <v>0</v>
      </c>
      <c r="S17" s="5">
        <f>IFERROR(SUMIF([1]Transferencias!$P$7:$Q$359,CONCATENATE("03",RIGHT(CONCATENATE("0",DAY(S4)),2),RIGHT(CONCATENATE("0",MONTH(S4)),2)),[1]Transferencias!$Q$7:$Q$359),0)</f>
        <v>0</v>
      </c>
      <c r="T17" s="5">
        <f>IFERROR(SUMIF([1]Transferencias!$P$7:$Q$359,CONCATENATE("03",RIGHT(CONCATENATE("0",DAY(T4)),2),RIGHT(CONCATENATE("0",MONTH(T4)),2)),[1]Transferencias!$Q$7:$Q$359),0)</f>
        <v>0</v>
      </c>
      <c r="U17" s="5">
        <f>IFERROR(SUMIF([1]Transferencias!$P$7:$Q$359,CONCATENATE("03",RIGHT(CONCATENATE("0",DAY(U4)),2),RIGHT(CONCATENATE("0",MONTH(U4)),2)),[1]Transferencias!$Q$7:$Q$359),0)</f>
        <v>0</v>
      </c>
      <c r="V17" s="5">
        <f>IFERROR(SUMIF([1]Transferencias!$P$7:$Q$359,CONCATENATE("03",RIGHT(CONCATENATE("0",DAY(V4)),2),RIGHT(CONCATENATE("0",MONTH(V4)),2)),[1]Transferencias!$Q$7:$Q$359),0)</f>
        <v>0</v>
      </c>
      <c r="W17" s="5">
        <f>IFERROR(SUMIF([1]Transferencias!$P$7:$Q$359,CONCATENATE("03",RIGHT(CONCATENATE("0",DAY(W4)),2),RIGHT(CONCATENATE("0",MONTH(W4)),2)),[1]Transferencias!$Q$7:$Q$359),0)</f>
        <v>0</v>
      </c>
      <c r="X17" s="5">
        <f>IFERROR(SUMIF([1]Transferencias!$P$7:$Q$359,CONCATENATE("03",RIGHT(CONCATENATE("0",DAY(X4)),2),RIGHT(CONCATENATE("0",MONTH(X4)),2)),[1]Transferencias!$Q$7:$Q$359),0)</f>
        <v>0</v>
      </c>
      <c r="Y17" s="5">
        <f>IFERROR(SUMIF([1]Transferencias!$P$7:$Q$359,CONCATENATE("03",RIGHT(CONCATENATE("0",DAY(Y4)),2),RIGHT(CONCATENATE("0",MONTH(Y4)),2)),[1]Transferencias!$Q$7:$Q$359),0)</f>
        <v>0</v>
      </c>
      <c r="Z17" s="5">
        <f>IFERROR(SUMIF([1]Transferencias!$P$7:$Q$359,CONCATENATE("03",RIGHT(CONCATENATE("0",DAY(Z4)),2),RIGHT(CONCATENATE("0",MONTH(Z4)),2)),[1]Transferencias!$Q$7:$Q$359),0)</f>
        <v>0</v>
      </c>
      <c r="AA17" s="5">
        <f>IFERROR(SUMIF([1]Transferencias!$P$7:$Q$359,CONCATENATE("03",RIGHT(CONCATENATE("0",DAY(AA4)),2),RIGHT(CONCATENATE("0",MONTH(AA4)),2)),[1]Transferencias!$Q$7:$Q$359),0)</f>
        <v>0</v>
      </c>
      <c r="AB17" s="5">
        <f>IFERROR(SUMIF([1]Transferencias!$P$7:$Q$359,CONCATENATE("03",RIGHT(CONCATENATE("0",DAY(AB4)),2),RIGHT(CONCATENATE("0",MONTH(AB4)),2)),[1]Transferencias!$Q$7:$Q$359),0)</f>
        <v>0</v>
      </c>
      <c r="AC17" s="5">
        <f>IFERROR(SUMIF([1]Transferencias!$P$7:$Q$359,CONCATENATE("03",RIGHT(CONCATENATE("0",DAY(AC4)),2),RIGHT(CONCATENATE("0",MONTH(AC4)),2)),[1]Transferencias!$Q$7:$Q$359),0)</f>
        <v>0</v>
      </c>
      <c r="AD17" s="5">
        <f>IFERROR(SUMIF([1]Transferencias!$P$7:$Q$359,CONCATENATE("03",RIGHT(CONCATENATE("0",DAY(AD4)),2),RIGHT(CONCATENATE("0",MONTH(AD4)),2)),[1]Transferencias!$Q$7:$Q$359),0)</f>
        <v>0</v>
      </c>
      <c r="AE17" s="5">
        <f>IFERROR(SUMIF([1]Transferencias!$P$7:$Q$359,CONCATENATE("03",RIGHT(CONCATENATE("0",DAY(AE4)),2),RIGHT(CONCATENATE("0",MONTH(AE4)),2)),[1]Transferencias!$Q$7:$Q$359),0)</f>
        <v>0</v>
      </c>
      <c r="AF17" s="5">
        <f>IFERROR(SUMIF([1]Transferencias!$P$7:$Q$359,CONCATENATE("03",RIGHT(CONCATENATE("0",DAY(AF4)),2),RIGHT(CONCATENATE("0",MONTH(AF4)),2)),[1]Transferencias!$Q$7:$Q$359),0)</f>
        <v>0</v>
      </c>
      <c r="AG17" s="5">
        <f>IFERROR(SUMIF([1]Transferencias!$P$7:$Q$359,CONCATENATE("03",RIGHT(CONCATENATE("0",DAY(AG4)),2),RIGHT(CONCATENATE("0",MONTH(AG4)),2)),[1]Transferencias!$Q$7:$Q$359),0)</f>
        <v>0</v>
      </c>
      <c r="AH17" s="5">
        <f>IFERROR(SUMIF([1]Transferencias!$P$7:$Q$359,CONCATENATE("03",RIGHT(CONCATENATE("0",DAY(AH4)),2),RIGHT(CONCATENATE("0",MONTH(AH4)),2)),[1]Transferencias!$Q$7:$Q$359),0)</f>
        <v>0</v>
      </c>
      <c r="AI17" s="5">
        <f>IFERROR(SUMIF([1]Transferencias!$P$7:$Q$359,CONCATENATE("03",RIGHT(CONCATENATE("0",DAY(AI4)),2),RIGHT(CONCATENATE("0",MONTH(AI4)),2)),[1]Transferencias!$Q$7:$Q$359),0)</f>
        <v>0</v>
      </c>
      <c r="AJ17" s="5">
        <f>IFERROR(SUMIF([1]Transferencias!$P$7:$Q$359,CONCATENATE("03",RIGHT(CONCATENATE("0",DAY(AJ4)),2),RIGHT(CONCATENATE("0",MONTH(AJ4)),2)),[1]Transferencias!$Q$7:$Q$359),0)</f>
        <v>0</v>
      </c>
      <c r="AK17" s="5">
        <f>IFERROR(SUMIF([1]Transferencias!$P$7:$Q$359,CONCATENATE("03",RIGHT(CONCATENATE("0",DAY(AK4)),2),RIGHT(CONCATENATE("0",MONTH(AK4)),2)),[1]Transferencias!$Q$7:$Q$359),0)</f>
        <v>0</v>
      </c>
      <c r="AL17" s="5">
        <f>IFERROR(SUMIF([1]Transferencias!$P$7:$Q$359,CONCATENATE("03",RIGHT(CONCATENATE("0",DAY(AL4)),2),RIGHT(CONCATENATE("0",MONTH(AL4)),2)),[1]Transferencias!$Q$7:$Q$359),0)</f>
        <v>0</v>
      </c>
      <c r="AM17" s="5">
        <f>IFERROR(SUMIF([1]Transferencias!$P$7:$Q$359,CONCATENATE("03",RIGHT(CONCATENATE("0",DAY(AM4)),2),RIGHT(CONCATENATE("0",MONTH(AM4)),2)),[1]Transferencias!$Q$7:$Q$359),0)</f>
        <v>0</v>
      </c>
      <c r="AN17" s="5">
        <f>IFERROR(SUMIF([1]Transferencias!$P$7:$Q$359,CONCATENATE("03",RIGHT(CONCATENATE("0",DAY(AN4)),2),RIGHT(CONCATENATE("0",MONTH(AN4)),2)),[1]Transferencias!$Q$7:$Q$359),0)</f>
        <v>0</v>
      </c>
      <c r="AO17" s="5">
        <f>IFERROR(SUMIF([1]Transferencias!$P$7:$Q$359,CONCATENATE("03",RIGHT(CONCATENATE("0",DAY(AO4)),2),RIGHT(CONCATENATE("0",MONTH(AO4)),2)),[1]Transferencias!$Q$7:$Q$359),0)</f>
        <v>0</v>
      </c>
      <c r="AP17" s="5">
        <f>IFERROR(SUMIF([1]Transferencias!$P$7:$Q$359,CONCATENATE("03",RIGHT(CONCATENATE("0",DAY(AP4)),2),RIGHT(CONCATENATE("0",MONTH(AP4)),2)),[1]Transferencias!$Q$7:$Q$359),0)</f>
        <v>0</v>
      </c>
      <c r="AQ17" s="5">
        <f>IFERROR(SUMIF([1]Transferencias!$P$7:$Q$359,CONCATENATE("03",RIGHT(CONCATENATE("0",DAY(AQ4)),2),RIGHT(CONCATENATE("0",MONTH(AQ4)),2)),[1]Transferencias!$Q$7:$Q$359),0)</f>
        <v>0</v>
      </c>
      <c r="AR17" s="5">
        <f>IFERROR(SUMIF([1]Transferencias!$P$7:$Q$359,CONCATENATE("03",RIGHT(CONCATENATE("0",DAY(AR4)),2),RIGHT(CONCATENATE("0",MONTH(AR4)),2)),[1]Transferencias!$Q$7:$Q$359),0)</f>
        <v>0</v>
      </c>
      <c r="AS17" s="5">
        <f>IFERROR(SUMIF([1]Transferencias!$P$7:$Q$359,CONCATENATE("03",RIGHT(CONCATENATE("0",DAY(AS4)),2),RIGHT(CONCATENATE("0",MONTH(AS4)),2)),[1]Transferencias!$Q$7:$Q$359),0)</f>
        <v>0</v>
      </c>
      <c r="AT17" s="5">
        <v>1500000</v>
      </c>
      <c r="AU17" s="5">
        <f>IFERROR(SUMIF([1]Transferencias!$P$7:$Q$359,CONCATENATE("03",RIGHT(CONCATENATE("0",DAY(AU4)),2),RIGHT(CONCATENATE("0",MONTH(AU4)),2)),[1]Transferencias!$Q$7:$Q$359),0)</f>
        <v>0</v>
      </c>
      <c r="AV17" s="5">
        <f>IFERROR(SUMIF([1]Transferencias!$P$7:$Q$359,CONCATENATE("03",RIGHT(CONCATENATE("0",DAY(AV4)),2),RIGHT(CONCATENATE("0",MONTH(AV4)),2)),[1]Transferencias!$Q$7:$Q$359),0)</f>
        <v>0</v>
      </c>
      <c r="AW17" s="5">
        <f>IFERROR(SUMIF([1]Transferencias!$P$7:$Q$359,CONCATENATE("03",RIGHT(CONCATENATE("0",DAY(AW4)),2),RIGHT(CONCATENATE("0",MONTH(AW4)),2)),[1]Transferencias!$Q$7:$Q$359),0)</f>
        <v>0</v>
      </c>
      <c r="AX17" s="5">
        <f>IFERROR(SUMIF([1]Transferencias!$P$7:$Q$359,CONCATENATE("03",RIGHT(CONCATENATE("0",DAY(AX4)),2),RIGHT(CONCATENATE("0",MONTH(AX4)),2)),[1]Transferencias!$Q$7:$Q$359),0)</f>
        <v>0</v>
      </c>
      <c r="AY17" s="5">
        <v>600000</v>
      </c>
      <c r="AZ17" s="5">
        <f>IFERROR(SUMIF([1]Transferencias!$P$7:$Q$359,CONCATENATE("03",RIGHT(CONCATENATE("0",DAY(AZ4)),2),RIGHT(CONCATENATE("0",MONTH(AZ4)),2)),[1]Transferencias!$Q$7:$Q$359),0)</f>
        <v>0</v>
      </c>
      <c r="BA17" s="5">
        <f>IFERROR(SUMIF([1]Transferencias!$P$7:$Q$359,CONCATENATE("03",RIGHT(CONCATENATE("0",DAY(BA4)),2),RIGHT(CONCATENATE("0",MONTH(BA4)),2)),[1]Transferencias!$Q$7:$Q$359),0)</f>
        <v>0</v>
      </c>
      <c r="BB17" s="5">
        <v>700000</v>
      </c>
      <c r="BC17" s="5">
        <f>IFERROR(SUMIF([1]Transferencias!$P$7:$Q$359,CONCATENATE("03",RIGHT(CONCATENATE("0",DAY(BC4)),2),RIGHT(CONCATENATE("0",MONTH(BC4)),2)),[1]Transferencias!$Q$7:$Q$359),0)</f>
        <v>0</v>
      </c>
      <c r="BD17" s="5">
        <f>IFERROR(SUMIF([1]Transferencias!$P$7:$Q$359,CONCATENATE("03",RIGHT(CONCATENATE("0",DAY(BD4)),2),RIGHT(CONCATENATE("0",MONTH(BD4)),2)),[1]Transferencias!$Q$7:$Q$359),0)</f>
        <v>0</v>
      </c>
      <c r="BE17" s="5">
        <f>IFERROR(SUMIF([1]Transferencias!$P$7:$Q$359,CONCATENATE("03",RIGHT(CONCATENATE("0",DAY(BE4)),2),RIGHT(CONCATENATE("0",MONTH(BE4)),2)),[1]Transferencias!$Q$7:$Q$359),0)</f>
        <v>0</v>
      </c>
      <c r="BF17" s="5">
        <f>IFERROR(SUMIF([1]Transferencias!$P$7:$Q$359,CONCATENATE("03",RIGHT(CONCATENATE("0",DAY(BF4)),2),RIGHT(CONCATENATE("0",MONTH(BF4)),2)),[1]Transferencias!$Q$7:$Q$359),0)</f>
        <v>0</v>
      </c>
      <c r="BG17" s="5">
        <f>IFERROR(SUMIF([1]Transferencias!$P$7:$Q$359,CONCATENATE("03",RIGHT(CONCATENATE("0",DAY(BG4)),2),RIGHT(CONCATENATE("0",MONTH(BG4)),2)),[1]Transferencias!$Q$7:$Q$359),0)</f>
        <v>0</v>
      </c>
      <c r="BH17" s="5">
        <f>IFERROR(SUMIF([1]Transferencias!$P$7:$Q$359,CONCATENATE("03",RIGHT(CONCATENATE("0",DAY(BH4)),2),RIGHT(CONCATENATE("0",MONTH(BH4)),2)),[1]Transferencias!$Q$7:$Q$359),0)</f>
        <v>0</v>
      </c>
      <c r="BI17" s="5">
        <f>IFERROR(SUMIF([1]Transferencias!$P$7:$Q$359,CONCATENATE("03",RIGHT(CONCATENATE("0",DAY(BI4)),2),RIGHT(CONCATENATE("0",MONTH(BI4)),2)),[1]Transferencias!$Q$7:$Q$359),0)</f>
        <v>0</v>
      </c>
      <c r="BJ17" s="5">
        <f>IFERROR(SUMIF([1]Transferencias!$P$7:$Q$359,CONCATENATE("03",RIGHT(CONCATENATE("0",DAY(BJ4)),2),RIGHT(CONCATENATE("0",MONTH(BJ4)),2)),[1]Transferencias!$Q$7:$Q$359),0)</f>
        <v>0</v>
      </c>
      <c r="BK17" s="5">
        <f>IFERROR(SUMIF([1]Transferencias!$P$7:$Q$359,CONCATENATE("03",RIGHT(CONCATENATE("0",DAY(BK4)),2),RIGHT(CONCATENATE("0",MONTH(BK4)),2)),[1]Transferencias!$Q$7:$Q$359),0)</f>
        <v>0</v>
      </c>
      <c r="BL17" s="5">
        <f>IFERROR(SUMIF([1]Transferencias!$P$7:$Q$359,CONCATENATE("03",RIGHT(CONCATENATE("0",DAY(BL4)),2),RIGHT(CONCATENATE("0",MONTH(BL4)),2)),[1]Transferencias!$Q$7:$Q$359),0)</f>
        <v>0</v>
      </c>
      <c r="BM17" s="5">
        <f>IFERROR(SUMIF([1]Transferencias!$P$7:$Q$359,CONCATENATE("03",RIGHT(CONCATENATE("0",DAY(BM4)),2),RIGHT(CONCATENATE("0",MONTH(BM4)),2)),[1]Transferencias!$Q$7:$Q$359),0)</f>
        <v>0</v>
      </c>
      <c r="BN17" s="5">
        <f>IFERROR(SUMIF([1]Transferencias!$P$7:$Q$359,CONCATENATE("03",RIGHT(CONCATENATE("0",DAY(BN4)),2),RIGHT(CONCATENATE("0",MONTH(BN4)),2)),[1]Transferencias!$Q$7:$Q$359),0)</f>
        <v>0</v>
      </c>
      <c r="BO17" s="5">
        <f>IFERROR(SUMIF([1]Transferencias!$P$7:$Q$359,CONCATENATE("03",RIGHT(CONCATENATE("0",DAY(BO4)),2),RIGHT(CONCATENATE("0",MONTH(BO4)),2)),[1]Transferencias!$Q$7:$Q$359),0)</f>
        <v>0</v>
      </c>
      <c r="BP17" s="5">
        <f>IFERROR(SUMIF([1]Transferencias!$P$7:$Q$359,CONCATENATE("03",RIGHT(CONCATENATE("0",DAY(BP4)),2),RIGHT(CONCATENATE("0",MONTH(BP4)),2)),[1]Transferencias!$Q$7:$Q$359),0)</f>
        <v>0</v>
      </c>
      <c r="BQ17" s="5">
        <f>IFERROR(SUMIF([1]Transferencias!$P$7:$Q$359,CONCATENATE("03",RIGHT(CONCATENATE("0",DAY(BQ4)),2),RIGHT(CONCATENATE("0",MONTH(BQ4)),2)),[1]Transferencias!$Q$7:$Q$359),0)</f>
        <v>0</v>
      </c>
      <c r="BR17" s="5">
        <f>IFERROR(SUMIF([1]Transferencias!$P$7:$Q$359,CONCATENATE("03",RIGHT(CONCATENATE("0",DAY(BR4)),2),RIGHT(CONCATENATE("0",MONTH(BR4)),2)),[1]Transferencias!$Q$7:$Q$359),0)</f>
        <v>0</v>
      </c>
      <c r="BS17" s="5">
        <f>IFERROR(SUMIF([1]Transferencias!$P$7:$Q$359,CONCATENATE("03",RIGHT(CONCATENATE("0",DAY(BS4)),2),RIGHT(CONCATENATE("0",MONTH(BS4)),2)),[1]Transferencias!$Q$7:$Q$359),0)</f>
        <v>0</v>
      </c>
      <c r="BT17" s="5">
        <f>IFERROR(SUMIF([1]Transferencias!$P$7:$Q$359,CONCATENATE("03",RIGHT(CONCATENATE("0",DAY(BT4)),2),RIGHT(CONCATENATE("0",MONTH(BT4)),2)),[1]Transferencias!$Q$7:$Q$359),0)</f>
        <v>0</v>
      </c>
      <c r="BU17" s="5">
        <f>IFERROR(SUMIF([1]Transferencias!$P$7:$Q$359,CONCATENATE("03",RIGHT(CONCATENATE("0",DAY(BU4)),2),RIGHT(CONCATENATE("0",MONTH(BU4)),2)),[1]Transferencias!$Q$7:$Q$359),0)</f>
        <v>0</v>
      </c>
      <c r="BV17" s="5">
        <f>IFERROR(SUMIF([1]Transferencias!$P$7:$Q$359,CONCATENATE("03",RIGHT(CONCATENATE("0",DAY(BV4)),2),RIGHT(CONCATENATE("0",MONTH(BV4)),2)),[1]Transferencias!$Q$7:$Q$359),0)</f>
        <v>0</v>
      </c>
      <c r="BW17" s="5">
        <f>IFERROR(SUMIF([1]Transferencias!$P$7:$Q$359,CONCATENATE("03",RIGHT(CONCATENATE("0",DAY(BW4)),2),RIGHT(CONCATENATE("0",MONTH(BW4)),2)),[1]Transferencias!$Q$7:$Q$359),0)</f>
        <v>0</v>
      </c>
      <c r="BX17" s="5">
        <f>IFERROR(SUMIF([1]Transferencias!$P$7:$Q$359,CONCATENATE("03",RIGHT(CONCATENATE("0",DAY(BX4)),2),RIGHT(CONCATENATE("0",MONTH(BX4)),2)),[1]Transferencias!$Q$7:$Q$359),0)</f>
        <v>0</v>
      </c>
      <c r="BY17" s="5">
        <f>IFERROR(SUMIF([1]Transferencias!$P$7:$Q$359,CONCATENATE("03",RIGHT(CONCATENATE("0",DAY(BY4)),2),RIGHT(CONCATENATE("0",MONTH(BY4)),2)),[1]Transferencias!$Q$7:$Q$359),0)</f>
        <v>0</v>
      </c>
      <c r="BZ17" s="5">
        <f>IFERROR(SUMIF([1]Transferencias!$P$7:$Q$359,CONCATENATE("03",RIGHT(CONCATENATE("0",DAY(BZ4)),2),RIGHT(CONCATENATE("0",MONTH(BZ4)),2)),[1]Transferencias!$Q$7:$Q$359),0)</f>
        <v>0</v>
      </c>
      <c r="CA17" s="5">
        <f>IFERROR(SUMIF([1]Transferencias!$P$7:$Q$359,CONCATENATE("03",RIGHT(CONCATENATE("0",DAY(CA4)),2),RIGHT(CONCATENATE("0",MONTH(CA4)),2)),[1]Transferencias!$Q$7:$Q$359),0)</f>
        <v>0</v>
      </c>
      <c r="CB17" s="5">
        <f>IFERROR(SUMIF([1]Transferencias!$P$7:$Q$359,CONCATENATE("03",RIGHT(CONCATENATE("0",DAY(CB4)),2),RIGHT(CONCATENATE("0",MONTH(CB4)),2)),[1]Transferencias!$Q$7:$Q$359),0)</f>
        <v>0</v>
      </c>
      <c r="CC17" s="5">
        <f>IFERROR(SUMIF([1]Transferencias!$P$7:$Q$359,CONCATENATE("03",RIGHT(CONCATENATE("0",DAY(CC4)),2),RIGHT(CONCATENATE("0",MONTH(CC4)),2)),[1]Transferencias!$Q$7:$Q$359),0)</f>
        <v>0</v>
      </c>
      <c r="CD17" s="5">
        <f>IFERROR(SUMIF([1]Transferencias!$P$7:$Q$359,CONCATENATE("03",RIGHT(CONCATENATE("0",DAY(CD4)),2),RIGHT(CONCATENATE("0",MONTH(CD4)),2)),[1]Transferencias!$Q$7:$Q$359),0)</f>
        <v>0</v>
      </c>
      <c r="CE17" s="5">
        <f>IFERROR(SUMIF([1]Transferencias!$P$7:$Q$359,CONCATENATE("03",RIGHT(CONCATENATE("0",DAY(CE4)),2),RIGHT(CONCATENATE("0",MONTH(CE4)),2)),[1]Transferencias!$Q$7:$Q$359),0)</f>
        <v>0</v>
      </c>
      <c r="CF17" s="5">
        <f>IFERROR(SUMIF([1]Transferencias!$P$7:$Q$359,CONCATENATE("03",RIGHT(CONCATENATE("0",DAY(CF4)),2),RIGHT(CONCATENATE("0",MONTH(CF4)),2)),[1]Transferencias!$Q$7:$Q$359),0)</f>
        <v>0</v>
      </c>
      <c r="CG17" s="5">
        <f>IFERROR(SUMIF([1]Transferencias!$P$7:$Q$359,CONCATENATE("03",RIGHT(CONCATENATE("0",DAY(CG4)),2),RIGHT(CONCATENATE("0",MONTH(CG4)),2)),[1]Transferencias!$Q$7:$Q$359),0)</f>
        <v>0</v>
      </c>
      <c r="CH17" s="5"/>
      <c r="CI17" s="5">
        <f>IFERROR(SUMIF([1]Transferencias!$P$7:$Q$359,CONCATENATE("03",RIGHT(CONCATENATE("0",DAY(CI4)),2),RIGHT(CONCATENATE("0",MONTH(CI4)),2)),[1]Transferencias!$Q$7:$Q$359),0)</f>
        <v>0</v>
      </c>
      <c r="CJ17" s="5">
        <f>IFERROR(SUMIF([1]Transferencias!$P$7:$Q$359,CONCATENATE("03",RIGHT(CONCATENATE("0",DAY(CJ4)),2),RIGHT(CONCATENATE("0",MONTH(CJ4)),2)),[1]Transferencias!$Q$7:$Q$359),0)</f>
        <v>0</v>
      </c>
      <c r="CK17" s="5">
        <f>IFERROR(SUMIF([1]Transferencias!$P$7:$Q$359,CONCATENATE("03",RIGHT(CONCATENATE("0",DAY(CK4)),2),RIGHT(CONCATENATE("0",MONTH(CK4)),2)),[1]Transferencias!$Q$7:$Q$359),0)</f>
        <v>0</v>
      </c>
      <c r="CL17" s="5">
        <f>IFERROR(SUMIF([1]Transferencias!$P$7:$Q$359,CONCATENATE("03",RIGHT(CONCATENATE("0",DAY(CL4)),2),RIGHT(CONCATENATE("0",MONTH(CL4)),2)),[1]Transferencias!$Q$7:$Q$359),0)</f>
        <v>0</v>
      </c>
      <c r="CM17" s="5">
        <f>IFERROR(SUMIF([1]Transferencias!$P$7:$Q$359,CONCATENATE("03",RIGHT(CONCATENATE("0",DAY(CM4)),2),RIGHT(CONCATENATE("0",MONTH(CM4)),2)),[1]Transferencias!$Q$7:$Q$359),0)</f>
        <v>0</v>
      </c>
      <c r="CN17" s="5">
        <f>IFERROR(SUMIF([1]Transferencias!$P$7:$Q$359,CONCATENATE("03",RIGHT(CONCATENATE("0",DAY(CN4)),2),RIGHT(CONCATENATE("0",MONTH(CN4)),2)),[1]Transferencias!$Q$7:$Q$359),0)</f>
        <v>0</v>
      </c>
      <c r="CO17" s="5">
        <f>IFERROR(SUMIF([1]Transferencias!$P$7:$Q$359,CONCATENATE("03",RIGHT(CONCATENATE("0",DAY(CO4)),2),RIGHT(CONCATENATE("0",MONTH(CO4)),2)),[1]Transferencias!$Q$7:$Q$359),0)</f>
        <v>0</v>
      </c>
      <c r="CP17" s="5">
        <f>IFERROR(SUMIF([1]Transferencias!$P$7:$Q$359,CONCATENATE("03",RIGHT(CONCATENATE("0",DAY(CP4)),2),RIGHT(CONCATENATE("0",MONTH(CP4)),2)),[1]Transferencias!$Q$7:$Q$359),0)</f>
        <v>0</v>
      </c>
      <c r="CQ17" s="5">
        <f>IFERROR(SUMIF([1]Transferencias!$P$7:$Q$359,CONCATENATE("03",RIGHT(CONCATENATE("0",DAY(CQ4)),2),RIGHT(CONCATENATE("0",MONTH(CQ4)),2)),[1]Transferencias!$Q$7:$Q$359),0)</f>
        <v>0</v>
      </c>
      <c r="CR17" s="5">
        <f>IFERROR(SUMIF([1]Transferencias!$P$7:$Q$359,CONCATENATE("03",RIGHT(CONCATENATE("0",DAY(CR4)),2),RIGHT(CONCATENATE("0",MONTH(CR4)),2)),[1]Transferencias!$Q$7:$Q$359),0)</f>
        <v>0</v>
      </c>
      <c r="CS17" s="5">
        <f>IFERROR(SUMIF([1]Transferencias!$P$7:$Q$359,CONCATENATE("03",RIGHT(CONCATENATE("0",DAY(CS4)),2),RIGHT(CONCATENATE("0",MONTH(CS4)),2)),[1]Transferencias!$Q$7:$Q$359),0)</f>
        <v>0</v>
      </c>
      <c r="CT17" s="5">
        <f>IFERROR(SUMIF([1]Transferencias!$P$7:$Q$359,CONCATENATE("03",RIGHT(CONCATENATE("0",DAY(CT4)),2),RIGHT(CONCATENATE("0",MONTH(CT4)),2)),[1]Transferencias!$Q$7:$Q$359),0)</f>
        <v>0</v>
      </c>
      <c r="CU17" s="5">
        <f>IFERROR(SUMIF([1]Transferencias!$P$7:$Q$359,CONCATENATE("03",RIGHT(CONCATENATE("0",DAY(CU4)),2),RIGHT(CONCATENATE("0",MONTH(CU4)),2)),[1]Transferencias!$Q$7:$Q$359),0)</f>
        <v>0</v>
      </c>
      <c r="CV17" s="5">
        <f>IFERROR(SUMIF([1]Transferencias!$P$7:$Q$359,CONCATENATE("03",RIGHT(CONCATENATE("0",DAY(CV4)),2),RIGHT(CONCATENATE("0",MONTH(CV4)),2)),[1]Transferencias!$Q$7:$Q$359),0)</f>
        <v>0</v>
      </c>
      <c r="CW17" s="5">
        <f>IFERROR(SUMIF([1]Transferencias!$P$7:$Q$359,CONCATENATE("03",RIGHT(CONCATENATE("0",DAY(CW4)),2),RIGHT(CONCATENATE("0",MONTH(CW4)),2)),[1]Transferencias!$Q$7:$Q$359),0)</f>
        <v>0</v>
      </c>
      <c r="CX17" s="5">
        <f>IFERROR(SUMIF([1]Transferencias!$P$7:$Q$359,CONCATENATE("03",RIGHT(CONCATENATE("0",DAY(CX4)),2),RIGHT(CONCATENATE("0",MONTH(CX4)),2)),[1]Transferencias!$Q$7:$Q$359),0)</f>
        <v>0</v>
      </c>
      <c r="CY17" s="5">
        <f>IFERROR(SUMIF([1]Transferencias!$P$7:$Q$359,CONCATENATE("03",RIGHT(CONCATENATE("0",DAY(CY4)),2),RIGHT(CONCATENATE("0",MONTH(CY4)),2)),[1]Transferencias!$Q$7:$Q$359),0)</f>
        <v>0</v>
      </c>
      <c r="CZ17" s="5">
        <f>IFERROR(SUMIF([1]Transferencias!$P$7:$Q$359,CONCATENATE("03",RIGHT(CONCATENATE("0",DAY(CZ4)),2),RIGHT(CONCATENATE("0",MONTH(CZ4)),2)),[1]Transferencias!$Q$7:$Q$359),0)</f>
        <v>0</v>
      </c>
      <c r="DA17" s="5">
        <f>IFERROR(SUMIF([1]Transferencias!$P$7:$Q$359,CONCATENATE("03",RIGHT(CONCATENATE("0",DAY(DA4)),2),RIGHT(CONCATENATE("0",MONTH(DA4)),2)),[1]Transferencias!$Q$7:$Q$359),0)</f>
        <v>0</v>
      </c>
      <c r="DB17" s="5">
        <f>IFERROR(SUMIF([1]Transferencias!$P$7:$Q$359,CONCATENATE("03",RIGHT(CONCATENATE("0",DAY(DB4)),2),RIGHT(CONCATENATE("0",MONTH(DB4)),2)),[1]Transferencias!$Q$7:$Q$359),0)</f>
        <v>0</v>
      </c>
      <c r="DC17" s="5">
        <f>IFERROR(SUMIF([1]Transferencias!$P$7:$Q$359,CONCATENATE("03",RIGHT(CONCATENATE("0",DAY(DC4)),2),RIGHT(CONCATENATE("0",MONTH(DC4)),2)),[1]Transferencias!$Q$7:$Q$359),0)</f>
        <v>0</v>
      </c>
      <c r="DD17" s="5">
        <f>IFERROR(SUMIF([1]Transferencias!$P$7:$Q$359,CONCATENATE("03",RIGHT(CONCATENATE("0",DAY(DD4)),2),RIGHT(CONCATENATE("0",MONTH(DD4)),2)),[1]Transferencias!$Q$7:$Q$359),0)</f>
        <v>0</v>
      </c>
      <c r="DE17" s="5">
        <f>IFERROR(SUMIF([1]Transferencias!$P$7:$Q$359,CONCATENATE("03",RIGHT(CONCATENATE("0",DAY(DE4)),2),RIGHT(CONCATENATE("0",MONTH(DE4)),2)),[1]Transferencias!$Q$7:$Q$359),0)</f>
        <v>0</v>
      </c>
      <c r="DF17" s="5">
        <f>IFERROR(SUMIF([1]Transferencias!$P$7:$Q$359,CONCATENATE("03",RIGHT(CONCATENATE("0",DAY(DF4)),2),RIGHT(CONCATENATE("0",MONTH(DF4)),2)),[1]Transferencias!$Q$7:$Q$359),0)</f>
        <v>0</v>
      </c>
      <c r="DG17" s="5">
        <f>IFERROR(SUMIF([1]Transferencias!$P$7:$Q$359,CONCATENATE("03",RIGHT(CONCATENATE("0",DAY(DG4)),2),RIGHT(CONCATENATE("0",MONTH(DG4)),2)),[1]Transferencias!$Q$7:$Q$359),0)</f>
        <v>0</v>
      </c>
      <c r="DH17" s="5">
        <f>IFERROR(SUMIF([1]Transferencias!$P$7:$Q$359,CONCATENATE("03",RIGHT(CONCATENATE("0",DAY(DH4)),2),RIGHT(CONCATENATE("0",MONTH(DH4)),2)),[1]Transferencias!$Q$7:$Q$359),0)</f>
        <v>0</v>
      </c>
      <c r="DI17" s="5">
        <f>IFERROR(SUMIF([1]Transferencias!$P$7:$Q$359,CONCATENATE("03",RIGHT(CONCATENATE("0",DAY(DI4)),2),RIGHT(CONCATENATE("0",MONTH(DI4)),2)),[1]Transferencias!$Q$7:$Q$359),0)</f>
        <v>0</v>
      </c>
      <c r="DJ17" s="5">
        <f>IFERROR(SUMIF([1]Transferencias!$P$7:$Q$359,CONCATENATE("03",RIGHT(CONCATENATE("0",DAY(DJ4)),2),RIGHT(CONCATENATE("0",MONTH(DJ4)),2)),[1]Transferencias!$Q$7:$Q$359),0)</f>
        <v>0</v>
      </c>
      <c r="DK17" s="5">
        <f>IFERROR(SUMIF([1]Transferencias!$P$7:$Q$359,CONCATENATE("03",RIGHT(CONCATENATE("0",DAY(DK4)),2),RIGHT(CONCATENATE("0",MONTH(DK4)),2)),[1]Transferencias!$Q$7:$Q$359),0)</f>
        <v>0</v>
      </c>
      <c r="DL17" s="5">
        <f>IFERROR(SUMIF([1]Transferencias!$P$7:$Q$359,CONCATENATE("03",RIGHT(CONCATENATE("0",DAY(DL4)),2),RIGHT(CONCATENATE("0",MONTH(DL4)),2)),[1]Transferencias!$Q$7:$Q$359),0)</f>
        <v>0</v>
      </c>
      <c r="DM17" s="5">
        <f>IFERROR(SUMIF([1]Transferencias!$P$7:$Q$359,CONCATENATE("03",RIGHT(CONCATENATE("0",DAY(DM4)),2),RIGHT(CONCATENATE("0",MONTH(DM4)),2)),[1]Transferencias!$Q$7:$Q$359),0)</f>
        <v>0</v>
      </c>
      <c r="DN17" s="5">
        <f>IFERROR(SUMIF([1]Transferencias!$P$7:$Q$359,CONCATENATE("03",RIGHT(CONCATENATE("0",DAY(DN4)),2),RIGHT(CONCATENATE("0",MONTH(DN4)),2)),[1]Transferencias!$Q$7:$Q$359),0)</f>
        <v>0</v>
      </c>
      <c r="DO17" s="5">
        <f>IFERROR(SUMIF([1]Transferencias!$P$7:$Q$359,CONCATENATE("03",RIGHT(CONCATENATE("0",DAY(DO4)),2),RIGHT(CONCATENATE("0",MONTH(DO4)),2)),[1]Transferencias!$Q$7:$Q$359),0)</f>
        <v>0</v>
      </c>
      <c r="DP17" s="5">
        <f>IFERROR(SUMIF([1]Transferencias!$P$7:$Q$359,CONCATENATE("03",RIGHT(CONCATENATE("0",DAY(DP4)),2),RIGHT(CONCATENATE("0",MONTH(DP4)),2)),[1]Transferencias!$Q$7:$Q$359),0)</f>
        <v>0</v>
      </c>
      <c r="DQ17" s="5">
        <f>IFERROR(SUMIF([1]Transferencias!$P$7:$Q$359,CONCATENATE("03",RIGHT(CONCATENATE("0",DAY(DQ4)),2),RIGHT(CONCATENATE("0",MONTH(DQ4)),2)),[1]Transferencias!$Q$7:$Q$359),0)</f>
        <v>0</v>
      </c>
      <c r="DR17" s="5">
        <f>IFERROR(SUMIF([1]Transferencias!$P$7:$Q$359,CONCATENATE("03",RIGHT(CONCATENATE("0",DAY(DR4)),2),RIGHT(CONCATENATE("0",MONTH(DR4)),2)),[1]Transferencias!$Q$7:$Q$359),0)</f>
        <v>0</v>
      </c>
      <c r="DS17" s="5">
        <f>IFERROR(SUMIF([1]Transferencias!$P$7:$Q$359,CONCATENATE("03",RIGHT(CONCATENATE("0",DAY(DS4)),2),RIGHT(CONCATENATE("0",MONTH(DS4)),2)),[1]Transferencias!$Q$7:$Q$359),0)</f>
        <v>0</v>
      </c>
      <c r="DT17" s="5">
        <f>IFERROR(SUMIF([1]Transferencias!$P$7:$Q$359,CONCATENATE("03",RIGHT(CONCATENATE("0",DAY(DT4)),2),RIGHT(CONCATENATE("0",MONTH(DT4)),2)),[1]Transferencias!$Q$7:$Q$359),0)</f>
        <v>0</v>
      </c>
      <c r="DU17" s="5">
        <f>IFERROR(SUMIF([1]Transferencias!$P$7:$Q$359,CONCATENATE("03",RIGHT(CONCATENATE("0",DAY(DU4)),2),RIGHT(CONCATENATE("0",MONTH(DU4)),2)),[1]Transferencias!$Q$7:$Q$359),0)</f>
        <v>0</v>
      </c>
      <c r="DV17" s="5">
        <f>IFERROR(SUMIF([1]Transferencias!$P$7:$Q$359,CONCATENATE("03",RIGHT(CONCATENATE("0",DAY(DV4)),2),RIGHT(CONCATENATE("0",MONTH(DV4)),2)),[1]Transferencias!$Q$7:$Q$359),0)</f>
        <v>0</v>
      </c>
      <c r="DW17" s="5">
        <f>IFERROR(SUMIF([1]Transferencias!$P$7:$Q$359,CONCATENATE("03",RIGHT(CONCATENATE("0",DAY(DW4)),2),RIGHT(CONCATENATE("0",MONTH(DW4)),2)),[1]Transferencias!$Q$7:$Q$359),0)</f>
        <v>0</v>
      </c>
      <c r="DX17" s="5">
        <f>IFERROR(SUMIF([1]Transferencias!$P$7:$Q$359,CONCATENATE("03",RIGHT(CONCATENATE("0",DAY(DX4)),2),RIGHT(CONCATENATE("0",MONTH(DX4)),2)),[1]Transferencias!$Q$7:$Q$359),0)</f>
        <v>0</v>
      </c>
      <c r="DY17" s="5">
        <f>IFERROR(SUMIF([1]Transferencias!$P$7:$Q$359,CONCATENATE("03",RIGHT(CONCATENATE("0",DAY(DY4)),2),RIGHT(CONCATENATE("0",MONTH(DY4)),2)),[1]Transferencias!$Q$7:$Q$359),0)</f>
        <v>0</v>
      </c>
      <c r="DZ17" s="5">
        <f>IFERROR(SUMIF([1]Transferencias!$P$7:$Q$359,CONCATENATE("03",RIGHT(CONCATENATE("0",DAY(DZ4)),2),RIGHT(CONCATENATE("0",MONTH(DZ4)),2)),[1]Transferencias!$Q$7:$Q$359),0)</f>
        <v>0</v>
      </c>
      <c r="EA17" s="5">
        <f>IFERROR(SUMIF([1]Transferencias!$P$7:$Q$359,CONCATENATE("03",RIGHT(CONCATENATE("0",DAY(EA4)),2),RIGHT(CONCATENATE("0",MONTH(EA4)),2)),[1]Transferencias!$Q$7:$Q$359),0)</f>
        <v>0</v>
      </c>
      <c r="EB17" s="5">
        <f>IFERROR(SUMIF([1]Transferencias!$P$7:$Q$359,CONCATENATE("03",RIGHT(CONCATENATE("0",DAY(EB4)),2),RIGHT(CONCATENATE("0",MONTH(EB4)),2)),[1]Transferencias!$Q$7:$Q$359),0)</f>
        <v>0</v>
      </c>
      <c r="EC17" s="5">
        <f>IFERROR(SUMIF([1]Transferencias!$P$7:$Q$359,CONCATENATE("03",RIGHT(CONCATENATE("0",DAY(EC4)),2),RIGHT(CONCATENATE("0",MONTH(EC4)),2)),[1]Transferencias!$Q$7:$Q$359),0)</f>
        <v>0</v>
      </c>
      <c r="ED17" s="5">
        <f>IFERROR(SUMIF([1]Transferencias!$P$7:$Q$359,CONCATENATE("03",RIGHT(CONCATENATE("0",DAY(ED4)),2),RIGHT(CONCATENATE("0",MONTH(ED4)),2)),[1]Transferencias!$Q$7:$Q$359),0)</f>
        <v>0</v>
      </c>
      <c r="EE17" s="5">
        <f>IFERROR(SUMIF([1]Transferencias!$P$7:$Q$359,CONCATENATE("03",RIGHT(CONCATENATE("0",DAY(EE4)),2),RIGHT(CONCATENATE("0",MONTH(EE4)),2)),[1]Transferencias!$Q$7:$Q$359),0)</f>
        <v>0</v>
      </c>
      <c r="EF17" s="5">
        <f>IFERROR(SUMIF([1]Transferencias!$P$7:$Q$359,CONCATENATE("03",RIGHT(CONCATENATE("0",DAY(EF4)),2),RIGHT(CONCATENATE("0",MONTH(EF4)),2)),[1]Transferencias!$Q$7:$Q$359),0)</f>
        <v>0</v>
      </c>
      <c r="EG17" s="5">
        <f>IFERROR(SUMIF([1]Transferencias!$P$7:$Q$359,CONCATENATE("03",RIGHT(CONCATENATE("0",DAY(EG4)),2),RIGHT(CONCATENATE("0",MONTH(EG4)),2)),[1]Transferencias!$Q$7:$Q$359),0)</f>
        <v>0</v>
      </c>
      <c r="EH17" s="5">
        <f>IFERROR(SUMIF([1]Transferencias!$P$7:$Q$359,CONCATENATE("03",RIGHT(CONCATENATE("0",DAY(EH4)),2),RIGHT(CONCATENATE("0",MONTH(EH4)),2)),[1]Transferencias!$Q$7:$Q$359),0)</f>
        <v>0</v>
      </c>
      <c r="EI17" s="5">
        <f>IFERROR(SUMIF([1]Transferencias!$P$7:$Q$359,CONCATENATE("03",RIGHT(CONCATENATE("0",DAY(EI4)),2),RIGHT(CONCATENATE("0",MONTH(EI4)),2)),[1]Transferencias!$Q$7:$Q$359),0)</f>
        <v>0</v>
      </c>
      <c r="EJ17" s="5">
        <f>IFERROR(SUMIF([1]Transferencias!$P$7:$Q$359,CONCATENATE("03",RIGHT(CONCATENATE("0",DAY(EJ4)),2),RIGHT(CONCATENATE("0",MONTH(EJ4)),2)),[1]Transferencias!$Q$7:$Q$359),0)</f>
        <v>0</v>
      </c>
      <c r="EK17" s="5">
        <f>IFERROR(SUMIF([1]Transferencias!$P$7:$Q$359,CONCATENATE("03",RIGHT(CONCATENATE("0",DAY(EK4)),2),RIGHT(CONCATENATE("0",MONTH(EK4)),2)),[1]Transferencias!$Q$7:$Q$359),0)</f>
        <v>0</v>
      </c>
      <c r="EL17" s="5">
        <f>IFERROR(SUMIF([1]Transferencias!$P$7:$Q$359,CONCATENATE("03",RIGHT(CONCATENATE("0",DAY(EL4)),2),RIGHT(CONCATENATE("0",MONTH(EL4)),2)),[1]Transferencias!$Q$7:$Q$359),0)</f>
        <v>0</v>
      </c>
      <c r="EM17" s="5">
        <f>IFERROR(SUMIF([1]Transferencias!$P$7:$Q$359,CONCATENATE("03",RIGHT(CONCATENATE("0",DAY(EM4)),2),RIGHT(CONCATENATE("0",MONTH(EM4)),2)),[1]Transferencias!$Q$7:$Q$359),0)</f>
        <v>0</v>
      </c>
      <c r="EN17" s="5">
        <f>IFERROR(SUMIF([1]Transferencias!$P$7:$Q$359,CONCATENATE("03",RIGHT(CONCATENATE("0",DAY(EN4)),2),RIGHT(CONCATENATE("0",MONTH(EN4)),2)),[1]Transferencias!$Q$7:$Q$359),0)</f>
        <v>0</v>
      </c>
      <c r="EO17" s="5">
        <f>IFERROR(SUMIF([1]Transferencias!$P$7:$Q$359,CONCATENATE("03",RIGHT(CONCATENATE("0",DAY(EO4)),2),RIGHT(CONCATENATE("0",MONTH(EO4)),2)),[1]Transferencias!$Q$7:$Q$359),0)</f>
        <v>0</v>
      </c>
      <c r="EP17" s="5">
        <f>IFERROR(SUMIF([1]Transferencias!$P$7:$Q$359,CONCATENATE("03",RIGHT(CONCATENATE("0",DAY(EP4)),2),RIGHT(CONCATENATE("0",MONTH(EP4)),2)),[1]Transferencias!$Q$7:$Q$359),0)</f>
        <v>0</v>
      </c>
      <c r="EQ17" s="5">
        <f>IFERROR(SUMIF([1]Transferencias!$P$7:$Q$359,CONCATENATE("03",RIGHT(CONCATENATE("0",DAY(EQ4)),2),RIGHT(CONCATENATE("0",MONTH(EQ4)),2)),[1]Transferencias!$Q$7:$Q$359),0)</f>
        <v>0</v>
      </c>
      <c r="ER17" s="5">
        <f>IFERROR(SUMIF([1]Transferencias!$P$7:$Q$359,CONCATENATE("03",RIGHT(CONCATENATE("0",DAY(ER4)),2),RIGHT(CONCATENATE("0",MONTH(ER4)),2)),[1]Transferencias!$Q$7:$Q$359),0)</f>
        <v>0</v>
      </c>
      <c r="ES17" s="5">
        <f>IFERROR(SUMIF([1]Transferencias!$P$7:$Q$359,CONCATENATE("03",RIGHT(CONCATENATE("0",DAY(ES4)),2),RIGHT(CONCATENATE("0",MONTH(ES4)),2)),[1]Transferencias!$Q$7:$Q$359),0)</f>
        <v>0</v>
      </c>
      <c r="ET17" s="5">
        <f>IFERROR(SUMIF([1]Transferencias!$P$7:$Q$359,CONCATENATE("03",RIGHT(CONCATENATE("0",DAY(ET4)),2),RIGHT(CONCATENATE("0",MONTH(ET4)),2)),[1]Transferencias!$Q$7:$Q$359),0)</f>
        <v>0</v>
      </c>
      <c r="EU17" s="5">
        <f>IFERROR(SUMIF([1]Transferencias!$P$7:$Q$359,CONCATENATE("03",RIGHT(CONCATENATE("0",DAY(EU4)),2),RIGHT(CONCATENATE("0",MONTH(EU4)),2)),[1]Transferencias!$Q$7:$Q$359),0)</f>
        <v>0</v>
      </c>
      <c r="EV17" s="5">
        <f>IFERROR(SUMIF([1]Transferencias!$P$7:$Q$359,CONCATENATE("03",RIGHT(CONCATENATE("0",DAY(EV4)),2),RIGHT(CONCATENATE("0",MONTH(EV4)),2)),[1]Transferencias!$Q$7:$Q$359),0)</f>
        <v>0</v>
      </c>
      <c r="EW17" s="5">
        <f>IFERROR(SUMIF([1]Transferencias!$P$7:$Q$359,CONCATENATE("03",RIGHT(CONCATENATE("0",DAY(EW4)),2),RIGHT(CONCATENATE("0",MONTH(EW4)),2)),[1]Transferencias!$Q$7:$Q$359),0)</f>
        <v>0</v>
      </c>
      <c r="EX17" s="5">
        <f>IFERROR(SUMIF([1]Transferencias!$P$7:$Q$359,CONCATENATE("03",RIGHT(CONCATENATE("0",DAY(EX4)),2),RIGHT(CONCATENATE("0",MONTH(EX4)),2)),[1]Transferencias!$Q$7:$Q$359),0)</f>
        <v>0</v>
      </c>
      <c r="EY17" s="5">
        <f>IFERROR(SUMIF([1]Transferencias!$P$7:$Q$359,CONCATENATE("03",RIGHT(CONCATENATE("0",DAY(EY4)),2),RIGHT(CONCATENATE("0",MONTH(EY4)),2)),[1]Transferencias!$Q$7:$Q$359),0)</f>
        <v>0</v>
      </c>
      <c r="EZ17" s="5">
        <f>IFERROR(SUMIF([1]Transferencias!$P$7:$Q$359,CONCATENATE("03",RIGHT(CONCATENATE("0",DAY(EZ4)),2),RIGHT(CONCATENATE("0",MONTH(EZ4)),2)),[1]Transferencias!$Q$7:$Q$359),0)</f>
        <v>0</v>
      </c>
      <c r="FA17" s="5">
        <f>IFERROR(SUMIF([1]Transferencias!$P$7:$Q$359,CONCATENATE("03",RIGHT(CONCATENATE("0",DAY(FA4)),2),RIGHT(CONCATENATE("0",MONTH(FA4)),2)),[1]Transferencias!$Q$7:$Q$359),0)</f>
        <v>0</v>
      </c>
      <c r="FB17" s="5">
        <f>IFERROR(SUMIF([1]Transferencias!$P$7:$Q$359,CONCATENATE("03",RIGHT(CONCATENATE("0",DAY(FB4)),2),RIGHT(CONCATENATE("0",MONTH(FB4)),2)),[1]Transferencias!$Q$7:$Q$359),0)</f>
        <v>0</v>
      </c>
      <c r="FC17" s="5">
        <f>IFERROR(SUMIF([1]Transferencias!$P$7:$Q$359,CONCATENATE("03",RIGHT(CONCATENATE("0",DAY(FC4)),2),RIGHT(CONCATENATE("0",MONTH(FC4)),2)),[1]Transferencias!$Q$7:$Q$359),0)</f>
        <v>0</v>
      </c>
      <c r="FD17" s="5">
        <f>IFERROR(SUMIF([1]Transferencias!$P$7:$Q$359,CONCATENATE("03",RIGHT(CONCATENATE("0",DAY(FD4)),2),RIGHT(CONCATENATE("0",MONTH(FD4)),2)),[1]Transferencias!$Q$7:$Q$359),0)</f>
        <v>0</v>
      </c>
      <c r="FE17" s="5">
        <f>IFERROR(SUMIF([1]Transferencias!$P$7:$Q$359,CONCATENATE("03",RIGHT(CONCATENATE("0",DAY(FE4)),2),RIGHT(CONCATENATE("0",MONTH(FE4)),2)),[1]Transferencias!$Q$7:$Q$359),0)</f>
        <v>0</v>
      </c>
      <c r="FF17" s="5">
        <f>IFERROR(SUMIF([1]Transferencias!$P$7:$Q$359,CONCATENATE("03",RIGHT(CONCATENATE("0",DAY(FF4)),2),RIGHT(CONCATENATE("0",MONTH(FF4)),2)),[1]Transferencias!$Q$7:$Q$359),0)</f>
        <v>0</v>
      </c>
      <c r="FG17" s="5">
        <f>IFERROR(SUMIF([1]Transferencias!$P$7:$Q$359,CONCATENATE("03",RIGHT(CONCATENATE("0",DAY(FG4)),2),RIGHT(CONCATENATE("0",MONTH(FG4)),2)),[1]Transferencias!$Q$7:$Q$359),0)</f>
        <v>0</v>
      </c>
      <c r="FH17" s="5">
        <f>IFERROR(SUMIF([1]Transferencias!$P$7:$Q$359,CONCATENATE("03",RIGHT(CONCATENATE("0",DAY(FH4)),2),RIGHT(CONCATENATE("0",MONTH(FH4)),2)),[1]Transferencias!$Q$7:$Q$359),0)</f>
        <v>0</v>
      </c>
      <c r="FI17" s="5">
        <f>IFERROR(SUMIF([1]Transferencias!$P$7:$Q$359,CONCATENATE("03",RIGHT(CONCATENATE("0",DAY(FI4)),2),RIGHT(CONCATENATE("0",MONTH(FI4)),2)),[1]Transferencias!$Q$7:$Q$359),0)</f>
        <v>0</v>
      </c>
      <c r="FJ17" s="5">
        <f>IFERROR(SUMIF([1]Transferencias!$P$7:$Q$359,CONCATENATE("03",RIGHT(CONCATENATE("0",DAY(FJ4)),2),RIGHT(CONCATENATE("0",MONTH(FJ4)),2)),[1]Transferencias!$Q$7:$Q$359),0)</f>
        <v>0</v>
      </c>
      <c r="FK17" s="5">
        <f>IFERROR(SUMIF([1]Transferencias!$P$7:$Q$359,CONCATENATE("03",RIGHT(CONCATENATE("0",DAY(FK4)),2),RIGHT(CONCATENATE("0",MONTH(FK4)),2)),[1]Transferencias!$Q$7:$Q$359),0)</f>
        <v>0</v>
      </c>
      <c r="FL17" s="5">
        <f>IFERROR(SUMIF([1]Transferencias!$P$7:$Q$359,CONCATENATE("03",RIGHT(CONCATENATE("0",DAY(FL4)),2),RIGHT(CONCATENATE("0",MONTH(FL4)),2)),[1]Transferencias!$Q$7:$Q$359),0)</f>
        <v>0</v>
      </c>
      <c r="FM17" s="5">
        <f>IFERROR(SUMIF([1]Transferencias!$P$7:$Q$359,CONCATENATE("03",RIGHT(CONCATENATE("0",DAY(FM4)),2),RIGHT(CONCATENATE("0",MONTH(FM4)),2)),[1]Transferencias!$Q$7:$Q$359),0)</f>
        <v>0</v>
      </c>
      <c r="FN17" s="5">
        <f>IFERROR(SUMIF([1]Transferencias!$P$7:$Q$359,CONCATENATE("03",RIGHT(CONCATENATE("0",DAY(FN4)),2),RIGHT(CONCATENATE("0",MONTH(FN4)),2)),[1]Transferencias!$Q$7:$Q$359),0)</f>
        <v>0</v>
      </c>
      <c r="FO17" s="5">
        <f>IFERROR(SUMIF([1]Transferencias!$P$7:$Q$359,CONCATENATE("03",RIGHT(CONCATENATE("0",DAY(FO4)),2),RIGHT(CONCATENATE("0",MONTH(FO4)),2)),[1]Transferencias!$Q$7:$Q$359),0)</f>
        <v>0</v>
      </c>
      <c r="FP17" s="5">
        <f>IFERROR(SUMIF([1]Transferencias!$P$7:$Q$359,CONCATENATE("03",RIGHT(CONCATENATE("0",DAY(FP4)),2),RIGHT(CONCATENATE("0",MONTH(FP4)),2)),[1]Transferencias!$Q$7:$Q$359),0)</f>
        <v>0</v>
      </c>
      <c r="FQ17" s="5">
        <f>IFERROR(SUMIF([1]Transferencias!$P$7:$Q$359,CONCATENATE("03",RIGHT(CONCATENATE("0",DAY(FQ4)),2),RIGHT(CONCATENATE("0",MONTH(FQ4)),2)),[1]Transferencias!$Q$7:$Q$359),0)</f>
        <v>0</v>
      </c>
      <c r="FR17" s="5">
        <f>IFERROR(SUMIF([1]Transferencias!$P$7:$Q$359,CONCATENATE("03",RIGHT(CONCATENATE("0",DAY(FR4)),2),RIGHT(CONCATENATE("0",MONTH(FR4)),2)),[1]Transferencias!$Q$7:$Q$359),0)</f>
        <v>0</v>
      </c>
      <c r="FS17" s="5">
        <f>IFERROR(SUMIF([1]Transferencias!$P$7:$Q$359,CONCATENATE("03",RIGHT(CONCATENATE("0",DAY(FS4)),2),RIGHT(CONCATENATE("0",MONTH(FS4)),2)),[1]Transferencias!$Q$7:$Q$359),0)</f>
        <v>0</v>
      </c>
      <c r="FT17" s="5">
        <f>IFERROR(SUMIF([1]Transferencias!$P$7:$Q$359,CONCATENATE("03",RIGHT(CONCATENATE("0",DAY(FT4)),2),RIGHT(CONCATENATE("0",MONTH(FT4)),2)),[1]Transferencias!$Q$7:$Q$359),0)</f>
        <v>0</v>
      </c>
      <c r="FU17" s="5">
        <f>IFERROR(SUMIF([1]Transferencias!$P$7:$Q$359,CONCATENATE("03",RIGHT(CONCATENATE("0",DAY(FU4)),2),RIGHT(CONCATENATE("0",MONTH(FU4)),2)),[1]Transferencias!$Q$7:$Q$359),0)</f>
        <v>0</v>
      </c>
      <c r="FV17" s="5">
        <f>IFERROR(SUMIF([1]Transferencias!$P$7:$Q$359,CONCATENATE("03",RIGHT(CONCATENATE("0",DAY(FV4)),2),RIGHT(CONCATENATE("0",MONTH(FV4)),2)),[1]Transferencias!$Q$7:$Q$359),0)</f>
        <v>0</v>
      </c>
      <c r="FW17" s="5">
        <f>IFERROR(SUMIF([1]Transferencias!$P$7:$Q$359,CONCATENATE("03",RIGHT(CONCATENATE("0",DAY(FW4)),2),RIGHT(CONCATENATE("0",MONTH(FW4)),2)),[1]Transferencias!$Q$7:$Q$359),0)</f>
        <v>0</v>
      </c>
      <c r="FX17" s="5">
        <f>IFERROR(SUMIF([1]Transferencias!$P$7:$Q$359,CONCATENATE("03",RIGHT(CONCATENATE("0",DAY(FX4)),2),RIGHT(CONCATENATE("0",MONTH(FX4)),2)),[1]Transferencias!$Q$7:$Q$359),0)</f>
        <v>0</v>
      </c>
      <c r="FY17" s="5">
        <f>IFERROR(SUMIF([1]Transferencias!$P$7:$Q$359,CONCATENATE("03",RIGHT(CONCATENATE("0",DAY(FY4)),2),RIGHT(CONCATENATE("0",MONTH(FY4)),2)),[1]Transferencias!$Q$7:$Q$359),0)</f>
        <v>0</v>
      </c>
      <c r="FZ17" s="5">
        <f>IFERROR(SUMIF([1]Transferencias!$P$7:$Q$359,CONCATENATE("03",RIGHT(CONCATENATE("0",DAY(FZ4)),2),RIGHT(CONCATENATE("0",MONTH(FZ4)),2)),[1]Transferencias!$Q$7:$Q$359),0)</f>
        <v>0</v>
      </c>
      <c r="GA17" s="5">
        <f>IFERROR(SUMIF([1]Transferencias!$P$7:$Q$359,CONCATENATE("03",RIGHT(CONCATENATE("0",DAY(GA4)),2),RIGHT(CONCATENATE("0",MONTH(GA4)),2)),[1]Transferencias!$Q$7:$Q$359),0)</f>
        <v>0</v>
      </c>
      <c r="GB17" s="5">
        <f>IFERROR(SUMIF([1]Transferencias!$P$7:$Q$359,CONCATENATE("03",RIGHT(CONCATENATE("0",DAY(GB4)),2),RIGHT(CONCATENATE("0",MONTH(GB4)),2)),[1]Transferencias!$Q$7:$Q$359),0)</f>
        <v>0</v>
      </c>
      <c r="GC17" s="5">
        <f>IFERROR(SUMIF([1]Transferencias!$P$7:$Q$359,CONCATENATE("03",RIGHT(CONCATENATE("0",DAY(GC4)),2),RIGHT(CONCATENATE("0",MONTH(GC4)),2)),[1]Transferencias!$Q$7:$Q$359),0)</f>
        <v>0</v>
      </c>
      <c r="GD17" s="5">
        <f>IFERROR(SUMIF([1]Transferencias!$P$7:$Q$359,CONCATENATE("03",RIGHT(CONCATENATE("0",DAY(GD4)),2),RIGHT(CONCATENATE("0",MONTH(GD4)),2)),[1]Transferencias!$Q$7:$Q$359),0)</f>
        <v>0</v>
      </c>
      <c r="GE17" s="5">
        <f>IFERROR(SUMIF([1]Transferencias!$P$7:$Q$359,CONCATENATE("03",RIGHT(CONCATENATE("0",DAY(GE4)),2),RIGHT(CONCATENATE("0",MONTH(GE4)),2)),[1]Transferencias!$Q$7:$Q$359),0)</f>
        <v>0</v>
      </c>
      <c r="GF17" s="5">
        <f>IFERROR(SUMIF([1]Transferencias!$P$7:$Q$359,CONCATENATE("03",RIGHT(CONCATENATE("0",DAY(GF4)),2),RIGHT(CONCATENATE("0",MONTH(GF4)),2)),[1]Transferencias!$Q$7:$Q$359),0)</f>
        <v>0</v>
      </c>
      <c r="GG17" s="5">
        <f>IFERROR(SUMIF([1]Transferencias!$P$7:$Q$359,CONCATENATE("03",RIGHT(CONCATENATE("0",DAY(GG4)),2),RIGHT(CONCATENATE("0",MONTH(GG4)),2)),[1]Transferencias!$Q$7:$Q$359),0)</f>
        <v>0</v>
      </c>
      <c r="GH17" s="5">
        <f>IFERROR(SUMIF([1]Transferencias!$P$7:$Q$359,CONCATENATE("03",RIGHT(CONCATENATE("0",DAY(GH4)),2),RIGHT(CONCATENATE("0",MONTH(GH4)),2)),[1]Transferencias!$Q$7:$Q$359),0)</f>
        <v>0</v>
      </c>
      <c r="GI17" s="5">
        <f>IFERROR(SUMIF([1]Transferencias!$P$7:$Q$359,CONCATENATE("03",RIGHT(CONCATENATE("0",DAY(GI4)),2),RIGHT(CONCATENATE("0",MONTH(GI4)),2)),[1]Transferencias!$Q$7:$Q$359),0)</f>
        <v>0</v>
      </c>
      <c r="GJ17" s="5">
        <f>IFERROR(SUMIF([1]Transferencias!$P$7:$Q$359,CONCATENATE("03",RIGHT(CONCATENATE("0",DAY(GJ4)),2),RIGHT(CONCATENATE("0",MONTH(GJ4)),2)),[1]Transferencias!$Q$7:$Q$359),0)</f>
        <v>0</v>
      </c>
      <c r="GK17" s="5">
        <f>IFERROR(SUMIF([1]Transferencias!$P$7:$Q$359,CONCATENATE("03",RIGHT(CONCATENATE("0",DAY(GK4)),2),RIGHT(CONCATENATE("0",MONTH(GK4)),2)),[1]Transferencias!$Q$7:$Q$359),0)</f>
        <v>0</v>
      </c>
      <c r="GL17" s="5">
        <f>IFERROR(SUMIF([1]Transferencias!$P$7:$Q$359,CONCATENATE("03",RIGHT(CONCATENATE("0",DAY(GL4)),2),RIGHT(CONCATENATE("0",MONTH(GL4)),2)),[1]Transferencias!$Q$7:$Q$359),0)</f>
        <v>0</v>
      </c>
      <c r="GM17" s="5">
        <f>IFERROR(SUMIF([1]Transferencias!$P$7:$Q$359,CONCATENATE("03",RIGHT(CONCATENATE("0",DAY(GM4)),2),RIGHT(CONCATENATE("0",MONTH(GM4)),2)),[1]Transferencias!$Q$7:$Q$359),0)</f>
        <v>0</v>
      </c>
      <c r="GN17" s="5">
        <f>IFERROR(SUMIF([1]Transferencias!$P$7:$Q$359,CONCATENATE("03",RIGHT(CONCATENATE("0",DAY(GN4)),2),RIGHT(CONCATENATE("0",MONTH(GN4)),2)),[1]Transferencias!$Q$7:$Q$359),0)</f>
        <v>0</v>
      </c>
      <c r="GO17" s="5">
        <f>IFERROR(SUMIF([1]Transferencias!$P$7:$Q$359,CONCATENATE("03",RIGHT(CONCATENATE("0",DAY(GO4)),2),RIGHT(CONCATENATE("0",MONTH(GO4)),2)),[1]Transferencias!$Q$7:$Q$359),0)</f>
        <v>0</v>
      </c>
      <c r="GP17" s="5">
        <f>IFERROR(SUMIF([1]Transferencias!$P$7:$Q$359,CONCATENATE("03",RIGHT(CONCATENATE("0",DAY(GP4)),2),RIGHT(CONCATENATE("0",MONTH(GP4)),2)),[1]Transferencias!$Q$7:$Q$359),0)</f>
        <v>0</v>
      </c>
      <c r="GQ17" s="5">
        <f>IFERROR(SUMIF([1]Transferencias!$P$7:$Q$359,CONCATENATE("03",RIGHT(CONCATENATE("0",DAY(GQ4)),2),RIGHT(CONCATENATE("0",MONTH(GQ4)),2)),[1]Transferencias!$Q$7:$Q$359),0)</f>
        <v>0</v>
      </c>
      <c r="GR17" s="5">
        <f>IFERROR(SUMIF([1]Transferencias!$P$7:$Q$359,CONCATENATE("03",RIGHT(CONCATENATE("0",DAY(GR4)),2),RIGHT(CONCATENATE("0",MONTH(GR4)),2)),[1]Transferencias!$Q$7:$Q$359),0)</f>
        <v>0</v>
      </c>
      <c r="GS17" s="5">
        <f>IFERROR(SUMIF([1]Transferencias!$P$7:$Q$359,CONCATENATE("03",RIGHT(CONCATENATE("0",DAY(GS4)),2),RIGHT(CONCATENATE("0",MONTH(GS4)),2)),[1]Transferencias!$Q$7:$Q$359),0)</f>
        <v>0</v>
      </c>
      <c r="GT17" s="5">
        <f>IFERROR(SUMIF([1]Transferencias!$P$7:$Q$359,CONCATENATE("03",RIGHT(CONCATENATE("0",DAY(GT4)),2),RIGHT(CONCATENATE("0",MONTH(GT4)),2)),[1]Transferencias!$Q$7:$Q$359),0)</f>
        <v>0</v>
      </c>
      <c r="GU17" s="5">
        <f>IFERROR(SUMIF([1]Transferencias!$P$7:$Q$359,CONCATENATE("03",RIGHT(CONCATENATE("0",DAY(GU4)),2),RIGHT(CONCATENATE("0",MONTH(GU4)),2)),[1]Transferencias!$Q$7:$Q$359),0)</f>
        <v>0</v>
      </c>
      <c r="GV17" s="5">
        <f>IFERROR(SUMIF([1]Transferencias!$P$7:$Q$359,CONCATENATE("03",RIGHT(CONCATENATE("0",DAY(GV4)),2),RIGHT(CONCATENATE("0",MONTH(GV4)),2)),[1]Transferencias!$Q$7:$Q$359),0)</f>
        <v>0</v>
      </c>
      <c r="GW17" s="5">
        <f>IFERROR(SUMIF([1]Transferencias!$P$7:$Q$359,CONCATENATE("03",RIGHT(CONCATENATE("0",DAY(GW4)),2),RIGHT(CONCATENATE("0",MONTH(GW4)),2)),[1]Transferencias!$Q$7:$Q$359),0)</f>
        <v>0</v>
      </c>
      <c r="GX17" s="5">
        <f>IFERROR(SUMIF([1]Transferencias!$P$7:$Q$359,CONCATENATE("03",RIGHT(CONCATENATE("0",DAY(GX4)),2),RIGHT(CONCATENATE("0",MONTH(GX4)),2)),[1]Transferencias!$Q$7:$Q$359),0)</f>
        <v>0</v>
      </c>
      <c r="GY17" s="5">
        <f>IFERROR(SUMIF([1]Transferencias!$P$7:$Q$359,CONCATENATE("03",RIGHT(CONCATENATE("0",DAY(GY4)),2),RIGHT(CONCATENATE("0",MONTH(GY4)),2)),[1]Transferencias!$Q$7:$Q$359),0)</f>
        <v>0</v>
      </c>
      <c r="GZ17" s="5">
        <f>IFERROR(SUMIF([1]Transferencias!$P$7:$Q$359,CONCATENATE("03",RIGHT(CONCATENATE("0",DAY(GZ4)),2),RIGHT(CONCATENATE("0",MONTH(GZ4)),2)),[1]Transferencias!$Q$7:$Q$359),0)</f>
        <v>0</v>
      </c>
      <c r="HA17" s="5">
        <f>IFERROR(SUMIF([1]Transferencias!$P$7:$Q$359,CONCATENATE("03",RIGHT(CONCATENATE("0",DAY(HA4)),2),RIGHT(CONCATENATE("0",MONTH(HA4)),2)),[1]Transferencias!$Q$7:$Q$359),0)</f>
        <v>0</v>
      </c>
      <c r="HB17" s="5">
        <f>IFERROR(SUMIF([1]Transferencias!$P$7:$Q$359,CONCATENATE("03",RIGHT(CONCATENATE("0",DAY(HB4)),2),RIGHT(CONCATENATE("0",MONTH(HB4)),2)),[1]Transferencias!$Q$7:$Q$359),0)</f>
        <v>0</v>
      </c>
      <c r="HC17" s="5">
        <f>IFERROR(SUMIF([1]Transferencias!$P$7:$Q$359,CONCATENATE("03",RIGHT(CONCATENATE("0",DAY(HC4)),2),RIGHT(CONCATENATE("0",MONTH(HC4)),2)),[1]Transferencias!$Q$7:$Q$359),0)</f>
        <v>0</v>
      </c>
      <c r="HD17" s="5">
        <f>IFERROR(SUMIF([1]Transferencias!$P$7:$Q$359,CONCATENATE("03",RIGHT(CONCATENATE("0",DAY(HD4)),2),RIGHT(CONCATENATE("0",MONTH(HD4)),2)),[1]Transferencias!$Q$7:$Q$359),0)</f>
        <v>0</v>
      </c>
      <c r="HE17" s="5">
        <f>IFERROR(SUMIF([1]Transferencias!$P$7:$Q$359,CONCATENATE("03",RIGHT(CONCATENATE("0",DAY(HE4)),2),RIGHT(CONCATENATE("0",MONTH(HE4)),2)),[1]Transferencias!$Q$7:$Q$359),0)</f>
        <v>0</v>
      </c>
      <c r="HF17" s="5">
        <f>IFERROR(SUMIF([1]Transferencias!$P$7:$Q$359,CONCATENATE("03",RIGHT(CONCATENATE("0",DAY(HF4)),2),RIGHT(CONCATENATE("0",MONTH(HF4)),2)),[1]Transferencias!$Q$7:$Q$359),0)</f>
        <v>0</v>
      </c>
      <c r="HG17" s="5">
        <f>IFERROR(SUMIF([1]Transferencias!$P$7:$Q$359,CONCATENATE("03",RIGHT(CONCATENATE("0",DAY(HG4)),2),RIGHT(CONCATENATE("0",MONTH(HG4)),2)),[1]Transferencias!$Q$7:$Q$359),0)</f>
        <v>0</v>
      </c>
      <c r="HH17" s="5">
        <f>IFERROR(SUMIF([1]Transferencias!$P$7:$Q$359,CONCATENATE("03",RIGHT(CONCATENATE("0",DAY(HH4)),2),RIGHT(CONCATENATE("0",MONTH(HH4)),2)),[1]Transferencias!$Q$7:$Q$359),0)</f>
        <v>0</v>
      </c>
      <c r="HI17" s="5">
        <f>IFERROR(SUMIF([1]Transferencias!$P$7:$Q$359,CONCATENATE("03",RIGHT(CONCATENATE("0",DAY(HI4)),2),RIGHT(CONCATENATE("0",MONTH(HI4)),2)),[1]Transferencias!$Q$7:$Q$359),0)</f>
        <v>0</v>
      </c>
      <c r="HJ17" s="5">
        <f>IFERROR(SUMIF([1]Transferencias!$P$7:$Q$359,CONCATENATE("03",RIGHT(CONCATENATE("0",DAY(HJ4)),2),RIGHT(CONCATENATE("0",MONTH(HJ4)),2)),[1]Transferencias!$Q$7:$Q$359),0)</f>
        <v>0</v>
      </c>
      <c r="HK17" s="5">
        <f>IFERROR(SUMIF([1]Transferencias!$P$7:$Q$359,CONCATENATE("03",RIGHT(CONCATENATE("0",DAY(HK4)),2),RIGHT(CONCATENATE("0",MONTH(HK4)),2)),[1]Transferencias!$Q$7:$Q$359),0)</f>
        <v>0</v>
      </c>
      <c r="HL17" s="5">
        <f>IFERROR(SUMIF([1]Transferencias!$P$7:$Q$359,CONCATENATE("03",RIGHT(CONCATENATE("0",DAY(HL4)),2),RIGHT(CONCATENATE("0",MONTH(HL4)),2)),[1]Transferencias!$Q$7:$Q$359),0)</f>
        <v>0</v>
      </c>
      <c r="HM17" s="5">
        <f>IFERROR(SUMIF([1]Transferencias!$P$7:$Q$359,CONCATENATE("03",RIGHT(CONCATENATE("0",DAY(HM4)),2),RIGHT(CONCATENATE("0",MONTH(HM4)),2)),[1]Transferencias!$Q$7:$Q$359),0)</f>
        <v>0</v>
      </c>
      <c r="HN17" s="5">
        <f>IFERROR(SUMIF([1]Transferencias!$P$7:$Q$359,CONCATENATE("03",RIGHT(CONCATENATE("0",DAY(HN4)),2),RIGHT(CONCATENATE("0",MONTH(HN4)),2)),[1]Transferencias!$Q$7:$Q$359),0)</f>
        <v>0</v>
      </c>
      <c r="HO17" s="5">
        <f>IFERROR(SUMIF([1]Transferencias!$P$7:$Q$359,CONCATENATE("03",RIGHT(CONCATENATE("0",DAY(HO4)),2),RIGHT(CONCATENATE("0",MONTH(HO4)),2)),[1]Transferencias!$Q$7:$Q$359),0)</f>
        <v>0</v>
      </c>
      <c r="HP17" s="5">
        <f>IFERROR(SUMIF([1]Transferencias!$P$7:$Q$359,CONCATENATE("03",RIGHT(CONCATENATE("0",DAY(HP4)),2),RIGHT(CONCATENATE("0",MONTH(HP4)),2)),[1]Transferencias!$Q$7:$Q$359),0)</f>
        <v>0</v>
      </c>
      <c r="HQ17" s="5">
        <f>IFERROR(SUMIF([1]Transferencias!$P$7:$Q$359,CONCATENATE("03",RIGHT(CONCATENATE("0",DAY(HQ4)),2),RIGHT(CONCATENATE("0",MONTH(HQ4)),2)),[1]Transferencias!$Q$7:$Q$359),0)</f>
        <v>0</v>
      </c>
      <c r="HR17" s="5">
        <f>IFERROR(SUMIF([1]Transferencias!$P$7:$Q$359,CONCATENATE("03",RIGHT(CONCATENATE("0",DAY(HR4)),2),RIGHT(CONCATENATE("0",MONTH(HR4)),2)),[1]Transferencias!$Q$7:$Q$359),0)</f>
        <v>0</v>
      </c>
      <c r="HS17" s="5">
        <f>IFERROR(SUMIF([1]Transferencias!$P$7:$Q$359,CONCATENATE("03",RIGHT(CONCATENATE("0",DAY(HS4)),2),RIGHT(CONCATENATE("0",MONTH(HS4)),2)),[1]Transferencias!$Q$7:$Q$359),0)</f>
        <v>0</v>
      </c>
      <c r="HT17" s="5">
        <f>IFERROR(SUMIF([1]Transferencias!$P$7:$Q$359,CONCATENATE("03",RIGHT(CONCATENATE("0",DAY(HT4)),2),RIGHT(CONCATENATE("0",MONTH(HT4)),2)),[1]Transferencias!$Q$7:$Q$359),0)</f>
        <v>0</v>
      </c>
      <c r="HU17" s="5">
        <f>IFERROR(SUMIF([1]Transferencias!$P$7:$Q$359,CONCATENATE("03",RIGHT(CONCATENATE("0",DAY(HU4)),2),RIGHT(CONCATENATE("0",MONTH(HU4)),2)),[1]Transferencias!$Q$7:$Q$359),0)</f>
        <v>0</v>
      </c>
      <c r="HV17" s="5">
        <f>IFERROR(SUMIF([1]Transferencias!$P$7:$Q$359,CONCATENATE("03",RIGHT(CONCATENATE("0",DAY(HV4)),2),RIGHT(CONCATENATE("0",MONTH(HV4)),2)),[1]Transferencias!$Q$7:$Q$359),0)</f>
        <v>0</v>
      </c>
      <c r="HW17" s="5">
        <f>IFERROR(SUMIF([1]Transferencias!$P$7:$Q$359,CONCATENATE("03",RIGHT(CONCATENATE("0",DAY(HW4)),2),RIGHT(CONCATENATE("0",MONTH(HW4)),2)),[1]Transferencias!$Q$7:$Q$359),0)</f>
        <v>0</v>
      </c>
      <c r="HX17" s="5">
        <f>IFERROR(SUMIF([1]Transferencias!$P$7:$Q$359,CONCATENATE("03",RIGHT(CONCATENATE("0",DAY(HX4)),2),RIGHT(CONCATENATE("0",MONTH(HX4)),2)),[1]Transferencias!$Q$7:$Q$359),0)</f>
        <v>0</v>
      </c>
      <c r="HY17" s="5">
        <f>IFERROR(SUMIF([1]Transferencias!$P$7:$Q$359,CONCATENATE("03",RIGHT(CONCATENATE("0",DAY(HY4)),2),RIGHT(CONCATENATE("0",MONTH(HY4)),2)),[1]Transferencias!$Q$7:$Q$359),0)</f>
        <v>0</v>
      </c>
      <c r="HZ17" s="5">
        <f>IFERROR(SUMIF([1]Transferencias!$P$7:$Q$359,CONCATENATE("03",RIGHT(CONCATENATE("0",DAY(HZ4)),2),RIGHT(CONCATENATE("0",MONTH(HZ4)),2)),[1]Transferencias!$Q$7:$Q$359),0)</f>
        <v>0</v>
      </c>
      <c r="IA17" s="5">
        <f>IFERROR(SUMIF([1]Transferencias!$P$7:$Q$359,CONCATENATE("03",RIGHT(CONCATENATE("0",DAY(IA4)),2),RIGHT(CONCATENATE("0",MONTH(IA4)),2)),[1]Transferencias!$Q$7:$Q$359),0)</f>
        <v>0</v>
      </c>
      <c r="IB17" s="5">
        <f>IFERROR(SUMIF([1]Transferencias!$P$7:$Q$359,CONCATENATE("03",RIGHT(CONCATENATE("0",DAY(IB4)),2),RIGHT(CONCATENATE("0",MONTH(IB4)),2)),[1]Transferencias!$Q$7:$Q$359),0)</f>
        <v>0</v>
      </c>
      <c r="IC17" s="5">
        <f>IFERROR(SUMIF([1]Transferencias!$P$7:$Q$359,CONCATENATE("03",RIGHT(CONCATENATE("0",DAY(IC4)),2),RIGHT(CONCATENATE("0",MONTH(IC4)),2)),[1]Transferencias!$Q$7:$Q$359),0)</f>
        <v>0</v>
      </c>
      <c r="ID17" s="5">
        <f>IFERROR(SUMIF([1]Transferencias!$P$7:$Q$359,CONCATENATE("03",RIGHT(CONCATENATE("0",DAY(ID4)),2),RIGHT(CONCATENATE("0",MONTH(ID4)),2)),[1]Transferencias!$Q$7:$Q$359),0)</f>
        <v>0</v>
      </c>
      <c r="IE17" s="5">
        <f>IFERROR(SUMIF([1]Transferencias!$P$7:$Q$359,CONCATENATE("03",RIGHT(CONCATENATE("0",DAY(IE4)),2),RIGHT(CONCATENATE("0",MONTH(IE4)),2)),[1]Transferencias!$Q$7:$Q$359),0)</f>
        <v>0</v>
      </c>
      <c r="IF17" s="5">
        <f>IFERROR(SUMIF([1]Transferencias!$P$7:$Q$359,CONCATENATE("03",RIGHT(CONCATENATE("0",DAY(IF4)),2),RIGHT(CONCATENATE("0",MONTH(IF4)),2)),[1]Transferencias!$Q$7:$Q$359),0)</f>
        <v>0</v>
      </c>
      <c r="IG17" s="5">
        <f>IFERROR(SUMIF([1]Transferencias!$P$7:$Q$359,CONCATENATE("03",RIGHT(CONCATENATE("0",DAY(IG4)),2),RIGHT(CONCATENATE("0",MONTH(IG4)),2)),[1]Transferencias!$Q$7:$Q$359),0)</f>
        <v>0</v>
      </c>
      <c r="IH17" s="5">
        <f>IFERROR(SUMIF([1]Transferencias!$P$7:$Q$359,CONCATENATE("03",RIGHT(CONCATENATE("0",DAY(IH4)),2),RIGHT(CONCATENATE("0",MONTH(IH4)),2)),[1]Transferencias!$Q$7:$Q$359),0)</f>
        <v>0</v>
      </c>
      <c r="II17" s="5">
        <f>IFERROR(SUMIF([1]Transferencias!$P$7:$Q$359,CONCATENATE("03",RIGHT(CONCATENATE("0",DAY(II4)),2),RIGHT(CONCATENATE("0",MONTH(II4)),2)),[1]Transferencias!$Q$7:$Q$359),0)</f>
        <v>0</v>
      </c>
      <c r="IJ17" s="5">
        <f>IFERROR(SUMIF([1]Transferencias!$P$7:$Q$359,CONCATENATE("03",RIGHT(CONCATENATE("0",DAY(IJ4)),2),RIGHT(CONCATENATE("0",MONTH(IJ4)),2)),[1]Transferencias!$Q$7:$Q$359),0)</f>
        <v>0</v>
      </c>
      <c r="IK17" s="5">
        <f>IFERROR(SUMIF([1]Transferencias!$P$7:$Q$359,CONCATENATE("03",RIGHT(CONCATENATE("0",DAY(IK4)),2),RIGHT(CONCATENATE("0",MONTH(IK4)),2)),[1]Transferencias!$Q$7:$Q$359),0)</f>
        <v>0</v>
      </c>
      <c r="IL17" s="5">
        <f>IFERROR(SUMIF([1]Transferencias!$P$7:$Q$359,CONCATENATE("03",RIGHT(CONCATENATE("0",DAY(IL4)),2),RIGHT(CONCATENATE("0",MONTH(IL4)),2)),[1]Transferencias!$Q$7:$Q$359),0)</f>
        <v>0</v>
      </c>
      <c r="IM17" s="5">
        <f>IFERROR(SUMIF([1]Transferencias!$P$7:$Q$359,CONCATENATE("03",RIGHT(CONCATENATE("0",DAY(IM4)),2),RIGHT(CONCATENATE("0",MONTH(IM4)),2)),[1]Transferencias!$Q$7:$Q$359),0)</f>
        <v>0</v>
      </c>
      <c r="IN17" s="5">
        <f>IFERROR(SUMIF([1]Transferencias!$P$7:$Q$359,CONCATENATE("03",RIGHT(CONCATENATE("0",DAY(IN4)),2),RIGHT(CONCATENATE("0",MONTH(IN4)),2)),[1]Transferencias!$Q$7:$Q$359),0)</f>
        <v>0</v>
      </c>
      <c r="IO17" s="5">
        <f>IFERROR(SUMIF([1]Transferencias!$P$7:$Q$359,CONCATENATE("03",RIGHT(CONCATENATE("0",DAY(IO4)),2),RIGHT(CONCATENATE("0",MONTH(IO4)),2)),[1]Transferencias!$Q$7:$Q$359),0)</f>
        <v>0</v>
      </c>
      <c r="IP17" s="5">
        <f>IFERROR(SUMIF([1]Transferencias!$P$7:$Q$359,CONCATENATE("03",RIGHT(CONCATENATE("0",DAY(IP4)),2),RIGHT(CONCATENATE("0",MONTH(IP4)),2)),[1]Transferencias!$Q$7:$Q$359),0)</f>
        <v>0</v>
      </c>
      <c r="IQ17" s="5">
        <f>IFERROR(SUMIF([1]Transferencias!$P$7:$Q$359,CONCATENATE("03",RIGHT(CONCATENATE("0",DAY(IQ4)),2),RIGHT(CONCATENATE("0",MONTH(IQ4)),2)),[1]Transferencias!$Q$7:$Q$359),0)</f>
        <v>0</v>
      </c>
      <c r="IR17" s="5">
        <f>IFERROR(SUMIF([1]Transferencias!$P$7:$Q$359,CONCATENATE("03",RIGHT(CONCATENATE("0",DAY(IR4)),2),RIGHT(CONCATENATE("0",MONTH(IR4)),2)),[1]Transferencias!$Q$7:$Q$359),0)</f>
        <v>0</v>
      </c>
      <c r="IS17" s="5">
        <f>IFERROR(SUMIF([1]Transferencias!$P$7:$Q$359,CONCATENATE("03",RIGHT(CONCATENATE("0",DAY(IS4)),2),RIGHT(CONCATENATE("0",MONTH(IS4)),2)),[1]Transferencias!$Q$7:$Q$359),0)</f>
        <v>0</v>
      </c>
      <c r="IT17" s="5">
        <f>IFERROR(SUMIF([1]Transferencias!$P$7:$Q$359,CONCATENATE("03",RIGHT(CONCATENATE("0",DAY(IT4)),2),RIGHT(CONCATENATE("0",MONTH(IT4)),2)),[1]Transferencias!$Q$7:$Q$359),0)</f>
        <v>0</v>
      </c>
      <c r="IU17" s="5">
        <f>IFERROR(SUMIF([1]Transferencias!$P$7:$Q$359,CONCATENATE("03",RIGHT(CONCATENATE("0",DAY(IU4)),2),RIGHT(CONCATENATE("0",MONTH(IU4)),2)),[1]Transferencias!$Q$7:$Q$359),0)</f>
        <v>0</v>
      </c>
      <c r="IV17" s="5">
        <f>IFERROR(SUMIF([1]Transferencias!$P$7:$Q$359,CONCATENATE("03",RIGHT(CONCATENATE("0",DAY(IV4)),2),RIGHT(CONCATENATE("0",MONTH(IV4)),2)),[1]Transferencias!$Q$7:$Q$359),0)</f>
        <v>0</v>
      </c>
      <c r="IW17" s="5">
        <f>IFERROR(SUMIF([1]Transferencias!$P$7:$Q$359,CONCATENATE("03",RIGHT(CONCATENATE("0",DAY(IW4)),2),RIGHT(CONCATENATE("0",MONTH(IW4)),2)),[1]Transferencias!$Q$7:$Q$359),0)</f>
        <v>0</v>
      </c>
      <c r="IX17" s="5">
        <f>IFERROR(SUMIF([1]Transferencias!$P$7:$Q$359,CONCATENATE("03",RIGHT(CONCATENATE("0",DAY(IX4)),2),RIGHT(CONCATENATE("0",MONTH(IX4)),2)),[1]Transferencias!$Q$7:$Q$359),0)</f>
        <v>0</v>
      </c>
      <c r="IY17" s="5">
        <f>IFERROR(SUMIF([1]Transferencias!$P$7:$Q$359,CONCATENATE("03",RIGHT(CONCATENATE("0",DAY(IY4)),2),RIGHT(CONCATENATE("0",MONTH(IY4)),2)),[1]Transferencias!$Q$7:$Q$359),0)</f>
        <v>0</v>
      </c>
      <c r="IZ17" s="5">
        <f>IFERROR(SUMIF([1]Transferencias!$P$7:$Q$359,CONCATENATE("03",RIGHT(CONCATENATE("0",DAY(IZ4)),2),RIGHT(CONCATENATE("0",MONTH(IZ4)),2)),[1]Transferencias!$Q$7:$Q$359),0)</f>
        <v>0</v>
      </c>
      <c r="JA17" s="5">
        <f>IFERROR(SUMIF([1]Transferencias!$P$7:$Q$359,CONCATENATE("03",RIGHT(CONCATENATE("0",DAY(JA4)),2),RIGHT(CONCATENATE("0",MONTH(JA4)),2)),[1]Transferencias!$Q$7:$Q$359),0)</f>
        <v>0</v>
      </c>
      <c r="JB17" s="5">
        <f>IFERROR(SUMIF([1]Transferencias!$P$7:$Q$359,CONCATENATE("03",RIGHT(CONCATENATE("0",DAY(JB4)),2),RIGHT(CONCATENATE("0",MONTH(JB4)),2)),[1]Transferencias!$Q$7:$Q$359),0)</f>
        <v>0</v>
      </c>
      <c r="JC17" s="5">
        <f>IFERROR(SUMIF([1]Transferencias!$P$7:$Q$359,CONCATENATE("03",RIGHT(CONCATENATE("0",DAY(JC4)),2),RIGHT(CONCATENATE("0",MONTH(JC4)),2)),[1]Transferencias!$Q$7:$Q$359),0)</f>
        <v>0</v>
      </c>
      <c r="JD17" s="5">
        <f>IFERROR(SUMIF([1]Transferencias!$P$7:$Q$359,CONCATENATE("03",RIGHT(CONCATENATE("0",DAY(JD4)),2),RIGHT(CONCATENATE("0",MONTH(JD4)),2)),[1]Transferencias!$Q$7:$Q$359),0)</f>
        <v>0</v>
      </c>
      <c r="JE17" s="5">
        <f>IFERROR(SUMIF([1]Transferencias!$P$7:$Q$359,CONCATENATE("03",RIGHT(CONCATENATE("0",DAY(JE4)),2),RIGHT(CONCATENATE("0",MONTH(JE4)),2)),[1]Transferencias!$Q$7:$Q$359),0)</f>
        <v>0</v>
      </c>
      <c r="JF17" s="5">
        <f>IFERROR(SUMIF([1]Transferencias!$P$7:$Q$359,CONCATENATE("03",RIGHT(CONCATENATE("0",DAY(JF4)),2),RIGHT(CONCATENATE("0",MONTH(JF4)),2)),[1]Transferencias!$Q$7:$Q$359),0)</f>
        <v>0</v>
      </c>
      <c r="JG17" s="5">
        <f>IFERROR(SUMIF([1]Transferencias!$P$7:$Q$359,CONCATENATE("03",RIGHT(CONCATENATE("0",DAY(JG4)),2),RIGHT(CONCATENATE("0",MONTH(JG4)),2)),[1]Transferencias!$Q$7:$Q$359),0)</f>
        <v>0</v>
      </c>
      <c r="JH17" s="5">
        <f>IFERROR(SUMIF([1]Transferencias!$P$7:$Q$359,CONCATENATE("03",RIGHT(CONCATENATE("0",DAY(JH4)),2),RIGHT(CONCATENATE("0",MONTH(JH4)),2)),[1]Transferencias!$Q$7:$Q$359),0)</f>
        <v>0</v>
      </c>
      <c r="JI17" s="5">
        <f>IFERROR(SUMIF([1]Transferencias!$P$7:$Q$359,CONCATENATE("03",RIGHT(CONCATENATE("0",DAY(JI4)),2),RIGHT(CONCATENATE("0",MONTH(JI4)),2)),[1]Transferencias!$Q$7:$Q$359),0)</f>
        <v>0</v>
      </c>
      <c r="JJ17" s="5">
        <f>IFERROR(SUMIF([1]Transferencias!$P$7:$Q$359,CONCATENATE("03",RIGHT(CONCATENATE("0",DAY(JJ4)),2),RIGHT(CONCATENATE("0",MONTH(JJ4)),2)),[1]Transferencias!$Q$7:$Q$359),0)</f>
        <v>0</v>
      </c>
      <c r="JK17" s="5">
        <f>IFERROR(SUMIF([1]Transferencias!$P$7:$Q$359,CONCATENATE("03",RIGHT(CONCATENATE("0",DAY(JK4)),2),RIGHT(CONCATENATE("0",MONTH(JK4)),2)),[1]Transferencias!$Q$7:$Q$359),0)</f>
        <v>0</v>
      </c>
      <c r="JL17" s="5">
        <f>IFERROR(SUMIF([1]Transferencias!$P$7:$Q$359,CONCATENATE("03",RIGHT(CONCATENATE("0",DAY(JL4)),2),RIGHT(CONCATENATE("0",MONTH(JL4)),2)),[1]Transferencias!$Q$7:$Q$359),0)</f>
        <v>0</v>
      </c>
      <c r="JM17" s="5">
        <f>IFERROR(SUMIF([1]Transferencias!$P$7:$Q$359,CONCATENATE("03",RIGHT(CONCATENATE("0",DAY(JM4)),2),RIGHT(CONCATENATE("0",MONTH(JM4)),2)),[1]Transferencias!$Q$7:$Q$359),0)</f>
        <v>0</v>
      </c>
      <c r="JN17" s="5">
        <f>IFERROR(SUMIF([1]Transferencias!$P$7:$Q$359,CONCATENATE("03",RIGHT(CONCATENATE("0",DAY(JN4)),2),RIGHT(CONCATENATE("0",MONTH(JN4)),2)),[1]Transferencias!$Q$7:$Q$359),0)</f>
        <v>0</v>
      </c>
      <c r="JO17" s="5">
        <f>IFERROR(SUMIF([1]Transferencias!$P$7:$Q$359,CONCATENATE("03",RIGHT(CONCATENATE("0",DAY(JO4)),2),RIGHT(CONCATENATE("0",MONTH(JO4)),2)),[1]Transferencias!$Q$7:$Q$359),0)</f>
        <v>0</v>
      </c>
      <c r="JP17" s="5">
        <f>IFERROR(SUMIF([1]Transferencias!$P$7:$Q$359,CONCATENATE("03",RIGHT(CONCATENATE("0",DAY(JP4)),2),RIGHT(CONCATENATE("0",MONTH(JP4)),2)),[1]Transferencias!$Q$7:$Q$359),0)</f>
        <v>0</v>
      </c>
      <c r="JQ17" s="5">
        <f>IFERROR(SUMIF([1]Transferencias!$P$7:$Q$359,CONCATENATE("03",RIGHT(CONCATENATE("0",DAY(JQ4)),2),RIGHT(CONCATENATE("0",MONTH(JQ4)),2)),[1]Transferencias!$Q$7:$Q$359),0)</f>
        <v>0</v>
      </c>
      <c r="JR17" s="5">
        <f>IFERROR(SUMIF([1]Transferencias!$P$7:$Q$359,CONCATENATE("03",RIGHT(CONCATENATE("0",DAY(JR4)),2),RIGHT(CONCATENATE("0",MONTH(JR4)),2)),[1]Transferencias!$Q$7:$Q$359),0)</f>
        <v>0</v>
      </c>
      <c r="JS17" s="5">
        <f>IFERROR(SUMIF([1]Transferencias!$P$7:$Q$359,CONCATENATE("03",RIGHT(CONCATENATE("0",DAY(JS4)),2),RIGHT(CONCATENATE("0",MONTH(JS4)),2)),[1]Transferencias!$Q$7:$Q$359),0)</f>
        <v>0</v>
      </c>
      <c r="JT17" s="5">
        <f>IFERROR(SUMIF([1]Transferencias!$P$7:$Q$359,CONCATENATE("03",RIGHT(CONCATENATE("0",DAY(JT4)),2),RIGHT(CONCATENATE("0",MONTH(JT4)),2)),[1]Transferencias!$Q$7:$Q$359),0)</f>
        <v>0</v>
      </c>
      <c r="JU17" s="5">
        <f>IFERROR(SUMIF([1]Transferencias!$P$7:$Q$359,CONCATENATE("03",RIGHT(CONCATENATE("0",DAY(JU4)),2),RIGHT(CONCATENATE("0",MONTH(JU4)),2)),[1]Transferencias!$Q$7:$Q$359),0)</f>
        <v>0</v>
      </c>
      <c r="JV17" s="5">
        <f>IFERROR(SUMIF([1]Transferencias!$P$7:$Q$359,CONCATENATE("03",RIGHT(CONCATENATE("0",DAY(JV4)),2),RIGHT(CONCATENATE("0",MONTH(JV4)),2)),[1]Transferencias!$Q$7:$Q$359),0)</f>
        <v>0</v>
      </c>
      <c r="JW17" s="5">
        <f>IFERROR(SUMIF([1]Transferencias!$P$7:$Q$359,CONCATENATE("03",RIGHT(CONCATENATE("0",DAY(JW4)),2),RIGHT(CONCATENATE("0",MONTH(JW4)),2)),[1]Transferencias!$Q$7:$Q$359),0)</f>
        <v>0</v>
      </c>
      <c r="JX17" s="5">
        <f>IFERROR(SUMIF([1]Transferencias!$P$7:$Q$359,CONCATENATE("03",RIGHT(CONCATENATE("0",DAY(JX4)),2),RIGHT(CONCATENATE("0",MONTH(JX4)),2)),[1]Transferencias!$Q$7:$Q$359),0)</f>
        <v>0</v>
      </c>
      <c r="JY17" s="5">
        <f>IFERROR(SUMIF([1]Transferencias!$P$7:$Q$359,CONCATENATE("03",RIGHT(CONCATENATE("0",DAY(JY4)),2),RIGHT(CONCATENATE("0",MONTH(JY4)),2)),[1]Transferencias!$Q$7:$Q$359),0)</f>
        <v>0</v>
      </c>
      <c r="JZ17" s="5">
        <f>IFERROR(SUMIF([1]Transferencias!$P$7:$Q$359,CONCATENATE("03",RIGHT(CONCATENATE("0",DAY(JZ4)),2),RIGHT(CONCATENATE("0",MONTH(JZ4)),2)),[1]Transferencias!$Q$7:$Q$359),0)</f>
        <v>0</v>
      </c>
      <c r="KA17" s="5">
        <f>IFERROR(SUMIF([1]Transferencias!$P$7:$Q$359,CONCATENATE("03",RIGHT(CONCATENATE("0",DAY(KA4)),2),RIGHT(CONCATENATE("0",MONTH(KA4)),2)),[1]Transferencias!$Q$7:$Q$359),0)</f>
        <v>0</v>
      </c>
      <c r="KB17" s="5">
        <f>IFERROR(SUMIF([1]Transferencias!$P$7:$Q$359,CONCATENATE("03",RIGHT(CONCATENATE("0",DAY(KB4)),2),RIGHT(CONCATENATE("0",MONTH(KB4)),2)),[1]Transferencias!$Q$7:$Q$359),0)</f>
        <v>0</v>
      </c>
      <c r="KC17" s="5">
        <f>IFERROR(SUMIF([1]Transferencias!$P$7:$Q$359,CONCATENATE("03",RIGHT(CONCATENATE("0",DAY(KC4)),2),RIGHT(CONCATENATE("0",MONTH(KC4)),2)),[1]Transferencias!$Q$7:$Q$359),0)</f>
        <v>0</v>
      </c>
      <c r="KD17" s="5">
        <f>IFERROR(SUMIF([1]Transferencias!$P$7:$Q$359,CONCATENATE("03",RIGHT(CONCATENATE("0",DAY(KD4)),2),RIGHT(CONCATENATE("0",MONTH(KD4)),2)),[1]Transferencias!$Q$7:$Q$359),0)</f>
        <v>0</v>
      </c>
      <c r="KE17" s="5">
        <f>IFERROR(SUMIF([1]Transferencias!$P$7:$Q$359,CONCATENATE("03",RIGHT(CONCATENATE("0",DAY(KE4)),2),RIGHT(CONCATENATE("0",MONTH(KE4)),2)),[1]Transferencias!$Q$7:$Q$359),0)</f>
        <v>0</v>
      </c>
      <c r="KF17" s="5">
        <f>IFERROR(SUMIF([1]Transferencias!$P$7:$Q$359,CONCATENATE("03",RIGHT(CONCATENATE("0",DAY(KF4)),2),RIGHT(CONCATENATE("0",MONTH(KF4)),2)),[1]Transferencias!$Q$7:$Q$359),0)</f>
        <v>0</v>
      </c>
      <c r="KG17" s="5">
        <f>IFERROR(SUMIF([1]Transferencias!$P$7:$Q$359,CONCATENATE("03",RIGHT(CONCATENATE("0",DAY(KG4)),2),RIGHT(CONCATENATE("0",MONTH(KG4)),2)),[1]Transferencias!$Q$7:$Q$359),0)</f>
        <v>0</v>
      </c>
      <c r="KH17" s="5">
        <f>IFERROR(SUMIF([1]Transferencias!$P$7:$Q$359,CONCATENATE("03",RIGHT(CONCATENATE("0",DAY(KH4)),2),RIGHT(CONCATENATE("0",MONTH(KH4)),2)),[1]Transferencias!$Q$7:$Q$359),0)</f>
        <v>0</v>
      </c>
      <c r="KI17" s="5">
        <f>IFERROR(SUMIF([1]Transferencias!$P$7:$Q$359,CONCATENATE("03",RIGHT(CONCATENATE("0",DAY(KI4)),2),RIGHT(CONCATENATE("0",MONTH(KI4)),2)),[1]Transferencias!$Q$7:$Q$359),0)</f>
        <v>0</v>
      </c>
      <c r="KJ17" s="5">
        <f>IFERROR(SUMIF([1]Transferencias!$P$7:$Q$359,CONCATENATE("03",RIGHT(CONCATENATE("0",DAY(KJ4)),2),RIGHT(CONCATENATE("0",MONTH(KJ4)),2)),[1]Transferencias!$Q$7:$Q$359),0)</f>
        <v>0</v>
      </c>
      <c r="KK17" s="5">
        <f>IFERROR(SUMIF([1]Transferencias!$P$7:$Q$359,CONCATENATE("03",RIGHT(CONCATENATE("0",DAY(KK4)),2),RIGHT(CONCATENATE("0",MONTH(KK4)),2)),[1]Transferencias!$Q$7:$Q$359),0)</f>
        <v>0</v>
      </c>
      <c r="KL17" s="5">
        <f>IFERROR(SUMIF([1]Transferencias!$P$7:$Q$359,CONCATENATE("03",RIGHT(CONCATENATE("0",DAY(KL4)),2),RIGHT(CONCATENATE("0",MONTH(KL4)),2)),[1]Transferencias!$Q$7:$Q$359),0)</f>
        <v>0</v>
      </c>
      <c r="KM17" s="5">
        <f>IFERROR(SUMIF([1]Transferencias!$P$7:$Q$359,CONCATENATE("03",RIGHT(CONCATENATE("0",DAY(KM4)),2),RIGHT(CONCATENATE("0",MONTH(KM4)),2)),[1]Transferencias!$Q$7:$Q$359),0)</f>
        <v>0</v>
      </c>
      <c r="KN17" s="5">
        <f>IFERROR(SUMIF([1]Transferencias!$P$7:$Q$359,CONCATENATE("03",RIGHT(CONCATENATE("0",DAY(KN4)),2),RIGHT(CONCATENATE("0",MONTH(KN4)),2)),[1]Transferencias!$Q$7:$Q$359),0)</f>
        <v>0</v>
      </c>
      <c r="KO17" s="5">
        <f>IFERROR(SUMIF([1]Transferencias!$P$7:$Q$359,CONCATENATE("03",RIGHT(CONCATENATE("0",DAY(KO4)),2),RIGHT(CONCATENATE("0",MONTH(KO4)),2)),[1]Transferencias!$Q$7:$Q$359),0)</f>
        <v>0</v>
      </c>
      <c r="KP17" s="5">
        <f>IFERROR(SUMIF([1]Transferencias!$P$7:$Q$359,CONCATENATE("03",RIGHT(CONCATENATE("0",DAY(KP4)),2),RIGHT(CONCATENATE("0",MONTH(KP4)),2)),[1]Transferencias!$Q$7:$Q$359),0)</f>
        <v>0</v>
      </c>
      <c r="KQ17" s="5">
        <f>IFERROR(SUMIF([1]Transferencias!$P$7:$Q$359,CONCATENATE("03",RIGHT(CONCATENATE("0",DAY(KQ4)),2),RIGHT(CONCATENATE("0",MONTH(KQ4)),2)),[1]Transferencias!$Q$7:$Q$359),0)</f>
        <v>0</v>
      </c>
      <c r="KR17" s="5">
        <f>IFERROR(SUMIF([1]Transferencias!$P$7:$Q$359,CONCATENATE("03",RIGHT(CONCATENATE("0",DAY(KR4)),2),RIGHT(CONCATENATE("0",MONTH(KR4)),2)),[1]Transferencias!$Q$7:$Q$359),0)</f>
        <v>0</v>
      </c>
      <c r="KS17" s="5">
        <f>IFERROR(SUMIF([1]Transferencias!$P$7:$Q$359,CONCATENATE("03",RIGHT(CONCATENATE("0",DAY(KS4)),2),RIGHT(CONCATENATE("0",MONTH(KS4)),2)),[1]Transferencias!$Q$7:$Q$359),0)</f>
        <v>0</v>
      </c>
      <c r="KT17" s="5">
        <f>IFERROR(SUMIF([1]Transferencias!$P$7:$Q$359,CONCATENATE("03",RIGHT(CONCATENATE("0",DAY(KT4)),2),RIGHT(CONCATENATE("0",MONTH(KT4)),2)),[1]Transferencias!$Q$7:$Q$359),0)</f>
        <v>0</v>
      </c>
      <c r="KU17" s="5">
        <f>IFERROR(SUMIF([1]Transferencias!$P$7:$Q$359,CONCATENATE("03",RIGHT(CONCATENATE("0",DAY(KU4)),2),RIGHT(CONCATENATE("0",MONTH(KU4)),2)),[1]Transferencias!$Q$7:$Q$359),0)</f>
        <v>0</v>
      </c>
      <c r="KV17" s="5">
        <f>IFERROR(SUMIF([1]Transferencias!$P$7:$Q$359,CONCATENATE("03",RIGHT(CONCATENATE("0",DAY(KV4)),2),RIGHT(CONCATENATE("0",MONTH(KV4)),2)),[1]Transferencias!$Q$7:$Q$359),0)</f>
        <v>0</v>
      </c>
      <c r="KW17" s="5">
        <f>IFERROR(SUMIF([1]Transferencias!$P$7:$Q$359,CONCATENATE("03",RIGHT(CONCATENATE("0",DAY(KW4)),2),RIGHT(CONCATENATE("0",MONTH(KW4)),2)),[1]Transferencias!$Q$7:$Q$359),0)</f>
        <v>0</v>
      </c>
      <c r="KX17" s="5">
        <f>IFERROR(SUMIF([1]Transferencias!$P$7:$Q$359,CONCATENATE("03",RIGHT(CONCATENATE("0",DAY(KX4)),2),RIGHT(CONCATENATE("0",MONTH(KX4)),2)),[1]Transferencias!$Q$7:$Q$359),0)</f>
        <v>0</v>
      </c>
      <c r="KY17" s="5">
        <f>IFERROR(SUMIF([1]Transferencias!$P$7:$Q$359,CONCATENATE("03",RIGHT(CONCATENATE("0",DAY(KY4)),2),RIGHT(CONCATENATE("0",MONTH(KY4)),2)),[1]Transferencias!$Q$7:$Q$359),0)</f>
        <v>0</v>
      </c>
      <c r="KZ17" s="5">
        <f>IFERROR(SUMIF([1]Transferencias!$P$7:$Q$359,CONCATENATE("03",RIGHT(CONCATENATE("0",DAY(KZ4)),2),RIGHT(CONCATENATE("0",MONTH(KZ4)),2)),[1]Transferencias!$Q$7:$Q$359),0)</f>
        <v>0</v>
      </c>
      <c r="LA17" s="5">
        <f>IFERROR(SUMIF([1]Transferencias!$P$7:$Q$359,CONCATENATE("03",RIGHT(CONCATENATE("0",DAY(LA4)),2),RIGHT(CONCATENATE("0",MONTH(LA4)),2)),[1]Transferencias!$Q$7:$Q$359),0)</f>
        <v>0</v>
      </c>
      <c r="LB17" s="5">
        <f>IFERROR(SUMIF([1]Transferencias!$P$7:$Q$359,CONCATENATE("03",RIGHT(CONCATENATE("0",DAY(LB4)),2),RIGHT(CONCATENATE("0",MONTH(LB4)),2)),[1]Transferencias!$Q$7:$Q$359),0)</f>
        <v>0</v>
      </c>
      <c r="LC17" s="5">
        <f>IFERROR(SUMIF([1]Transferencias!$P$7:$Q$359,CONCATENATE("03",RIGHT(CONCATENATE("0",DAY(LC4)),2),RIGHT(CONCATENATE("0",MONTH(LC4)),2)),[1]Transferencias!$Q$7:$Q$359),0)</f>
        <v>0</v>
      </c>
      <c r="LD17" s="5">
        <f>IFERROR(SUMIF([1]Transferencias!$P$7:$Q$359,CONCATENATE("03",RIGHT(CONCATENATE("0",DAY(LD4)),2),RIGHT(CONCATENATE("0",MONTH(LD4)),2)),[1]Transferencias!$Q$7:$Q$359),0)</f>
        <v>0</v>
      </c>
      <c r="LE17" s="5">
        <f>IFERROR(SUMIF([1]Transferencias!$P$7:$Q$359,CONCATENATE("03",RIGHT(CONCATENATE("0",DAY(LE4)),2),RIGHT(CONCATENATE("0",MONTH(LE4)),2)),[1]Transferencias!$Q$7:$Q$359),0)</f>
        <v>0</v>
      </c>
      <c r="LF17" s="5">
        <f>IFERROR(SUMIF([1]Transferencias!$P$7:$Q$359,CONCATENATE("03",RIGHT(CONCATENATE("0",DAY(LF4)),2),RIGHT(CONCATENATE("0",MONTH(LF4)),2)),[1]Transferencias!$Q$7:$Q$359),0)</f>
        <v>0</v>
      </c>
      <c r="LG17" s="5">
        <f>IFERROR(SUMIF([1]Transferencias!$P$7:$Q$359,CONCATENATE("03",RIGHT(CONCATENATE("0",DAY(LG4)),2),RIGHT(CONCATENATE("0",MONTH(LG4)),2)),[1]Transferencias!$Q$7:$Q$359),0)</f>
        <v>0</v>
      </c>
      <c r="LH17" s="5">
        <f>IFERROR(SUMIF([1]Transferencias!$P$7:$Q$359,CONCATENATE("03",RIGHT(CONCATENATE("0",DAY(LH4)),2),RIGHT(CONCATENATE("0",MONTH(LH4)),2)),[1]Transferencias!$Q$7:$Q$359),0)</f>
        <v>0</v>
      </c>
      <c r="LI17" s="5">
        <f>IFERROR(SUMIF([1]Transferencias!$P$7:$Q$359,CONCATENATE("03",RIGHT(CONCATENATE("0",DAY(LI4)),2),RIGHT(CONCATENATE("0",MONTH(LI4)),2)),[1]Transferencias!$Q$7:$Q$359),0)</f>
        <v>0</v>
      </c>
      <c r="LJ17" s="5">
        <f>IFERROR(SUMIF([1]Transferencias!$P$7:$Q$359,CONCATENATE("03",RIGHT(CONCATENATE("0",DAY(LJ4)),2),RIGHT(CONCATENATE("0",MONTH(LJ4)),2)),[1]Transferencias!$Q$7:$Q$359),0)</f>
        <v>0</v>
      </c>
      <c r="LK17" s="5">
        <f>IFERROR(SUMIF([1]Transferencias!$P$7:$Q$359,CONCATENATE("03",RIGHT(CONCATENATE("0",DAY(LK4)),2),RIGHT(CONCATENATE("0",MONTH(LK4)),2)),[1]Transferencias!$Q$7:$Q$359),0)</f>
        <v>0</v>
      </c>
      <c r="LL17" s="5">
        <f>IFERROR(SUMIF([1]Transferencias!$P$7:$Q$359,CONCATENATE("03",RIGHT(CONCATENATE("0",DAY(LL4)),2),RIGHT(CONCATENATE("0",MONTH(LL4)),2)),[1]Transferencias!$Q$7:$Q$359),0)</f>
        <v>0</v>
      </c>
      <c r="LM17" s="5">
        <f>IFERROR(SUMIF([1]Transferencias!$P$7:$Q$359,CONCATENATE("03",RIGHT(CONCATENATE("0",DAY(LM4)),2),RIGHT(CONCATENATE("0",MONTH(LM4)),2)),[1]Transferencias!$Q$7:$Q$359),0)</f>
        <v>0</v>
      </c>
      <c r="LN17" s="5">
        <f>IFERROR(SUMIF([1]Transferencias!$P$7:$Q$359,CONCATENATE("03",RIGHT(CONCATENATE("0",DAY(LN4)),2),RIGHT(CONCATENATE("0",MONTH(LN4)),2)),[1]Transferencias!$Q$7:$Q$359),0)</f>
        <v>0</v>
      </c>
      <c r="LO17" s="5">
        <f>IFERROR(SUMIF([1]Transferencias!$P$7:$Q$359,CONCATENATE("03",RIGHT(CONCATENATE("0",DAY(LO4)),2),RIGHT(CONCATENATE("0",MONTH(LO4)),2)),[1]Transferencias!$Q$7:$Q$359),0)</f>
        <v>0</v>
      </c>
      <c r="LP17" s="5">
        <f>IFERROR(SUMIF([1]Transferencias!$P$7:$Q$359,CONCATENATE("03",RIGHT(CONCATENATE("0",DAY(LP4)),2),RIGHT(CONCATENATE("0",MONTH(LP4)),2)),[1]Transferencias!$Q$7:$Q$359),0)</f>
        <v>0</v>
      </c>
      <c r="LQ17" s="5">
        <f>IFERROR(SUMIF([1]Transferencias!$P$7:$Q$359,CONCATENATE("03",RIGHT(CONCATENATE("0",DAY(LQ4)),2),RIGHT(CONCATENATE("0",MONTH(LQ4)),2)),[1]Transferencias!$Q$7:$Q$359),0)</f>
        <v>0</v>
      </c>
      <c r="LR17" s="5">
        <f>IFERROR(SUMIF([1]Transferencias!$P$7:$Q$359,CONCATENATE("03",RIGHT(CONCATENATE("0",DAY(LR4)),2),RIGHT(CONCATENATE("0",MONTH(LR4)),2)),[1]Transferencias!$Q$7:$Q$359),0)</f>
        <v>0</v>
      </c>
      <c r="LS17" s="5">
        <f>IFERROR(SUMIF([1]Transferencias!$P$7:$Q$359,CONCATENATE("03",RIGHT(CONCATENATE("0",DAY(LS4)),2),RIGHT(CONCATENATE("0",MONTH(LS4)),2)),[1]Transferencias!$Q$7:$Q$359),0)</f>
        <v>0</v>
      </c>
      <c r="LT17" s="5">
        <f>IFERROR(SUMIF([1]Transferencias!$P$7:$Q$359,CONCATENATE("03",RIGHT(CONCATENATE("0",DAY(LT4)),2),RIGHT(CONCATENATE("0",MONTH(LT4)),2)),[1]Transferencias!$Q$7:$Q$359),0)</f>
        <v>0</v>
      </c>
      <c r="LU17" s="5">
        <f>IFERROR(SUMIF([1]Transferencias!$P$7:$Q$359,CONCATENATE("03",RIGHT(CONCATENATE("0",DAY(LU4)),2),RIGHT(CONCATENATE("0",MONTH(LU4)),2)),[1]Transferencias!$Q$7:$Q$359),0)</f>
        <v>0</v>
      </c>
      <c r="LV17" s="5">
        <f>IFERROR(SUMIF([1]Transferencias!$P$7:$Q$359,CONCATENATE("03",RIGHT(CONCATENATE("0",DAY(LV4)),2),RIGHT(CONCATENATE("0",MONTH(LV4)),2)),[1]Transferencias!$Q$7:$Q$359),0)</f>
        <v>0</v>
      </c>
      <c r="LW17" s="5">
        <f>IFERROR(SUMIF([1]Transferencias!$P$7:$Q$359,CONCATENATE("03",RIGHT(CONCATENATE("0",DAY(LW4)),2),RIGHT(CONCATENATE("0",MONTH(LW4)),2)),[1]Transferencias!$Q$7:$Q$359),0)</f>
        <v>0</v>
      </c>
      <c r="LX17" s="5">
        <f>IFERROR(SUMIF([1]Transferencias!$P$7:$Q$359,CONCATENATE("03",RIGHT(CONCATENATE("0",DAY(LX4)),2),RIGHT(CONCATENATE("0",MONTH(LX4)),2)),[1]Transferencias!$Q$7:$Q$359),0)</f>
        <v>0</v>
      </c>
      <c r="LY17" s="5">
        <f>IFERROR(SUMIF([1]Transferencias!$P$7:$Q$359,CONCATENATE("03",RIGHT(CONCATENATE("0",DAY(LY4)),2),RIGHT(CONCATENATE("0",MONTH(LY4)),2)),[1]Transferencias!$Q$7:$Q$359),0)</f>
        <v>0</v>
      </c>
      <c r="LZ17" s="5">
        <f>IFERROR(SUMIF([1]Transferencias!$P$7:$Q$359,CONCATENATE("03",RIGHT(CONCATENATE("0",DAY(LZ4)),2),RIGHT(CONCATENATE("0",MONTH(LZ4)),2)),[1]Transferencias!$Q$7:$Q$359),0)</f>
        <v>0</v>
      </c>
      <c r="MA17" s="5">
        <f>IFERROR(SUMIF([1]Transferencias!$P$7:$Q$359,CONCATENATE("03",RIGHT(CONCATENATE("0",DAY(MA4)),2),RIGHT(CONCATENATE("0",MONTH(MA4)),2)),[1]Transferencias!$Q$7:$Q$359),0)</f>
        <v>0</v>
      </c>
      <c r="MB17" s="5">
        <f>IFERROR(SUMIF([1]Transferencias!$P$7:$Q$359,CONCATENATE("03",RIGHT(CONCATENATE("0",DAY(MB4)),2),RIGHT(CONCATENATE("0",MONTH(MB4)),2)),[1]Transferencias!$Q$7:$Q$359),0)</f>
        <v>0</v>
      </c>
      <c r="MC17" s="5">
        <f>IFERROR(SUMIF([1]Transferencias!$P$7:$Q$359,CONCATENATE("03",RIGHT(CONCATENATE("0",DAY(MC4)),2),RIGHT(CONCATENATE("0",MONTH(MC4)),2)),[1]Transferencias!$Q$7:$Q$359),0)</f>
        <v>0</v>
      </c>
      <c r="MD17" s="5">
        <f>IFERROR(SUMIF([1]Transferencias!$P$7:$Q$359,CONCATENATE("03",RIGHT(CONCATENATE("0",DAY(MD4)),2),RIGHT(CONCATENATE("0",MONTH(MD4)),2)),[1]Transferencias!$Q$7:$Q$359),0)</f>
        <v>0</v>
      </c>
      <c r="ME17" s="5">
        <f>IFERROR(SUMIF([1]Transferencias!$P$7:$Q$359,CONCATENATE("03",RIGHT(CONCATENATE("0",DAY(ME4)),2),RIGHT(CONCATENATE("0",MONTH(ME4)),2)),[1]Transferencias!$Q$7:$Q$359),0)</f>
        <v>0</v>
      </c>
      <c r="MF17" s="5">
        <f>IFERROR(SUMIF([1]Transferencias!$P$7:$Q$359,CONCATENATE("03",RIGHT(CONCATENATE("0",DAY(MF4)),2),RIGHT(CONCATENATE("0",MONTH(MF4)),2)),[1]Transferencias!$Q$7:$Q$359),0)</f>
        <v>0</v>
      </c>
      <c r="MG17" s="5">
        <f>IFERROR(SUMIF([1]Transferencias!$P$7:$Q$359,CONCATENATE("03",RIGHT(CONCATENATE("0",DAY(MG4)),2),RIGHT(CONCATENATE("0",MONTH(MG4)),2)),[1]Transferencias!$Q$7:$Q$359),0)</f>
        <v>0</v>
      </c>
      <c r="MH17" s="5">
        <f>IFERROR(SUMIF([1]Transferencias!$P$7:$Q$359,CONCATENATE("03",RIGHT(CONCATENATE("0",DAY(MH4)),2),RIGHT(CONCATENATE("0",MONTH(MH4)),2)),[1]Transferencias!$Q$7:$Q$359),0)</f>
        <v>0</v>
      </c>
      <c r="MI17" s="5">
        <f>IFERROR(SUMIF([1]Transferencias!$P$7:$Q$359,CONCATENATE("03",RIGHT(CONCATENATE("0",DAY(MI4)),2),RIGHT(CONCATENATE("0",MONTH(MI4)),2)),[1]Transferencias!$Q$7:$Q$359),0)</f>
        <v>0</v>
      </c>
      <c r="MJ17" s="5">
        <f>IFERROR(SUMIF([1]Transferencias!$P$7:$Q$359,CONCATENATE("03",RIGHT(CONCATENATE("0",DAY(MJ4)),2),RIGHT(CONCATENATE("0",MONTH(MJ4)),2)),[1]Transferencias!$Q$7:$Q$359),0)</f>
        <v>0</v>
      </c>
      <c r="MK17" s="5">
        <f>IFERROR(SUMIF([1]Transferencias!$P$7:$Q$359,CONCATENATE("03",RIGHT(CONCATENATE("0",DAY(MK4)),2),RIGHT(CONCATENATE("0",MONTH(MK4)),2)),[1]Transferencias!$Q$7:$Q$359),0)</f>
        <v>0</v>
      </c>
      <c r="ML17" s="5">
        <f>IFERROR(SUMIF([1]Transferencias!$P$7:$Q$359,CONCATENATE("03",RIGHT(CONCATENATE("0",DAY(ML4)),2),RIGHT(CONCATENATE("0",MONTH(ML4)),2)),[1]Transferencias!$Q$7:$Q$359),0)</f>
        <v>0</v>
      </c>
      <c r="MM17" s="5">
        <f>IFERROR(SUMIF([1]Transferencias!$P$7:$Q$359,CONCATENATE("03",RIGHT(CONCATENATE("0",DAY(MM4)),2),RIGHT(CONCATENATE("0",MONTH(MM4)),2)),[1]Transferencias!$Q$7:$Q$359),0)</f>
        <v>0</v>
      </c>
      <c r="MN17" s="5">
        <f>IFERROR(SUMIF([1]Transferencias!$P$7:$Q$359,CONCATENATE("03",RIGHT(CONCATENATE("0",DAY(MN4)),2),RIGHT(CONCATENATE("0",MONTH(MN4)),2)),[1]Transferencias!$Q$7:$Q$359),0)</f>
        <v>0</v>
      </c>
      <c r="MO17" s="5">
        <f>IFERROR(SUMIF([1]Transferencias!$P$7:$Q$359,CONCATENATE("03",RIGHT(CONCATENATE("0",DAY(MO4)),2),RIGHT(CONCATENATE("0",MONTH(MO4)),2)),[1]Transferencias!$Q$7:$Q$359),0)</f>
        <v>0</v>
      </c>
      <c r="MP17" s="5">
        <f>IFERROR(SUMIF([1]Transferencias!$P$7:$Q$359,CONCATENATE("03",RIGHT(CONCATENATE("0",DAY(MP4)),2),RIGHT(CONCATENATE("0",MONTH(MP4)),2)),[1]Transferencias!$Q$7:$Q$359),0)</f>
        <v>0</v>
      </c>
      <c r="MQ17" s="5">
        <f>IFERROR(SUMIF([1]Transferencias!$P$7:$Q$359,CONCATENATE("03",RIGHT(CONCATENATE("0",DAY(MQ4)),2),RIGHT(CONCATENATE("0",MONTH(MQ4)),2)),[1]Transferencias!$Q$7:$Q$359),0)</f>
        <v>0</v>
      </c>
      <c r="MR17" s="5">
        <f>IFERROR(SUMIF([1]Transferencias!$P$7:$Q$359,CONCATENATE("03",RIGHT(CONCATENATE("0",DAY(MR4)),2),RIGHT(CONCATENATE("0",MONTH(MR4)),2)),[1]Transferencias!$Q$7:$Q$359),0)</f>
        <v>0</v>
      </c>
      <c r="MS17" s="5">
        <f>IFERROR(SUMIF([1]Transferencias!$P$7:$Q$359,CONCATENATE("03",RIGHT(CONCATENATE("0",DAY(MS4)),2),RIGHT(CONCATENATE("0",MONTH(MS4)),2)),[1]Transferencias!$Q$7:$Q$359),0)</f>
        <v>0</v>
      </c>
      <c r="MT17" s="5">
        <f>IFERROR(SUMIF([1]Transferencias!$P$7:$Q$359,CONCATENATE("03",RIGHT(CONCATENATE("0",DAY(MT4)),2),RIGHT(CONCATENATE("0",MONTH(MT4)),2)),[1]Transferencias!$Q$7:$Q$359),0)</f>
        <v>0</v>
      </c>
      <c r="MU17" s="5">
        <f>IFERROR(SUMIF([1]Transferencias!$P$7:$Q$359,CONCATENATE("03",RIGHT(CONCATENATE("0",DAY(MU4)),2),RIGHT(CONCATENATE("0",MONTH(MU4)),2)),[1]Transferencias!$Q$7:$Q$359),0)</f>
        <v>0</v>
      </c>
      <c r="MV17" s="5">
        <f>IFERROR(SUMIF([1]Transferencias!$P$7:$Q$359,CONCATENATE("03",RIGHT(CONCATENATE("0",DAY(MV4)),2),RIGHT(CONCATENATE("0",MONTH(MV4)),2)),[1]Transferencias!$Q$7:$Q$359),0)</f>
        <v>0</v>
      </c>
      <c r="MW17" s="5">
        <f>IFERROR(SUMIF([1]Transferencias!$P$7:$Q$359,CONCATENATE("03",RIGHT(CONCATENATE("0",DAY(MW4)),2),RIGHT(CONCATENATE("0",MONTH(MW4)),2)),[1]Transferencias!$Q$7:$Q$359),0)</f>
        <v>0</v>
      </c>
      <c r="MX17" s="5">
        <f>IFERROR(SUMIF([1]Transferencias!$P$7:$Q$359,CONCATENATE("03",RIGHT(CONCATENATE("0",DAY(MX4)),2),RIGHT(CONCATENATE("0",MONTH(MX4)),2)),[1]Transferencias!$Q$7:$Q$359),0)</f>
        <v>0</v>
      </c>
      <c r="MY17" s="5">
        <f>IFERROR(SUMIF([1]Transferencias!$P$7:$Q$359,CONCATENATE("03",RIGHT(CONCATENATE("0",DAY(MY4)),2),RIGHT(CONCATENATE("0",MONTH(MY4)),2)),[1]Transferencias!$Q$7:$Q$359),0)</f>
        <v>0</v>
      </c>
      <c r="MZ17" s="5">
        <f>IFERROR(SUMIF([1]Transferencias!$P$7:$Q$359,CONCATENATE("03",RIGHT(CONCATENATE("0",DAY(MZ4)),2),RIGHT(CONCATENATE("0",MONTH(MZ4)),2)),[1]Transferencias!$Q$7:$Q$359),0)</f>
        <v>0</v>
      </c>
      <c r="NA17" s="5">
        <f>IFERROR(SUMIF([1]Transferencias!$P$7:$Q$359,CONCATENATE("03",RIGHT(CONCATENATE("0",DAY(NA4)),2),RIGHT(CONCATENATE("0",MONTH(NA4)),2)),[1]Transferencias!$Q$7:$Q$359),0)</f>
        <v>0</v>
      </c>
      <c r="NB17" s="5">
        <f>IFERROR(SUMIF([1]Transferencias!$P$7:$Q$359,CONCATENATE("03",RIGHT(CONCATENATE("0",DAY(NB4)),2),RIGHT(CONCATENATE("0",MONTH(NB4)),2)),[1]Transferencias!$Q$7:$Q$359),0)</f>
        <v>0</v>
      </c>
    </row>
    <row r="18" spans="1:366" ht="15" hidden="1" customHeight="1" outlineLevel="1">
      <c r="A18" s="1" t="s">
        <v>168</v>
      </c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</row>
    <row r="19" spans="1:366" ht="15" hidden="1" customHeight="1" outlineLevel="1">
      <c r="A19" s="1" t="s">
        <v>169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>
        <v>3500000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>
        <v>6000000</v>
      </c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</row>
    <row r="20" spans="1:366" ht="15" hidden="1" customHeight="1" outlineLevel="1">
      <c r="A20" s="1" t="s">
        <v>181</v>
      </c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>
        <v>1203076.3799999999</v>
      </c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</row>
    <row r="21" spans="1:366" ht="15" hidden="1" customHeight="1" outlineLevel="1">
      <c r="A21" s="2" t="s">
        <v>176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</row>
    <row r="22" spans="1:366" collapsed="1">
      <c r="A22" s="19" t="s">
        <v>162</v>
      </c>
      <c r="B22" s="27">
        <f t="shared" ref="B22:BM22" si="40">SUM(B23:B33)</f>
        <v>0</v>
      </c>
      <c r="C22" s="27">
        <f t="shared" si="40"/>
        <v>0</v>
      </c>
      <c r="D22" s="27">
        <f t="shared" si="40"/>
        <v>0</v>
      </c>
      <c r="E22" s="27">
        <f t="shared" si="40"/>
        <v>0</v>
      </c>
      <c r="F22" s="27">
        <f t="shared" si="40"/>
        <v>0</v>
      </c>
      <c r="G22" s="27">
        <f t="shared" si="40"/>
        <v>0</v>
      </c>
      <c r="H22" s="27">
        <f t="shared" si="40"/>
        <v>0</v>
      </c>
      <c r="I22" s="27">
        <f t="shared" si="40"/>
        <v>0</v>
      </c>
      <c r="J22" s="27">
        <f t="shared" si="40"/>
        <v>0</v>
      </c>
      <c r="K22" s="27">
        <f t="shared" si="40"/>
        <v>0</v>
      </c>
      <c r="L22" s="27">
        <f t="shared" si="40"/>
        <v>0</v>
      </c>
      <c r="M22" s="27">
        <f t="shared" si="40"/>
        <v>0</v>
      </c>
      <c r="N22" s="27">
        <f t="shared" si="40"/>
        <v>0</v>
      </c>
      <c r="O22" s="27">
        <f t="shared" si="40"/>
        <v>0</v>
      </c>
      <c r="P22" s="27">
        <f t="shared" si="40"/>
        <v>0</v>
      </c>
      <c r="Q22" s="27">
        <f t="shared" si="40"/>
        <v>0</v>
      </c>
      <c r="R22" s="27">
        <f t="shared" si="40"/>
        <v>0</v>
      </c>
      <c r="S22" s="27">
        <f t="shared" si="40"/>
        <v>0</v>
      </c>
      <c r="T22" s="27">
        <f t="shared" si="40"/>
        <v>0</v>
      </c>
      <c r="U22" s="27">
        <f t="shared" si="40"/>
        <v>0</v>
      </c>
      <c r="V22" s="27">
        <f t="shared" si="40"/>
        <v>0</v>
      </c>
      <c r="W22" s="27">
        <f t="shared" si="40"/>
        <v>0</v>
      </c>
      <c r="X22" s="27">
        <f t="shared" si="40"/>
        <v>0</v>
      </c>
      <c r="Y22" s="27">
        <f t="shared" si="40"/>
        <v>0</v>
      </c>
      <c r="Z22" s="27">
        <f t="shared" si="40"/>
        <v>0</v>
      </c>
      <c r="AA22" s="27">
        <f t="shared" si="40"/>
        <v>0</v>
      </c>
      <c r="AB22" s="27">
        <f t="shared" si="40"/>
        <v>0</v>
      </c>
      <c r="AC22" s="27">
        <f t="shared" si="40"/>
        <v>0</v>
      </c>
      <c r="AD22" s="27">
        <f t="shared" si="40"/>
        <v>0</v>
      </c>
      <c r="AE22" s="27">
        <f t="shared" si="40"/>
        <v>-1245324.8</v>
      </c>
      <c r="AF22" s="27">
        <f t="shared" si="40"/>
        <v>-2100000</v>
      </c>
      <c r="AG22" s="27">
        <f t="shared" si="40"/>
        <v>0</v>
      </c>
      <c r="AH22" s="27">
        <f t="shared" si="40"/>
        <v>0</v>
      </c>
      <c r="AI22" s="27">
        <f t="shared" si="40"/>
        <v>0</v>
      </c>
      <c r="AJ22" s="27">
        <f t="shared" si="40"/>
        <v>0</v>
      </c>
      <c r="AK22" s="27">
        <f t="shared" si="40"/>
        <v>0</v>
      </c>
      <c r="AL22" s="27">
        <f t="shared" si="40"/>
        <v>0</v>
      </c>
      <c r="AM22" s="27">
        <f t="shared" si="40"/>
        <v>0</v>
      </c>
      <c r="AN22" s="27">
        <f t="shared" si="40"/>
        <v>0</v>
      </c>
      <c r="AO22" s="27">
        <f t="shared" si="40"/>
        <v>0</v>
      </c>
      <c r="AP22" s="27">
        <f t="shared" si="40"/>
        <v>0</v>
      </c>
      <c r="AQ22" s="27">
        <f t="shared" si="40"/>
        <v>0</v>
      </c>
      <c r="AR22" s="27">
        <f t="shared" si="40"/>
        <v>-816000</v>
      </c>
      <c r="AS22" s="27">
        <f t="shared" si="40"/>
        <v>-1872300</v>
      </c>
      <c r="AT22" s="27">
        <f>SUM(AT23:AT33)</f>
        <v>-2673538.15</v>
      </c>
      <c r="AU22" s="27">
        <f>SUM(AU23:AU33)</f>
        <v>-3411020</v>
      </c>
      <c r="AV22" s="27">
        <f t="shared" si="40"/>
        <v>-3551711.0300000003</v>
      </c>
      <c r="AW22" s="27">
        <f t="shared" si="40"/>
        <v>0</v>
      </c>
      <c r="AX22" s="27">
        <f t="shared" si="40"/>
        <v>0</v>
      </c>
      <c r="AY22" s="27">
        <f>SUM(AY23:AY33)</f>
        <v>-2212096.96</v>
      </c>
      <c r="AZ22" s="27">
        <f t="shared" si="40"/>
        <v>-1260842.3400000001</v>
      </c>
      <c r="BA22" s="27">
        <f t="shared" si="40"/>
        <v>-1375924.56</v>
      </c>
      <c r="BB22" s="27">
        <f t="shared" si="40"/>
        <v>-1694173.38</v>
      </c>
      <c r="BC22" s="27">
        <f>SUM(BC23:BC33)</f>
        <v>-6630000</v>
      </c>
      <c r="BD22" s="27">
        <f t="shared" si="40"/>
        <v>0</v>
      </c>
      <c r="BE22" s="27">
        <f t="shared" si="40"/>
        <v>0</v>
      </c>
      <c r="BF22" s="27">
        <f t="shared" si="40"/>
        <v>-2266209.12</v>
      </c>
      <c r="BG22" s="27">
        <f t="shared" si="40"/>
        <v>-2263000</v>
      </c>
      <c r="BH22" s="27">
        <f>SUM(BH23:BH33)</f>
        <v>-6509696.4900000002</v>
      </c>
      <c r="BI22" s="27">
        <f t="shared" si="40"/>
        <v>0</v>
      </c>
      <c r="BJ22" s="27">
        <f t="shared" si="40"/>
        <v>0</v>
      </c>
      <c r="BK22" s="27">
        <f t="shared" si="40"/>
        <v>0</v>
      </c>
      <c r="BL22" s="27">
        <f t="shared" si="40"/>
        <v>0</v>
      </c>
      <c r="BM22" s="27">
        <f t="shared" si="40"/>
        <v>0</v>
      </c>
      <c r="BN22" s="27">
        <f t="shared" ref="BN22:DY22" si="41">SUM(BN23:BN33)</f>
        <v>0</v>
      </c>
      <c r="BO22" s="27">
        <f t="shared" si="41"/>
        <v>0</v>
      </c>
      <c r="BP22" s="27">
        <f t="shared" si="41"/>
        <v>0</v>
      </c>
      <c r="BQ22" s="27">
        <f t="shared" si="41"/>
        <v>0</v>
      </c>
      <c r="BR22" s="27">
        <f t="shared" si="41"/>
        <v>0</v>
      </c>
      <c r="BS22" s="27">
        <f t="shared" si="41"/>
        <v>0</v>
      </c>
      <c r="BT22" s="27">
        <f t="shared" si="41"/>
        <v>0</v>
      </c>
      <c r="BU22" s="27">
        <f t="shared" si="41"/>
        <v>0</v>
      </c>
      <c r="BV22" s="27">
        <f>SUM(BV23:BV33)</f>
        <v>0</v>
      </c>
      <c r="BW22" s="27">
        <f t="shared" si="41"/>
        <v>-3899938.76</v>
      </c>
      <c r="BX22" s="27">
        <f t="shared" si="41"/>
        <v>-1530000</v>
      </c>
      <c r="BY22" s="27">
        <f t="shared" si="41"/>
        <v>0</v>
      </c>
      <c r="BZ22" s="27">
        <f t="shared" si="41"/>
        <v>0</v>
      </c>
      <c r="CA22" s="27">
        <f t="shared" si="41"/>
        <v>-1458751.5</v>
      </c>
      <c r="CB22" s="27">
        <f t="shared" si="41"/>
        <v>-3331000</v>
      </c>
      <c r="CC22" s="27">
        <f t="shared" si="41"/>
        <v>-2939959.63</v>
      </c>
      <c r="CD22" s="27">
        <f t="shared" si="41"/>
        <v>-3470867.3</v>
      </c>
      <c r="CE22" s="27">
        <f t="shared" si="41"/>
        <v>-3363124.2</v>
      </c>
      <c r="CF22" s="27">
        <f t="shared" si="41"/>
        <v>0</v>
      </c>
      <c r="CG22" s="27">
        <f t="shared" si="41"/>
        <v>0</v>
      </c>
      <c r="CH22" s="27">
        <f>SUM(CH23:CH33)</f>
        <v>-2262754.5099999998</v>
      </c>
      <c r="CI22" s="27">
        <f t="shared" si="41"/>
        <v>-2744625</v>
      </c>
      <c r="CJ22" s="27">
        <f t="shared" si="41"/>
        <v>-2280306.79</v>
      </c>
      <c r="CK22" s="27">
        <f t="shared" si="41"/>
        <v>0</v>
      </c>
      <c r="CL22" s="27">
        <f t="shared" si="41"/>
        <v>0</v>
      </c>
      <c r="CM22" s="27">
        <f t="shared" si="41"/>
        <v>-1274229.0299999998</v>
      </c>
      <c r="CN22" s="27">
        <f t="shared" si="41"/>
        <v>0</v>
      </c>
      <c r="CO22" s="27">
        <f t="shared" si="41"/>
        <v>0</v>
      </c>
      <c r="CP22" s="27">
        <f t="shared" si="41"/>
        <v>0</v>
      </c>
      <c r="CQ22" s="27">
        <f t="shared" si="41"/>
        <v>0</v>
      </c>
      <c r="CR22" s="27">
        <f t="shared" si="41"/>
        <v>0</v>
      </c>
      <c r="CS22" s="27">
        <f t="shared" si="41"/>
        <v>0</v>
      </c>
      <c r="CT22" s="27">
        <f t="shared" si="41"/>
        <v>0</v>
      </c>
      <c r="CU22" s="27">
        <f t="shared" si="41"/>
        <v>0</v>
      </c>
      <c r="CV22" s="27">
        <f t="shared" si="41"/>
        <v>0</v>
      </c>
      <c r="CW22" s="27">
        <f t="shared" si="41"/>
        <v>0</v>
      </c>
      <c r="CX22" s="27">
        <f t="shared" si="41"/>
        <v>0</v>
      </c>
      <c r="CY22" s="27">
        <f t="shared" si="41"/>
        <v>0</v>
      </c>
      <c r="CZ22" s="27">
        <f t="shared" si="41"/>
        <v>0</v>
      </c>
      <c r="DA22" s="27">
        <f t="shared" si="41"/>
        <v>0</v>
      </c>
      <c r="DB22" s="27">
        <f t="shared" si="41"/>
        <v>0</v>
      </c>
      <c r="DC22" s="27">
        <f t="shared" si="41"/>
        <v>0</v>
      </c>
      <c r="DD22" s="27">
        <f t="shared" si="41"/>
        <v>0</v>
      </c>
      <c r="DE22" s="27">
        <f t="shared" si="41"/>
        <v>0</v>
      </c>
      <c r="DF22" s="27">
        <f t="shared" si="41"/>
        <v>-2871807.8</v>
      </c>
      <c r="DG22" s="27">
        <f t="shared" si="41"/>
        <v>-2691807.8</v>
      </c>
      <c r="DH22" s="27">
        <f t="shared" si="41"/>
        <v>0</v>
      </c>
      <c r="DI22" s="27">
        <f t="shared" si="41"/>
        <v>0</v>
      </c>
      <c r="DJ22" s="27">
        <f t="shared" si="41"/>
        <v>-2500000</v>
      </c>
      <c r="DK22" s="27">
        <f t="shared" si="41"/>
        <v>-3782738.9699999997</v>
      </c>
      <c r="DL22" s="27">
        <f t="shared" si="41"/>
        <v>-2611104.64</v>
      </c>
      <c r="DM22" s="27">
        <f t="shared" si="41"/>
        <v>-2667660.1</v>
      </c>
      <c r="DN22" s="27">
        <f t="shared" si="41"/>
        <v>-3209842.92</v>
      </c>
      <c r="DO22" s="27">
        <f t="shared" si="41"/>
        <v>0</v>
      </c>
      <c r="DP22" s="27">
        <f t="shared" si="41"/>
        <v>0</v>
      </c>
      <c r="DQ22" s="27">
        <f t="shared" si="41"/>
        <v>-1273750.43</v>
      </c>
      <c r="DR22" s="27">
        <f t="shared" si="41"/>
        <v>0</v>
      </c>
      <c r="DS22" s="27">
        <f t="shared" si="41"/>
        <v>0</v>
      </c>
      <c r="DT22" s="27">
        <f t="shared" si="41"/>
        <v>0</v>
      </c>
      <c r="DU22" s="27">
        <f t="shared" si="41"/>
        <v>0</v>
      </c>
      <c r="DV22" s="27">
        <f t="shared" si="41"/>
        <v>0</v>
      </c>
      <c r="DW22" s="27">
        <f t="shared" si="41"/>
        <v>0</v>
      </c>
      <c r="DX22" s="27">
        <f t="shared" si="41"/>
        <v>0</v>
      </c>
      <c r="DY22" s="27">
        <f t="shared" si="41"/>
        <v>0</v>
      </c>
      <c r="DZ22" s="27">
        <f t="shared" ref="DZ22:GK22" si="42">SUM(DZ23:DZ33)</f>
        <v>0</v>
      </c>
      <c r="EA22" s="27">
        <f t="shared" si="42"/>
        <v>0</v>
      </c>
      <c r="EB22" s="27">
        <f t="shared" si="42"/>
        <v>0</v>
      </c>
      <c r="EC22" s="27">
        <f t="shared" si="42"/>
        <v>0</v>
      </c>
      <c r="ED22" s="27">
        <f t="shared" si="42"/>
        <v>0</v>
      </c>
      <c r="EE22" s="27">
        <f t="shared" si="42"/>
        <v>0</v>
      </c>
      <c r="EF22" s="27">
        <f t="shared" si="42"/>
        <v>0</v>
      </c>
      <c r="EG22" s="27">
        <f t="shared" si="42"/>
        <v>0</v>
      </c>
      <c r="EH22" s="27">
        <f t="shared" si="42"/>
        <v>0</v>
      </c>
      <c r="EI22" s="27">
        <f t="shared" si="42"/>
        <v>0</v>
      </c>
      <c r="EJ22" s="27">
        <f t="shared" si="42"/>
        <v>0</v>
      </c>
      <c r="EK22" s="27">
        <f t="shared" si="42"/>
        <v>0</v>
      </c>
      <c r="EL22" s="27">
        <f t="shared" si="42"/>
        <v>0</v>
      </c>
      <c r="EM22" s="27">
        <f t="shared" si="42"/>
        <v>0</v>
      </c>
      <c r="EN22" s="27">
        <f t="shared" si="42"/>
        <v>0</v>
      </c>
      <c r="EO22" s="27">
        <f t="shared" si="42"/>
        <v>0</v>
      </c>
      <c r="EP22" s="27">
        <f t="shared" si="42"/>
        <v>0</v>
      </c>
      <c r="EQ22" s="27">
        <f t="shared" si="42"/>
        <v>0</v>
      </c>
      <c r="ER22" s="27">
        <f t="shared" si="42"/>
        <v>0</v>
      </c>
      <c r="ES22" s="27">
        <f t="shared" si="42"/>
        <v>0</v>
      </c>
      <c r="ET22" s="27">
        <f t="shared" si="42"/>
        <v>0</v>
      </c>
      <c r="EU22" s="27">
        <f t="shared" si="42"/>
        <v>0</v>
      </c>
      <c r="EV22" s="27">
        <f t="shared" si="42"/>
        <v>-1273492.8999999999</v>
      </c>
      <c r="EW22" s="27">
        <f t="shared" si="42"/>
        <v>0</v>
      </c>
      <c r="EX22" s="27">
        <f t="shared" si="42"/>
        <v>0</v>
      </c>
      <c r="EY22" s="27">
        <f t="shared" si="42"/>
        <v>0</v>
      </c>
      <c r="EZ22" s="27">
        <f t="shared" si="42"/>
        <v>0</v>
      </c>
      <c r="FA22" s="27">
        <f t="shared" si="42"/>
        <v>0</v>
      </c>
      <c r="FB22" s="27">
        <f t="shared" si="42"/>
        <v>0</v>
      </c>
      <c r="FC22" s="27">
        <f t="shared" si="42"/>
        <v>0</v>
      </c>
      <c r="FD22" s="27">
        <f t="shared" si="42"/>
        <v>0</v>
      </c>
      <c r="FE22" s="27">
        <f t="shared" si="42"/>
        <v>0</v>
      </c>
      <c r="FF22" s="27">
        <f t="shared" si="42"/>
        <v>0</v>
      </c>
      <c r="FG22" s="27">
        <f t="shared" si="42"/>
        <v>0</v>
      </c>
      <c r="FH22" s="27">
        <f t="shared" si="42"/>
        <v>0</v>
      </c>
      <c r="FI22" s="27">
        <f t="shared" si="42"/>
        <v>0</v>
      </c>
      <c r="FJ22" s="27">
        <f t="shared" si="42"/>
        <v>0</v>
      </c>
      <c r="FK22" s="27">
        <f t="shared" si="42"/>
        <v>0</v>
      </c>
      <c r="FL22" s="27">
        <f t="shared" si="42"/>
        <v>0</v>
      </c>
      <c r="FM22" s="27">
        <f t="shared" si="42"/>
        <v>0</v>
      </c>
      <c r="FN22" s="27">
        <f t="shared" si="42"/>
        <v>0</v>
      </c>
      <c r="FO22" s="27">
        <f t="shared" si="42"/>
        <v>0</v>
      </c>
      <c r="FP22" s="27">
        <f t="shared" si="42"/>
        <v>0</v>
      </c>
      <c r="FQ22" s="27">
        <f t="shared" si="42"/>
        <v>0</v>
      </c>
      <c r="FR22" s="27">
        <f t="shared" si="42"/>
        <v>0</v>
      </c>
      <c r="FS22" s="27">
        <f t="shared" si="42"/>
        <v>0</v>
      </c>
      <c r="FT22" s="27">
        <f t="shared" si="42"/>
        <v>0</v>
      </c>
      <c r="FU22" s="27">
        <f t="shared" si="42"/>
        <v>0</v>
      </c>
      <c r="FV22" s="27">
        <f t="shared" si="42"/>
        <v>0</v>
      </c>
      <c r="FW22" s="27">
        <f t="shared" si="42"/>
        <v>0</v>
      </c>
      <c r="FX22" s="27">
        <f t="shared" si="42"/>
        <v>0</v>
      </c>
      <c r="FY22" s="27">
        <f t="shared" si="42"/>
        <v>0</v>
      </c>
      <c r="FZ22" s="27">
        <f t="shared" si="42"/>
        <v>-1273493.76</v>
      </c>
      <c r="GA22" s="27">
        <f t="shared" si="42"/>
        <v>0</v>
      </c>
      <c r="GB22" s="27">
        <f t="shared" si="42"/>
        <v>0</v>
      </c>
      <c r="GC22" s="27">
        <f t="shared" si="42"/>
        <v>0</v>
      </c>
      <c r="GD22" s="27">
        <f t="shared" si="42"/>
        <v>0</v>
      </c>
      <c r="GE22" s="27">
        <f t="shared" si="42"/>
        <v>0</v>
      </c>
      <c r="GF22" s="27">
        <f t="shared" si="42"/>
        <v>0</v>
      </c>
      <c r="GG22" s="27">
        <f t="shared" si="42"/>
        <v>0</v>
      </c>
      <c r="GH22" s="27">
        <f t="shared" si="42"/>
        <v>0</v>
      </c>
      <c r="GI22" s="27">
        <f t="shared" si="42"/>
        <v>0</v>
      </c>
      <c r="GJ22" s="27">
        <f t="shared" si="42"/>
        <v>0</v>
      </c>
      <c r="GK22" s="27">
        <f t="shared" si="42"/>
        <v>0</v>
      </c>
      <c r="GL22" s="27">
        <f t="shared" ref="GL22:IW22" si="43">SUM(GL23:GL33)</f>
        <v>0</v>
      </c>
      <c r="GM22" s="27">
        <f t="shared" si="43"/>
        <v>0</v>
      </c>
      <c r="GN22" s="27">
        <f t="shared" si="43"/>
        <v>0</v>
      </c>
      <c r="GO22" s="27">
        <f t="shared" si="43"/>
        <v>0</v>
      </c>
      <c r="GP22" s="27">
        <f t="shared" si="43"/>
        <v>0</v>
      </c>
      <c r="GQ22" s="27">
        <f t="shared" si="43"/>
        <v>0</v>
      </c>
      <c r="GR22" s="27">
        <f t="shared" si="43"/>
        <v>0</v>
      </c>
      <c r="GS22" s="27">
        <f t="shared" si="43"/>
        <v>0</v>
      </c>
      <c r="GT22" s="27">
        <f t="shared" si="43"/>
        <v>0</v>
      </c>
      <c r="GU22" s="27">
        <f t="shared" si="43"/>
        <v>0</v>
      </c>
      <c r="GV22" s="27">
        <f t="shared" si="43"/>
        <v>0</v>
      </c>
      <c r="GW22" s="27">
        <f t="shared" si="43"/>
        <v>0</v>
      </c>
      <c r="GX22" s="27">
        <f t="shared" si="43"/>
        <v>0</v>
      </c>
      <c r="GY22" s="27">
        <f t="shared" si="43"/>
        <v>0</v>
      </c>
      <c r="GZ22" s="27">
        <f t="shared" si="43"/>
        <v>0</v>
      </c>
      <c r="HA22" s="27">
        <f t="shared" si="43"/>
        <v>0</v>
      </c>
      <c r="HB22" s="27">
        <f t="shared" si="43"/>
        <v>0</v>
      </c>
      <c r="HC22" s="27">
        <f t="shared" si="43"/>
        <v>0</v>
      </c>
      <c r="HD22" s="27">
        <f t="shared" si="43"/>
        <v>0</v>
      </c>
      <c r="HE22" s="27">
        <f t="shared" si="43"/>
        <v>-1358485.98</v>
      </c>
      <c r="HF22" s="27">
        <f t="shared" si="43"/>
        <v>0</v>
      </c>
      <c r="HG22" s="27">
        <f t="shared" si="43"/>
        <v>0</v>
      </c>
      <c r="HH22" s="27">
        <f t="shared" si="43"/>
        <v>0</v>
      </c>
      <c r="HI22" s="27">
        <f t="shared" si="43"/>
        <v>0</v>
      </c>
      <c r="HJ22" s="27">
        <f t="shared" si="43"/>
        <v>0</v>
      </c>
      <c r="HK22" s="27">
        <f t="shared" si="43"/>
        <v>0</v>
      </c>
      <c r="HL22" s="27">
        <f t="shared" si="43"/>
        <v>0</v>
      </c>
      <c r="HM22" s="27">
        <f t="shared" si="43"/>
        <v>0</v>
      </c>
      <c r="HN22" s="27">
        <f t="shared" si="43"/>
        <v>0</v>
      </c>
      <c r="HO22" s="27">
        <f t="shared" si="43"/>
        <v>0</v>
      </c>
      <c r="HP22" s="27">
        <f t="shared" si="43"/>
        <v>0</v>
      </c>
      <c r="HQ22" s="27">
        <f t="shared" si="43"/>
        <v>0</v>
      </c>
      <c r="HR22" s="27">
        <f t="shared" si="43"/>
        <v>0</v>
      </c>
      <c r="HS22" s="27">
        <f t="shared" si="43"/>
        <v>0</v>
      </c>
      <c r="HT22" s="27">
        <f t="shared" si="43"/>
        <v>0</v>
      </c>
      <c r="HU22" s="27">
        <f t="shared" si="43"/>
        <v>0</v>
      </c>
      <c r="HV22" s="27">
        <f t="shared" si="43"/>
        <v>0</v>
      </c>
      <c r="HW22" s="27">
        <f t="shared" si="43"/>
        <v>0</v>
      </c>
      <c r="HX22" s="27">
        <f t="shared" si="43"/>
        <v>0</v>
      </c>
      <c r="HY22" s="27">
        <f t="shared" si="43"/>
        <v>0</v>
      </c>
      <c r="HZ22" s="27">
        <f t="shared" si="43"/>
        <v>0</v>
      </c>
      <c r="IA22" s="27">
        <f t="shared" si="43"/>
        <v>0</v>
      </c>
      <c r="IB22" s="27">
        <f t="shared" si="43"/>
        <v>0</v>
      </c>
      <c r="IC22" s="27">
        <f t="shared" si="43"/>
        <v>0</v>
      </c>
      <c r="ID22" s="27">
        <f t="shared" si="43"/>
        <v>0</v>
      </c>
      <c r="IE22" s="27">
        <f t="shared" si="43"/>
        <v>0</v>
      </c>
      <c r="IF22" s="27">
        <f t="shared" si="43"/>
        <v>0</v>
      </c>
      <c r="IG22" s="27">
        <f t="shared" si="43"/>
        <v>0</v>
      </c>
      <c r="IH22" s="27">
        <f t="shared" si="43"/>
        <v>0</v>
      </c>
      <c r="II22" s="27">
        <f t="shared" si="43"/>
        <v>0</v>
      </c>
      <c r="IJ22" s="27">
        <f t="shared" si="43"/>
        <v>-1272051.05</v>
      </c>
      <c r="IK22" s="27">
        <f t="shared" si="43"/>
        <v>0</v>
      </c>
      <c r="IL22" s="27">
        <f t="shared" si="43"/>
        <v>0</v>
      </c>
      <c r="IM22" s="27">
        <f t="shared" si="43"/>
        <v>0</v>
      </c>
      <c r="IN22" s="27">
        <f t="shared" si="43"/>
        <v>0</v>
      </c>
      <c r="IO22" s="27">
        <f t="shared" si="43"/>
        <v>0</v>
      </c>
      <c r="IP22" s="27">
        <f t="shared" si="43"/>
        <v>0</v>
      </c>
      <c r="IQ22" s="27">
        <f t="shared" si="43"/>
        <v>0</v>
      </c>
      <c r="IR22" s="27">
        <f t="shared" si="43"/>
        <v>0</v>
      </c>
      <c r="IS22" s="27">
        <f t="shared" si="43"/>
        <v>0</v>
      </c>
      <c r="IT22" s="27">
        <f t="shared" si="43"/>
        <v>0</v>
      </c>
      <c r="IU22" s="27">
        <f t="shared" si="43"/>
        <v>0</v>
      </c>
      <c r="IV22" s="27">
        <f t="shared" si="43"/>
        <v>0</v>
      </c>
      <c r="IW22" s="27">
        <f t="shared" si="43"/>
        <v>0</v>
      </c>
      <c r="IX22" s="27">
        <f t="shared" ref="IX22:LI22" si="44">SUM(IX23:IX33)</f>
        <v>0</v>
      </c>
      <c r="IY22" s="27">
        <f t="shared" si="44"/>
        <v>0</v>
      </c>
      <c r="IZ22" s="27">
        <f t="shared" si="44"/>
        <v>0</v>
      </c>
      <c r="JA22" s="27">
        <f t="shared" si="44"/>
        <v>0</v>
      </c>
      <c r="JB22" s="27">
        <f t="shared" si="44"/>
        <v>0</v>
      </c>
      <c r="JC22" s="27">
        <f t="shared" si="44"/>
        <v>0</v>
      </c>
      <c r="JD22" s="27">
        <f t="shared" si="44"/>
        <v>0</v>
      </c>
      <c r="JE22" s="27">
        <f t="shared" si="44"/>
        <v>0</v>
      </c>
      <c r="JF22" s="27">
        <f t="shared" si="44"/>
        <v>0</v>
      </c>
      <c r="JG22" s="27">
        <f t="shared" si="44"/>
        <v>0</v>
      </c>
      <c r="JH22" s="27">
        <f t="shared" si="44"/>
        <v>0</v>
      </c>
      <c r="JI22" s="27">
        <f t="shared" si="44"/>
        <v>0</v>
      </c>
      <c r="JJ22" s="27">
        <f t="shared" si="44"/>
        <v>0</v>
      </c>
      <c r="JK22" s="27">
        <f t="shared" si="44"/>
        <v>0</v>
      </c>
      <c r="JL22" s="27">
        <f t="shared" si="44"/>
        <v>0</v>
      </c>
      <c r="JM22" s="27">
        <f t="shared" si="44"/>
        <v>0</v>
      </c>
      <c r="JN22" s="27">
        <f t="shared" si="44"/>
        <v>-1272051.8299999998</v>
      </c>
      <c r="JO22" s="27">
        <f t="shared" si="44"/>
        <v>0</v>
      </c>
      <c r="JP22" s="27">
        <f t="shared" si="44"/>
        <v>0</v>
      </c>
      <c r="JQ22" s="27">
        <f t="shared" si="44"/>
        <v>0</v>
      </c>
      <c r="JR22" s="27">
        <f t="shared" si="44"/>
        <v>0</v>
      </c>
      <c r="JS22" s="27">
        <f t="shared" si="44"/>
        <v>0</v>
      </c>
      <c r="JT22" s="27">
        <f t="shared" si="44"/>
        <v>0</v>
      </c>
      <c r="JU22" s="27">
        <f t="shared" si="44"/>
        <v>0</v>
      </c>
      <c r="JV22" s="27">
        <f t="shared" si="44"/>
        <v>0</v>
      </c>
      <c r="JW22" s="27">
        <f t="shared" si="44"/>
        <v>0</v>
      </c>
      <c r="JX22" s="27">
        <f t="shared" si="44"/>
        <v>0</v>
      </c>
      <c r="JY22" s="27">
        <f t="shared" si="44"/>
        <v>0</v>
      </c>
      <c r="JZ22" s="27">
        <f t="shared" si="44"/>
        <v>0</v>
      </c>
      <c r="KA22" s="27">
        <f t="shared" si="44"/>
        <v>0</v>
      </c>
      <c r="KB22" s="27">
        <f t="shared" si="44"/>
        <v>0</v>
      </c>
      <c r="KC22" s="27">
        <f t="shared" si="44"/>
        <v>0</v>
      </c>
      <c r="KD22" s="27">
        <f t="shared" si="44"/>
        <v>0</v>
      </c>
      <c r="KE22" s="27">
        <f t="shared" si="44"/>
        <v>0</v>
      </c>
      <c r="KF22" s="27">
        <f t="shared" si="44"/>
        <v>0</v>
      </c>
      <c r="KG22" s="27">
        <f t="shared" si="44"/>
        <v>0</v>
      </c>
      <c r="KH22" s="27">
        <f t="shared" si="44"/>
        <v>0</v>
      </c>
      <c r="KI22" s="27">
        <f t="shared" si="44"/>
        <v>0</v>
      </c>
      <c r="KJ22" s="27">
        <f t="shared" si="44"/>
        <v>0</v>
      </c>
      <c r="KK22" s="27">
        <f t="shared" si="44"/>
        <v>0</v>
      </c>
      <c r="KL22" s="27">
        <f t="shared" si="44"/>
        <v>0</v>
      </c>
      <c r="KM22" s="27">
        <f t="shared" si="44"/>
        <v>0</v>
      </c>
      <c r="KN22" s="27">
        <f t="shared" si="44"/>
        <v>0</v>
      </c>
      <c r="KO22" s="27">
        <f t="shared" si="44"/>
        <v>0</v>
      </c>
      <c r="KP22" s="27">
        <f t="shared" si="44"/>
        <v>0</v>
      </c>
      <c r="KQ22" s="27">
        <f t="shared" si="44"/>
        <v>0</v>
      </c>
      <c r="KR22" s="27">
        <f t="shared" si="44"/>
        <v>0</v>
      </c>
      <c r="KS22" s="27">
        <f t="shared" si="44"/>
        <v>-1270327.27</v>
      </c>
      <c r="KT22" s="27">
        <f t="shared" si="44"/>
        <v>0</v>
      </c>
      <c r="KU22" s="27">
        <f t="shared" si="44"/>
        <v>0</v>
      </c>
      <c r="KV22" s="27">
        <f t="shared" si="44"/>
        <v>0</v>
      </c>
      <c r="KW22" s="27">
        <f t="shared" si="44"/>
        <v>0</v>
      </c>
      <c r="KX22" s="27">
        <f t="shared" si="44"/>
        <v>0</v>
      </c>
      <c r="KY22" s="27">
        <f t="shared" si="44"/>
        <v>0</v>
      </c>
      <c r="KZ22" s="27">
        <f t="shared" si="44"/>
        <v>0</v>
      </c>
      <c r="LA22" s="27">
        <f t="shared" si="44"/>
        <v>0</v>
      </c>
      <c r="LB22" s="27">
        <f t="shared" si="44"/>
        <v>0</v>
      </c>
      <c r="LC22" s="27">
        <f t="shared" si="44"/>
        <v>0</v>
      </c>
      <c r="LD22" s="27">
        <f t="shared" si="44"/>
        <v>0</v>
      </c>
      <c r="LE22" s="27">
        <f t="shared" si="44"/>
        <v>0</v>
      </c>
      <c r="LF22" s="27">
        <f t="shared" si="44"/>
        <v>0</v>
      </c>
      <c r="LG22" s="27">
        <f t="shared" si="44"/>
        <v>0</v>
      </c>
      <c r="LH22" s="27">
        <f t="shared" si="44"/>
        <v>0</v>
      </c>
      <c r="LI22" s="27">
        <f t="shared" si="44"/>
        <v>0</v>
      </c>
      <c r="LJ22" s="27">
        <f t="shared" ref="LJ22:NB22" si="45">SUM(LJ23:LJ33)</f>
        <v>0</v>
      </c>
      <c r="LK22" s="27">
        <f t="shared" si="45"/>
        <v>0</v>
      </c>
      <c r="LL22" s="27">
        <f t="shared" si="45"/>
        <v>0</v>
      </c>
      <c r="LM22" s="27">
        <f t="shared" si="45"/>
        <v>0</v>
      </c>
      <c r="LN22" s="27">
        <f t="shared" si="45"/>
        <v>0</v>
      </c>
      <c r="LO22" s="27">
        <f t="shared" si="45"/>
        <v>0</v>
      </c>
      <c r="LP22" s="27">
        <f t="shared" si="45"/>
        <v>0</v>
      </c>
      <c r="LQ22" s="27">
        <f t="shared" si="45"/>
        <v>0</v>
      </c>
      <c r="LR22" s="27">
        <f t="shared" si="45"/>
        <v>0</v>
      </c>
      <c r="LS22" s="27">
        <f t="shared" si="45"/>
        <v>0</v>
      </c>
      <c r="LT22" s="27">
        <f t="shared" si="45"/>
        <v>0</v>
      </c>
      <c r="LU22" s="27">
        <f t="shared" si="45"/>
        <v>0</v>
      </c>
      <c r="LV22" s="27">
        <f t="shared" si="45"/>
        <v>0</v>
      </c>
      <c r="LW22" s="27">
        <f t="shared" si="45"/>
        <v>-1269115.54</v>
      </c>
      <c r="LX22" s="27">
        <f t="shared" si="45"/>
        <v>0</v>
      </c>
      <c r="LY22" s="27">
        <f t="shared" si="45"/>
        <v>0</v>
      </c>
      <c r="LZ22" s="27">
        <f t="shared" si="45"/>
        <v>0</v>
      </c>
      <c r="MA22" s="27">
        <f t="shared" si="45"/>
        <v>0</v>
      </c>
      <c r="MB22" s="27">
        <f t="shared" si="45"/>
        <v>0</v>
      </c>
      <c r="MC22" s="27">
        <f t="shared" si="45"/>
        <v>0</v>
      </c>
      <c r="MD22" s="27">
        <f t="shared" si="45"/>
        <v>0</v>
      </c>
      <c r="ME22" s="27">
        <f t="shared" si="45"/>
        <v>0</v>
      </c>
      <c r="MF22" s="27">
        <f t="shared" si="45"/>
        <v>0</v>
      </c>
      <c r="MG22" s="27">
        <f t="shared" si="45"/>
        <v>0</v>
      </c>
      <c r="MH22" s="27">
        <f t="shared" si="45"/>
        <v>0</v>
      </c>
      <c r="MI22" s="27">
        <f t="shared" si="45"/>
        <v>0</v>
      </c>
      <c r="MJ22" s="27">
        <f t="shared" si="45"/>
        <v>0</v>
      </c>
      <c r="MK22" s="27">
        <f t="shared" si="45"/>
        <v>0</v>
      </c>
      <c r="ML22" s="27">
        <f t="shared" si="45"/>
        <v>0</v>
      </c>
      <c r="MM22" s="27">
        <f t="shared" si="45"/>
        <v>0</v>
      </c>
      <c r="MN22" s="27">
        <f t="shared" si="45"/>
        <v>0</v>
      </c>
      <c r="MO22" s="27">
        <f t="shared" si="45"/>
        <v>0</v>
      </c>
      <c r="MP22" s="27">
        <f t="shared" si="45"/>
        <v>0</v>
      </c>
      <c r="MQ22" s="27">
        <f t="shared" si="45"/>
        <v>0</v>
      </c>
      <c r="MR22" s="27">
        <f t="shared" si="45"/>
        <v>0</v>
      </c>
      <c r="MS22" s="27">
        <f t="shared" si="45"/>
        <v>0</v>
      </c>
      <c r="MT22" s="27">
        <f t="shared" si="45"/>
        <v>0</v>
      </c>
      <c r="MU22" s="27">
        <f t="shared" si="45"/>
        <v>0</v>
      </c>
      <c r="MV22" s="27">
        <f t="shared" si="45"/>
        <v>0</v>
      </c>
      <c r="MW22" s="27">
        <f t="shared" si="45"/>
        <v>0</v>
      </c>
      <c r="MX22" s="27">
        <f t="shared" si="45"/>
        <v>0</v>
      </c>
      <c r="MY22" s="27">
        <f t="shared" si="45"/>
        <v>0</v>
      </c>
      <c r="MZ22" s="27">
        <f t="shared" si="45"/>
        <v>0</v>
      </c>
      <c r="NA22" s="27">
        <f t="shared" si="45"/>
        <v>0</v>
      </c>
      <c r="NB22" s="27">
        <f t="shared" si="45"/>
        <v>-1290827.92</v>
      </c>
    </row>
    <row r="23" spans="1:366" ht="15" hidden="1" customHeight="1" outlineLevel="1">
      <c r="A23" s="1" t="s">
        <v>172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>
        <v>-30000</v>
      </c>
      <c r="AS23" s="5">
        <v>-10000</v>
      </c>
      <c r="AT23" s="5">
        <v>-10000</v>
      </c>
      <c r="AU23" s="5">
        <v>-10000</v>
      </c>
      <c r="AV23" s="5">
        <v>-30000</v>
      </c>
      <c r="AW23" s="5"/>
      <c r="AX23" s="5"/>
      <c r="AY23" s="5">
        <v>-10000</v>
      </c>
      <c r="AZ23" s="5">
        <v>-10000</v>
      </c>
      <c r="BA23" s="5">
        <v>-10000</v>
      </c>
      <c r="BB23" s="5">
        <v>-10000</v>
      </c>
      <c r="BC23" s="5">
        <v>-30000</v>
      </c>
      <c r="BD23" s="5"/>
      <c r="BE23" s="5"/>
      <c r="BF23" s="5">
        <v>-10000</v>
      </c>
      <c r="BG23" s="5">
        <v>-10000</v>
      </c>
      <c r="BH23" s="5">
        <v>-10000</v>
      </c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>
        <v>-10000</v>
      </c>
      <c r="BX23" s="5">
        <v>-30000</v>
      </c>
      <c r="BY23" s="5"/>
      <c r="BZ23" s="5"/>
      <c r="CA23" s="5"/>
      <c r="CB23" s="5">
        <v>-10000</v>
      </c>
      <c r="CC23" s="5">
        <v>-10000</v>
      </c>
      <c r="CD23" s="5">
        <v>-10000</v>
      </c>
      <c r="CE23" s="5">
        <v>-30000</v>
      </c>
      <c r="CF23" s="5"/>
      <c r="CG23" s="5"/>
      <c r="CH23" s="5">
        <v>-10000</v>
      </c>
      <c r="CI23" s="5">
        <v>-10000</v>
      </c>
      <c r="CJ23" s="5">
        <v>-30000</v>
      </c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>
        <v>-10000</v>
      </c>
      <c r="DG23" s="5">
        <v>-30000</v>
      </c>
      <c r="DH23" s="5"/>
      <c r="DI23" s="5"/>
      <c r="DJ23" s="5"/>
      <c r="DK23" s="5">
        <v>-10000</v>
      </c>
      <c r="DL23" s="5">
        <v>-10000</v>
      </c>
      <c r="DM23" s="5">
        <v>-10000</v>
      </c>
      <c r="DN23" s="5">
        <v>-30000</v>
      </c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</row>
    <row r="24" spans="1:366" ht="15" hidden="1" customHeight="1" outlineLevel="1">
      <c r="A24" s="1" t="s">
        <v>173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>
        <f>-215000-550000-21000</f>
        <v>-786000</v>
      </c>
      <c r="AS24" s="5">
        <f>-128000-3000-189000-2300</f>
        <v>-322300</v>
      </c>
      <c r="AT24" s="5">
        <f>-99200-64338.15</f>
        <v>-163538.15</v>
      </c>
      <c r="AU24" s="5">
        <f>-361840-39180</f>
        <v>-401020</v>
      </c>
      <c r="AV24" s="5">
        <v>-521711.03</v>
      </c>
      <c r="AW24" s="5"/>
      <c r="AX24" s="5"/>
      <c r="AY24" s="5">
        <f>-288283.41-392735.46-21078.09</f>
        <v>-702096.96</v>
      </c>
      <c r="AZ24" s="5">
        <f>-10822.65-40019.69</f>
        <v>-50842.340000000004</v>
      </c>
      <c r="BA24" s="5">
        <f>-71919.48-12253.9-368-8383.18</f>
        <v>-92924.56</v>
      </c>
      <c r="BB24" s="5">
        <v>-84173.38</v>
      </c>
      <c r="BC24" s="5"/>
      <c r="BD24" s="5"/>
      <c r="BE24" s="5"/>
      <c r="BF24" s="5">
        <f>-203209.12-53000</f>
        <v>-256209.12</v>
      </c>
      <c r="BG24" s="5">
        <v>-53000</v>
      </c>
      <c r="BH24" s="5">
        <f>-395321.89-101374.6-14000-39000</f>
        <v>-549696.49</v>
      </c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>
        <f>-8330.75-374.96-116280.87--35047.82-300000-300000-300000-300000-300000</f>
        <v>-1589938.76</v>
      </c>
      <c r="BX24" s="5"/>
      <c r="BY24" s="5"/>
      <c r="BZ24" s="5"/>
      <c r="CA24" s="5">
        <v>-258751.5</v>
      </c>
      <c r="CB24" s="5">
        <f>-108000-13000</f>
        <v>-121000</v>
      </c>
      <c r="CC24" s="5">
        <f>-28268.92-600-50640.71-600-12500-137350</f>
        <v>-229959.63</v>
      </c>
      <c r="CD24" s="5">
        <f>-4708.51-34081.69-22077.1</f>
        <v>-60867.3</v>
      </c>
      <c r="CE24" s="5">
        <f>5666-34081.69-4708.51</f>
        <v>-33124.200000000004</v>
      </c>
      <c r="CF24" s="5"/>
      <c r="CG24" s="5"/>
      <c r="CH24" s="5">
        <f>-17553.57-9119.94-5666-720415</f>
        <v>-752754.51</v>
      </c>
      <c r="CI24" s="5">
        <v>-134625</v>
      </c>
      <c r="CJ24" s="5">
        <f>-915.12-6784.51-244776.94</f>
        <v>-252476.57</v>
      </c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>
        <v>-161807.79999999999</v>
      </c>
      <c r="DG24" s="5">
        <v>-161807.79999999999</v>
      </c>
      <c r="DH24" s="5"/>
      <c r="DI24" s="5"/>
      <c r="DJ24" s="5"/>
      <c r="DK24" s="5">
        <v>-1472738.97</v>
      </c>
      <c r="DL24" s="5">
        <f>-904.64-200</f>
        <v>-1104.6399999999999</v>
      </c>
      <c r="DM24" s="5">
        <f>-16937.07-140-30602.19-904.64-954.63</f>
        <v>-49538.529999999992</v>
      </c>
      <c r="DN24" s="5">
        <f>-191100-17875.54-34202.59-34564.79</f>
        <v>-277742.92</v>
      </c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</row>
    <row r="25" spans="1:366" ht="15" hidden="1" customHeight="1" outlineLevel="1">
      <c r="A25" s="1" t="s">
        <v>213</v>
      </c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>
        <v>-40000</v>
      </c>
      <c r="AT25" s="5"/>
      <c r="AU25" s="5"/>
      <c r="AV25" s="5"/>
      <c r="AW25" s="5"/>
      <c r="AX25" s="5"/>
      <c r="AY25" s="5"/>
      <c r="AZ25" s="5"/>
      <c r="BA25" s="5">
        <v>-73000</v>
      </c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</row>
    <row r="26" spans="1:366" ht="15" hidden="1" customHeight="1" outlineLevel="1">
      <c r="A26" s="1" t="s">
        <v>214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-150000</v>
      </c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>
        <f>-170481.37-9284.71</f>
        <v>-179766.08</v>
      </c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>
        <f>-60127-45160.64</f>
        <v>-105287.64</v>
      </c>
      <c r="DN26" s="5">
        <v>-2100</v>
      </c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</row>
    <row r="27" spans="1:366" ht="15" hidden="1" customHeight="1" outlineLevel="1">
      <c r="A27" s="1" t="s">
        <v>282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>
        <v>-2833.93</v>
      </c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</row>
    <row r="28" spans="1:366" ht="15" hidden="1" customHeight="1" outlineLevel="1">
      <c r="A28" s="1" t="s">
        <v>174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</row>
    <row r="29" spans="1:366" ht="14.25" hidden="1" customHeight="1" outlineLevel="1">
      <c r="A29" s="1" t="s">
        <v>287</v>
      </c>
      <c r="B29" s="5">
        <f>-IFERROR(VLOOKUP((CONCATENATE(RIGHT(CONCATENATE("0",DAY(B4)),2),RIGHT(CONCATENATE("0",MONTH(B4)),2),"2018")),'[1]Pago COFIDE'!$H$4:$I$15,2,0),0)</f>
        <v>0</v>
      </c>
      <c r="C29" s="5">
        <f>-IFERROR(VLOOKUP((CONCATENATE(RIGHT(CONCATENATE("0",DAY(C4)),2),RIGHT(CONCATENATE("0",MONTH(C4)),2),"2018")),'[1]Pago COFIDE'!$H$4:$I$15,2,0),0)</f>
        <v>0</v>
      </c>
      <c r="D29" s="5">
        <f>-IFERROR(VLOOKUP((CONCATENATE(RIGHT(CONCATENATE("0",DAY(D4)),2),RIGHT(CONCATENATE("0",MONTH(D4)),2),"2018")),'[1]Pago COFIDE'!$H$4:$I$15,2,0),0)</f>
        <v>0</v>
      </c>
      <c r="E29" s="5">
        <f>-IFERROR(VLOOKUP((CONCATENATE(RIGHT(CONCATENATE("0",DAY(E4)),2),RIGHT(CONCATENATE("0",MONTH(E4)),2),"2018")),'[1]Pago COFIDE'!$H$4:$I$15,2,0),0)</f>
        <v>0</v>
      </c>
      <c r="F29" s="5">
        <f>-IFERROR(VLOOKUP((CONCATENATE(RIGHT(CONCATENATE("0",DAY(F4)),2),RIGHT(CONCATENATE("0",MONTH(F4)),2),"2018")),'[1]Pago COFIDE'!$H$4:$I$15,2,0),0)</f>
        <v>0</v>
      </c>
      <c r="G29" s="5">
        <f>-IFERROR(VLOOKUP((CONCATENATE(RIGHT(CONCATENATE("0",DAY(G4)),2),RIGHT(CONCATENATE("0",MONTH(G4)),2),"2018")),'[1]Pago COFIDE'!$H$4:$I$15,2,0),0)</f>
        <v>0</v>
      </c>
      <c r="H29" s="5">
        <f>-IFERROR(VLOOKUP((CONCATENATE(RIGHT(CONCATENATE("0",DAY(H4)),2),RIGHT(CONCATENATE("0",MONTH(H4)),2),"2018")),'[1]Pago COFIDE'!$H$4:$I$15,2,0),0)</f>
        <v>0</v>
      </c>
      <c r="I29" s="5">
        <f>-IFERROR(VLOOKUP((CONCATENATE(RIGHT(CONCATENATE("0",DAY(I4)),2),RIGHT(CONCATENATE("0",MONTH(I4)),2),"2018")),'[1]Pago COFIDE'!$H$4:$I$15,2,0),0)</f>
        <v>0</v>
      </c>
      <c r="J29" s="5">
        <f>-IFERROR(VLOOKUP((CONCATENATE(RIGHT(CONCATENATE("0",DAY(J4)),2),RIGHT(CONCATENATE("0",MONTH(J4)),2),"2018")),'[1]Pago COFIDE'!$H$4:$I$15,2,0),0)</f>
        <v>0</v>
      </c>
      <c r="K29" s="5">
        <f>-IFERROR(VLOOKUP((CONCATENATE(RIGHT(CONCATENATE("0",DAY(K4)),2),RIGHT(CONCATENATE("0",MONTH(K4)),2),"2018")),'[1]Pago COFIDE'!$H$4:$I$15,2,0),0)</f>
        <v>0</v>
      </c>
      <c r="L29" s="5">
        <f>-IFERROR(VLOOKUP((CONCATENATE(RIGHT(CONCATENATE("0",DAY(L4)),2),RIGHT(CONCATENATE("0",MONTH(L4)),2),"2018")),'[1]Pago COFIDE'!$H$4:$I$15,2,0),0)</f>
        <v>0</v>
      </c>
      <c r="M29" s="5">
        <f>-IFERROR(VLOOKUP((CONCATENATE(RIGHT(CONCATENATE("0",DAY(M4)),2),RIGHT(CONCATENATE("0",MONTH(M4)),2),"2018")),'[1]Pago COFIDE'!$H$4:$I$15,2,0),0)</f>
        <v>0</v>
      </c>
      <c r="N29" s="5">
        <f>-IFERROR(VLOOKUP((CONCATENATE(RIGHT(CONCATENATE("0",DAY(N4)),2),RIGHT(CONCATENATE("0",MONTH(N4)),2),"2018")),'[1]Pago COFIDE'!$H$4:$I$15,2,0),0)</f>
        <v>0</v>
      </c>
      <c r="O29" s="5">
        <f>-IFERROR(VLOOKUP((CONCATENATE(RIGHT(CONCATENATE("0",DAY(O4)),2),RIGHT(CONCATENATE("0",MONTH(O4)),2),"2018")),'[1]Pago COFIDE'!$H$4:$I$15,2,0),0)</f>
        <v>0</v>
      </c>
      <c r="P29" s="5">
        <f>-IFERROR(VLOOKUP((CONCATENATE(RIGHT(CONCATENATE("0",DAY(P4)),2),RIGHT(CONCATENATE("0",MONTH(P4)),2),"2018")),'[1]Pago COFIDE'!$H$4:$I$15,2,0),0)</f>
        <v>0</v>
      </c>
      <c r="Q29" s="5">
        <f>-IFERROR(VLOOKUP((CONCATENATE(RIGHT(CONCATENATE("0",DAY(Q4)),2),RIGHT(CONCATENATE("0",MONTH(Q4)),2),"2018")),'[1]Pago COFIDE'!$H$4:$I$15,2,0),0)</f>
        <v>0</v>
      </c>
      <c r="R29" s="5">
        <f>-IFERROR(VLOOKUP((CONCATENATE(RIGHT(CONCATENATE("0",DAY(R4)),2),RIGHT(CONCATENATE("0",MONTH(R4)),2),"2018")),'[1]Pago COFIDE'!$H$4:$I$15,2,0),0)</f>
        <v>0</v>
      </c>
      <c r="S29" s="5">
        <f>-IFERROR(VLOOKUP((CONCATENATE(RIGHT(CONCATENATE("0",DAY(S4)),2),RIGHT(CONCATENATE("0",MONTH(S4)),2),"2018")),'[1]Pago COFIDE'!$H$4:$I$15,2,0),0)</f>
        <v>0</v>
      </c>
      <c r="T29" s="5">
        <f>-IFERROR(VLOOKUP((CONCATENATE(RIGHT(CONCATENATE("0",DAY(T4)),2),RIGHT(CONCATENATE("0",MONTH(T4)),2),"2018")),'[1]Pago COFIDE'!$H$4:$I$15,2,0),0)</f>
        <v>0</v>
      </c>
      <c r="U29" s="5">
        <f>-IFERROR(VLOOKUP((CONCATENATE(RIGHT(CONCATENATE("0",DAY(U4)),2),RIGHT(CONCATENATE("0",MONTH(U4)),2),"2018")),'[1]Pago COFIDE'!$H$4:$I$15,2,0),0)</f>
        <v>0</v>
      </c>
      <c r="V29" s="5">
        <f>-IFERROR(VLOOKUP((CONCATENATE(RIGHT(CONCATENATE("0",DAY(V4)),2),RIGHT(CONCATENATE("0",MONTH(V4)),2),"2018")),'[1]Pago COFIDE'!$H$4:$I$15,2,0),0)</f>
        <v>0</v>
      </c>
      <c r="W29" s="5">
        <f>-IFERROR(VLOOKUP((CONCATENATE(RIGHT(CONCATENATE("0",DAY(W4)),2),RIGHT(CONCATENATE("0",MONTH(W4)),2),"2018")),'[1]Pago COFIDE'!$H$4:$I$15,2,0),0)</f>
        <v>0</v>
      </c>
      <c r="X29" s="5">
        <f>-IFERROR(VLOOKUP((CONCATENATE(RIGHT(CONCATENATE("0",DAY(X4)),2),RIGHT(CONCATENATE("0",MONTH(X4)),2),"2018")),'[1]Pago COFIDE'!$H$4:$I$15,2,0),0)</f>
        <v>0</v>
      </c>
      <c r="Y29" s="5">
        <f>-IFERROR(VLOOKUP((CONCATENATE(RIGHT(CONCATENATE("0",DAY(Y4)),2),RIGHT(CONCATENATE("0",MONTH(Y4)),2),"2018")),'[1]Pago COFIDE'!$H$4:$I$15,2,0),0)</f>
        <v>0</v>
      </c>
      <c r="Z29" s="5">
        <f>-IFERROR(VLOOKUP((CONCATENATE(RIGHT(CONCATENATE("0",DAY(Z4)),2),RIGHT(CONCATENATE("0",MONTH(Z4)),2),"2018")),'[1]Pago COFIDE'!$H$4:$I$15,2,0),0)</f>
        <v>0</v>
      </c>
      <c r="AA29" s="5">
        <f>-IFERROR(VLOOKUP((CONCATENATE(RIGHT(CONCATENATE("0",DAY(AA4)),2),RIGHT(CONCATENATE("0",MONTH(AA4)),2),"2018")),'[1]Pago COFIDE'!$H$4:$I$15,2,0),0)</f>
        <v>0</v>
      </c>
      <c r="AB29" s="5">
        <f>-IFERROR(VLOOKUP((CONCATENATE(RIGHT(CONCATENATE("0",DAY(AB4)),2),RIGHT(CONCATENATE("0",MONTH(AB4)),2),"2018")),'[1]Pago COFIDE'!$H$4:$I$15,2,0),0)</f>
        <v>0</v>
      </c>
      <c r="AC29" s="5">
        <f>-IFERROR(VLOOKUP((CONCATENATE(RIGHT(CONCATENATE("0",DAY(AC4)),2),RIGHT(CONCATENATE("0",MONTH(AC4)),2),"2018")),'[1]Pago COFIDE'!$H$4:$I$15,2,0),0)</f>
        <v>0</v>
      </c>
      <c r="AD29" s="5">
        <f>-IFERROR(VLOOKUP((CONCATENATE(RIGHT(CONCATENATE("0",DAY(AD4)),2),RIGHT(CONCATENATE("0",MONTH(AD4)),2),"2018")),'[1]Pago COFIDE'!$H$4:$I$15,2,0),0)</f>
        <v>0</v>
      </c>
      <c r="AE29" s="5">
        <v>-1245324.8</v>
      </c>
      <c r="AF29" s="5"/>
      <c r="AG29" s="5">
        <f>-IFERROR(VLOOKUP((CONCATENATE(RIGHT(CONCATENATE("0",DAY(AG4)),2),RIGHT(CONCATENATE("0",MONTH(AG4)),2),"2018")),'[1]Pago COFIDE'!$H$4:$I$15,2,0),0)</f>
        <v>0</v>
      </c>
      <c r="AH29" s="5">
        <f>-IFERROR(VLOOKUP((CONCATENATE(RIGHT(CONCATENATE("0",DAY(AH4)),2),RIGHT(CONCATENATE("0",MONTH(AH4)),2),"2018")),'[1]Pago COFIDE'!$H$4:$I$15,2,0),0)</f>
        <v>0</v>
      </c>
      <c r="AI29" s="5">
        <f>-IFERROR(VLOOKUP((CONCATENATE(RIGHT(CONCATENATE("0",DAY(AI4)),2),RIGHT(CONCATENATE("0",MONTH(AI4)),2),"2018")),'[1]Pago COFIDE'!$H$4:$I$15,2,0),0)</f>
        <v>0</v>
      </c>
      <c r="AJ29" s="5">
        <f>-IFERROR(VLOOKUP((CONCATENATE(RIGHT(CONCATENATE("0",DAY(AJ4)),2),RIGHT(CONCATENATE("0",MONTH(AJ4)),2),"2018")),'[1]Pago COFIDE'!$H$4:$I$15,2,0),0)</f>
        <v>0</v>
      </c>
      <c r="AK29" s="5">
        <f>-IFERROR(VLOOKUP((CONCATENATE(RIGHT(CONCATENATE("0",DAY(AK4)),2),RIGHT(CONCATENATE("0",MONTH(AK4)),2),"2018")),'[1]Pago COFIDE'!$H$4:$I$15,2,0),0)</f>
        <v>0</v>
      </c>
      <c r="AL29" s="5">
        <f>-IFERROR(VLOOKUP((CONCATENATE(RIGHT(CONCATENATE("0",DAY(AL4)),2),RIGHT(CONCATENATE("0",MONTH(AL4)),2),"2018")),'[1]Pago COFIDE'!$H$4:$I$15,2,0),0)</f>
        <v>0</v>
      </c>
      <c r="AM29" s="5">
        <f>-IFERROR(VLOOKUP((CONCATENATE(RIGHT(CONCATENATE("0",DAY(AM4)),2),RIGHT(CONCATENATE("0",MONTH(AM4)),2),"2018")),'[1]Pago COFIDE'!$H$4:$I$15,2,0),0)</f>
        <v>0</v>
      </c>
      <c r="AN29" s="5">
        <f>-IFERROR(VLOOKUP((CONCATENATE(RIGHT(CONCATENATE("0",DAY(AN4)),2),RIGHT(CONCATENATE("0",MONTH(AN4)),2),"2018")),'[1]Pago COFIDE'!$H$4:$I$15,2,0),0)</f>
        <v>0</v>
      </c>
      <c r="AO29" s="5">
        <f>-IFERROR(VLOOKUP((CONCATENATE(RIGHT(CONCATENATE("0",DAY(AO4)),2),RIGHT(CONCATENATE("0",MONTH(AO4)),2),"2018")),'[1]Pago COFIDE'!$H$4:$I$15,2,0),0)</f>
        <v>0</v>
      </c>
      <c r="AP29" s="5">
        <f>-IFERROR(VLOOKUP((CONCATENATE(RIGHT(CONCATENATE("0",DAY(AP4)),2),RIGHT(CONCATENATE("0",MONTH(AP4)),2),"2018")),'[1]Pago COFIDE'!$H$4:$I$15,2,0),0)</f>
        <v>0</v>
      </c>
      <c r="AQ29" s="5">
        <f>-IFERROR(VLOOKUP((CONCATENATE(RIGHT(CONCATENATE("0",DAY(AQ4)),2),RIGHT(CONCATENATE("0",MONTH(AQ4)),2),"2018")),'[1]Pago COFIDE'!$H$4:$I$15,2,0),0)</f>
        <v>0</v>
      </c>
      <c r="AR29" s="5">
        <f>-IFERROR(VLOOKUP((CONCATENATE(RIGHT(CONCATENATE("0",DAY(AR4)),2),RIGHT(CONCATENATE("0",MONTH(AR4)),2),"2018")),'[1]Pago COFIDE'!$H$4:$I$15,2,0),0)</f>
        <v>0</v>
      </c>
      <c r="AS29" s="5">
        <f>-IFERROR(VLOOKUP((CONCATENATE(RIGHT(CONCATENATE("0",DAY(AS4)),2),RIGHT(CONCATENATE("0",MONTH(AS4)),2),"2018")),'[1]Pago COFIDE'!$H$4:$I$15,2,0),0)</f>
        <v>0</v>
      </c>
      <c r="AT29" s="5">
        <f>-IFERROR(VLOOKUP((CONCATENATE(RIGHT(CONCATENATE("0",DAY(AT4)),2),RIGHT(CONCATENATE("0",MONTH(AT4)),2),"2018")),'[1]Pago COFIDE'!$H$4:$I$15,2,0),0)</f>
        <v>0</v>
      </c>
      <c r="AU29" s="5">
        <f>-IFERROR(VLOOKUP((CONCATENATE(RIGHT(CONCATENATE("0",DAY(AU4)),2),RIGHT(CONCATENATE("0",MONTH(AU4)),2),"2018")),'[1]Pago COFIDE'!$H$4:$I$15,2,0),0)</f>
        <v>0</v>
      </c>
      <c r="AV29" s="5">
        <f>-IFERROR(VLOOKUP((CONCATENATE(RIGHT(CONCATENATE("0",DAY(AV4)),2),RIGHT(CONCATENATE("0",MONTH(AV4)),2),"2018")),'[1]Pago COFIDE'!$H$4:$I$15,2,0),0)</f>
        <v>0</v>
      </c>
      <c r="AW29" s="5">
        <f>-IFERROR(VLOOKUP((CONCATENATE(RIGHT(CONCATENATE("0",DAY(AW4)),2),RIGHT(CONCATENATE("0",MONTH(AW4)),2),"2018")),'[1]Pago COFIDE'!$H$4:$I$15,2,0),0)</f>
        <v>0</v>
      </c>
      <c r="AX29" s="5">
        <f>-IFERROR(VLOOKUP((CONCATENATE(RIGHT(CONCATENATE("0",DAY(AX4)),2),RIGHT(CONCATENATE("0",MONTH(AX4)),2),"2018")),'[1]Pago COFIDE'!$H$4:$I$15,2,0),0)</f>
        <v>0</v>
      </c>
      <c r="AY29" s="5">
        <f>-IFERROR(VLOOKUP((CONCATENATE(RIGHT(CONCATENATE("0",DAY(AY4)),2),RIGHT(CONCATENATE("0",MONTH(AY4)),2),"2018")),'[1]Pago COFIDE'!$H$4:$I$15,2,0),0)</f>
        <v>0</v>
      </c>
      <c r="AZ29" s="5">
        <f>-IFERROR(VLOOKUP((CONCATENATE(RIGHT(CONCATENATE("0",DAY(AZ4)),2),RIGHT(CONCATENATE("0",MONTH(AZ4)),2),"2018")),'[1]Pago COFIDE'!$H$4:$I$15,2,0),0)</f>
        <v>0</v>
      </c>
      <c r="BA29" s="5">
        <f>-IFERROR(VLOOKUP((CONCATENATE(RIGHT(CONCATENATE("0",DAY(BA4)),2),RIGHT(CONCATENATE("0",MONTH(BA4)),2),"2018")),'[1]Pago COFIDE'!$H$4:$I$15,2,0),0)</f>
        <v>0</v>
      </c>
      <c r="BB29" s="5">
        <f>-IFERROR(VLOOKUP((CONCATENATE(RIGHT(CONCATENATE("0",DAY(BB4)),2),RIGHT(CONCATENATE("0",MONTH(BB4)),2),"2018")),'[1]Pago COFIDE'!$H$4:$I$15,2,0),0)</f>
        <v>0</v>
      </c>
      <c r="BC29" s="5">
        <f>-IFERROR(VLOOKUP((CONCATENATE(RIGHT(CONCATENATE("0",DAY(BC4)),2),RIGHT(CONCATENATE("0",MONTH(BC4)),2),"2018")),'[1]Pago COFIDE'!$H$4:$I$15,2,0),0)</f>
        <v>0</v>
      </c>
      <c r="BD29" s="5">
        <f>-IFERROR(VLOOKUP((CONCATENATE(RIGHT(CONCATENATE("0",DAY(BD4)),2),RIGHT(CONCATENATE("0",MONTH(BD4)),2),"2018")),'[1]Pago COFIDE'!$H$4:$I$15,2,0),0)</f>
        <v>0</v>
      </c>
      <c r="BE29" s="5">
        <f>-IFERROR(VLOOKUP((CONCATENATE(RIGHT(CONCATENATE("0",DAY(BE4)),2),RIGHT(CONCATENATE("0",MONTH(BE4)),2),"2018")),'[1]Pago COFIDE'!$H$4:$I$15,2,0),0)</f>
        <v>0</v>
      </c>
      <c r="BF29" s="5">
        <f>-IFERROR(VLOOKUP((CONCATENATE(RIGHT(CONCATENATE("0",DAY(BF4)),2),RIGHT(CONCATENATE("0",MONTH(BF4)),2),"2018")),'[1]Pago COFIDE'!$H$4:$I$15,2,0),0)</f>
        <v>0</v>
      </c>
      <c r="BG29" s="5">
        <f>-IFERROR(VLOOKUP((CONCATENATE(RIGHT(CONCATENATE("0",DAY(BG4)),2),RIGHT(CONCATENATE("0",MONTH(BG4)),2),"2018")),'[1]Pago COFIDE'!$H$4:$I$15,2,0),0)</f>
        <v>0</v>
      </c>
      <c r="BH29" s="5">
        <v>-1300000</v>
      </c>
      <c r="BI29" s="5">
        <f>-IFERROR(VLOOKUP((CONCATENATE(RIGHT(CONCATENATE("0",DAY(BI4)),2),RIGHT(CONCATENATE("0",MONTH(BI4)),2),"2018")),'[1]Pago COFIDE'!$H$4:$I$15,2,0),0)</f>
        <v>0</v>
      </c>
      <c r="BJ29" s="5">
        <f>-IFERROR(VLOOKUP((CONCATENATE(RIGHT(CONCATENATE("0",DAY(BJ4)),2),RIGHT(CONCATENATE("0",MONTH(BJ4)),2),"2018")),'[1]Pago COFIDE'!$H$4:$I$15,2,0),0)</f>
        <v>0</v>
      </c>
      <c r="BK29" s="5">
        <f>-IFERROR(VLOOKUP((CONCATENATE(RIGHT(CONCATENATE("0",DAY(BK4)),2),RIGHT(CONCATENATE("0",MONTH(BK4)),2),"2018")),'[1]Pago COFIDE'!$H$4:$I$15,2,0),0)</f>
        <v>0</v>
      </c>
      <c r="BL29" s="5">
        <f>-IFERROR(VLOOKUP((CONCATENATE(RIGHT(CONCATENATE("0",DAY(BL4)),2),RIGHT(CONCATENATE("0",MONTH(BL4)),2),"2018")),'[1]Pago COFIDE'!$H$4:$I$15,2,0),0)</f>
        <v>0</v>
      </c>
      <c r="BM29" s="5">
        <f>-IFERROR(VLOOKUP((CONCATENATE(RIGHT(CONCATENATE("0",DAY(BM4)),2),RIGHT(CONCATENATE("0",MONTH(BM4)),2),"2018")),'[1]Pago COFIDE'!$H$4:$I$15,2,0),0)</f>
        <v>0</v>
      </c>
      <c r="BN29" s="5">
        <f>-IFERROR(VLOOKUP((CONCATENATE(RIGHT(CONCATENATE("0",DAY(BN4)),2),RIGHT(CONCATENATE("0",MONTH(BN4)),2),"2018")),'[1]Pago COFIDE'!$H$4:$I$15,2,0),0)</f>
        <v>0</v>
      </c>
      <c r="BO29" s="5">
        <f>-IFERROR(VLOOKUP((CONCATENATE(RIGHT(CONCATENATE("0",DAY(BO4)),2),RIGHT(CONCATENATE("0",MONTH(BO4)),2),"2018")),'[1]Pago COFIDE'!$H$4:$I$15,2,0),0)</f>
        <v>0</v>
      </c>
      <c r="BP29" s="5">
        <f>-IFERROR(VLOOKUP((CONCATENATE(RIGHT(CONCATENATE("0",DAY(BP4)),2),RIGHT(CONCATENATE("0",MONTH(BP4)),2),"2018")),'[1]Pago COFIDE'!$H$4:$I$15,2,0),0)</f>
        <v>0</v>
      </c>
      <c r="BQ29" s="5">
        <f>-IFERROR(VLOOKUP((CONCATENATE(RIGHT(CONCATENATE("0",DAY(BQ4)),2),RIGHT(CONCATENATE("0",MONTH(BQ4)),2),"2018")),'[1]Pago COFIDE'!$H$4:$I$15,2,0),0)</f>
        <v>0</v>
      </c>
      <c r="BR29" s="5">
        <f>-IFERROR(VLOOKUP((CONCATENATE(RIGHT(CONCATENATE("0",DAY(BR4)),2),RIGHT(CONCATENATE("0",MONTH(BR4)),2),"2018")),'[1]Pago COFIDE'!$H$4:$I$15,2,0),0)</f>
        <v>0</v>
      </c>
      <c r="BS29" s="5">
        <f>-IFERROR(VLOOKUP((CONCATENATE(RIGHT(CONCATENATE("0",DAY(BS4)),2),RIGHT(CONCATENATE("0",MONTH(BS4)),2),"2018")),'[1]Pago COFIDE'!$H$4:$I$15,2,0),0)</f>
        <v>0</v>
      </c>
      <c r="BT29" s="5">
        <f>-IFERROR(VLOOKUP((CONCATENATE(RIGHT(CONCATENATE("0",DAY(BT4)),2),RIGHT(CONCATENATE("0",MONTH(BT4)),2),"2018")),'[1]Pago COFIDE'!$H$4:$I$15,2,0),0)</f>
        <v>0</v>
      </c>
      <c r="BU29" s="5">
        <f>-IFERROR(VLOOKUP((CONCATENATE(RIGHT(CONCATENATE("0",DAY(BU4)),2),RIGHT(CONCATENATE("0",MONTH(BU4)),2),"2018")),'[1]Pago COFIDE'!$H$4:$I$15,2,0),0)</f>
        <v>0</v>
      </c>
      <c r="BV29" s="5">
        <f>-IFERROR(VLOOKUP((CONCATENATE(RIGHT(CONCATENATE("0",DAY(BV4)),2),RIGHT(CONCATENATE("0",MONTH(BV4)),2),"2018")),'[1]Pago COFIDE'!$H$4:$I$15,2,0),0)</f>
        <v>0</v>
      </c>
      <c r="BW29" s="5">
        <v>-2300000</v>
      </c>
      <c r="BX29" s="5">
        <v>-1500000</v>
      </c>
      <c r="BY29" s="5">
        <f>-IFERROR(VLOOKUP((CONCATENATE(RIGHT(CONCATENATE("0",DAY(BY4)),2),RIGHT(CONCATENATE("0",MONTH(BY4)),2),"2018")),'[1]Pago COFIDE'!$H$4:$I$15,2,0),0)</f>
        <v>0</v>
      </c>
      <c r="BZ29" s="5">
        <f>-IFERROR(VLOOKUP((CONCATENATE(RIGHT(CONCATENATE("0",DAY(BZ4)),2),RIGHT(CONCATENATE("0",MONTH(BZ4)),2),"2018")),'[1]Pago COFIDE'!$H$4:$I$15,2,0),0)</f>
        <v>0</v>
      </c>
      <c r="CA29" s="5">
        <v>-1200000</v>
      </c>
      <c r="CB29" s="5">
        <f>-IFERROR(VLOOKUP((CONCATENATE(RIGHT(CONCATENATE("0",DAY(CB4)),2),RIGHT(CONCATENATE("0",MONTH(CB4)),2),"2018")),'[1]Pago COFIDE'!$H$4:$I$15,2,0),0)</f>
        <v>0</v>
      </c>
      <c r="CC29" s="5">
        <f>-IFERROR(VLOOKUP((CONCATENATE(RIGHT(CONCATENATE("0",DAY(CC4)),2),RIGHT(CONCATENATE("0",MONTH(CC4)),2),"2018")),'[1]Pago COFIDE'!$H$4:$I$15,2,0),0)</f>
        <v>0</v>
      </c>
      <c r="CD29" s="5">
        <f>-IFERROR(VLOOKUP((CONCATENATE(RIGHT(CONCATENATE("0",DAY(CD4)),2),RIGHT(CONCATENATE("0",MONTH(CD4)),2),"2018")),'[1]Pago COFIDE'!$H$4:$I$15,2,0),0)</f>
        <v>0</v>
      </c>
      <c r="CE29" s="5">
        <f>-IFERROR(VLOOKUP((CONCATENATE(RIGHT(CONCATENATE("0",DAY(CE4)),2),RIGHT(CONCATENATE("0",MONTH(CE4)),2),"2018")),'[1]Pago COFIDE'!$H$4:$I$15,2,0),0)</f>
        <v>0</v>
      </c>
      <c r="CF29" s="5">
        <f>-IFERROR(VLOOKUP((CONCATENATE(RIGHT(CONCATENATE("0",DAY(CF4)),2),RIGHT(CONCATENATE("0",MONTH(CF4)),2),"2018")),'[1]Pago COFIDE'!$H$4:$I$15,2,0),0)</f>
        <v>0</v>
      </c>
      <c r="CG29" s="5">
        <f>-IFERROR(VLOOKUP((CONCATENATE(RIGHT(CONCATENATE("0",DAY(CG4)),2),RIGHT(CONCATENATE("0",MONTH(CG4)),2),"2018")),'[1]Pago COFIDE'!$H$4:$I$15,2,0),0)</f>
        <v>0</v>
      </c>
      <c r="CH29" s="5">
        <f>-IFERROR(VLOOKUP((CONCATENATE(RIGHT(CONCATENATE("0",DAY(CH4)),2),RIGHT(CONCATENATE("0",MONTH(CH4)),2),"2018")),'[1]Pago COFIDE'!$H$4:$I$15,2,0),0)</f>
        <v>0</v>
      </c>
      <c r="CI29" s="5">
        <f>-IFERROR(VLOOKUP((CONCATENATE(RIGHT(CONCATENATE("0",DAY(CI4)),2),RIGHT(CONCATENATE("0",MONTH(CI4)),2),"2018")),'[1]Pago COFIDE'!$H$4:$I$15,2,0),0)</f>
        <v>0</v>
      </c>
      <c r="CJ29" s="5">
        <v>-1318064.1399999999</v>
      </c>
      <c r="CK29" s="5">
        <f>-IFERROR(VLOOKUP((CONCATENATE(RIGHT(CONCATENATE("0",DAY(CK4)),2),RIGHT(CONCATENATE("0",MONTH(CK4)),2),"2018")),'[1]Pago COFIDE'!$H$4:$I$15,2,0),0)</f>
        <v>0</v>
      </c>
      <c r="CL29" s="5">
        <f>-IFERROR(VLOOKUP((CONCATENATE(RIGHT(CONCATENATE("0",DAY(CL4)),2),RIGHT(CONCATENATE("0",MONTH(CL4)),2),"2018")),'[1]Pago COFIDE'!$H$4:$I$15,2,0),0)</f>
        <v>0</v>
      </c>
      <c r="CM29" s="5">
        <f>-IFERROR(VLOOKUP((CONCATENATE(RIGHT(CONCATENATE("0",DAY(CM4)),2),RIGHT(CONCATENATE("0",MONTH(CM4)),2),"2018")),'[1]Pago COFIDE'!$H$4:$I$15,2,0),0)</f>
        <v>-1274229.0299999998</v>
      </c>
      <c r="CN29" s="5">
        <f>-IFERROR(VLOOKUP((CONCATENATE(RIGHT(CONCATENATE("0",DAY(CN4)),2),RIGHT(CONCATENATE("0",MONTH(CN4)),2),"2018")),'[1]Pago COFIDE'!$H$4:$I$15,2,0),0)</f>
        <v>0</v>
      </c>
      <c r="CO29" s="5">
        <f>-IFERROR(VLOOKUP((CONCATENATE(RIGHT(CONCATENATE("0",DAY(CO4)),2),RIGHT(CONCATENATE("0",MONTH(CO4)),2),"2018")),'[1]Pago COFIDE'!$H$4:$I$15,2,0),0)</f>
        <v>0</v>
      </c>
      <c r="CP29" s="5">
        <f>-IFERROR(VLOOKUP((CONCATENATE(RIGHT(CONCATENATE("0",DAY(CP4)),2),RIGHT(CONCATENATE("0",MONTH(CP4)),2),"2018")),'[1]Pago COFIDE'!$H$4:$I$15,2,0),0)</f>
        <v>0</v>
      </c>
      <c r="CQ29" s="5">
        <f>-IFERROR(VLOOKUP((CONCATENATE(RIGHT(CONCATENATE("0",DAY(CQ4)),2),RIGHT(CONCATENATE("0",MONTH(CQ4)),2),"2018")),'[1]Pago COFIDE'!$H$4:$I$15,2,0),0)</f>
        <v>0</v>
      </c>
      <c r="CR29" s="5">
        <f>-IFERROR(VLOOKUP((CONCATENATE(RIGHT(CONCATENATE("0",DAY(CR4)),2),RIGHT(CONCATENATE("0",MONTH(CR4)),2),"2018")),'[1]Pago COFIDE'!$H$4:$I$15,2,0),0)</f>
        <v>0</v>
      </c>
      <c r="CS29" s="5">
        <f>-IFERROR(VLOOKUP((CONCATENATE(RIGHT(CONCATENATE("0",DAY(CS4)),2),RIGHT(CONCATENATE("0",MONTH(CS4)),2),"2018")),'[1]Pago COFIDE'!$H$4:$I$15,2,0),0)</f>
        <v>0</v>
      </c>
      <c r="CT29" s="5">
        <f>-IFERROR(VLOOKUP((CONCATENATE(RIGHT(CONCATENATE("0",DAY(CT4)),2),RIGHT(CONCATENATE("0",MONTH(CT4)),2),"2018")),'[1]Pago COFIDE'!$H$4:$I$15,2,0),0)</f>
        <v>0</v>
      </c>
      <c r="CU29" s="5">
        <f>-IFERROR(VLOOKUP((CONCATENATE(RIGHT(CONCATENATE("0",DAY(CU4)),2),RIGHT(CONCATENATE("0",MONTH(CU4)),2),"2018")),'[1]Pago COFIDE'!$H$4:$I$15,2,0),0)</f>
        <v>0</v>
      </c>
      <c r="CV29" s="5">
        <f>-IFERROR(VLOOKUP((CONCATENATE(RIGHT(CONCATENATE("0",DAY(CV4)),2),RIGHT(CONCATENATE("0",MONTH(CV4)),2),"2018")),'[1]Pago COFIDE'!$H$4:$I$15,2,0),0)</f>
        <v>0</v>
      </c>
      <c r="CW29" s="5">
        <f>-IFERROR(VLOOKUP((CONCATENATE(RIGHT(CONCATENATE("0",DAY(CW4)),2),RIGHT(CONCATENATE("0",MONTH(CW4)),2),"2018")),'[1]Pago COFIDE'!$H$4:$I$15,2,0),0)</f>
        <v>0</v>
      </c>
      <c r="CX29" s="5">
        <f>-IFERROR(VLOOKUP((CONCATENATE(RIGHT(CONCATENATE("0",DAY(CX4)),2),RIGHT(CONCATENATE("0",MONTH(CX4)),2),"2018")),'[1]Pago COFIDE'!$H$4:$I$15,2,0),0)</f>
        <v>0</v>
      </c>
      <c r="CY29" s="5">
        <f>-IFERROR(VLOOKUP((CONCATENATE(RIGHT(CONCATENATE("0",DAY(CY4)),2),RIGHT(CONCATENATE("0",MONTH(CY4)),2),"2018")),'[1]Pago COFIDE'!$H$4:$I$15,2,0),0)</f>
        <v>0</v>
      </c>
      <c r="CZ29" s="5">
        <f>-IFERROR(VLOOKUP((CONCATENATE(RIGHT(CONCATENATE("0",DAY(CZ4)),2),RIGHT(CONCATENATE("0",MONTH(CZ4)),2),"2018")),'[1]Pago COFIDE'!$H$4:$I$15,2,0),0)</f>
        <v>0</v>
      </c>
      <c r="DA29" s="5">
        <f>-IFERROR(VLOOKUP((CONCATENATE(RIGHT(CONCATENATE("0",DAY(DA4)),2),RIGHT(CONCATENATE("0",MONTH(DA4)),2),"2018")),'[1]Pago COFIDE'!$H$4:$I$15,2,0),0)</f>
        <v>0</v>
      </c>
      <c r="DB29" s="5">
        <f>-IFERROR(VLOOKUP((CONCATENATE(RIGHT(CONCATENATE("0",DAY(DB4)),2),RIGHT(CONCATENATE("0",MONTH(DB4)),2),"2018")),'[1]Pago COFIDE'!$H$4:$I$15,2,0),0)</f>
        <v>0</v>
      </c>
      <c r="DC29" s="5">
        <f>-IFERROR(VLOOKUP((CONCATENATE(RIGHT(CONCATENATE("0",DAY(DC4)),2),RIGHT(CONCATENATE("0",MONTH(DC4)),2),"2018")),'[1]Pago COFIDE'!$H$4:$I$15,2,0),0)</f>
        <v>0</v>
      </c>
      <c r="DD29" s="5">
        <f>-IFERROR(VLOOKUP((CONCATENATE(RIGHT(CONCATENATE("0",DAY(DD4)),2),RIGHT(CONCATENATE("0",MONTH(DD4)),2),"2018")),'[1]Pago COFIDE'!$H$4:$I$15,2,0),0)</f>
        <v>0</v>
      </c>
      <c r="DE29" s="5">
        <f>-IFERROR(VLOOKUP((CONCATENATE(RIGHT(CONCATENATE("0",DAY(DE4)),2),RIGHT(CONCATENATE("0",MONTH(DE4)),2),"2018")),'[1]Pago COFIDE'!$H$4:$I$15,2,0),0)</f>
        <v>0</v>
      </c>
      <c r="DF29" s="5">
        <f>-IFERROR(VLOOKUP((CONCATENATE(RIGHT(CONCATENATE("0",DAY(DF4)),2),RIGHT(CONCATENATE("0",MONTH(DF4)),2),"2018")),'[1]Pago COFIDE'!$H$4:$I$15,2,0),0)</f>
        <v>0</v>
      </c>
      <c r="DG29" s="5">
        <f>-IFERROR(VLOOKUP((CONCATENATE(RIGHT(CONCATENATE("0",DAY(DG4)),2),RIGHT(CONCATENATE("0",MONTH(DG4)),2),"2018")),'[1]Pago COFIDE'!$H$4:$I$15,2,0),0)</f>
        <v>0</v>
      </c>
      <c r="DH29" s="5">
        <f>-IFERROR(VLOOKUP((CONCATENATE(RIGHT(CONCATENATE("0",DAY(DH4)),2),RIGHT(CONCATENATE("0",MONTH(DH4)),2),"2018")),'[1]Pago COFIDE'!$H$4:$I$15,2,0),0)</f>
        <v>0</v>
      </c>
      <c r="DI29" s="5">
        <f>-IFERROR(VLOOKUP((CONCATENATE(RIGHT(CONCATENATE("0",DAY(DI4)),2),RIGHT(CONCATENATE("0",MONTH(DI4)),2),"2018")),'[1]Pago COFIDE'!$H$4:$I$15,2,0),0)</f>
        <v>0</v>
      </c>
      <c r="DJ29" s="5">
        <f>-IFERROR(VLOOKUP((CONCATENATE(RIGHT(CONCATENATE("0",DAY(DJ4)),2),RIGHT(CONCATENATE("0",MONTH(DJ4)),2),"2018")),'[1]Pago COFIDE'!$H$4:$I$15,2,0),0)</f>
        <v>0</v>
      </c>
      <c r="DK29" s="5">
        <f>-IFERROR(VLOOKUP((CONCATENATE(RIGHT(CONCATENATE("0",DAY(DK4)),2),RIGHT(CONCATENATE("0",MONTH(DK4)),2),"2018")),'[1]Pago COFIDE'!$H$4:$I$15,2,0),0)</f>
        <v>0</v>
      </c>
      <c r="DL29" s="5">
        <f>-IFERROR(VLOOKUP((CONCATENATE(RIGHT(CONCATENATE("0",DAY(DL4)),2),RIGHT(CONCATENATE("0",MONTH(DL4)),2),"2018")),'[1]Pago COFIDE'!$H$4:$I$15,2,0),0)</f>
        <v>0</v>
      </c>
      <c r="DM29" s="5">
        <f>-IFERROR(VLOOKUP((CONCATENATE(RIGHT(CONCATENATE("0",DAY(DM4)),2),RIGHT(CONCATENATE("0",MONTH(DM4)),2),"2018")),'[1]Pago COFIDE'!$H$4:$I$15,2,0),0)</f>
        <v>0</v>
      </c>
      <c r="DN29" s="5">
        <f>-IFERROR(VLOOKUP((CONCATENATE(RIGHT(CONCATENATE("0",DAY(DN4)),2),RIGHT(CONCATENATE("0",MONTH(DN4)),2),"2018")),'[1]Pago COFIDE'!$H$4:$I$15,2,0),0)</f>
        <v>0</v>
      </c>
      <c r="DO29" s="5">
        <f>-IFERROR(VLOOKUP((CONCATENATE(RIGHT(CONCATENATE("0",DAY(DO4)),2),RIGHT(CONCATENATE("0",MONTH(DO4)),2),"2018")),'[1]Pago COFIDE'!$H$4:$I$15,2,0),0)</f>
        <v>0</v>
      </c>
      <c r="DP29" s="5">
        <f>-IFERROR(VLOOKUP((CONCATENATE(RIGHT(CONCATENATE("0",DAY(DP4)),2),RIGHT(CONCATENATE("0",MONTH(DP4)),2),"2018")),'[1]Pago COFIDE'!$H$4:$I$15,2,0),0)</f>
        <v>0</v>
      </c>
      <c r="DQ29" s="5">
        <f>-IFERROR(VLOOKUP((CONCATENATE(RIGHT(CONCATENATE("0",DAY(DQ4)),2),RIGHT(CONCATENATE("0",MONTH(DQ4)),2),"2018")),'[1]Pago COFIDE'!$H$4:$I$15,2,0),0)</f>
        <v>-1273750.43</v>
      </c>
      <c r="DR29" s="5">
        <f>-IFERROR(VLOOKUP((CONCATENATE(RIGHT(CONCATENATE("0",DAY(DR4)),2),RIGHT(CONCATENATE("0",MONTH(DR4)),2),"2018")),'[1]Pago COFIDE'!$H$4:$I$15,2,0),0)</f>
        <v>0</v>
      </c>
      <c r="DS29" s="5">
        <f>-IFERROR(VLOOKUP((CONCATENATE(RIGHT(CONCATENATE("0",DAY(DS4)),2),RIGHT(CONCATENATE("0",MONTH(DS4)),2),"2018")),'[1]Pago COFIDE'!$H$4:$I$15,2,0),0)</f>
        <v>0</v>
      </c>
      <c r="DT29" s="5">
        <f>-IFERROR(VLOOKUP((CONCATENATE(RIGHT(CONCATENATE("0",DAY(DT4)),2),RIGHT(CONCATENATE("0",MONTH(DT4)),2),"2018")),'[1]Pago COFIDE'!$H$4:$I$15,2,0),0)</f>
        <v>0</v>
      </c>
      <c r="DU29" s="5">
        <f>-IFERROR(VLOOKUP((CONCATENATE(RIGHT(CONCATENATE("0",DAY(DU4)),2),RIGHT(CONCATENATE("0",MONTH(DU4)),2),"2018")),'[1]Pago COFIDE'!$H$4:$I$15,2,0),0)</f>
        <v>0</v>
      </c>
      <c r="DV29" s="5">
        <f>-IFERROR(VLOOKUP((CONCATENATE(RIGHT(CONCATENATE("0",DAY(DV4)),2),RIGHT(CONCATENATE("0",MONTH(DV4)),2),"2018")),'[1]Pago COFIDE'!$H$4:$I$15,2,0),0)</f>
        <v>0</v>
      </c>
      <c r="DW29" s="5">
        <f>-IFERROR(VLOOKUP((CONCATENATE(RIGHT(CONCATENATE("0",DAY(DW4)),2),RIGHT(CONCATENATE("0",MONTH(DW4)),2),"2018")),'[1]Pago COFIDE'!$H$4:$I$15,2,0),0)</f>
        <v>0</v>
      </c>
      <c r="DX29" s="5">
        <f>-IFERROR(VLOOKUP((CONCATENATE(RIGHT(CONCATENATE("0",DAY(DX4)),2),RIGHT(CONCATENATE("0",MONTH(DX4)),2),"2018")),'[1]Pago COFIDE'!$H$4:$I$15,2,0),0)</f>
        <v>0</v>
      </c>
      <c r="DY29" s="5">
        <f>-IFERROR(VLOOKUP((CONCATENATE(RIGHT(CONCATENATE("0",DAY(DY4)),2),RIGHT(CONCATENATE("0",MONTH(DY4)),2),"2018")),'[1]Pago COFIDE'!$H$4:$I$15,2,0),0)</f>
        <v>0</v>
      </c>
      <c r="DZ29" s="5">
        <f>-IFERROR(VLOOKUP((CONCATENATE(RIGHT(CONCATENATE("0",DAY(DZ4)),2),RIGHT(CONCATENATE("0",MONTH(DZ4)),2),"2018")),'[1]Pago COFIDE'!$H$4:$I$15,2,0),0)</f>
        <v>0</v>
      </c>
      <c r="EA29" s="5">
        <f>-IFERROR(VLOOKUP((CONCATENATE(RIGHT(CONCATENATE("0",DAY(EA4)),2),RIGHT(CONCATENATE("0",MONTH(EA4)),2),"2018")),'[1]Pago COFIDE'!$H$4:$I$15,2,0),0)</f>
        <v>0</v>
      </c>
      <c r="EB29" s="5">
        <f>-IFERROR(VLOOKUP((CONCATENATE(RIGHT(CONCATENATE("0",DAY(EB4)),2),RIGHT(CONCATENATE("0",MONTH(EB4)),2),"2018")),'[1]Pago COFIDE'!$H$4:$I$15,2,0),0)</f>
        <v>0</v>
      </c>
      <c r="EC29" s="5">
        <f>-IFERROR(VLOOKUP((CONCATENATE(RIGHT(CONCATENATE("0",DAY(EC4)),2),RIGHT(CONCATENATE("0",MONTH(EC4)),2),"2018")),'[1]Pago COFIDE'!$H$4:$I$15,2,0),0)</f>
        <v>0</v>
      </c>
      <c r="ED29" s="5">
        <f>-IFERROR(VLOOKUP((CONCATENATE(RIGHT(CONCATENATE("0",DAY(ED4)),2),RIGHT(CONCATENATE("0",MONTH(ED4)),2),"2018")),'[1]Pago COFIDE'!$H$4:$I$15,2,0),0)</f>
        <v>0</v>
      </c>
      <c r="EE29" s="5">
        <f>-IFERROR(VLOOKUP((CONCATENATE(RIGHT(CONCATENATE("0",DAY(EE4)),2),RIGHT(CONCATENATE("0",MONTH(EE4)),2),"2018")),'[1]Pago COFIDE'!$H$4:$I$15,2,0),0)</f>
        <v>0</v>
      </c>
      <c r="EF29" s="5">
        <f>-IFERROR(VLOOKUP((CONCATENATE(RIGHT(CONCATENATE("0",DAY(EF4)),2),RIGHT(CONCATENATE("0",MONTH(EF4)),2),"2018")),'[1]Pago COFIDE'!$H$4:$I$15,2,0),0)</f>
        <v>0</v>
      </c>
      <c r="EG29" s="5">
        <f>-IFERROR(VLOOKUP((CONCATENATE(RIGHT(CONCATENATE("0",DAY(EG4)),2),RIGHT(CONCATENATE("0",MONTH(EG4)),2),"2018")),'[1]Pago COFIDE'!$H$4:$I$15,2,0),0)</f>
        <v>0</v>
      </c>
      <c r="EH29" s="5">
        <f>-IFERROR(VLOOKUP((CONCATENATE(RIGHT(CONCATENATE("0",DAY(EH4)),2),RIGHT(CONCATENATE("0",MONTH(EH4)),2),"2018")),'[1]Pago COFIDE'!$H$4:$I$15,2,0),0)</f>
        <v>0</v>
      </c>
      <c r="EI29" s="5">
        <f>-IFERROR(VLOOKUP((CONCATENATE(RIGHT(CONCATENATE("0",DAY(EI4)),2),RIGHT(CONCATENATE("0",MONTH(EI4)),2),"2018")),'[1]Pago COFIDE'!$H$4:$I$15,2,0),0)</f>
        <v>0</v>
      </c>
      <c r="EJ29" s="5">
        <f>-IFERROR(VLOOKUP((CONCATENATE(RIGHT(CONCATENATE("0",DAY(EJ4)),2),RIGHT(CONCATENATE("0",MONTH(EJ4)),2),"2018")),'[1]Pago COFIDE'!$H$4:$I$15,2,0),0)</f>
        <v>0</v>
      </c>
      <c r="EK29" s="5">
        <f>-IFERROR(VLOOKUP((CONCATENATE(RIGHT(CONCATENATE("0",DAY(EK4)),2),RIGHT(CONCATENATE("0",MONTH(EK4)),2),"2018")),'[1]Pago COFIDE'!$H$4:$I$15,2,0),0)</f>
        <v>0</v>
      </c>
      <c r="EL29" s="5">
        <f>-IFERROR(VLOOKUP((CONCATENATE(RIGHT(CONCATENATE("0",DAY(EL4)),2),RIGHT(CONCATENATE("0",MONTH(EL4)),2),"2018")),'[1]Pago COFIDE'!$H$4:$I$15,2,0),0)</f>
        <v>0</v>
      </c>
      <c r="EM29" s="5">
        <f>-IFERROR(VLOOKUP((CONCATENATE(RIGHT(CONCATENATE("0",DAY(EM4)),2),RIGHT(CONCATENATE("0",MONTH(EM4)),2),"2018")),'[1]Pago COFIDE'!$H$4:$I$15,2,0),0)</f>
        <v>0</v>
      </c>
      <c r="EN29" s="5">
        <f>-IFERROR(VLOOKUP((CONCATENATE(RIGHT(CONCATENATE("0",DAY(EN4)),2),RIGHT(CONCATENATE("0",MONTH(EN4)),2),"2018")),'[1]Pago COFIDE'!$H$4:$I$15,2,0),0)</f>
        <v>0</v>
      </c>
      <c r="EO29" s="5">
        <f>-IFERROR(VLOOKUP((CONCATENATE(RIGHT(CONCATENATE("0",DAY(EO4)),2),RIGHT(CONCATENATE("0",MONTH(EO4)),2),"2018")),'[1]Pago COFIDE'!$H$4:$I$15,2,0),0)</f>
        <v>0</v>
      </c>
      <c r="EP29" s="5">
        <f>-IFERROR(VLOOKUP((CONCATENATE(RIGHT(CONCATENATE("0",DAY(EP4)),2),RIGHT(CONCATENATE("0",MONTH(EP4)),2),"2018")),'[1]Pago COFIDE'!$H$4:$I$15,2,0),0)</f>
        <v>0</v>
      </c>
      <c r="EQ29" s="5">
        <f>-IFERROR(VLOOKUP((CONCATENATE(RIGHT(CONCATENATE("0",DAY(EQ4)),2),RIGHT(CONCATENATE("0",MONTH(EQ4)),2),"2018")),'[1]Pago COFIDE'!$H$4:$I$15,2,0),0)</f>
        <v>0</v>
      </c>
      <c r="ER29" s="5">
        <f>-IFERROR(VLOOKUP((CONCATENATE(RIGHT(CONCATENATE("0",DAY(ER4)),2),RIGHT(CONCATENATE("0",MONTH(ER4)),2),"2018")),'[1]Pago COFIDE'!$H$4:$I$15,2,0),0)</f>
        <v>0</v>
      </c>
      <c r="ES29" s="5">
        <f>-IFERROR(VLOOKUP((CONCATENATE(RIGHT(CONCATENATE("0",DAY(ES4)),2),RIGHT(CONCATENATE("0",MONTH(ES4)),2),"2018")),'[1]Pago COFIDE'!$H$4:$I$15,2,0),0)</f>
        <v>0</v>
      </c>
      <c r="ET29" s="5">
        <f>-IFERROR(VLOOKUP((CONCATENATE(RIGHT(CONCATENATE("0",DAY(ET4)),2),RIGHT(CONCATENATE("0",MONTH(ET4)),2),"2018")),'[1]Pago COFIDE'!$H$4:$I$15,2,0),0)</f>
        <v>0</v>
      </c>
      <c r="EU29" s="5">
        <f>-IFERROR(VLOOKUP((CONCATENATE(RIGHT(CONCATENATE("0",DAY(EU4)),2),RIGHT(CONCATENATE("0",MONTH(EU4)),2),"2018")),'[1]Pago COFIDE'!$H$4:$I$15,2,0),0)</f>
        <v>0</v>
      </c>
      <c r="EV29" s="5">
        <f>-IFERROR(VLOOKUP((CONCATENATE(RIGHT(CONCATENATE("0",DAY(EV4)),2),RIGHT(CONCATENATE("0",MONTH(EV4)),2),"2018")),'[1]Pago COFIDE'!$H$4:$I$15,2,0),0)</f>
        <v>-1273492.8999999999</v>
      </c>
      <c r="EW29" s="5">
        <f>-IFERROR(VLOOKUP((CONCATENATE(RIGHT(CONCATENATE("0",DAY(EW4)),2),RIGHT(CONCATENATE("0",MONTH(EW4)),2),"2018")),'[1]Pago COFIDE'!$H$4:$I$15,2,0),0)</f>
        <v>0</v>
      </c>
      <c r="EX29" s="5">
        <f>-IFERROR(VLOOKUP((CONCATENATE(RIGHT(CONCATENATE("0",DAY(EX4)),2),RIGHT(CONCATENATE("0",MONTH(EX4)),2),"2018")),'[1]Pago COFIDE'!$H$4:$I$15,2,0),0)</f>
        <v>0</v>
      </c>
      <c r="EY29" s="5">
        <f>-IFERROR(VLOOKUP((CONCATENATE(RIGHT(CONCATENATE("0",DAY(EY4)),2),RIGHT(CONCATENATE("0",MONTH(EY4)),2),"2018")),'[1]Pago COFIDE'!$H$4:$I$15,2,0),0)</f>
        <v>0</v>
      </c>
      <c r="EZ29" s="5">
        <f>-IFERROR(VLOOKUP((CONCATENATE(RIGHT(CONCATENATE("0",DAY(EZ4)),2),RIGHT(CONCATENATE("0",MONTH(EZ4)),2),"2018")),'[1]Pago COFIDE'!$H$4:$I$15,2,0),0)</f>
        <v>0</v>
      </c>
      <c r="FA29" s="5">
        <f>-IFERROR(VLOOKUP((CONCATENATE(RIGHT(CONCATENATE("0",DAY(FA4)),2),RIGHT(CONCATENATE("0",MONTH(FA4)),2),"2018")),'[1]Pago COFIDE'!$H$4:$I$15,2,0),0)</f>
        <v>0</v>
      </c>
      <c r="FB29" s="5">
        <f>-IFERROR(VLOOKUP((CONCATENATE(RIGHT(CONCATENATE("0",DAY(FB4)),2),RIGHT(CONCATENATE("0",MONTH(FB4)),2),"2018")),'[1]Pago COFIDE'!$H$4:$I$15,2,0),0)</f>
        <v>0</v>
      </c>
      <c r="FC29" s="5">
        <f>-IFERROR(VLOOKUP((CONCATENATE(RIGHT(CONCATENATE("0",DAY(FC4)),2),RIGHT(CONCATENATE("0",MONTH(FC4)),2),"2018")),'[1]Pago COFIDE'!$H$4:$I$15,2,0),0)</f>
        <v>0</v>
      </c>
      <c r="FD29" s="5">
        <f>-IFERROR(VLOOKUP((CONCATENATE(RIGHT(CONCATENATE("0",DAY(FD4)),2),RIGHT(CONCATENATE("0",MONTH(FD4)),2),"2018")),'[1]Pago COFIDE'!$H$4:$I$15,2,0),0)</f>
        <v>0</v>
      </c>
      <c r="FE29" s="5">
        <f>-IFERROR(VLOOKUP((CONCATENATE(RIGHT(CONCATENATE("0",DAY(FE4)),2),RIGHT(CONCATENATE("0",MONTH(FE4)),2),"2018")),'[1]Pago COFIDE'!$H$4:$I$15,2,0),0)</f>
        <v>0</v>
      </c>
      <c r="FF29" s="5">
        <f>-IFERROR(VLOOKUP((CONCATENATE(RIGHT(CONCATENATE("0",DAY(FF4)),2),RIGHT(CONCATENATE("0",MONTH(FF4)),2),"2018")),'[1]Pago COFIDE'!$H$4:$I$15,2,0),0)</f>
        <v>0</v>
      </c>
      <c r="FG29" s="5">
        <f>-IFERROR(VLOOKUP((CONCATENATE(RIGHT(CONCATENATE("0",DAY(FG4)),2),RIGHT(CONCATENATE("0",MONTH(FG4)),2),"2018")),'[1]Pago COFIDE'!$H$4:$I$15,2,0),0)</f>
        <v>0</v>
      </c>
      <c r="FH29" s="5">
        <f>-IFERROR(VLOOKUP((CONCATENATE(RIGHT(CONCATENATE("0",DAY(FH4)),2),RIGHT(CONCATENATE("0",MONTH(FH4)),2),"2018")),'[1]Pago COFIDE'!$H$4:$I$15,2,0),0)</f>
        <v>0</v>
      </c>
      <c r="FI29" s="5">
        <f>-IFERROR(VLOOKUP((CONCATENATE(RIGHT(CONCATENATE("0",DAY(FI4)),2),RIGHT(CONCATENATE("0",MONTH(FI4)),2),"2018")),'[1]Pago COFIDE'!$H$4:$I$15,2,0),0)</f>
        <v>0</v>
      </c>
      <c r="FJ29" s="5">
        <f>-IFERROR(VLOOKUP((CONCATENATE(RIGHT(CONCATENATE("0",DAY(FJ4)),2),RIGHT(CONCATENATE("0",MONTH(FJ4)),2),"2018")),'[1]Pago COFIDE'!$H$4:$I$15,2,0),0)</f>
        <v>0</v>
      </c>
      <c r="FK29" s="5">
        <f>-IFERROR(VLOOKUP((CONCATENATE(RIGHT(CONCATENATE("0",DAY(FK4)),2),RIGHT(CONCATENATE("0",MONTH(FK4)),2),"2018")),'[1]Pago COFIDE'!$H$4:$I$15,2,0),0)</f>
        <v>0</v>
      </c>
      <c r="FL29" s="5">
        <f>-IFERROR(VLOOKUP((CONCATENATE(RIGHT(CONCATENATE("0",DAY(FL4)),2),RIGHT(CONCATENATE("0",MONTH(FL4)),2),"2018")),'[1]Pago COFIDE'!$H$4:$I$15,2,0),0)</f>
        <v>0</v>
      </c>
      <c r="FM29" s="5">
        <f>-IFERROR(VLOOKUP((CONCATENATE(RIGHT(CONCATENATE("0",DAY(FM4)),2),RIGHT(CONCATENATE("0",MONTH(FM4)),2),"2018")),'[1]Pago COFIDE'!$H$4:$I$15,2,0),0)</f>
        <v>0</v>
      </c>
      <c r="FN29" s="5">
        <f>-IFERROR(VLOOKUP((CONCATENATE(RIGHT(CONCATENATE("0",DAY(FN4)),2),RIGHT(CONCATENATE("0",MONTH(FN4)),2),"2018")),'[1]Pago COFIDE'!$H$4:$I$15,2,0),0)</f>
        <v>0</v>
      </c>
      <c r="FO29" s="5">
        <f>-IFERROR(VLOOKUP((CONCATENATE(RIGHT(CONCATENATE("0",DAY(FO4)),2),RIGHT(CONCATENATE("0",MONTH(FO4)),2),"2018")),'[1]Pago COFIDE'!$H$4:$I$15,2,0),0)</f>
        <v>0</v>
      </c>
      <c r="FP29" s="5">
        <f>-IFERROR(VLOOKUP((CONCATENATE(RIGHT(CONCATENATE("0",DAY(FP4)),2),RIGHT(CONCATENATE("0",MONTH(FP4)),2),"2018")),'[1]Pago COFIDE'!$H$4:$I$15,2,0),0)</f>
        <v>0</v>
      </c>
      <c r="FQ29" s="5">
        <f>-IFERROR(VLOOKUP((CONCATENATE(RIGHT(CONCATENATE("0",DAY(FQ4)),2),RIGHT(CONCATENATE("0",MONTH(FQ4)),2),"2018")),'[1]Pago COFIDE'!$H$4:$I$15,2,0),0)</f>
        <v>0</v>
      </c>
      <c r="FR29" s="5">
        <f>-IFERROR(VLOOKUP((CONCATENATE(RIGHT(CONCATENATE("0",DAY(FR4)),2),RIGHT(CONCATENATE("0",MONTH(FR4)),2),"2018")),'[1]Pago COFIDE'!$H$4:$I$15,2,0),0)</f>
        <v>0</v>
      </c>
      <c r="FS29" s="5">
        <f>-IFERROR(VLOOKUP((CONCATENATE(RIGHT(CONCATENATE("0",DAY(FS4)),2),RIGHT(CONCATENATE("0",MONTH(FS4)),2),"2018")),'[1]Pago COFIDE'!$H$4:$I$15,2,0),0)</f>
        <v>0</v>
      </c>
      <c r="FT29" s="5">
        <f>-IFERROR(VLOOKUP((CONCATENATE(RIGHT(CONCATENATE("0",DAY(FT4)),2),RIGHT(CONCATENATE("0",MONTH(FT4)),2),"2018")),'[1]Pago COFIDE'!$H$4:$I$15,2,0),0)</f>
        <v>0</v>
      </c>
      <c r="FU29" s="5">
        <f>-IFERROR(VLOOKUP((CONCATENATE(RIGHT(CONCATENATE("0",DAY(FU4)),2),RIGHT(CONCATENATE("0",MONTH(FU4)),2),"2018")),'[1]Pago COFIDE'!$H$4:$I$15,2,0),0)</f>
        <v>0</v>
      </c>
      <c r="FV29" s="5">
        <f>-IFERROR(VLOOKUP((CONCATENATE(RIGHT(CONCATENATE("0",DAY(FV4)),2),RIGHT(CONCATENATE("0",MONTH(FV4)),2),"2018")),'[1]Pago COFIDE'!$H$4:$I$15,2,0),0)</f>
        <v>0</v>
      </c>
      <c r="FW29" s="5">
        <f>-IFERROR(VLOOKUP((CONCATENATE(RIGHT(CONCATENATE("0",DAY(FW4)),2),RIGHT(CONCATENATE("0",MONTH(FW4)),2),"2018")),'[1]Pago COFIDE'!$H$4:$I$15,2,0),0)</f>
        <v>0</v>
      </c>
      <c r="FX29" s="5">
        <f>-IFERROR(VLOOKUP((CONCATENATE(RIGHT(CONCATENATE("0",DAY(FX4)),2),RIGHT(CONCATENATE("0",MONTH(FX4)),2),"2018")),'[1]Pago COFIDE'!$H$4:$I$15,2,0),0)</f>
        <v>0</v>
      </c>
      <c r="FY29" s="5">
        <f>-IFERROR(VLOOKUP((CONCATENATE(RIGHT(CONCATENATE("0",DAY(FY4)),2),RIGHT(CONCATENATE("0",MONTH(FY4)),2),"2018")),'[1]Pago COFIDE'!$H$4:$I$15,2,0),0)</f>
        <v>0</v>
      </c>
      <c r="FZ29" s="5">
        <f>-IFERROR(VLOOKUP((CONCATENATE(RIGHT(CONCATENATE("0",DAY(FZ4)),2),RIGHT(CONCATENATE("0",MONTH(FZ4)),2),"2018")),'[1]Pago COFIDE'!$H$4:$I$15,2,0),0)</f>
        <v>-1273493.76</v>
      </c>
      <c r="GA29" s="5">
        <f>-IFERROR(VLOOKUP((CONCATENATE(RIGHT(CONCATENATE("0",DAY(GA4)),2),RIGHT(CONCATENATE("0",MONTH(GA4)),2),"2018")),'[1]Pago COFIDE'!$H$4:$I$15,2,0),0)</f>
        <v>0</v>
      </c>
      <c r="GB29" s="5">
        <f>-IFERROR(VLOOKUP((CONCATENATE(RIGHT(CONCATENATE("0",DAY(GB4)),2),RIGHT(CONCATENATE("0",MONTH(GB4)),2),"2018")),'[1]Pago COFIDE'!$H$4:$I$15,2,0),0)</f>
        <v>0</v>
      </c>
      <c r="GC29" s="5">
        <f>-IFERROR(VLOOKUP((CONCATENATE(RIGHT(CONCATENATE("0",DAY(GC4)),2),RIGHT(CONCATENATE("0",MONTH(GC4)),2),"2018")),'[1]Pago COFIDE'!$H$4:$I$15,2,0),0)</f>
        <v>0</v>
      </c>
      <c r="GD29" s="5">
        <f>-IFERROR(VLOOKUP((CONCATENATE(RIGHT(CONCATENATE("0",DAY(GD4)),2),RIGHT(CONCATENATE("0",MONTH(GD4)),2),"2018")),'[1]Pago COFIDE'!$H$4:$I$15,2,0),0)</f>
        <v>0</v>
      </c>
      <c r="GE29" s="5">
        <f>-IFERROR(VLOOKUP((CONCATENATE(RIGHT(CONCATENATE("0",DAY(GE4)),2),RIGHT(CONCATENATE("0",MONTH(GE4)),2),"2018")),'[1]Pago COFIDE'!$H$4:$I$15,2,0),0)</f>
        <v>0</v>
      </c>
      <c r="GF29" s="5">
        <f>-IFERROR(VLOOKUP((CONCATENATE(RIGHT(CONCATENATE("0",DAY(GF4)),2),RIGHT(CONCATENATE("0",MONTH(GF4)),2),"2018")),'[1]Pago COFIDE'!$H$4:$I$15,2,0),0)</f>
        <v>0</v>
      </c>
      <c r="GG29" s="5">
        <f>-IFERROR(VLOOKUP((CONCATENATE(RIGHT(CONCATENATE("0",DAY(GG4)),2),RIGHT(CONCATENATE("0",MONTH(GG4)),2),"2018")),'[1]Pago COFIDE'!$H$4:$I$15,2,0),0)</f>
        <v>0</v>
      </c>
      <c r="GH29" s="5">
        <f>-IFERROR(VLOOKUP((CONCATENATE(RIGHT(CONCATENATE("0",DAY(GH4)),2),RIGHT(CONCATENATE("0",MONTH(GH4)),2),"2018")),'[1]Pago COFIDE'!$H$4:$I$15,2,0),0)</f>
        <v>0</v>
      </c>
      <c r="GI29" s="5">
        <f>-IFERROR(VLOOKUP((CONCATENATE(RIGHT(CONCATENATE("0",DAY(GI4)),2),RIGHT(CONCATENATE("0",MONTH(GI4)),2),"2018")),'[1]Pago COFIDE'!$H$4:$I$15,2,0),0)</f>
        <v>0</v>
      </c>
      <c r="GJ29" s="5">
        <f>-IFERROR(VLOOKUP((CONCATENATE(RIGHT(CONCATENATE("0",DAY(GJ4)),2),RIGHT(CONCATENATE("0",MONTH(GJ4)),2),"2018")),'[1]Pago COFIDE'!$H$4:$I$15,2,0),0)</f>
        <v>0</v>
      </c>
      <c r="GK29" s="5">
        <f>-IFERROR(VLOOKUP((CONCATENATE(RIGHT(CONCATENATE("0",DAY(GK4)),2),RIGHT(CONCATENATE("0",MONTH(GK4)),2),"2018")),'[1]Pago COFIDE'!$H$4:$I$15,2,0),0)</f>
        <v>0</v>
      </c>
      <c r="GL29" s="5">
        <f>-IFERROR(VLOOKUP((CONCATENATE(RIGHT(CONCATENATE("0",DAY(GL4)),2),RIGHT(CONCATENATE("0",MONTH(GL4)),2),"2018")),'[1]Pago COFIDE'!$H$4:$I$15,2,0),0)</f>
        <v>0</v>
      </c>
      <c r="GM29" s="5">
        <f>-IFERROR(VLOOKUP((CONCATENATE(RIGHT(CONCATENATE("0",DAY(GM4)),2),RIGHT(CONCATENATE("0",MONTH(GM4)),2),"2018")),'[1]Pago COFIDE'!$H$4:$I$15,2,0),0)</f>
        <v>0</v>
      </c>
      <c r="GN29" s="5">
        <f>-IFERROR(VLOOKUP((CONCATENATE(RIGHT(CONCATENATE("0",DAY(GN4)),2),RIGHT(CONCATENATE("0",MONTH(GN4)),2),"2018")),'[1]Pago COFIDE'!$H$4:$I$15,2,0),0)</f>
        <v>0</v>
      </c>
      <c r="GO29" s="5">
        <f>-IFERROR(VLOOKUP((CONCATENATE(RIGHT(CONCATENATE("0",DAY(GO4)),2),RIGHT(CONCATENATE("0",MONTH(GO4)),2),"2018")),'[1]Pago COFIDE'!$H$4:$I$15,2,0),0)</f>
        <v>0</v>
      </c>
      <c r="GP29" s="5">
        <f>-IFERROR(VLOOKUP((CONCATENATE(RIGHT(CONCATENATE("0",DAY(GP4)),2),RIGHT(CONCATENATE("0",MONTH(GP4)),2),"2018")),'[1]Pago COFIDE'!$H$4:$I$15,2,0),0)</f>
        <v>0</v>
      </c>
      <c r="GQ29" s="5">
        <f>-IFERROR(VLOOKUP((CONCATENATE(RIGHT(CONCATENATE("0",DAY(GQ4)),2),RIGHT(CONCATENATE("0",MONTH(GQ4)),2),"2018")),'[1]Pago COFIDE'!$H$4:$I$15,2,0),0)</f>
        <v>0</v>
      </c>
      <c r="GR29" s="5">
        <f>-IFERROR(VLOOKUP((CONCATENATE(RIGHT(CONCATENATE("0",DAY(GR4)),2),RIGHT(CONCATENATE("0",MONTH(GR4)),2),"2018")),'[1]Pago COFIDE'!$H$4:$I$15,2,0),0)</f>
        <v>0</v>
      </c>
      <c r="GS29" s="5">
        <f>-IFERROR(VLOOKUP((CONCATENATE(RIGHT(CONCATENATE("0",DAY(GS4)),2),RIGHT(CONCATENATE("0",MONTH(GS4)),2),"2018")),'[1]Pago COFIDE'!$H$4:$I$15,2,0),0)</f>
        <v>0</v>
      </c>
      <c r="GT29" s="5">
        <f>-IFERROR(VLOOKUP((CONCATENATE(RIGHT(CONCATENATE("0",DAY(GT4)),2),RIGHT(CONCATENATE("0",MONTH(GT4)),2),"2018")),'[1]Pago COFIDE'!$H$4:$I$15,2,0),0)</f>
        <v>0</v>
      </c>
      <c r="GU29" s="5">
        <f>-IFERROR(VLOOKUP((CONCATENATE(RIGHT(CONCATENATE("0",DAY(GU4)),2),RIGHT(CONCATENATE("0",MONTH(GU4)),2),"2018")),'[1]Pago COFIDE'!$H$4:$I$15,2,0),0)</f>
        <v>0</v>
      </c>
      <c r="GV29" s="5">
        <f>-IFERROR(VLOOKUP((CONCATENATE(RIGHT(CONCATENATE("0",DAY(GV4)),2),RIGHT(CONCATENATE("0",MONTH(GV4)),2),"2018")),'[1]Pago COFIDE'!$H$4:$I$15,2,0),0)</f>
        <v>0</v>
      </c>
      <c r="GW29" s="5">
        <f>-IFERROR(VLOOKUP((CONCATENATE(RIGHT(CONCATENATE("0",DAY(GW4)),2),RIGHT(CONCATENATE("0",MONTH(GW4)),2),"2018")),'[1]Pago COFIDE'!$H$4:$I$15,2,0),0)</f>
        <v>0</v>
      </c>
      <c r="GX29" s="5">
        <f>-IFERROR(VLOOKUP((CONCATENATE(RIGHT(CONCATENATE("0",DAY(GX4)),2),RIGHT(CONCATENATE("0",MONTH(GX4)),2),"2018")),'[1]Pago COFIDE'!$H$4:$I$15,2,0),0)</f>
        <v>0</v>
      </c>
      <c r="GY29" s="5">
        <f>-IFERROR(VLOOKUP((CONCATENATE(RIGHT(CONCATENATE("0",DAY(GY4)),2),RIGHT(CONCATENATE("0",MONTH(GY4)),2),"2018")),'[1]Pago COFIDE'!$H$4:$I$15,2,0),0)</f>
        <v>0</v>
      </c>
      <c r="GZ29" s="5">
        <f>-IFERROR(VLOOKUP((CONCATENATE(RIGHT(CONCATENATE("0",DAY(GZ4)),2),RIGHT(CONCATENATE("0",MONTH(GZ4)),2),"2018")),'[1]Pago COFIDE'!$H$4:$I$15,2,0),0)</f>
        <v>0</v>
      </c>
      <c r="HA29" s="5">
        <f>-IFERROR(VLOOKUP((CONCATENATE(RIGHT(CONCATENATE("0",DAY(HA4)),2),RIGHT(CONCATENATE("0",MONTH(HA4)),2),"2018")),'[1]Pago COFIDE'!$H$4:$I$15,2,0),0)</f>
        <v>0</v>
      </c>
      <c r="HB29" s="5">
        <f>-IFERROR(VLOOKUP((CONCATENATE(RIGHT(CONCATENATE("0",DAY(HB4)),2),RIGHT(CONCATENATE("0",MONTH(HB4)),2),"2018")),'[1]Pago COFIDE'!$H$4:$I$15,2,0),0)</f>
        <v>0</v>
      </c>
      <c r="HC29" s="5">
        <f>-IFERROR(VLOOKUP((CONCATENATE(RIGHT(CONCATENATE("0",DAY(HC4)),2),RIGHT(CONCATENATE("0",MONTH(HC4)),2),"2018")),'[1]Pago COFIDE'!$H$4:$I$15,2,0),0)</f>
        <v>0</v>
      </c>
      <c r="HD29" s="5">
        <f>-IFERROR(VLOOKUP((CONCATENATE(RIGHT(CONCATENATE("0",DAY(HD4)),2),RIGHT(CONCATENATE("0",MONTH(HD4)),2),"2018")),'[1]Pago COFIDE'!$H$4:$I$15,2,0),0)</f>
        <v>0</v>
      </c>
      <c r="HE29" s="5">
        <f>-IFERROR(VLOOKUP((CONCATENATE(RIGHT(CONCATENATE("0",DAY(HE4)),2),RIGHT(CONCATENATE("0",MONTH(HE4)),2),"2018")),'[1]Pago COFIDE'!$H$4:$I$15,2,0),0)</f>
        <v>-1358485.98</v>
      </c>
      <c r="HF29" s="5">
        <f>-IFERROR(VLOOKUP((CONCATENATE(RIGHT(CONCATENATE("0",DAY(HF4)),2),RIGHT(CONCATENATE("0",MONTH(HF4)),2),"2018")),'[1]Pago COFIDE'!$H$4:$I$15,2,0),0)</f>
        <v>0</v>
      </c>
      <c r="HG29" s="5">
        <f>-IFERROR(VLOOKUP((CONCATENATE(RIGHT(CONCATENATE("0",DAY(HG4)),2),RIGHT(CONCATENATE("0",MONTH(HG4)),2),"2018")),'[1]Pago COFIDE'!$H$4:$I$15,2,0),0)</f>
        <v>0</v>
      </c>
      <c r="HH29" s="5">
        <f>-IFERROR(VLOOKUP((CONCATENATE(RIGHT(CONCATENATE("0",DAY(HH4)),2),RIGHT(CONCATENATE("0",MONTH(HH4)),2),"2018")),'[1]Pago COFIDE'!$H$4:$I$15,2,0),0)</f>
        <v>0</v>
      </c>
      <c r="HI29" s="5">
        <f>-IFERROR(VLOOKUP((CONCATENATE(RIGHT(CONCATENATE("0",DAY(HI4)),2),RIGHT(CONCATENATE("0",MONTH(HI4)),2),"2018")),'[1]Pago COFIDE'!$H$4:$I$15,2,0),0)</f>
        <v>0</v>
      </c>
      <c r="HJ29" s="5">
        <f>-IFERROR(VLOOKUP((CONCATENATE(RIGHT(CONCATENATE("0",DAY(HJ4)),2),RIGHT(CONCATENATE("0",MONTH(HJ4)),2),"2018")),'[1]Pago COFIDE'!$H$4:$I$15,2,0),0)</f>
        <v>0</v>
      </c>
      <c r="HK29" s="5">
        <f>-IFERROR(VLOOKUP((CONCATENATE(RIGHT(CONCATENATE("0",DAY(HK4)),2),RIGHT(CONCATENATE("0",MONTH(HK4)),2),"2018")),'[1]Pago COFIDE'!$H$4:$I$15,2,0),0)</f>
        <v>0</v>
      </c>
      <c r="HL29" s="5">
        <f>-IFERROR(VLOOKUP((CONCATENATE(RIGHT(CONCATENATE("0",DAY(HL4)),2),RIGHT(CONCATENATE("0",MONTH(HL4)),2),"2018")),'[1]Pago COFIDE'!$H$4:$I$15,2,0),0)</f>
        <v>0</v>
      </c>
      <c r="HM29" s="5">
        <f>-IFERROR(VLOOKUP((CONCATENATE(RIGHT(CONCATENATE("0",DAY(HM4)),2),RIGHT(CONCATENATE("0",MONTH(HM4)),2),"2018")),'[1]Pago COFIDE'!$H$4:$I$15,2,0),0)</f>
        <v>0</v>
      </c>
      <c r="HN29" s="5">
        <f>-IFERROR(VLOOKUP((CONCATENATE(RIGHT(CONCATENATE("0",DAY(HN4)),2),RIGHT(CONCATENATE("0",MONTH(HN4)),2),"2018")),'[1]Pago COFIDE'!$H$4:$I$15,2,0),0)</f>
        <v>0</v>
      </c>
      <c r="HO29" s="5">
        <f>-IFERROR(VLOOKUP((CONCATENATE(RIGHT(CONCATENATE("0",DAY(HO4)),2),RIGHT(CONCATENATE("0",MONTH(HO4)),2),"2018")),'[1]Pago COFIDE'!$H$4:$I$15,2,0),0)</f>
        <v>0</v>
      </c>
      <c r="HP29" s="5">
        <f>-IFERROR(VLOOKUP((CONCATENATE(RIGHT(CONCATENATE("0",DAY(HP4)),2),RIGHT(CONCATENATE("0",MONTH(HP4)),2),"2018")),'[1]Pago COFIDE'!$H$4:$I$15,2,0),0)</f>
        <v>0</v>
      </c>
      <c r="HQ29" s="5">
        <f>-IFERROR(VLOOKUP((CONCATENATE(RIGHT(CONCATENATE("0",DAY(HQ4)),2),RIGHT(CONCATENATE("0",MONTH(HQ4)),2),"2018")),'[1]Pago COFIDE'!$H$4:$I$15,2,0),0)</f>
        <v>0</v>
      </c>
      <c r="HR29" s="5">
        <f>-IFERROR(VLOOKUP((CONCATENATE(RIGHT(CONCATENATE("0",DAY(HR4)),2),RIGHT(CONCATENATE("0",MONTH(HR4)),2),"2018")),'[1]Pago COFIDE'!$H$4:$I$15,2,0),0)</f>
        <v>0</v>
      </c>
      <c r="HS29" s="5">
        <f>-IFERROR(VLOOKUP((CONCATENATE(RIGHT(CONCATENATE("0",DAY(HS4)),2),RIGHT(CONCATENATE("0",MONTH(HS4)),2),"2018")),'[1]Pago COFIDE'!$H$4:$I$15,2,0),0)</f>
        <v>0</v>
      </c>
      <c r="HT29" s="5">
        <f>-IFERROR(VLOOKUP((CONCATENATE(RIGHT(CONCATENATE("0",DAY(HT4)),2),RIGHT(CONCATENATE("0",MONTH(HT4)),2),"2018")),'[1]Pago COFIDE'!$H$4:$I$15,2,0),0)</f>
        <v>0</v>
      </c>
      <c r="HU29" s="5">
        <f>-IFERROR(VLOOKUP((CONCATENATE(RIGHT(CONCATENATE("0",DAY(HU4)),2),RIGHT(CONCATENATE("0",MONTH(HU4)),2),"2018")),'[1]Pago COFIDE'!$H$4:$I$15,2,0),0)</f>
        <v>0</v>
      </c>
      <c r="HV29" s="5">
        <f>-IFERROR(VLOOKUP((CONCATENATE(RIGHT(CONCATENATE("0",DAY(HV4)),2),RIGHT(CONCATENATE("0",MONTH(HV4)),2),"2018")),'[1]Pago COFIDE'!$H$4:$I$15,2,0),0)</f>
        <v>0</v>
      </c>
      <c r="HW29" s="5">
        <f>-IFERROR(VLOOKUP((CONCATENATE(RIGHT(CONCATENATE("0",DAY(HW4)),2),RIGHT(CONCATENATE("0",MONTH(HW4)),2),"2018")),'[1]Pago COFIDE'!$H$4:$I$15,2,0),0)</f>
        <v>0</v>
      </c>
      <c r="HX29" s="5">
        <f>-IFERROR(VLOOKUP((CONCATENATE(RIGHT(CONCATENATE("0",DAY(HX4)),2),RIGHT(CONCATENATE("0",MONTH(HX4)),2),"2018")),'[1]Pago COFIDE'!$H$4:$I$15,2,0),0)</f>
        <v>0</v>
      </c>
      <c r="HY29" s="5">
        <f>-IFERROR(VLOOKUP((CONCATENATE(RIGHT(CONCATENATE("0",DAY(HY4)),2),RIGHT(CONCATENATE("0",MONTH(HY4)),2),"2018")),'[1]Pago COFIDE'!$H$4:$I$15,2,0),0)</f>
        <v>0</v>
      </c>
      <c r="HZ29" s="5">
        <f>-IFERROR(VLOOKUP((CONCATENATE(RIGHT(CONCATENATE("0",DAY(HZ4)),2),RIGHT(CONCATENATE("0",MONTH(HZ4)),2),"2018")),'[1]Pago COFIDE'!$H$4:$I$15,2,0),0)</f>
        <v>0</v>
      </c>
      <c r="IA29" s="5">
        <f>-IFERROR(VLOOKUP((CONCATENATE(RIGHT(CONCATENATE("0",DAY(IA4)),2),RIGHT(CONCATENATE("0",MONTH(IA4)),2),"2018")),'[1]Pago COFIDE'!$H$4:$I$15,2,0),0)</f>
        <v>0</v>
      </c>
      <c r="IB29" s="5">
        <f>-IFERROR(VLOOKUP((CONCATENATE(RIGHT(CONCATENATE("0",DAY(IB4)),2),RIGHT(CONCATENATE("0",MONTH(IB4)),2),"2018")),'[1]Pago COFIDE'!$H$4:$I$15,2,0),0)</f>
        <v>0</v>
      </c>
      <c r="IC29" s="5">
        <f>-IFERROR(VLOOKUP((CONCATENATE(RIGHT(CONCATENATE("0",DAY(IC4)),2),RIGHT(CONCATENATE("0",MONTH(IC4)),2),"2018")),'[1]Pago COFIDE'!$H$4:$I$15,2,0),0)</f>
        <v>0</v>
      </c>
      <c r="ID29" s="5">
        <f>-IFERROR(VLOOKUP((CONCATENATE(RIGHT(CONCATENATE("0",DAY(ID4)),2),RIGHT(CONCATENATE("0",MONTH(ID4)),2),"2018")),'[1]Pago COFIDE'!$H$4:$I$15,2,0),0)</f>
        <v>0</v>
      </c>
      <c r="IE29" s="5">
        <f>-IFERROR(VLOOKUP((CONCATENATE(RIGHT(CONCATENATE("0",DAY(IE4)),2),RIGHT(CONCATENATE("0",MONTH(IE4)),2),"2018")),'[1]Pago COFIDE'!$H$4:$I$15,2,0),0)</f>
        <v>0</v>
      </c>
      <c r="IF29" s="5">
        <f>-IFERROR(VLOOKUP((CONCATENATE(RIGHT(CONCATENATE("0",DAY(IF4)),2),RIGHT(CONCATENATE("0",MONTH(IF4)),2),"2018")),'[1]Pago COFIDE'!$H$4:$I$15,2,0),0)</f>
        <v>0</v>
      </c>
      <c r="IG29" s="5">
        <f>-IFERROR(VLOOKUP((CONCATENATE(RIGHT(CONCATENATE("0",DAY(IG4)),2),RIGHT(CONCATENATE("0",MONTH(IG4)),2),"2018")),'[1]Pago COFIDE'!$H$4:$I$15,2,0),0)</f>
        <v>0</v>
      </c>
      <c r="IH29" s="5">
        <f>-IFERROR(VLOOKUP((CONCATENATE(RIGHT(CONCATENATE("0",DAY(IH4)),2),RIGHT(CONCATENATE("0",MONTH(IH4)),2),"2018")),'[1]Pago COFIDE'!$H$4:$I$15,2,0),0)</f>
        <v>0</v>
      </c>
      <c r="II29" s="5">
        <f>-IFERROR(VLOOKUP((CONCATENATE(RIGHT(CONCATENATE("0",DAY(II4)),2),RIGHT(CONCATENATE("0",MONTH(II4)),2),"2018")),'[1]Pago COFIDE'!$H$4:$I$15,2,0),0)</f>
        <v>0</v>
      </c>
      <c r="IJ29" s="5">
        <f>-IFERROR(VLOOKUP((CONCATENATE(RIGHT(CONCATENATE("0",DAY(IJ4)),2),RIGHT(CONCATENATE("0",MONTH(IJ4)),2),"2018")),'[1]Pago COFIDE'!$H$4:$I$15,2,0),0)</f>
        <v>-1272051.05</v>
      </c>
      <c r="IK29" s="5">
        <f>-IFERROR(VLOOKUP((CONCATENATE(RIGHT(CONCATENATE("0",DAY(IK4)),2),RIGHT(CONCATENATE("0",MONTH(IK4)),2),"2018")),'[1]Pago COFIDE'!$H$4:$I$15,2,0),0)</f>
        <v>0</v>
      </c>
      <c r="IL29" s="5">
        <f>-IFERROR(VLOOKUP((CONCATENATE(RIGHT(CONCATENATE("0",DAY(IL4)),2),RIGHT(CONCATENATE("0",MONTH(IL4)),2),"2018")),'[1]Pago COFIDE'!$H$4:$I$15,2,0),0)</f>
        <v>0</v>
      </c>
      <c r="IM29" s="5">
        <f>-IFERROR(VLOOKUP((CONCATENATE(RIGHT(CONCATENATE("0",DAY(IM4)),2),RIGHT(CONCATENATE("0",MONTH(IM4)),2),"2018")),'[1]Pago COFIDE'!$H$4:$I$15,2,0),0)</f>
        <v>0</v>
      </c>
      <c r="IN29" s="5">
        <f>-IFERROR(VLOOKUP((CONCATENATE(RIGHT(CONCATENATE("0",DAY(IN4)),2),RIGHT(CONCATENATE("0",MONTH(IN4)),2),"2018")),'[1]Pago COFIDE'!$H$4:$I$15,2,0),0)</f>
        <v>0</v>
      </c>
      <c r="IO29" s="5">
        <f>-IFERROR(VLOOKUP((CONCATENATE(RIGHT(CONCATENATE("0",DAY(IO4)),2),RIGHT(CONCATENATE("0",MONTH(IO4)),2),"2018")),'[1]Pago COFIDE'!$H$4:$I$15,2,0),0)</f>
        <v>0</v>
      </c>
      <c r="IP29" s="5">
        <f>-IFERROR(VLOOKUP((CONCATENATE(RIGHT(CONCATENATE("0",DAY(IP4)),2),RIGHT(CONCATENATE("0",MONTH(IP4)),2),"2018")),'[1]Pago COFIDE'!$H$4:$I$15,2,0),0)</f>
        <v>0</v>
      </c>
      <c r="IQ29" s="5">
        <f>-IFERROR(VLOOKUP((CONCATENATE(RIGHT(CONCATENATE("0",DAY(IQ4)),2),RIGHT(CONCATENATE("0",MONTH(IQ4)),2),"2018")),'[1]Pago COFIDE'!$H$4:$I$15,2,0),0)</f>
        <v>0</v>
      </c>
      <c r="IR29" s="5">
        <f>-IFERROR(VLOOKUP((CONCATENATE(RIGHT(CONCATENATE("0",DAY(IR4)),2),RIGHT(CONCATENATE("0",MONTH(IR4)),2),"2018")),'[1]Pago COFIDE'!$H$4:$I$15,2,0),0)</f>
        <v>0</v>
      </c>
      <c r="IS29" s="5">
        <f>-IFERROR(VLOOKUP((CONCATENATE(RIGHT(CONCATENATE("0",DAY(IS4)),2),RIGHT(CONCATENATE("0",MONTH(IS4)),2),"2018")),'[1]Pago COFIDE'!$H$4:$I$15,2,0),0)</f>
        <v>0</v>
      </c>
      <c r="IT29" s="5">
        <f>-IFERROR(VLOOKUP((CONCATENATE(RIGHT(CONCATENATE("0",DAY(IT4)),2),RIGHT(CONCATENATE("0",MONTH(IT4)),2),"2018")),'[1]Pago COFIDE'!$H$4:$I$15,2,0),0)</f>
        <v>0</v>
      </c>
      <c r="IU29" s="5">
        <f>-IFERROR(VLOOKUP((CONCATENATE(RIGHT(CONCATENATE("0",DAY(IU4)),2),RIGHT(CONCATENATE("0",MONTH(IU4)),2),"2018")),'[1]Pago COFIDE'!$H$4:$I$15,2,0),0)</f>
        <v>0</v>
      </c>
      <c r="IV29" s="5">
        <f>-IFERROR(VLOOKUP((CONCATENATE(RIGHT(CONCATENATE("0",DAY(IV4)),2),RIGHT(CONCATENATE("0",MONTH(IV4)),2),"2018")),'[1]Pago COFIDE'!$H$4:$I$15,2,0),0)</f>
        <v>0</v>
      </c>
      <c r="IW29" s="5">
        <f>-IFERROR(VLOOKUP((CONCATENATE(RIGHT(CONCATENATE("0",DAY(IW4)),2),RIGHT(CONCATENATE("0",MONTH(IW4)),2),"2018")),'[1]Pago COFIDE'!$H$4:$I$15,2,0),0)</f>
        <v>0</v>
      </c>
      <c r="IX29" s="5">
        <f>-IFERROR(VLOOKUP((CONCATENATE(RIGHT(CONCATENATE("0",DAY(IX4)),2),RIGHT(CONCATENATE("0",MONTH(IX4)),2),"2018")),'[1]Pago COFIDE'!$H$4:$I$15,2,0),0)</f>
        <v>0</v>
      </c>
      <c r="IY29" s="5">
        <f>-IFERROR(VLOOKUP((CONCATENATE(RIGHT(CONCATENATE("0",DAY(IY4)),2),RIGHT(CONCATENATE("0",MONTH(IY4)),2),"2018")),'[1]Pago COFIDE'!$H$4:$I$15,2,0),0)</f>
        <v>0</v>
      </c>
      <c r="IZ29" s="5">
        <f>-IFERROR(VLOOKUP((CONCATENATE(RIGHT(CONCATENATE("0",DAY(IZ4)),2),RIGHT(CONCATENATE("0",MONTH(IZ4)),2),"2018")),'[1]Pago COFIDE'!$H$4:$I$15,2,0),0)</f>
        <v>0</v>
      </c>
      <c r="JA29" s="5">
        <f>-IFERROR(VLOOKUP((CONCATENATE(RIGHT(CONCATENATE("0",DAY(JA4)),2),RIGHT(CONCATENATE("0",MONTH(JA4)),2),"2018")),'[1]Pago COFIDE'!$H$4:$I$15,2,0),0)</f>
        <v>0</v>
      </c>
      <c r="JB29" s="5">
        <f>-IFERROR(VLOOKUP((CONCATENATE(RIGHT(CONCATENATE("0",DAY(JB4)),2),RIGHT(CONCATENATE("0",MONTH(JB4)),2),"2018")),'[1]Pago COFIDE'!$H$4:$I$15,2,0),0)</f>
        <v>0</v>
      </c>
      <c r="JC29" s="5">
        <f>-IFERROR(VLOOKUP((CONCATENATE(RIGHT(CONCATENATE("0",DAY(JC4)),2),RIGHT(CONCATENATE("0",MONTH(JC4)),2),"2018")),'[1]Pago COFIDE'!$H$4:$I$15,2,0),0)</f>
        <v>0</v>
      </c>
      <c r="JD29" s="5">
        <f>-IFERROR(VLOOKUP((CONCATENATE(RIGHT(CONCATENATE("0",DAY(JD4)),2),RIGHT(CONCATENATE("0",MONTH(JD4)),2),"2018")),'[1]Pago COFIDE'!$H$4:$I$15,2,0),0)</f>
        <v>0</v>
      </c>
      <c r="JE29" s="5">
        <f>-IFERROR(VLOOKUP((CONCATENATE(RIGHT(CONCATENATE("0",DAY(JE4)),2),RIGHT(CONCATENATE("0",MONTH(JE4)),2),"2018")),'[1]Pago COFIDE'!$H$4:$I$15,2,0),0)</f>
        <v>0</v>
      </c>
      <c r="JF29" s="5">
        <f>-IFERROR(VLOOKUP((CONCATENATE(RIGHT(CONCATENATE("0",DAY(JF4)),2),RIGHT(CONCATENATE("0",MONTH(JF4)),2),"2018")),'[1]Pago COFIDE'!$H$4:$I$15,2,0),0)</f>
        <v>0</v>
      </c>
      <c r="JG29" s="5">
        <f>-IFERROR(VLOOKUP((CONCATENATE(RIGHT(CONCATENATE("0",DAY(JG4)),2),RIGHT(CONCATENATE("0",MONTH(JG4)),2),"2018")),'[1]Pago COFIDE'!$H$4:$I$15,2,0),0)</f>
        <v>0</v>
      </c>
      <c r="JH29" s="5">
        <f>-IFERROR(VLOOKUP((CONCATENATE(RIGHT(CONCATENATE("0",DAY(JH4)),2),RIGHT(CONCATENATE("0",MONTH(JH4)),2),"2018")),'[1]Pago COFIDE'!$H$4:$I$15,2,0),0)</f>
        <v>0</v>
      </c>
      <c r="JI29" s="5">
        <f>-IFERROR(VLOOKUP((CONCATENATE(RIGHT(CONCATENATE("0",DAY(JI4)),2),RIGHT(CONCATENATE("0",MONTH(JI4)),2),"2018")),'[1]Pago COFIDE'!$H$4:$I$15,2,0),0)</f>
        <v>0</v>
      </c>
      <c r="JJ29" s="5">
        <f>-IFERROR(VLOOKUP((CONCATENATE(RIGHT(CONCATENATE("0",DAY(JJ4)),2),RIGHT(CONCATENATE("0",MONTH(JJ4)),2),"2018")),'[1]Pago COFIDE'!$H$4:$I$15,2,0),0)</f>
        <v>0</v>
      </c>
      <c r="JK29" s="5">
        <f>-IFERROR(VLOOKUP((CONCATENATE(RIGHT(CONCATENATE("0",DAY(JK4)),2),RIGHT(CONCATENATE("0",MONTH(JK4)),2),"2018")),'[1]Pago COFIDE'!$H$4:$I$15,2,0),0)</f>
        <v>0</v>
      </c>
      <c r="JL29" s="5">
        <f>-IFERROR(VLOOKUP((CONCATENATE(RIGHT(CONCATENATE("0",DAY(JL4)),2),RIGHT(CONCATENATE("0",MONTH(JL4)),2),"2018")),'[1]Pago COFIDE'!$H$4:$I$15,2,0),0)</f>
        <v>0</v>
      </c>
      <c r="JM29" s="5">
        <f>-IFERROR(VLOOKUP((CONCATENATE(RIGHT(CONCATENATE("0",DAY(JM4)),2),RIGHT(CONCATENATE("0",MONTH(JM4)),2),"2018")),'[1]Pago COFIDE'!$H$4:$I$15,2,0),0)</f>
        <v>0</v>
      </c>
      <c r="JN29" s="5">
        <f>-IFERROR(VLOOKUP((CONCATENATE(RIGHT(CONCATENATE("0",DAY(JN4)),2),RIGHT(CONCATENATE("0",MONTH(JN4)),2),"2018")),'[1]Pago COFIDE'!$H$4:$I$15,2,0),0)</f>
        <v>-1272051.8299999998</v>
      </c>
      <c r="JO29" s="5">
        <f>-IFERROR(VLOOKUP((CONCATENATE(RIGHT(CONCATENATE("0",DAY(JO4)),2),RIGHT(CONCATENATE("0",MONTH(JO4)),2),"2018")),'[1]Pago COFIDE'!$H$4:$I$15,2,0),0)</f>
        <v>0</v>
      </c>
      <c r="JP29" s="5">
        <f>-IFERROR(VLOOKUP((CONCATENATE(RIGHT(CONCATENATE("0",DAY(JP4)),2),RIGHT(CONCATENATE("0",MONTH(JP4)),2),"2018")),'[1]Pago COFIDE'!$H$4:$I$15,2,0),0)</f>
        <v>0</v>
      </c>
      <c r="JQ29" s="5">
        <f>-IFERROR(VLOOKUP((CONCATENATE(RIGHT(CONCATENATE("0",DAY(JQ4)),2),RIGHT(CONCATENATE("0",MONTH(JQ4)),2),"2018")),'[1]Pago COFIDE'!$H$4:$I$15,2,0),0)</f>
        <v>0</v>
      </c>
      <c r="JR29" s="5">
        <f>-IFERROR(VLOOKUP((CONCATENATE(RIGHT(CONCATENATE("0",DAY(JR4)),2),RIGHT(CONCATENATE("0",MONTH(JR4)),2),"2018")),'[1]Pago COFIDE'!$H$4:$I$15,2,0),0)</f>
        <v>0</v>
      </c>
      <c r="JS29" s="5">
        <f>-IFERROR(VLOOKUP((CONCATENATE(RIGHT(CONCATENATE("0",DAY(JS4)),2),RIGHT(CONCATENATE("0",MONTH(JS4)),2),"2018")),'[1]Pago COFIDE'!$H$4:$I$15,2,0),0)</f>
        <v>0</v>
      </c>
      <c r="JT29" s="5">
        <f>-IFERROR(VLOOKUP((CONCATENATE(RIGHT(CONCATENATE("0",DAY(JT4)),2),RIGHT(CONCATENATE("0",MONTH(JT4)),2),"2018")),'[1]Pago COFIDE'!$H$4:$I$15,2,0),0)</f>
        <v>0</v>
      </c>
      <c r="JU29" s="5">
        <f>-IFERROR(VLOOKUP((CONCATENATE(RIGHT(CONCATENATE("0",DAY(JU4)),2),RIGHT(CONCATENATE("0",MONTH(JU4)),2),"2018")),'[1]Pago COFIDE'!$H$4:$I$15,2,0),0)</f>
        <v>0</v>
      </c>
      <c r="JV29" s="5">
        <f>-IFERROR(VLOOKUP((CONCATENATE(RIGHT(CONCATENATE("0",DAY(JV4)),2),RIGHT(CONCATENATE("0",MONTH(JV4)),2),"2018")),'[1]Pago COFIDE'!$H$4:$I$15,2,0),0)</f>
        <v>0</v>
      </c>
      <c r="JW29" s="5">
        <f>-IFERROR(VLOOKUP((CONCATENATE(RIGHT(CONCATENATE("0",DAY(JW4)),2),RIGHT(CONCATENATE("0",MONTH(JW4)),2),"2018")),'[1]Pago COFIDE'!$H$4:$I$15,2,0),0)</f>
        <v>0</v>
      </c>
      <c r="JX29" s="5">
        <f>-IFERROR(VLOOKUP((CONCATENATE(RIGHT(CONCATENATE("0",DAY(JX4)),2),RIGHT(CONCATENATE("0",MONTH(JX4)),2),"2018")),'[1]Pago COFIDE'!$H$4:$I$15,2,0),0)</f>
        <v>0</v>
      </c>
      <c r="JY29" s="5">
        <f>-IFERROR(VLOOKUP((CONCATENATE(RIGHT(CONCATENATE("0",DAY(JY4)),2),RIGHT(CONCATENATE("0",MONTH(JY4)),2),"2018")),'[1]Pago COFIDE'!$H$4:$I$15,2,0),0)</f>
        <v>0</v>
      </c>
      <c r="JZ29" s="5">
        <f>-IFERROR(VLOOKUP((CONCATENATE(RIGHT(CONCATENATE("0",DAY(JZ4)),2),RIGHT(CONCATENATE("0",MONTH(JZ4)),2),"2018")),'[1]Pago COFIDE'!$H$4:$I$15,2,0),0)</f>
        <v>0</v>
      </c>
      <c r="KA29" s="5">
        <f>-IFERROR(VLOOKUP((CONCATENATE(RIGHT(CONCATENATE("0",DAY(KA4)),2),RIGHT(CONCATENATE("0",MONTH(KA4)),2),"2018")),'[1]Pago COFIDE'!$H$4:$I$15,2,0),0)</f>
        <v>0</v>
      </c>
      <c r="KB29" s="5">
        <f>-IFERROR(VLOOKUP((CONCATENATE(RIGHT(CONCATENATE("0",DAY(KB4)),2),RIGHT(CONCATENATE("0",MONTH(KB4)),2),"2018")),'[1]Pago COFIDE'!$H$4:$I$15,2,0),0)</f>
        <v>0</v>
      </c>
      <c r="KC29" s="5">
        <f>-IFERROR(VLOOKUP((CONCATENATE(RIGHT(CONCATENATE("0",DAY(KC4)),2),RIGHT(CONCATENATE("0",MONTH(KC4)),2),"2018")),'[1]Pago COFIDE'!$H$4:$I$15,2,0),0)</f>
        <v>0</v>
      </c>
      <c r="KD29" s="5">
        <f>-IFERROR(VLOOKUP((CONCATENATE(RIGHT(CONCATENATE("0",DAY(KD4)),2),RIGHT(CONCATENATE("0",MONTH(KD4)),2),"2018")),'[1]Pago COFIDE'!$H$4:$I$15,2,0),0)</f>
        <v>0</v>
      </c>
      <c r="KE29" s="5">
        <f>-IFERROR(VLOOKUP((CONCATENATE(RIGHT(CONCATENATE("0",DAY(KE4)),2),RIGHT(CONCATENATE("0",MONTH(KE4)),2),"2018")),'[1]Pago COFIDE'!$H$4:$I$15,2,0),0)</f>
        <v>0</v>
      </c>
      <c r="KF29" s="5">
        <f>-IFERROR(VLOOKUP((CONCATENATE(RIGHT(CONCATENATE("0",DAY(KF4)),2),RIGHT(CONCATENATE("0",MONTH(KF4)),2),"2018")),'[1]Pago COFIDE'!$H$4:$I$15,2,0),0)</f>
        <v>0</v>
      </c>
      <c r="KG29" s="5">
        <f>-IFERROR(VLOOKUP((CONCATENATE(RIGHT(CONCATENATE("0",DAY(KG4)),2),RIGHT(CONCATENATE("0",MONTH(KG4)),2),"2018")),'[1]Pago COFIDE'!$H$4:$I$15,2,0),0)</f>
        <v>0</v>
      </c>
      <c r="KH29" s="5">
        <f>-IFERROR(VLOOKUP((CONCATENATE(RIGHT(CONCATENATE("0",DAY(KH4)),2),RIGHT(CONCATENATE("0",MONTH(KH4)),2),"2018")),'[1]Pago COFIDE'!$H$4:$I$15,2,0),0)</f>
        <v>0</v>
      </c>
      <c r="KI29" s="5">
        <f>-IFERROR(VLOOKUP((CONCATENATE(RIGHT(CONCATENATE("0",DAY(KI4)),2),RIGHT(CONCATENATE("0",MONTH(KI4)),2),"2018")),'[1]Pago COFIDE'!$H$4:$I$15,2,0),0)</f>
        <v>0</v>
      </c>
      <c r="KJ29" s="5">
        <f>-IFERROR(VLOOKUP((CONCATENATE(RIGHT(CONCATENATE("0",DAY(KJ4)),2),RIGHT(CONCATENATE("0",MONTH(KJ4)),2),"2018")),'[1]Pago COFIDE'!$H$4:$I$15,2,0),0)</f>
        <v>0</v>
      </c>
      <c r="KK29" s="5">
        <f>-IFERROR(VLOOKUP((CONCATENATE(RIGHT(CONCATENATE("0",DAY(KK4)),2),RIGHT(CONCATENATE("0",MONTH(KK4)),2),"2018")),'[1]Pago COFIDE'!$H$4:$I$15,2,0),0)</f>
        <v>0</v>
      </c>
      <c r="KL29" s="5">
        <f>-IFERROR(VLOOKUP((CONCATENATE(RIGHT(CONCATENATE("0",DAY(KL4)),2),RIGHT(CONCATENATE("0",MONTH(KL4)),2),"2018")),'[1]Pago COFIDE'!$H$4:$I$15,2,0),0)</f>
        <v>0</v>
      </c>
      <c r="KM29" s="5">
        <f>-IFERROR(VLOOKUP((CONCATENATE(RIGHT(CONCATENATE("0",DAY(KM4)),2),RIGHT(CONCATENATE("0",MONTH(KM4)),2),"2018")),'[1]Pago COFIDE'!$H$4:$I$15,2,0),0)</f>
        <v>0</v>
      </c>
      <c r="KN29" s="5">
        <f>-IFERROR(VLOOKUP((CONCATENATE(RIGHT(CONCATENATE("0",DAY(KN4)),2),RIGHT(CONCATENATE("0",MONTH(KN4)),2),"2018")),'[1]Pago COFIDE'!$H$4:$I$15,2,0),0)</f>
        <v>0</v>
      </c>
      <c r="KO29" s="5">
        <f>-IFERROR(VLOOKUP((CONCATENATE(RIGHT(CONCATENATE("0",DAY(KO4)),2),RIGHT(CONCATENATE("0",MONTH(KO4)),2),"2018")),'[1]Pago COFIDE'!$H$4:$I$15,2,0),0)</f>
        <v>0</v>
      </c>
      <c r="KP29" s="5">
        <f>-IFERROR(VLOOKUP((CONCATENATE(RIGHT(CONCATENATE("0",DAY(KP4)),2),RIGHT(CONCATENATE("0",MONTH(KP4)),2),"2018")),'[1]Pago COFIDE'!$H$4:$I$15,2,0),0)</f>
        <v>0</v>
      </c>
      <c r="KQ29" s="5">
        <f>-IFERROR(VLOOKUP((CONCATENATE(RIGHT(CONCATENATE("0",DAY(KQ4)),2),RIGHT(CONCATENATE("0",MONTH(KQ4)),2),"2018")),'[1]Pago COFIDE'!$H$4:$I$15,2,0),0)</f>
        <v>0</v>
      </c>
      <c r="KR29" s="5">
        <f>-IFERROR(VLOOKUP((CONCATENATE(RIGHT(CONCATENATE("0",DAY(KR4)),2),RIGHT(CONCATENATE("0",MONTH(KR4)),2),"2018")),'[1]Pago COFIDE'!$H$4:$I$15,2,0),0)</f>
        <v>0</v>
      </c>
      <c r="KS29" s="5">
        <f>-IFERROR(VLOOKUP((CONCATENATE(RIGHT(CONCATENATE("0",DAY(KS4)),2),RIGHT(CONCATENATE("0",MONTH(KS4)),2),"2018")),'[1]Pago COFIDE'!$H$4:$I$15,2,0),0)</f>
        <v>-1270327.27</v>
      </c>
      <c r="KT29" s="5">
        <f>-IFERROR(VLOOKUP((CONCATENATE(RIGHT(CONCATENATE("0",DAY(KT4)),2),RIGHT(CONCATENATE("0",MONTH(KT4)),2),"2018")),'[1]Pago COFIDE'!$H$4:$I$15,2,0),0)</f>
        <v>0</v>
      </c>
      <c r="KU29" s="5">
        <f>-IFERROR(VLOOKUP((CONCATENATE(RIGHT(CONCATENATE("0",DAY(KU4)),2),RIGHT(CONCATENATE("0",MONTH(KU4)),2),"2018")),'[1]Pago COFIDE'!$H$4:$I$15,2,0),0)</f>
        <v>0</v>
      </c>
      <c r="KV29" s="5">
        <f>-IFERROR(VLOOKUP((CONCATENATE(RIGHT(CONCATENATE("0",DAY(KV4)),2),RIGHT(CONCATENATE("0",MONTH(KV4)),2),"2018")),'[1]Pago COFIDE'!$H$4:$I$15,2,0),0)</f>
        <v>0</v>
      </c>
      <c r="KW29" s="5">
        <f>-IFERROR(VLOOKUP((CONCATENATE(RIGHT(CONCATENATE("0",DAY(KW4)),2),RIGHT(CONCATENATE("0",MONTH(KW4)),2),"2018")),'[1]Pago COFIDE'!$H$4:$I$15,2,0),0)</f>
        <v>0</v>
      </c>
      <c r="KX29" s="5">
        <f>-IFERROR(VLOOKUP((CONCATENATE(RIGHT(CONCATENATE("0",DAY(KX4)),2),RIGHT(CONCATENATE("0",MONTH(KX4)),2),"2018")),'[1]Pago COFIDE'!$H$4:$I$15,2,0),0)</f>
        <v>0</v>
      </c>
      <c r="KY29" s="5">
        <f>-IFERROR(VLOOKUP((CONCATENATE(RIGHT(CONCATENATE("0",DAY(KY4)),2),RIGHT(CONCATENATE("0",MONTH(KY4)),2),"2018")),'[1]Pago COFIDE'!$H$4:$I$15,2,0),0)</f>
        <v>0</v>
      </c>
      <c r="KZ29" s="5">
        <f>-IFERROR(VLOOKUP((CONCATENATE(RIGHT(CONCATENATE("0",DAY(KZ4)),2),RIGHT(CONCATENATE("0",MONTH(KZ4)),2),"2018")),'[1]Pago COFIDE'!$H$4:$I$15,2,0),0)</f>
        <v>0</v>
      </c>
      <c r="LA29" s="5">
        <f>-IFERROR(VLOOKUP((CONCATENATE(RIGHT(CONCATENATE("0",DAY(LA4)),2),RIGHT(CONCATENATE("0",MONTH(LA4)),2),"2018")),'[1]Pago COFIDE'!$H$4:$I$15,2,0),0)</f>
        <v>0</v>
      </c>
      <c r="LB29" s="5">
        <f>-IFERROR(VLOOKUP((CONCATENATE(RIGHT(CONCATENATE("0",DAY(LB4)),2),RIGHT(CONCATENATE("0",MONTH(LB4)),2),"2018")),'[1]Pago COFIDE'!$H$4:$I$15,2,0),0)</f>
        <v>0</v>
      </c>
      <c r="LC29" s="5">
        <f>-IFERROR(VLOOKUP((CONCATENATE(RIGHT(CONCATENATE("0",DAY(LC4)),2),RIGHT(CONCATENATE("0",MONTH(LC4)),2),"2018")),'[1]Pago COFIDE'!$H$4:$I$15,2,0),0)</f>
        <v>0</v>
      </c>
      <c r="LD29" s="5">
        <f>-IFERROR(VLOOKUP((CONCATENATE(RIGHT(CONCATENATE("0",DAY(LD4)),2),RIGHT(CONCATENATE("0",MONTH(LD4)),2),"2018")),'[1]Pago COFIDE'!$H$4:$I$15,2,0),0)</f>
        <v>0</v>
      </c>
      <c r="LE29" s="5">
        <f>-IFERROR(VLOOKUP((CONCATENATE(RIGHT(CONCATENATE("0",DAY(LE4)),2),RIGHT(CONCATENATE("0",MONTH(LE4)),2),"2018")),'[1]Pago COFIDE'!$H$4:$I$15,2,0),0)</f>
        <v>0</v>
      </c>
      <c r="LF29" s="5">
        <f>-IFERROR(VLOOKUP((CONCATENATE(RIGHT(CONCATENATE("0",DAY(LF4)),2),RIGHT(CONCATENATE("0",MONTH(LF4)),2),"2018")),'[1]Pago COFIDE'!$H$4:$I$15,2,0),0)</f>
        <v>0</v>
      </c>
      <c r="LG29" s="5">
        <f>-IFERROR(VLOOKUP((CONCATENATE(RIGHT(CONCATENATE("0",DAY(LG4)),2),RIGHT(CONCATENATE("0",MONTH(LG4)),2),"2018")),'[1]Pago COFIDE'!$H$4:$I$15,2,0),0)</f>
        <v>0</v>
      </c>
      <c r="LH29" s="5">
        <f>-IFERROR(VLOOKUP((CONCATENATE(RIGHT(CONCATENATE("0",DAY(LH4)),2),RIGHT(CONCATENATE("0",MONTH(LH4)),2),"2018")),'[1]Pago COFIDE'!$H$4:$I$15,2,0),0)</f>
        <v>0</v>
      </c>
      <c r="LI29" s="5">
        <f>-IFERROR(VLOOKUP((CONCATENATE(RIGHT(CONCATENATE("0",DAY(LI4)),2),RIGHT(CONCATENATE("0",MONTH(LI4)),2),"2018")),'[1]Pago COFIDE'!$H$4:$I$15,2,0),0)</f>
        <v>0</v>
      </c>
      <c r="LJ29" s="5">
        <f>-IFERROR(VLOOKUP((CONCATENATE(RIGHT(CONCATENATE("0",DAY(LJ4)),2),RIGHT(CONCATENATE("0",MONTH(LJ4)),2),"2018")),'[1]Pago COFIDE'!$H$4:$I$15,2,0),0)</f>
        <v>0</v>
      </c>
      <c r="LK29" s="5">
        <f>-IFERROR(VLOOKUP((CONCATENATE(RIGHT(CONCATENATE("0",DAY(LK4)),2),RIGHT(CONCATENATE("0",MONTH(LK4)),2),"2018")),'[1]Pago COFIDE'!$H$4:$I$15,2,0),0)</f>
        <v>0</v>
      </c>
      <c r="LL29" s="5">
        <f>-IFERROR(VLOOKUP((CONCATENATE(RIGHT(CONCATENATE("0",DAY(LL4)),2),RIGHT(CONCATENATE("0",MONTH(LL4)),2),"2018")),'[1]Pago COFIDE'!$H$4:$I$15,2,0),0)</f>
        <v>0</v>
      </c>
      <c r="LM29" s="5">
        <f>-IFERROR(VLOOKUP((CONCATENATE(RIGHT(CONCATENATE("0",DAY(LM4)),2),RIGHT(CONCATENATE("0",MONTH(LM4)),2),"2018")),'[1]Pago COFIDE'!$H$4:$I$15,2,0),0)</f>
        <v>0</v>
      </c>
      <c r="LN29" s="5">
        <f>-IFERROR(VLOOKUP((CONCATENATE(RIGHT(CONCATENATE("0",DAY(LN4)),2),RIGHT(CONCATENATE("0",MONTH(LN4)),2),"2018")),'[1]Pago COFIDE'!$H$4:$I$15,2,0),0)</f>
        <v>0</v>
      </c>
      <c r="LO29" s="5">
        <f>-IFERROR(VLOOKUP((CONCATENATE(RIGHT(CONCATENATE("0",DAY(LO4)),2),RIGHT(CONCATENATE("0",MONTH(LO4)),2),"2018")),'[1]Pago COFIDE'!$H$4:$I$15,2,0),0)</f>
        <v>0</v>
      </c>
      <c r="LP29" s="5">
        <f>-IFERROR(VLOOKUP((CONCATENATE(RIGHT(CONCATENATE("0",DAY(LP4)),2),RIGHT(CONCATENATE("0",MONTH(LP4)),2),"2018")),'[1]Pago COFIDE'!$H$4:$I$15,2,0),0)</f>
        <v>0</v>
      </c>
      <c r="LQ29" s="5">
        <f>-IFERROR(VLOOKUP((CONCATENATE(RIGHT(CONCATENATE("0",DAY(LQ4)),2),RIGHT(CONCATENATE("0",MONTH(LQ4)),2),"2018")),'[1]Pago COFIDE'!$H$4:$I$15,2,0),0)</f>
        <v>0</v>
      </c>
      <c r="LR29" s="5">
        <f>-IFERROR(VLOOKUP((CONCATENATE(RIGHT(CONCATENATE("0",DAY(LR4)),2),RIGHT(CONCATENATE("0",MONTH(LR4)),2),"2018")),'[1]Pago COFIDE'!$H$4:$I$15,2,0),0)</f>
        <v>0</v>
      </c>
      <c r="LS29" s="5">
        <f>-IFERROR(VLOOKUP((CONCATENATE(RIGHT(CONCATENATE("0",DAY(LS4)),2),RIGHT(CONCATENATE("0",MONTH(LS4)),2),"2018")),'[1]Pago COFIDE'!$H$4:$I$15,2,0),0)</f>
        <v>0</v>
      </c>
      <c r="LT29" s="5">
        <f>-IFERROR(VLOOKUP((CONCATENATE(RIGHT(CONCATENATE("0",DAY(LT4)),2),RIGHT(CONCATENATE("0",MONTH(LT4)),2),"2018")),'[1]Pago COFIDE'!$H$4:$I$15,2,0),0)</f>
        <v>0</v>
      </c>
      <c r="LU29" s="5">
        <f>-IFERROR(VLOOKUP((CONCATENATE(RIGHT(CONCATENATE("0",DAY(LU4)),2),RIGHT(CONCATENATE("0",MONTH(LU4)),2),"2018")),'[1]Pago COFIDE'!$H$4:$I$15,2,0),0)</f>
        <v>0</v>
      </c>
      <c r="LV29" s="5">
        <f>-IFERROR(VLOOKUP((CONCATENATE(RIGHT(CONCATENATE("0",DAY(LV4)),2),RIGHT(CONCATENATE("0",MONTH(LV4)),2),"2018")),'[1]Pago COFIDE'!$H$4:$I$15,2,0),0)</f>
        <v>0</v>
      </c>
      <c r="LW29" s="5">
        <f>-IFERROR(VLOOKUP((CONCATENATE(RIGHT(CONCATENATE("0",DAY(LW4)),2),RIGHT(CONCATENATE("0",MONTH(LW4)),2),"2018")),'[1]Pago COFIDE'!$H$4:$I$15,2,0),0)</f>
        <v>-1269115.54</v>
      </c>
      <c r="LX29" s="5">
        <f>-IFERROR(VLOOKUP((CONCATENATE(RIGHT(CONCATENATE("0",DAY(LX4)),2),RIGHT(CONCATENATE("0",MONTH(LX4)),2),"2018")),'[1]Pago COFIDE'!$H$4:$I$15,2,0),0)</f>
        <v>0</v>
      </c>
      <c r="LY29" s="5">
        <f>-IFERROR(VLOOKUP((CONCATENATE(RIGHT(CONCATENATE("0",DAY(LY4)),2),RIGHT(CONCATENATE("0",MONTH(LY4)),2),"2018")),'[1]Pago COFIDE'!$H$4:$I$15,2,0),0)</f>
        <v>0</v>
      </c>
      <c r="LZ29" s="5">
        <f>-IFERROR(VLOOKUP((CONCATENATE(RIGHT(CONCATENATE("0",DAY(LZ4)),2),RIGHT(CONCATENATE("0",MONTH(LZ4)),2),"2018")),'[1]Pago COFIDE'!$H$4:$I$15,2,0),0)</f>
        <v>0</v>
      </c>
      <c r="MA29" s="5">
        <f>-IFERROR(VLOOKUP((CONCATENATE(RIGHT(CONCATENATE("0",DAY(MA4)),2),RIGHT(CONCATENATE("0",MONTH(MA4)),2),"2018")),'[1]Pago COFIDE'!$H$4:$I$15,2,0),0)</f>
        <v>0</v>
      </c>
      <c r="MB29" s="5">
        <f>-IFERROR(VLOOKUP((CONCATENATE(RIGHT(CONCATENATE("0",DAY(MB4)),2),RIGHT(CONCATENATE("0",MONTH(MB4)),2),"2018")),'[1]Pago COFIDE'!$H$4:$I$15,2,0),0)</f>
        <v>0</v>
      </c>
      <c r="MC29" s="5">
        <f>-IFERROR(VLOOKUP((CONCATENATE(RIGHT(CONCATENATE("0",DAY(MC4)),2),RIGHT(CONCATENATE("0",MONTH(MC4)),2),"2018")),'[1]Pago COFIDE'!$H$4:$I$15,2,0),0)</f>
        <v>0</v>
      </c>
      <c r="MD29" s="5">
        <f>-IFERROR(VLOOKUP((CONCATENATE(RIGHT(CONCATENATE("0",DAY(MD4)),2),RIGHT(CONCATENATE("0",MONTH(MD4)),2),"2018")),'[1]Pago COFIDE'!$H$4:$I$15,2,0),0)</f>
        <v>0</v>
      </c>
      <c r="ME29" s="5">
        <f>-IFERROR(VLOOKUP((CONCATENATE(RIGHT(CONCATENATE("0",DAY(ME4)),2),RIGHT(CONCATENATE("0",MONTH(ME4)),2),"2018")),'[1]Pago COFIDE'!$H$4:$I$15,2,0),0)</f>
        <v>0</v>
      </c>
      <c r="MF29" s="5">
        <f>-IFERROR(VLOOKUP((CONCATENATE(RIGHT(CONCATENATE("0",DAY(MF4)),2),RIGHT(CONCATENATE("0",MONTH(MF4)),2),"2018")),'[1]Pago COFIDE'!$H$4:$I$15,2,0),0)</f>
        <v>0</v>
      </c>
      <c r="MG29" s="5">
        <f>-IFERROR(VLOOKUP((CONCATENATE(RIGHT(CONCATENATE("0",DAY(MG4)),2),RIGHT(CONCATENATE("0",MONTH(MG4)),2),"2018")),'[1]Pago COFIDE'!$H$4:$I$15,2,0),0)</f>
        <v>0</v>
      </c>
      <c r="MH29" s="5">
        <f>-IFERROR(VLOOKUP((CONCATENATE(RIGHT(CONCATENATE("0",DAY(MH4)),2),RIGHT(CONCATENATE("0",MONTH(MH4)),2),"2018")),'[1]Pago COFIDE'!$H$4:$I$15,2,0),0)</f>
        <v>0</v>
      </c>
      <c r="MI29" s="5">
        <f>-IFERROR(VLOOKUP((CONCATENATE(RIGHT(CONCATENATE("0",DAY(MI4)),2),RIGHT(CONCATENATE("0",MONTH(MI4)),2),"2018")),'[1]Pago COFIDE'!$H$4:$I$15,2,0),0)</f>
        <v>0</v>
      </c>
      <c r="MJ29" s="5">
        <f>-IFERROR(VLOOKUP((CONCATENATE(RIGHT(CONCATENATE("0",DAY(MJ4)),2),RIGHT(CONCATENATE("0",MONTH(MJ4)),2),"2018")),'[1]Pago COFIDE'!$H$4:$I$15,2,0),0)</f>
        <v>0</v>
      </c>
      <c r="MK29" s="5">
        <f>-IFERROR(VLOOKUP((CONCATENATE(RIGHT(CONCATENATE("0",DAY(MK4)),2),RIGHT(CONCATENATE("0",MONTH(MK4)),2),"2018")),'[1]Pago COFIDE'!$H$4:$I$15,2,0),0)</f>
        <v>0</v>
      </c>
      <c r="ML29" s="5">
        <f>-IFERROR(VLOOKUP((CONCATENATE(RIGHT(CONCATENATE("0",DAY(ML4)),2),RIGHT(CONCATENATE("0",MONTH(ML4)),2),"2018")),'[1]Pago COFIDE'!$H$4:$I$15,2,0),0)</f>
        <v>0</v>
      </c>
      <c r="MM29" s="5">
        <f>-IFERROR(VLOOKUP((CONCATENATE(RIGHT(CONCATENATE("0",DAY(MM4)),2),RIGHT(CONCATENATE("0",MONTH(MM4)),2),"2018")),'[1]Pago COFIDE'!$H$4:$I$15,2,0),0)</f>
        <v>0</v>
      </c>
      <c r="MN29" s="5">
        <f>-IFERROR(VLOOKUP((CONCATENATE(RIGHT(CONCATENATE("0",DAY(MN4)),2),RIGHT(CONCATENATE("0",MONTH(MN4)),2),"2018")),'[1]Pago COFIDE'!$H$4:$I$15,2,0),0)</f>
        <v>0</v>
      </c>
      <c r="MO29" s="5">
        <f>-IFERROR(VLOOKUP((CONCATENATE(RIGHT(CONCATENATE("0",DAY(MO4)),2),RIGHT(CONCATENATE("0",MONTH(MO4)),2),"2018")),'[1]Pago COFIDE'!$H$4:$I$15,2,0),0)</f>
        <v>0</v>
      </c>
      <c r="MP29" s="5">
        <f>-IFERROR(VLOOKUP((CONCATENATE(RIGHT(CONCATENATE("0",DAY(MP4)),2),RIGHT(CONCATENATE("0",MONTH(MP4)),2),"2018")),'[1]Pago COFIDE'!$H$4:$I$15,2,0),0)</f>
        <v>0</v>
      </c>
      <c r="MQ29" s="5">
        <f>-IFERROR(VLOOKUP((CONCATENATE(RIGHT(CONCATENATE("0",DAY(MQ4)),2),RIGHT(CONCATENATE("0",MONTH(MQ4)),2),"2018")),'[1]Pago COFIDE'!$H$4:$I$15,2,0),0)</f>
        <v>0</v>
      </c>
      <c r="MR29" s="5">
        <f>-IFERROR(VLOOKUP((CONCATENATE(RIGHT(CONCATENATE("0",DAY(MR4)),2),RIGHT(CONCATENATE("0",MONTH(MR4)),2),"2018")),'[1]Pago COFIDE'!$H$4:$I$15,2,0),0)</f>
        <v>0</v>
      </c>
      <c r="MS29" s="5">
        <f>-IFERROR(VLOOKUP((CONCATENATE(RIGHT(CONCATENATE("0",DAY(MS4)),2),RIGHT(CONCATENATE("0",MONTH(MS4)),2),"2018")),'[1]Pago COFIDE'!$H$4:$I$15,2,0),0)</f>
        <v>0</v>
      </c>
      <c r="MT29" s="5">
        <f>-IFERROR(VLOOKUP((CONCATENATE(RIGHT(CONCATENATE("0",DAY(MT4)),2),RIGHT(CONCATENATE("0",MONTH(MT4)),2),"2018")),'[1]Pago COFIDE'!$H$4:$I$15,2,0),0)</f>
        <v>0</v>
      </c>
      <c r="MU29" s="5">
        <f>-IFERROR(VLOOKUP((CONCATENATE(RIGHT(CONCATENATE("0",DAY(MU4)),2),RIGHT(CONCATENATE("0",MONTH(MU4)),2),"2018")),'[1]Pago COFIDE'!$H$4:$I$15,2,0),0)</f>
        <v>0</v>
      </c>
      <c r="MV29" s="5">
        <f>-IFERROR(VLOOKUP((CONCATENATE(RIGHT(CONCATENATE("0",DAY(MV4)),2),RIGHT(CONCATENATE("0",MONTH(MV4)),2),"2018")),'[1]Pago COFIDE'!$H$4:$I$15,2,0),0)</f>
        <v>0</v>
      </c>
      <c r="MW29" s="5">
        <f>-IFERROR(VLOOKUP((CONCATENATE(RIGHT(CONCATENATE("0",DAY(MW4)),2),RIGHT(CONCATENATE("0",MONTH(MW4)),2),"2018")),'[1]Pago COFIDE'!$H$4:$I$15,2,0),0)</f>
        <v>0</v>
      </c>
      <c r="MX29" s="5">
        <f>-IFERROR(VLOOKUP((CONCATENATE(RIGHT(CONCATENATE("0",DAY(MX4)),2),RIGHT(CONCATENATE("0",MONTH(MX4)),2),"2018")),'[1]Pago COFIDE'!$H$4:$I$15,2,0),0)</f>
        <v>0</v>
      </c>
      <c r="MY29" s="5">
        <f>-IFERROR(VLOOKUP((CONCATENATE(RIGHT(CONCATENATE("0",DAY(MY4)),2),RIGHT(CONCATENATE("0",MONTH(MY4)),2),"2018")),'[1]Pago COFIDE'!$H$4:$I$15,2,0),0)</f>
        <v>0</v>
      </c>
      <c r="MZ29" s="5">
        <f>-IFERROR(VLOOKUP((CONCATENATE(RIGHT(CONCATENATE("0",DAY(MZ4)),2),RIGHT(CONCATENATE("0",MONTH(MZ4)),2),"2018")),'[1]Pago COFIDE'!$H$4:$I$15,2,0),0)</f>
        <v>0</v>
      </c>
      <c r="NA29" s="5">
        <f>-IFERROR(VLOOKUP((CONCATENATE(RIGHT(CONCATENATE("0",DAY(NA4)),2),RIGHT(CONCATENATE("0",MONTH(NA4)),2),"2018")),'[1]Pago COFIDE'!$H$4:$I$15,2,0),0)</f>
        <v>0</v>
      </c>
      <c r="NB29" s="5">
        <f>-IFERROR(VLOOKUP((CONCATENATE(RIGHT(CONCATENATE("0",DAY(NB4)),2),RIGHT(CONCATENATE("0",MONTH(NB4)),2),"2018")),'[1]Pago COFIDE'!$H$4:$I$15,2,0),0)</f>
        <v>-1290827.92</v>
      </c>
    </row>
    <row r="30" spans="1:366" ht="15" hidden="1" customHeight="1" outlineLevel="1">
      <c r="A30" s="1" t="s">
        <v>285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>
        <v>-1500000</v>
      </c>
      <c r="AT30" s="5">
        <v>-2500000</v>
      </c>
      <c r="AU30" s="5">
        <v>-3000000</v>
      </c>
      <c r="AV30" s="5">
        <v>-1500000</v>
      </c>
      <c r="AW30" s="5"/>
      <c r="AX30" s="5"/>
      <c r="AY30" s="5">
        <v>-1500000</v>
      </c>
      <c r="AZ30" s="5">
        <v>-1200000</v>
      </c>
      <c r="BA30" s="5">
        <v>-1200000</v>
      </c>
      <c r="BB30" s="5">
        <v>-1600000</v>
      </c>
      <c r="BC30" s="5">
        <v>-1800000</v>
      </c>
      <c r="BD30" s="5"/>
      <c r="BE30" s="5"/>
      <c r="BF30" s="5">
        <v>-2000000</v>
      </c>
      <c r="BG30" s="5">
        <v>-2200000</v>
      </c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>
        <v>-2200000</v>
      </c>
      <c r="CC30" s="5">
        <v>-2700000</v>
      </c>
      <c r="CD30" s="5">
        <v>-2400000</v>
      </c>
      <c r="CE30" s="5">
        <v>-3300000</v>
      </c>
      <c r="CF30" s="5"/>
      <c r="CG30" s="5"/>
      <c r="CH30" s="5"/>
      <c r="CI30" s="5">
        <v>-2600000</v>
      </c>
      <c r="CJ30" s="5">
        <v>-500000</v>
      </c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>
        <v>-2300000</v>
      </c>
      <c r="DL30" s="5">
        <v>-2600000</v>
      </c>
      <c r="DM30" s="5">
        <v>-2500000</v>
      </c>
      <c r="DN30" s="5">
        <v>-2900000</v>
      </c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</row>
    <row r="31" spans="1:366" ht="15" hidden="1" customHeight="1" outlineLevel="1">
      <c r="A31" s="1" t="s">
        <v>239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>
        <v>-2100000</v>
      </c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>
        <v>-1500000</v>
      </c>
      <c r="AW31" s="5"/>
      <c r="AX31" s="5"/>
      <c r="AY31" s="5"/>
      <c r="AZ31" s="5"/>
      <c r="BA31" s="5"/>
      <c r="BB31" s="5"/>
      <c r="BC31" s="5">
        <v>-4800000</v>
      </c>
      <c r="BD31" s="5"/>
      <c r="BE31" s="5"/>
      <c r="BF31" s="5"/>
      <c r="BG31" s="5"/>
      <c r="BH31" s="5">
        <v>-4500000</v>
      </c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>
        <v>-1000000</v>
      </c>
      <c r="CC31" s="5"/>
      <c r="CD31" s="5">
        <v>-1000000</v>
      </c>
      <c r="CE31" s="5"/>
      <c r="CF31" s="5"/>
      <c r="CG31" s="5"/>
      <c r="CH31" s="5">
        <v>-1500000</v>
      </c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>
        <v>-2700000</v>
      </c>
      <c r="DG31" s="5">
        <v>-2500000</v>
      </c>
      <c r="DH31" s="5"/>
      <c r="DI31" s="5"/>
      <c r="DJ31" s="5">
        <v>-2500000</v>
      </c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</row>
    <row r="32" spans="1:366" ht="15" hidden="1" customHeight="1" outlineLevel="1">
      <c r="A32" s="2" t="s">
        <v>165</v>
      </c>
      <c r="B32" s="5">
        <f>IFERROR(SUMIF([1]Transferencias!$R$7:$S$359,CONCATENATE("03",RIGHT(CONCATENATE("0",DAY(B4)),2),RIGHT(CONCATENATE("0",MONTH(B4)),2)),[1]Transferencias!$S$7:$S$359),0)</f>
        <v>0</v>
      </c>
      <c r="C32" s="5">
        <f>IFERROR(SUMIF([1]Transferencias!$R$7:$S$359,CONCATENATE("03",RIGHT(CONCATENATE("0",DAY(C4)),2),RIGHT(CONCATENATE("0",MONTH(C4)),2)),[1]Transferencias!$S$7:$S$359),0)</f>
        <v>0</v>
      </c>
      <c r="D32" s="5">
        <f>IFERROR(SUMIF([1]Transferencias!$R$7:$S$359,CONCATENATE("03",RIGHT(CONCATENATE("0",DAY(D4)),2),RIGHT(CONCATENATE("0",MONTH(D4)),2)),[1]Transferencias!$S$7:$S$359),0)</f>
        <v>0</v>
      </c>
      <c r="E32" s="5">
        <f>IFERROR(SUMIF([1]Transferencias!$R$7:$S$359,CONCATENATE("03",RIGHT(CONCATENATE("0",DAY(E4)),2),RIGHT(CONCATENATE("0",MONTH(E4)),2)),[1]Transferencias!$S$7:$S$359),0)</f>
        <v>0</v>
      </c>
      <c r="F32" s="5">
        <f>IFERROR(SUMIF([1]Transferencias!$R$7:$S$359,CONCATENATE("03",RIGHT(CONCATENATE("0",DAY(F4)),2),RIGHT(CONCATENATE("0",MONTH(F4)),2)),[1]Transferencias!$S$7:$S$359),0)</f>
        <v>0</v>
      </c>
      <c r="G32" s="5">
        <f>IFERROR(SUMIF([1]Transferencias!$R$7:$S$359,CONCATENATE("03",RIGHT(CONCATENATE("0",DAY(G4)),2),RIGHT(CONCATENATE("0",MONTH(G4)),2)),[1]Transferencias!$S$7:$S$359),0)</f>
        <v>0</v>
      </c>
      <c r="H32" s="5">
        <f>IFERROR(SUMIF([1]Transferencias!$R$7:$S$359,CONCATENATE("03",RIGHT(CONCATENATE("0",DAY(H4)),2),RIGHT(CONCATENATE("0",MONTH(H4)),2)),[1]Transferencias!$S$7:$S$359),0)</f>
        <v>0</v>
      </c>
      <c r="I32" s="5">
        <f>IFERROR(SUMIF([1]Transferencias!$R$7:$S$359,CONCATENATE("03",RIGHT(CONCATENATE("0",DAY(I4)),2),RIGHT(CONCATENATE("0",MONTH(I4)),2)),[1]Transferencias!$S$7:$S$359),0)</f>
        <v>0</v>
      </c>
      <c r="J32" s="5">
        <f>IFERROR(SUMIF([1]Transferencias!$R$7:$S$359,CONCATENATE("03",RIGHT(CONCATENATE("0",DAY(J4)),2),RIGHT(CONCATENATE("0",MONTH(J4)),2)),[1]Transferencias!$S$7:$S$359),0)</f>
        <v>0</v>
      </c>
      <c r="K32" s="5">
        <f>IFERROR(SUMIF([1]Transferencias!$R$7:$S$359,CONCATENATE("03",RIGHT(CONCATENATE("0",DAY(K4)),2),RIGHT(CONCATENATE("0",MONTH(K4)),2)),[1]Transferencias!$S$7:$S$359),0)</f>
        <v>0</v>
      </c>
      <c r="L32" s="5">
        <f>IFERROR(SUMIF([1]Transferencias!$R$7:$S$359,CONCATENATE("03",RIGHT(CONCATENATE("0",DAY(L4)),2),RIGHT(CONCATENATE("0",MONTH(L4)),2)),[1]Transferencias!$S$7:$S$359),0)</f>
        <v>0</v>
      </c>
      <c r="M32" s="5">
        <f>IFERROR(SUMIF([1]Transferencias!$R$7:$S$359,CONCATENATE("03",RIGHT(CONCATENATE("0",DAY(M4)),2),RIGHT(CONCATENATE("0",MONTH(M4)),2)),[1]Transferencias!$S$7:$S$359),0)</f>
        <v>0</v>
      </c>
      <c r="N32" s="5">
        <f>IFERROR(SUMIF([1]Transferencias!$R$7:$S$359,CONCATENATE("03",RIGHT(CONCATENATE("0",DAY(N4)),2),RIGHT(CONCATENATE("0",MONTH(N4)),2)),[1]Transferencias!$S$7:$S$359),0)</f>
        <v>0</v>
      </c>
      <c r="O32" s="5">
        <f>IFERROR(SUMIF([1]Transferencias!$R$7:$S$359,CONCATENATE("03",RIGHT(CONCATENATE("0",DAY(O4)),2),RIGHT(CONCATENATE("0",MONTH(O4)),2)),[1]Transferencias!$S$7:$S$359),0)</f>
        <v>0</v>
      </c>
      <c r="P32" s="5">
        <f>IFERROR(SUMIF([1]Transferencias!$R$7:$S$359,CONCATENATE("03",RIGHT(CONCATENATE("0",DAY(P4)),2),RIGHT(CONCATENATE("0",MONTH(P4)),2)),[1]Transferencias!$S$7:$S$359),0)</f>
        <v>0</v>
      </c>
      <c r="Q32" s="5">
        <f>IFERROR(SUMIF([1]Transferencias!$R$7:$S$359,CONCATENATE("03",RIGHT(CONCATENATE("0",DAY(Q4)),2),RIGHT(CONCATENATE("0",MONTH(Q4)),2)),[1]Transferencias!$S$7:$S$359),0)</f>
        <v>0</v>
      </c>
      <c r="R32" s="5">
        <f>IFERROR(SUMIF([1]Transferencias!$R$7:$S$359,CONCATENATE("03",RIGHT(CONCATENATE("0",DAY(R4)),2),RIGHT(CONCATENATE("0",MONTH(R4)),2)),[1]Transferencias!$S$7:$S$359),0)</f>
        <v>0</v>
      </c>
      <c r="S32" s="5">
        <f>IFERROR(SUMIF([1]Transferencias!$R$7:$S$359,CONCATENATE("03",RIGHT(CONCATENATE("0",DAY(S4)),2),RIGHT(CONCATENATE("0",MONTH(S4)),2)),[1]Transferencias!$S$7:$S$359),0)</f>
        <v>0</v>
      </c>
      <c r="T32" s="5">
        <f>IFERROR(SUMIF([1]Transferencias!$R$7:$S$359,CONCATENATE("03",RIGHT(CONCATENATE("0",DAY(T4)),2),RIGHT(CONCATENATE("0",MONTH(T4)),2)),[1]Transferencias!$S$7:$S$359),0)</f>
        <v>0</v>
      </c>
      <c r="U32" s="5">
        <f>IFERROR(SUMIF([1]Transferencias!$R$7:$S$359,CONCATENATE("03",RIGHT(CONCATENATE("0",DAY(U4)),2),RIGHT(CONCATENATE("0",MONTH(U4)),2)),[1]Transferencias!$S$7:$S$359),0)</f>
        <v>0</v>
      </c>
      <c r="V32" s="5">
        <f>IFERROR(SUMIF([1]Transferencias!$R$7:$S$359,CONCATENATE("03",RIGHT(CONCATENATE("0",DAY(V4)),2),RIGHT(CONCATENATE("0",MONTH(V4)),2)),[1]Transferencias!$S$7:$S$359),0)</f>
        <v>0</v>
      </c>
      <c r="W32" s="5">
        <f>IFERROR(SUMIF([1]Transferencias!$R$7:$S$359,CONCATENATE("03",RIGHT(CONCATENATE("0",DAY(W4)),2),RIGHT(CONCATENATE("0",MONTH(W4)),2)),[1]Transferencias!$S$7:$S$359),0)</f>
        <v>0</v>
      </c>
      <c r="X32" s="5">
        <f>IFERROR(SUMIF([1]Transferencias!$R$7:$S$359,CONCATENATE("03",RIGHT(CONCATENATE("0",DAY(X4)),2),RIGHT(CONCATENATE("0",MONTH(X4)),2)),[1]Transferencias!$S$7:$S$359),0)</f>
        <v>0</v>
      </c>
      <c r="Y32" s="5">
        <f>IFERROR(SUMIF([1]Transferencias!$R$7:$S$359,CONCATENATE("03",RIGHT(CONCATENATE("0",DAY(Y4)),2),RIGHT(CONCATENATE("0",MONTH(Y4)),2)),[1]Transferencias!$S$7:$S$359),0)</f>
        <v>0</v>
      </c>
      <c r="Z32" s="5">
        <f>IFERROR(SUMIF([1]Transferencias!$R$7:$S$359,CONCATENATE("03",RIGHT(CONCATENATE("0",DAY(Z4)),2),RIGHT(CONCATENATE("0",MONTH(Z4)),2)),[1]Transferencias!$S$7:$S$359),0)</f>
        <v>0</v>
      </c>
      <c r="AA32" s="5">
        <f>IFERROR(SUMIF([1]Transferencias!$R$7:$S$359,CONCATENATE("03",RIGHT(CONCATENATE("0",DAY(AA4)),2),RIGHT(CONCATENATE("0",MONTH(AA4)),2)),[1]Transferencias!$S$7:$S$359),0)</f>
        <v>0</v>
      </c>
      <c r="AB32" s="5">
        <f>IFERROR(SUMIF([1]Transferencias!$R$7:$S$359,CONCATENATE("03",RIGHT(CONCATENATE("0",DAY(AB4)),2),RIGHT(CONCATENATE("0",MONTH(AB4)),2)),[1]Transferencias!$S$7:$S$359),0)</f>
        <v>0</v>
      </c>
      <c r="AC32" s="5">
        <f>IFERROR(SUMIF([1]Transferencias!$R$7:$S$359,CONCATENATE("03",RIGHT(CONCATENATE("0",DAY(AC4)),2),RIGHT(CONCATENATE("0",MONTH(AC4)),2)),[1]Transferencias!$S$7:$S$359),0)</f>
        <v>0</v>
      </c>
      <c r="AD32" s="5">
        <f>IFERROR(SUMIF([1]Transferencias!$R$7:$S$359,CONCATENATE("03",RIGHT(CONCATENATE("0",DAY(AD4)),2),RIGHT(CONCATENATE("0",MONTH(AD4)),2)),[1]Transferencias!$S$7:$S$359),0)</f>
        <v>0</v>
      </c>
      <c r="AE32" s="5">
        <f>IFERROR(SUMIF([1]Transferencias!$R$7:$S$359,CONCATENATE("03",RIGHT(CONCATENATE("0",DAY(AE4)),2),RIGHT(CONCATENATE("0",MONTH(AE4)),2)),[1]Transferencias!$S$7:$S$359),0)</f>
        <v>0</v>
      </c>
      <c r="AF32" s="5">
        <f>IFERROR(SUMIF([1]Transferencias!$R$7:$S$359,CONCATENATE("03",RIGHT(CONCATENATE("0",DAY(AF4)),2),RIGHT(CONCATENATE("0",MONTH(AF4)),2)),[1]Transferencias!$S$7:$S$359),0)</f>
        <v>0</v>
      </c>
      <c r="AG32" s="5">
        <f>IFERROR(SUMIF([1]Transferencias!$R$7:$S$359,CONCATENATE("03",RIGHT(CONCATENATE("0",DAY(AG4)),2),RIGHT(CONCATENATE("0",MONTH(AG4)),2)),[1]Transferencias!$S$7:$S$359),0)</f>
        <v>0</v>
      </c>
      <c r="AH32" s="5">
        <f>IFERROR(SUMIF([1]Transferencias!$R$7:$S$359,CONCATENATE("03",RIGHT(CONCATENATE("0",DAY(AH4)),2),RIGHT(CONCATENATE("0",MONTH(AH4)),2)),[1]Transferencias!$S$7:$S$359),0)</f>
        <v>0</v>
      </c>
      <c r="AI32" s="5">
        <f>IFERROR(SUMIF([1]Transferencias!$R$7:$S$359,CONCATENATE("03",RIGHT(CONCATENATE("0",DAY(AI4)),2),RIGHT(CONCATENATE("0",MONTH(AI4)),2)),[1]Transferencias!$S$7:$S$359),0)</f>
        <v>0</v>
      </c>
      <c r="AJ32" s="5">
        <f>IFERROR(SUMIF([1]Transferencias!$R$7:$S$359,CONCATENATE("03",RIGHT(CONCATENATE("0",DAY(AJ4)),2),RIGHT(CONCATENATE("0",MONTH(AJ4)),2)),[1]Transferencias!$S$7:$S$359),0)</f>
        <v>0</v>
      </c>
      <c r="AK32" s="5">
        <f>IFERROR(SUMIF([1]Transferencias!$R$7:$S$359,CONCATENATE("03",RIGHT(CONCATENATE("0",DAY(AK4)),2),RIGHT(CONCATENATE("0",MONTH(AK4)),2)),[1]Transferencias!$S$7:$S$359),0)</f>
        <v>0</v>
      </c>
      <c r="AL32" s="5">
        <f>IFERROR(SUMIF([1]Transferencias!$R$7:$S$359,CONCATENATE("03",RIGHT(CONCATENATE("0",DAY(AL4)),2),RIGHT(CONCATENATE("0",MONTH(AL4)),2)),[1]Transferencias!$S$7:$S$359),0)</f>
        <v>0</v>
      </c>
      <c r="AM32" s="5">
        <f>IFERROR(SUMIF([1]Transferencias!$R$7:$S$359,CONCATENATE("03",RIGHT(CONCATENATE("0",DAY(AM4)),2),RIGHT(CONCATENATE("0",MONTH(AM4)),2)),[1]Transferencias!$S$7:$S$359),0)</f>
        <v>0</v>
      </c>
      <c r="AN32" s="5">
        <f>IFERROR(SUMIF([1]Transferencias!$R$7:$S$359,CONCATENATE("03",RIGHT(CONCATENATE("0",DAY(AN4)),2),RIGHT(CONCATENATE("0",MONTH(AN4)),2)),[1]Transferencias!$S$7:$S$359),0)</f>
        <v>0</v>
      </c>
      <c r="AO32" s="5">
        <f>IFERROR(SUMIF([1]Transferencias!$R$7:$S$359,CONCATENATE("03",RIGHT(CONCATENATE("0",DAY(AO4)),2),RIGHT(CONCATENATE("0",MONTH(AO4)),2)),[1]Transferencias!$S$7:$S$359),0)</f>
        <v>0</v>
      </c>
      <c r="AP32" s="5">
        <f>IFERROR(SUMIF([1]Transferencias!$R$7:$S$359,CONCATENATE("03",RIGHT(CONCATENATE("0",DAY(AP4)),2),RIGHT(CONCATENATE("0",MONTH(AP4)),2)),[1]Transferencias!$S$7:$S$359),0)</f>
        <v>0</v>
      </c>
      <c r="AQ32" s="5">
        <f>IFERROR(SUMIF([1]Transferencias!$R$7:$S$359,CONCATENATE("03",RIGHT(CONCATENATE("0",DAY(AQ4)),2),RIGHT(CONCATENATE("0",MONTH(AQ4)),2)),[1]Transferencias!$S$7:$S$359),0)</f>
        <v>0</v>
      </c>
      <c r="AR32" s="5">
        <f>IFERROR(SUMIF([1]Transferencias!$R$7:$S$359,CONCATENATE("03",RIGHT(CONCATENATE("0",DAY(AR4)),2),RIGHT(CONCATENATE("0",MONTH(AR4)),2)),[1]Transferencias!$S$7:$S$359),0)</f>
        <v>0</v>
      </c>
      <c r="AS32" s="5">
        <f>IFERROR(SUMIF([1]Transferencias!$R$7:$S$359,CONCATENATE("03",RIGHT(CONCATENATE("0",DAY(AS4)),2),RIGHT(CONCATENATE("0",MONTH(AS4)),2)),[1]Transferencias!$S$7:$S$359),0)</f>
        <v>0</v>
      </c>
      <c r="AT32" s="5">
        <f>IFERROR(SUMIF([1]Transferencias!$R$7:$S$359,CONCATENATE("03",RIGHT(CONCATENATE("0",DAY(AT4)),2),RIGHT(CONCATENATE("0",MONTH(AT4)),2)),[1]Transferencias!$S$7:$S$359),0)</f>
        <v>0</v>
      </c>
      <c r="AU32" s="5">
        <f>IFERROR(SUMIF([1]Transferencias!$R$7:$S$359,CONCATENATE("03",RIGHT(CONCATENATE("0",DAY(AU4)),2),RIGHT(CONCATENATE("0",MONTH(AU4)),2)),[1]Transferencias!$S$7:$S$359),0)</f>
        <v>0</v>
      </c>
      <c r="AV32" s="5">
        <f>IFERROR(SUMIF([1]Transferencias!$R$7:$S$359,CONCATENATE("03",RIGHT(CONCATENATE("0",DAY(AV4)),2),RIGHT(CONCATENATE("0",MONTH(AV4)),2)),[1]Transferencias!$S$7:$S$359),0)</f>
        <v>0</v>
      </c>
      <c r="AW32" s="5">
        <f>IFERROR(SUMIF([1]Transferencias!$R$7:$S$359,CONCATENATE("03",RIGHT(CONCATENATE("0",DAY(AW4)),2),RIGHT(CONCATENATE("0",MONTH(AW4)),2)),[1]Transferencias!$S$7:$S$359),0)</f>
        <v>0</v>
      </c>
      <c r="AX32" s="5">
        <f>IFERROR(SUMIF([1]Transferencias!$R$7:$S$359,CONCATENATE("03",RIGHT(CONCATENATE("0",DAY(AX4)),2),RIGHT(CONCATENATE("0",MONTH(AX4)),2)),[1]Transferencias!$S$7:$S$359),0)</f>
        <v>0</v>
      </c>
      <c r="AY32" s="5">
        <f>IFERROR(SUMIF([1]Transferencias!$R$7:$S$359,CONCATENATE("03",RIGHT(CONCATENATE("0",DAY(AY4)),2),RIGHT(CONCATENATE("0",MONTH(AY4)),2)),[1]Transferencias!$S$7:$S$359),0)</f>
        <v>0</v>
      </c>
      <c r="AZ32" s="5">
        <f>IFERROR(SUMIF([1]Transferencias!$R$7:$S$359,CONCATENATE("03",RIGHT(CONCATENATE("0",DAY(AZ4)),2),RIGHT(CONCATENATE("0",MONTH(AZ4)),2)),[1]Transferencias!$S$7:$S$359),0)</f>
        <v>0</v>
      </c>
      <c r="BA32" s="5">
        <f>IFERROR(SUMIF([1]Transferencias!$R$7:$S$359,CONCATENATE("03",RIGHT(CONCATENATE("0",DAY(BA4)),2),RIGHT(CONCATENATE("0",MONTH(BA4)),2)),[1]Transferencias!$S$7:$S$359),0)</f>
        <v>0</v>
      </c>
      <c r="BB32" s="5">
        <f>IFERROR(SUMIF([1]Transferencias!$R$7:$S$359,CONCATENATE("03",RIGHT(CONCATENATE("0",DAY(BB4)),2),RIGHT(CONCATENATE("0",MONTH(BB4)),2)),[1]Transferencias!$S$7:$S$359),0)</f>
        <v>0</v>
      </c>
      <c r="BC32" s="5">
        <f>IFERROR(SUMIF([1]Transferencias!$R$7:$S$359,CONCATENATE("03",RIGHT(CONCATENATE("0",DAY(BC4)),2),RIGHT(CONCATENATE("0",MONTH(BC4)),2)),[1]Transferencias!$S$7:$S$359),0)</f>
        <v>0</v>
      </c>
      <c r="BD32" s="5">
        <f>IFERROR(SUMIF([1]Transferencias!$R$7:$S$359,CONCATENATE("03",RIGHT(CONCATENATE("0",DAY(BD4)),2),RIGHT(CONCATENATE("0",MONTH(BD4)),2)),[1]Transferencias!$S$7:$S$359),0)</f>
        <v>0</v>
      </c>
      <c r="BE32" s="5">
        <f>IFERROR(SUMIF([1]Transferencias!$R$7:$S$359,CONCATENATE("03",RIGHT(CONCATENATE("0",DAY(BE4)),2),RIGHT(CONCATENATE("0",MONTH(BE4)),2)),[1]Transferencias!$S$7:$S$359),0)</f>
        <v>0</v>
      </c>
      <c r="BF32" s="5">
        <f>IFERROR(SUMIF([1]Transferencias!$R$7:$S$359,CONCATENATE("03",RIGHT(CONCATENATE("0",DAY(BF4)),2),RIGHT(CONCATENATE("0",MONTH(BF4)),2)),[1]Transferencias!$S$7:$S$359),0)</f>
        <v>0</v>
      </c>
      <c r="BG32" s="5">
        <f>IFERROR(SUMIF([1]Transferencias!$R$7:$S$359,CONCATENATE("03",RIGHT(CONCATENATE("0",DAY(BG4)),2),RIGHT(CONCATENATE("0",MONTH(BG4)),2)),[1]Transferencias!$S$7:$S$359),0)</f>
        <v>0</v>
      </c>
      <c r="BH32" s="5">
        <f>IFERROR(SUMIF([1]Transferencias!$R$7:$S$359,CONCATENATE("03",RIGHT(CONCATENATE("0",DAY(BH4)),2),RIGHT(CONCATENATE("0",MONTH(BH4)),2)),[1]Transferencias!$S$7:$S$359),0)</f>
        <v>0</v>
      </c>
      <c r="BI32" s="5">
        <f>IFERROR(SUMIF([1]Transferencias!$R$7:$S$359,CONCATENATE("03",RIGHT(CONCATENATE("0",DAY(BI4)),2),RIGHT(CONCATENATE("0",MONTH(BI4)),2)),[1]Transferencias!$S$7:$S$359),0)</f>
        <v>0</v>
      </c>
      <c r="BJ32" s="5">
        <f>IFERROR(SUMIF([1]Transferencias!$R$7:$S$359,CONCATENATE("03",RIGHT(CONCATENATE("0",DAY(BJ4)),2),RIGHT(CONCATENATE("0",MONTH(BJ4)),2)),[1]Transferencias!$S$7:$S$359),0)</f>
        <v>0</v>
      </c>
      <c r="BK32" s="5">
        <f>IFERROR(SUMIF([1]Transferencias!$R$7:$S$359,CONCATENATE("03",RIGHT(CONCATENATE("0",DAY(BK4)),2),RIGHT(CONCATENATE("0",MONTH(BK4)),2)),[1]Transferencias!$S$7:$S$359),0)</f>
        <v>0</v>
      </c>
      <c r="BL32" s="5">
        <f>IFERROR(SUMIF([1]Transferencias!$R$7:$S$359,CONCATENATE("03",RIGHT(CONCATENATE("0",DAY(BL4)),2),RIGHT(CONCATENATE("0",MONTH(BL4)),2)),[1]Transferencias!$S$7:$S$359),0)</f>
        <v>0</v>
      </c>
      <c r="BM32" s="5">
        <f>IFERROR(SUMIF([1]Transferencias!$R$7:$S$359,CONCATENATE("03",RIGHT(CONCATENATE("0",DAY(BM4)),2),RIGHT(CONCATENATE("0",MONTH(BM4)),2)),[1]Transferencias!$S$7:$S$359),0)</f>
        <v>0</v>
      </c>
      <c r="BN32" s="5">
        <f>IFERROR(SUMIF([1]Transferencias!$R$7:$S$359,CONCATENATE("03",RIGHT(CONCATENATE("0",DAY(BN4)),2),RIGHT(CONCATENATE("0",MONTH(BN4)),2)),[1]Transferencias!$S$7:$S$359),0)</f>
        <v>0</v>
      </c>
      <c r="BO32" s="5">
        <f>IFERROR(SUMIF([1]Transferencias!$R$7:$S$359,CONCATENATE("03",RIGHT(CONCATENATE("0",DAY(BO4)),2),RIGHT(CONCATENATE("0",MONTH(BO4)),2)),[1]Transferencias!$S$7:$S$359),0)</f>
        <v>0</v>
      </c>
      <c r="BP32" s="5">
        <f>IFERROR(SUMIF([1]Transferencias!$R$7:$S$359,CONCATENATE("03",RIGHT(CONCATENATE("0",DAY(BP4)),2),RIGHT(CONCATENATE("0",MONTH(BP4)),2)),[1]Transferencias!$S$7:$S$359),0)</f>
        <v>0</v>
      </c>
      <c r="BQ32" s="5">
        <f>IFERROR(SUMIF([1]Transferencias!$R$7:$S$359,CONCATENATE("03",RIGHT(CONCATENATE("0",DAY(BQ4)),2),RIGHT(CONCATENATE("0",MONTH(BQ4)),2)),[1]Transferencias!$S$7:$S$359),0)</f>
        <v>0</v>
      </c>
      <c r="BR32" s="5">
        <f>IFERROR(SUMIF([1]Transferencias!$R$7:$S$359,CONCATENATE("03",RIGHT(CONCATENATE("0",DAY(BR4)),2),RIGHT(CONCATENATE("0",MONTH(BR4)),2)),[1]Transferencias!$S$7:$S$359),0)</f>
        <v>0</v>
      </c>
      <c r="BS32" s="5">
        <f>IFERROR(SUMIF([1]Transferencias!$R$7:$S$359,CONCATENATE("03",RIGHT(CONCATENATE("0",DAY(BS4)),2),RIGHT(CONCATENATE("0",MONTH(BS4)),2)),[1]Transferencias!$S$7:$S$359),0)</f>
        <v>0</v>
      </c>
      <c r="BT32" s="5">
        <f>IFERROR(SUMIF([1]Transferencias!$R$7:$S$359,CONCATENATE("03",RIGHT(CONCATENATE("0",DAY(BT4)),2),RIGHT(CONCATENATE("0",MONTH(BT4)),2)),[1]Transferencias!$S$7:$S$359),0)</f>
        <v>0</v>
      </c>
      <c r="BU32" s="5">
        <f>IFERROR(SUMIF([1]Transferencias!$R$7:$S$359,CONCATENATE("03",RIGHT(CONCATENATE("0",DAY(BU4)),2),RIGHT(CONCATENATE("0",MONTH(BU4)),2)),[1]Transferencias!$S$7:$S$359),0)</f>
        <v>0</v>
      </c>
      <c r="BV32" s="5">
        <f>IFERROR(SUMIF([1]Transferencias!$R$7:$S$359,CONCATENATE("03",RIGHT(CONCATENATE("0",DAY(BV4)),2),RIGHT(CONCATENATE("0",MONTH(BV4)),2)),[1]Transferencias!$S$7:$S$359),0)</f>
        <v>0</v>
      </c>
      <c r="BW32" s="5">
        <f>IFERROR(SUMIF([1]Transferencias!$R$7:$S$359,CONCATENATE("03",RIGHT(CONCATENATE("0",DAY(BW4)),2),RIGHT(CONCATENATE("0",MONTH(BW4)),2)),[1]Transferencias!$S$7:$S$359),0)</f>
        <v>0</v>
      </c>
      <c r="BX32" s="5">
        <f>IFERROR(SUMIF([1]Transferencias!$R$7:$S$359,CONCATENATE("03",RIGHT(CONCATENATE("0",DAY(BX4)),2),RIGHT(CONCATENATE("0",MONTH(BX4)),2)),[1]Transferencias!$S$7:$S$359),0)</f>
        <v>0</v>
      </c>
      <c r="BY32" s="5">
        <f>IFERROR(SUMIF([1]Transferencias!$R$7:$S$359,CONCATENATE("03",RIGHT(CONCATENATE("0",DAY(BY4)),2),RIGHT(CONCATENATE("0",MONTH(BY4)),2)),[1]Transferencias!$S$7:$S$359),0)</f>
        <v>0</v>
      </c>
      <c r="BZ32" s="5">
        <f>IFERROR(SUMIF([1]Transferencias!$R$7:$S$359,CONCATENATE("03",RIGHT(CONCATENATE("0",DAY(BZ4)),2),RIGHT(CONCATENATE("0",MONTH(BZ4)),2)),[1]Transferencias!$S$7:$S$359),0)</f>
        <v>0</v>
      </c>
      <c r="CA32" s="5">
        <f>IFERROR(SUMIF([1]Transferencias!$R$7:$S$359,CONCATENATE("03",RIGHT(CONCATENATE("0",DAY(CA4)),2),RIGHT(CONCATENATE("0",MONTH(CA4)),2)),[1]Transferencias!$S$7:$S$359),0)</f>
        <v>0</v>
      </c>
      <c r="CB32" s="5">
        <f>IFERROR(SUMIF([1]Transferencias!$R$7:$S$359,CONCATENATE("03",RIGHT(CONCATENATE("0",DAY(CB4)),2),RIGHT(CONCATENATE("0",MONTH(CB4)),2)),[1]Transferencias!$S$7:$S$359),0)</f>
        <v>0</v>
      </c>
      <c r="CC32" s="5">
        <f>IFERROR(SUMIF([1]Transferencias!$R$7:$S$359,CONCATENATE("03",RIGHT(CONCATENATE("0",DAY(CC4)),2),RIGHT(CONCATENATE("0",MONTH(CC4)),2)),[1]Transferencias!$S$7:$S$359),0)</f>
        <v>0</v>
      </c>
      <c r="CD32" s="5">
        <f>IFERROR(SUMIF([1]Transferencias!$R$7:$S$359,CONCATENATE("03",RIGHT(CONCATENATE("0",DAY(CD4)),2),RIGHT(CONCATENATE("0",MONTH(CD4)),2)),[1]Transferencias!$S$7:$S$359),0)</f>
        <v>0</v>
      </c>
      <c r="CE32" s="5">
        <f>IFERROR(SUMIF([1]Transferencias!$R$7:$S$359,CONCATENATE("03",RIGHT(CONCATENATE("0",DAY(CE4)),2),RIGHT(CONCATENATE("0",MONTH(CE4)),2)),[1]Transferencias!$S$7:$S$359),0)</f>
        <v>0</v>
      </c>
      <c r="CF32" s="5">
        <f>IFERROR(SUMIF([1]Transferencias!$R$7:$S$359,CONCATENATE("03",RIGHT(CONCATENATE("0",DAY(CF4)),2),RIGHT(CONCATENATE("0",MONTH(CF4)),2)),[1]Transferencias!$S$7:$S$359),0)</f>
        <v>0</v>
      </c>
      <c r="CG32" s="5">
        <f>IFERROR(SUMIF([1]Transferencias!$R$7:$S$359,CONCATENATE("03",RIGHT(CONCATENATE("0",DAY(CG4)),2),RIGHT(CONCATENATE("0",MONTH(CG4)),2)),[1]Transferencias!$S$7:$S$359),0)</f>
        <v>0</v>
      </c>
      <c r="CH32" s="5">
        <f>-IFERROR(SUMIF([1]Transferencias!$R$7:$S$359,CONCATENATE("03",RIGHT(CONCATENATE("0",DAY(CH4)),2),RIGHT(CONCATENATE("0",MONTH(CH4)),2)),[1]Transferencias!$S$7:$S$359),0)</f>
        <v>0</v>
      </c>
      <c r="CI32" s="5">
        <f>IFERROR(SUMIF([1]Transferencias!$R$7:$S$359,CONCATENATE("03",RIGHT(CONCATENATE("0",DAY(CI4)),2),RIGHT(CONCATENATE("0",MONTH(CI4)),2)),[1]Transferencias!$S$7:$S$359),0)</f>
        <v>0</v>
      </c>
      <c r="CJ32" s="5">
        <f>IFERROR(SUMIF([1]Transferencias!$R$7:$S$359,CONCATENATE("03",RIGHT(CONCATENATE("0",DAY(CJ4)),2),RIGHT(CONCATENATE("0",MONTH(CJ4)),2)),[1]Transferencias!$S$7:$S$359),0)</f>
        <v>0</v>
      </c>
      <c r="CK32" s="5">
        <f>IFERROR(SUMIF([1]Transferencias!$R$7:$S$359,CONCATENATE("03",RIGHT(CONCATENATE("0",DAY(CK4)),2),RIGHT(CONCATENATE("0",MONTH(CK4)),2)),[1]Transferencias!$S$7:$S$359),0)</f>
        <v>0</v>
      </c>
      <c r="CL32" s="5">
        <f>IFERROR(SUMIF([1]Transferencias!$R$7:$S$359,CONCATENATE("03",RIGHT(CONCATENATE("0",DAY(CL4)),2),RIGHT(CONCATENATE("0",MONTH(CL4)),2)),[1]Transferencias!$S$7:$S$359),0)</f>
        <v>0</v>
      </c>
      <c r="CM32" s="5">
        <f>IFERROR(SUMIF([1]Transferencias!$R$7:$S$359,CONCATENATE("03",RIGHT(CONCATENATE("0",DAY(CM4)),2),RIGHT(CONCATENATE("0",MONTH(CM4)),2)),[1]Transferencias!$S$7:$S$359),0)</f>
        <v>0</v>
      </c>
      <c r="CN32" s="5">
        <f>IFERROR(SUMIF([1]Transferencias!$R$7:$S$359,CONCATENATE("03",RIGHT(CONCATENATE("0",DAY(CN4)),2),RIGHT(CONCATENATE("0",MONTH(CN4)),2)),[1]Transferencias!$S$7:$S$359),0)</f>
        <v>0</v>
      </c>
      <c r="CO32" s="5">
        <f>IFERROR(SUMIF([1]Transferencias!$R$7:$S$359,CONCATENATE("03",RIGHT(CONCATENATE("0",DAY(CO4)),2),RIGHT(CONCATENATE("0",MONTH(CO4)),2)),[1]Transferencias!$S$7:$S$359),0)</f>
        <v>0</v>
      </c>
      <c r="CP32" s="5">
        <f>IFERROR(SUMIF([1]Transferencias!$R$7:$S$359,CONCATENATE("03",RIGHT(CONCATENATE("0",DAY(CP4)),2),RIGHT(CONCATENATE("0",MONTH(CP4)),2)),[1]Transferencias!$S$7:$S$359),0)</f>
        <v>0</v>
      </c>
      <c r="CQ32" s="5">
        <f>IFERROR(SUMIF([1]Transferencias!$R$7:$S$359,CONCATENATE("03",RIGHT(CONCATENATE("0",DAY(CQ4)),2),RIGHT(CONCATENATE("0",MONTH(CQ4)),2)),[1]Transferencias!$S$7:$S$359),0)</f>
        <v>0</v>
      </c>
      <c r="CR32" s="5">
        <f>IFERROR(SUMIF([1]Transferencias!$R$7:$S$359,CONCATENATE("03",RIGHT(CONCATENATE("0",DAY(CR4)),2),RIGHT(CONCATENATE("0",MONTH(CR4)),2)),[1]Transferencias!$S$7:$S$359),0)</f>
        <v>0</v>
      </c>
      <c r="CS32" s="5">
        <f>IFERROR(SUMIF([1]Transferencias!$R$7:$S$359,CONCATENATE("03",RIGHT(CONCATENATE("0",DAY(CS4)),2),RIGHT(CONCATENATE("0",MONTH(CS4)),2)),[1]Transferencias!$S$7:$S$359),0)</f>
        <v>0</v>
      </c>
      <c r="CT32" s="5">
        <f>IFERROR(SUMIF([1]Transferencias!$R$7:$S$359,CONCATENATE("03",RIGHT(CONCATENATE("0",DAY(CT4)),2),RIGHT(CONCATENATE("0",MONTH(CT4)),2)),[1]Transferencias!$S$7:$S$359),0)</f>
        <v>0</v>
      </c>
      <c r="CU32" s="5">
        <f>IFERROR(SUMIF([1]Transferencias!$R$7:$S$359,CONCATENATE("03",RIGHT(CONCATENATE("0",DAY(CU4)),2),RIGHT(CONCATENATE("0",MONTH(CU4)),2)),[1]Transferencias!$S$7:$S$359),0)</f>
        <v>0</v>
      </c>
      <c r="CV32" s="5">
        <f>IFERROR(SUMIF([1]Transferencias!$R$7:$S$359,CONCATENATE("03",RIGHT(CONCATENATE("0",DAY(CV4)),2),RIGHT(CONCATENATE("0",MONTH(CV4)),2)),[1]Transferencias!$S$7:$S$359),0)</f>
        <v>0</v>
      </c>
      <c r="CW32" s="5">
        <f>IFERROR(SUMIF([1]Transferencias!$R$7:$S$359,CONCATENATE("03",RIGHT(CONCATENATE("0",DAY(CW4)),2),RIGHT(CONCATENATE("0",MONTH(CW4)),2)),[1]Transferencias!$S$7:$S$359),0)</f>
        <v>0</v>
      </c>
      <c r="CX32" s="5">
        <f>IFERROR(SUMIF([1]Transferencias!$R$7:$S$359,CONCATENATE("03",RIGHT(CONCATENATE("0",DAY(CX4)),2),RIGHT(CONCATENATE("0",MONTH(CX4)),2)),[1]Transferencias!$S$7:$S$359),0)</f>
        <v>0</v>
      </c>
      <c r="CY32" s="5">
        <f>IFERROR(SUMIF([1]Transferencias!$R$7:$S$359,CONCATENATE("03",RIGHT(CONCATENATE("0",DAY(CY4)),2),RIGHT(CONCATENATE("0",MONTH(CY4)),2)),[1]Transferencias!$S$7:$S$359),0)</f>
        <v>0</v>
      </c>
      <c r="CZ32" s="5">
        <f>IFERROR(SUMIF([1]Transferencias!$R$7:$S$359,CONCATENATE("03",RIGHT(CONCATENATE("0",DAY(CZ4)),2),RIGHT(CONCATENATE("0",MONTH(CZ4)),2)),[1]Transferencias!$S$7:$S$359),0)</f>
        <v>0</v>
      </c>
      <c r="DA32" s="5">
        <f>IFERROR(SUMIF([1]Transferencias!$R$7:$S$359,CONCATENATE("03",RIGHT(CONCATENATE("0",DAY(DA4)),2),RIGHT(CONCATENATE("0",MONTH(DA4)),2)),[1]Transferencias!$S$7:$S$359),0)</f>
        <v>0</v>
      </c>
      <c r="DB32" s="5">
        <f>IFERROR(SUMIF([1]Transferencias!$R$7:$S$359,CONCATENATE("03",RIGHT(CONCATENATE("0",DAY(DB4)),2),RIGHT(CONCATENATE("0",MONTH(DB4)),2)),[1]Transferencias!$S$7:$S$359),0)</f>
        <v>0</v>
      </c>
      <c r="DC32" s="5">
        <f>IFERROR(SUMIF([1]Transferencias!$R$7:$S$359,CONCATENATE("03",RIGHT(CONCATENATE("0",DAY(DC4)),2),RIGHT(CONCATENATE("0",MONTH(DC4)),2)),[1]Transferencias!$S$7:$S$359),0)</f>
        <v>0</v>
      </c>
      <c r="DD32" s="5">
        <f>IFERROR(SUMIF([1]Transferencias!$R$7:$S$359,CONCATENATE("03",RIGHT(CONCATENATE("0",DAY(DD4)),2),RIGHT(CONCATENATE("0",MONTH(DD4)),2)),[1]Transferencias!$S$7:$S$359),0)</f>
        <v>0</v>
      </c>
      <c r="DE32" s="5">
        <f>IFERROR(SUMIF([1]Transferencias!$R$7:$S$359,CONCATENATE("03",RIGHT(CONCATENATE("0",DAY(DE4)),2),RIGHT(CONCATENATE("0",MONTH(DE4)),2)),[1]Transferencias!$S$7:$S$359),0)</f>
        <v>0</v>
      </c>
      <c r="DF32" s="5">
        <f>IFERROR(SUMIF([1]Transferencias!$R$7:$S$359,CONCATENATE("03",RIGHT(CONCATENATE("0",DAY(DF4)),2),RIGHT(CONCATENATE("0",MONTH(DF4)),2)),[1]Transferencias!$S$7:$S$359),0)</f>
        <v>0</v>
      </c>
      <c r="DG32" s="5">
        <f>IFERROR(SUMIF([1]Transferencias!$R$7:$S$359,CONCATENATE("03",RIGHT(CONCATENATE("0",DAY(DG4)),2),RIGHT(CONCATENATE("0",MONTH(DG4)),2)),[1]Transferencias!$S$7:$S$359),0)</f>
        <v>0</v>
      </c>
      <c r="DH32" s="5">
        <f>IFERROR(SUMIF([1]Transferencias!$R$7:$S$359,CONCATENATE("03",RIGHT(CONCATENATE("0",DAY(DH4)),2),RIGHT(CONCATENATE("0",MONTH(DH4)),2)),[1]Transferencias!$S$7:$S$359),0)</f>
        <v>0</v>
      </c>
      <c r="DI32" s="5">
        <f>IFERROR(SUMIF([1]Transferencias!$R$7:$S$359,CONCATENATE("03",RIGHT(CONCATENATE("0",DAY(DI4)),2),RIGHT(CONCATENATE("0",MONTH(DI4)),2)),[1]Transferencias!$S$7:$S$359),0)</f>
        <v>0</v>
      </c>
      <c r="DJ32" s="5">
        <f>IFERROR(SUMIF([1]Transferencias!$R$7:$S$359,CONCATENATE("03",RIGHT(CONCATENATE("0",DAY(DJ4)),2),RIGHT(CONCATENATE("0",MONTH(DJ4)),2)),[1]Transferencias!$S$7:$S$359),0)</f>
        <v>0</v>
      </c>
      <c r="DK32" s="5">
        <f>IFERROR(SUMIF([1]Transferencias!$R$7:$S$359,CONCATENATE("03",RIGHT(CONCATENATE("0",DAY(DK4)),2),RIGHT(CONCATENATE("0",MONTH(DK4)),2)),[1]Transferencias!$S$7:$S$359),0)</f>
        <v>0</v>
      </c>
      <c r="DL32" s="5">
        <f>IFERROR(SUMIF([1]Transferencias!$R$7:$S$359,CONCATENATE("03",RIGHT(CONCATENATE("0",DAY(DL4)),2),RIGHT(CONCATENATE("0",MONTH(DL4)),2)),[1]Transferencias!$S$7:$S$359),0)</f>
        <v>0</v>
      </c>
      <c r="DM32" s="5">
        <f>IFERROR(SUMIF([1]Transferencias!$R$7:$S$359,CONCATENATE("03",RIGHT(CONCATENATE("0",DAY(DM4)),2),RIGHT(CONCATENATE("0",MONTH(DM4)),2)),[1]Transferencias!$S$7:$S$359),0)</f>
        <v>0</v>
      </c>
      <c r="DN32" s="5">
        <f>IFERROR(SUMIF([1]Transferencias!$R$7:$S$359,CONCATENATE("03",RIGHT(CONCATENATE("0",DAY(DN4)),2),RIGHT(CONCATENATE("0",MONTH(DN4)),2)),[1]Transferencias!$S$7:$S$359),0)</f>
        <v>0</v>
      </c>
      <c r="DO32" s="5">
        <f>IFERROR(SUMIF([1]Transferencias!$R$7:$S$359,CONCATENATE("03",RIGHT(CONCATENATE("0",DAY(DO4)),2),RIGHT(CONCATENATE("0",MONTH(DO4)),2)),[1]Transferencias!$S$7:$S$359),0)</f>
        <v>0</v>
      </c>
      <c r="DP32" s="5">
        <f>IFERROR(SUMIF([1]Transferencias!$R$7:$S$359,CONCATENATE("03",RIGHT(CONCATENATE("0",DAY(DP4)),2),RIGHT(CONCATENATE("0",MONTH(DP4)),2)),[1]Transferencias!$S$7:$S$359),0)</f>
        <v>0</v>
      </c>
      <c r="DQ32" s="5">
        <f>IFERROR(SUMIF([1]Transferencias!$R$7:$S$359,CONCATENATE("03",RIGHT(CONCATENATE("0",DAY(DQ4)),2),RIGHT(CONCATENATE("0",MONTH(DQ4)),2)),[1]Transferencias!$S$7:$S$359),0)</f>
        <v>0</v>
      </c>
      <c r="DR32" s="5">
        <f>IFERROR(SUMIF([1]Transferencias!$R$7:$S$359,CONCATENATE("03",RIGHT(CONCATENATE("0",DAY(DR4)),2),RIGHT(CONCATENATE("0",MONTH(DR4)),2)),[1]Transferencias!$S$7:$S$359),0)</f>
        <v>0</v>
      </c>
      <c r="DS32" s="5">
        <f>IFERROR(SUMIF([1]Transferencias!$R$7:$S$359,CONCATENATE("03",RIGHT(CONCATENATE("0",DAY(DS4)),2),RIGHT(CONCATENATE("0",MONTH(DS4)),2)),[1]Transferencias!$S$7:$S$359),0)</f>
        <v>0</v>
      </c>
      <c r="DT32" s="5">
        <f>IFERROR(SUMIF([1]Transferencias!$R$7:$S$359,CONCATENATE("03",RIGHT(CONCATENATE("0",DAY(DT4)),2),RIGHT(CONCATENATE("0",MONTH(DT4)),2)),[1]Transferencias!$S$7:$S$359),0)</f>
        <v>0</v>
      </c>
      <c r="DU32" s="5">
        <f>IFERROR(SUMIF([1]Transferencias!$R$7:$S$359,CONCATENATE("03",RIGHT(CONCATENATE("0",DAY(DU4)),2),RIGHT(CONCATENATE("0",MONTH(DU4)),2)),[1]Transferencias!$S$7:$S$359),0)</f>
        <v>0</v>
      </c>
      <c r="DV32" s="5">
        <f>IFERROR(SUMIF([1]Transferencias!$R$7:$S$359,CONCATENATE("03",RIGHT(CONCATENATE("0",DAY(DV4)),2),RIGHT(CONCATENATE("0",MONTH(DV4)),2)),[1]Transferencias!$S$7:$S$359),0)</f>
        <v>0</v>
      </c>
      <c r="DW32" s="5">
        <f>IFERROR(SUMIF([1]Transferencias!$R$7:$S$359,CONCATENATE("03",RIGHT(CONCATENATE("0",DAY(DW4)),2),RIGHT(CONCATENATE("0",MONTH(DW4)),2)),[1]Transferencias!$S$7:$S$359),0)</f>
        <v>0</v>
      </c>
      <c r="DX32" s="5">
        <f>IFERROR(SUMIF([1]Transferencias!$R$7:$S$359,CONCATENATE("03",RIGHT(CONCATENATE("0",DAY(DX4)),2),RIGHT(CONCATENATE("0",MONTH(DX4)),2)),[1]Transferencias!$S$7:$S$359),0)</f>
        <v>0</v>
      </c>
      <c r="DY32" s="5">
        <f>IFERROR(SUMIF([1]Transferencias!$R$7:$S$359,CONCATENATE("03",RIGHT(CONCATENATE("0",DAY(DY4)),2),RIGHT(CONCATENATE("0",MONTH(DY4)),2)),[1]Transferencias!$S$7:$S$359),0)</f>
        <v>0</v>
      </c>
      <c r="DZ32" s="5">
        <f>IFERROR(SUMIF([1]Transferencias!$R$7:$S$359,CONCATENATE("03",RIGHT(CONCATENATE("0",DAY(DZ4)),2),RIGHT(CONCATENATE("0",MONTH(DZ4)),2)),[1]Transferencias!$S$7:$S$359),0)</f>
        <v>0</v>
      </c>
      <c r="EA32" s="5">
        <f>IFERROR(SUMIF([1]Transferencias!$R$7:$S$359,CONCATENATE("03",RIGHT(CONCATENATE("0",DAY(EA4)),2),RIGHT(CONCATENATE("0",MONTH(EA4)),2)),[1]Transferencias!$S$7:$S$359),0)</f>
        <v>0</v>
      </c>
      <c r="EB32" s="5">
        <f>IFERROR(SUMIF([1]Transferencias!$R$7:$S$359,CONCATENATE("03",RIGHT(CONCATENATE("0",DAY(EB4)),2),RIGHT(CONCATENATE("0",MONTH(EB4)),2)),[1]Transferencias!$S$7:$S$359),0)</f>
        <v>0</v>
      </c>
      <c r="EC32" s="5">
        <f>IFERROR(SUMIF([1]Transferencias!$R$7:$S$359,CONCATENATE("03",RIGHT(CONCATENATE("0",DAY(EC4)),2),RIGHT(CONCATENATE("0",MONTH(EC4)),2)),[1]Transferencias!$S$7:$S$359),0)</f>
        <v>0</v>
      </c>
      <c r="ED32" s="5">
        <f>IFERROR(SUMIF([1]Transferencias!$R$7:$S$359,CONCATENATE("03",RIGHT(CONCATENATE("0",DAY(ED4)),2),RIGHT(CONCATENATE("0",MONTH(ED4)),2)),[1]Transferencias!$S$7:$S$359),0)</f>
        <v>0</v>
      </c>
      <c r="EE32" s="5">
        <f>IFERROR(SUMIF([1]Transferencias!$R$7:$S$359,CONCATENATE("03",RIGHT(CONCATENATE("0",DAY(EE4)),2),RIGHT(CONCATENATE("0",MONTH(EE4)),2)),[1]Transferencias!$S$7:$S$359),0)</f>
        <v>0</v>
      </c>
      <c r="EF32" s="5">
        <f>IFERROR(SUMIF([1]Transferencias!$R$7:$S$359,CONCATENATE("03",RIGHT(CONCATENATE("0",DAY(EF4)),2),RIGHT(CONCATENATE("0",MONTH(EF4)),2)),[1]Transferencias!$S$7:$S$359),0)</f>
        <v>0</v>
      </c>
      <c r="EG32" s="5">
        <f>IFERROR(SUMIF([1]Transferencias!$R$7:$S$359,CONCATENATE("03",RIGHT(CONCATENATE("0",DAY(EG4)),2),RIGHT(CONCATENATE("0",MONTH(EG4)),2)),[1]Transferencias!$S$7:$S$359),0)</f>
        <v>0</v>
      </c>
      <c r="EH32" s="5">
        <f>IFERROR(SUMIF([1]Transferencias!$R$7:$S$359,CONCATENATE("03",RIGHT(CONCATENATE("0",DAY(EH4)),2),RIGHT(CONCATENATE("0",MONTH(EH4)),2)),[1]Transferencias!$S$7:$S$359),0)</f>
        <v>0</v>
      </c>
      <c r="EI32" s="5">
        <f>IFERROR(SUMIF([1]Transferencias!$R$7:$S$359,CONCATENATE("03",RIGHT(CONCATENATE("0",DAY(EI4)),2),RIGHT(CONCATENATE("0",MONTH(EI4)),2)),[1]Transferencias!$S$7:$S$359),0)</f>
        <v>0</v>
      </c>
      <c r="EJ32" s="5">
        <f>IFERROR(SUMIF([1]Transferencias!$R$7:$S$359,CONCATENATE("03",RIGHT(CONCATENATE("0",DAY(EJ4)),2),RIGHT(CONCATENATE("0",MONTH(EJ4)),2)),[1]Transferencias!$S$7:$S$359),0)</f>
        <v>0</v>
      </c>
      <c r="EK32" s="5">
        <f>IFERROR(SUMIF([1]Transferencias!$R$7:$S$359,CONCATENATE("03",RIGHT(CONCATENATE("0",DAY(EK4)),2),RIGHT(CONCATENATE("0",MONTH(EK4)),2)),[1]Transferencias!$S$7:$S$359),0)</f>
        <v>0</v>
      </c>
      <c r="EL32" s="5">
        <f>IFERROR(SUMIF([1]Transferencias!$R$7:$S$359,CONCATENATE("03",RIGHT(CONCATENATE("0",DAY(EL4)),2),RIGHT(CONCATENATE("0",MONTH(EL4)),2)),[1]Transferencias!$S$7:$S$359),0)</f>
        <v>0</v>
      </c>
      <c r="EM32" s="5">
        <f>IFERROR(SUMIF([1]Transferencias!$R$7:$S$359,CONCATENATE("03",RIGHT(CONCATENATE("0",DAY(EM4)),2),RIGHT(CONCATENATE("0",MONTH(EM4)),2)),[1]Transferencias!$S$7:$S$359),0)</f>
        <v>0</v>
      </c>
      <c r="EN32" s="5">
        <f>IFERROR(SUMIF([1]Transferencias!$R$7:$S$359,CONCATENATE("03",RIGHT(CONCATENATE("0",DAY(EN4)),2),RIGHT(CONCATENATE("0",MONTH(EN4)),2)),[1]Transferencias!$S$7:$S$359),0)</f>
        <v>0</v>
      </c>
      <c r="EO32" s="5">
        <f>IFERROR(SUMIF([1]Transferencias!$R$7:$S$359,CONCATENATE("03",RIGHT(CONCATENATE("0",DAY(EO4)),2),RIGHT(CONCATENATE("0",MONTH(EO4)),2)),[1]Transferencias!$S$7:$S$359),0)</f>
        <v>0</v>
      </c>
      <c r="EP32" s="5">
        <f>IFERROR(SUMIF([1]Transferencias!$R$7:$S$359,CONCATENATE("03",RIGHT(CONCATENATE("0",DAY(EP4)),2),RIGHT(CONCATENATE("0",MONTH(EP4)),2)),[1]Transferencias!$S$7:$S$359),0)</f>
        <v>0</v>
      </c>
      <c r="EQ32" s="5">
        <f>IFERROR(SUMIF([1]Transferencias!$R$7:$S$359,CONCATENATE("03",RIGHT(CONCATENATE("0",DAY(EQ4)),2),RIGHT(CONCATENATE("0",MONTH(EQ4)),2)),[1]Transferencias!$S$7:$S$359),0)</f>
        <v>0</v>
      </c>
      <c r="ER32" s="5">
        <f>IFERROR(SUMIF([1]Transferencias!$R$7:$S$359,CONCATENATE("03",RIGHT(CONCATENATE("0",DAY(ER4)),2),RIGHT(CONCATENATE("0",MONTH(ER4)),2)),[1]Transferencias!$S$7:$S$359),0)</f>
        <v>0</v>
      </c>
      <c r="ES32" s="5">
        <f>IFERROR(SUMIF([1]Transferencias!$R$7:$S$359,CONCATENATE("03",RIGHT(CONCATENATE("0",DAY(ES4)),2),RIGHT(CONCATENATE("0",MONTH(ES4)),2)),[1]Transferencias!$S$7:$S$359),0)</f>
        <v>0</v>
      </c>
      <c r="ET32" s="5">
        <f>IFERROR(SUMIF([1]Transferencias!$R$7:$S$359,CONCATENATE("03",RIGHT(CONCATENATE("0",DAY(ET4)),2),RIGHT(CONCATENATE("0",MONTH(ET4)),2)),[1]Transferencias!$S$7:$S$359),0)</f>
        <v>0</v>
      </c>
      <c r="EU32" s="5">
        <f>IFERROR(SUMIF([1]Transferencias!$R$7:$S$359,CONCATENATE("03",RIGHT(CONCATENATE("0",DAY(EU4)),2),RIGHT(CONCATENATE("0",MONTH(EU4)),2)),[1]Transferencias!$S$7:$S$359),0)</f>
        <v>0</v>
      </c>
      <c r="EV32" s="5">
        <f>IFERROR(SUMIF([1]Transferencias!$R$7:$S$359,CONCATENATE("03",RIGHT(CONCATENATE("0",DAY(EV4)),2),RIGHT(CONCATENATE("0",MONTH(EV4)),2)),[1]Transferencias!$S$7:$S$359),0)</f>
        <v>0</v>
      </c>
      <c r="EW32" s="5">
        <f>IFERROR(SUMIF([1]Transferencias!$R$7:$S$359,CONCATENATE("03",RIGHT(CONCATENATE("0",DAY(EW4)),2),RIGHT(CONCATENATE("0",MONTH(EW4)),2)),[1]Transferencias!$S$7:$S$359),0)</f>
        <v>0</v>
      </c>
      <c r="EX32" s="5">
        <f>IFERROR(SUMIF([1]Transferencias!$R$7:$S$359,CONCATENATE("03",RIGHT(CONCATENATE("0",DAY(EX4)),2),RIGHT(CONCATENATE("0",MONTH(EX4)),2)),[1]Transferencias!$S$7:$S$359),0)</f>
        <v>0</v>
      </c>
      <c r="EY32" s="5">
        <f>IFERROR(SUMIF([1]Transferencias!$R$7:$S$359,CONCATENATE("03",RIGHT(CONCATENATE("0",DAY(EY4)),2),RIGHT(CONCATENATE("0",MONTH(EY4)),2)),[1]Transferencias!$S$7:$S$359),0)</f>
        <v>0</v>
      </c>
      <c r="EZ32" s="5">
        <f>IFERROR(SUMIF([1]Transferencias!$R$7:$S$359,CONCATENATE("03",RIGHT(CONCATENATE("0",DAY(EZ4)),2),RIGHT(CONCATENATE("0",MONTH(EZ4)),2)),[1]Transferencias!$S$7:$S$359),0)</f>
        <v>0</v>
      </c>
      <c r="FA32" s="5">
        <f>IFERROR(SUMIF([1]Transferencias!$R$7:$S$359,CONCATENATE("03",RIGHT(CONCATENATE("0",DAY(FA4)),2),RIGHT(CONCATENATE("0",MONTH(FA4)),2)),[1]Transferencias!$S$7:$S$359),0)</f>
        <v>0</v>
      </c>
      <c r="FB32" s="5">
        <f>IFERROR(SUMIF([1]Transferencias!$R$7:$S$359,CONCATENATE("03",RIGHT(CONCATENATE("0",DAY(FB4)),2),RIGHT(CONCATENATE("0",MONTH(FB4)),2)),[1]Transferencias!$S$7:$S$359),0)</f>
        <v>0</v>
      </c>
      <c r="FC32" s="5">
        <f>IFERROR(SUMIF([1]Transferencias!$R$7:$S$359,CONCATENATE("03",RIGHT(CONCATENATE("0",DAY(FC4)),2),RIGHT(CONCATENATE("0",MONTH(FC4)),2)),[1]Transferencias!$S$7:$S$359),0)</f>
        <v>0</v>
      </c>
      <c r="FD32" s="5">
        <f>IFERROR(SUMIF([1]Transferencias!$R$7:$S$359,CONCATENATE("03",RIGHT(CONCATENATE("0",DAY(FD4)),2),RIGHT(CONCATENATE("0",MONTH(FD4)),2)),[1]Transferencias!$S$7:$S$359),0)</f>
        <v>0</v>
      </c>
      <c r="FE32" s="5">
        <f>IFERROR(SUMIF([1]Transferencias!$R$7:$S$359,CONCATENATE("03",RIGHT(CONCATENATE("0",DAY(FE4)),2),RIGHT(CONCATENATE("0",MONTH(FE4)),2)),[1]Transferencias!$S$7:$S$359),0)</f>
        <v>0</v>
      </c>
      <c r="FF32" s="5">
        <f>IFERROR(SUMIF([1]Transferencias!$R$7:$S$359,CONCATENATE("03",RIGHT(CONCATENATE("0",DAY(FF4)),2),RIGHT(CONCATENATE("0",MONTH(FF4)),2)),[1]Transferencias!$S$7:$S$359),0)</f>
        <v>0</v>
      </c>
      <c r="FG32" s="5">
        <f>IFERROR(SUMIF([1]Transferencias!$R$7:$S$359,CONCATENATE("03",RIGHT(CONCATENATE("0",DAY(FG4)),2),RIGHT(CONCATENATE("0",MONTH(FG4)),2)),[1]Transferencias!$S$7:$S$359),0)</f>
        <v>0</v>
      </c>
      <c r="FH32" s="5">
        <f>IFERROR(SUMIF([1]Transferencias!$R$7:$S$359,CONCATENATE("03",RIGHT(CONCATENATE("0",DAY(FH4)),2),RIGHT(CONCATENATE("0",MONTH(FH4)),2)),[1]Transferencias!$S$7:$S$359),0)</f>
        <v>0</v>
      </c>
      <c r="FI32" s="5">
        <f>IFERROR(SUMIF([1]Transferencias!$R$7:$S$359,CONCATENATE("03",RIGHT(CONCATENATE("0",DAY(FI4)),2),RIGHT(CONCATENATE("0",MONTH(FI4)),2)),[1]Transferencias!$S$7:$S$359),0)</f>
        <v>0</v>
      </c>
      <c r="FJ32" s="5">
        <f>IFERROR(SUMIF([1]Transferencias!$R$7:$S$359,CONCATENATE("03",RIGHT(CONCATENATE("0",DAY(FJ4)),2),RIGHT(CONCATENATE("0",MONTH(FJ4)),2)),[1]Transferencias!$S$7:$S$359),0)</f>
        <v>0</v>
      </c>
      <c r="FK32" s="5">
        <f>IFERROR(SUMIF([1]Transferencias!$R$7:$S$359,CONCATENATE("03",RIGHT(CONCATENATE("0",DAY(FK4)),2),RIGHT(CONCATENATE("0",MONTH(FK4)),2)),[1]Transferencias!$S$7:$S$359),0)</f>
        <v>0</v>
      </c>
      <c r="FL32" s="5">
        <f>IFERROR(SUMIF([1]Transferencias!$R$7:$S$359,CONCATENATE("03",RIGHT(CONCATENATE("0",DAY(FL4)),2),RIGHT(CONCATENATE("0",MONTH(FL4)),2)),[1]Transferencias!$S$7:$S$359),0)</f>
        <v>0</v>
      </c>
      <c r="FM32" s="5">
        <f>IFERROR(SUMIF([1]Transferencias!$R$7:$S$359,CONCATENATE("03",RIGHT(CONCATENATE("0",DAY(FM4)),2),RIGHT(CONCATENATE("0",MONTH(FM4)),2)),[1]Transferencias!$S$7:$S$359),0)</f>
        <v>0</v>
      </c>
      <c r="FN32" s="5">
        <f>IFERROR(SUMIF([1]Transferencias!$R$7:$S$359,CONCATENATE("03",RIGHT(CONCATENATE("0",DAY(FN4)),2),RIGHT(CONCATENATE("0",MONTH(FN4)),2)),[1]Transferencias!$S$7:$S$359),0)</f>
        <v>0</v>
      </c>
      <c r="FO32" s="5">
        <f>IFERROR(SUMIF([1]Transferencias!$R$7:$S$359,CONCATENATE("03",RIGHT(CONCATENATE("0",DAY(FO4)),2),RIGHT(CONCATENATE("0",MONTH(FO4)),2)),[1]Transferencias!$S$7:$S$359),0)</f>
        <v>0</v>
      </c>
      <c r="FP32" s="5">
        <f>IFERROR(SUMIF([1]Transferencias!$R$7:$S$359,CONCATENATE("03",RIGHT(CONCATENATE("0",DAY(FP4)),2),RIGHT(CONCATENATE("0",MONTH(FP4)),2)),[1]Transferencias!$S$7:$S$359),0)</f>
        <v>0</v>
      </c>
      <c r="FQ32" s="5">
        <f>IFERROR(SUMIF([1]Transferencias!$R$7:$S$359,CONCATENATE("03",RIGHT(CONCATENATE("0",DAY(FQ4)),2),RIGHT(CONCATENATE("0",MONTH(FQ4)),2)),[1]Transferencias!$S$7:$S$359),0)</f>
        <v>0</v>
      </c>
      <c r="FR32" s="5">
        <f>IFERROR(SUMIF([1]Transferencias!$R$7:$S$359,CONCATENATE("03",RIGHT(CONCATENATE("0",DAY(FR4)),2),RIGHT(CONCATENATE("0",MONTH(FR4)),2)),[1]Transferencias!$S$7:$S$359),0)</f>
        <v>0</v>
      </c>
      <c r="FS32" s="5">
        <f>IFERROR(SUMIF([1]Transferencias!$R$7:$S$359,CONCATENATE("03",RIGHT(CONCATENATE("0",DAY(FS4)),2),RIGHT(CONCATENATE("0",MONTH(FS4)),2)),[1]Transferencias!$S$7:$S$359),0)</f>
        <v>0</v>
      </c>
      <c r="FT32" s="5">
        <f>IFERROR(SUMIF([1]Transferencias!$R$7:$S$359,CONCATENATE("03",RIGHT(CONCATENATE("0",DAY(FT4)),2),RIGHT(CONCATENATE("0",MONTH(FT4)),2)),[1]Transferencias!$S$7:$S$359),0)</f>
        <v>0</v>
      </c>
      <c r="FU32" s="5">
        <f>IFERROR(SUMIF([1]Transferencias!$R$7:$S$359,CONCATENATE("03",RIGHT(CONCATENATE("0",DAY(FU4)),2),RIGHT(CONCATENATE("0",MONTH(FU4)),2)),[1]Transferencias!$S$7:$S$359),0)</f>
        <v>0</v>
      </c>
      <c r="FV32" s="5">
        <f>IFERROR(SUMIF([1]Transferencias!$R$7:$S$359,CONCATENATE("03",RIGHT(CONCATENATE("0",DAY(FV4)),2),RIGHT(CONCATENATE("0",MONTH(FV4)),2)),[1]Transferencias!$S$7:$S$359),0)</f>
        <v>0</v>
      </c>
      <c r="FW32" s="5">
        <f>IFERROR(SUMIF([1]Transferencias!$R$7:$S$359,CONCATENATE("03",RIGHT(CONCATENATE("0",DAY(FW4)),2),RIGHT(CONCATENATE("0",MONTH(FW4)),2)),[1]Transferencias!$S$7:$S$359),0)</f>
        <v>0</v>
      </c>
      <c r="FX32" s="5">
        <f>IFERROR(SUMIF([1]Transferencias!$R$7:$S$359,CONCATENATE("03",RIGHT(CONCATENATE("0",DAY(FX4)),2),RIGHT(CONCATENATE("0",MONTH(FX4)),2)),[1]Transferencias!$S$7:$S$359),0)</f>
        <v>0</v>
      </c>
      <c r="FY32" s="5">
        <f>IFERROR(SUMIF([1]Transferencias!$R$7:$S$359,CONCATENATE("03",RIGHT(CONCATENATE("0",DAY(FY4)),2),RIGHT(CONCATENATE("0",MONTH(FY4)),2)),[1]Transferencias!$S$7:$S$359),0)</f>
        <v>0</v>
      </c>
      <c r="FZ32" s="5">
        <f>IFERROR(SUMIF([1]Transferencias!$R$7:$S$359,CONCATENATE("03",RIGHT(CONCATENATE("0",DAY(FZ4)),2),RIGHT(CONCATENATE("0",MONTH(FZ4)),2)),[1]Transferencias!$S$7:$S$359),0)</f>
        <v>0</v>
      </c>
      <c r="GA32" s="5">
        <f>IFERROR(SUMIF([1]Transferencias!$R$7:$S$359,CONCATENATE("03",RIGHT(CONCATENATE("0",DAY(GA4)),2),RIGHT(CONCATENATE("0",MONTH(GA4)),2)),[1]Transferencias!$S$7:$S$359),0)</f>
        <v>0</v>
      </c>
      <c r="GB32" s="5">
        <f>IFERROR(SUMIF([1]Transferencias!$R$7:$S$359,CONCATENATE("03",RIGHT(CONCATENATE("0",DAY(GB4)),2),RIGHT(CONCATENATE("0",MONTH(GB4)),2)),[1]Transferencias!$S$7:$S$359),0)</f>
        <v>0</v>
      </c>
      <c r="GC32" s="5">
        <f>IFERROR(SUMIF([1]Transferencias!$R$7:$S$359,CONCATENATE("03",RIGHT(CONCATENATE("0",DAY(GC4)),2),RIGHT(CONCATENATE("0",MONTH(GC4)),2)),[1]Transferencias!$S$7:$S$359),0)</f>
        <v>0</v>
      </c>
      <c r="GD32" s="5">
        <f>IFERROR(SUMIF([1]Transferencias!$R$7:$S$359,CONCATENATE("03",RIGHT(CONCATENATE("0",DAY(GD4)),2),RIGHT(CONCATENATE("0",MONTH(GD4)),2)),[1]Transferencias!$S$7:$S$359),0)</f>
        <v>0</v>
      </c>
      <c r="GE32" s="5">
        <f>IFERROR(SUMIF([1]Transferencias!$R$7:$S$359,CONCATENATE("03",RIGHT(CONCATENATE("0",DAY(GE4)),2),RIGHT(CONCATENATE("0",MONTH(GE4)),2)),[1]Transferencias!$S$7:$S$359),0)</f>
        <v>0</v>
      </c>
      <c r="GF32" s="5">
        <f>IFERROR(SUMIF([1]Transferencias!$R$7:$S$359,CONCATENATE("03",RIGHT(CONCATENATE("0",DAY(GF4)),2),RIGHT(CONCATENATE("0",MONTH(GF4)),2)),[1]Transferencias!$S$7:$S$359),0)</f>
        <v>0</v>
      </c>
      <c r="GG32" s="5">
        <f>IFERROR(SUMIF([1]Transferencias!$R$7:$S$359,CONCATENATE("03",RIGHT(CONCATENATE("0",DAY(GG4)),2),RIGHT(CONCATENATE("0",MONTH(GG4)),2)),[1]Transferencias!$S$7:$S$359),0)</f>
        <v>0</v>
      </c>
      <c r="GH32" s="5">
        <f>IFERROR(SUMIF([1]Transferencias!$R$7:$S$359,CONCATENATE("03",RIGHT(CONCATENATE("0",DAY(GH4)),2),RIGHT(CONCATENATE("0",MONTH(GH4)),2)),[1]Transferencias!$S$7:$S$359),0)</f>
        <v>0</v>
      </c>
      <c r="GI32" s="5">
        <f>IFERROR(SUMIF([1]Transferencias!$R$7:$S$359,CONCATENATE("03",RIGHT(CONCATENATE("0",DAY(GI4)),2),RIGHT(CONCATENATE("0",MONTH(GI4)),2)),[1]Transferencias!$S$7:$S$359),0)</f>
        <v>0</v>
      </c>
      <c r="GJ32" s="5">
        <f>IFERROR(SUMIF([1]Transferencias!$R$7:$S$359,CONCATENATE("03",RIGHT(CONCATENATE("0",DAY(GJ4)),2),RIGHT(CONCATENATE("0",MONTH(GJ4)),2)),[1]Transferencias!$S$7:$S$359),0)</f>
        <v>0</v>
      </c>
      <c r="GK32" s="5">
        <f>IFERROR(SUMIF([1]Transferencias!$R$7:$S$359,CONCATENATE("03",RIGHT(CONCATENATE("0",DAY(GK4)),2),RIGHT(CONCATENATE("0",MONTH(GK4)),2)),[1]Transferencias!$S$7:$S$359),0)</f>
        <v>0</v>
      </c>
      <c r="GL32" s="5">
        <f>IFERROR(SUMIF([1]Transferencias!$R$7:$S$359,CONCATENATE("03",RIGHT(CONCATENATE("0",DAY(GL4)),2),RIGHT(CONCATENATE("0",MONTH(GL4)),2)),[1]Transferencias!$S$7:$S$359),0)</f>
        <v>0</v>
      </c>
      <c r="GM32" s="5">
        <f>IFERROR(SUMIF([1]Transferencias!$R$7:$S$359,CONCATENATE("03",RIGHT(CONCATENATE("0",DAY(GM4)),2),RIGHT(CONCATENATE("0",MONTH(GM4)),2)),[1]Transferencias!$S$7:$S$359),0)</f>
        <v>0</v>
      </c>
      <c r="GN32" s="5">
        <f>IFERROR(SUMIF([1]Transferencias!$R$7:$S$359,CONCATENATE("03",RIGHT(CONCATENATE("0",DAY(GN4)),2),RIGHT(CONCATENATE("0",MONTH(GN4)),2)),[1]Transferencias!$S$7:$S$359),0)</f>
        <v>0</v>
      </c>
      <c r="GO32" s="5">
        <f>IFERROR(SUMIF([1]Transferencias!$R$7:$S$359,CONCATENATE("03",RIGHT(CONCATENATE("0",DAY(GO4)),2),RIGHT(CONCATENATE("0",MONTH(GO4)),2)),[1]Transferencias!$S$7:$S$359),0)</f>
        <v>0</v>
      </c>
      <c r="GP32" s="5">
        <f>IFERROR(SUMIF([1]Transferencias!$R$7:$S$359,CONCATENATE("03",RIGHT(CONCATENATE("0",DAY(GP4)),2),RIGHT(CONCATENATE("0",MONTH(GP4)),2)),[1]Transferencias!$S$7:$S$359),0)</f>
        <v>0</v>
      </c>
      <c r="GQ32" s="5">
        <f>IFERROR(SUMIF([1]Transferencias!$R$7:$S$359,CONCATENATE("03",RIGHT(CONCATENATE("0",DAY(GQ4)),2),RIGHT(CONCATENATE("0",MONTH(GQ4)),2)),[1]Transferencias!$S$7:$S$359),0)</f>
        <v>0</v>
      </c>
      <c r="GR32" s="5">
        <f>IFERROR(SUMIF([1]Transferencias!$R$7:$S$359,CONCATENATE("03",RIGHT(CONCATENATE("0",DAY(GR4)),2),RIGHT(CONCATENATE("0",MONTH(GR4)),2)),[1]Transferencias!$S$7:$S$359),0)</f>
        <v>0</v>
      </c>
      <c r="GS32" s="5">
        <f>IFERROR(SUMIF([1]Transferencias!$R$7:$S$359,CONCATENATE("03",RIGHT(CONCATENATE("0",DAY(GS4)),2),RIGHT(CONCATENATE("0",MONTH(GS4)),2)),[1]Transferencias!$S$7:$S$359),0)</f>
        <v>0</v>
      </c>
      <c r="GT32" s="5">
        <f>IFERROR(SUMIF([1]Transferencias!$R$7:$S$359,CONCATENATE("03",RIGHT(CONCATENATE("0",DAY(GT4)),2),RIGHT(CONCATENATE("0",MONTH(GT4)),2)),[1]Transferencias!$S$7:$S$359),0)</f>
        <v>0</v>
      </c>
      <c r="GU32" s="5">
        <f>IFERROR(SUMIF([1]Transferencias!$R$7:$S$359,CONCATENATE("03",RIGHT(CONCATENATE("0",DAY(GU4)),2),RIGHT(CONCATENATE("0",MONTH(GU4)),2)),[1]Transferencias!$S$7:$S$359),0)</f>
        <v>0</v>
      </c>
      <c r="GV32" s="5">
        <f>IFERROR(SUMIF([1]Transferencias!$R$7:$S$359,CONCATENATE("03",RIGHT(CONCATENATE("0",DAY(GV4)),2),RIGHT(CONCATENATE("0",MONTH(GV4)),2)),[1]Transferencias!$S$7:$S$359),0)</f>
        <v>0</v>
      </c>
      <c r="GW32" s="5">
        <f>IFERROR(SUMIF([1]Transferencias!$R$7:$S$359,CONCATENATE("03",RIGHT(CONCATENATE("0",DAY(GW4)),2),RIGHT(CONCATENATE("0",MONTH(GW4)),2)),[1]Transferencias!$S$7:$S$359),0)</f>
        <v>0</v>
      </c>
      <c r="GX32" s="5">
        <f>IFERROR(SUMIF([1]Transferencias!$R$7:$S$359,CONCATENATE("03",RIGHT(CONCATENATE("0",DAY(GX4)),2),RIGHT(CONCATENATE("0",MONTH(GX4)),2)),[1]Transferencias!$S$7:$S$359),0)</f>
        <v>0</v>
      </c>
      <c r="GY32" s="5">
        <f>IFERROR(SUMIF([1]Transferencias!$R$7:$S$359,CONCATENATE("03",RIGHT(CONCATENATE("0",DAY(GY4)),2),RIGHT(CONCATENATE("0",MONTH(GY4)),2)),[1]Transferencias!$S$7:$S$359),0)</f>
        <v>0</v>
      </c>
      <c r="GZ32" s="5">
        <f>IFERROR(SUMIF([1]Transferencias!$R$7:$S$359,CONCATENATE("03",RIGHT(CONCATENATE("0",DAY(GZ4)),2),RIGHT(CONCATENATE("0",MONTH(GZ4)),2)),[1]Transferencias!$S$7:$S$359),0)</f>
        <v>0</v>
      </c>
      <c r="HA32" s="5">
        <f>IFERROR(SUMIF([1]Transferencias!$R$7:$S$359,CONCATENATE("03",RIGHT(CONCATENATE("0",DAY(HA4)),2),RIGHT(CONCATENATE("0",MONTH(HA4)),2)),[1]Transferencias!$S$7:$S$359),0)</f>
        <v>0</v>
      </c>
      <c r="HB32" s="5">
        <f>IFERROR(SUMIF([1]Transferencias!$R$7:$S$359,CONCATENATE("03",RIGHT(CONCATENATE("0",DAY(HB4)),2),RIGHT(CONCATENATE("0",MONTH(HB4)),2)),[1]Transferencias!$S$7:$S$359),0)</f>
        <v>0</v>
      </c>
      <c r="HC32" s="5">
        <f>IFERROR(SUMIF([1]Transferencias!$R$7:$S$359,CONCATENATE("03",RIGHT(CONCATENATE("0",DAY(HC4)),2),RIGHT(CONCATENATE("0",MONTH(HC4)),2)),[1]Transferencias!$S$7:$S$359),0)</f>
        <v>0</v>
      </c>
      <c r="HD32" s="5">
        <f>IFERROR(SUMIF([1]Transferencias!$R$7:$S$359,CONCATENATE("03",RIGHT(CONCATENATE("0",DAY(HD4)),2),RIGHT(CONCATENATE("0",MONTH(HD4)),2)),[1]Transferencias!$S$7:$S$359),0)</f>
        <v>0</v>
      </c>
      <c r="HE32" s="5">
        <f>IFERROR(SUMIF([1]Transferencias!$R$7:$S$359,CONCATENATE("03",RIGHT(CONCATENATE("0",DAY(HE4)),2),RIGHT(CONCATENATE("0",MONTH(HE4)),2)),[1]Transferencias!$S$7:$S$359),0)</f>
        <v>0</v>
      </c>
      <c r="HF32" s="5">
        <f>IFERROR(SUMIF([1]Transferencias!$R$7:$S$359,CONCATENATE("03",RIGHT(CONCATENATE("0",DAY(HF4)),2),RIGHT(CONCATENATE("0",MONTH(HF4)),2)),[1]Transferencias!$S$7:$S$359),0)</f>
        <v>0</v>
      </c>
      <c r="HG32" s="5">
        <f>IFERROR(SUMIF([1]Transferencias!$R$7:$S$359,CONCATENATE("03",RIGHT(CONCATENATE("0",DAY(HG4)),2),RIGHT(CONCATENATE("0",MONTH(HG4)),2)),[1]Transferencias!$S$7:$S$359),0)</f>
        <v>0</v>
      </c>
      <c r="HH32" s="5">
        <f>IFERROR(SUMIF([1]Transferencias!$R$7:$S$359,CONCATENATE("03",RIGHT(CONCATENATE("0",DAY(HH4)),2),RIGHT(CONCATENATE("0",MONTH(HH4)),2)),[1]Transferencias!$S$7:$S$359),0)</f>
        <v>0</v>
      </c>
      <c r="HI32" s="5">
        <f>IFERROR(SUMIF([1]Transferencias!$R$7:$S$359,CONCATENATE("03",RIGHT(CONCATENATE("0",DAY(HI4)),2),RIGHT(CONCATENATE("0",MONTH(HI4)),2)),[1]Transferencias!$S$7:$S$359),0)</f>
        <v>0</v>
      </c>
      <c r="HJ32" s="5">
        <f>IFERROR(SUMIF([1]Transferencias!$R$7:$S$359,CONCATENATE("03",RIGHT(CONCATENATE("0",DAY(HJ4)),2),RIGHT(CONCATENATE("0",MONTH(HJ4)),2)),[1]Transferencias!$S$7:$S$359),0)</f>
        <v>0</v>
      </c>
      <c r="HK32" s="5">
        <f>IFERROR(SUMIF([1]Transferencias!$R$7:$S$359,CONCATENATE("03",RIGHT(CONCATENATE("0",DAY(HK4)),2),RIGHT(CONCATENATE("0",MONTH(HK4)),2)),[1]Transferencias!$S$7:$S$359),0)</f>
        <v>0</v>
      </c>
      <c r="HL32" s="5">
        <f>IFERROR(SUMIF([1]Transferencias!$R$7:$S$359,CONCATENATE("03",RIGHT(CONCATENATE("0",DAY(HL4)),2),RIGHT(CONCATENATE("0",MONTH(HL4)),2)),[1]Transferencias!$S$7:$S$359),0)</f>
        <v>0</v>
      </c>
      <c r="HM32" s="5">
        <f>IFERROR(SUMIF([1]Transferencias!$R$7:$S$359,CONCATENATE("03",RIGHT(CONCATENATE("0",DAY(HM4)),2),RIGHT(CONCATENATE("0",MONTH(HM4)),2)),[1]Transferencias!$S$7:$S$359),0)</f>
        <v>0</v>
      </c>
      <c r="HN32" s="5">
        <f>IFERROR(SUMIF([1]Transferencias!$R$7:$S$359,CONCATENATE("03",RIGHT(CONCATENATE("0",DAY(HN4)),2),RIGHT(CONCATENATE("0",MONTH(HN4)),2)),[1]Transferencias!$S$7:$S$359),0)</f>
        <v>0</v>
      </c>
      <c r="HO32" s="5">
        <f>IFERROR(SUMIF([1]Transferencias!$R$7:$S$359,CONCATENATE("03",RIGHT(CONCATENATE("0",DAY(HO4)),2),RIGHT(CONCATENATE("0",MONTH(HO4)),2)),[1]Transferencias!$S$7:$S$359),0)</f>
        <v>0</v>
      </c>
      <c r="HP32" s="5">
        <f>IFERROR(SUMIF([1]Transferencias!$R$7:$S$359,CONCATENATE("03",RIGHT(CONCATENATE("0",DAY(HP4)),2),RIGHT(CONCATENATE("0",MONTH(HP4)),2)),[1]Transferencias!$S$7:$S$359),0)</f>
        <v>0</v>
      </c>
      <c r="HQ32" s="5">
        <f>IFERROR(SUMIF([1]Transferencias!$R$7:$S$359,CONCATENATE("03",RIGHT(CONCATENATE("0",DAY(HQ4)),2),RIGHT(CONCATENATE("0",MONTH(HQ4)),2)),[1]Transferencias!$S$7:$S$359),0)</f>
        <v>0</v>
      </c>
      <c r="HR32" s="5">
        <f>IFERROR(SUMIF([1]Transferencias!$R$7:$S$359,CONCATENATE("03",RIGHT(CONCATENATE("0",DAY(HR4)),2),RIGHT(CONCATENATE("0",MONTH(HR4)),2)),[1]Transferencias!$S$7:$S$359),0)</f>
        <v>0</v>
      </c>
      <c r="HS32" s="5">
        <f>IFERROR(SUMIF([1]Transferencias!$R$7:$S$359,CONCATENATE("03",RIGHT(CONCATENATE("0",DAY(HS4)),2),RIGHT(CONCATENATE("0",MONTH(HS4)),2)),[1]Transferencias!$S$7:$S$359),0)</f>
        <v>0</v>
      </c>
      <c r="HT32" s="5">
        <f>IFERROR(SUMIF([1]Transferencias!$R$7:$S$359,CONCATENATE("03",RIGHT(CONCATENATE("0",DAY(HT4)),2),RIGHT(CONCATENATE("0",MONTH(HT4)),2)),[1]Transferencias!$S$7:$S$359),0)</f>
        <v>0</v>
      </c>
      <c r="HU32" s="5">
        <f>IFERROR(SUMIF([1]Transferencias!$R$7:$S$359,CONCATENATE("03",RIGHT(CONCATENATE("0",DAY(HU4)),2),RIGHT(CONCATENATE("0",MONTH(HU4)),2)),[1]Transferencias!$S$7:$S$359),0)</f>
        <v>0</v>
      </c>
      <c r="HV32" s="5">
        <f>IFERROR(SUMIF([1]Transferencias!$R$7:$S$359,CONCATENATE("03",RIGHT(CONCATENATE("0",DAY(HV4)),2),RIGHT(CONCATENATE("0",MONTH(HV4)),2)),[1]Transferencias!$S$7:$S$359),0)</f>
        <v>0</v>
      </c>
      <c r="HW32" s="5">
        <f>IFERROR(SUMIF([1]Transferencias!$R$7:$S$359,CONCATENATE("03",RIGHT(CONCATENATE("0",DAY(HW4)),2),RIGHT(CONCATENATE("0",MONTH(HW4)),2)),[1]Transferencias!$S$7:$S$359),0)</f>
        <v>0</v>
      </c>
      <c r="HX32" s="5">
        <f>IFERROR(SUMIF([1]Transferencias!$R$7:$S$359,CONCATENATE("03",RIGHT(CONCATENATE("0",DAY(HX4)),2),RIGHT(CONCATENATE("0",MONTH(HX4)),2)),[1]Transferencias!$S$7:$S$359),0)</f>
        <v>0</v>
      </c>
      <c r="HY32" s="5">
        <f>IFERROR(SUMIF([1]Transferencias!$R$7:$S$359,CONCATENATE("03",RIGHT(CONCATENATE("0",DAY(HY4)),2),RIGHT(CONCATENATE("0",MONTH(HY4)),2)),[1]Transferencias!$S$7:$S$359),0)</f>
        <v>0</v>
      </c>
      <c r="HZ32" s="5">
        <f>IFERROR(SUMIF([1]Transferencias!$R$7:$S$359,CONCATENATE("03",RIGHT(CONCATENATE("0",DAY(HZ4)),2),RIGHT(CONCATENATE("0",MONTH(HZ4)),2)),[1]Transferencias!$S$7:$S$359),0)</f>
        <v>0</v>
      </c>
      <c r="IA32" s="5">
        <f>IFERROR(SUMIF([1]Transferencias!$R$7:$S$359,CONCATENATE("03",RIGHT(CONCATENATE("0",DAY(IA4)),2),RIGHT(CONCATENATE("0",MONTH(IA4)),2)),[1]Transferencias!$S$7:$S$359),0)</f>
        <v>0</v>
      </c>
      <c r="IB32" s="5">
        <f>IFERROR(SUMIF([1]Transferencias!$R$7:$S$359,CONCATENATE("03",RIGHT(CONCATENATE("0",DAY(IB4)),2),RIGHT(CONCATENATE("0",MONTH(IB4)),2)),[1]Transferencias!$S$7:$S$359),0)</f>
        <v>0</v>
      </c>
      <c r="IC32" s="5">
        <f>IFERROR(SUMIF([1]Transferencias!$R$7:$S$359,CONCATENATE("03",RIGHT(CONCATENATE("0",DAY(IC4)),2),RIGHT(CONCATENATE("0",MONTH(IC4)),2)),[1]Transferencias!$S$7:$S$359),0)</f>
        <v>0</v>
      </c>
      <c r="ID32" s="5">
        <f>IFERROR(SUMIF([1]Transferencias!$R$7:$S$359,CONCATENATE("03",RIGHT(CONCATENATE("0",DAY(ID4)),2),RIGHT(CONCATENATE("0",MONTH(ID4)),2)),[1]Transferencias!$S$7:$S$359),0)</f>
        <v>0</v>
      </c>
      <c r="IE32" s="5">
        <f>IFERROR(SUMIF([1]Transferencias!$R$7:$S$359,CONCATENATE("03",RIGHT(CONCATENATE("0",DAY(IE4)),2),RIGHT(CONCATENATE("0",MONTH(IE4)),2)),[1]Transferencias!$S$7:$S$359),0)</f>
        <v>0</v>
      </c>
      <c r="IF32" s="5">
        <f>IFERROR(SUMIF([1]Transferencias!$R$7:$S$359,CONCATENATE("03",RIGHT(CONCATENATE("0",DAY(IF4)),2),RIGHT(CONCATENATE("0",MONTH(IF4)),2)),[1]Transferencias!$S$7:$S$359),0)</f>
        <v>0</v>
      </c>
      <c r="IG32" s="5">
        <f>IFERROR(SUMIF([1]Transferencias!$R$7:$S$359,CONCATENATE("03",RIGHT(CONCATENATE("0",DAY(IG4)),2),RIGHT(CONCATENATE("0",MONTH(IG4)),2)),[1]Transferencias!$S$7:$S$359),0)</f>
        <v>0</v>
      </c>
      <c r="IH32" s="5">
        <f>IFERROR(SUMIF([1]Transferencias!$R$7:$S$359,CONCATENATE("03",RIGHT(CONCATENATE("0",DAY(IH4)),2),RIGHT(CONCATENATE("0",MONTH(IH4)),2)),[1]Transferencias!$S$7:$S$359),0)</f>
        <v>0</v>
      </c>
      <c r="II32" s="5">
        <f>IFERROR(SUMIF([1]Transferencias!$R$7:$S$359,CONCATENATE("03",RIGHT(CONCATENATE("0",DAY(II4)),2),RIGHT(CONCATENATE("0",MONTH(II4)),2)),[1]Transferencias!$S$7:$S$359),0)</f>
        <v>0</v>
      </c>
      <c r="IJ32" s="5">
        <f>IFERROR(SUMIF([1]Transferencias!$R$7:$S$359,CONCATENATE("03",RIGHT(CONCATENATE("0",DAY(IJ4)),2),RIGHT(CONCATENATE("0",MONTH(IJ4)),2)),[1]Transferencias!$S$7:$S$359),0)</f>
        <v>0</v>
      </c>
      <c r="IK32" s="5">
        <f>IFERROR(SUMIF([1]Transferencias!$R$7:$S$359,CONCATENATE("03",RIGHT(CONCATENATE("0",DAY(IK4)),2),RIGHT(CONCATENATE("0",MONTH(IK4)),2)),[1]Transferencias!$S$7:$S$359),0)</f>
        <v>0</v>
      </c>
      <c r="IL32" s="5">
        <f>IFERROR(SUMIF([1]Transferencias!$R$7:$S$359,CONCATENATE("03",RIGHT(CONCATENATE("0",DAY(IL4)),2),RIGHT(CONCATENATE("0",MONTH(IL4)),2)),[1]Transferencias!$S$7:$S$359),0)</f>
        <v>0</v>
      </c>
      <c r="IM32" s="5">
        <f>IFERROR(SUMIF([1]Transferencias!$R$7:$S$359,CONCATENATE("03",RIGHT(CONCATENATE("0",DAY(IM4)),2),RIGHT(CONCATENATE("0",MONTH(IM4)),2)),[1]Transferencias!$S$7:$S$359),0)</f>
        <v>0</v>
      </c>
      <c r="IN32" s="5">
        <f>IFERROR(SUMIF([1]Transferencias!$R$7:$S$359,CONCATENATE("03",RIGHT(CONCATENATE("0",DAY(IN4)),2),RIGHT(CONCATENATE("0",MONTH(IN4)),2)),[1]Transferencias!$S$7:$S$359),0)</f>
        <v>0</v>
      </c>
      <c r="IO32" s="5">
        <f>IFERROR(SUMIF([1]Transferencias!$R$7:$S$359,CONCATENATE("03",RIGHT(CONCATENATE("0",DAY(IO4)),2),RIGHT(CONCATENATE("0",MONTH(IO4)),2)),[1]Transferencias!$S$7:$S$359),0)</f>
        <v>0</v>
      </c>
      <c r="IP32" s="5">
        <f>IFERROR(SUMIF([1]Transferencias!$R$7:$S$359,CONCATENATE("03",RIGHT(CONCATENATE("0",DAY(IP4)),2),RIGHT(CONCATENATE("0",MONTH(IP4)),2)),[1]Transferencias!$S$7:$S$359),0)</f>
        <v>0</v>
      </c>
      <c r="IQ32" s="5">
        <f>IFERROR(SUMIF([1]Transferencias!$R$7:$S$359,CONCATENATE("03",RIGHT(CONCATENATE("0",DAY(IQ4)),2),RIGHT(CONCATENATE("0",MONTH(IQ4)),2)),[1]Transferencias!$S$7:$S$359),0)</f>
        <v>0</v>
      </c>
      <c r="IR32" s="5">
        <f>IFERROR(SUMIF([1]Transferencias!$R$7:$S$359,CONCATENATE("03",RIGHT(CONCATENATE("0",DAY(IR4)),2),RIGHT(CONCATENATE("0",MONTH(IR4)),2)),[1]Transferencias!$S$7:$S$359),0)</f>
        <v>0</v>
      </c>
      <c r="IS32" s="5">
        <f>IFERROR(SUMIF([1]Transferencias!$R$7:$S$359,CONCATENATE("03",RIGHT(CONCATENATE("0",DAY(IS4)),2),RIGHT(CONCATENATE("0",MONTH(IS4)),2)),[1]Transferencias!$S$7:$S$359),0)</f>
        <v>0</v>
      </c>
      <c r="IT32" s="5">
        <f>IFERROR(SUMIF([1]Transferencias!$R$7:$S$359,CONCATENATE("03",RIGHT(CONCATENATE("0",DAY(IT4)),2),RIGHT(CONCATENATE("0",MONTH(IT4)),2)),[1]Transferencias!$S$7:$S$359),0)</f>
        <v>0</v>
      </c>
      <c r="IU32" s="5">
        <f>IFERROR(SUMIF([1]Transferencias!$R$7:$S$359,CONCATENATE("03",RIGHT(CONCATENATE("0",DAY(IU4)),2),RIGHT(CONCATENATE("0",MONTH(IU4)),2)),[1]Transferencias!$S$7:$S$359),0)</f>
        <v>0</v>
      </c>
      <c r="IV32" s="5">
        <f>IFERROR(SUMIF([1]Transferencias!$R$7:$S$359,CONCATENATE("03",RIGHT(CONCATENATE("0",DAY(IV4)),2),RIGHT(CONCATENATE("0",MONTH(IV4)),2)),[1]Transferencias!$S$7:$S$359),0)</f>
        <v>0</v>
      </c>
      <c r="IW32" s="5">
        <f>IFERROR(SUMIF([1]Transferencias!$R$7:$S$359,CONCATENATE("03",RIGHT(CONCATENATE("0",DAY(IW4)),2),RIGHT(CONCATENATE("0",MONTH(IW4)),2)),[1]Transferencias!$S$7:$S$359),0)</f>
        <v>0</v>
      </c>
      <c r="IX32" s="5">
        <f>IFERROR(SUMIF([1]Transferencias!$R$7:$S$359,CONCATENATE("03",RIGHT(CONCATENATE("0",DAY(IX4)),2),RIGHT(CONCATENATE("0",MONTH(IX4)),2)),[1]Transferencias!$S$7:$S$359),0)</f>
        <v>0</v>
      </c>
      <c r="IY32" s="5">
        <f>IFERROR(SUMIF([1]Transferencias!$R$7:$S$359,CONCATENATE("03",RIGHT(CONCATENATE("0",DAY(IY4)),2),RIGHT(CONCATENATE("0",MONTH(IY4)),2)),[1]Transferencias!$S$7:$S$359),0)</f>
        <v>0</v>
      </c>
      <c r="IZ32" s="5">
        <f>IFERROR(SUMIF([1]Transferencias!$R$7:$S$359,CONCATENATE("03",RIGHT(CONCATENATE("0",DAY(IZ4)),2),RIGHT(CONCATENATE("0",MONTH(IZ4)),2)),[1]Transferencias!$S$7:$S$359),0)</f>
        <v>0</v>
      </c>
      <c r="JA32" s="5">
        <f>IFERROR(SUMIF([1]Transferencias!$R$7:$S$359,CONCATENATE("03",RIGHT(CONCATENATE("0",DAY(JA4)),2),RIGHT(CONCATENATE("0",MONTH(JA4)),2)),[1]Transferencias!$S$7:$S$359),0)</f>
        <v>0</v>
      </c>
      <c r="JB32" s="5">
        <f>IFERROR(SUMIF([1]Transferencias!$R$7:$S$359,CONCATENATE("03",RIGHT(CONCATENATE("0",DAY(JB4)),2),RIGHT(CONCATENATE("0",MONTH(JB4)),2)),[1]Transferencias!$S$7:$S$359),0)</f>
        <v>0</v>
      </c>
      <c r="JC32" s="5">
        <f>IFERROR(SUMIF([1]Transferencias!$R$7:$S$359,CONCATENATE("03",RIGHT(CONCATENATE("0",DAY(JC4)),2),RIGHT(CONCATENATE("0",MONTH(JC4)),2)),[1]Transferencias!$S$7:$S$359),0)</f>
        <v>0</v>
      </c>
      <c r="JD32" s="5">
        <f>IFERROR(SUMIF([1]Transferencias!$R$7:$S$359,CONCATENATE("03",RIGHT(CONCATENATE("0",DAY(JD4)),2),RIGHT(CONCATENATE("0",MONTH(JD4)),2)),[1]Transferencias!$S$7:$S$359),0)</f>
        <v>0</v>
      </c>
      <c r="JE32" s="5">
        <f>IFERROR(SUMIF([1]Transferencias!$R$7:$S$359,CONCATENATE("03",RIGHT(CONCATENATE("0",DAY(JE4)),2),RIGHT(CONCATENATE("0",MONTH(JE4)),2)),[1]Transferencias!$S$7:$S$359),0)</f>
        <v>0</v>
      </c>
      <c r="JF32" s="5">
        <f>IFERROR(SUMIF([1]Transferencias!$R$7:$S$359,CONCATENATE("03",RIGHT(CONCATENATE("0",DAY(JF4)),2),RIGHT(CONCATENATE("0",MONTH(JF4)),2)),[1]Transferencias!$S$7:$S$359),0)</f>
        <v>0</v>
      </c>
      <c r="JG32" s="5">
        <f>IFERROR(SUMIF([1]Transferencias!$R$7:$S$359,CONCATENATE("03",RIGHT(CONCATENATE("0",DAY(JG4)),2),RIGHT(CONCATENATE("0",MONTH(JG4)),2)),[1]Transferencias!$S$7:$S$359),0)</f>
        <v>0</v>
      </c>
      <c r="JH32" s="5">
        <f>IFERROR(SUMIF([1]Transferencias!$R$7:$S$359,CONCATENATE("03",RIGHT(CONCATENATE("0",DAY(JH4)),2),RIGHT(CONCATENATE("0",MONTH(JH4)),2)),[1]Transferencias!$S$7:$S$359),0)</f>
        <v>0</v>
      </c>
      <c r="JI32" s="5">
        <f>IFERROR(SUMIF([1]Transferencias!$R$7:$S$359,CONCATENATE("03",RIGHT(CONCATENATE("0",DAY(JI4)),2),RIGHT(CONCATENATE("0",MONTH(JI4)),2)),[1]Transferencias!$S$7:$S$359),0)</f>
        <v>0</v>
      </c>
      <c r="JJ32" s="5">
        <f>IFERROR(SUMIF([1]Transferencias!$R$7:$S$359,CONCATENATE("03",RIGHT(CONCATENATE("0",DAY(JJ4)),2),RIGHT(CONCATENATE("0",MONTH(JJ4)),2)),[1]Transferencias!$S$7:$S$359),0)</f>
        <v>0</v>
      </c>
      <c r="JK32" s="5">
        <f>IFERROR(SUMIF([1]Transferencias!$R$7:$S$359,CONCATENATE("03",RIGHT(CONCATENATE("0",DAY(JK4)),2),RIGHT(CONCATENATE("0",MONTH(JK4)),2)),[1]Transferencias!$S$7:$S$359),0)</f>
        <v>0</v>
      </c>
      <c r="JL32" s="5">
        <f>IFERROR(SUMIF([1]Transferencias!$R$7:$S$359,CONCATENATE("03",RIGHT(CONCATENATE("0",DAY(JL4)),2),RIGHT(CONCATENATE("0",MONTH(JL4)),2)),[1]Transferencias!$S$7:$S$359),0)</f>
        <v>0</v>
      </c>
      <c r="JM32" s="5">
        <f>IFERROR(SUMIF([1]Transferencias!$R$7:$S$359,CONCATENATE("03",RIGHT(CONCATENATE("0",DAY(JM4)),2),RIGHT(CONCATENATE("0",MONTH(JM4)),2)),[1]Transferencias!$S$7:$S$359),0)</f>
        <v>0</v>
      </c>
      <c r="JN32" s="5">
        <f>IFERROR(SUMIF([1]Transferencias!$R$7:$S$359,CONCATENATE("03",RIGHT(CONCATENATE("0",DAY(JN4)),2),RIGHT(CONCATENATE("0",MONTH(JN4)),2)),[1]Transferencias!$S$7:$S$359),0)</f>
        <v>0</v>
      </c>
      <c r="JO32" s="5">
        <f>IFERROR(SUMIF([1]Transferencias!$R$7:$S$359,CONCATENATE("03",RIGHT(CONCATENATE("0",DAY(JO4)),2),RIGHT(CONCATENATE("0",MONTH(JO4)),2)),[1]Transferencias!$S$7:$S$359),0)</f>
        <v>0</v>
      </c>
      <c r="JP32" s="5">
        <f>IFERROR(SUMIF([1]Transferencias!$R$7:$S$359,CONCATENATE("03",RIGHT(CONCATENATE("0",DAY(JP4)),2),RIGHT(CONCATENATE("0",MONTH(JP4)),2)),[1]Transferencias!$S$7:$S$359),0)</f>
        <v>0</v>
      </c>
      <c r="JQ32" s="5">
        <f>IFERROR(SUMIF([1]Transferencias!$R$7:$S$359,CONCATENATE("03",RIGHT(CONCATENATE("0",DAY(JQ4)),2),RIGHT(CONCATENATE("0",MONTH(JQ4)),2)),[1]Transferencias!$S$7:$S$359),0)</f>
        <v>0</v>
      </c>
      <c r="JR32" s="5">
        <f>IFERROR(SUMIF([1]Transferencias!$R$7:$S$359,CONCATENATE("03",RIGHT(CONCATENATE("0",DAY(JR4)),2),RIGHT(CONCATENATE("0",MONTH(JR4)),2)),[1]Transferencias!$S$7:$S$359),0)</f>
        <v>0</v>
      </c>
      <c r="JS32" s="5">
        <f>IFERROR(SUMIF([1]Transferencias!$R$7:$S$359,CONCATENATE("03",RIGHT(CONCATENATE("0",DAY(JS4)),2),RIGHT(CONCATENATE("0",MONTH(JS4)),2)),[1]Transferencias!$S$7:$S$359),0)</f>
        <v>0</v>
      </c>
      <c r="JT32" s="5">
        <f>IFERROR(SUMIF([1]Transferencias!$R$7:$S$359,CONCATENATE("03",RIGHT(CONCATENATE("0",DAY(JT4)),2),RIGHT(CONCATENATE("0",MONTH(JT4)),2)),[1]Transferencias!$S$7:$S$359),0)</f>
        <v>0</v>
      </c>
      <c r="JU32" s="5">
        <f>IFERROR(SUMIF([1]Transferencias!$R$7:$S$359,CONCATENATE("03",RIGHT(CONCATENATE("0",DAY(JU4)),2),RIGHT(CONCATENATE("0",MONTH(JU4)),2)),[1]Transferencias!$S$7:$S$359),0)</f>
        <v>0</v>
      </c>
      <c r="JV32" s="5">
        <f>IFERROR(SUMIF([1]Transferencias!$R$7:$S$359,CONCATENATE("03",RIGHT(CONCATENATE("0",DAY(JV4)),2),RIGHT(CONCATENATE("0",MONTH(JV4)),2)),[1]Transferencias!$S$7:$S$359),0)</f>
        <v>0</v>
      </c>
      <c r="JW32" s="5">
        <f>IFERROR(SUMIF([1]Transferencias!$R$7:$S$359,CONCATENATE("03",RIGHT(CONCATENATE("0",DAY(JW4)),2),RIGHT(CONCATENATE("0",MONTH(JW4)),2)),[1]Transferencias!$S$7:$S$359),0)</f>
        <v>0</v>
      </c>
      <c r="JX32" s="5">
        <f>IFERROR(SUMIF([1]Transferencias!$R$7:$S$359,CONCATENATE("03",RIGHT(CONCATENATE("0",DAY(JX4)),2),RIGHT(CONCATENATE("0",MONTH(JX4)),2)),[1]Transferencias!$S$7:$S$359),0)</f>
        <v>0</v>
      </c>
      <c r="JY32" s="5">
        <f>IFERROR(SUMIF([1]Transferencias!$R$7:$S$359,CONCATENATE("03",RIGHT(CONCATENATE("0",DAY(JY4)),2),RIGHT(CONCATENATE("0",MONTH(JY4)),2)),[1]Transferencias!$S$7:$S$359),0)</f>
        <v>0</v>
      </c>
      <c r="JZ32" s="5">
        <f>IFERROR(SUMIF([1]Transferencias!$R$7:$S$359,CONCATENATE("03",RIGHT(CONCATENATE("0",DAY(JZ4)),2),RIGHT(CONCATENATE("0",MONTH(JZ4)),2)),[1]Transferencias!$S$7:$S$359),0)</f>
        <v>0</v>
      </c>
      <c r="KA32" s="5">
        <f>IFERROR(SUMIF([1]Transferencias!$R$7:$S$359,CONCATENATE("03",RIGHT(CONCATENATE("0",DAY(KA4)),2),RIGHT(CONCATENATE("0",MONTH(KA4)),2)),[1]Transferencias!$S$7:$S$359),0)</f>
        <v>0</v>
      </c>
      <c r="KB32" s="5">
        <f>IFERROR(SUMIF([1]Transferencias!$R$7:$S$359,CONCATENATE("03",RIGHT(CONCATENATE("0",DAY(KB4)),2),RIGHT(CONCATENATE("0",MONTH(KB4)),2)),[1]Transferencias!$S$7:$S$359),0)</f>
        <v>0</v>
      </c>
      <c r="KC32" s="5">
        <f>IFERROR(SUMIF([1]Transferencias!$R$7:$S$359,CONCATENATE("03",RIGHT(CONCATENATE("0",DAY(KC4)),2),RIGHT(CONCATENATE("0",MONTH(KC4)),2)),[1]Transferencias!$S$7:$S$359),0)</f>
        <v>0</v>
      </c>
      <c r="KD32" s="5">
        <f>IFERROR(SUMIF([1]Transferencias!$R$7:$S$359,CONCATENATE("03",RIGHT(CONCATENATE("0",DAY(KD4)),2),RIGHT(CONCATENATE("0",MONTH(KD4)),2)),[1]Transferencias!$S$7:$S$359),0)</f>
        <v>0</v>
      </c>
      <c r="KE32" s="5">
        <f>IFERROR(SUMIF([1]Transferencias!$R$7:$S$359,CONCATENATE("03",RIGHT(CONCATENATE("0",DAY(KE4)),2),RIGHT(CONCATENATE("0",MONTH(KE4)),2)),[1]Transferencias!$S$7:$S$359),0)</f>
        <v>0</v>
      </c>
      <c r="KF32" s="5">
        <f>IFERROR(SUMIF([1]Transferencias!$R$7:$S$359,CONCATENATE("03",RIGHT(CONCATENATE("0",DAY(KF4)),2),RIGHT(CONCATENATE("0",MONTH(KF4)),2)),[1]Transferencias!$S$7:$S$359),0)</f>
        <v>0</v>
      </c>
      <c r="KG32" s="5">
        <f>IFERROR(SUMIF([1]Transferencias!$R$7:$S$359,CONCATENATE("03",RIGHT(CONCATENATE("0",DAY(KG4)),2),RIGHT(CONCATENATE("0",MONTH(KG4)),2)),[1]Transferencias!$S$7:$S$359),0)</f>
        <v>0</v>
      </c>
      <c r="KH32" s="5">
        <f>IFERROR(SUMIF([1]Transferencias!$R$7:$S$359,CONCATENATE("03",RIGHT(CONCATENATE("0",DAY(KH4)),2),RIGHT(CONCATENATE("0",MONTH(KH4)),2)),[1]Transferencias!$S$7:$S$359),0)</f>
        <v>0</v>
      </c>
      <c r="KI32" s="5">
        <f>IFERROR(SUMIF([1]Transferencias!$R$7:$S$359,CONCATENATE("03",RIGHT(CONCATENATE("0",DAY(KI4)),2),RIGHT(CONCATENATE("0",MONTH(KI4)),2)),[1]Transferencias!$S$7:$S$359),0)</f>
        <v>0</v>
      </c>
      <c r="KJ32" s="5">
        <f>IFERROR(SUMIF([1]Transferencias!$R$7:$S$359,CONCATENATE("03",RIGHT(CONCATENATE("0",DAY(KJ4)),2),RIGHT(CONCATENATE("0",MONTH(KJ4)),2)),[1]Transferencias!$S$7:$S$359),0)</f>
        <v>0</v>
      </c>
      <c r="KK32" s="5">
        <f>IFERROR(SUMIF([1]Transferencias!$R$7:$S$359,CONCATENATE("03",RIGHT(CONCATENATE("0",DAY(KK4)),2),RIGHT(CONCATENATE("0",MONTH(KK4)),2)),[1]Transferencias!$S$7:$S$359),0)</f>
        <v>0</v>
      </c>
      <c r="KL32" s="5">
        <f>IFERROR(SUMIF([1]Transferencias!$R$7:$S$359,CONCATENATE("03",RIGHT(CONCATENATE("0",DAY(KL4)),2),RIGHT(CONCATENATE("0",MONTH(KL4)),2)),[1]Transferencias!$S$7:$S$359),0)</f>
        <v>0</v>
      </c>
      <c r="KM32" s="5">
        <f>IFERROR(SUMIF([1]Transferencias!$R$7:$S$359,CONCATENATE("03",RIGHT(CONCATENATE("0",DAY(KM4)),2),RIGHT(CONCATENATE("0",MONTH(KM4)),2)),[1]Transferencias!$S$7:$S$359),0)</f>
        <v>0</v>
      </c>
      <c r="KN32" s="5">
        <f>IFERROR(SUMIF([1]Transferencias!$R$7:$S$359,CONCATENATE("03",RIGHT(CONCATENATE("0",DAY(KN4)),2),RIGHT(CONCATENATE("0",MONTH(KN4)),2)),[1]Transferencias!$S$7:$S$359),0)</f>
        <v>0</v>
      </c>
      <c r="KO32" s="5">
        <f>IFERROR(SUMIF([1]Transferencias!$R$7:$S$359,CONCATENATE("03",RIGHT(CONCATENATE("0",DAY(KO4)),2),RIGHT(CONCATENATE("0",MONTH(KO4)),2)),[1]Transferencias!$S$7:$S$359),0)</f>
        <v>0</v>
      </c>
      <c r="KP32" s="5">
        <f>IFERROR(SUMIF([1]Transferencias!$R$7:$S$359,CONCATENATE("03",RIGHT(CONCATENATE("0",DAY(KP4)),2),RIGHT(CONCATENATE("0",MONTH(KP4)),2)),[1]Transferencias!$S$7:$S$359),0)</f>
        <v>0</v>
      </c>
      <c r="KQ32" s="5">
        <f>IFERROR(SUMIF([1]Transferencias!$R$7:$S$359,CONCATENATE("03",RIGHT(CONCATENATE("0",DAY(KQ4)),2),RIGHT(CONCATENATE("0",MONTH(KQ4)),2)),[1]Transferencias!$S$7:$S$359),0)</f>
        <v>0</v>
      </c>
      <c r="KR32" s="5">
        <f>IFERROR(SUMIF([1]Transferencias!$R$7:$S$359,CONCATENATE("03",RIGHT(CONCATENATE("0",DAY(KR4)),2),RIGHT(CONCATENATE("0",MONTH(KR4)),2)),[1]Transferencias!$S$7:$S$359),0)</f>
        <v>0</v>
      </c>
      <c r="KS32" s="5">
        <f>IFERROR(SUMIF([1]Transferencias!$R$7:$S$359,CONCATENATE("03",RIGHT(CONCATENATE("0",DAY(KS4)),2),RIGHT(CONCATENATE("0",MONTH(KS4)),2)),[1]Transferencias!$S$7:$S$359),0)</f>
        <v>0</v>
      </c>
      <c r="KT32" s="5">
        <f>IFERROR(SUMIF([1]Transferencias!$R$7:$S$359,CONCATENATE("03",RIGHT(CONCATENATE("0",DAY(KT4)),2),RIGHT(CONCATENATE("0",MONTH(KT4)),2)),[1]Transferencias!$S$7:$S$359),0)</f>
        <v>0</v>
      </c>
      <c r="KU32" s="5">
        <f>IFERROR(SUMIF([1]Transferencias!$R$7:$S$359,CONCATENATE("03",RIGHT(CONCATENATE("0",DAY(KU4)),2),RIGHT(CONCATENATE("0",MONTH(KU4)),2)),[1]Transferencias!$S$7:$S$359),0)</f>
        <v>0</v>
      </c>
      <c r="KV32" s="5">
        <f>IFERROR(SUMIF([1]Transferencias!$R$7:$S$359,CONCATENATE("03",RIGHT(CONCATENATE("0",DAY(KV4)),2),RIGHT(CONCATENATE("0",MONTH(KV4)),2)),[1]Transferencias!$S$7:$S$359),0)</f>
        <v>0</v>
      </c>
      <c r="KW32" s="5">
        <f>IFERROR(SUMIF([1]Transferencias!$R$7:$S$359,CONCATENATE("03",RIGHT(CONCATENATE("0",DAY(KW4)),2),RIGHT(CONCATENATE("0",MONTH(KW4)),2)),[1]Transferencias!$S$7:$S$359),0)</f>
        <v>0</v>
      </c>
      <c r="KX32" s="5">
        <f>IFERROR(SUMIF([1]Transferencias!$R$7:$S$359,CONCATENATE("03",RIGHT(CONCATENATE("0",DAY(KX4)),2),RIGHT(CONCATENATE("0",MONTH(KX4)),2)),[1]Transferencias!$S$7:$S$359),0)</f>
        <v>0</v>
      </c>
      <c r="KY32" s="5">
        <f>IFERROR(SUMIF([1]Transferencias!$R$7:$S$359,CONCATENATE("03",RIGHT(CONCATENATE("0",DAY(KY4)),2),RIGHT(CONCATENATE("0",MONTH(KY4)),2)),[1]Transferencias!$S$7:$S$359),0)</f>
        <v>0</v>
      </c>
      <c r="KZ32" s="5">
        <f>IFERROR(SUMIF([1]Transferencias!$R$7:$S$359,CONCATENATE("03",RIGHT(CONCATENATE("0",DAY(KZ4)),2),RIGHT(CONCATENATE("0",MONTH(KZ4)),2)),[1]Transferencias!$S$7:$S$359),0)</f>
        <v>0</v>
      </c>
      <c r="LA32" s="5">
        <f>IFERROR(SUMIF([1]Transferencias!$R$7:$S$359,CONCATENATE("03",RIGHT(CONCATENATE("0",DAY(LA4)),2),RIGHT(CONCATENATE("0",MONTH(LA4)),2)),[1]Transferencias!$S$7:$S$359),0)</f>
        <v>0</v>
      </c>
      <c r="LB32" s="5">
        <f>IFERROR(SUMIF([1]Transferencias!$R$7:$S$359,CONCATENATE("03",RIGHT(CONCATENATE("0",DAY(LB4)),2),RIGHT(CONCATENATE("0",MONTH(LB4)),2)),[1]Transferencias!$S$7:$S$359),0)</f>
        <v>0</v>
      </c>
      <c r="LC32" s="5">
        <f>IFERROR(SUMIF([1]Transferencias!$R$7:$S$359,CONCATENATE("03",RIGHT(CONCATENATE("0",DAY(LC4)),2),RIGHT(CONCATENATE("0",MONTH(LC4)),2)),[1]Transferencias!$S$7:$S$359),0)</f>
        <v>0</v>
      </c>
      <c r="LD32" s="5">
        <f>IFERROR(SUMIF([1]Transferencias!$R$7:$S$359,CONCATENATE("03",RIGHT(CONCATENATE("0",DAY(LD4)),2),RIGHT(CONCATENATE("0",MONTH(LD4)),2)),[1]Transferencias!$S$7:$S$359),0)</f>
        <v>0</v>
      </c>
      <c r="LE32" s="5">
        <f>IFERROR(SUMIF([1]Transferencias!$R$7:$S$359,CONCATENATE("03",RIGHT(CONCATENATE("0",DAY(LE4)),2),RIGHT(CONCATENATE("0",MONTH(LE4)),2)),[1]Transferencias!$S$7:$S$359),0)</f>
        <v>0</v>
      </c>
      <c r="LF32" s="5">
        <f>IFERROR(SUMIF([1]Transferencias!$R$7:$S$359,CONCATENATE("03",RIGHT(CONCATENATE("0",DAY(LF4)),2),RIGHT(CONCATENATE("0",MONTH(LF4)),2)),[1]Transferencias!$S$7:$S$359),0)</f>
        <v>0</v>
      </c>
      <c r="LG32" s="5">
        <f>IFERROR(SUMIF([1]Transferencias!$R$7:$S$359,CONCATENATE("03",RIGHT(CONCATENATE("0",DAY(LG4)),2),RIGHT(CONCATENATE("0",MONTH(LG4)),2)),[1]Transferencias!$S$7:$S$359),0)</f>
        <v>0</v>
      </c>
      <c r="LH32" s="5">
        <f>IFERROR(SUMIF([1]Transferencias!$R$7:$S$359,CONCATENATE("03",RIGHT(CONCATENATE("0",DAY(LH4)),2),RIGHT(CONCATENATE("0",MONTH(LH4)),2)),[1]Transferencias!$S$7:$S$359),0)</f>
        <v>0</v>
      </c>
      <c r="LI32" s="5">
        <f>IFERROR(SUMIF([1]Transferencias!$R$7:$S$359,CONCATENATE("03",RIGHT(CONCATENATE("0",DAY(LI4)),2),RIGHT(CONCATENATE("0",MONTH(LI4)),2)),[1]Transferencias!$S$7:$S$359),0)</f>
        <v>0</v>
      </c>
      <c r="LJ32" s="5">
        <f>IFERROR(SUMIF([1]Transferencias!$R$7:$S$359,CONCATENATE("03",RIGHT(CONCATENATE("0",DAY(LJ4)),2),RIGHT(CONCATENATE("0",MONTH(LJ4)),2)),[1]Transferencias!$S$7:$S$359),0)</f>
        <v>0</v>
      </c>
      <c r="LK32" s="5">
        <f>IFERROR(SUMIF([1]Transferencias!$R$7:$S$359,CONCATENATE("03",RIGHT(CONCATENATE("0",DAY(LK4)),2),RIGHT(CONCATENATE("0",MONTH(LK4)),2)),[1]Transferencias!$S$7:$S$359),0)</f>
        <v>0</v>
      </c>
      <c r="LL32" s="5">
        <f>IFERROR(SUMIF([1]Transferencias!$R$7:$S$359,CONCATENATE("03",RIGHT(CONCATENATE("0",DAY(LL4)),2),RIGHT(CONCATENATE("0",MONTH(LL4)),2)),[1]Transferencias!$S$7:$S$359),0)</f>
        <v>0</v>
      </c>
      <c r="LM32" s="5">
        <f>IFERROR(SUMIF([1]Transferencias!$R$7:$S$359,CONCATENATE("03",RIGHT(CONCATENATE("0",DAY(LM4)),2),RIGHT(CONCATENATE("0",MONTH(LM4)),2)),[1]Transferencias!$S$7:$S$359),0)</f>
        <v>0</v>
      </c>
      <c r="LN32" s="5">
        <f>IFERROR(SUMIF([1]Transferencias!$R$7:$S$359,CONCATENATE("03",RIGHT(CONCATENATE("0",DAY(LN4)),2),RIGHT(CONCATENATE("0",MONTH(LN4)),2)),[1]Transferencias!$S$7:$S$359),0)</f>
        <v>0</v>
      </c>
      <c r="LO32" s="5">
        <f>IFERROR(SUMIF([1]Transferencias!$R$7:$S$359,CONCATENATE("03",RIGHT(CONCATENATE("0",DAY(LO4)),2),RIGHT(CONCATENATE("0",MONTH(LO4)),2)),[1]Transferencias!$S$7:$S$359),0)</f>
        <v>0</v>
      </c>
      <c r="LP32" s="5">
        <f>IFERROR(SUMIF([1]Transferencias!$R$7:$S$359,CONCATENATE("03",RIGHT(CONCATENATE("0",DAY(LP4)),2),RIGHT(CONCATENATE("0",MONTH(LP4)),2)),[1]Transferencias!$S$7:$S$359),0)</f>
        <v>0</v>
      </c>
      <c r="LQ32" s="5">
        <f>IFERROR(SUMIF([1]Transferencias!$R$7:$S$359,CONCATENATE("03",RIGHT(CONCATENATE("0",DAY(LQ4)),2),RIGHT(CONCATENATE("0",MONTH(LQ4)),2)),[1]Transferencias!$S$7:$S$359),0)</f>
        <v>0</v>
      </c>
      <c r="LR32" s="5">
        <f>IFERROR(SUMIF([1]Transferencias!$R$7:$S$359,CONCATENATE("03",RIGHT(CONCATENATE("0",DAY(LR4)),2),RIGHT(CONCATENATE("0",MONTH(LR4)),2)),[1]Transferencias!$S$7:$S$359),0)</f>
        <v>0</v>
      </c>
      <c r="LS32" s="5">
        <f>IFERROR(SUMIF([1]Transferencias!$R$7:$S$359,CONCATENATE("03",RIGHT(CONCATENATE("0",DAY(LS4)),2),RIGHT(CONCATENATE("0",MONTH(LS4)),2)),[1]Transferencias!$S$7:$S$359),0)</f>
        <v>0</v>
      </c>
      <c r="LT32" s="5">
        <f>IFERROR(SUMIF([1]Transferencias!$R$7:$S$359,CONCATENATE("03",RIGHT(CONCATENATE("0",DAY(LT4)),2),RIGHT(CONCATENATE("0",MONTH(LT4)),2)),[1]Transferencias!$S$7:$S$359),0)</f>
        <v>0</v>
      </c>
      <c r="LU32" s="5">
        <f>IFERROR(SUMIF([1]Transferencias!$R$7:$S$359,CONCATENATE("03",RIGHT(CONCATENATE("0",DAY(LU4)),2),RIGHT(CONCATENATE("0",MONTH(LU4)),2)),[1]Transferencias!$S$7:$S$359),0)</f>
        <v>0</v>
      </c>
      <c r="LV32" s="5">
        <f>IFERROR(SUMIF([1]Transferencias!$R$7:$S$359,CONCATENATE("03",RIGHT(CONCATENATE("0",DAY(LV4)),2),RIGHT(CONCATENATE("0",MONTH(LV4)),2)),[1]Transferencias!$S$7:$S$359),0)</f>
        <v>0</v>
      </c>
      <c r="LW32" s="5">
        <f>IFERROR(SUMIF([1]Transferencias!$R$7:$S$359,CONCATENATE("03",RIGHT(CONCATENATE("0",DAY(LW4)),2),RIGHT(CONCATENATE("0",MONTH(LW4)),2)),[1]Transferencias!$S$7:$S$359),0)</f>
        <v>0</v>
      </c>
      <c r="LX32" s="5">
        <f>IFERROR(SUMIF([1]Transferencias!$R$7:$S$359,CONCATENATE("03",RIGHT(CONCATENATE("0",DAY(LX4)),2),RIGHT(CONCATENATE("0",MONTH(LX4)),2)),[1]Transferencias!$S$7:$S$359),0)</f>
        <v>0</v>
      </c>
      <c r="LY32" s="5">
        <f>IFERROR(SUMIF([1]Transferencias!$R$7:$S$359,CONCATENATE("03",RIGHT(CONCATENATE("0",DAY(LY4)),2),RIGHT(CONCATENATE("0",MONTH(LY4)),2)),[1]Transferencias!$S$7:$S$359),0)</f>
        <v>0</v>
      </c>
      <c r="LZ32" s="5">
        <f>IFERROR(SUMIF([1]Transferencias!$R$7:$S$359,CONCATENATE("03",RIGHT(CONCATENATE("0",DAY(LZ4)),2),RIGHT(CONCATENATE("0",MONTH(LZ4)),2)),[1]Transferencias!$S$7:$S$359),0)</f>
        <v>0</v>
      </c>
      <c r="MA32" s="5">
        <f>IFERROR(SUMIF([1]Transferencias!$R$7:$S$359,CONCATENATE("03",RIGHT(CONCATENATE("0",DAY(MA4)),2),RIGHT(CONCATENATE("0",MONTH(MA4)),2)),[1]Transferencias!$S$7:$S$359),0)</f>
        <v>0</v>
      </c>
      <c r="MB32" s="5">
        <f>IFERROR(SUMIF([1]Transferencias!$R$7:$S$359,CONCATENATE("03",RIGHT(CONCATENATE("0",DAY(MB4)),2),RIGHT(CONCATENATE("0",MONTH(MB4)),2)),[1]Transferencias!$S$7:$S$359),0)</f>
        <v>0</v>
      </c>
      <c r="MC32" s="5">
        <f>IFERROR(SUMIF([1]Transferencias!$R$7:$S$359,CONCATENATE("03",RIGHT(CONCATENATE("0",DAY(MC4)),2),RIGHT(CONCATENATE("0",MONTH(MC4)),2)),[1]Transferencias!$S$7:$S$359),0)</f>
        <v>0</v>
      </c>
      <c r="MD32" s="5">
        <f>IFERROR(SUMIF([1]Transferencias!$R$7:$S$359,CONCATENATE("03",RIGHT(CONCATENATE("0",DAY(MD4)),2),RIGHT(CONCATENATE("0",MONTH(MD4)),2)),[1]Transferencias!$S$7:$S$359),0)</f>
        <v>0</v>
      </c>
      <c r="ME32" s="5">
        <f>IFERROR(SUMIF([1]Transferencias!$R$7:$S$359,CONCATENATE("03",RIGHT(CONCATENATE("0",DAY(ME4)),2),RIGHT(CONCATENATE("0",MONTH(ME4)),2)),[1]Transferencias!$S$7:$S$359),0)</f>
        <v>0</v>
      </c>
      <c r="MF32" s="5">
        <f>IFERROR(SUMIF([1]Transferencias!$R$7:$S$359,CONCATENATE("03",RIGHT(CONCATENATE("0",DAY(MF4)),2),RIGHT(CONCATENATE("0",MONTH(MF4)),2)),[1]Transferencias!$S$7:$S$359),0)</f>
        <v>0</v>
      </c>
      <c r="MG32" s="5">
        <f>IFERROR(SUMIF([1]Transferencias!$R$7:$S$359,CONCATENATE("03",RIGHT(CONCATENATE("0",DAY(MG4)),2),RIGHT(CONCATENATE("0",MONTH(MG4)),2)),[1]Transferencias!$S$7:$S$359),0)</f>
        <v>0</v>
      </c>
      <c r="MH32" s="5">
        <f>IFERROR(SUMIF([1]Transferencias!$R$7:$S$359,CONCATENATE("03",RIGHT(CONCATENATE("0",DAY(MH4)),2),RIGHT(CONCATENATE("0",MONTH(MH4)),2)),[1]Transferencias!$S$7:$S$359),0)</f>
        <v>0</v>
      </c>
      <c r="MI32" s="5">
        <f>IFERROR(SUMIF([1]Transferencias!$R$7:$S$359,CONCATENATE("03",RIGHT(CONCATENATE("0",DAY(MI4)),2),RIGHT(CONCATENATE("0",MONTH(MI4)),2)),[1]Transferencias!$S$7:$S$359),0)</f>
        <v>0</v>
      </c>
      <c r="MJ32" s="5">
        <f>IFERROR(SUMIF([1]Transferencias!$R$7:$S$359,CONCATENATE("03",RIGHT(CONCATENATE("0",DAY(MJ4)),2),RIGHT(CONCATENATE("0",MONTH(MJ4)),2)),[1]Transferencias!$S$7:$S$359),0)</f>
        <v>0</v>
      </c>
      <c r="MK32" s="5">
        <f>IFERROR(SUMIF([1]Transferencias!$R$7:$S$359,CONCATENATE("03",RIGHT(CONCATENATE("0",DAY(MK4)),2),RIGHT(CONCATENATE("0",MONTH(MK4)),2)),[1]Transferencias!$S$7:$S$359),0)</f>
        <v>0</v>
      </c>
      <c r="ML32" s="5">
        <f>IFERROR(SUMIF([1]Transferencias!$R$7:$S$359,CONCATENATE("03",RIGHT(CONCATENATE("0",DAY(ML4)),2),RIGHT(CONCATENATE("0",MONTH(ML4)),2)),[1]Transferencias!$S$7:$S$359),0)</f>
        <v>0</v>
      </c>
      <c r="MM32" s="5">
        <f>IFERROR(SUMIF([1]Transferencias!$R$7:$S$359,CONCATENATE("03",RIGHT(CONCATENATE("0",DAY(MM4)),2),RIGHT(CONCATENATE("0",MONTH(MM4)),2)),[1]Transferencias!$S$7:$S$359),0)</f>
        <v>0</v>
      </c>
      <c r="MN32" s="5">
        <f>IFERROR(SUMIF([1]Transferencias!$R$7:$S$359,CONCATENATE("03",RIGHT(CONCATENATE("0",DAY(MN4)),2),RIGHT(CONCATENATE("0",MONTH(MN4)),2)),[1]Transferencias!$S$7:$S$359),0)</f>
        <v>0</v>
      </c>
      <c r="MO32" s="5">
        <f>IFERROR(SUMIF([1]Transferencias!$R$7:$S$359,CONCATENATE("03",RIGHT(CONCATENATE("0",DAY(MO4)),2),RIGHT(CONCATENATE("0",MONTH(MO4)),2)),[1]Transferencias!$S$7:$S$359),0)</f>
        <v>0</v>
      </c>
      <c r="MP32" s="5">
        <f>IFERROR(SUMIF([1]Transferencias!$R$7:$S$359,CONCATENATE("03",RIGHT(CONCATENATE("0",DAY(MP4)),2),RIGHT(CONCATENATE("0",MONTH(MP4)),2)),[1]Transferencias!$S$7:$S$359),0)</f>
        <v>0</v>
      </c>
      <c r="MQ32" s="5">
        <f>IFERROR(SUMIF([1]Transferencias!$R$7:$S$359,CONCATENATE("03",RIGHT(CONCATENATE("0",DAY(MQ4)),2),RIGHT(CONCATENATE("0",MONTH(MQ4)),2)),[1]Transferencias!$S$7:$S$359),0)</f>
        <v>0</v>
      </c>
      <c r="MR32" s="5">
        <f>IFERROR(SUMIF([1]Transferencias!$R$7:$S$359,CONCATENATE("03",RIGHT(CONCATENATE("0",DAY(MR4)),2),RIGHT(CONCATENATE("0",MONTH(MR4)),2)),[1]Transferencias!$S$7:$S$359),0)</f>
        <v>0</v>
      </c>
      <c r="MS32" s="5">
        <f>IFERROR(SUMIF([1]Transferencias!$R$7:$S$359,CONCATENATE("03",RIGHT(CONCATENATE("0",DAY(MS4)),2),RIGHT(CONCATENATE("0",MONTH(MS4)),2)),[1]Transferencias!$S$7:$S$359),0)</f>
        <v>0</v>
      </c>
      <c r="MT32" s="5">
        <f>IFERROR(SUMIF([1]Transferencias!$R$7:$S$359,CONCATENATE("03",RIGHT(CONCATENATE("0",DAY(MT4)),2),RIGHT(CONCATENATE("0",MONTH(MT4)),2)),[1]Transferencias!$S$7:$S$359),0)</f>
        <v>0</v>
      </c>
      <c r="MU32" s="5">
        <f>IFERROR(SUMIF([1]Transferencias!$R$7:$S$359,CONCATENATE("03",RIGHT(CONCATENATE("0",DAY(MU4)),2),RIGHT(CONCATENATE("0",MONTH(MU4)),2)),[1]Transferencias!$S$7:$S$359),0)</f>
        <v>0</v>
      </c>
      <c r="MV32" s="5">
        <f>IFERROR(SUMIF([1]Transferencias!$R$7:$S$359,CONCATENATE("03",RIGHT(CONCATENATE("0",DAY(MV4)),2),RIGHT(CONCATENATE("0",MONTH(MV4)),2)),[1]Transferencias!$S$7:$S$359),0)</f>
        <v>0</v>
      </c>
      <c r="MW32" s="5">
        <f>IFERROR(SUMIF([1]Transferencias!$R$7:$S$359,CONCATENATE("03",RIGHT(CONCATENATE("0",DAY(MW4)),2),RIGHT(CONCATENATE("0",MONTH(MW4)),2)),[1]Transferencias!$S$7:$S$359),0)</f>
        <v>0</v>
      </c>
      <c r="MX32" s="5">
        <f>IFERROR(SUMIF([1]Transferencias!$R$7:$S$359,CONCATENATE("03",RIGHT(CONCATENATE("0",DAY(MX4)),2),RIGHT(CONCATENATE("0",MONTH(MX4)),2)),[1]Transferencias!$S$7:$S$359),0)</f>
        <v>0</v>
      </c>
      <c r="MY32" s="5">
        <f>IFERROR(SUMIF([1]Transferencias!$R$7:$S$359,CONCATENATE("03",RIGHT(CONCATENATE("0",DAY(MY4)),2),RIGHT(CONCATENATE("0",MONTH(MY4)),2)),[1]Transferencias!$S$7:$S$359),0)</f>
        <v>0</v>
      </c>
      <c r="MZ32" s="5">
        <f>IFERROR(SUMIF([1]Transferencias!$R$7:$S$359,CONCATENATE("03",RIGHT(CONCATENATE("0",DAY(MZ4)),2),RIGHT(CONCATENATE("0",MONTH(MZ4)),2)),[1]Transferencias!$S$7:$S$359),0)</f>
        <v>0</v>
      </c>
      <c r="NA32" s="5">
        <f>IFERROR(SUMIF([1]Transferencias!$R$7:$S$359,CONCATENATE("03",RIGHT(CONCATENATE("0",DAY(NA4)),2),RIGHT(CONCATENATE("0",MONTH(NA4)),2)),[1]Transferencias!$S$7:$S$359),0)</f>
        <v>0</v>
      </c>
      <c r="NB32" s="5">
        <f>IFERROR(SUMIF([1]Transferencias!$R$7:$S$359,CONCATENATE("03",RIGHT(CONCATENATE("0",DAY(NB4)),2),RIGHT(CONCATENATE("0",MONTH(NB4)),2)),[1]Transferencias!$S$7:$S$359),0)</f>
        <v>0</v>
      </c>
    </row>
    <row r="33" spans="1:366" collapsed="1">
      <c r="A33" s="2" t="s">
        <v>178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</row>
    <row r="34" spans="1:366">
      <c r="A34" s="25" t="s">
        <v>516</v>
      </c>
      <c r="B34" s="26">
        <f t="shared" ref="B34:BM34" si="46">+B15+B16+B22</f>
        <v>83035.570000000007</v>
      </c>
      <c r="C34" s="26">
        <f t="shared" si="46"/>
        <v>83035.570000000007</v>
      </c>
      <c r="D34" s="26">
        <f t="shared" si="46"/>
        <v>83035.570000000007</v>
      </c>
      <c r="E34" s="26">
        <f t="shared" si="46"/>
        <v>83035.570000000007</v>
      </c>
      <c r="F34" s="26">
        <f t="shared" si="46"/>
        <v>83035.570000000007</v>
      </c>
      <c r="G34" s="26">
        <f t="shared" si="46"/>
        <v>83035.570000000007</v>
      </c>
      <c r="H34" s="26">
        <f t="shared" si="46"/>
        <v>83035.570000000007</v>
      </c>
      <c r="I34" s="26">
        <f t="shared" si="46"/>
        <v>83035.570000000007</v>
      </c>
      <c r="J34" s="26">
        <f t="shared" si="46"/>
        <v>83035.570000000007</v>
      </c>
      <c r="K34" s="26">
        <f t="shared" si="46"/>
        <v>83035.570000000007</v>
      </c>
      <c r="L34" s="26">
        <f t="shared" si="46"/>
        <v>83035.570000000007</v>
      </c>
      <c r="M34" s="26">
        <f t="shared" si="46"/>
        <v>83035.570000000007</v>
      </c>
      <c r="N34" s="26">
        <f t="shared" si="46"/>
        <v>83035.570000000007</v>
      </c>
      <c r="O34" s="26">
        <f t="shared" si="46"/>
        <v>83035.570000000007</v>
      </c>
      <c r="P34" s="26">
        <f t="shared" si="46"/>
        <v>83035.570000000007</v>
      </c>
      <c r="Q34" s="26">
        <f t="shared" si="46"/>
        <v>83035.570000000007</v>
      </c>
      <c r="R34" s="26">
        <f t="shared" si="46"/>
        <v>83035.570000000007</v>
      </c>
      <c r="S34" s="26">
        <f t="shared" si="46"/>
        <v>83035.570000000007</v>
      </c>
      <c r="T34" s="26">
        <f t="shared" si="46"/>
        <v>83035.570000000007</v>
      </c>
      <c r="U34" s="26">
        <f t="shared" si="46"/>
        <v>83035.570000000007</v>
      </c>
      <c r="V34" s="26">
        <f t="shared" si="46"/>
        <v>83035.570000000007</v>
      </c>
      <c r="W34" s="26">
        <f t="shared" si="46"/>
        <v>83035.570000000007</v>
      </c>
      <c r="X34" s="26">
        <f t="shared" si="46"/>
        <v>83035.570000000007</v>
      </c>
      <c r="Y34" s="26">
        <f t="shared" si="46"/>
        <v>83035.570000000007</v>
      </c>
      <c r="Z34" s="26">
        <f t="shared" si="46"/>
        <v>83035.570000000007</v>
      </c>
      <c r="AA34" s="26">
        <f t="shared" si="46"/>
        <v>83035.570000000007</v>
      </c>
      <c r="AB34" s="26">
        <f t="shared" si="46"/>
        <v>83035.570000000007</v>
      </c>
      <c r="AC34" s="26">
        <f t="shared" si="46"/>
        <v>83035.570000000007</v>
      </c>
      <c r="AD34" s="26">
        <f t="shared" si="46"/>
        <v>83035.570000000007</v>
      </c>
      <c r="AE34" s="26">
        <f t="shared" si="46"/>
        <v>-1162289.23</v>
      </c>
      <c r="AF34" s="26">
        <f t="shared" si="46"/>
        <v>6844204.7199999988</v>
      </c>
      <c r="AG34" s="26">
        <f t="shared" si="46"/>
        <v>2944204.7199999988</v>
      </c>
      <c r="AH34" s="26">
        <f t="shared" si="46"/>
        <v>2944204.7199999988</v>
      </c>
      <c r="AI34" s="26">
        <f t="shared" si="46"/>
        <v>2944204.7199999988</v>
      </c>
      <c r="AJ34" s="26">
        <f t="shared" si="46"/>
        <v>2944204.7199999988</v>
      </c>
      <c r="AK34" s="26">
        <f t="shared" si="46"/>
        <v>2944204.7199999988</v>
      </c>
      <c r="AL34" s="26">
        <f t="shared" si="46"/>
        <v>2944204.7199999988</v>
      </c>
      <c r="AM34" s="26">
        <f t="shared" si="46"/>
        <v>2944204.7199999988</v>
      </c>
      <c r="AN34" s="26">
        <f t="shared" si="46"/>
        <v>2944204.7199999988</v>
      </c>
      <c r="AO34" s="26">
        <f t="shared" si="46"/>
        <v>2944204.7199999988</v>
      </c>
      <c r="AP34" s="26">
        <f t="shared" si="46"/>
        <v>2944204.7199999988</v>
      </c>
      <c r="AQ34" s="26">
        <f t="shared" si="46"/>
        <v>2944204.7199999988</v>
      </c>
      <c r="AR34" s="26">
        <f t="shared" si="46"/>
        <v>126292.52000000002</v>
      </c>
      <c r="AS34" s="26">
        <f t="shared" si="46"/>
        <v>-1357382.94</v>
      </c>
      <c r="AT34" s="26">
        <f>+AT15+AT16+AT22</f>
        <v>605820.9700000002</v>
      </c>
      <c r="AU34" s="26">
        <f>+AU15+AU16+AU22</f>
        <v>292970.93999999994</v>
      </c>
      <c r="AV34" s="26">
        <f t="shared" si="46"/>
        <v>358986.7799999998</v>
      </c>
      <c r="AW34" s="26">
        <f t="shared" si="46"/>
        <v>358986.7799999998</v>
      </c>
      <c r="AX34" s="26">
        <f t="shared" si="46"/>
        <v>358986.7799999998</v>
      </c>
      <c r="AY34" s="26">
        <f t="shared" si="46"/>
        <v>242993.9299999997</v>
      </c>
      <c r="AZ34" s="26">
        <f t="shared" si="46"/>
        <v>164497.75</v>
      </c>
      <c r="BA34" s="26">
        <f t="shared" si="46"/>
        <v>234856.12999999989</v>
      </c>
      <c r="BB34" s="26">
        <f t="shared" si="46"/>
        <v>378697.24000000022</v>
      </c>
      <c r="BC34" s="26">
        <f t="shared" si="46"/>
        <v>352394.69000000041</v>
      </c>
      <c r="BD34" s="26">
        <f t="shared" si="46"/>
        <v>352394.69000000041</v>
      </c>
      <c r="BE34" s="26">
        <f t="shared" si="46"/>
        <v>352394.69000000041</v>
      </c>
      <c r="BF34" s="26">
        <f t="shared" si="46"/>
        <v>144437.29000000004</v>
      </c>
      <c r="BG34" s="26">
        <f t="shared" si="46"/>
        <v>214960.43000000017</v>
      </c>
      <c r="BH34" s="26">
        <f t="shared" si="46"/>
        <v>2266898.3699999992</v>
      </c>
      <c r="BI34" s="26">
        <f t="shared" si="46"/>
        <v>666898.36999999918</v>
      </c>
      <c r="BJ34" s="26">
        <f t="shared" si="46"/>
        <v>666898.36999999918</v>
      </c>
      <c r="BK34" s="26">
        <f t="shared" si="46"/>
        <v>666898.36999999918</v>
      </c>
      <c r="BL34" s="26">
        <f t="shared" si="46"/>
        <v>666898.36999999918</v>
      </c>
      <c r="BM34" s="26">
        <f t="shared" si="46"/>
        <v>666898.36999999918</v>
      </c>
      <c r="BN34" s="26">
        <f t="shared" ref="BN34:DY34" si="47">+BN15+BN16+BN22</f>
        <v>2132253.86</v>
      </c>
      <c r="BO34" s="26">
        <f t="shared" si="47"/>
        <v>2132253.86</v>
      </c>
      <c r="BP34" s="26">
        <f t="shared" si="47"/>
        <v>2132253.86</v>
      </c>
      <c r="BQ34" s="26">
        <f t="shared" si="47"/>
        <v>2132253.86</v>
      </c>
      <c r="BR34" s="26">
        <f t="shared" si="47"/>
        <v>2132253.86</v>
      </c>
      <c r="BS34" s="26">
        <f t="shared" si="47"/>
        <v>2132253.86</v>
      </c>
      <c r="BT34" s="26">
        <f t="shared" si="47"/>
        <v>2132253.86</v>
      </c>
      <c r="BU34" s="26">
        <f t="shared" si="47"/>
        <v>2422666.61</v>
      </c>
      <c r="BV34" s="26">
        <f t="shared" si="47"/>
        <v>756032.12</v>
      </c>
      <c r="BW34" s="26">
        <f t="shared" si="47"/>
        <v>-2709594.51</v>
      </c>
      <c r="BX34" s="26">
        <f t="shared" si="47"/>
        <v>216708.66999999993</v>
      </c>
      <c r="BY34" s="26">
        <f t="shared" si="47"/>
        <v>216708.66999999993</v>
      </c>
      <c r="BZ34" s="26">
        <f t="shared" si="47"/>
        <v>216708.66999999993</v>
      </c>
      <c r="CA34" s="26">
        <f t="shared" si="47"/>
        <v>193851.47999999998</v>
      </c>
      <c r="CB34" s="26">
        <f t="shared" si="47"/>
        <v>-1381604.58</v>
      </c>
      <c r="CC34" s="26">
        <f t="shared" si="47"/>
        <v>263466.27</v>
      </c>
      <c r="CD34" s="26">
        <f t="shared" si="47"/>
        <v>273401.27</v>
      </c>
      <c r="CE34" s="26">
        <f t="shared" si="47"/>
        <v>460622.65999999968</v>
      </c>
      <c r="CF34" s="26">
        <f t="shared" si="47"/>
        <v>460622.65999999968</v>
      </c>
      <c r="CG34" s="26">
        <f t="shared" si="47"/>
        <v>460622.65999999968</v>
      </c>
      <c r="CH34" s="26">
        <f t="shared" si="47"/>
        <v>3211055.6000000006</v>
      </c>
      <c r="CI34" s="26">
        <f t="shared" si="47"/>
        <v>3112572.25</v>
      </c>
      <c r="CJ34" s="26">
        <f>+CJ15+CJ16+CJ22</f>
        <v>895324.56999999983</v>
      </c>
      <c r="CK34" s="26">
        <f t="shared" si="47"/>
        <v>895324.56999999983</v>
      </c>
      <c r="CL34" s="26">
        <f t="shared" si="47"/>
        <v>895324.56999999983</v>
      </c>
      <c r="CM34" s="26">
        <f>+CM15+CM16+CM22</f>
        <v>-378904.45999999996</v>
      </c>
      <c r="CN34" s="26">
        <f t="shared" si="47"/>
        <v>-378904.45999999996</v>
      </c>
      <c r="CO34" s="26">
        <f t="shared" si="47"/>
        <v>-378904.45999999996</v>
      </c>
      <c r="CP34" s="26">
        <f t="shared" si="47"/>
        <v>-378904.45999999996</v>
      </c>
      <c r="CQ34" s="26">
        <f t="shared" si="47"/>
        <v>-378904.45999999996</v>
      </c>
      <c r="CR34" s="26">
        <f t="shared" si="47"/>
        <v>-378904.45999999996</v>
      </c>
      <c r="CS34" s="26">
        <f t="shared" si="47"/>
        <v>-378904.45999999996</v>
      </c>
      <c r="CT34" s="26">
        <f t="shared" si="47"/>
        <v>-378904.45999999996</v>
      </c>
      <c r="CU34" s="26">
        <f t="shared" si="47"/>
        <v>-378904.45999999996</v>
      </c>
      <c r="CV34" s="26">
        <f t="shared" si="47"/>
        <v>-378904.45999999996</v>
      </c>
      <c r="CW34" s="26">
        <f t="shared" si="47"/>
        <v>-378904.45999999996</v>
      </c>
      <c r="CX34" s="26">
        <f t="shared" si="47"/>
        <v>-378904.45999999996</v>
      </c>
      <c r="CY34" s="26">
        <f t="shared" si="47"/>
        <v>-378904.45999999996</v>
      </c>
      <c r="CZ34" s="26">
        <f t="shared" si="47"/>
        <v>-378904.45999999996</v>
      </c>
      <c r="DA34" s="26">
        <f t="shared" si="47"/>
        <v>-378904.45999999996</v>
      </c>
      <c r="DB34" s="26">
        <f t="shared" si="47"/>
        <v>-378904.45999999996</v>
      </c>
      <c r="DC34" s="26">
        <f t="shared" si="47"/>
        <v>-378904.45999999996</v>
      </c>
      <c r="DD34" s="26">
        <f t="shared" si="47"/>
        <v>-378904.45999999996</v>
      </c>
      <c r="DE34" s="26">
        <f t="shared" si="47"/>
        <v>0</v>
      </c>
      <c r="DF34" s="26">
        <f>+DF15+DF16+DF22</f>
        <v>276098.34000000032</v>
      </c>
      <c r="DG34" s="26">
        <f t="shared" si="47"/>
        <v>359394.74000000022</v>
      </c>
      <c r="DH34" s="26">
        <f t="shared" si="47"/>
        <v>359394.74000000022</v>
      </c>
      <c r="DI34" s="26">
        <f t="shared" si="47"/>
        <v>359394.74000000022</v>
      </c>
      <c r="DJ34" s="26">
        <f t="shared" si="47"/>
        <v>220361.83000000007</v>
      </c>
      <c r="DK34" s="26">
        <f t="shared" si="47"/>
        <v>269912.49000000022</v>
      </c>
      <c r="DL34" s="26">
        <f t="shared" si="47"/>
        <v>267471.08000000007</v>
      </c>
      <c r="DM34" s="26">
        <f t="shared" si="47"/>
        <v>147348.98999999976</v>
      </c>
      <c r="DN34" s="26">
        <f t="shared" si="47"/>
        <v>360503.45000000019</v>
      </c>
      <c r="DO34" s="26">
        <f t="shared" si="47"/>
        <v>360503.45000000019</v>
      </c>
      <c r="DP34" s="26">
        <f t="shared" si="47"/>
        <v>360503.45000000019</v>
      </c>
      <c r="DQ34" s="26">
        <f t="shared" si="47"/>
        <v>1805327.4200000002</v>
      </c>
      <c r="DR34" s="26">
        <f t="shared" si="47"/>
        <v>1805327.4200000002</v>
      </c>
      <c r="DS34" s="26">
        <f t="shared" si="47"/>
        <v>1805327.4200000002</v>
      </c>
      <c r="DT34" s="26">
        <f t="shared" si="47"/>
        <v>1805327.4200000002</v>
      </c>
      <c r="DU34" s="26">
        <f t="shared" si="47"/>
        <v>1805327.4200000002</v>
      </c>
      <c r="DV34" s="26">
        <f t="shared" si="47"/>
        <v>1805327.4200000002</v>
      </c>
      <c r="DW34" s="26">
        <f t="shared" si="47"/>
        <v>1805327.4200000002</v>
      </c>
      <c r="DX34" s="26">
        <f t="shared" si="47"/>
        <v>1805327.4200000002</v>
      </c>
      <c r="DY34" s="26">
        <f t="shared" si="47"/>
        <v>1805327.4200000002</v>
      </c>
      <c r="DZ34" s="26">
        <f t="shared" ref="DZ34:GK34" si="48">+DZ15+DZ16+DZ22</f>
        <v>1805327.4200000002</v>
      </c>
      <c r="EA34" s="26">
        <f t="shared" si="48"/>
        <v>1805327.4200000002</v>
      </c>
      <c r="EB34" s="26">
        <f t="shared" si="48"/>
        <v>1805327.4200000002</v>
      </c>
      <c r="EC34" s="26">
        <f t="shared" si="48"/>
        <v>1805327.4200000002</v>
      </c>
      <c r="ED34" s="26">
        <f t="shared" si="48"/>
        <v>1805327.4200000002</v>
      </c>
      <c r="EE34" s="26">
        <f t="shared" si="48"/>
        <v>1805327.4200000002</v>
      </c>
      <c r="EF34" s="26">
        <f t="shared" si="48"/>
        <v>1805327.4200000002</v>
      </c>
      <c r="EG34" s="26">
        <f t="shared" si="48"/>
        <v>1805327.4200000002</v>
      </c>
      <c r="EH34" s="26">
        <f t="shared" si="48"/>
        <v>1805327.4200000002</v>
      </c>
      <c r="EI34" s="26">
        <f t="shared" si="48"/>
        <v>1805327.4200000002</v>
      </c>
      <c r="EJ34" s="26">
        <f t="shared" si="48"/>
        <v>1805327.4200000002</v>
      </c>
      <c r="EK34" s="26">
        <f t="shared" si="48"/>
        <v>1805327.4200000002</v>
      </c>
      <c r="EL34" s="26">
        <f t="shared" si="48"/>
        <v>1805327.4200000002</v>
      </c>
      <c r="EM34" s="26">
        <f t="shared" si="48"/>
        <v>1805327.4200000002</v>
      </c>
      <c r="EN34" s="26">
        <f t="shared" si="48"/>
        <v>1805327.4200000002</v>
      </c>
      <c r="EO34" s="26">
        <f t="shared" si="48"/>
        <v>1805327.4200000002</v>
      </c>
      <c r="EP34" s="26">
        <f t="shared" si="48"/>
        <v>1805327.4200000002</v>
      </c>
      <c r="EQ34" s="26">
        <f t="shared" si="48"/>
        <v>1805327.4200000002</v>
      </c>
      <c r="ER34" s="26">
        <f t="shared" si="48"/>
        <v>1805327.4200000002</v>
      </c>
      <c r="ES34" s="26">
        <f t="shared" si="48"/>
        <v>1805327.4200000002</v>
      </c>
      <c r="ET34" s="26">
        <f t="shared" si="48"/>
        <v>1805327.4200000002</v>
      </c>
      <c r="EU34" s="26">
        <f t="shared" si="48"/>
        <v>1805327.4200000002</v>
      </c>
      <c r="EV34" s="26">
        <f t="shared" si="48"/>
        <v>531834.52000000025</v>
      </c>
      <c r="EW34" s="26">
        <f t="shared" si="48"/>
        <v>531834.52000000025</v>
      </c>
      <c r="EX34" s="26">
        <f t="shared" si="48"/>
        <v>531834.52000000025</v>
      </c>
      <c r="EY34" s="26">
        <f t="shared" si="48"/>
        <v>531834.52000000025</v>
      </c>
      <c r="EZ34" s="26">
        <f t="shared" si="48"/>
        <v>531834.52000000025</v>
      </c>
      <c r="FA34" s="26">
        <f t="shared" si="48"/>
        <v>531834.52000000025</v>
      </c>
      <c r="FB34" s="26">
        <f t="shared" si="48"/>
        <v>531834.52000000025</v>
      </c>
      <c r="FC34" s="26">
        <f t="shared" si="48"/>
        <v>531834.52000000025</v>
      </c>
      <c r="FD34" s="26">
        <f t="shared" si="48"/>
        <v>531834.52000000025</v>
      </c>
      <c r="FE34" s="26">
        <f t="shared" si="48"/>
        <v>531834.52000000025</v>
      </c>
      <c r="FF34" s="26">
        <f t="shared" si="48"/>
        <v>531834.52000000025</v>
      </c>
      <c r="FG34" s="26">
        <f t="shared" si="48"/>
        <v>531834.52000000025</v>
      </c>
      <c r="FH34" s="26">
        <f t="shared" si="48"/>
        <v>531834.52000000025</v>
      </c>
      <c r="FI34" s="26">
        <f t="shared" si="48"/>
        <v>531834.52000000025</v>
      </c>
      <c r="FJ34" s="26">
        <f t="shared" si="48"/>
        <v>531834.52000000025</v>
      </c>
      <c r="FK34" s="26">
        <f t="shared" si="48"/>
        <v>531834.52000000025</v>
      </c>
      <c r="FL34" s="26">
        <f t="shared" si="48"/>
        <v>531834.52000000025</v>
      </c>
      <c r="FM34" s="26">
        <f t="shared" si="48"/>
        <v>531834.52000000025</v>
      </c>
      <c r="FN34" s="26">
        <f t="shared" si="48"/>
        <v>531834.52000000025</v>
      </c>
      <c r="FO34" s="26">
        <f t="shared" si="48"/>
        <v>531834.52000000025</v>
      </c>
      <c r="FP34" s="26">
        <f t="shared" si="48"/>
        <v>531834.52000000025</v>
      </c>
      <c r="FQ34" s="26">
        <f t="shared" si="48"/>
        <v>531834.52000000025</v>
      </c>
      <c r="FR34" s="26">
        <f t="shared" si="48"/>
        <v>531834.52000000025</v>
      </c>
      <c r="FS34" s="26">
        <f t="shared" si="48"/>
        <v>531834.52000000025</v>
      </c>
      <c r="FT34" s="26">
        <f t="shared" si="48"/>
        <v>531834.52000000025</v>
      </c>
      <c r="FU34" s="26">
        <f t="shared" si="48"/>
        <v>531834.52000000025</v>
      </c>
      <c r="FV34" s="26">
        <f t="shared" si="48"/>
        <v>531834.52000000025</v>
      </c>
      <c r="FW34" s="26">
        <f t="shared" si="48"/>
        <v>531834.52000000025</v>
      </c>
      <c r="FX34" s="26">
        <f t="shared" si="48"/>
        <v>531834.52000000025</v>
      </c>
      <c r="FY34" s="26">
        <f t="shared" si="48"/>
        <v>531834.52000000025</v>
      </c>
      <c r="FZ34" s="26">
        <f t="shared" si="48"/>
        <v>-741659.23999999976</v>
      </c>
      <c r="GA34" s="26">
        <f t="shared" si="48"/>
        <v>-741659.23999999976</v>
      </c>
      <c r="GB34" s="26">
        <f t="shared" si="48"/>
        <v>-741659.23999999976</v>
      </c>
      <c r="GC34" s="26">
        <f t="shared" si="48"/>
        <v>-741659.23999999976</v>
      </c>
      <c r="GD34" s="26">
        <f t="shared" si="48"/>
        <v>-741659.23999999976</v>
      </c>
      <c r="GE34" s="26">
        <f t="shared" si="48"/>
        <v>-741659.23999999976</v>
      </c>
      <c r="GF34" s="26">
        <f t="shared" si="48"/>
        <v>-741659.23999999976</v>
      </c>
      <c r="GG34" s="26">
        <f t="shared" si="48"/>
        <v>-741659.23999999976</v>
      </c>
      <c r="GH34" s="26">
        <f t="shared" si="48"/>
        <v>-741659.23999999976</v>
      </c>
      <c r="GI34" s="26">
        <f t="shared" si="48"/>
        <v>-741659.23999999976</v>
      </c>
      <c r="GJ34" s="26">
        <f t="shared" si="48"/>
        <v>-741659.23999999976</v>
      </c>
      <c r="GK34" s="26">
        <f t="shared" si="48"/>
        <v>-741659.23999999976</v>
      </c>
      <c r="GL34" s="26">
        <f t="shared" ref="GL34:IW34" si="49">+GL15+GL16+GL22</f>
        <v>-741659.23999999976</v>
      </c>
      <c r="GM34" s="26">
        <f t="shared" si="49"/>
        <v>-741659.23999999976</v>
      </c>
      <c r="GN34" s="26">
        <f t="shared" si="49"/>
        <v>-741659.23999999976</v>
      </c>
      <c r="GO34" s="26">
        <f t="shared" si="49"/>
        <v>-741659.23999999976</v>
      </c>
      <c r="GP34" s="26">
        <f t="shared" si="49"/>
        <v>-741659.23999999976</v>
      </c>
      <c r="GQ34" s="26">
        <f t="shared" si="49"/>
        <v>-741659.23999999976</v>
      </c>
      <c r="GR34" s="26">
        <f t="shared" si="49"/>
        <v>-741659.23999999976</v>
      </c>
      <c r="GS34" s="26">
        <f t="shared" si="49"/>
        <v>-741659.23999999976</v>
      </c>
      <c r="GT34" s="26">
        <f t="shared" si="49"/>
        <v>-741659.23999999976</v>
      </c>
      <c r="GU34" s="26">
        <f t="shared" si="49"/>
        <v>-741659.23999999976</v>
      </c>
      <c r="GV34" s="26">
        <f t="shared" si="49"/>
        <v>-741659.23999999976</v>
      </c>
      <c r="GW34" s="26">
        <f t="shared" si="49"/>
        <v>-741659.23999999976</v>
      </c>
      <c r="GX34" s="26">
        <f t="shared" si="49"/>
        <v>-741659.23999999976</v>
      </c>
      <c r="GY34" s="26">
        <f t="shared" si="49"/>
        <v>-741659.23999999976</v>
      </c>
      <c r="GZ34" s="26">
        <f t="shared" si="49"/>
        <v>-741659.23999999976</v>
      </c>
      <c r="HA34" s="26">
        <f t="shared" si="49"/>
        <v>-741659.23999999976</v>
      </c>
      <c r="HB34" s="26">
        <f t="shared" si="49"/>
        <v>-741659.23999999976</v>
      </c>
      <c r="HC34" s="26">
        <f t="shared" si="49"/>
        <v>-741659.23999999976</v>
      </c>
      <c r="HD34" s="26">
        <f t="shared" si="49"/>
        <v>-741659.23999999976</v>
      </c>
      <c r="HE34" s="26">
        <f t="shared" si="49"/>
        <v>-2100145.2199999997</v>
      </c>
      <c r="HF34" s="26">
        <f t="shared" si="49"/>
        <v>-2100145.2199999997</v>
      </c>
      <c r="HG34" s="26">
        <f t="shared" si="49"/>
        <v>-2100145.2199999997</v>
      </c>
      <c r="HH34" s="26">
        <f t="shared" si="49"/>
        <v>-2100145.2199999997</v>
      </c>
      <c r="HI34" s="26">
        <f t="shared" si="49"/>
        <v>-2100145.2199999997</v>
      </c>
      <c r="HJ34" s="26">
        <f t="shared" si="49"/>
        <v>-2100145.2199999997</v>
      </c>
      <c r="HK34" s="26">
        <f t="shared" si="49"/>
        <v>-2100145.2199999997</v>
      </c>
      <c r="HL34" s="26">
        <f t="shared" si="49"/>
        <v>-2100145.2199999997</v>
      </c>
      <c r="HM34" s="26">
        <f t="shared" si="49"/>
        <v>-2100145.2199999997</v>
      </c>
      <c r="HN34" s="26">
        <f t="shared" si="49"/>
        <v>-2100145.2199999997</v>
      </c>
      <c r="HO34" s="26">
        <f t="shared" si="49"/>
        <v>-2100145.2199999997</v>
      </c>
      <c r="HP34" s="26">
        <f t="shared" si="49"/>
        <v>-2100145.2199999997</v>
      </c>
      <c r="HQ34" s="26">
        <f t="shared" si="49"/>
        <v>-2100145.2199999997</v>
      </c>
      <c r="HR34" s="26">
        <f t="shared" si="49"/>
        <v>-2100145.2199999997</v>
      </c>
      <c r="HS34" s="26">
        <f t="shared" si="49"/>
        <v>-2100145.2199999997</v>
      </c>
      <c r="HT34" s="26">
        <f t="shared" si="49"/>
        <v>-2100145.2199999997</v>
      </c>
      <c r="HU34" s="26">
        <f t="shared" si="49"/>
        <v>-2100145.2199999997</v>
      </c>
      <c r="HV34" s="26">
        <f t="shared" si="49"/>
        <v>-2100145.2199999997</v>
      </c>
      <c r="HW34" s="26">
        <f t="shared" si="49"/>
        <v>-2100145.2199999997</v>
      </c>
      <c r="HX34" s="26">
        <f t="shared" si="49"/>
        <v>-2100145.2199999997</v>
      </c>
      <c r="HY34" s="26">
        <f t="shared" si="49"/>
        <v>-2100145.2199999997</v>
      </c>
      <c r="HZ34" s="26">
        <f t="shared" si="49"/>
        <v>-2100145.2199999997</v>
      </c>
      <c r="IA34" s="26">
        <f t="shared" si="49"/>
        <v>-2100145.2199999997</v>
      </c>
      <c r="IB34" s="26">
        <f t="shared" si="49"/>
        <v>-2100145.2199999997</v>
      </c>
      <c r="IC34" s="26">
        <f t="shared" si="49"/>
        <v>-2100145.2199999997</v>
      </c>
      <c r="ID34" s="26">
        <f t="shared" si="49"/>
        <v>-2100145.2199999997</v>
      </c>
      <c r="IE34" s="26">
        <f t="shared" si="49"/>
        <v>-2100145.2199999997</v>
      </c>
      <c r="IF34" s="26">
        <f t="shared" si="49"/>
        <v>-2100145.2199999997</v>
      </c>
      <c r="IG34" s="26">
        <f t="shared" si="49"/>
        <v>-2100145.2199999997</v>
      </c>
      <c r="IH34" s="26">
        <f t="shared" si="49"/>
        <v>-2100145.2199999997</v>
      </c>
      <c r="II34" s="26">
        <f t="shared" si="49"/>
        <v>-2100145.2199999997</v>
      </c>
      <c r="IJ34" s="26">
        <f t="shared" si="49"/>
        <v>-3372196.2699999996</v>
      </c>
      <c r="IK34" s="26">
        <f t="shared" si="49"/>
        <v>-3372196.2699999996</v>
      </c>
      <c r="IL34" s="26">
        <f t="shared" si="49"/>
        <v>-3372196.2699999996</v>
      </c>
      <c r="IM34" s="26">
        <f t="shared" si="49"/>
        <v>-3372196.2699999996</v>
      </c>
      <c r="IN34" s="26">
        <f t="shared" si="49"/>
        <v>-3372196.2699999996</v>
      </c>
      <c r="IO34" s="26">
        <f t="shared" si="49"/>
        <v>-3372196.2699999996</v>
      </c>
      <c r="IP34" s="26">
        <f t="shared" si="49"/>
        <v>-3372196.2699999996</v>
      </c>
      <c r="IQ34" s="26">
        <f t="shared" si="49"/>
        <v>-3372196.2699999996</v>
      </c>
      <c r="IR34" s="26">
        <f t="shared" si="49"/>
        <v>-3372196.2699999996</v>
      </c>
      <c r="IS34" s="26">
        <f t="shared" si="49"/>
        <v>-3372196.2699999996</v>
      </c>
      <c r="IT34" s="26">
        <f t="shared" si="49"/>
        <v>-3372196.2699999996</v>
      </c>
      <c r="IU34" s="26">
        <f t="shared" si="49"/>
        <v>-3372196.2699999996</v>
      </c>
      <c r="IV34" s="26">
        <f t="shared" si="49"/>
        <v>-3372196.2699999996</v>
      </c>
      <c r="IW34" s="26">
        <f t="shared" si="49"/>
        <v>-3372196.2699999996</v>
      </c>
      <c r="IX34" s="26">
        <f t="shared" ref="IX34:LI34" si="50">+IX15+IX16+IX22</f>
        <v>-3372196.2699999996</v>
      </c>
      <c r="IY34" s="26">
        <f t="shared" si="50"/>
        <v>-3372196.2699999996</v>
      </c>
      <c r="IZ34" s="26">
        <f t="shared" si="50"/>
        <v>-3372196.2699999996</v>
      </c>
      <c r="JA34" s="26">
        <f t="shared" si="50"/>
        <v>-3372196.2699999996</v>
      </c>
      <c r="JB34" s="26">
        <f t="shared" si="50"/>
        <v>-3372196.2699999996</v>
      </c>
      <c r="JC34" s="26">
        <f t="shared" si="50"/>
        <v>-3372196.2699999996</v>
      </c>
      <c r="JD34" s="26">
        <f t="shared" si="50"/>
        <v>-3372196.2699999996</v>
      </c>
      <c r="JE34" s="26">
        <f t="shared" si="50"/>
        <v>-3372196.2699999996</v>
      </c>
      <c r="JF34" s="26">
        <f t="shared" si="50"/>
        <v>-3372196.2699999996</v>
      </c>
      <c r="JG34" s="26">
        <f t="shared" si="50"/>
        <v>-3372196.2699999996</v>
      </c>
      <c r="JH34" s="26">
        <f t="shared" si="50"/>
        <v>-3372196.2699999996</v>
      </c>
      <c r="JI34" s="26">
        <f t="shared" si="50"/>
        <v>-3372196.2699999996</v>
      </c>
      <c r="JJ34" s="26">
        <f t="shared" si="50"/>
        <v>-3372196.2699999996</v>
      </c>
      <c r="JK34" s="26">
        <f t="shared" si="50"/>
        <v>-3372196.2699999996</v>
      </c>
      <c r="JL34" s="26">
        <f t="shared" si="50"/>
        <v>-3372196.2699999996</v>
      </c>
      <c r="JM34" s="26">
        <f t="shared" si="50"/>
        <v>-3372196.2699999996</v>
      </c>
      <c r="JN34" s="26">
        <f t="shared" si="50"/>
        <v>-4644248.0999999996</v>
      </c>
      <c r="JO34" s="26">
        <f t="shared" si="50"/>
        <v>-4644248.0999999996</v>
      </c>
      <c r="JP34" s="26">
        <f t="shared" si="50"/>
        <v>-4644248.0999999996</v>
      </c>
      <c r="JQ34" s="26">
        <f t="shared" si="50"/>
        <v>-4644248.0999999996</v>
      </c>
      <c r="JR34" s="26">
        <f t="shared" si="50"/>
        <v>-4644248.0999999996</v>
      </c>
      <c r="JS34" s="26">
        <f t="shared" si="50"/>
        <v>-4644248.0999999996</v>
      </c>
      <c r="JT34" s="26">
        <f t="shared" si="50"/>
        <v>-4644248.0999999996</v>
      </c>
      <c r="JU34" s="26">
        <f t="shared" si="50"/>
        <v>-4644248.0999999996</v>
      </c>
      <c r="JV34" s="26">
        <f t="shared" si="50"/>
        <v>-4644248.0999999996</v>
      </c>
      <c r="JW34" s="26">
        <f t="shared" si="50"/>
        <v>-4644248.0999999996</v>
      </c>
      <c r="JX34" s="26">
        <f t="shared" si="50"/>
        <v>-4644248.0999999996</v>
      </c>
      <c r="JY34" s="26">
        <f t="shared" si="50"/>
        <v>-4644248.0999999996</v>
      </c>
      <c r="JZ34" s="26">
        <f t="shared" si="50"/>
        <v>-4644248.0999999996</v>
      </c>
      <c r="KA34" s="26">
        <f t="shared" si="50"/>
        <v>-4644248.0999999996</v>
      </c>
      <c r="KB34" s="26">
        <f t="shared" si="50"/>
        <v>-4644248.0999999996</v>
      </c>
      <c r="KC34" s="26">
        <f t="shared" si="50"/>
        <v>-4644248.0999999996</v>
      </c>
      <c r="KD34" s="26">
        <f t="shared" si="50"/>
        <v>-4644248.0999999996</v>
      </c>
      <c r="KE34" s="26">
        <f t="shared" si="50"/>
        <v>-4644248.0999999996</v>
      </c>
      <c r="KF34" s="26">
        <f t="shared" si="50"/>
        <v>-4644248.0999999996</v>
      </c>
      <c r="KG34" s="26">
        <f t="shared" si="50"/>
        <v>-4644248.0999999996</v>
      </c>
      <c r="KH34" s="26">
        <f t="shared" si="50"/>
        <v>-4644248.0999999996</v>
      </c>
      <c r="KI34" s="26">
        <f t="shared" si="50"/>
        <v>-4644248.0999999996</v>
      </c>
      <c r="KJ34" s="26">
        <f t="shared" si="50"/>
        <v>-4644248.0999999996</v>
      </c>
      <c r="KK34" s="26">
        <f t="shared" si="50"/>
        <v>-4644248.0999999996</v>
      </c>
      <c r="KL34" s="26">
        <f t="shared" si="50"/>
        <v>-4644248.0999999996</v>
      </c>
      <c r="KM34" s="26">
        <f t="shared" si="50"/>
        <v>-4644248.0999999996</v>
      </c>
      <c r="KN34" s="26">
        <f t="shared" si="50"/>
        <v>-4644248.0999999996</v>
      </c>
      <c r="KO34" s="26">
        <f t="shared" si="50"/>
        <v>-4644248.0999999996</v>
      </c>
      <c r="KP34" s="26">
        <f t="shared" si="50"/>
        <v>-4644248.0999999996</v>
      </c>
      <c r="KQ34" s="26">
        <f t="shared" si="50"/>
        <v>-4644248.0999999996</v>
      </c>
      <c r="KR34" s="26">
        <f t="shared" si="50"/>
        <v>-4644248.0999999996</v>
      </c>
      <c r="KS34" s="26">
        <f t="shared" si="50"/>
        <v>-5914575.3699999992</v>
      </c>
      <c r="KT34" s="26">
        <f t="shared" si="50"/>
        <v>-5914575.3699999992</v>
      </c>
      <c r="KU34" s="26">
        <f t="shared" si="50"/>
        <v>-5914575.3699999992</v>
      </c>
      <c r="KV34" s="26">
        <f t="shared" si="50"/>
        <v>-5914575.3699999992</v>
      </c>
      <c r="KW34" s="26">
        <f t="shared" si="50"/>
        <v>-5914575.3699999992</v>
      </c>
      <c r="KX34" s="26">
        <f t="shared" si="50"/>
        <v>-5914575.3699999992</v>
      </c>
      <c r="KY34" s="26">
        <f t="shared" si="50"/>
        <v>-5914575.3699999992</v>
      </c>
      <c r="KZ34" s="26">
        <f t="shared" si="50"/>
        <v>-5914575.3699999992</v>
      </c>
      <c r="LA34" s="26">
        <f t="shared" si="50"/>
        <v>-5914575.3699999992</v>
      </c>
      <c r="LB34" s="26">
        <f t="shared" si="50"/>
        <v>-5914575.3699999992</v>
      </c>
      <c r="LC34" s="26">
        <f t="shared" si="50"/>
        <v>-5914575.3699999992</v>
      </c>
      <c r="LD34" s="26">
        <f t="shared" si="50"/>
        <v>-5914575.3699999992</v>
      </c>
      <c r="LE34" s="26">
        <f t="shared" si="50"/>
        <v>-5914575.3699999992</v>
      </c>
      <c r="LF34" s="26">
        <f t="shared" si="50"/>
        <v>-5914575.3699999992</v>
      </c>
      <c r="LG34" s="26">
        <f t="shared" si="50"/>
        <v>-5914575.3699999992</v>
      </c>
      <c r="LH34" s="26">
        <f t="shared" si="50"/>
        <v>-5914575.3699999992</v>
      </c>
      <c r="LI34" s="26">
        <f t="shared" si="50"/>
        <v>-5914575.3699999992</v>
      </c>
      <c r="LJ34" s="26">
        <f t="shared" ref="LJ34:NB34" si="51">+LJ15+LJ16+LJ22</f>
        <v>-5914575.3699999992</v>
      </c>
      <c r="LK34" s="26">
        <f t="shared" si="51"/>
        <v>-5914575.3699999992</v>
      </c>
      <c r="LL34" s="26">
        <f t="shared" si="51"/>
        <v>-5914575.3699999992</v>
      </c>
      <c r="LM34" s="26">
        <f t="shared" si="51"/>
        <v>-5914575.3699999992</v>
      </c>
      <c r="LN34" s="26">
        <f t="shared" si="51"/>
        <v>-5914575.3699999992</v>
      </c>
      <c r="LO34" s="26">
        <f t="shared" si="51"/>
        <v>-5914575.3699999992</v>
      </c>
      <c r="LP34" s="26">
        <f t="shared" si="51"/>
        <v>-5914575.3699999992</v>
      </c>
      <c r="LQ34" s="26">
        <f t="shared" si="51"/>
        <v>-5914575.3699999992</v>
      </c>
      <c r="LR34" s="26">
        <f t="shared" si="51"/>
        <v>-5914575.3699999992</v>
      </c>
      <c r="LS34" s="26">
        <f t="shared" si="51"/>
        <v>-5914575.3699999992</v>
      </c>
      <c r="LT34" s="26">
        <f t="shared" si="51"/>
        <v>-5914575.3699999992</v>
      </c>
      <c r="LU34" s="26">
        <f t="shared" si="51"/>
        <v>-5914575.3699999992</v>
      </c>
      <c r="LV34" s="26">
        <f t="shared" si="51"/>
        <v>-5914575.3699999992</v>
      </c>
      <c r="LW34" s="26">
        <f t="shared" si="51"/>
        <v>-7183690.9099999992</v>
      </c>
      <c r="LX34" s="26">
        <f t="shared" si="51"/>
        <v>-7183690.9099999992</v>
      </c>
      <c r="LY34" s="26">
        <f t="shared" si="51"/>
        <v>-7183690.9099999992</v>
      </c>
      <c r="LZ34" s="26">
        <f t="shared" si="51"/>
        <v>-7183690.9099999992</v>
      </c>
      <c r="MA34" s="26">
        <f t="shared" si="51"/>
        <v>-7183690.9099999992</v>
      </c>
      <c r="MB34" s="26">
        <f t="shared" si="51"/>
        <v>-7183690.9099999992</v>
      </c>
      <c r="MC34" s="26">
        <f t="shared" si="51"/>
        <v>-7183690.9099999992</v>
      </c>
      <c r="MD34" s="26">
        <f t="shared" si="51"/>
        <v>-7183690.9099999992</v>
      </c>
      <c r="ME34" s="26">
        <f t="shared" si="51"/>
        <v>-7183690.9099999992</v>
      </c>
      <c r="MF34" s="26">
        <f t="shared" si="51"/>
        <v>-7183690.9099999992</v>
      </c>
      <c r="MG34" s="26">
        <f t="shared" si="51"/>
        <v>-7183690.9099999992</v>
      </c>
      <c r="MH34" s="26">
        <f t="shared" si="51"/>
        <v>-7183690.9099999992</v>
      </c>
      <c r="MI34" s="26">
        <f t="shared" si="51"/>
        <v>-7183690.9099999992</v>
      </c>
      <c r="MJ34" s="26">
        <f t="shared" si="51"/>
        <v>-7183690.9099999992</v>
      </c>
      <c r="MK34" s="26">
        <f t="shared" si="51"/>
        <v>-7183690.9099999992</v>
      </c>
      <c r="ML34" s="26">
        <f t="shared" si="51"/>
        <v>-7183690.9099999992</v>
      </c>
      <c r="MM34" s="26">
        <f t="shared" si="51"/>
        <v>-7183690.9099999992</v>
      </c>
      <c r="MN34" s="26">
        <f t="shared" si="51"/>
        <v>-7183690.9099999992</v>
      </c>
      <c r="MO34" s="26">
        <f t="shared" si="51"/>
        <v>-7183690.9099999992</v>
      </c>
      <c r="MP34" s="26">
        <f t="shared" si="51"/>
        <v>-7183690.9099999992</v>
      </c>
      <c r="MQ34" s="26">
        <f t="shared" si="51"/>
        <v>-7183690.9099999992</v>
      </c>
      <c r="MR34" s="26">
        <f t="shared" si="51"/>
        <v>-7183690.9099999992</v>
      </c>
      <c r="MS34" s="26">
        <f t="shared" si="51"/>
        <v>-7183690.9099999992</v>
      </c>
      <c r="MT34" s="26">
        <f>+MT15+MT16+MT22</f>
        <v>-7183690.9099999992</v>
      </c>
      <c r="MU34" s="26">
        <f t="shared" si="51"/>
        <v>-7183690.9099999992</v>
      </c>
      <c r="MV34" s="26">
        <f t="shared" si="51"/>
        <v>-7183690.9099999992</v>
      </c>
      <c r="MW34" s="26">
        <f t="shared" si="51"/>
        <v>-7183690.9099999992</v>
      </c>
      <c r="MX34" s="26">
        <f t="shared" si="51"/>
        <v>-7183690.9099999992</v>
      </c>
      <c r="MY34" s="26">
        <f t="shared" si="51"/>
        <v>-7183690.9099999992</v>
      </c>
      <c r="MZ34" s="26">
        <f t="shared" si="51"/>
        <v>-7183690.9099999992</v>
      </c>
      <c r="NA34" s="26">
        <f t="shared" si="51"/>
        <v>-7183690.9099999992</v>
      </c>
      <c r="NB34" s="26">
        <f t="shared" si="51"/>
        <v>-8474518.8299999982</v>
      </c>
    </row>
    <row r="35" spans="1:366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</row>
    <row r="36" spans="1:366">
      <c r="A36" s="17" t="s">
        <v>118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</row>
    <row r="37" spans="1:366">
      <c r="A37" s="25" t="s">
        <v>179</v>
      </c>
      <c r="B37" s="39">
        <f>+'[1]Saldo Bancos'!F7</f>
        <v>1401.16</v>
      </c>
      <c r="C37" s="39">
        <f>+'[1]Saldo Bancos'!G7</f>
        <v>1401.16</v>
      </c>
      <c r="D37" s="39">
        <f>+'[1]Saldo Bancos'!H7</f>
        <v>1401.16</v>
      </c>
      <c r="E37" s="39">
        <f>+'[1]Saldo Bancos'!I7</f>
        <v>1401.16</v>
      </c>
      <c r="F37" s="39">
        <f>+'[1]Saldo Bancos'!J7</f>
        <v>1401.16</v>
      </c>
      <c r="G37" s="39">
        <f>+'[1]Saldo Bancos'!K7</f>
        <v>1401.16</v>
      </c>
      <c r="H37" s="39">
        <f>+'[1]Saldo Bancos'!L7</f>
        <v>1401.16</v>
      </c>
      <c r="I37" s="39">
        <f>+'[1]Saldo Bancos'!M7</f>
        <v>1401.16</v>
      </c>
      <c r="J37" s="39">
        <f>+'[1]Saldo Bancos'!N7</f>
        <v>1401.16</v>
      </c>
      <c r="K37" s="39">
        <f>+'[1]Saldo Bancos'!O7</f>
        <v>1401.16</v>
      </c>
      <c r="L37" s="39">
        <f>+'[1]Saldo Bancos'!P7</f>
        <v>1401.16</v>
      </c>
      <c r="M37" s="39">
        <f>+'[1]Saldo Bancos'!Q7</f>
        <v>1401.16</v>
      </c>
      <c r="N37" s="39">
        <f>+'[1]Saldo Bancos'!R7</f>
        <v>1401.16</v>
      </c>
      <c r="O37" s="39">
        <f>+'[1]Saldo Bancos'!S7</f>
        <v>1401.16</v>
      </c>
      <c r="P37" s="39">
        <f>+'[1]Saldo Bancos'!T7</f>
        <v>1401.16</v>
      </c>
      <c r="Q37" s="39">
        <f>+'[1]Saldo Bancos'!U7</f>
        <v>1401.16</v>
      </c>
      <c r="R37" s="39">
        <f>+'[1]Saldo Bancos'!V7</f>
        <v>1401.16</v>
      </c>
      <c r="S37" s="39">
        <f>+'[1]Saldo Bancos'!W7</f>
        <v>1401.16</v>
      </c>
      <c r="T37" s="39">
        <f>+'[1]Saldo Bancos'!X7</f>
        <v>1401.16</v>
      </c>
      <c r="U37" s="39">
        <f>+'[1]Saldo Bancos'!Y7</f>
        <v>1401.16</v>
      </c>
      <c r="V37" s="39">
        <f>+'[1]Saldo Bancos'!Z7</f>
        <v>1401.16</v>
      </c>
      <c r="W37" s="39">
        <f>+'[1]Saldo Bancos'!AA7</f>
        <v>1401.16</v>
      </c>
      <c r="X37" s="39">
        <f>+'[1]Saldo Bancos'!AB7</f>
        <v>1401.16</v>
      </c>
      <c r="Y37" s="39">
        <f>+'[1]Saldo Bancos'!AC7</f>
        <v>1401.16</v>
      </c>
      <c r="Z37" s="39">
        <f>+'[1]Saldo Bancos'!AD7</f>
        <v>1401.16</v>
      </c>
      <c r="AA37" s="39">
        <f>+'[1]Saldo Bancos'!AE7</f>
        <v>1401.16</v>
      </c>
      <c r="AB37" s="39">
        <f>+'[1]Saldo Bancos'!AF7</f>
        <v>1401.16</v>
      </c>
      <c r="AC37" s="39">
        <f>+'[1]Saldo Bancos'!AG7</f>
        <v>1401.16</v>
      </c>
      <c r="AD37" s="39">
        <f>+'[1]Saldo Bancos'!AH7</f>
        <v>1401.16</v>
      </c>
      <c r="AE37" s="39">
        <f>+'[1]Saldo Bancos'!AI7</f>
        <v>1401.16</v>
      </c>
      <c r="AF37" s="39">
        <f>+'[1]Saldo Bancos'!AJ7</f>
        <v>1401.16</v>
      </c>
      <c r="AG37" s="39">
        <f>+'[1]Saldo Bancos'!AK7</f>
        <v>1401.16</v>
      </c>
      <c r="AH37" s="39">
        <f>+'[1]Saldo Bancos'!AL7</f>
        <v>1401.16</v>
      </c>
      <c r="AI37" s="39">
        <f>+'[1]Saldo Bancos'!AM7</f>
        <v>1401.16</v>
      </c>
      <c r="AJ37" s="39">
        <f>+'[1]Saldo Bancos'!AN7</f>
        <v>1401.16</v>
      </c>
      <c r="AK37" s="39">
        <f>+'[1]Saldo Bancos'!AO7</f>
        <v>1401.16</v>
      </c>
      <c r="AL37" s="39">
        <f>+'[1]Saldo Bancos'!AP7</f>
        <v>1401.16</v>
      </c>
      <c r="AM37" s="39">
        <f>+'[1]Saldo Bancos'!AQ7</f>
        <v>1401.16</v>
      </c>
      <c r="AN37" s="39">
        <f>+'[1]Saldo Bancos'!AR7</f>
        <v>1401.16</v>
      </c>
      <c r="AO37" s="39">
        <f>+'[1]Saldo Bancos'!AS7</f>
        <v>1401.16</v>
      </c>
      <c r="AP37" s="39">
        <f>+'[1]Saldo Bancos'!AT7</f>
        <v>1401.16</v>
      </c>
      <c r="AQ37" s="39">
        <f>+'[1]Saldo Bancos'!AU7</f>
        <v>1401.16</v>
      </c>
      <c r="AR37" s="39">
        <f>+'[1]Saldo Bancos'!AV7</f>
        <v>1401.16</v>
      </c>
      <c r="AS37" s="39">
        <f>+'[1]Saldo Bancos'!AW7</f>
        <v>1401.16</v>
      </c>
      <c r="AT37" s="39">
        <f>+'[1]Saldo Bancos'!AX7</f>
        <v>1401.16</v>
      </c>
      <c r="AU37" s="39">
        <f>+'[1]Saldo Bancos'!AY7</f>
        <v>1401.16</v>
      </c>
      <c r="AV37" s="39">
        <f>+'[1]Saldo Bancos'!AZ7</f>
        <v>1401.16</v>
      </c>
      <c r="AW37" s="39">
        <f>+'[1]Saldo Bancos'!BA7</f>
        <v>1401.16</v>
      </c>
      <c r="AX37" s="39">
        <f>+'[1]Saldo Bancos'!BB7</f>
        <v>1401.16</v>
      </c>
      <c r="AY37" s="39">
        <f>+'[1]Saldo Bancos'!BC7</f>
        <v>1401.16</v>
      </c>
      <c r="AZ37" s="39">
        <f>+'[1]Saldo Bancos'!BD7</f>
        <v>1401.1600000000326</v>
      </c>
      <c r="BA37" s="39">
        <f>+'[1]Saldo Bancos'!BE7</f>
        <v>1401.1600000000326</v>
      </c>
      <c r="BB37" s="39">
        <f>+'[1]Saldo Bancos'!BF7</f>
        <v>1401.1600000000326</v>
      </c>
      <c r="BC37" s="39">
        <f>+'[1]Saldo Bancos'!BG7</f>
        <v>1401.1600000000326</v>
      </c>
      <c r="BD37" s="39">
        <f>+'[1]Saldo Bancos'!BH7</f>
        <v>1401.1600000000326</v>
      </c>
      <c r="BE37" s="39">
        <f>+'[1]Saldo Bancos'!BI7</f>
        <v>1401.1600000000326</v>
      </c>
      <c r="BF37" s="39">
        <f>+'[1]Saldo Bancos'!BJ7</f>
        <v>1401.1600000000326</v>
      </c>
      <c r="BG37" s="39">
        <f>+'[1]Saldo Bancos'!BK7</f>
        <v>1401.1600000000326</v>
      </c>
      <c r="BH37" s="39">
        <f>+'[1]Saldo Bancos'!BL7</f>
        <v>1401.1600000000326</v>
      </c>
      <c r="BI37" s="39">
        <f>+'[1]Saldo Bancos'!BM7</f>
        <v>1001401.16</v>
      </c>
      <c r="BJ37" s="39">
        <f>+'[1]Saldo Bancos'!BN7</f>
        <v>1001401.16</v>
      </c>
      <c r="BK37" s="39">
        <f>+'[1]Saldo Bancos'!BO7</f>
        <v>1001401.16</v>
      </c>
      <c r="BL37" s="39">
        <f>+'[1]Saldo Bancos'!BP7</f>
        <v>1001401.16</v>
      </c>
      <c r="BM37" s="39">
        <f>+'[1]Saldo Bancos'!BQ7</f>
        <v>1001401.16</v>
      </c>
      <c r="BN37" s="39">
        <f>+'[1]Saldo Bancos'!BR7</f>
        <v>1001401.16</v>
      </c>
      <c r="BO37" s="39">
        <f>+'[1]Saldo Bancos'!BS7</f>
        <v>1001401.16</v>
      </c>
      <c r="BP37" s="39">
        <f>+'[1]Saldo Bancos'!BT7</f>
        <v>1001401.16</v>
      </c>
      <c r="BQ37" s="39">
        <f>+'[1]Saldo Bancos'!BU7</f>
        <v>1001401.16</v>
      </c>
      <c r="BR37" s="39">
        <f>+'[1]Saldo Bancos'!BV7</f>
        <v>1001401.16</v>
      </c>
      <c r="BS37" s="39">
        <f>+'[1]Saldo Bancos'!BW7</f>
        <v>1001401.16</v>
      </c>
      <c r="BT37" s="39">
        <f>+'[1]Saldo Bancos'!BX7</f>
        <v>1001401.16</v>
      </c>
      <c r="BU37" s="39">
        <f>+'[1]Saldo Bancos'!BY7</f>
        <v>1001401.16</v>
      </c>
      <c r="BV37" s="39">
        <f>+'[1]Saldo Bancos'!BZ7</f>
        <v>1401.1600000000326</v>
      </c>
      <c r="BW37" s="39">
        <f>+'[1]Saldo Bancos'!CA7</f>
        <v>1401.1600000000326</v>
      </c>
      <c r="BX37" s="39">
        <f>+'[1]Saldo Bancos'!CB7</f>
        <v>1401.160000000149</v>
      </c>
      <c r="BY37" s="39">
        <f>+'[1]Saldo Bancos'!CC7</f>
        <v>1401.160000000149</v>
      </c>
      <c r="BZ37" s="39">
        <f>+'[1]Saldo Bancos'!CD7</f>
        <v>1401.160000000149</v>
      </c>
      <c r="CA37" s="39">
        <f>+'[1]Saldo Bancos'!CE7</f>
        <v>1401.160000000149</v>
      </c>
      <c r="CB37" s="39">
        <f>+'[1]Saldo Bancos'!CF7</f>
        <v>1401.160000000149</v>
      </c>
      <c r="CC37" s="39">
        <f>+'[1]Saldo Bancos'!CG7</f>
        <v>1401.160000000149</v>
      </c>
      <c r="CD37" s="39">
        <f>+'[1]Saldo Bancos'!CH7</f>
        <v>1401.160000000149</v>
      </c>
      <c r="CE37" s="39">
        <f>+'[1]Saldo Bancos'!CI7</f>
        <v>1401.160000000149</v>
      </c>
      <c r="CF37" s="39">
        <f>+'[1]Saldo Bancos'!CJ7</f>
        <v>1401.160000000149</v>
      </c>
      <c r="CG37" s="39">
        <f>+'[1]Saldo Bancos'!CK7</f>
        <v>1401.160000000149</v>
      </c>
      <c r="CH37" s="39">
        <f>+'[1]Saldo Bancos'!CL7</f>
        <v>1401.160000000149</v>
      </c>
      <c r="CI37" s="39">
        <f>+'[1]Saldo Bancos'!CM7</f>
        <v>1401.160000000149</v>
      </c>
      <c r="CJ37" s="39">
        <f>+'Saldo Bancos'!CN7</f>
        <v>1401.16</v>
      </c>
      <c r="CK37" s="39">
        <f>+'Saldo Bancos'!CO7</f>
        <v>1401.16</v>
      </c>
      <c r="CL37" s="39">
        <f>+'Saldo Bancos'!CP7</f>
        <v>1401.16</v>
      </c>
      <c r="CM37" s="39">
        <f>+'Saldo Bancos'!CQ7</f>
        <v>1401.16</v>
      </c>
      <c r="CN37" s="39">
        <f>+'Saldo Bancos'!CR7</f>
        <v>1401.16</v>
      </c>
      <c r="CO37" s="39">
        <f>+'Saldo Bancos'!CS7</f>
        <v>1401.16</v>
      </c>
      <c r="CP37" s="39">
        <f>+'Saldo Bancos'!CT7</f>
        <v>1401.16</v>
      </c>
      <c r="CQ37" s="39">
        <f>+'Saldo Bancos'!CU7</f>
        <v>1401.16</v>
      </c>
      <c r="CR37" s="39">
        <f>+'Saldo Bancos'!CV7</f>
        <v>1401.16</v>
      </c>
      <c r="CS37" s="39">
        <f>+'Saldo Bancos'!CW7</f>
        <v>1401.16</v>
      </c>
      <c r="CT37" s="39">
        <f>+'Saldo Bancos'!CX7</f>
        <v>1401.16</v>
      </c>
      <c r="CU37" s="39">
        <f>+'Saldo Bancos'!CY7</f>
        <v>1401.16</v>
      </c>
      <c r="CV37" s="39">
        <f>+'Saldo Bancos'!CZ7</f>
        <v>1401.16</v>
      </c>
      <c r="CW37" s="39">
        <f>+'Saldo Bancos'!DA7</f>
        <v>1401.16</v>
      </c>
      <c r="CX37" s="39">
        <f>+'Saldo Bancos'!DB7</f>
        <v>1401.16</v>
      </c>
      <c r="CY37" s="39">
        <f>+'Saldo Bancos'!DC7</f>
        <v>1401.16</v>
      </c>
      <c r="CZ37" s="39">
        <f>+'Saldo Bancos'!DD7</f>
        <v>1401.16</v>
      </c>
      <c r="DA37" s="39">
        <f>+'Saldo Bancos'!DE7</f>
        <v>1401.16</v>
      </c>
      <c r="DB37" s="39">
        <f>+'Saldo Bancos'!DF7</f>
        <v>1401.16</v>
      </c>
      <c r="DC37" s="39">
        <f>+'Saldo Bancos'!DG7</f>
        <v>1401.16</v>
      </c>
      <c r="DD37" s="39">
        <f>+'Saldo Bancos'!DH7</f>
        <v>1401.16</v>
      </c>
      <c r="DE37" s="39">
        <f>+'Saldo Bancos'!DI7</f>
        <v>1401.16</v>
      </c>
      <c r="DF37" s="39">
        <f>+'Saldo Bancos'!DJ7</f>
        <v>1401.16</v>
      </c>
      <c r="DG37" s="39">
        <f>+'Saldo Bancos'!DK7</f>
        <v>1401.16</v>
      </c>
      <c r="DH37" s="39">
        <f>+'Saldo Bancos'!DL7</f>
        <v>1401.16</v>
      </c>
      <c r="DI37" s="39">
        <f>+'Saldo Bancos'!DM7</f>
        <v>1401.16</v>
      </c>
      <c r="DJ37" s="39">
        <f>+'Saldo Bancos'!DN7</f>
        <v>1401.16</v>
      </c>
      <c r="DK37" s="39">
        <f>+'Saldo Bancos'!DO7</f>
        <v>1401.16</v>
      </c>
      <c r="DL37" s="39">
        <f>+'Saldo Bancos'!DP7</f>
        <v>1401.16</v>
      </c>
      <c r="DM37" s="39">
        <f>+'Saldo Bancos'!DQ7</f>
        <v>128168.63</v>
      </c>
      <c r="DN37" s="39">
        <f>+'Saldo Bancos'!DR7</f>
        <v>128168.63</v>
      </c>
      <c r="DO37" s="39">
        <f>+'Saldo Bancos'!DS7</f>
        <v>128168.63</v>
      </c>
      <c r="DP37" s="39">
        <f>+'Saldo Bancos'!DT7</f>
        <v>128168.63</v>
      </c>
      <c r="DQ37" s="39">
        <f>+'Saldo Bancos'!DU7</f>
        <v>128168.63</v>
      </c>
      <c r="DR37" s="26">
        <f t="shared" ref="DR37:EV37" si="52">+DQ44</f>
        <v>128168.63</v>
      </c>
      <c r="DS37" s="26">
        <f t="shared" si="52"/>
        <v>128168.63</v>
      </c>
      <c r="DT37" s="26">
        <f t="shared" si="52"/>
        <v>128168.63</v>
      </c>
      <c r="DU37" s="26">
        <f t="shared" si="52"/>
        <v>128168.63</v>
      </c>
      <c r="DV37" s="26">
        <f t="shared" si="52"/>
        <v>128168.63</v>
      </c>
      <c r="DW37" s="26">
        <f t="shared" si="52"/>
        <v>128168.63</v>
      </c>
      <c r="DX37" s="26">
        <f t="shared" si="52"/>
        <v>128168.63</v>
      </c>
      <c r="DY37" s="26">
        <f t="shared" si="52"/>
        <v>128168.63</v>
      </c>
      <c r="DZ37" s="26">
        <f t="shared" si="52"/>
        <v>128168.63</v>
      </c>
      <c r="EA37" s="26">
        <f t="shared" si="52"/>
        <v>128168.63</v>
      </c>
      <c r="EB37" s="26">
        <f t="shared" si="52"/>
        <v>128168.63</v>
      </c>
      <c r="EC37" s="26">
        <f t="shared" si="52"/>
        <v>128168.63</v>
      </c>
      <c r="ED37" s="26">
        <f t="shared" si="52"/>
        <v>128168.63</v>
      </c>
      <c r="EE37" s="26">
        <f t="shared" si="52"/>
        <v>128168.63</v>
      </c>
      <c r="EF37" s="26">
        <f t="shared" si="52"/>
        <v>128168.63</v>
      </c>
      <c r="EG37" s="26">
        <f t="shared" si="52"/>
        <v>128168.63</v>
      </c>
      <c r="EH37" s="26">
        <f t="shared" si="52"/>
        <v>128168.63</v>
      </c>
      <c r="EI37" s="26">
        <f t="shared" si="52"/>
        <v>128168.63</v>
      </c>
      <c r="EJ37" s="26">
        <f t="shared" si="52"/>
        <v>128168.63</v>
      </c>
      <c r="EK37" s="26">
        <f t="shared" si="52"/>
        <v>128168.63</v>
      </c>
      <c r="EL37" s="26">
        <f t="shared" si="52"/>
        <v>128168.63</v>
      </c>
      <c r="EM37" s="26">
        <f t="shared" si="52"/>
        <v>128168.63</v>
      </c>
      <c r="EN37" s="26">
        <f t="shared" si="52"/>
        <v>128168.63</v>
      </c>
      <c r="EO37" s="26">
        <f t="shared" si="52"/>
        <v>128168.63</v>
      </c>
      <c r="EP37" s="26">
        <f t="shared" si="52"/>
        <v>128168.63</v>
      </c>
      <c r="EQ37" s="26">
        <f t="shared" si="52"/>
        <v>128168.63</v>
      </c>
      <c r="ER37" s="26">
        <f t="shared" si="52"/>
        <v>128168.63</v>
      </c>
      <c r="ES37" s="26">
        <f t="shared" si="52"/>
        <v>128168.63</v>
      </c>
      <c r="ET37" s="26">
        <f t="shared" si="52"/>
        <v>128168.63</v>
      </c>
      <c r="EU37" s="26">
        <f t="shared" si="52"/>
        <v>128168.63</v>
      </c>
      <c r="EV37" s="26">
        <f t="shared" si="52"/>
        <v>128168.63</v>
      </c>
      <c r="EW37" s="26">
        <f t="shared" ref="EW37:HH37" si="53">+EV44</f>
        <v>128168.63</v>
      </c>
      <c r="EX37" s="26">
        <f t="shared" si="53"/>
        <v>128168.63</v>
      </c>
      <c r="EY37" s="26">
        <f t="shared" si="53"/>
        <v>128168.63</v>
      </c>
      <c r="EZ37" s="26">
        <f t="shared" si="53"/>
        <v>128168.63</v>
      </c>
      <c r="FA37" s="26">
        <f t="shared" si="53"/>
        <v>128168.63</v>
      </c>
      <c r="FB37" s="26">
        <f t="shared" si="53"/>
        <v>128168.63</v>
      </c>
      <c r="FC37" s="26">
        <f t="shared" si="53"/>
        <v>128168.63</v>
      </c>
      <c r="FD37" s="26">
        <f t="shared" si="53"/>
        <v>128168.63</v>
      </c>
      <c r="FE37" s="26">
        <f t="shared" si="53"/>
        <v>128168.63</v>
      </c>
      <c r="FF37" s="26">
        <f t="shared" si="53"/>
        <v>128168.63</v>
      </c>
      <c r="FG37" s="26">
        <f t="shared" si="53"/>
        <v>128168.63</v>
      </c>
      <c r="FH37" s="26">
        <f t="shared" si="53"/>
        <v>128168.63</v>
      </c>
      <c r="FI37" s="26">
        <f t="shared" si="53"/>
        <v>128168.63</v>
      </c>
      <c r="FJ37" s="26">
        <f t="shared" si="53"/>
        <v>128168.63</v>
      </c>
      <c r="FK37" s="26">
        <f t="shared" si="53"/>
        <v>128168.63</v>
      </c>
      <c r="FL37" s="26">
        <f t="shared" si="53"/>
        <v>128168.63</v>
      </c>
      <c r="FM37" s="26">
        <f t="shared" si="53"/>
        <v>128168.63</v>
      </c>
      <c r="FN37" s="26">
        <f t="shared" si="53"/>
        <v>128168.63</v>
      </c>
      <c r="FO37" s="26">
        <f t="shared" si="53"/>
        <v>128168.63</v>
      </c>
      <c r="FP37" s="26">
        <f t="shared" si="53"/>
        <v>128168.63</v>
      </c>
      <c r="FQ37" s="26">
        <f t="shared" si="53"/>
        <v>128168.63</v>
      </c>
      <c r="FR37" s="26">
        <f t="shared" si="53"/>
        <v>128168.63</v>
      </c>
      <c r="FS37" s="26">
        <f t="shared" si="53"/>
        <v>128168.63</v>
      </c>
      <c r="FT37" s="26">
        <f t="shared" si="53"/>
        <v>128168.63</v>
      </c>
      <c r="FU37" s="26">
        <f t="shared" si="53"/>
        <v>128168.63</v>
      </c>
      <c r="FV37" s="26">
        <f t="shared" si="53"/>
        <v>128168.63</v>
      </c>
      <c r="FW37" s="26">
        <f t="shared" si="53"/>
        <v>128168.63</v>
      </c>
      <c r="FX37" s="26">
        <f t="shared" si="53"/>
        <v>128168.63</v>
      </c>
      <c r="FY37" s="26">
        <f t="shared" si="53"/>
        <v>128168.63</v>
      </c>
      <c r="FZ37" s="26">
        <f t="shared" si="53"/>
        <v>128168.63</v>
      </c>
      <c r="GA37" s="26">
        <f t="shared" si="53"/>
        <v>128168.63</v>
      </c>
      <c r="GB37" s="26">
        <f t="shared" si="53"/>
        <v>128168.63</v>
      </c>
      <c r="GC37" s="26">
        <f t="shared" si="53"/>
        <v>128168.63</v>
      </c>
      <c r="GD37" s="26">
        <f t="shared" si="53"/>
        <v>128168.63</v>
      </c>
      <c r="GE37" s="26">
        <f t="shared" si="53"/>
        <v>128168.63</v>
      </c>
      <c r="GF37" s="26">
        <f t="shared" si="53"/>
        <v>128168.63</v>
      </c>
      <c r="GG37" s="26">
        <f t="shared" si="53"/>
        <v>128168.63</v>
      </c>
      <c r="GH37" s="26">
        <f t="shared" si="53"/>
        <v>128168.63</v>
      </c>
      <c r="GI37" s="26">
        <f t="shared" si="53"/>
        <v>128168.63</v>
      </c>
      <c r="GJ37" s="26">
        <f t="shared" si="53"/>
        <v>128168.63</v>
      </c>
      <c r="GK37" s="26">
        <f t="shared" si="53"/>
        <v>128168.63</v>
      </c>
      <c r="GL37" s="26">
        <f t="shared" si="53"/>
        <v>128168.63</v>
      </c>
      <c r="GM37" s="26">
        <f t="shared" si="53"/>
        <v>128168.63</v>
      </c>
      <c r="GN37" s="26">
        <f t="shared" si="53"/>
        <v>128168.63</v>
      </c>
      <c r="GO37" s="26">
        <f t="shared" si="53"/>
        <v>128168.63</v>
      </c>
      <c r="GP37" s="26">
        <f t="shared" si="53"/>
        <v>128168.63</v>
      </c>
      <c r="GQ37" s="26">
        <f t="shared" si="53"/>
        <v>128168.63</v>
      </c>
      <c r="GR37" s="26">
        <f t="shared" si="53"/>
        <v>128168.63</v>
      </c>
      <c r="GS37" s="26">
        <f t="shared" si="53"/>
        <v>128168.63</v>
      </c>
      <c r="GT37" s="26">
        <f t="shared" si="53"/>
        <v>128168.63</v>
      </c>
      <c r="GU37" s="26">
        <f t="shared" si="53"/>
        <v>128168.63</v>
      </c>
      <c r="GV37" s="26">
        <f t="shared" si="53"/>
        <v>128168.63</v>
      </c>
      <c r="GW37" s="26">
        <f t="shared" si="53"/>
        <v>128168.63</v>
      </c>
      <c r="GX37" s="26">
        <f t="shared" si="53"/>
        <v>128168.63</v>
      </c>
      <c r="GY37" s="26">
        <f t="shared" si="53"/>
        <v>128168.63</v>
      </c>
      <c r="GZ37" s="26">
        <f t="shared" si="53"/>
        <v>128168.63</v>
      </c>
      <c r="HA37" s="26">
        <f t="shared" si="53"/>
        <v>128168.63</v>
      </c>
      <c r="HB37" s="26">
        <f t="shared" si="53"/>
        <v>128168.63</v>
      </c>
      <c r="HC37" s="26">
        <f t="shared" si="53"/>
        <v>128168.63</v>
      </c>
      <c r="HD37" s="26">
        <f t="shared" si="53"/>
        <v>128168.63</v>
      </c>
      <c r="HE37" s="26">
        <f t="shared" si="53"/>
        <v>128168.63</v>
      </c>
      <c r="HF37" s="26">
        <f t="shared" si="53"/>
        <v>128168.63</v>
      </c>
      <c r="HG37" s="26">
        <f t="shared" si="53"/>
        <v>128168.63</v>
      </c>
      <c r="HH37" s="26">
        <f t="shared" si="53"/>
        <v>128168.63</v>
      </c>
      <c r="HI37" s="26">
        <f t="shared" ref="HI37:JT37" si="54">+HH44</f>
        <v>128168.63</v>
      </c>
      <c r="HJ37" s="26">
        <f t="shared" si="54"/>
        <v>128168.63</v>
      </c>
      <c r="HK37" s="26">
        <f t="shared" si="54"/>
        <v>128168.63</v>
      </c>
      <c r="HL37" s="26">
        <f t="shared" si="54"/>
        <v>128168.63</v>
      </c>
      <c r="HM37" s="26">
        <f t="shared" si="54"/>
        <v>128168.63</v>
      </c>
      <c r="HN37" s="26">
        <f t="shared" si="54"/>
        <v>128168.63</v>
      </c>
      <c r="HO37" s="26">
        <f t="shared" si="54"/>
        <v>128168.63</v>
      </c>
      <c r="HP37" s="26">
        <f t="shared" si="54"/>
        <v>128168.63</v>
      </c>
      <c r="HQ37" s="26">
        <f t="shared" si="54"/>
        <v>128168.63</v>
      </c>
      <c r="HR37" s="26">
        <f t="shared" si="54"/>
        <v>128168.63</v>
      </c>
      <c r="HS37" s="26">
        <f t="shared" si="54"/>
        <v>128168.63</v>
      </c>
      <c r="HT37" s="26">
        <f t="shared" si="54"/>
        <v>128168.63</v>
      </c>
      <c r="HU37" s="26">
        <f t="shared" si="54"/>
        <v>128168.63</v>
      </c>
      <c r="HV37" s="26">
        <f t="shared" si="54"/>
        <v>128168.63</v>
      </c>
      <c r="HW37" s="26">
        <f t="shared" si="54"/>
        <v>128168.63</v>
      </c>
      <c r="HX37" s="26">
        <f t="shared" si="54"/>
        <v>128168.63</v>
      </c>
      <c r="HY37" s="26">
        <f t="shared" si="54"/>
        <v>128168.63</v>
      </c>
      <c r="HZ37" s="26">
        <f t="shared" si="54"/>
        <v>128168.63</v>
      </c>
      <c r="IA37" s="26">
        <f t="shared" si="54"/>
        <v>128168.63</v>
      </c>
      <c r="IB37" s="26">
        <f t="shared" si="54"/>
        <v>128168.63</v>
      </c>
      <c r="IC37" s="26">
        <f t="shared" si="54"/>
        <v>128168.63</v>
      </c>
      <c r="ID37" s="26">
        <f t="shared" si="54"/>
        <v>128168.63</v>
      </c>
      <c r="IE37" s="26">
        <f t="shared" si="54"/>
        <v>128168.63</v>
      </c>
      <c r="IF37" s="26">
        <f t="shared" si="54"/>
        <v>128168.63</v>
      </c>
      <c r="IG37" s="26">
        <f t="shared" si="54"/>
        <v>128168.63</v>
      </c>
      <c r="IH37" s="26">
        <f t="shared" si="54"/>
        <v>128168.63</v>
      </c>
      <c r="II37" s="26">
        <f t="shared" si="54"/>
        <v>128168.63</v>
      </c>
      <c r="IJ37" s="26">
        <f t="shared" si="54"/>
        <v>128168.63</v>
      </c>
      <c r="IK37" s="26">
        <f t="shared" si="54"/>
        <v>128168.63</v>
      </c>
      <c r="IL37" s="26">
        <f t="shared" si="54"/>
        <v>128168.63</v>
      </c>
      <c r="IM37" s="26">
        <f t="shared" si="54"/>
        <v>128168.63</v>
      </c>
      <c r="IN37" s="26">
        <f t="shared" si="54"/>
        <v>128168.63</v>
      </c>
      <c r="IO37" s="26">
        <f t="shared" si="54"/>
        <v>128168.63</v>
      </c>
      <c r="IP37" s="26">
        <f t="shared" si="54"/>
        <v>128168.63</v>
      </c>
      <c r="IQ37" s="26">
        <f t="shared" si="54"/>
        <v>128168.63</v>
      </c>
      <c r="IR37" s="26">
        <f t="shared" si="54"/>
        <v>128168.63</v>
      </c>
      <c r="IS37" s="26">
        <f t="shared" si="54"/>
        <v>128168.63</v>
      </c>
      <c r="IT37" s="26">
        <f t="shared" si="54"/>
        <v>128168.63</v>
      </c>
      <c r="IU37" s="26">
        <f t="shared" si="54"/>
        <v>128168.63</v>
      </c>
      <c r="IV37" s="26">
        <f t="shared" si="54"/>
        <v>128168.63</v>
      </c>
      <c r="IW37" s="26">
        <f t="shared" si="54"/>
        <v>128168.63</v>
      </c>
      <c r="IX37" s="26">
        <f t="shared" si="54"/>
        <v>128168.63</v>
      </c>
      <c r="IY37" s="26">
        <f t="shared" si="54"/>
        <v>128168.63</v>
      </c>
      <c r="IZ37" s="26">
        <f t="shared" si="54"/>
        <v>128168.63</v>
      </c>
      <c r="JA37" s="26">
        <f t="shared" si="54"/>
        <v>128168.63</v>
      </c>
      <c r="JB37" s="26">
        <f t="shared" si="54"/>
        <v>128168.63</v>
      </c>
      <c r="JC37" s="26">
        <f t="shared" si="54"/>
        <v>128168.63</v>
      </c>
      <c r="JD37" s="26">
        <f t="shared" si="54"/>
        <v>128168.63</v>
      </c>
      <c r="JE37" s="26">
        <f t="shared" si="54"/>
        <v>128168.63</v>
      </c>
      <c r="JF37" s="26">
        <f t="shared" si="54"/>
        <v>128168.63</v>
      </c>
      <c r="JG37" s="26">
        <f t="shared" si="54"/>
        <v>128168.63</v>
      </c>
      <c r="JH37" s="26">
        <f t="shared" si="54"/>
        <v>128168.63</v>
      </c>
      <c r="JI37" s="26">
        <f t="shared" si="54"/>
        <v>128168.63</v>
      </c>
      <c r="JJ37" s="26">
        <f t="shared" si="54"/>
        <v>128168.63</v>
      </c>
      <c r="JK37" s="26">
        <f t="shared" si="54"/>
        <v>128168.63</v>
      </c>
      <c r="JL37" s="26">
        <f t="shared" si="54"/>
        <v>128168.63</v>
      </c>
      <c r="JM37" s="26">
        <f t="shared" si="54"/>
        <v>128168.63</v>
      </c>
      <c r="JN37" s="26">
        <f t="shared" si="54"/>
        <v>128168.63</v>
      </c>
      <c r="JO37" s="26">
        <f t="shared" si="54"/>
        <v>128168.63</v>
      </c>
      <c r="JP37" s="26">
        <f t="shared" si="54"/>
        <v>128168.63</v>
      </c>
      <c r="JQ37" s="26">
        <f t="shared" si="54"/>
        <v>128168.63</v>
      </c>
      <c r="JR37" s="26">
        <f t="shared" si="54"/>
        <v>128168.63</v>
      </c>
      <c r="JS37" s="26">
        <f t="shared" si="54"/>
        <v>128168.63</v>
      </c>
      <c r="JT37" s="26">
        <f t="shared" si="54"/>
        <v>128168.63</v>
      </c>
      <c r="JU37" s="26">
        <f t="shared" ref="JU37:MF37" si="55">+JT44</f>
        <v>128168.63</v>
      </c>
      <c r="JV37" s="26">
        <f t="shared" si="55"/>
        <v>128168.63</v>
      </c>
      <c r="JW37" s="26">
        <f t="shared" si="55"/>
        <v>128168.63</v>
      </c>
      <c r="JX37" s="26">
        <f t="shared" si="55"/>
        <v>128168.63</v>
      </c>
      <c r="JY37" s="26">
        <f t="shared" si="55"/>
        <v>128168.63</v>
      </c>
      <c r="JZ37" s="26">
        <f t="shared" si="55"/>
        <v>128168.63</v>
      </c>
      <c r="KA37" s="26">
        <f t="shared" si="55"/>
        <v>128168.63</v>
      </c>
      <c r="KB37" s="26">
        <f t="shared" si="55"/>
        <v>128168.63</v>
      </c>
      <c r="KC37" s="26">
        <f t="shared" si="55"/>
        <v>128168.63</v>
      </c>
      <c r="KD37" s="26">
        <f t="shared" si="55"/>
        <v>128168.63</v>
      </c>
      <c r="KE37" s="26">
        <f t="shared" si="55"/>
        <v>128168.63</v>
      </c>
      <c r="KF37" s="26">
        <f t="shared" si="55"/>
        <v>128168.63</v>
      </c>
      <c r="KG37" s="26">
        <f t="shared" si="55"/>
        <v>128168.63</v>
      </c>
      <c r="KH37" s="26">
        <f t="shared" si="55"/>
        <v>128168.63</v>
      </c>
      <c r="KI37" s="26">
        <f t="shared" si="55"/>
        <v>128168.63</v>
      </c>
      <c r="KJ37" s="26">
        <f t="shared" si="55"/>
        <v>128168.63</v>
      </c>
      <c r="KK37" s="26">
        <f t="shared" si="55"/>
        <v>128168.63</v>
      </c>
      <c r="KL37" s="26">
        <f t="shared" si="55"/>
        <v>128168.63</v>
      </c>
      <c r="KM37" s="26">
        <f t="shared" si="55"/>
        <v>128168.63</v>
      </c>
      <c r="KN37" s="26">
        <f t="shared" si="55"/>
        <v>128168.63</v>
      </c>
      <c r="KO37" s="26">
        <f t="shared" si="55"/>
        <v>128168.63</v>
      </c>
      <c r="KP37" s="26">
        <f t="shared" si="55"/>
        <v>128168.63</v>
      </c>
      <c r="KQ37" s="26">
        <f t="shared" si="55"/>
        <v>128168.63</v>
      </c>
      <c r="KR37" s="26">
        <f t="shared" si="55"/>
        <v>128168.63</v>
      </c>
      <c r="KS37" s="26">
        <f t="shared" si="55"/>
        <v>128168.63</v>
      </c>
      <c r="KT37" s="26">
        <f t="shared" si="55"/>
        <v>128168.63</v>
      </c>
      <c r="KU37" s="26">
        <f t="shared" si="55"/>
        <v>128168.63</v>
      </c>
      <c r="KV37" s="26">
        <f t="shared" si="55"/>
        <v>128168.63</v>
      </c>
      <c r="KW37" s="26">
        <f t="shared" si="55"/>
        <v>128168.63</v>
      </c>
      <c r="KX37" s="26">
        <f t="shared" si="55"/>
        <v>128168.63</v>
      </c>
      <c r="KY37" s="26">
        <f t="shared" si="55"/>
        <v>128168.63</v>
      </c>
      <c r="KZ37" s="26">
        <f t="shared" si="55"/>
        <v>128168.63</v>
      </c>
      <c r="LA37" s="26">
        <f t="shared" si="55"/>
        <v>128168.63</v>
      </c>
      <c r="LB37" s="26">
        <f t="shared" si="55"/>
        <v>128168.63</v>
      </c>
      <c r="LC37" s="26">
        <f t="shared" si="55"/>
        <v>128168.63</v>
      </c>
      <c r="LD37" s="26">
        <f t="shared" si="55"/>
        <v>128168.63</v>
      </c>
      <c r="LE37" s="26">
        <f t="shared" si="55"/>
        <v>128168.63</v>
      </c>
      <c r="LF37" s="26">
        <f t="shared" si="55"/>
        <v>128168.63</v>
      </c>
      <c r="LG37" s="26">
        <f t="shared" si="55"/>
        <v>128168.63</v>
      </c>
      <c r="LH37" s="26">
        <f t="shared" si="55"/>
        <v>128168.63</v>
      </c>
      <c r="LI37" s="26">
        <f t="shared" si="55"/>
        <v>128168.63</v>
      </c>
      <c r="LJ37" s="26">
        <f t="shared" si="55"/>
        <v>128168.63</v>
      </c>
      <c r="LK37" s="26">
        <f t="shared" si="55"/>
        <v>128168.63</v>
      </c>
      <c r="LL37" s="26">
        <f t="shared" si="55"/>
        <v>128168.63</v>
      </c>
      <c r="LM37" s="26">
        <f t="shared" si="55"/>
        <v>128168.63</v>
      </c>
      <c r="LN37" s="26">
        <f t="shared" si="55"/>
        <v>128168.63</v>
      </c>
      <c r="LO37" s="26">
        <f t="shared" si="55"/>
        <v>128168.63</v>
      </c>
      <c r="LP37" s="26">
        <f t="shared" si="55"/>
        <v>128168.63</v>
      </c>
      <c r="LQ37" s="26">
        <f t="shared" si="55"/>
        <v>128168.63</v>
      </c>
      <c r="LR37" s="26">
        <f t="shared" si="55"/>
        <v>128168.63</v>
      </c>
      <c r="LS37" s="26">
        <f t="shared" si="55"/>
        <v>128168.63</v>
      </c>
      <c r="LT37" s="26">
        <f t="shared" si="55"/>
        <v>128168.63</v>
      </c>
      <c r="LU37" s="26">
        <f t="shared" si="55"/>
        <v>128168.63</v>
      </c>
      <c r="LV37" s="26">
        <f t="shared" si="55"/>
        <v>128168.63</v>
      </c>
      <c r="LW37" s="26">
        <f t="shared" si="55"/>
        <v>128168.63</v>
      </c>
      <c r="LX37" s="26">
        <f t="shared" si="55"/>
        <v>128168.63</v>
      </c>
      <c r="LY37" s="26">
        <f t="shared" si="55"/>
        <v>128168.63</v>
      </c>
      <c r="LZ37" s="26">
        <f t="shared" si="55"/>
        <v>128168.63</v>
      </c>
      <c r="MA37" s="26">
        <f t="shared" si="55"/>
        <v>128168.63</v>
      </c>
      <c r="MB37" s="26">
        <f t="shared" si="55"/>
        <v>128168.63</v>
      </c>
      <c r="MC37" s="26">
        <f t="shared" si="55"/>
        <v>128168.63</v>
      </c>
      <c r="MD37" s="26">
        <f t="shared" si="55"/>
        <v>128168.63</v>
      </c>
      <c r="ME37" s="26">
        <f t="shared" si="55"/>
        <v>128168.63</v>
      </c>
      <c r="MF37" s="26">
        <f t="shared" si="55"/>
        <v>128168.63</v>
      </c>
      <c r="MG37" s="26">
        <f t="shared" ref="MG37:NB37" si="56">+MF44</f>
        <v>128168.63</v>
      </c>
      <c r="MH37" s="26">
        <f t="shared" si="56"/>
        <v>128168.63</v>
      </c>
      <c r="MI37" s="26">
        <f t="shared" si="56"/>
        <v>128168.63</v>
      </c>
      <c r="MJ37" s="26">
        <f t="shared" si="56"/>
        <v>128168.63</v>
      </c>
      <c r="MK37" s="26">
        <f t="shared" si="56"/>
        <v>128168.63</v>
      </c>
      <c r="ML37" s="26">
        <f t="shared" si="56"/>
        <v>128168.63</v>
      </c>
      <c r="MM37" s="26">
        <f t="shared" si="56"/>
        <v>128168.63</v>
      </c>
      <c r="MN37" s="26">
        <f t="shared" si="56"/>
        <v>128168.63</v>
      </c>
      <c r="MO37" s="26">
        <f t="shared" si="56"/>
        <v>128168.63</v>
      </c>
      <c r="MP37" s="26">
        <f t="shared" si="56"/>
        <v>128168.63</v>
      </c>
      <c r="MQ37" s="26">
        <f t="shared" si="56"/>
        <v>128168.63</v>
      </c>
      <c r="MR37" s="26">
        <f t="shared" si="56"/>
        <v>128168.63</v>
      </c>
      <c r="MS37" s="26">
        <f t="shared" si="56"/>
        <v>128168.63</v>
      </c>
      <c r="MT37" s="26">
        <f t="shared" si="56"/>
        <v>128168.63</v>
      </c>
      <c r="MU37" s="26">
        <f t="shared" si="56"/>
        <v>128168.63</v>
      </c>
      <c r="MV37" s="26">
        <f t="shared" si="56"/>
        <v>128168.63</v>
      </c>
      <c r="MW37" s="26">
        <f t="shared" si="56"/>
        <v>128168.63</v>
      </c>
      <c r="MX37" s="26">
        <f t="shared" si="56"/>
        <v>128168.63</v>
      </c>
      <c r="MY37" s="26">
        <f t="shared" si="56"/>
        <v>128168.63</v>
      </c>
      <c r="MZ37" s="26">
        <f t="shared" si="56"/>
        <v>128168.63</v>
      </c>
      <c r="NA37" s="26">
        <f t="shared" si="56"/>
        <v>128168.63</v>
      </c>
      <c r="NB37" s="26">
        <f t="shared" si="56"/>
        <v>128168.63</v>
      </c>
    </row>
    <row r="38" spans="1:366" ht="15" hidden="1" customHeight="1" outlineLevel="1">
      <c r="A38" s="19" t="s">
        <v>161</v>
      </c>
      <c r="B38" s="27">
        <f t="shared" ref="B38" si="57">SUM(B39:B40)</f>
        <v>0</v>
      </c>
      <c r="C38" s="27">
        <f t="shared" ref="C38:BN38" si="58">SUM(C39:C40)</f>
        <v>0</v>
      </c>
      <c r="D38" s="27">
        <f t="shared" si="58"/>
        <v>0</v>
      </c>
      <c r="E38" s="27">
        <f t="shared" si="58"/>
        <v>0</v>
      </c>
      <c r="F38" s="27">
        <f t="shared" si="58"/>
        <v>0</v>
      </c>
      <c r="G38" s="27">
        <f t="shared" si="58"/>
        <v>0</v>
      </c>
      <c r="H38" s="27">
        <f t="shared" si="58"/>
        <v>0</v>
      </c>
      <c r="I38" s="27">
        <f t="shared" si="58"/>
        <v>0</v>
      </c>
      <c r="J38" s="27">
        <f t="shared" si="58"/>
        <v>0</v>
      </c>
      <c r="K38" s="27">
        <f t="shared" si="58"/>
        <v>0</v>
      </c>
      <c r="L38" s="27">
        <f t="shared" si="58"/>
        <v>0</v>
      </c>
      <c r="M38" s="27">
        <f t="shared" si="58"/>
        <v>0</v>
      </c>
      <c r="N38" s="27">
        <f t="shared" si="58"/>
        <v>0</v>
      </c>
      <c r="O38" s="27">
        <f t="shared" si="58"/>
        <v>0</v>
      </c>
      <c r="P38" s="27">
        <f t="shared" si="58"/>
        <v>0</v>
      </c>
      <c r="Q38" s="27">
        <f t="shared" si="58"/>
        <v>0</v>
      </c>
      <c r="R38" s="27">
        <f t="shared" si="58"/>
        <v>0</v>
      </c>
      <c r="S38" s="27">
        <f t="shared" si="58"/>
        <v>0</v>
      </c>
      <c r="T38" s="27">
        <f t="shared" si="58"/>
        <v>0</v>
      </c>
      <c r="U38" s="27">
        <f t="shared" si="58"/>
        <v>0</v>
      </c>
      <c r="V38" s="27">
        <f t="shared" si="58"/>
        <v>0</v>
      </c>
      <c r="W38" s="27">
        <f t="shared" si="58"/>
        <v>0</v>
      </c>
      <c r="X38" s="27">
        <f t="shared" si="58"/>
        <v>0</v>
      </c>
      <c r="Y38" s="27">
        <f t="shared" si="58"/>
        <v>0</v>
      </c>
      <c r="Z38" s="27">
        <f t="shared" si="58"/>
        <v>0</v>
      </c>
      <c r="AA38" s="27">
        <f t="shared" si="58"/>
        <v>0</v>
      </c>
      <c r="AB38" s="27">
        <f t="shared" si="58"/>
        <v>0</v>
      </c>
      <c r="AC38" s="27">
        <f t="shared" si="58"/>
        <v>0</v>
      </c>
      <c r="AD38" s="27">
        <f t="shared" si="58"/>
        <v>0</v>
      </c>
      <c r="AE38" s="27">
        <f t="shared" si="58"/>
        <v>0</v>
      </c>
      <c r="AF38" s="27">
        <f t="shared" si="58"/>
        <v>0</v>
      </c>
      <c r="AG38" s="27">
        <f t="shared" si="58"/>
        <v>0</v>
      </c>
      <c r="AH38" s="27">
        <f t="shared" si="58"/>
        <v>0</v>
      </c>
      <c r="AI38" s="27">
        <f t="shared" si="58"/>
        <v>0</v>
      </c>
      <c r="AJ38" s="27">
        <f t="shared" si="58"/>
        <v>0</v>
      </c>
      <c r="AK38" s="27">
        <f t="shared" si="58"/>
        <v>0</v>
      </c>
      <c r="AL38" s="27">
        <f t="shared" si="58"/>
        <v>0</v>
      </c>
      <c r="AM38" s="27">
        <f t="shared" si="58"/>
        <v>0</v>
      </c>
      <c r="AN38" s="27">
        <f t="shared" si="58"/>
        <v>0</v>
      </c>
      <c r="AO38" s="27">
        <f t="shared" si="58"/>
        <v>0</v>
      </c>
      <c r="AP38" s="27">
        <f t="shared" si="58"/>
        <v>0</v>
      </c>
      <c r="AQ38" s="27">
        <f t="shared" si="58"/>
        <v>0</v>
      </c>
      <c r="AR38" s="27">
        <f t="shared" si="58"/>
        <v>0</v>
      </c>
      <c r="AS38" s="27">
        <f t="shared" si="58"/>
        <v>0</v>
      </c>
      <c r="AT38" s="27">
        <f t="shared" si="58"/>
        <v>0</v>
      </c>
      <c r="AU38" s="27">
        <f t="shared" si="58"/>
        <v>0</v>
      </c>
      <c r="AV38" s="27">
        <f t="shared" si="58"/>
        <v>0</v>
      </c>
      <c r="AW38" s="27">
        <f t="shared" si="58"/>
        <v>0</v>
      </c>
      <c r="AX38" s="27">
        <f t="shared" si="58"/>
        <v>0</v>
      </c>
      <c r="AY38" s="27">
        <v>600000</v>
      </c>
      <c r="AZ38" s="27">
        <v>600000</v>
      </c>
      <c r="BA38" s="27"/>
      <c r="BB38" s="27">
        <f t="shared" si="58"/>
        <v>0</v>
      </c>
      <c r="BC38" s="27">
        <f t="shared" si="58"/>
        <v>0</v>
      </c>
      <c r="BD38" s="27">
        <f t="shared" si="58"/>
        <v>0</v>
      </c>
      <c r="BE38" s="27">
        <f t="shared" si="58"/>
        <v>0</v>
      </c>
      <c r="BF38" s="27">
        <f t="shared" si="58"/>
        <v>0</v>
      </c>
      <c r="BG38" s="27">
        <f t="shared" si="58"/>
        <v>0</v>
      </c>
      <c r="BH38" s="27">
        <f t="shared" si="58"/>
        <v>0</v>
      </c>
      <c r="BI38" s="27">
        <f t="shared" si="58"/>
        <v>0</v>
      </c>
      <c r="BJ38" s="27">
        <f t="shared" si="58"/>
        <v>0</v>
      </c>
      <c r="BK38" s="27">
        <f t="shared" si="58"/>
        <v>0</v>
      </c>
      <c r="BL38" s="27">
        <f t="shared" si="58"/>
        <v>0</v>
      </c>
      <c r="BM38" s="27">
        <f t="shared" si="58"/>
        <v>0</v>
      </c>
      <c r="BN38" s="27">
        <f t="shared" si="58"/>
        <v>0</v>
      </c>
      <c r="BO38" s="27">
        <f t="shared" ref="BO38:DZ38" si="59">SUM(BO39:BO40)</f>
        <v>0</v>
      </c>
      <c r="BP38" s="27">
        <f t="shared" si="59"/>
        <v>0</v>
      </c>
      <c r="BQ38" s="27">
        <f t="shared" si="59"/>
        <v>0</v>
      </c>
      <c r="BR38" s="27">
        <f t="shared" si="59"/>
        <v>0</v>
      </c>
      <c r="BS38" s="27">
        <f t="shared" si="59"/>
        <v>0</v>
      </c>
      <c r="BT38" s="27">
        <f t="shared" si="59"/>
        <v>0</v>
      </c>
      <c r="BU38" s="27">
        <f t="shared" si="59"/>
        <v>0</v>
      </c>
      <c r="BV38" s="27">
        <f t="shared" si="59"/>
        <v>0</v>
      </c>
      <c r="BW38" s="27">
        <v>1500000</v>
      </c>
      <c r="BX38" s="27">
        <f t="shared" si="59"/>
        <v>0</v>
      </c>
      <c r="BY38" s="27">
        <f t="shared" si="59"/>
        <v>0</v>
      </c>
      <c r="BZ38" s="27">
        <f t="shared" si="59"/>
        <v>0</v>
      </c>
      <c r="CA38" s="27">
        <f t="shared" si="59"/>
        <v>0</v>
      </c>
      <c r="CB38" s="27">
        <f t="shared" si="59"/>
        <v>0</v>
      </c>
      <c r="CC38" s="27">
        <f t="shared" si="59"/>
        <v>0</v>
      </c>
      <c r="CD38" s="27">
        <f t="shared" si="59"/>
        <v>0</v>
      </c>
      <c r="CE38" s="27">
        <f t="shared" si="59"/>
        <v>0</v>
      </c>
      <c r="CF38" s="27">
        <f t="shared" si="59"/>
        <v>0</v>
      </c>
      <c r="CG38" s="27">
        <f t="shared" si="59"/>
        <v>0</v>
      </c>
      <c r="CH38" s="27">
        <f t="shared" si="59"/>
        <v>0</v>
      </c>
      <c r="CI38" s="27">
        <f t="shared" si="59"/>
        <v>0</v>
      </c>
      <c r="CJ38" s="27">
        <v>1500000</v>
      </c>
      <c r="CK38" s="27">
        <f t="shared" si="59"/>
        <v>0</v>
      </c>
      <c r="CL38" s="27">
        <f t="shared" si="59"/>
        <v>0</v>
      </c>
      <c r="CM38" s="27">
        <f t="shared" si="59"/>
        <v>0</v>
      </c>
      <c r="CN38" s="27">
        <f t="shared" si="59"/>
        <v>0</v>
      </c>
      <c r="CO38" s="27">
        <f t="shared" si="59"/>
        <v>0</v>
      </c>
      <c r="CP38" s="27">
        <f t="shared" si="59"/>
        <v>0</v>
      </c>
      <c r="CQ38" s="27">
        <f t="shared" si="59"/>
        <v>0</v>
      </c>
      <c r="CR38" s="27">
        <f t="shared" si="59"/>
        <v>0</v>
      </c>
      <c r="CS38" s="27">
        <f t="shared" si="59"/>
        <v>0</v>
      </c>
      <c r="CT38" s="27">
        <f t="shared" si="59"/>
        <v>0</v>
      </c>
      <c r="CU38" s="27">
        <f t="shared" si="59"/>
        <v>0</v>
      </c>
      <c r="CV38" s="27">
        <f t="shared" si="59"/>
        <v>0</v>
      </c>
      <c r="CW38" s="27">
        <f t="shared" si="59"/>
        <v>0</v>
      </c>
      <c r="CX38" s="27">
        <f t="shared" si="59"/>
        <v>0</v>
      </c>
      <c r="CY38" s="27">
        <f t="shared" si="59"/>
        <v>0</v>
      </c>
      <c r="CZ38" s="27">
        <f t="shared" si="59"/>
        <v>0</v>
      </c>
      <c r="DA38" s="27">
        <f t="shared" si="59"/>
        <v>0</v>
      </c>
      <c r="DB38" s="27">
        <f t="shared" si="59"/>
        <v>0</v>
      </c>
      <c r="DC38" s="27">
        <f t="shared" si="59"/>
        <v>0</v>
      </c>
      <c r="DD38" s="27">
        <f t="shared" si="59"/>
        <v>0</v>
      </c>
      <c r="DE38" s="27">
        <f t="shared" si="59"/>
        <v>0</v>
      </c>
      <c r="DF38" s="27">
        <f t="shared" si="59"/>
        <v>0</v>
      </c>
      <c r="DG38" s="27">
        <f t="shared" si="59"/>
        <v>0</v>
      </c>
      <c r="DH38" s="27">
        <f t="shared" si="59"/>
        <v>0</v>
      </c>
      <c r="DI38" s="27">
        <f t="shared" si="59"/>
        <v>0</v>
      </c>
      <c r="DJ38" s="27">
        <f t="shared" si="59"/>
        <v>0</v>
      </c>
      <c r="DK38" s="27">
        <f t="shared" si="59"/>
        <v>0</v>
      </c>
      <c r="DL38" s="27">
        <f t="shared" si="59"/>
        <v>0</v>
      </c>
      <c r="DM38" s="27">
        <f t="shared" si="59"/>
        <v>0</v>
      </c>
      <c r="DN38" s="27">
        <f t="shared" si="59"/>
        <v>0</v>
      </c>
      <c r="DO38" s="27">
        <f t="shared" si="59"/>
        <v>0</v>
      </c>
      <c r="DP38" s="27">
        <f t="shared" si="59"/>
        <v>0</v>
      </c>
      <c r="DQ38" s="27">
        <f t="shared" si="59"/>
        <v>0</v>
      </c>
      <c r="DR38" s="27">
        <f t="shared" si="59"/>
        <v>0</v>
      </c>
      <c r="DS38" s="27">
        <f t="shared" si="59"/>
        <v>0</v>
      </c>
      <c r="DT38" s="27">
        <f t="shared" si="59"/>
        <v>0</v>
      </c>
      <c r="DU38" s="27">
        <f t="shared" si="59"/>
        <v>0</v>
      </c>
      <c r="DV38" s="27">
        <f t="shared" si="59"/>
        <v>0</v>
      </c>
      <c r="DW38" s="27">
        <f t="shared" si="59"/>
        <v>0</v>
      </c>
      <c r="DX38" s="27">
        <f t="shared" si="59"/>
        <v>0</v>
      </c>
      <c r="DY38" s="27">
        <f t="shared" si="59"/>
        <v>0</v>
      </c>
      <c r="DZ38" s="27">
        <f t="shared" si="59"/>
        <v>0</v>
      </c>
      <c r="EA38" s="27">
        <f t="shared" ref="EA38:GL38" si="60">SUM(EA39:EA40)</f>
        <v>0</v>
      </c>
      <c r="EB38" s="27">
        <f t="shared" si="60"/>
        <v>0</v>
      </c>
      <c r="EC38" s="27">
        <f t="shared" si="60"/>
        <v>0</v>
      </c>
      <c r="ED38" s="27">
        <f t="shared" si="60"/>
        <v>0</v>
      </c>
      <c r="EE38" s="27">
        <f t="shared" si="60"/>
        <v>0</v>
      </c>
      <c r="EF38" s="27">
        <f t="shared" si="60"/>
        <v>0</v>
      </c>
      <c r="EG38" s="27">
        <f t="shared" si="60"/>
        <v>0</v>
      </c>
      <c r="EH38" s="27">
        <f t="shared" si="60"/>
        <v>0</v>
      </c>
      <c r="EI38" s="27">
        <f t="shared" si="60"/>
        <v>0</v>
      </c>
      <c r="EJ38" s="27">
        <f t="shared" si="60"/>
        <v>0</v>
      </c>
      <c r="EK38" s="27">
        <f t="shared" si="60"/>
        <v>0</v>
      </c>
      <c r="EL38" s="27">
        <f t="shared" si="60"/>
        <v>0</v>
      </c>
      <c r="EM38" s="27">
        <f t="shared" si="60"/>
        <v>0</v>
      </c>
      <c r="EN38" s="27">
        <f t="shared" si="60"/>
        <v>0</v>
      </c>
      <c r="EO38" s="27">
        <f t="shared" si="60"/>
        <v>0</v>
      </c>
      <c r="EP38" s="27">
        <f t="shared" si="60"/>
        <v>0</v>
      </c>
      <c r="EQ38" s="27">
        <f t="shared" si="60"/>
        <v>0</v>
      </c>
      <c r="ER38" s="27">
        <f t="shared" si="60"/>
        <v>0</v>
      </c>
      <c r="ES38" s="27">
        <f t="shared" si="60"/>
        <v>0</v>
      </c>
      <c r="ET38" s="27">
        <f t="shared" si="60"/>
        <v>0</v>
      </c>
      <c r="EU38" s="27">
        <f t="shared" si="60"/>
        <v>0</v>
      </c>
      <c r="EV38" s="27">
        <f t="shared" si="60"/>
        <v>0</v>
      </c>
      <c r="EW38" s="27">
        <f t="shared" si="60"/>
        <v>0</v>
      </c>
      <c r="EX38" s="27">
        <f t="shared" si="60"/>
        <v>0</v>
      </c>
      <c r="EY38" s="27">
        <f t="shared" si="60"/>
        <v>0</v>
      </c>
      <c r="EZ38" s="27">
        <f t="shared" si="60"/>
        <v>0</v>
      </c>
      <c r="FA38" s="27">
        <f t="shared" si="60"/>
        <v>0</v>
      </c>
      <c r="FB38" s="27">
        <f t="shared" si="60"/>
        <v>0</v>
      </c>
      <c r="FC38" s="27">
        <f t="shared" si="60"/>
        <v>0</v>
      </c>
      <c r="FD38" s="27">
        <f t="shared" si="60"/>
        <v>0</v>
      </c>
      <c r="FE38" s="27">
        <f t="shared" si="60"/>
        <v>0</v>
      </c>
      <c r="FF38" s="27">
        <f t="shared" si="60"/>
        <v>0</v>
      </c>
      <c r="FG38" s="27">
        <f t="shared" si="60"/>
        <v>0</v>
      </c>
      <c r="FH38" s="27">
        <f t="shared" si="60"/>
        <v>0</v>
      </c>
      <c r="FI38" s="27">
        <f t="shared" si="60"/>
        <v>0</v>
      </c>
      <c r="FJ38" s="27">
        <f t="shared" si="60"/>
        <v>0</v>
      </c>
      <c r="FK38" s="27">
        <f t="shared" si="60"/>
        <v>0</v>
      </c>
      <c r="FL38" s="27">
        <f t="shared" si="60"/>
        <v>0</v>
      </c>
      <c r="FM38" s="27">
        <f t="shared" si="60"/>
        <v>0</v>
      </c>
      <c r="FN38" s="27">
        <f t="shared" si="60"/>
        <v>0</v>
      </c>
      <c r="FO38" s="27">
        <f t="shared" si="60"/>
        <v>0</v>
      </c>
      <c r="FP38" s="27">
        <f t="shared" si="60"/>
        <v>0</v>
      </c>
      <c r="FQ38" s="27">
        <f t="shared" si="60"/>
        <v>0</v>
      </c>
      <c r="FR38" s="27">
        <f t="shared" si="60"/>
        <v>0</v>
      </c>
      <c r="FS38" s="27">
        <f t="shared" si="60"/>
        <v>0</v>
      </c>
      <c r="FT38" s="27">
        <f t="shared" si="60"/>
        <v>0</v>
      </c>
      <c r="FU38" s="27">
        <f t="shared" si="60"/>
        <v>0</v>
      </c>
      <c r="FV38" s="27">
        <f t="shared" si="60"/>
        <v>0</v>
      </c>
      <c r="FW38" s="27">
        <f t="shared" si="60"/>
        <v>0</v>
      </c>
      <c r="FX38" s="27">
        <f t="shared" si="60"/>
        <v>0</v>
      </c>
      <c r="FY38" s="27">
        <f t="shared" si="60"/>
        <v>0</v>
      </c>
      <c r="FZ38" s="27">
        <f t="shared" si="60"/>
        <v>0</v>
      </c>
      <c r="GA38" s="27">
        <f t="shared" si="60"/>
        <v>0</v>
      </c>
      <c r="GB38" s="27">
        <f t="shared" si="60"/>
        <v>0</v>
      </c>
      <c r="GC38" s="27">
        <f t="shared" si="60"/>
        <v>0</v>
      </c>
      <c r="GD38" s="27">
        <f t="shared" si="60"/>
        <v>0</v>
      </c>
      <c r="GE38" s="27">
        <f t="shared" si="60"/>
        <v>0</v>
      </c>
      <c r="GF38" s="27">
        <f t="shared" si="60"/>
        <v>0</v>
      </c>
      <c r="GG38" s="27">
        <f t="shared" si="60"/>
        <v>0</v>
      </c>
      <c r="GH38" s="27">
        <f t="shared" si="60"/>
        <v>0</v>
      </c>
      <c r="GI38" s="27">
        <f t="shared" si="60"/>
        <v>0</v>
      </c>
      <c r="GJ38" s="27">
        <f t="shared" si="60"/>
        <v>0</v>
      </c>
      <c r="GK38" s="27">
        <f t="shared" si="60"/>
        <v>0</v>
      </c>
      <c r="GL38" s="27">
        <f t="shared" si="60"/>
        <v>0</v>
      </c>
      <c r="GM38" s="27">
        <f t="shared" ref="GM38:IX38" si="61">SUM(GM39:GM40)</f>
        <v>0</v>
      </c>
      <c r="GN38" s="27">
        <f t="shared" si="61"/>
        <v>0</v>
      </c>
      <c r="GO38" s="27">
        <f t="shared" si="61"/>
        <v>0</v>
      </c>
      <c r="GP38" s="27">
        <f t="shared" si="61"/>
        <v>0</v>
      </c>
      <c r="GQ38" s="27">
        <f t="shared" si="61"/>
        <v>0</v>
      </c>
      <c r="GR38" s="27">
        <f t="shared" si="61"/>
        <v>0</v>
      </c>
      <c r="GS38" s="27">
        <f t="shared" si="61"/>
        <v>0</v>
      </c>
      <c r="GT38" s="27">
        <f t="shared" si="61"/>
        <v>0</v>
      </c>
      <c r="GU38" s="27">
        <f t="shared" si="61"/>
        <v>0</v>
      </c>
      <c r="GV38" s="27">
        <f t="shared" si="61"/>
        <v>0</v>
      </c>
      <c r="GW38" s="27">
        <f t="shared" si="61"/>
        <v>0</v>
      </c>
      <c r="GX38" s="27">
        <f t="shared" si="61"/>
        <v>0</v>
      </c>
      <c r="GY38" s="27">
        <f t="shared" si="61"/>
        <v>0</v>
      </c>
      <c r="GZ38" s="27">
        <f t="shared" si="61"/>
        <v>0</v>
      </c>
      <c r="HA38" s="27">
        <f t="shared" si="61"/>
        <v>0</v>
      </c>
      <c r="HB38" s="27">
        <f t="shared" si="61"/>
        <v>0</v>
      </c>
      <c r="HC38" s="27">
        <f t="shared" si="61"/>
        <v>0</v>
      </c>
      <c r="HD38" s="27">
        <f t="shared" si="61"/>
        <v>0</v>
      </c>
      <c r="HE38" s="27">
        <f t="shared" si="61"/>
        <v>0</v>
      </c>
      <c r="HF38" s="27">
        <f t="shared" si="61"/>
        <v>0</v>
      </c>
      <c r="HG38" s="27">
        <f t="shared" si="61"/>
        <v>0</v>
      </c>
      <c r="HH38" s="27">
        <f t="shared" si="61"/>
        <v>0</v>
      </c>
      <c r="HI38" s="27">
        <f t="shared" si="61"/>
        <v>0</v>
      </c>
      <c r="HJ38" s="27">
        <f t="shared" si="61"/>
        <v>0</v>
      </c>
      <c r="HK38" s="27">
        <f t="shared" si="61"/>
        <v>0</v>
      </c>
      <c r="HL38" s="27">
        <f t="shared" si="61"/>
        <v>0</v>
      </c>
      <c r="HM38" s="27">
        <f t="shared" si="61"/>
        <v>0</v>
      </c>
      <c r="HN38" s="27">
        <f t="shared" si="61"/>
        <v>0</v>
      </c>
      <c r="HO38" s="27">
        <f t="shared" si="61"/>
        <v>0</v>
      </c>
      <c r="HP38" s="27">
        <f t="shared" si="61"/>
        <v>0</v>
      </c>
      <c r="HQ38" s="27">
        <f t="shared" si="61"/>
        <v>0</v>
      </c>
      <c r="HR38" s="27">
        <f t="shared" si="61"/>
        <v>0</v>
      </c>
      <c r="HS38" s="27">
        <f t="shared" si="61"/>
        <v>0</v>
      </c>
      <c r="HT38" s="27">
        <f t="shared" si="61"/>
        <v>0</v>
      </c>
      <c r="HU38" s="27">
        <f t="shared" si="61"/>
        <v>0</v>
      </c>
      <c r="HV38" s="27">
        <f t="shared" si="61"/>
        <v>0</v>
      </c>
      <c r="HW38" s="27">
        <f t="shared" si="61"/>
        <v>0</v>
      </c>
      <c r="HX38" s="27">
        <f t="shared" si="61"/>
        <v>0</v>
      </c>
      <c r="HY38" s="27">
        <f t="shared" si="61"/>
        <v>0</v>
      </c>
      <c r="HZ38" s="27">
        <f t="shared" si="61"/>
        <v>0</v>
      </c>
      <c r="IA38" s="27">
        <f t="shared" si="61"/>
        <v>0</v>
      </c>
      <c r="IB38" s="27">
        <f t="shared" si="61"/>
        <v>0</v>
      </c>
      <c r="IC38" s="27">
        <f t="shared" si="61"/>
        <v>0</v>
      </c>
      <c r="ID38" s="27">
        <f t="shared" si="61"/>
        <v>0</v>
      </c>
      <c r="IE38" s="27">
        <f t="shared" si="61"/>
        <v>0</v>
      </c>
      <c r="IF38" s="27">
        <f t="shared" si="61"/>
        <v>0</v>
      </c>
      <c r="IG38" s="27">
        <f t="shared" si="61"/>
        <v>0</v>
      </c>
      <c r="IH38" s="27">
        <f t="shared" si="61"/>
        <v>0</v>
      </c>
      <c r="II38" s="27">
        <f t="shared" si="61"/>
        <v>0</v>
      </c>
      <c r="IJ38" s="27">
        <f t="shared" si="61"/>
        <v>0</v>
      </c>
      <c r="IK38" s="27">
        <f t="shared" si="61"/>
        <v>0</v>
      </c>
      <c r="IL38" s="27">
        <f t="shared" si="61"/>
        <v>0</v>
      </c>
      <c r="IM38" s="27">
        <f t="shared" si="61"/>
        <v>0</v>
      </c>
      <c r="IN38" s="27">
        <f t="shared" si="61"/>
        <v>0</v>
      </c>
      <c r="IO38" s="27">
        <f t="shared" si="61"/>
        <v>0</v>
      </c>
      <c r="IP38" s="27">
        <f t="shared" si="61"/>
        <v>0</v>
      </c>
      <c r="IQ38" s="27">
        <f t="shared" si="61"/>
        <v>0</v>
      </c>
      <c r="IR38" s="27">
        <f t="shared" si="61"/>
        <v>0</v>
      </c>
      <c r="IS38" s="27">
        <f t="shared" si="61"/>
        <v>0</v>
      </c>
      <c r="IT38" s="27">
        <f t="shared" si="61"/>
        <v>0</v>
      </c>
      <c r="IU38" s="27">
        <f t="shared" si="61"/>
        <v>0</v>
      </c>
      <c r="IV38" s="27">
        <f t="shared" si="61"/>
        <v>0</v>
      </c>
      <c r="IW38" s="27">
        <f t="shared" si="61"/>
        <v>0</v>
      </c>
      <c r="IX38" s="27">
        <f t="shared" si="61"/>
        <v>0</v>
      </c>
      <c r="IY38" s="27">
        <f t="shared" ref="IY38:LJ38" si="62">SUM(IY39:IY40)</f>
        <v>0</v>
      </c>
      <c r="IZ38" s="27">
        <f t="shared" si="62"/>
        <v>0</v>
      </c>
      <c r="JA38" s="27">
        <f t="shared" si="62"/>
        <v>0</v>
      </c>
      <c r="JB38" s="27">
        <f t="shared" si="62"/>
        <v>0</v>
      </c>
      <c r="JC38" s="27">
        <f t="shared" si="62"/>
        <v>0</v>
      </c>
      <c r="JD38" s="27">
        <f t="shared" si="62"/>
        <v>0</v>
      </c>
      <c r="JE38" s="27">
        <f t="shared" si="62"/>
        <v>0</v>
      </c>
      <c r="JF38" s="27">
        <f t="shared" si="62"/>
        <v>0</v>
      </c>
      <c r="JG38" s="27">
        <f t="shared" si="62"/>
        <v>0</v>
      </c>
      <c r="JH38" s="27">
        <f t="shared" si="62"/>
        <v>0</v>
      </c>
      <c r="JI38" s="27">
        <f t="shared" si="62"/>
        <v>0</v>
      </c>
      <c r="JJ38" s="27">
        <f t="shared" si="62"/>
        <v>0</v>
      </c>
      <c r="JK38" s="27">
        <f t="shared" si="62"/>
        <v>0</v>
      </c>
      <c r="JL38" s="27">
        <f t="shared" si="62"/>
        <v>0</v>
      </c>
      <c r="JM38" s="27">
        <f t="shared" si="62"/>
        <v>0</v>
      </c>
      <c r="JN38" s="27">
        <f t="shared" si="62"/>
        <v>0</v>
      </c>
      <c r="JO38" s="27">
        <f t="shared" si="62"/>
        <v>0</v>
      </c>
      <c r="JP38" s="27">
        <f t="shared" si="62"/>
        <v>0</v>
      </c>
      <c r="JQ38" s="27">
        <f t="shared" si="62"/>
        <v>0</v>
      </c>
      <c r="JR38" s="27">
        <f t="shared" si="62"/>
        <v>0</v>
      </c>
      <c r="JS38" s="27">
        <f t="shared" si="62"/>
        <v>0</v>
      </c>
      <c r="JT38" s="27">
        <f t="shared" si="62"/>
        <v>0</v>
      </c>
      <c r="JU38" s="27">
        <f t="shared" si="62"/>
        <v>0</v>
      </c>
      <c r="JV38" s="27">
        <f t="shared" si="62"/>
        <v>0</v>
      </c>
      <c r="JW38" s="27">
        <f t="shared" si="62"/>
        <v>0</v>
      </c>
      <c r="JX38" s="27">
        <f t="shared" si="62"/>
        <v>0</v>
      </c>
      <c r="JY38" s="27">
        <f t="shared" si="62"/>
        <v>0</v>
      </c>
      <c r="JZ38" s="27">
        <f t="shared" si="62"/>
        <v>0</v>
      </c>
      <c r="KA38" s="27">
        <f t="shared" si="62"/>
        <v>0</v>
      </c>
      <c r="KB38" s="27">
        <f t="shared" si="62"/>
        <v>0</v>
      </c>
      <c r="KC38" s="27">
        <f t="shared" si="62"/>
        <v>0</v>
      </c>
      <c r="KD38" s="27">
        <f t="shared" si="62"/>
        <v>0</v>
      </c>
      <c r="KE38" s="27">
        <f t="shared" si="62"/>
        <v>0</v>
      </c>
      <c r="KF38" s="27">
        <f t="shared" si="62"/>
        <v>0</v>
      </c>
      <c r="KG38" s="27">
        <f t="shared" si="62"/>
        <v>0</v>
      </c>
      <c r="KH38" s="27">
        <f t="shared" si="62"/>
        <v>0</v>
      </c>
      <c r="KI38" s="27">
        <f t="shared" si="62"/>
        <v>0</v>
      </c>
      <c r="KJ38" s="27">
        <f t="shared" si="62"/>
        <v>0</v>
      </c>
      <c r="KK38" s="27">
        <f t="shared" si="62"/>
        <v>0</v>
      </c>
      <c r="KL38" s="27">
        <f t="shared" si="62"/>
        <v>0</v>
      </c>
      <c r="KM38" s="27">
        <f t="shared" si="62"/>
        <v>0</v>
      </c>
      <c r="KN38" s="27">
        <f t="shared" si="62"/>
        <v>0</v>
      </c>
      <c r="KO38" s="27">
        <f t="shared" si="62"/>
        <v>0</v>
      </c>
      <c r="KP38" s="27">
        <f t="shared" si="62"/>
        <v>0</v>
      </c>
      <c r="KQ38" s="27">
        <f t="shared" si="62"/>
        <v>0</v>
      </c>
      <c r="KR38" s="27">
        <f t="shared" si="62"/>
        <v>0</v>
      </c>
      <c r="KS38" s="27">
        <f t="shared" si="62"/>
        <v>0</v>
      </c>
      <c r="KT38" s="27">
        <f t="shared" si="62"/>
        <v>0</v>
      </c>
      <c r="KU38" s="27">
        <f t="shared" si="62"/>
        <v>0</v>
      </c>
      <c r="KV38" s="27">
        <f t="shared" si="62"/>
        <v>0</v>
      </c>
      <c r="KW38" s="27">
        <f t="shared" si="62"/>
        <v>0</v>
      </c>
      <c r="KX38" s="27">
        <f t="shared" si="62"/>
        <v>0</v>
      </c>
      <c r="KY38" s="27">
        <f t="shared" si="62"/>
        <v>0</v>
      </c>
      <c r="KZ38" s="27">
        <f t="shared" si="62"/>
        <v>0</v>
      </c>
      <c r="LA38" s="27">
        <f t="shared" si="62"/>
        <v>0</v>
      </c>
      <c r="LB38" s="27">
        <f t="shared" si="62"/>
        <v>0</v>
      </c>
      <c r="LC38" s="27">
        <f t="shared" si="62"/>
        <v>0</v>
      </c>
      <c r="LD38" s="27">
        <f t="shared" si="62"/>
        <v>0</v>
      </c>
      <c r="LE38" s="27">
        <f t="shared" si="62"/>
        <v>0</v>
      </c>
      <c r="LF38" s="27">
        <f t="shared" si="62"/>
        <v>0</v>
      </c>
      <c r="LG38" s="27">
        <f t="shared" si="62"/>
        <v>0</v>
      </c>
      <c r="LH38" s="27">
        <f t="shared" si="62"/>
        <v>0</v>
      </c>
      <c r="LI38" s="27">
        <f t="shared" si="62"/>
        <v>0</v>
      </c>
      <c r="LJ38" s="27">
        <f t="shared" si="62"/>
        <v>0</v>
      </c>
      <c r="LK38" s="27">
        <f t="shared" ref="LK38:NB38" si="63">SUM(LK39:LK40)</f>
        <v>0</v>
      </c>
      <c r="LL38" s="27">
        <f t="shared" si="63"/>
        <v>0</v>
      </c>
      <c r="LM38" s="27">
        <f t="shared" si="63"/>
        <v>0</v>
      </c>
      <c r="LN38" s="27">
        <f t="shared" si="63"/>
        <v>0</v>
      </c>
      <c r="LO38" s="27">
        <f t="shared" si="63"/>
        <v>0</v>
      </c>
      <c r="LP38" s="27">
        <f t="shared" si="63"/>
        <v>0</v>
      </c>
      <c r="LQ38" s="27">
        <f t="shared" si="63"/>
        <v>0</v>
      </c>
      <c r="LR38" s="27">
        <f t="shared" si="63"/>
        <v>0</v>
      </c>
      <c r="LS38" s="27">
        <f t="shared" si="63"/>
        <v>0</v>
      </c>
      <c r="LT38" s="27">
        <f t="shared" si="63"/>
        <v>0</v>
      </c>
      <c r="LU38" s="27">
        <f t="shared" si="63"/>
        <v>0</v>
      </c>
      <c r="LV38" s="27">
        <f t="shared" si="63"/>
        <v>0</v>
      </c>
      <c r="LW38" s="27">
        <f t="shared" si="63"/>
        <v>0</v>
      </c>
      <c r="LX38" s="27">
        <f t="shared" si="63"/>
        <v>0</v>
      </c>
      <c r="LY38" s="27">
        <f t="shared" si="63"/>
        <v>0</v>
      </c>
      <c r="LZ38" s="27">
        <f t="shared" si="63"/>
        <v>0</v>
      </c>
      <c r="MA38" s="27">
        <f t="shared" si="63"/>
        <v>0</v>
      </c>
      <c r="MB38" s="27">
        <f t="shared" si="63"/>
        <v>0</v>
      </c>
      <c r="MC38" s="27">
        <f t="shared" si="63"/>
        <v>0</v>
      </c>
      <c r="MD38" s="27">
        <f t="shared" si="63"/>
        <v>0</v>
      </c>
      <c r="ME38" s="27">
        <f t="shared" si="63"/>
        <v>0</v>
      </c>
      <c r="MF38" s="27">
        <f t="shared" si="63"/>
        <v>0</v>
      </c>
      <c r="MG38" s="27">
        <f t="shared" si="63"/>
        <v>0</v>
      </c>
      <c r="MH38" s="27">
        <f t="shared" si="63"/>
        <v>0</v>
      </c>
      <c r="MI38" s="27">
        <f t="shared" si="63"/>
        <v>0</v>
      </c>
      <c r="MJ38" s="27">
        <f t="shared" si="63"/>
        <v>0</v>
      </c>
      <c r="MK38" s="27">
        <f t="shared" si="63"/>
        <v>0</v>
      </c>
      <c r="ML38" s="27">
        <f t="shared" si="63"/>
        <v>0</v>
      </c>
      <c r="MM38" s="27">
        <f t="shared" si="63"/>
        <v>0</v>
      </c>
      <c r="MN38" s="27">
        <f t="shared" si="63"/>
        <v>0</v>
      </c>
      <c r="MO38" s="27">
        <f t="shared" si="63"/>
        <v>0</v>
      </c>
      <c r="MP38" s="27">
        <f t="shared" si="63"/>
        <v>0</v>
      </c>
      <c r="MQ38" s="27">
        <f t="shared" si="63"/>
        <v>0</v>
      </c>
      <c r="MR38" s="27">
        <f t="shared" si="63"/>
        <v>0</v>
      </c>
      <c r="MS38" s="27">
        <f t="shared" si="63"/>
        <v>0</v>
      </c>
      <c r="MT38" s="27">
        <f t="shared" si="63"/>
        <v>0</v>
      </c>
      <c r="MU38" s="27">
        <f t="shared" si="63"/>
        <v>0</v>
      </c>
      <c r="MV38" s="27">
        <f t="shared" si="63"/>
        <v>0</v>
      </c>
      <c r="MW38" s="27">
        <f t="shared" si="63"/>
        <v>0</v>
      </c>
      <c r="MX38" s="27">
        <f t="shared" si="63"/>
        <v>0</v>
      </c>
      <c r="MY38" s="27">
        <f t="shared" si="63"/>
        <v>0</v>
      </c>
      <c r="MZ38" s="27">
        <f t="shared" si="63"/>
        <v>0</v>
      </c>
      <c r="NA38" s="27">
        <f t="shared" si="63"/>
        <v>0</v>
      </c>
      <c r="NB38" s="27">
        <f t="shared" si="63"/>
        <v>0</v>
      </c>
    </row>
    <row r="39" spans="1:366" ht="15" hidden="1" customHeight="1" outlineLevel="1">
      <c r="A39" s="2" t="s">
        <v>165</v>
      </c>
      <c r="B39" s="5">
        <f>IFERROR(SUMIF([1]Transferencias!$P$7:$Q$359,CONCATENATE("01",RIGHT(CONCATENATE("0",DAY(B4)),2),RIGHT(CONCATENATE("0",MONTH(B4)),2)),[1]Transferencias!$Q$7:$Q$359),0)</f>
        <v>0</v>
      </c>
      <c r="C39" s="5">
        <f>IFERROR(SUMIF([1]Transferencias!$P$7:$Q$359,CONCATENATE("01",RIGHT(CONCATENATE("0",DAY(C4)),2),RIGHT(CONCATENATE("0",MONTH(C4)),2)),[1]Transferencias!$Q$7:$Q$359),0)</f>
        <v>0</v>
      </c>
      <c r="D39" s="5">
        <f>IFERROR(SUMIF([1]Transferencias!$P$7:$Q$359,CONCATENATE("01",RIGHT(CONCATENATE("0",DAY(D4)),2),RIGHT(CONCATENATE("0",MONTH(D4)),2)),[1]Transferencias!$Q$7:$Q$359),0)</f>
        <v>0</v>
      </c>
      <c r="E39" s="5">
        <f>IFERROR(SUMIF([1]Transferencias!$P$7:$Q$359,CONCATENATE("01",RIGHT(CONCATENATE("0",DAY(E4)),2),RIGHT(CONCATENATE("0",MONTH(E4)),2)),[1]Transferencias!$Q$7:$Q$359),0)</f>
        <v>0</v>
      </c>
      <c r="F39" s="5">
        <f>IFERROR(SUMIF([1]Transferencias!$P$7:$Q$359,CONCATENATE("01",RIGHT(CONCATENATE("0",DAY(F4)),2),RIGHT(CONCATENATE("0",MONTH(F4)),2)),[1]Transferencias!$Q$7:$Q$359),0)</f>
        <v>0</v>
      </c>
      <c r="G39" s="5">
        <f>IFERROR(SUMIF([1]Transferencias!$P$7:$Q$359,CONCATENATE("01",RIGHT(CONCATENATE("0",DAY(G4)),2),RIGHT(CONCATENATE("0",MONTH(G4)),2)),[1]Transferencias!$Q$7:$Q$359),0)</f>
        <v>0</v>
      </c>
      <c r="H39" s="5">
        <f>IFERROR(SUMIF([1]Transferencias!$P$7:$Q$359,CONCATENATE("01",RIGHT(CONCATENATE("0",DAY(H4)),2),RIGHT(CONCATENATE("0",MONTH(H4)),2)),[1]Transferencias!$Q$7:$Q$359),0)</f>
        <v>0</v>
      </c>
      <c r="I39" s="5">
        <f>IFERROR(SUMIF([1]Transferencias!$P$7:$Q$359,CONCATENATE("01",RIGHT(CONCATENATE("0",DAY(I4)),2),RIGHT(CONCATENATE("0",MONTH(I4)),2)),[1]Transferencias!$Q$7:$Q$359),0)</f>
        <v>0</v>
      </c>
      <c r="J39" s="5">
        <f>IFERROR(SUMIF([1]Transferencias!$P$7:$Q$359,CONCATENATE("01",RIGHT(CONCATENATE("0",DAY(J4)),2),RIGHT(CONCATENATE("0",MONTH(J4)),2)),[1]Transferencias!$Q$7:$Q$359),0)</f>
        <v>0</v>
      </c>
      <c r="K39" s="5">
        <f>IFERROR(SUMIF([1]Transferencias!$P$7:$Q$359,CONCATENATE("01",RIGHT(CONCATENATE("0",DAY(K4)),2),RIGHT(CONCATENATE("0",MONTH(K4)),2)),[1]Transferencias!$Q$7:$Q$359),0)</f>
        <v>0</v>
      </c>
      <c r="L39" s="5">
        <f>IFERROR(SUMIF([1]Transferencias!$P$7:$Q$359,CONCATENATE("01",RIGHT(CONCATENATE("0",DAY(L4)),2),RIGHT(CONCATENATE("0",MONTH(L4)),2)),[1]Transferencias!$Q$7:$Q$359),0)</f>
        <v>0</v>
      </c>
      <c r="M39" s="5">
        <f>IFERROR(SUMIF([1]Transferencias!$P$7:$Q$359,CONCATENATE("01",RIGHT(CONCATENATE("0",DAY(M4)),2),RIGHT(CONCATENATE("0",MONTH(M4)),2)),[1]Transferencias!$Q$7:$Q$359),0)</f>
        <v>0</v>
      </c>
      <c r="N39" s="5">
        <f>IFERROR(SUMIF([1]Transferencias!$P$7:$Q$359,CONCATENATE("01",RIGHT(CONCATENATE("0",DAY(N4)),2),RIGHT(CONCATENATE("0",MONTH(N4)),2)),[1]Transferencias!$Q$7:$Q$359),0)</f>
        <v>0</v>
      </c>
      <c r="O39" s="5">
        <f>IFERROR(SUMIF([1]Transferencias!$P$7:$Q$359,CONCATENATE("01",RIGHT(CONCATENATE("0",DAY(O4)),2),RIGHT(CONCATENATE("0",MONTH(O4)),2)),[1]Transferencias!$Q$7:$Q$359),0)</f>
        <v>0</v>
      </c>
      <c r="P39" s="5">
        <f>IFERROR(SUMIF([1]Transferencias!$P$7:$Q$359,CONCATENATE("01",RIGHT(CONCATENATE("0",DAY(P4)),2),RIGHT(CONCATENATE("0",MONTH(P4)),2)),[1]Transferencias!$Q$7:$Q$359),0)</f>
        <v>0</v>
      </c>
      <c r="Q39" s="5">
        <f>IFERROR(SUMIF([1]Transferencias!$P$7:$Q$359,CONCATENATE("01",RIGHT(CONCATENATE("0",DAY(Q4)),2),RIGHT(CONCATENATE("0",MONTH(Q4)),2)),[1]Transferencias!$Q$7:$Q$359),0)</f>
        <v>0</v>
      </c>
      <c r="R39" s="5">
        <f>IFERROR(SUMIF([1]Transferencias!$P$7:$Q$359,CONCATENATE("01",RIGHT(CONCATENATE("0",DAY(R4)),2),RIGHT(CONCATENATE("0",MONTH(R4)),2)),[1]Transferencias!$Q$7:$Q$359),0)</f>
        <v>0</v>
      </c>
      <c r="S39" s="5">
        <f>IFERROR(SUMIF([1]Transferencias!$P$7:$Q$359,CONCATENATE("01",RIGHT(CONCATENATE("0",DAY(S4)),2),RIGHT(CONCATENATE("0",MONTH(S4)),2)),[1]Transferencias!$Q$7:$Q$359),0)</f>
        <v>0</v>
      </c>
      <c r="T39" s="5">
        <f>IFERROR(SUMIF([1]Transferencias!$P$7:$Q$359,CONCATENATE("01",RIGHT(CONCATENATE("0",DAY(T4)),2),RIGHT(CONCATENATE("0",MONTH(T4)),2)),[1]Transferencias!$Q$7:$Q$359),0)</f>
        <v>0</v>
      </c>
      <c r="U39" s="5">
        <f>IFERROR(SUMIF([1]Transferencias!$P$7:$Q$359,CONCATENATE("01",RIGHT(CONCATENATE("0",DAY(U4)),2),RIGHT(CONCATENATE("0",MONTH(U4)),2)),[1]Transferencias!$Q$7:$Q$359),0)</f>
        <v>0</v>
      </c>
      <c r="V39" s="5">
        <f>IFERROR(SUMIF([1]Transferencias!$P$7:$Q$359,CONCATENATE("01",RIGHT(CONCATENATE("0",DAY(V4)),2),RIGHT(CONCATENATE("0",MONTH(V4)),2)),[1]Transferencias!$Q$7:$Q$359),0)</f>
        <v>0</v>
      </c>
      <c r="W39" s="5">
        <f>IFERROR(SUMIF([1]Transferencias!$P$7:$Q$359,CONCATENATE("01",RIGHT(CONCATENATE("0",DAY(W4)),2),RIGHT(CONCATENATE("0",MONTH(W4)),2)),[1]Transferencias!$Q$7:$Q$359),0)</f>
        <v>0</v>
      </c>
      <c r="X39" s="5">
        <f>IFERROR(SUMIF([1]Transferencias!$P$7:$Q$359,CONCATENATE("01",RIGHT(CONCATENATE("0",DAY(X4)),2),RIGHT(CONCATENATE("0",MONTH(X4)),2)),[1]Transferencias!$Q$7:$Q$359),0)</f>
        <v>0</v>
      </c>
      <c r="Y39" s="5">
        <f>IFERROR(SUMIF([1]Transferencias!$P$7:$Q$359,CONCATENATE("01",RIGHT(CONCATENATE("0",DAY(Y4)),2),RIGHT(CONCATENATE("0",MONTH(Y4)),2)),[1]Transferencias!$Q$7:$Q$359),0)</f>
        <v>0</v>
      </c>
      <c r="Z39" s="5">
        <f>IFERROR(SUMIF([1]Transferencias!$P$7:$Q$359,CONCATENATE("01",RIGHT(CONCATENATE("0",DAY(Z4)),2),RIGHT(CONCATENATE("0",MONTH(Z4)),2)),[1]Transferencias!$Q$7:$Q$359),0)</f>
        <v>0</v>
      </c>
      <c r="AA39" s="5">
        <f>IFERROR(SUMIF([1]Transferencias!$P$7:$Q$359,CONCATENATE("01",RIGHT(CONCATENATE("0",DAY(AA4)),2),RIGHT(CONCATENATE("0",MONTH(AA4)),2)),[1]Transferencias!$Q$7:$Q$359),0)</f>
        <v>0</v>
      </c>
      <c r="AB39" s="5">
        <f>IFERROR(SUMIF([1]Transferencias!$P$7:$Q$359,CONCATENATE("01",RIGHT(CONCATENATE("0",DAY(AB4)),2),RIGHT(CONCATENATE("0",MONTH(AB4)),2)),[1]Transferencias!$Q$7:$Q$359),0)</f>
        <v>0</v>
      </c>
      <c r="AC39" s="5">
        <f>IFERROR(SUMIF([1]Transferencias!$P$7:$Q$359,CONCATENATE("01",RIGHT(CONCATENATE("0",DAY(AC4)),2),RIGHT(CONCATENATE("0",MONTH(AC4)),2)),[1]Transferencias!$Q$7:$Q$359),0)</f>
        <v>0</v>
      </c>
      <c r="AD39" s="5">
        <f>IFERROR(SUMIF([1]Transferencias!$P$7:$Q$359,CONCATENATE("01",RIGHT(CONCATENATE("0",DAY(AD4)),2),RIGHT(CONCATENATE("0",MONTH(AD4)),2)),[1]Transferencias!$Q$7:$Q$359),0)</f>
        <v>0</v>
      </c>
      <c r="AE39" s="5">
        <f>IFERROR(SUMIF([1]Transferencias!$P$7:$Q$359,CONCATENATE("01",RIGHT(CONCATENATE("0",DAY(AE4)),2),RIGHT(CONCATENATE("0",MONTH(AE4)),2)),[1]Transferencias!$Q$7:$Q$359),0)</f>
        <v>0</v>
      </c>
      <c r="AF39" s="5">
        <f>IFERROR(SUMIF([1]Transferencias!$P$7:$Q$359,CONCATENATE("01",RIGHT(CONCATENATE("0",DAY(AF4)),2),RIGHT(CONCATENATE("0",MONTH(AF4)),2)),[1]Transferencias!$Q$7:$Q$359),0)</f>
        <v>0</v>
      </c>
      <c r="AG39" s="5">
        <f>IFERROR(SUMIF([1]Transferencias!$P$7:$Q$359,CONCATENATE("01",RIGHT(CONCATENATE("0",DAY(AG4)),2),RIGHT(CONCATENATE("0",MONTH(AG4)),2)),[1]Transferencias!$Q$7:$Q$359),0)</f>
        <v>0</v>
      </c>
      <c r="AH39" s="5">
        <f>IFERROR(SUMIF([1]Transferencias!$P$7:$Q$359,CONCATENATE("01",RIGHT(CONCATENATE("0",DAY(AH4)),2),RIGHT(CONCATENATE("0",MONTH(AH4)),2)),[1]Transferencias!$Q$7:$Q$359),0)</f>
        <v>0</v>
      </c>
      <c r="AI39" s="5">
        <f>IFERROR(SUMIF([1]Transferencias!$P$7:$Q$359,CONCATENATE("01",RIGHT(CONCATENATE("0",DAY(AI4)),2),RIGHT(CONCATENATE("0",MONTH(AI4)),2)),[1]Transferencias!$Q$7:$Q$359),0)</f>
        <v>0</v>
      </c>
      <c r="AJ39" s="5">
        <f>IFERROR(SUMIF([1]Transferencias!$P$7:$Q$359,CONCATENATE("01",RIGHT(CONCATENATE("0",DAY(AJ4)),2),RIGHT(CONCATENATE("0",MONTH(AJ4)),2)),[1]Transferencias!$Q$7:$Q$359),0)</f>
        <v>0</v>
      </c>
      <c r="AK39" s="5">
        <f>IFERROR(SUMIF([1]Transferencias!$P$7:$Q$359,CONCATENATE("01",RIGHT(CONCATENATE("0",DAY(AK4)),2),RIGHT(CONCATENATE("0",MONTH(AK4)),2)),[1]Transferencias!$Q$7:$Q$359),0)</f>
        <v>0</v>
      </c>
      <c r="AL39" s="5">
        <f>IFERROR(SUMIF([1]Transferencias!$P$7:$Q$359,CONCATENATE("01",RIGHT(CONCATENATE("0",DAY(AL4)),2),RIGHT(CONCATENATE("0",MONTH(AL4)),2)),[1]Transferencias!$Q$7:$Q$359),0)</f>
        <v>0</v>
      </c>
      <c r="AM39" s="5">
        <f>IFERROR(SUMIF([1]Transferencias!$P$7:$Q$359,CONCATENATE("01",RIGHT(CONCATENATE("0",DAY(AM4)),2),RIGHT(CONCATENATE("0",MONTH(AM4)),2)),[1]Transferencias!$Q$7:$Q$359),0)</f>
        <v>0</v>
      </c>
      <c r="AN39" s="5">
        <f>IFERROR(SUMIF([1]Transferencias!$P$7:$Q$359,CONCATENATE("01",RIGHT(CONCATENATE("0",DAY(AN4)),2),RIGHT(CONCATENATE("0",MONTH(AN4)),2)),[1]Transferencias!$Q$7:$Q$359),0)</f>
        <v>0</v>
      </c>
      <c r="AO39" s="5">
        <f>IFERROR(SUMIF([1]Transferencias!$P$7:$Q$359,CONCATENATE("01",RIGHT(CONCATENATE("0",DAY(AO4)),2),RIGHT(CONCATENATE("0",MONTH(AO4)),2)),[1]Transferencias!$Q$7:$Q$359),0)</f>
        <v>0</v>
      </c>
      <c r="AP39" s="5">
        <f>IFERROR(SUMIF([1]Transferencias!$P$7:$Q$359,CONCATENATE("01",RIGHT(CONCATENATE("0",DAY(AP4)),2),RIGHT(CONCATENATE("0",MONTH(AP4)),2)),[1]Transferencias!$Q$7:$Q$359),0)</f>
        <v>0</v>
      </c>
      <c r="AQ39" s="5">
        <f>IFERROR(SUMIF([1]Transferencias!$P$7:$Q$359,CONCATENATE("01",RIGHT(CONCATENATE("0",DAY(AQ4)),2),RIGHT(CONCATENATE("0",MONTH(AQ4)),2)),[1]Transferencias!$Q$7:$Q$359),0)</f>
        <v>0</v>
      </c>
      <c r="AR39" s="5">
        <f>IFERROR(SUMIF([1]Transferencias!$P$7:$Q$359,CONCATENATE("01",RIGHT(CONCATENATE("0",DAY(AR4)),2),RIGHT(CONCATENATE("0",MONTH(AR4)),2)),[1]Transferencias!$Q$7:$Q$359),0)</f>
        <v>0</v>
      </c>
      <c r="AS39" s="5">
        <f>IFERROR(SUMIF([1]Transferencias!$P$7:$Q$359,CONCATENATE("01",RIGHT(CONCATENATE("0",DAY(AS4)),2),RIGHT(CONCATENATE("0",MONTH(AS4)),2)),[1]Transferencias!$Q$7:$Q$359),0)</f>
        <v>0</v>
      </c>
      <c r="AT39" s="5">
        <f>IFERROR(SUMIF([1]Transferencias!$P$7:$Q$359,CONCATENATE("01",RIGHT(CONCATENATE("0",DAY(AT4)),2),RIGHT(CONCATENATE("0",MONTH(AT4)),2)),[1]Transferencias!$Q$7:$Q$359),0)</f>
        <v>0</v>
      </c>
      <c r="AU39" s="5">
        <f>IFERROR(SUMIF([1]Transferencias!$P$7:$Q$359,CONCATENATE("01",RIGHT(CONCATENATE("0",DAY(AU4)),2),RIGHT(CONCATENATE("0",MONTH(AU4)),2)),[1]Transferencias!$Q$7:$Q$359),0)</f>
        <v>0</v>
      </c>
      <c r="AV39" s="5">
        <f>IFERROR(SUMIF([1]Transferencias!$P$7:$Q$359,CONCATENATE("01",RIGHT(CONCATENATE("0",DAY(AV4)),2),RIGHT(CONCATENATE("0",MONTH(AV4)),2)),[1]Transferencias!$Q$7:$Q$359),0)</f>
        <v>0</v>
      </c>
      <c r="AW39" s="5">
        <f>IFERROR(SUMIF([1]Transferencias!$P$7:$Q$359,CONCATENATE("01",RIGHT(CONCATENATE("0",DAY(AW4)),2),RIGHT(CONCATENATE("0",MONTH(AW4)),2)),[1]Transferencias!$Q$7:$Q$359),0)</f>
        <v>0</v>
      </c>
      <c r="AX39" s="5">
        <f>IFERROR(SUMIF([1]Transferencias!$P$7:$Q$359,CONCATENATE("01",RIGHT(CONCATENATE("0",DAY(AX4)),2),RIGHT(CONCATENATE("0",MONTH(AX4)),2)),[1]Transferencias!$Q$7:$Q$359),0)</f>
        <v>0</v>
      </c>
      <c r="AY39" s="5"/>
      <c r="AZ39" s="5">
        <f>IFERROR(SUMIF([1]Transferencias!$P$7:$Q$359,CONCATENATE("01",RIGHT(CONCATENATE("0",DAY(AZ4)),2),RIGHT(CONCATENATE("0",MONTH(AZ4)),2)),[1]Transferencias!$Q$7:$Q$359),0)</f>
        <v>0</v>
      </c>
      <c r="BA39" s="5">
        <f>IFERROR(SUMIF([1]Transferencias!$P$7:$Q$359,CONCATENATE("01",RIGHT(CONCATENATE("0",DAY(BA4)),2),RIGHT(CONCATENATE("0",MONTH(BA4)),2)),[1]Transferencias!$Q$7:$Q$359),0)</f>
        <v>0</v>
      </c>
      <c r="BB39" s="5">
        <f>IFERROR(SUMIF([1]Transferencias!$P$7:$Q$359,CONCATENATE("01",RIGHT(CONCATENATE("0",DAY(BB4)),2),RIGHT(CONCATENATE("0",MONTH(BB4)),2)),[1]Transferencias!$Q$7:$Q$359),0)</f>
        <v>0</v>
      </c>
      <c r="BC39" s="5">
        <f>IFERROR(SUMIF([1]Transferencias!$P$7:$Q$359,CONCATENATE("01",RIGHT(CONCATENATE("0",DAY(BC4)),2),RIGHT(CONCATENATE("0",MONTH(BC4)),2)),[1]Transferencias!$Q$7:$Q$359),0)</f>
        <v>0</v>
      </c>
      <c r="BD39" s="5">
        <f>IFERROR(SUMIF([1]Transferencias!$P$7:$Q$359,CONCATENATE("01",RIGHT(CONCATENATE("0",DAY(BD4)),2),RIGHT(CONCATENATE("0",MONTH(BD4)),2)),[1]Transferencias!$Q$7:$Q$359),0)</f>
        <v>0</v>
      </c>
      <c r="BE39" s="5">
        <f>IFERROR(SUMIF([1]Transferencias!$P$7:$Q$359,CONCATENATE("01",RIGHT(CONCATENATE("0",DAY(BE4)),2),RIGHT(CONCATENATE("0",MONTH(BE4)),2)),[1]Transferencias!$Q$7:$Q$359),0)</f>
        <v>0</v>
      </c>
      <c r="BF39" s="5">
        <f>IFERROR(SUMIF([1]Transferencias!$P$7:$Q$359,CONCATENATE("01",RIGHT(CONCATENATE("0",DAY(BF4)),2),RIGHT(CONCATENATE("0",MONTH(BF4)),2)),[1]Transferencias!$Q$7:$Q$359),0)</f>
        <v>0</v>
      </c>
      <c r="BG39" s="5">
        <f>IFERROR(SUMIF([1]Transferencias!$P$7:$Q$359,CONCATENATE("01",RIGHT(CONCATENATE("0",DAY(BG4)),2),RIGHT(CONCATENATE("0",MONTH(BG4)),2)),[1]Transferencias!$Q$7:$Q$359),0)</f>
        <v>0</v>
      </c>
      <c r="BH39" s="5">
        <f>IFERROR(SUMIF([1]Transferencias!$P$7:$Q$359,CONCATENATE("01",RIGHT(CONCATENATE("0",DAY(BH4)),2),RIGHT(CONCATENATE("0",MONTH(BH4)),2)),[1]Transferencias!$Q$7:$Q$359),0)</f>
        <v>0</v>
      </c>
      <c r="BI39" s="5">
        <f>IFERROR(SUMIF([1]Transferencias!$P$7:$Q$359,CONCATENATE("01",RIGHT(CONCATENATE("0",DAY(BI4)),2),RIGHT(CONCATENATE("0",MONTH(BI4)),2)),[1]Transferencias!$Q$7:$Q$359),0)</f>
        <v>0</v>
      </c>
      <c r="BJ39" s="5">
        <f>IFERROR(SUMIF([1]Transferencias!$P$7:$Q$359,CONCATENATE("01",RIGHT(CONCATENATE("0",DAY(BJ4)),2),RIGHT(CONCATENATE("0",MONTH(BJ4)),2)),[1]Transferencias!$Q$7:$Q$359),0)</f>
        <v>0</v>
      </c>
      <c r="BK39" s="5">
        <f>IFERROR(SUMIF([1]Transferencias!$P$7:$Q$359,CONCATENATE("01",RIGHT(CONCATENATE("0",DAY(BK4)),2),RIGHT(CONCATENATE("0",MONTH(BK4)),2)),[1]Transferencias!$Q$7:$Q$359),0)</f>
        <v>0</v>
      </c>
      <c r="BL39" s="5">
        <f>IFERROR(SUMIF([1]Transferencias!$P$7:$Q$359,CONCATENATE("01",RIGHT(CONCATENATE("0",DAY(BL4)),2),RIGHT(CONCATENATE("0",MONTH(BL4)),2)),[1]Transferencias!$Q$7:$Q$359),0)</f>
        <v>0</v>
      </c>
      <c r="BM39" s="5">
        <f>IFERROR(SUMIF([1]Transferencias!$P$7:$Q$359,CONCATENATE("01",RIGHT(CONCATENATE("0",DAY(BM4)),2),RIGHT(CONCATENATE("0",MONTH(BM4)),2)),[1]Transferencias!$Q$7:$Q$359),0)</f>
        <v>0</v>
      </c>
      <c r="BN39" s="5">
        <f>IFERROR(SUMIF([1]Transferencias!$P$7:$Q$359,CONCATENATE("01",RIGHT(CONCATENATE("0",DAY(BN4)),2),RIGHT(CONCATENATE("0",MONTH(BN4)),2)),[1]Transferencias!$Q$7:$Q$359),0)</f>
        <v>0</v>
      </c>
      <c r="BO39" s="5">
        <f>IFERROR(SUMIF([1]Transferencias!$P$7:$Q$359,CONCATENATE("01",RIGHT(CONCATENATE("0",DAY(BO4)),2),RIGHT(CONCATENATE("0",MONTH(BO4)),2)),[1]Transferencias!$Q$7:$Q$359),0)</f>
        <v>0</v>
      </c>
      <c r="BP39" s="5">
        <f>IFERROR(SUMIF([1]Transferencias!$P$7:$Q$359,CONCATENATE("01",RIGHT(CONCATENATE("0",DAY(BP4)),2),RIGHT(CONCATENATE("0",MONTH(BP4)),2)),[1]Transferencias!$Q$7:$Q$359),0)</f>
        <v>0</v>
      </c>
      <c r="BQ39" s="5">
        <f>IFERROR(SUMIF([1]Transferencias!$P$7:$Q$359,CONCATENATE("01",RIGHT(CONCATENATE("0",DAY(BQ4)),2),RIGHT(CONCATENATE("0",MONTH(BQ4)),2)),[1]Transferencias!$Q$7:$Q$359),0)</f>
        <v>0</v>
      </c>
      <c r="BR39" s="5">
        <f>IFERROR(SUMIF([1]Transferencias!$P$7:$Q$359,CONCATENATE("01",RIGHT(CONCATENATE("0",DAY(BR4)),2),RIGHT(CONCATENATE("0",MONTH(BR4)),2)),[1]Transferencias!$Q$7:$Q$359),0)</f>
        <v>0</v>
      </c>
      <c r="BS39" s="5">
        <f>IFERROR(SUMIF([1]Transferencias!$P$7:$Q$359,CONCATENATE("01",RIGHT(CONCATENATE("0",DAY(BS4)),2),RIGHT(CONCATENATE("0",MONTH(BS4)),2)),[1]Transferencias!$Q$7:$Q$359),0)</f>
        <v>0</v>
      </c>
      <c r="BT39" s="5">
        <f>IFERROR(SUMIF([1]Transferencias!$P$7:$Q$359,CONCATENATE("01",RIGHT(CONCATENATE("0",DAY(BT4)),2),RIGHT(CONCATENATE("0",MONTH(BT4)),2)),[1]Transferencias!$Q$7:$Q$359),0)</f>
        <v>0</v>
      </c>
      <c r="BU39" s="5">
        <f>IFERROR(SUMIF([1]Transferencias!$P$7:$Q$359,CONCATENATE("01",RIGHT(CONCATENATE("0",DAY(BU4)),2),RIGHT(CONCATENATE("0",MONTH(BU4)),2)),[1]Transferencias!$Q$7:$Q$359),0)</f>
        <v>0</v>
      </c>
      <c r="BV39" s="5">
        <f>IFERROR(SUMIF([1]Transferencias!$P$7:$Q$359,CONCATENATE("01",RIGHT(CONCATENATE("0",DAY(BV4)),2),RIGHT(CONCATENATE("0",MONTH(BV4)),2)),[1]Transferencias!$Q$7:$Q$359),0)</f>
        <v>0</v>
      </c>
      <c r="BW39" s="5">
        <f>IFERROR(SUMIF([1]Transferencias!$P$7:$Q$359,CONCATENATE("01",RIGHT(CONCATENATE("0",DAY(BW4)),2),RIGHT(CONCATENATE("0",MONTH(BW4)),2)),[1]Transferencias!$Q$7:$Q$359),0)</f>
        <v>0</v>
      </c>
      <c r="BX39" s="5">
        <f>IFERROR(SUMIF([1]Transferencias!$P$7:$Q$359,CONCATENATE("01",RIGHT(CONCATENATE("0",DAY(BX4)),2),RIGHT(CONCATENATE("0",MONTH(BX4)),2)),[1]Transferencias!$Q$7:$Q$359),0)</f>
        <v>0</v>
      </c>
      <c r="BY39" s="5">
        <f>IFERROR(SUMIF([1]Transferencias!$P$7:$Q$359,CONCATENATE("01",RIGHT(CONCATENATE("0",DAY(BY4)),2),RIGHT(CONCATENATE("0",MONTH(BY4)),2)),[1]Transferencias!$Q$7:$Q$359),0)</f>
        <v>0</v>
      </c>
      <c r="BZ39" s="5">
        <f>IFERROR(SUMIF([1]Transferencias!$P$7:$Q$359,CONCATENATE("01",RIGHT(CONCATENATE("0",DAY(BZ4)),2),RIGHT(CONCATENATE("0",MONTH(BZ4)),2)),[1]Transferencias!$Q$7:$Q$359),0)</f>
        <v>0</v>
      </c>
      <c r="CA39" s="5">
        <f>IFERROR(SUMIF([1]Transferencias!$P$7:$Q$359,CONCATENATE("01",RIGHT(CONCATENATE("0",DAY(CA4)),2),RIGHT(CONCATENATE("0",MONTH(CA4)),2)),[1]Transferencias!$Q$7:$Q$359),0)</f>
        <v>0</v>
      </c>
      <c r="CB39" s="5">
        <f>IFERROR(SUMIF([1]Transferencias!$P$7:$Q$359,CONCATENATE("01",RIGHT(CONCATENATE("0",DAY(CB4)),2),RIGHT(CONCATENATE("0",MONTH(CB4)),2)),[1]Transferencias!$Q$7:$Q$359),0)</f>
        <v>0</v>
      </c>
      <c r="CC39" s="5">
        <f>IFERROR(SUMIF([1]Transferencias!$P$7:$Q$359,CONCATENATE("01",RIGHT(CONCATENATE("0",DAY(CC4)),2),RIGHT(CONCATENATE("0",MONTH(CC4)),2)),[1]Transferencias!$Q$7:$Q$359),0)</f>
        <v>0</v>
      </c>
      <c r="CD39" s="5">
        <f>IFERROR(SUMIF([1]Transferencias!$P$7:$Q$359,CONCATENATE("01",RIGHT(CONCATENATE("0",DAY(CD4)),2),RIGHT(CONCATENATE("0",MONTH(CD4)),2)),[1]Transferencias!$Q$7:$Q$359),0)</f>
        <v>0</v>
      </c>
      <c r="CE39" s="5">
        <f>IFERROR(SUMIF([1]Transferencias!$P$7:$Q$359,CONCATENATE("01",RIGHT(CONCATENATE("0",DAY(CE4)),2),RIGHT(CONCATENATE("0",MONTH(CE4)),2)),[1]Transferencias!$Q$7:$Q$359),0)</f>
        <v>0</v>
      </c>
      <c r="CF39" s="5">
        <f>IFERROR(SUMIF([1]Transferencias!$P$7:$Q$359,CONCATENATE("01",RIGHT(CONCATENATE("0",DAY(CF4)),2),RIGHT(CONCATENATE("0",MONTH(CF4)),2)),[1]Transferencias!$Q$7:$Q$359),0)</f>
        <v>0</v>
      </c>
      <c r="CG39" s="5">
        <f>IFERROR(SUMIF([1]Transferencias!$P$7:$Q$359,CONCATENATE("01",RIGHT(CONCATENATE("0",DAY(CG4)),2),RIGHT(CONCATENATE("0",MONTH(CG4)),2)),[1]Transferencias!$Q$7:$Q$359),0)</f>
        <v>0</v>
      </c>
      <c r="CH39" s="5">
        <f>IFERROR(SUMIF([1]Transferencias!$P$7:$Q$359,CONCATENATE("01",RIGHT(CONCATENATE("0",DAY(CH4)),2),RIGHT(CONCATENATE("0",MONTH(CH4)),2)),[1]Transferencias!$Q$7:$Q$359),0)</f>
        <v>0</v>
      </c>
      <c r="CI39" s="5">
        <f>IFERROR(SUMIF([1]Transferencias!$P$7:$Q$359,CONCATENATE("01",RIGHT(CONCATENATE("0",DAY(CI4)),2),RIGHT(CONCATENATE("0",MONTH(CI4)),2)),[1]Transferencias!$Q$7:$Q$359),0)</f>
        <v>0</v>
      </c>
      <c r="CJ39" s="5">
        <f>IFERROR(SUMIF([1]Transferencias!$P$7:$Q$359,CONCATENATE("01",RIGHT(CONCATENATE("0",DAY(CJ4)),2),RIGHT(CONCATENATE("0",MONTH(CJ4)),2)),[1]Transferencias!$Q$7:$Q$359),0)</f>
        <v>0</v>
      </c>
      <c r="CK39" s="5">
        <f>IFERROR(SUMIF([1]Transferencias!$P$7:$Q$359,CONCATENATE("01",RIGHT(CONCATENATE("0",DAY(CK4)),2),RIGHT(CONCATENATE("0",MONTH(CK4)),2)),[1]Transferencias!$Q$7:$Q$359),0)</f>
        <v>0</v>
      </c>
      <c r="CL39" s="5">
        <f>IFERROR(SUMIF([1]Transferencias!$P$7:$Q$359,CONCATENATE("01",RIGHT(CONCATENATE("0",DAY(CL4)),2),RIGHT(CONCATENATE("0",MONTH(CL4)),2)),[1]Transferencias!$Q$7:$Q$359),0)</f>
        <v>0</v>
      </c>
      <c r="CM39" s="5">
        <f>IFERROR(SUMIF([1]Transferencias!$P$7:$Q$359,CONCATENATE("01",RIGHT(CONCATENATE("0",DAY(CM4)),2),RIGHT(CONCATENATE("0",MONTH(CM4)),2)),[1]Transferencias!$Q$7:$Q$359),0)</f>
        <v>0</v>
      </c>
      <c r="CN39" s="5">
        <f>IFERROR(SUMIF([1]Transferencias!$P$7:$Q$359,CONCATENATE("01",RIGHT(CONCATENATE("0",DAY(CN4)),2),RIGHT(CONCATENATE("0",MONTH(CN4)),2)),[1]Transferencias!$Q$7:$Q$359),0)</f>
        <v>0</v>
      </c>
      <c r="CO39" s="5">
        <f>IFERROR(SUMIF([1]Transferencias!$P$7:$Q$359,CONCATENATE("01",RIGHT(CONCATENATE("0",DAY(CO4)),2),RIGHT(CONCATENATE("0",MONTH(CO4)),2)),[1]Transferencias!$Q$7:$Q$359),0)</f>
        <v>0</v>
      </c>
      <c r="CP39" s="5">
        <f>IFERROR(SUMIF([1]Transferencias!$P$7:$Q$359,CONCATENATE("01",RIGHT(CONCATENATE("0",DAY(CP4)),2),RIGHT(CONCATENATE("0",MONTH(CP4)),2)),[1]Transferencias!$Q$7:$Q$359),0)</f>
        <v>0</v>
      </c>
      <c r="CQ39" s="5">
        <f>IFERROR(SUMIF([1]Transferencias!$P$7:$Q$359,CONCATENATE("01",RIGHT(CONCATENATE("0",DAY(CQ4)),2),RIGHT(CONCATENATE("0",MONTH(CQ4)),2)),[1]Transferencias!$Q$7:$Q$359),0)</f>
        <v>0</v>
      </c>
      <c r="CR39" s="5">
        <f>IFERROR(SUMIF([1]Transferencias!$P$7:$Q$359,CONCATENATE("01",RIGHT(CONCATENATE("0",DAY(CR4)),2),RIGHT(CONCATENATE("0",MONTH(CR4)),2)),[1]Transferencias!$Q$7:$Q$359),0)</f>
        <v>0</v>
      </c>
      <c r="CS39" s="5">
        <f>IFERROR(SUMIF([1]Transferencias!$P$7:$Q$359,CONCATENATE("01",RIGHT(CONCATENATE("0",DAY(CS4)),2),RIGHT(CONCATENATE("0",MONTH(CS4)),2)),[1]Transferencias!$Q$7:$Q$359),0)</f>
        <v>0</v>
      </c>
      <c r="CT39" s="5">
        <f>IFERROR(SUMIF([1]Transferencias!$P$7:$Q$359,CONCATENATE("01",RIGHT(CONCATENATE("0",DAY(CT4)),2),RIGHT(CONCATENATE("0",MONTH(CT4)),2)),[1]Transferencias!$Q$7:$Q$359),0)</f>
        <v>0</v>
      </c>
      <c r="CU39" s="5">
        <f>IFERROR(SUMIF([1]Transferencias!$P$7:$Q$359,CONCATENATE("01",RIGHT(CONCATENATE("0",DAY(CU4)),2),RIGHT(CONCATENATE("0",MONTH(CU4)),2)),[1]Transferencias!$Q$7:$Q$359),0)</f>
        <v>0</v>
      </c>
      <c r="CV39" s="5">
        <f>IFERROR(SUMIF([1]Transferencias!$P$7:$Q$359,CONCATENATE("01",RIGHT(CONCATENATE("0",DAY(CV4)),2),RIGHT(CONCATENATE("0",MONTH(CV4)),2)),[1]Transferencias!$Q$7:$Q$359),0)</f>
        <v>0</v>
      </c>
      <c r="CW39" s="5">
        <f>IFERROR(SUMIF([1]Transferencias!$P$7:$Q$359,CONCATENATE("01",RIGHT(CONCATENATE("0",DAY(CW4)),2),RIGHT(CONCATENATE("0",MONTH(CW4)),2)),[1]Transferencias!$Q$7:$Q$359),0)</f>
        <v>0</v>
      </c>
      <c r="CX39" s="5">
        <f>IFERROR(SUMIF([1]Transferencias!$P$7:$Q$359,CONCATENATE("01",RIGHT(CONCATENATE("0",DAY(CX4)),2),RIGHT(CONCATENATE("0",MONTH(CX4)),2)),[1]Transferencias!$Q$7:$Q$359),0)</f>
        <v>0</v>
      </c>
      <c r="CY39" s="5">
        <f>IFERROR(SUMIF([1]Transferencias!$P$7:$Q$359,CONCATENATE("01",RIGHT(CONCATENATE("0",DAY(CY4)),2),RIGHT(CONCATENATE("0",MONTH(CY4)),2)),[1]Transferencias!$Q$7:$Q$359),0)</f>
        <v>0</v>
      </c>
      <c r="CZ39" s="5">
        <f>IFERROR(SUMIF([1]Transferencias!$P$7:$Q$359,CONCATENATE("01",RIGHT(CONCATENATE("0",DAY(CZ4)),2),RIGHT(CONCATENATE("0",MONTH(CZ4)),2)),[1]Transferencias!$Q$7:$Q$359),0)</f>
        <v>0</v>
      </c>
      <c r="DA39" s="5">
        <f>IFERROR(SUMIF([1]Transferencias!$P$7:$Q$359,CONCATENATE("01",RIGHT(CONCATENATE("0",DAY(DA4)),2),RIGHT(CONCATENATE("0",MONTH(DA4)),2)),[1]Transferencias!$Q$7:$Q$359),0)</f>
        <v>0</v>
      </c>
      <c r="DB39" s="5">
        <f>IFERROR(SUMIF([1]Transferencias!$P$7:$Q$359,CONCATENATE("01",RIGHT(CONCATENATE("0",DAY(DB4)),2),RIGHT(CONCATENATE("0",MONTH(DB4)),2)),[1]Transferencias!$Q$7:$Q$359),0)</f>
        <v>0</v>
      </c>
      <c r="DC39" s="5">
        <f>IFERROR(SUMIF([1]Transferencias!$P$7:$Q$359,CONCATENATE("01",RIGHT(CONCATENATE("0",DAY(DC4)),2),RIGHT(CONCATENATE("0",MONTH(DC4)),2)),[1]Transferencias!$Q$7:$Q$359),0)</f>
        <v>0</v>
      </c>
      <c r="DD39" s="5">
        <f>IFERROR(SUMIF([1]Transferencias!$P$7:$Q$359,CONCATENATE("01",RIGHT(CONCATENATE("0",DAY(DD4)),2),RIGHT(CONCATENATE("0",MONTH(DD4)),2)),[1]Transferencias!$Q$7:$Q$359),0)</f>
        <v>0</v>
      </c>
      <c r="DE39" s="5">
        <f>IFERROR(SUMIF([1]Transferencias!$P$7:$Q$359,CONCATENATE("01",RIGHT(CONCATENATE("0",DAY(DE4)),2),RIGHT(CONCATENATE("0",MONTH(DE4)),2)),[1]Transferencias!$Q$7:$Q$359),0)</f>
        <v>0</v>
      </c>
      <c r="DF39" s="5">
        <f>IFERROR(SUMIF([1]Transferencias!$P$7:$Q$359,CONCATENATE("01",RIGHT(CONCATENATE("0",DAY(DF4)),2),RIGHT(CONCATENATE("0",MONTH(DF4)),2)),[1]Transferencias!$Q$7:$Q$359),0)</f>
        <v>0</v>
      </c>
      <c r="DG39" s="5">
        <f>IFERROR(SUMIF([1]Transferencias!$P$7:$Q$359,CONCATENATE("01",RIGHT(CONCATENATE("0",DAY(DG4)),2),RIGHT(CONCATENATE("0",MONTH(DG4)),2)),[1]Transferencias!$Q$7:$Q$359),0)</f>
        <v>0</v>
      </c>
      <c r="DH39" s="5">
        <f>IFERROR(SUMIF([1]Transferencias!$P$7:$Q$359,CONCATENATE("01",RIGHT(CONCATENATE("0",DAY(DH4)),2),RIGHT(CONCATENATE("0",MONTH(DH4)),2)),[1]Transferencias!$Q$7:$Q$359),0)</f>
        <v>0</v>
      </c>
      <c r="DI39" s="5">
        <f>IFERROR(SUMIF([1]Transferencias!$P$7:$Q$359,CONCATENATE("01",RIGHT(CONCATENATE("0",DAY(DI4)),2),RIGHT(CONCATENATE("0",MONTH(DI4)),2)),[1]Transferencias!$Q$7:$Q$359),0)</f>
        <v>0</v>
      </c>
      <c r="DJ39" s="5">
        <f>IFERROR(SUMIF([1]Transferencias!$P$7:$Q$359,CONCATENATE("01",RIGHT(CONCATENATE("0",DAY(DJ4)),2),RIGHT(CONCATENATE("0",MONTH(DJ4)),2)),[1]Transferencias!$Q$7:$Q$359),0)</f>
        <v>0</v>
      </c>
      <c r="DK39" s="5">
        <f>IFERROR(SUMIF([1]Transferencias!$P$7:$Q$359,CONCATENATE("01",RIGHT(CONCATENATE("0",DAY(DK4)),2),RIGHT(CONCATENATE("0",MONTH(DK4)),2)),[1]Transferencias!$Q$7:$Q$359),0)</f>
        <v>0</v>
      </c>
      <c r="DL39" s="5">
        <f>IFERROR(SUMIF([1]Transferencias!$P$7:$Q$359,CONCATENATE("01",RIGHT(CONCATENATE("0",DAY(DL4)),2),RIGHT(CONCATENATE("0",MONTH(DL4)),2)),[1]Transferencias!$Q$7:$Q$359),0)</f>
        <v>0</v>
      </c>
      <c r="DM39" s="5">
        <f>IFERROR(SUMIF([1]Transferencias!$P$7:$Q$359,CONCATENATE("01",RIGHT(CONCATENATE("0",DAY(DM4)),2),RIGHT(CONCATENATE("0",MONTH(DM4)),2)),[1]Transferencias!$Q$7:$Q$359),0)</f>
        <v>0</v>
      </c>
      <c r="DN39" s="5">
        <f>IFERROR(SUMIF([1]Transferencias!$P$7:$Q$359,CONCATENATE("01",RIGHT(CONCATENATE("0",DAY(DN4)),2),RIGHT(CONCATENATE("0",MONTH(DN4)),2)),[1]Transferencias!$Q$7:$Q$359),0)</f>
        <v>0</v>
      </c>
      <c r="DO39" s="5">
        <f>IFERROR(SUMIF([1]Transferencias!$P$7:$Q$359,CONCATENATE("01",RIGHT(CONCATENATE("0",DAY(DO4)),2),RIGHT(CONCATENATE("0",MONTH(DO4)),2)),[1]Transferencias!$Q$7:$Q$359),0)</f>
        <v>0</v>
      </c>
      <c r="DP39" s="5">
        <f>IFERROR(SUMIF([1]Transferencias!$P$7:$Q$359,CONCATENATE("01",RIGHT(CONCATENATE("0",DAY(DP4)),2),RIGHT(CONCATENATE("0",MONTH(DP4)),2)),[1]Transferencias!$Q$7:$Q$359),0)</f>
        <v>0</v>
      </c>
      <c r="DQ39" s="5">
        <f>IFERROR(SUMIF([1]Transferencias!$P$7:$Q$359,CONCATENATE("01",RIGHT(CONCATENATE("0",DAY(DQ4)),2),RIGHT(CONCATENATE("0",MONTH(DQ4)),2)),[1]Transferencias!$Q$7:$Q$359),0)</f>
        <v>0</v>
      </c>
      <c r="DR39" s="5">
        <f>IFERROR(SUMIF([1]Transferencias!$P$7:$Q$359,CONCATENATE("01",RIGHT(CONCATENATE("0",DAY(DR4)),2),RIGHT(CONCATENATE("0",MONTH(DR4)),2)),[1]Transferencias!$Q$7:$Q$359),0)</f>
        <v>0</v>
      </c>
      <c r="DS39" s="5">
        <f>IFERROR(SUMIF([1]Transferencias!$P$7:$Q$359,CONCATENATE("01",RIGHT(CONCATENATE("0",DAY(DS4)),2),RIGHT(CONCATENATE("0",MONTH(DS4)),2)),[1]Transferencias!$Q$7:$Q$359),0)</f>
        <v>0</v>
      </c>
      <c r="DT39" s="5">
        <f>IFERROR(SUMIF([1]Transferencias!$P$7:$Q$359,CONCATENATE("01",RIGHT(CONCATENATE("0",DAY(DT4)),2),RIGHT(CONCATENATE("0",MONTH(DT4)),2)),[1]Transferencias!$Q$7:$Q$359),0)</f>
        <v>0</v>
      </c>
      <c r="DU39" s="5">
        <f>IFERROR(SUMIF([1]Transferencias!$P$7:$Q$359,CONCATENATE("01",RIGHT(CONCATENATE("0",DAY(DU4)),2),RIGHT(CONCATENATE("0",MONTH(DU4)),2)),[1]Transferencias!$Q$7:$Q$359),0)</f>
        <v>0</v>
      </c>
      <c r="DV39" s="5">
        <f>IFERROR(SUMIF([1]Transferencias!$P$7:$Q$359,CONCATENATE("01",RIGHT(CONCATENATE("0",DAY(DV4)),2),RIGHT(CONCATENATE("0",MONTH(DV4)),2)),[1]Transferencias!$Q$7:$Q$359),0)</f>
        <v>0</v>
      </c>
      <c r="DW39" s="5">
        <f>IFERROR(SUMIF([1]Transferencias!$P$7:$Q$359,CONCATENATE("01",RIGHT(CONCATENATE("0",DAY(DW4)),2),RIGHT(CONCATENATE("0",MONTH(DW4)),2)),[1]Transferencias!$Q$7:$Q$359),0)</f>
        <v>0</v>
      </c>
      <c r="DX39" s="5">
        <f>IFERROR(SUMIF([1]Transferencias!$P$7:$Q$359,CONCATENATE("01",RIGHT(CONCATENATE("0",DAY(DX4)),2),RIGHT(CONCATENATE("0",MONTH(DX4)),2)),[1]Transferencias!$Q$7:$Q$359),0)</f>
        <v>0</v>
      </c>
      <c r="DY39" s="5">
        <f>IFERROR(SUMIF([1]Transferencias!$P$7:$Q$359,CONCATENATE("01",RIGHT(CONCATENATE("0",DAY(DY4)),2),RIGHT(CONCATENATE("0",MONTH(DY4)),2)),[1]Transferencias!$Q$7:$Q$359),0)</f>
        <v>0</v>
      </c>
      <c r="DZ39" s="5">
        <f>IFERROR(SUMIF([1]Transferencias!$P$7:$Q$359,CONCATENATE("01",RIGHT(CONCATENATE("0",DAY(DZ4)),2),RIGHT(CONCATENATE("0",MONTH(DZ4)),2)),[1]Transferencias!$Q$7:$Q$359),0)</f>
        <v>0</v>
      </c>
      <c r="EA39" s="5">
        <f>IFERROR(SUMIF([1]Transferencias!$P$7:$Q$359,CONCATENATE("01",RIGHT(CONCATENATE("0",DAY(EA4)),2),RIGHT(CONCATENATE("0",MONTH(EA4)),2)),[1]Transferencias!$Q$7:$Q$359),0)</f>
        <v>0</v>
      </c>
      <c r="EB39" s="5">
        <f>IFERROR(SUMIF([1]Transferencias!$P$7:$Q$359,CONCATENATE("01",RIGHT(CONCATENATE("0",DAY(EB4)),2),RIGHT(CONCATENATE("0",MONTH(EB4)),2)),[1]Transferencias!$Q$7:$Q$359),0)</f>
        <v>0</v>
      </c>
      <c r="EC39" s="5">
        <f>IFERROR(SUMIF([1]Transferencias!$P$7:$Q$359,CONCATENATE("01",RIGHT(CONCATENATE("0",DAY(EC4)),2),RIGHT(CONCATENATE("0",MONTH(EC4)),2)),[1]Transferencias!$Q$7:$Q$359),0)</f>
        <v>0</v>
      </c>
      <c r="ED39" s="5">
        <f>IFERROR(SUMIF([1]Transferencias!$P$7:$Q$359,CONCATENATE("01",RIGHT(CONCATENATE("0",DAY(ED4)),2),RIGHT(CONCATENATE("0",MONTH(ED4)),2)),[1]Transferencias!$Q$7:$Q$359),0)</f>
        <v>0</v>
      </c>
      <c r="EE39" s="5">
        <f>IFERROR(SUMIF([1]Transferencias!$P$7:$Q$359,CONCATENATE("01",RIGHT(CONCATENATE("0",DAY(EE4)),2),RIGHT(CONCATENATE("0",MONTH(EE4)),2)),[1]Transferencias!$Q$7:$Q$359),0)</f>
        <v>0</v>
      </c>
      <c r="EF39" s="5">
        <f>IFERROR(SUMIF([1]Transferencias!$P$7:$Q$359,CONCATENATE("01",RIGHT(CONCATENATE("0",DAY(EF4)),2),RIGHT(CONCATENATE("0",MONTH(EF4)),2)),[1]Transferencias!$Q$7:$Q$359),0)</f>
        <v>0</v>
      </c>
      <c r="EG39" s="5">
        <f>IFERROR(SUMIF([1]Transferencias!$P$7:$Q$359,CONCATENATE("01",RIGHT(CONCATENATE("0",DAY(EG4)),2),RIGHT(CONCATENATE("0",MONTH(EG4)),2)),[1]Transferencias!$Q$7:$Q$359),0)</f>
        <v>0</v>
      </c>
      <c r="EH39" s="5">
        <f>IFERROR(SUMIF([1]Transferencias!$P$7:$Q$359,CONCATENATE("01",RIGHT(CONCATENATE("0",DAY(EH4)),2),RIGHT(CONCATENATE("0",MONTH(EH4)),2)),[1]Transferencias!$Q$7:$Q$359),0)</f>
        <v>0</v>
      </c>
      <c r="EI39" s="5">
        <f>IFERROR(SUMIF([1]Transferencias!$P$7:$Q$359,CONCATENATE("01",RIGHT(CONCATENATE("0",DAY(EI4)),2),RIGHT(CONCATENATE("0",MONTH(EI4)),2)),[1]Transferencias!$Q$7:$Q$359),0)</f>
        <v>0</v>
      </c>
      <c r="EJ39" s="5">
        <f>IFERROR(SUMIF([1]Transferencias!$P$7:$Q$359,CONCATENATE("01",RIGHT(CONCATENATE("0",DAY(EJ4)),2),RIGHT(CONCATENATE("0",MONTH(EJ4)),2)),[1]Transferencias!$Q$7:$Q$359),0)</f>
        <v>0</v>
      </c>
      <c r="EK39" s="5">
        <f>IFERROR(SUMIF([1]Transferencias!$P$7:$Q$359,CONCATENATE("01",RIGHT(CONCATENATE("0",DAY(EK4)),2),RIGHT(CONCATENATE("0",MONTH(EK4)),2)),[1]Transferencias!$Q$7:$Q$359),0)</f>
        <v>0</v>
      </c>
      <c r="EL39" s="5">
        <f>IFERROR(SUMIF([1]Transferencias!$P$7:$Q$359,CONCATENATE("01",RIGHT(CONCATENATE("0",DAY(EL4)),2),RIGHT(CONCATENATE("0",MONTH(EL4)),2)),[1]Transferencias!$Q$7:$Q$359),0)</f>
        <v>0</v>
      </c>
      <c r="EM39" s="5">
        <f>IFERROR(SUMIF([1]Transferencias!$P$7:$Q$359,CONCATENATE("01",RIGHT(CONCATENATE("0",DAY(EM4)),2),RIGHT(CONCATENATE("0",MONTH(EM4)),2)),[1]Transferencias!$Q$7:$Q$359),0)</f>
        <v>0</v>
      </c>
      <c r="EN39" s="5">
        <f>IFERROR(SUMIF([1]Transferencias!$P$7:$Q$359,CONCATENATE("01",RIGHT(CONCATENATE("0",DAY(EN4)),2),RIGHT(CONCATENATE("0",MONTH(EN4)),2)),[1]Transferencias!$Q$7:$Q$359),0)</f>
        <v>0</v>
      </c>
      <c r="EO39" s="5">
        <f>IFERROR(SUMIF([1]Transferencias!$P$7:$Q$359,CONCATENATE("01",RIGHT(CONCATENATE("0",DAY(EO4)),2),RIGHT(CONCATENATE("0",MONTH(EO4)),2)),[1]Transferencias!$Q$7:$Q$359),0)</f>
        <v>0</v>
      </c>
      <c r="EP39" s="5">
        <f>IFERROR(SUMIF([1]Transferencias!$P$7:$Q$359,CONCATENATE("01",RIGHT(CONCATENATE("0",DAY(EP4)),2),RIGHT(CONCATENATE("0",MONTH(EP4)),2)),[1]Transferencias!$Q$7:$Q$359),0)</f>
        <v>0</v>
      </c>
      <c r="EQ39" s="5">
        <f>IFERROR(SUMIF([1]Transferencias!$P$7:$Q$359,CONCATENATE("01",RIGHT(CONCATENATE("0",DAY(EQ4)),2),RIGHT(CONCATENATE("0",MONTH(EQ4)),2)),[1]Transferencias!$Q$7:$Q$359),0)</f>
        <v>0</v>
      </c>
      <c r="ER39" s="5">
        <f>IFERROR(SUMIF([1]Transferencias!$P$7:$Q$359,CONCATENATE("01",RIGHT(CONCATENATE("0",DAY(ER4)),2),RIGHT(CONCATENATE("0",MONTH(ER4)),2)),[1]Transferencias!$Q$7:$Q$359),0)</f>
        <v>0</v>
      </c>
      <c r="ES39" s="5">
        <f>IFERROR(SUMIF([1]Transferencias!$P$7:$Q$359,CONCATENATE("01",RIGHT(CONCATENATE("0",DAY(ES4)),2),RIGHT(CONCATENATE("0",MONTH(ES4)),2)),[1]Transferencias!$Q$7:$Q$359),0)</f>
        <v>0</v>
      </c>
      <c r="ET39" s="5">
        <f>IFERROR(SUMIF([1]Transferencias!$P$7:$Q$359,CONCATENATE("01",RIGHT(CONCATENATE("0",DAY(ET4)),2),RIGHT(CONCATENATE("0",MONTH(ET4)),2)),[1]Transferencias!$Q$7:$Q$359),0)</f>
        <v>0</v>
      </c>
      <c r="EU39" s="5">
        <f>IFERROR(SUMIF([1]Transferencias!$P$7:$Q$359,CONCATENATE("01",RIGHT(CONCATENATE("0",DAY(EU4)),2),RIGHT(CONCATENATE("0",MONTH(EU4)),2)),[1]Transferencias!$Q$7:$Q$359),0)</f>
        <v>0</v>
      </c>
      <c r="EV39" s="5">
        <f>IFERROR(SUMIF([1]Transferencias!$P$7:$Q$359,CONCATENATE("01",RIGHT(CONCATENATE("0",DAY(EV4)),2),RIGHT(CONCATENATE("0",MONTH(EV4)),2)),[1]Transferencias!$Q$7:$Q$359),0)</f>
        <v>0</v>
      </c>
      <c r="EW39" s="5">
        <f>IFERROR(SUMIF([1]Transferencias!$P$7:$Q$359,CONCATENATE("01",RIGHT(CONCATENATE("0",DAY(EW4)),2),RIGHT(CONCATENATE("0",MONTH(EW4)),2)),[1]Transferencias!$Q$7:$Q$359),0)</f>
        <v>0</v>
      </c>
      <c r="EX39" s="5">
        <f>IFERROR(SUMIF([1]Transferencias!$P$7:$Q$359,CONCATENATE("01",RIGHT(CONCATENATE("0",DAY(EX4)),2),RIGHT(CONCATENATE("0",MONTH(EX4)),2)),[1]Transferencias!$Q$7:$Q$359),0)</f>
        <v>0</v>
      </c>
      <c r="EY39" s="5">
        <f>IFERROR(SUMIF([1]Transferencias!$P$7:$Q$359,CONCATENATE("01",RIGHT(CONCATENATE("0",DAY(EY4)),2),RIGHT(CONCATENATE("0",MONTH(EY4)),2)),[1]Transferencias!$Q$7:$Q$359),0)</f>
        <v>0</v>
      </c>
      <c r="EZ39" s="5">
        <f>IFERROR(SUMIF([1]Transferencias!$P$7:$Q$359,CONCATENATE("01",RIGHT(CONCATENATE("0",DAY(EZ4)),2),RIGHT(CONCATENATE("0",MONTH(EZ4)),2)),[1]Transferencias!$Q$7:$Q$359),0)</f>
        <v>0</v>
      </c>
      <c r="FA39" s="5">
        <f>IFERROR(SUMIF([1]Transferencias!$P$7:$Q$359,CONCATENATE("01",RIGHT(CONCATENATE("0",DAY(FA4)),2),RIGHT(CONCATENATE("0",MONTH(FA4)),2)),[1]Transferencias!$Q$7:$Q$359),0)</f>
        <v>0</v>
      </c>
      <c r="FB39" s="5">
        <f>IFERROR(SUMIF([1]Transferencias!$P$7:$Q$359,CONCATENATE("01",RIGHT(CONCATENATE("0",DAY(FB4)),2),RIGHT(CONCATENATE("0",MONTH(FB4)),2)),[1]Transferencias!$Q$7:$Q$359),0)</f>
        <v>0</v>
      </c>
      <c r="FC39" s="5">
        <f>IFERROR(SUMIF([1]Transferencias!$P$7:$Q$359,CONCATENATE("01",RIGHT(CONCATENATE("0",DAY(FC4)),2),RIGHT(CONCATENATE("0",MONTH(FC4)),2)),[1]Transferencias!$Q$7:$Q$359),0)</f>
        <v>0</v>
      </c>
      <c r="FD39" s="5">
        <f>IFERROR(SUMIF([1]Transferencias!$P$7:$Q$359,CONCATENATE("01",RIGHT(CONCATENATE("0",DAY(FD4)),2),RIGHT(CONCATENATE("0",MONTH(FD4)),2)),[1]Transferencias!$Q$7:$Q$359),0)</f>
        <v>0</v>
      </c>
      <c r="FE39" s="5">
        <f>IFERROR(SUMIF([1]Transferencias!$P$7:$Q$359,CONCATENATE("01",RIGHT(CONCATENATE("0",DAY(FE4)),2),RIGHT(CONCATENATE("0",MONTH(FE4)),2)),[1]Transferencias!$Q$7:$Q$359),0)</f>
        <v>0</v>
      </c>
      <c r="FF39" s="5">
        <f>IFERROR(SUMIF([1]Transferencias!$P$7:$Q$359,CONCATENATE("01",RIGHT(CONCATENATE("0",DAY(FF4)),2),RIGHT(CONCATENATE("0",MONTH(FF4)),2)),[1]Transferencias!$Q$7:$Q$359),0)</f>
        <v>0</v>
      </c>
      <c r="FG39" s="5">
        <f>IFERROR(SUMIF([1]Transferencias!$P$7:$Q$359,CONCATENATE("01",RIGHT(CONCATENATE("0",DAY(FG4)),2),RIGHT(CONCATENATE("0",MONTH(FG4)),2)),[1]Transferencias!$Q$7:$Q$359),0)</f>
        <v>0</v>
      </c>
      <c r="FH39" s="5">
        <f>IFERROR(SUMIF([1]Transferencias!$P$7:$Q$359,CONCATENATE("01",RIGHT(CONCATENATE("0",DAY(FH4)),2),RIGHT(CONCATENATE("0",MONTH(FH4)),2)),[1]Transferencias!$Q$7:$Q$359),0)</f>
        <v>0</v>
      </c>
      <c r="FI39" s="5">
        <f>IFERROR(SUMIF([1]Transferencias!$P$7:$Q$359,CONCATENATE("01",RIGHT(CONCATENATE("0",DAY(FI4)),2),RIGHT(CONCATENATE("0",MONTH(FI4)),2)),[1]Transferencias!$Q$7:$Q$359),0)</f>
        <v>0</v>
      </c>
      <c r="FJ39" s="5">
        <f>IFERROR(SUMIF([1]Transferencias!$P$7:$Q$359,CONCATENATE("01",RIGHT(CONCATENATE("0",DAY(FJ4)),2),RIGHT(CONCATENATE("0",MONTH(FJ4)),2)),[1]Transferencias!$Q$7:$Q$359),0)</f>
        <v>0</v>
      </c>
      <c r="FK39" s="5">
        <f>IFERROR(SUMIF([1]Transferencias!$P$7:$Q$359,CONCATENATE("01",RIGHT(CONCATENATE("0",DAY(FK4)),2),RIGHT(CONCATENATE("0",MONTH(FK4)),2)),[1]Transferencias!$Q$7:$Q$359),0)</f>
        <v>0</v>
      </c>
      <c r="FL39" s="5">
        <f>IFERROR(SUMIF([1]Transferencias!$P$7:$Q$359,CONCATENATE("01",RIGHT(CONCATENATE("0",DAY(FL4)),2),RIGHT(CONCATENATE("0",MONTH(FL4)),2)),[1]Transferencias!$Q$7:$Q$359),0)</f>
        <v>0</v>
      </c>
      <c r="FM39" s="5">
        <f>IFERROR(SUMIF([1]Transferencias!$P$7:$Q$359,CONCATENATE("01",RIGHT(CONCATENATE("0",DAY(FM4)),2),RIGHT(CONCATENATE("0",MONTH(FM4)),2)),[1]Transferencias!$Q$7:$Q$359),0)</f>
        <v>0</v>
      </c>
      <c r="FN39" s="5">
        <f>IFERROR(SUMIF([1]Transferencias!$P$7:$Q$359,CONCATENATE("01",RIGHT(CONCATENATE("0",DAY(FN4)),2),RIGHT(CONCATENATE("0",MONTH(FN4)),2)),[1]Transferencias!$Q$7:$Q$359),0)</f>
        <v>0</v>
      </c>
      <c r="FO39" s="5">
        <f>IFERROR(SUMIF([1]Transferencias!$P$7:$Q$359,CONCATENATE("01",RIGHT(CONCATENATE("0",DAY(FO4)),2),RIGHT(CONCATENATE("0",MONTH(FO4)),2)),[1]Transferencias!$Q$7:$Q$359),0)</f>
        <v>0</v>
      </c>
      <c r="FP39" s="5">
        <f>IFERROR(SUMIF([1]Transferencias!$P$7:$Q$359,CONCATENATE("01",RIGHT(CONCATENATE("0",DAY(FP4)),2),RIGHT(CONCATENATE("0",MONTH(FP4)),2)),[1]Transferencias!$Q$7:$Q$359),0)</f>
        <v>0</v>
      </c>
      <c r="FQ39" s="5">
        <f>IFERROR(SUMIF([1]Transferencias!$P$7:$Q$359,CONCATENATE("01",RIGHT(CONCATENATE("0",DAY(FQ4)),2),RIGHT(CONCATENATE("0",MONTH(FQ4)),2)),[1]Transferencias!$Q$7:$Q$359),0)</f>
        <v>0</v>
      </c>
      <c r="FR39" s="5">
        <f>IFERROR(SUMIF([1]Transferencias!$P$7:$Q$359,CONCATENATE("01",RIGHT(CONCATENATE("0",DAY(FR4)),2),RIGHT(CONCATENATE("0",MONTH(FR4)),2)),[1]Transferencias!$Q$7:$Q$359),0)</f>
        <v>0</v>
      </c>
      <c r="FS39" s="5">
        <f>IFERROR(SUMIF([1]Transferencias!$P$7:$Q$359,CONCATENATE("01",RIGHT(CONCATENATE("0",DAY(FS4)),2),RIGHT(CONCATENATE("0",MONTH(FS4)),2)),[1]Transferencias!$Q$7:$Q$359),0)</f>
        <v>0</v>
      </c>
      <c r="FT39" s="5">
        <f>IFERROR(SUMIF([1]Transferencias!$P$7:$Q$359,CONCATENATE("01",RIGHT(CONCATENATE("0",DAY(FT4)),2),RIGHT(CONCATENATE("0",MONTH(FT4)),2)),[1]Transferencias!$Q$7:$Q$359),0)</f>
        <v>0</v>
      </c>
      <c r="FU39" s="5">
        <f>IFERROR(SUMIF([1]Transferencias!$P$7:$Q$359,CONCATENATE("01",RIGHT(CONCATENATE("0",DAY(FU4)),2),RIGHT(CONCATENATE("0",MONTH(FU4)),2)),[1]Transferencias!$Q$7:$Q$359),0)</f>
        <v>0</v>
      </c>
      <c r="FV39" s="5">
        <f>IFERROR(SUMIF([1]Transferencias!$P$7:$Q$359,CONCATENATE("01",RIGHT(CONCATENATE("0",DAY(FV4)),2),RIGHT(CONCATENATE("0",MONTH(FV4)),2)),[1]Transferencias!$Q$7:$Q$359),0)</f>
        <v>0</v>
      </c>
      <c r="FW39" s="5">
        <f>IFERROR(SUMIF([1]Transferencias!$P$7:$Q$359,CONCATENATE("01",RIGHT(CONCATENATE("0",DAY(FW4)),2),RIGHT(CONCATENATE("0",MONTH(FW4)),2)),[1]Transferencias!$Q$7:$Q$359),0)</f>
        <v>0</v>
      </c>
      <c r="FX39" s="5">
        <f>IFERROR(SUMIF([1]Transferencias!$P$7:$Q$359,CONCATENATE("01",RIGHT(CONCATENATE("0",DAY(FX4)),2),RIGHT(CONCATENATE("0",MONTH(FX4)),2)),[1]Transferencias!$Q$7:$Q$359),0)</f>
        <v>0</v>
      </c>
      <c r="FY39" s="5">
        <f>IFERROR(SUMIF([1]Transferencias!$P$7:$Q$359,CONCATENATE("01",RIGHT(CONCATENATE("0",DAY(FY4)),2),RIGHT(CONCATENATE("0",MONTH(FY4)),2)),[1]Transferencias!$Q$7:$Q$359),0)</f>
        <v>0</v>
      </c>
      <c r="FZ39" s="5">
        <f>IFERROR(SUMIF([1]Transferencias!$P$7:$Q$359,CONCATENATE("01",RIGHT(CONCATENATE("0",DAY(FZ4)),2),RIGHT(CONCATENATE("0",MONTH(FZ4)),2)),[1]Transferencias!$Q$7:$Q$359),0)</f>
        <v>0</v>
      </c>
      <c r="GA39" s="5">
        <f>IFERROR(SUMIF([1]Transferencias!$P$7:$Q$359,CONCATENATE("01",RIGHT(CONCATENATE("0",DAY(GA4)),2),RIGHT(CONCATENATE("0",MONTH(GA4)),2)),[1]Transferencias!$Q$7:$Q$359),0)</f>
        <v>0</v>
      </c>
      <c r="GB39" s="5">
        <f>IFERROR(SUMIF([1]Transferencias!$P$7:$Q$359,CONCATENATE("01",RIGHT(CONCATENATE("0",DAY(GB4)),2),RIGHT(CONCATENATE("0",MONTH(GB4)),2)),[1]Transferencias!$Q$7:$Q$359),0)</f>
        <v>0</v>
      </c>
      <c r="GC39" s="5">
        <f>IFERROR(SUMIF([1]Transferencias!$P$7:$Q$359,CONCATENATE("01",RIGHT(CONCATENATE("0",DAY(GC4)),2),RIGHT(CONCATENATE("0",MONTH(GC4)),2)),[1]Transferencias!$Q$7:$Q$359),0)</f>
        <v>0</v>
      </c>
      <c r="GD39" s="5">
        <f>IFERROR(SUMIF([1]Transferencias!$P$7:$Q$359,CONCATENATE("01",RIGHT(CONCATENATE("0",DAY(GD4)),2),RIGHT(CONCATENATE("0",MONTH(GD4)),2)),[1]Transferencias!$Q$7:$Q$359),0)</f>
        <v>0</v>
      </c>
      <c r="GE39" s="5">
        <f>IFERROR(SUMIF([1]Transferencias!$P$7:$Q$359,CONCATENATE("01",RIGHT(CONCATENATE("0",DAY(GE4)),2),RIGHT(CONCATENATE("0",MONTH(GE4)),2)),[1]Transferencias!$Q$7:$Q$359),0)</f>
        <v>0</v>
      </c>
      <c r="GF39" s="5">
        <f>IFERROR(SUMIF([1]Transferencias!$P$7:$Q$359,CONCATENATE("01",RIGHT(CONCATENATE("0",DAY(GF4)),2),RIGHT(CONCATENATE("0",MONTH(GF4)),2)),[1]Transferencias!$Q$7:$Q$359),0)</f>
        <v>0</v>
      </c>
      <c r="GG39" s="5">
        <f>IFERROR(SUMIF([1]Transferencias!$P$7:$Q$359,CONCATENATE("01",RIGHT(CONCATENATE("0",DAY(GG4)),2),RIGHT(CONCATENATE("0",MONTH(GG4)),2)),[1]Transferencias!$Q$7:$Q$359),0)</f>
        <v>0</v>
      </c>
      <c r="GH39" s="5">
        <f>IFERROR(SUMIF([1]Transferencias!$P$7:$Q$359,CONCATENATE("01",RIGHT(CONCATENATE("0",DAY(GH4)),2),RIGHT(CONCATENATE("0",MONTH(GH4)),2)),[1]Transferencias!$Q$7:$Q$359),0)</f>
        <v>0</v>
      </c>
      <c r="GI39" s="5">
        <f>IFERROR(SUMIF([1]Transferencias!$P$7:$Q$359,CONCATENATE("01",RIGHT(CONCATENATE("0",DAY(GI4)),2),RIGHT(CONCATENATE("0",MONTH(GI4)),2)),[1]Transferencias!$Q$7:$Q$359),0)</f>
        <v>0</v>
      </c>
      <c r="GJ39" s="5">
        <f>IFERROR(SUMIF([1]Transferencias!$P$7:$Q$359,CONCATENATE("01",RIGHT(CONCATENATE("0",DAY(GJ4)),2),RIGHT(CONCATENATE("0",MONTH(GJ4)),2)),[1]Transferencias!$Q$7:$Q$359),0)</f>
        <v>0</v>
      </c>
      <c r="GK39" s="5">
        <f>IFERROR(SUMIF([1]Transferencias!$P$7:$Q$359,CONCATENATE("01",RIGHT(CONCATENATE("0",DAY(GK4)),2),RIGHT(CONCATENATE("0",MONTH(GK4)),2)),[1]Transferencias!$Q$7:$Q$359),0)</f>
        <v>0</v>
      </c>
      <c r="GL39" s="5">
        <f>IFERROR(SUMIF([1]Transferencias!$P$7:$Q$359,CONCATENATE("01",RIGHT(CONCATENATE("0",DAY(GL4)),2),RIGHT(CONCATENATE("0",MONTH(GL4)),2)),[1]Transferencias!$Q$7:$Q$359),0)</f>
        <v>0</v>
      </c>
      <c r="GM39" s="5">
        <f>IFERROR(SUMIF([1]Transferencias!$P$7:$Q$359,CONCATENATE("01",RIGHT(CONCATENATE("0",DAY(GM4)),2),RIGHT(CONCATENATE("0",MONTH(GM4)),2)),[1]Transferencias!$Q$7:$Q$359),0)</f>
        <v>0</v>
      </c>
      <c r="GN39" s="5">
        <f>IFERROR(SUMIF([1]Transferencias!$P$7:$Q$359,CONCATENATE("01",RIGHT(CONCATENATE("0",DAY(GN4)),2),RIGHT(CONCATENATE("0",MONTH(GN4)),2)),[1]Transferencias!$Q$7:$Q$359),0)</f>
        <v>0</v>
      </c>
      <c r="GO39" s="5">
        <f>IFERROR(SUMIF([1]Transferencias!$P$7:$Q$359,CONCATENATE("01",RIGHT(CONCATENATE("0",DAY(GO4)),2),RIGHT(CONCATENATE("0",MONTH(GO4)),2)),[1]Transferencias!$Q$7:$Q$359),0)</f>
        <v>0</v>
      </c>
      <c r="GP39" s="5">
        <f>IFERROR(SUMIF([1]Transferencias!$P$7:$Q$359,CONCATENATE("01",RIGHT(CONCATENATE("0",DAY(GP4)),2),RIGHT(CONCATENATE("0",MONTH(GP4)),2)),[1]Transferencias!$Q$7:$Q$359),0)</f>
        <v>0</v>
      </c>
      <c r="GQ39" s="5">
        <f>IFERROR(SUMIF([1]Transferencias!$P$7:$Q$359,CONCATENATE("01",RIGHT(CONCATENATE("0",DAY(GQ4)),2),RIGHT(CONCATENATE("0",MONTH(GQ4)),2)),[1]Transferencias!$Q$7:$Q$359),0)</f>
        <v>0</v>
      </c>
      <c r="GR39" s="5">
        <f>IFERROR(SUMIF([1]Transferencias!$P$7:$Q$359,CONCATENATE("01",RIGHT(CONCATENATE("0",DAY(GR4)),2),RIGHT(CONCATENATE("0",MONTH(GR4)),2)),[1]Transferencias!$Q$7:$Q$359),0)</f>
        <v>0</v>
      </c>
      <c r="GS39" s="5">
        <f>IFERROR(SUMIF([1]Transferencias!$P$7:$Q$359,CONCATENATE("01",RIGHT(CONCATENATE("0",DAY(GS4)),2),RIGHT(CONCATENATE("0",MONTH(GS4)),2)),[1]Transferencias!$Q$7:$Q$359),0)</f>
        <v>0</v>
      </c>
      <c r="GT39" s="5">
        <f>IFERROR(SUMIF([1]Transferencias!$P$7:$Q$359,CONCATENATE("01",RIGHT(CONCATENATE("0",DAY(GT4)),2),RIGHT(CONCATENATE("0",MONTH(GT4)),2)),[1]Transferencias!$Q$7:$Q$359),0)</f>
        <v>0</v>
      </c>
      <c r="GU39" s="5">
        <f>IFERROR(SUMIF([1]Transferencias!$P$7:$Q$359,CONCATENATE("01",RIGHT(CONCATENATE("0",DAY(GU4)),2),RIGHT(CONCATENATE("0",MONTH(GU4)),2)),[1]Transferencias!$Q$7:$Q$359),0)</f>
        <v>0</v>
      </c>
      <c r="GV39" s="5">
        <f>IFERROR(SUMIF([1]Transferencias!$P$7:$Q$359,CONCATENATE("01",RIGHT(CONCATENATE("0",DAY(GV4)),2),RIGHT(CONCATENATE("0",MONTH(GV4)),2)),[1]Transferencias!$Q$7:$Q$359),0)</f>
        <v>0</v>
      </c>
      <c r="GW39" s="5">
        <f>IFERROR(SUMIF([1]Transferencias!$P$7:$Q$359,CONCATENATE("01",RIGHT(CONCATENATE("0",DAY(GW4)),2),RIGHT(CONCATENATE("0",MONTH(GW4)),2)),[1]Transferencias!$Q$7:$Q$359),0)</f>
        <v>0</v>
      </c>
      <c r="GX39" s="5">
        <f>IFERROR(SUMIF([1]Transferencias!$P$7:$Q$359,CONCATENATE("01",RIGHT(CONCATENATE("0",DAY(GX4)),2),RIGHT(CONCATENATE("0",MONTH(GX4)),2)),[1]Transferencias!$Q$7:$Q$359),0)</f>
        <v>0</v>
      </c>
      <c r="GY39" s="5">
        <f>IFERROR(SUMIF([1]Transferencias!$P$7:$Q$359,CONCATENATE("01",RIGHT(CONCATENATE("0",DAY(GY4)),2),RIGHT(CONCATENATE("0",MONTH(GY4)),2)),[1]Transferencias!$Q$7:$Q$359),0)</f>
        <v>0</v>
      </c>
      <c r="GZ39" s="5">
        <f>IFERROR(SUMIF([1]Transferencias!$P$7:$Q$359,CONCATENATE("01",RIGHT(CONCATENATE("0",DAY(GZ4)),2),RIGHT(CONCATENATE("0",MONTH(GZ4)),2)),[1]Transferencias!$Q$7:$Q$359),0)</f>
        <v>0</v>
      </c>
      <c r="HA39" s="5">
        <f>IFERROR(SUMIF([1]Transferencias!$P$7:$Q$359,CONCATENATE("01",RIGHT(CONCATENATE("0",DAY(HA4)),2),RIGHT(CONCATENATE("0",MONTH(HA4)),2)),[1]Transferencias!$Q$7:$Q$359),0)</f>
        <v>0</v>
      </c>
      <c r="HB39" s="5">
        <f>IFERROR(SUMIF([1]Transferencias!$P$7:$Q$359,CONCATENATE("01",RIGHT(CONCATENATE("0",DAY(HB4)),2),RIGHT(CONCATENATE("0",MONTH(HB4)),2)),[1]Transferencias!$Q$7:$Q$359),0)</f>
        <v>0</v>
      </c>
      <c r="HC39" s="5">
        <f>IFERROR(SUMIF([1]Transferencias!$P$7:$Q$359,CONCATENATE("01",RIGHT(CONCATENATE("0",DAY(HC4)),2),RIGHT(CONCATENATE("0",MONTH(HC4)),2)),[1]Transferencias!$Q$7:$Q$359),0)</f>
        <v>0</v>
      </c>
      <c r="HD39" s="5">
        <f>IFERROR(SUMIF([1]Transferencias!$P$7:$Q$359,CONCATENATE("01",RIGHT(CONCATENATE("0",DAY(HD4)),2),RIGHT(CONCATENATE("0",MONTH(HD4)),2)),[1]Transferencias!$Q$7:$Q$359),0)</f>
        <v>0</v>
      </c>
      <c r="HE39" s="5">
        <f>IFERROR(SUMIF([1]Transferencias!$P$7:$Q$359,CONCATENATE("01",RIGHT(CONCATENATE("0",DAY(HE4)),2),RIGHT(CONCATENATE("0",MONTH(HE4)),2)),[1]Transferencias!$Q$7:$Q$359),0)</f>
        <v>0</v>
      </c>
      <c r="HF39" s="5">
        <f>IFERROR(SUMIF([1]Transferencias!$P$7:$Q$359,CONCATENATE("01",RIGHT(CONCATENATE("0",DAY(HF4)),2),RIGHT(CONCATENATE("0",MONTH(HF4)),2)),[1]Transferencias!$Q$7:$Q$359),0)</f>
        <v>0</v>
      </c>
      <c r="HG39" s="5">
        <f>IFERROR(SUMIF([1]Transferencias!$P$7:$Q$359,CONCATENATE("01",RIGHT(CONCATENATE("0",DAY(HG4)),2),RIGHT(CONCATENATE("0",MONTH(HG4)),2)),[1]Transferencias!$Q$7:$Q$359),0)</f>
        <v>0</v>
      </c>
      <c r="HH39" s="5">
        <f>IFERROR(SUMIF([1]Transferencias!$P$7:$Q$359,CONCATENATE("01",RIGHT(CONCATENATE("0",DAY(HH4)),2),RIGHT(CONCATENATE("0",MONTH(HH4)),2)),[1]Transferencias!$Q$7:$Q$359),0)</f>
        <v>0</v>
      </c>
      <c r="HI39" s="5">
        <f>IFERROR(SUMIF([1]Transferencias!$P$7:$Q$359,CONCATENATE("01",RIGHT(CONCATENATE("0",DAY(HI4)),2),RIGHT(CONCATENATE("0",MONTH(HI4)),2)),[1]Transferencias!$Q$7:$Q$359),0)</f>
        <v>0</v>
      </c>
      <c r="HJ39" s="5">
        <f>IFERROR(SUMIF([1]Transferencias!$P$7:$Q$359,CONCATENATE("01",RIGHT(CONCATENATE("0",DAY(HJ4)),2),RIGHT(CONCATENATE("0",MONTH(HJ4)),2)),[1]Transferencias!$Q$7:$Q$359),0)</f>
        <v>0</v>
      </c>
      <c r="HK39" s="5">
        <f>IFERROR(SUMIF([1]Transferencias!$P$7:$Q$359,CONCATENATE("01",RIGHT(CONCATENATE("0",DAY(HK4)),2),RIGHT(CONCATENATE("0",MONTH(HK4)),2)),[1]Transferencias!$Q$7:$Q$359),0)</f>
        <v>0</v>
      </c>
      <c r="HL39" s="5">
        <f>IFERROR(SUMIF([1]Transferencias!$P$7:$Q$359,CONCATENATE("01",RIGHT(CONCATENATE("0",DAY(HL4)),2),RIGHT(CONCATENATE("0",MONTH(HL4)),2)),[1]Transferencias!$Q$7:$Q$359),0)</f>
        <v>0</v>
      </c>
      <c r="HM39" s="5">
        <f>IFERROR(SUMIF([1]Transferencias!$P$7:$Q$359,CONCATENATE("01",RIGHT(CONCATENATE("0",DAY(HM4)),2),RIGHT(CONCATENATE("0",MONTH(HM4)),2)),[1]Transferencias!$Q$7:$Q$359),0)</f>
        <v>0</v>
      </c>
      <c r="HN39" s="5">
        <f>IFERROR(SUMIF([1]Transferencias!$P$7:$Q$359,CONCATENATE("01",RIGHT(CONCATENATE("0",DAY(HN4)),2),RIGHT(CONCATENATE("0",MONTH(HN4)),2)),[1]Transferencias!$Q$7:$Q$359),0)</f>
        <v>0</v>
      </c>
      <c r="HO39" s="5">
        <f>IFERROR(SUMIF([1]Transferencias!$P$7:$Q$359,CONCATENATE("01",RIGHT(CONCATENATE("0",DAY(HO4)),2),RIGHT(CONCATENATE("0",MONTH(HO4)),2)),[1]Transferencias!$Q$7:$Q$359),0)</f>
        <v>0</v>
      </c>
      <c r="HP39" s="5">
        <f>IFERROR(SUMIF([1]Transferencias!$P$7:$Q$359,CONCATENATE("01",RIGHT(CONCATENATE("0",DAY(HP4)),2),RIGHT(CONCATENATE("0",MONTH(HP4)),2)),[1]Transferencias!$Q$7:$Q$359),0)</f>
        <v>0</v>
      </c>
      <c r="HQ39" s="5">
        <f>IFERROR(SUMIF([1]Transferencias!$P$7:$Q$359,CONCATENATE("01",RIGHT(CONCATENATE("0",DAY(HQ4)),2),RIGHT(CONCATENATE("0",MONTH(HQ4)),2)),[1]Transferencias!$Q$7:$Q$359),0)</f>
        <v>0</v>
      </c>
      <c r="HR39" s="5">
        <f>IFERROR(SUMIF([1]Transferencias!$P$7:$Q$359,CONCATENATE("01",RIGHT(CONCATENATE("0",DAY(HR4)),2),RIGHT(CONCATENATE("0",MONTH(HR4)),2)),[1]Transferencias!$Q$7:$Q$359),0)</f>
        <v>0</v>
      </c>
      <c r="HS39" s="5">
        <f>IFERROR(SUMIF([1]Transferencias!$P$7:$Q$359,CONCATENATE("01",RIGHT(CONCATENATE("0",DAY(HS4)),2),RIGHT(CONCATENATE("0",MONTH(HS4)),2)),[1]Transferencias!$Q$7:$Q$359),0)</f>
        <v>0</v>
      </c>
      <c r="HT39" s="5">
        <f>IFERROR(SUMIF([1]Transferencias!$P$7:$Q$359,CONCATENATE("01",RIGHT(CONCATENATE("0",DAY(HT4)),2),RIGHT(CONCATENATE("0",MONTH(HT4)),2)),[1]Transferencias!$Q$7:$Q$359),0)</f>
        <v>0</v>
      </c>
      <c r="HU39" s="5">
        <f>IFERROR(SUMIF([1]Transferencias!$P$7:$Q$359,CONCATENATE("01",RIGHT(CONCATENATE("0",DAY(HU4)),2),RIGHT(CONCATENATE("0",MONTH(HU4)),2)),[1]Transferencias!$Q$7:$Q$359),0)</f>
        <v>0</v>
      </c>
      <c r="HV39" s="5">
        <f>IFERROR(SUMIF([1]Transferencias!$P$7:$Q$359,CONCATENATE("01",RIGHT(CONCATENATE("0",DAY(HV4)),2),RIGHT(CONCATENATE("0",MONTH(HV4)),2)),[1]Transferencias!$Q$7:$Q$359),0)</f>
        <v>0</v>
      </c>
      <c r="HW39" s="5">
        <f>IFERROR(SUMIF([1]Transferencias!$P$7:$Q$359,CONCATENATE("01",RIGHT(CONCATENATE("0",DAY(HW4)),2),RIGHT(CONCATENATE("0",MONTH(HW4)),2)),[1]Transferencias!$Q$7:$Q$359),0)</f>
        <v>0</v>
      </c>
      <c r="HX39" s="5">
        <f>IFERROR(SUMIF([1]Transferencias!$P$7:$Q$359,CONCATENATE("01",RIGHT(CONCATENATE("0",DAY(HX4)),2),RIGHT(CONCATENATE("0",MONTH(HX4)),2)),[1]Transferencias!$Q$7:$Q$359),0)</f>
        <v>0</v>
      </c>
      <c r="HY39" s="5">
        <f>IFERROR(SUMIF([1]Transferencias!$P$7:$Q$359,CONCATENATE("01",RIGHT(CONCATENATE("0",DAY(HY4)),2),RIGHT(CONCATENATE("0",MONTH(HY4)),2)),[1]Transferencias!$Q$7:$Q$359),0)</f>
        <v>0</v>
      </c>
      <c r="HZ39" s="5">
        <f>IFERROR(SUMIF([1]Transferencias!$P$7:$Q$359,CONCATENATE("01",RIGHT(CONCATENATE("0",DAY(HZ4)),2),RIGHT(CONCATENATE("0",MONTH(HZ4)),2)),[1]Transferencias!$Q$7:$Q$359),0)</f>
        <v>0</v>
      </c>
      <c r="IA39" s="5">
        <f>IFERROR(SUMIF([1]Transferencias!$P$7:$Q$359,CONCATENATE("01",RIGHT(CONCATENATE("0",DAY(IA4)),2),RIGHT(CONCATENATE("0",MONTH(IA4)),2)),[1]Transferencias!$Q$7:$Q$359),0)</f>
        <v>0</v>
      </c>
      <c r="IB39" s="5">
        <f>IFERROR(SUMIF([1]Transferencias!$P$7:$Q$359,CONCATENATE("01",RIGHT(CONCATENATE("0",DAY(IB4)),2),RIGHT(CONCATENATE("0",MONTH(IB4)),2)),[1]Transferencias!$Q$7:$Q$359),0)</f>
        <v>0</v>
      </c>
      <c r="IC39" s="5">
        <f>IFERROR(SUMIF([1]Transferencias!$P$7:$Q$359,CONCATENATE("01",RIGHT(CONCATENATE("0",DAY(IC4)),2),RIGHT(CONCATENATE("0",MONTH(IC4)),2)),[1]Transferencias!$Q$7:$Q$359),0)</f>
        <v>0</v>
      </c>
      <c r="ID39" s="5">
        <f>IFERROR(SUMIF([1]Transferencias!$P$7:$Q$359,CONCATENATE("01",RIGHT(CONCATENATE("0",DAY(ID4)),2),RIGHT(CONCATENATE("0",MONTH(ID4)),2)),[1]Transferencias!$Q$7:$Q$359),0)</f>
        <v>0</v>
      </c>
      <c r="IE39" s="5">
        <f>IFERROR(SUMIF([1]Transferencias!$P$7:$Q$359,CONCATENATE("01",RIGHT(CONCATENATE("0",DAY(IE4)),2),RIGHT(CONCATENATE("0",MONTH(IE4)),2)),[1]Transferencias!$Q$7:$Q$359),0)</f>
        <v>0</v>
      </c>
      <c r="IF39" s="5">
        <f>IFERROR(SUMIF([1]Transferencias!$P$7:$Q$359,CONCATENATE("01",RIGHT(CONCATENATE("0",DAY(IF4)),2),RIGHT(CONCATENATE("0",MONTH(IF4)),2)),[1]Transferencias!$Q$7:$Q$359),0)</f>
        <v>0</v>
      </c>
      <c r="IG39" s="5">
        <f>IFERROR(SUMIF([1]Transferencias!$P$7:$Q$359,CONCATENATE("01",RIGHT(CONCATENATE("0",DAY(IG4)),2),RIGHT(CONCATENATE("0",MONTH(IG4)),2)),[1]Transferencias!$Q$7:$Q$359),0)</f>
        <v>0</v>
      </c>
      <c r="IH39" s="5">
        <f>IFERROR(SUMIF([1]Transferencias!$P$7:$Q$359,CONCATENATE("01",RIGHT(CONCATENATE("0",DAY(IH4)),2),RIGHT(CONCATENATE("0",MONTH(IH4)),2)),[1]Transferencias!$Q$7:$Q$359),0)</f>
        <v>0</v>
      </c>
      <c r="II39" s="5">
        <f>IFERROR(SUMIF([1]Transferencias!$P$7:$Q$359,CONCATENATE("01",RIGHT(CONCATENATE("0",DAY(II4)),2),RIGHT(CONCATENATE("0",MONTH(II4)),2)),[1]Transferencias!$Q$7:$Q$359),0)</f>
        <v>0</v>
      </c>
      <c r="IJ39" s="5">
        <f>IFERROR(SUMIF([1]Transferencias!$P$7:$Q$359,CONCATENATE("01",RIGHT(CONCATENATE("0",DAY(IJ4)),2),RIGHT(CONCATENATE("0",MONTH(IJ4)),2)),[1]Transferencias!$Q$7:$Q$359),0)</f>
        <v>0</v>
      </c>
      <c r="IK39" s="5">
        <f>IFERROR(SUMIF([1]Transferencias!$P$7:$Q$359,CONCATENATE("01",RIGHT(CONCATENATE("0",DAY(IK4)),2),RIGHT(CONCATENATE("0",MONTH(IK4)),2)),[1]Transferencias!$Q$7:$Q$359),0)</f>
        <v>0</v>
      </c>
      <c r="IL39" s="5">
        <f>IFERROR(SUMIF([1]Transferencias!$P$7:$Q$359,CONCATENATE("01",RIGHT(CONCATENATE("0",DAY(IL4)),2),RIGHT(CONCATENATE("0",MONTH(IL4)),2)),[1]Transferencias!$Q$7:$Q$359),0)</f>
        <v>0</v>
      </c>
      <c r="IM39" s="5">
        <f>IFERROR(SUMIF([1]Transferencias!$P$7:$Q$359,CONCATENATE("01",RIGHT(CONCATENATE("0",DAY(IM4)),2),RIGHT(CONCATENATE("0",MONTH(IM4)),2)),[1]Transferencias!$Q$7:$Q$359),0)</f>
        <v>0</v>
      </c>
      <c r="IN39" s="5">
        <f>IFERROR(SUMIF([1]Transferencias!$P$7:$Q$359,CONCATENATE("01",RIGHT(CONCATENATE("0",DAY(IN4)),2),RIGHT(CONCATENATE("0",MONTH(IN4)),2)),[1]Transferencias!$Q$7:$Q$359),0)</f>
        <v>0</v>
      </c>
      <c r="IO39" s="5">
        <f>IFERROR(SUMIF([1]Transferencias!$P$7:$Q$359,CONCATENATE("01",RIGHT(CONCATENATE("0",DAY(IO4)),2),RIGHT(CONCATENATE("0",MONTH(IO4)),2)),[1]Transferencias!$Q$7:$Q$359),0)</f>
        <v>0</v>
      </c>
      <c r="IP39" s="5">
        <f>IFERROR(SUMIF([1]Transferencias!$P$7:$Q$359,CONCATENATE("01",RIGHT(CONCATENATE("0",DAY(IP4)),2),RIGHT(CONCATENATE("0",MONTH(IP4)),2)),[1]Transferencias!$Q$7:$Q$359),0)</f>
        <v>0</v>
      </c>
      <c r="IQ39" s="5">
        <f>IFERROR(SUMIF([1]Transferencias!$P$7:$Q$359,CONCATENATE("01",RIGHT(CONCATENATE("0",DAY(IQ4)),2),RIGHT(CONCATENATE("0",MONTH(IQ4)),2)),[1]Transferencias!$Q$7:$Q$359),0)</f>
        <v>0</v>
      </c>
      <c r="IR39" s="5">
        <f>IFERROR(SUMIF([1]Transferencias!$P$7:$Q$359,CONCATENATE("01",RIGHT(CONCATENATE("0",DAY(IR4)),2),RIGHT(CONCATENATE("0",MONTH(IR4)),2)),[1]Transferencias!$Q$7:$Q$359),0)</f>
        <v>0</v>
      </c>
      <c r="IS39" s="5">
        <f>IFERROR(SUMIF([1]Transferencias!$P$7:$Q$359,CONCATENATE("01",RIGHT(CONCATENATE("0",DAY(IS4)),2),RIGHT(CONCATENATE("0",MONTH(IS4)),2)),[1]Transferencias!$Q$7:$Q$359),0)</f>
        <v>0</v>
      </c>
      <c r="IT39" s="5">
        <f>IFERROR(SUMIF([1]Transferencias!$P$7:$Q$359,CONCATENATE("01",RIGHT(CONCATENATE("0",DAY(IT4)),2),RIGHT(CONCATENATE("0",MONTH(IT4)),2)),[1]Transferencias!$Q$7:$Q$359),0)</f>
        <v>0</v>
      </c>
      <c r="IU39" s="5">
        <f>IFERROR(SUMIF([1]Transferencias!$P$7:$Q$359,CONCATENATE("01",RIGHT(CONCATENATE("0",DAY(IU4)),2),RIGHT(CONCATENATE("0",MONTH(IU4)),2)),[1]Transferencias!$Q$7:$Q$359),0)</f>
        <v>0</v>
      </c>
      <c r="IV39" s="5">
        <f>IFERROR(SUMIF([1]Transferencias!$P$7:$Q$359,CONCATENATE("01",RIGHT(CONCATENATE("0",DAY(IV4)),2),RIGHT(CONCATENATE("0",MONTH(IV4)),2)),[1]Transferencias!$Q$7:$Q$359),0)</f>
        <v>0</v>
      </c>
      <c r="IW39" s="5">
        <f>IFERROR(SUMIF([1]Transferencias!$P$7:$Q$359,CONCATENATE("01",RIGHT(CONCATENATE("0",DAY(IW4)),2),RIGHT(CONCATENATE("0",MONTH(IW4)),2)),[1]Transferencias!$Q$7:$Q$359),0)</f>
        <v>0</v>
      </c>
      <c r="IX39" s="5">
        <f>IFERROR(SUMIF([1]Transferencias!$P$7:$Q$359,CONCATENATE("01",RIGHT(CONCATENATE("0",DAY(IX4)),2),RIGHT(CONCATENATE("0",MONTH(IX4)),2)),[1]Transferencias!$Q$7:$Q$359),0)</f>
        <v>0</v>
      </c>
      <c r="IY39" s="5">
        <f>IFERROR(SUMIF([1]Transferencias!$P$7:$Q$359,CONCATENATE("01",RIGHT(CONCATENATE("0",DAY(IY4)),2),RIGHT(CONCATENATE("0",MONTH(IY4)),2)),[1]Transferencias!$Q$7:$Q$359),0)</f>
        <v>0</v>
      </c>
      <c r="IZ39" s="5">
        <f>IFERROR(SUMIF([1]Transferencias!$P$7:$Q$359,CONCATENATE("01",RIGHT(CONCATENATE("0",DAY(IZ4)),2),RIGHT(CONCATENATE("0",MONTH(IZ4)),2)),[1]Transferencias!$Q$7:$Q$359),0)</f>
        <v>0</v>
      </c>
      <c r="JA39" s="5">
        <f>IFERROR(SUMIF([1]Transferencias!$P$7:$Q$359,CONCATENATE("01",RIGHT(CONCATENATE("0",DAY(JA4)),2),RIGHT(CONCATENATE("0",MONTH(JA4)),2)),[1]Transferencias!$Q$7:$Q$359),0)</f>
        <v>0</v>
      </c>
      <c r="JB39" s="5">
        <f>IFERROR(SUMIF([1]Transferencias!$P$7:$Q$359,CONCATENATE("01",RIGHT(CONCATENATE("0",DAY(JB4)),2),RIGHT(CONCATENATE("0",MONTH(JB4)),2)),[1]Transferencias!$Q$7:$Q$359),0)</f>
        <v>0</v>
      </c>
      <c r="JC39" s="5">
        <f>IFERROR(SUMIF([1]Transferencias!$P$7:$Q$359,CONCATENATE("01",RIGHT(CONCATENATE("0",DAY(JC4)),2),RIGHT(CONCATENATE("0",MONTH(JC4)),2)),[1]Transferencias!$Q$7:$Q$359),0)</f>
        <v>0</v>
      </c>
      <c r="JD39" s="5">
        <f>IFERROR(SUMIF([1]Transferencias!$P$7:$Q$359,CONCATENATE("01",RIGHT(CONCATENATE("0",DAY(JD4)),2),RIGHT(CONCATENATE("0",MONTH(JD4)),2)),[1]Transferencias!$Q$7:$Q$359),0)</f>
        <v>0</v>
      </c>
      <c r="JE39" s="5">
        <f>IFERROR(SUMIF([1]Transferencias!$P$7:$Q$359,CONCATENATE("01",RIGHT(CONCATENATE("0",DAY(JE4)),2),RIGHT(CONCATENATE("0",MONTH(JE4)),2)),[1]Transferencias!$Q$7:$Q$359),0)</f>
        <v>0</v>
      </c>
      <c r="JF39" s="5">
        <f>IFERROR(SUMIF([1]Transferencias!$P$7:$Q$359,CONCATENATE("01",RIGHT(CONCATENATE("0",DAY(JF4)),2),RIGHT(CONCATENATE("0",MONTH(JF4)),2)),[1]Transferencias!$Q$7:$Q$359),0)</f>
        <v>0</v>
      </c>
      <c r="JG39" s="5">
        <f>IFERROR(SUMIF([1]Transferencias!$P$7:$Q$359,CONCATENATE("01",RIGHT(CONCATENATE("0",DAY(JG4)),2),RIGHT(CONCATENATE("0",MONTH(JG4)),2)),[1]Transferencias!$Q$7:$Q$359),0)</f>
        <v>0</v>
      </c>
      <c r="JH39" s="5">
        <f>IFERROR(SUMIF([1]Transferencias!$P$7:$Q$359,CONCATENATE("01",RIGHT(CONCATENATE("0",DAY(JH4)),2),RIGHT(CONCATENATE("0",MONTH(JH4)),2)),[1]Transferencias!$Q$7:$Q$359),0)</f>
        <v>0</v>
      </c>
      <c r="JI39" s="5">
        <f>IFERROR(SUMIF([1]Transferencias!$P$7:$Q$359,CONCATENATE("01",RIGHT(CONCATENATE("0",DAY(JI4)),2),RIGHT(CONCATENATE("0",MONTH(JI4)),2)),[1]Transferencias!$Q$7:$Q$359),0)</f>
        <v>0</v>
      </c>
      <c r="JJ39" s="5">
        <f>IFERROR(SUMIF([1]Transferencias!$P$7:$Q$359,CONCATENATE("01",RIGHT(CONCATENATE("0",DAY(JJ4)),2),RIGHT(CONCATENATE("0",MONTH(JJ4)),2)),[1]Transferencias!$Q$7:$Q$359),0)</f>
        <v>0</v>
      </c>
      <c r="JK39" s="5">
        <f>IFERROR(SUMIF([1]Transferencias!$P$7:$Q$359,CONCATENATE("01",RIGHT(CONCATENATE("0",DAY(JK4)),2),RIGHT(CONCATENATE("0",MONTH(JK4)),2)),[1]Transferencias!$Q$7:$Q$359),0)</f>
        <v>0</v>
      </c>
      <c r="JL39" s="5">
        <f>IFERROR(SUMIF([1]Transferencias!$P$7:$Q$359,CONCATENATE("01",RIGHT(CONCATENATE("0",DAY(JL4)),2),RIGHT(CONCATENATE("0",MONTH(JL4)),2)),[1]Transferencias!$Q$7:$Q$359),0)</f>
        <v>0</v>
      </c>
      <c r="JM39" s="5">
        <f>IFERROR(SUMIF([1]Transferencias!$P$7:$Q$359,CONCATENATE("01",RIGHT(CONCATENATE("0",DAY(JM4)),2),RIGHT(CONCATENATE("0",MONTH(JM4)),2)),[1]Transferencias!$Q$7:$Q$359),0)</f>
        <v>0</v>
      </c>
      <c r="JN39" s="5">
        <f>IFERROR(SUMIF([1]Transferencias!$P$7:$Q$359,CONCATENATE("01",RIGHT(CONCATENATE("0",DAY(JN4)),2),RIGHT(CONCATENATE("0",MONTH(JN4)),2)),[1]Transferencias!$Q$7:$Q$359),0)</f>
        <v>0</v>
      </c>
      <c r="JO39" s="5">
        <f>IFERROR(SUMIF([1]Transferencias!$P$7:$Q$359,CONCATENATE("01",RIGHT(CONCATENATE("0",DAY(JO4)),2),RIGHT(CONCATENATE("0",MONTH(JO4)),2)),[1]Transferencias!$Q$7:$Q$359),0)</f>
        <v>0</v>
      </c>
      <c r="JP39" s="5">
        <f>IFERROR(SUMIF([1]Transferencias!$P$7:$Q$359,CONCATENATE("01",RIGHT(CONCATENATE("0",DAY(JP4)),2),RIGHT(CONCATENATE("0",MONTH(JP4)),2)),[1]Transferencias!$Q$7:$Q$359),0)</f>
        <v>0</v>
      </c>
      <c r="JQ39" s="5">
        <f>IFERROR(SUMIF([1]Transferencias!$P$7:$Q$359,CONCATENATE("01",RIGHT(CONCATENATE("0",DAY(JQ4)),2),RIGHT(CONCATENATE("0",MONTH(JQ4)),2)),[1]Transferencias!$Q$7:$Q$359),0)</f>
        <v>0</v>
      </c>
      <c r="JR39" s="5">
        <f>IFERROR(SUMIF([1]Transferencias!$P$7:$Q$359,CONCATENATE("01",RIGHT(CONCATENATE("0",DAY(JR4)),2),RIGHT(CONCATENATE("0",MONTH(JR4)),2)),[1]Transferencias!$Q$7:$Q$359),0)</f>
        <v>0</v>
      </c>
      <c r="JS39" s="5">
        <f>IFERROR(SUMIF([1]Transferencias!$P$7:$Q$359,CONCATENATE("01",RIGHT(CONCATENATE("0",DAY(JS4)),2),RIGHT(CONCATENATE("0",MONTH(JS4)),2)),[1]Transferencias!$Q$7:$Q$359),0)</f>
        <v>0</v>
      </c>
      <c r="JT39" s="5">
        <f>IFERROR(SUMIF([1]Transferencias!$P$7:$Q$359,CONCATENATE("01",RIGHT(CONCATENATE("0",DAY(JT4)),2),RIGHT(CONCATENATE("0",MONTH(JT4)),2)),[1]Transferencias!$Q$7:$Q$359),0)</f>
        <v>0</v>
      </c>
      <c r="JU39" s="5">
        <f>IFERROR(SUMIF([1]Transferencias!$P$7:$Q$359,CONCATENATE("01",RIGHT(CONCATENATE("0",DAY(JU4)),2),RIGHT(CONCATENATE("0",MONTH(JU4)),2)),[1]Transferencias!$Q$7:$Q$359),0)</f>
        <v>0</v>
      </c>
      <c r="JV39" s="5">
        <f>IFERROR(SUMIF([1]Transferencias!$P$7:$Q$359,CONCATENATE("01",RIGHT(CONCATENATE("0",DAY(JV4)),2),RIGHT(CONCATENATE("0",MONTH(JV4)),2)),[1]Transferencias!$Q$7:$Q$359),0)</f>
        <v>0</v>
      </c>
      <c r="JW39" s="5">
        <f>IFERROR(SUMIF([1]Transferencias!$P$7:$Q$359,CONCATENATE("01",RIGHT(CONCATENATE("0",DAY(JW4)),2),RIGHT(CONCATENATE("0",MONTH(JW4)),2)),[1]Transferencias!$Q$7:$Q$359),0)</f>
        <v>0</v>
      </c>
      <c r="JX39" s="5">
        <f>IFERROR(SUMIF([1]Transferencias!$P$7:$Q$359,CONCATENATE("01",RIGHT(CONCATENATE("0",DAY(JX4)),2),RIGHT(CONCATENATE("0",MONTH(JX4)),2)),[1]Transferencias!$Q$7:$Q$359),0)</f>
        <v>0</v>
      </c>
      <c r="JY39" s="5">
        <f>IFERROR(SUMIF([1]Transferencias!$P$7:$Q$359,CONCATENATE("01",RIGHT(CONCATENATE("0",DAY(JY4)),2),RIGHT(CONCATENATE("0",MONTH(JY4)),2)),[1]Transferencias!$Q$7:$Q$359),0)</f>
        <v>0</v>
      </c>
      <c r="JZ39" s="5">
        <f>IFERROR(SUMIF([1]Transferencias!$P$7:$Q$359,CONCATENATE("01",RIGHT(CONCATENATE("0",DAY(JZ4)),2),RIGHT(CONCATENATE("0",MONTH(JZ4)),2)),[1]Transferencias!$Q$7:$Q$359),0)</f>
        <v>0</v>
      </c>
      <c r="KA39" s="5">
        <f>IFERROR(SUMIF([1]Transferencias!$P$7:$Q$359,CONCATENATE("01",RIGHT(CONCATENATE("0",DAY(KA4)),2),RIGHT(CONCATENATE("0",MONTH(KA4)),2)),[1]Transferencias!$Q$7:$Q$359),0)</f>
        <v>0</v>
      </c>
      <c r="KB39" s="5">
        <f>IFERROR(SUMIF([1]Transferencias!$P$7:$Q$359,CONCATENATE("01",RIGHT(CONCATENATE("0",DAY(KB4)),2),RIGHT(CONCATENATE("0",MONTH(KB4)),2)),[1]Transferencias!$Q$7:$Q$359),0)</f>
        <v>0</v>
      </c>
      <c r="KC39" s="5">
        <f>IFERROR(SUMIF([1]Transferencias!$P$7:$Q$359,CONCATENATE("01",RIGHT(CONCATENATE("0",DAY(KC4)),2),RIGHT(CONCATENATE("0",MONTH(KC4)),2)),[1]Transferencias!$Q$7:$Q$359),0)</f>
        <v>0</v>
      </c>
      <c r="KD39" s="5">
        <f>IFERROR(SUMIF([1]Transferencias!$P$7:$Q$359,CONCATENATE("01",RIGHT(CONCATENATE("0",DAY(KD4)),2),RIGHT(CONCATENATE("0",MONTH(KD4)),2)),[1]Transferencias!$Q$7:$Q$359),0)</f>
        <v>0</v>
      </c>
      <c r="KE39" s="5">
        <f>IFERROR(SUMIF([1]Transferencias!$P$7:$Q$359,CONCATENATE("01",RIGHT(CONCATENATE("0",DAY(KE4)),2),RIGHT(CONCATENATE("0",MONTH(KE4)),2)),[1]Transferencias!$Q$7:$Q$359),0)</f>
        <v>0</v>
      </c>
      <c r="KF39" s="5">
        <f>IFERROR(SUMIF([1]Transferencias!$P$7:$Q$359,CONCATENATE("01",RIGHT(CONCATENATE("0",DAY(KF4)),2),RIGHT(CONCATENATE("0",MONTH(KF4)),2)),[1]Transferencias!$Q$7:$Q$359),0)</f>
        <v>0</v>
      </c>
      <c r="KG39" s="5">
        <f>IFERROR(SUMIF([1]Transferencias!$P$7:$Q$359,CONCATENATE("01",RIGHT(CONCATENATE("0",DAY(KG4)),2),RIGHT(CONCATENATE("0",MONTH(KG4)),2)),[1]Transferencias!$Q$7:$Q$359),0)</f>
        <v>0</v>
      </c>
      <c r="KH39" s="5">
        <f>IFERROR(SUMIF([1]Transferencias!$P$7:$Q$359,CONCATENATE("01",RIGHT(CONCATENATE("0",DAY(KH4)),2),RIGHT(CONCATENATE("0",MONTH(KH4)),2)),[1]Transferencias!$Q$7:$Q$359),0)</f>
        <v>0</v>
      </c>
      <c r="KI39" s="5">
        <f>IFERROR(SUMIF([1]Transferencias!$P$7:$Q$359,CONCATENATE("01",RIGHT(CONCATENATE("0",DAY(KI4)),2),RIGHT(CONCATENATE("0",MONTH(KI4)),2)),[1]Transferencias!$Q$7:$Q$359),0)</f>
        <v>0</v>
      </c>
      <c r="KJ39" s="5">
        <f>IFERROR(SUMIF([1]Transferencias!$P$7:$Q$359,CONCATENATE("01",RIGHT(CONCATENATE("0",DAY(KJ4)),2),RIGHT(CONCATENATE("0",MONTH(KJ4)),2)),[1]Transferencias!$Q$7:$Q$359),0)</f>
        <v>0</v>
      </c>
      <c r="KK39" s="5">
        <f>IFERROR(SUMIF([1]Transferencias!$P$7:$Q$359,CONCATENATE("01",RIGHT(CONCATENATE("0",DAY(KK4)),2),RIGHT(CONCATENATE("0",MONTH(KK4)),2)),[1]Transferencias!$Q$7:$Q$359),0)</f>
        <v>0</v>
      </c>
      <c r="KL39" s="5">
        <f>IFERROR(SUMIF([1]Transferencias!$P$7:$Q$359,CONCATENATE("01",RIGHT(CONCATENATE("0",DAY(KL4)),2),RIGHT(CONCATENATE("0",MONTH(KL4)),2)),[1]Transferencias!$Q$7:$Q$359),0)</f>
        <v>0</v>
      </c>
      <c r="KM39" s="5">
        <f>IFERROR(SUMIF([1]Transferencias!$P$7:$Q$359,CONCATENATE("01",RIGHT(CONCATENATE("0",DAY(KM4)),2),RIGHT(CONCATENATE("0",MONTH(KM4)),2)),[1]Transferencias!$Q$7:$Q$359),0)</f>
        <v>0</v>
      </c>
      <c r="KN39" s="5">
        <f>IFERROR(SUMIF([1]Transferencias!$P$7:$Q$359,CONCATENATE("01",RIGHT(CONCATENATE("0",DAY(KN4)),2),RIGHT(CONCATENATE("0",MONTH(KN4)),2)),[1]Transferencias!$Q$7:$Q$359),0)</f>
        <v>0</v>
      </c>
      <c r="KO39" s="5">
        <f>IFERROR(SUMIF([1]Transferencias!$P$7:$Q$359,CONCATENATE("01",RIGHT(CONCATENATE("0",DAY(KO4)),2),RIGHT(CONCATENATE("0",MONTH(KO4)),2)),[1]Transferencias!$Q$7:$Q$359),0)</f>
        <v>0</v>
      </c>
      <c r="KP39" s="5">
        <f>IFERROR(SUMIF([1]Transferencias!$P$7:$Q$359,CONCATENATE("01",RIGHT(CONCATENATE("0",DAY(KP4)),2),RIGHT(CONCATENATE("0",MONTH(KP4)),2)),[1]Transferencias!$Q$7:$Q$359),0)</f>
        <v>0</v>
      </c>
      <c r="KQ39" s="5">
        <f>IFERROR(SUMIF([1]Transferencias!$P$7:$Q$359,CONCATENATE("01",RIGHT(CONCATENATE("0",DAY(KQ4)),2),RIGHT(CONCATENATE("0",MONTH(KQ4)),2)),[1]Transferencias!$Q$7:$Q$359),0)</f>
        <v>0</v>
      </c>
      <c r="KR39" s="5">
        <f>IFERROR(SUMIF([1]Transferencias!$P$7:$Q$359,CONCATENATE("01",RIGHT(CONCATENATE("0",DAY(KR4)),2),RIGHT(CONCATENATE("0",MONTH(KR4)),2)),[1]Transferencias!$Q$7:$Q$359),0)</f>
        <v>0</v>
      </c>
      <c r="KS39" s="5">
        <f>IFERROR(SUMIF([1]Transferencias!$P$7:$Q$359,CONCATENATE("01",RIGHT(CONCATENATE("0",DAY(KS4)),2),RIGHT(CONCATENATE("0",MONTH(KS4)),2)),[1]Transferencias!$Q$7:$Q$359),0)</f>
        <v>0</v>
      </c>
      <c r="KT39" s="5">
        <f>IFERROR(SUMIF([1]Transferencias!$P$7:$Q$359,CONCATENATE("01",RIGHT(CONCATENATE("0",DAY(KT4)),2),RIGHT(CONCATENATE("0",MONTH(KT4)),2)),[1]Transferencias!$Q$7:$Q$359),0)</f>
        <v>0</v>
      </c>
      <c r="KU39" s="5">
        <f>IFERROR(SUMIF([1]Transferencias!$P$7:$Q$359,CONCATENATE("01",RIGHT(CONCATENATE("0",DAY(KU4)),2),RIGHT(CONCATENATE("0",MONTH(KU4)),2)),[1]Transferencias!$Q$7:$Q$359),0)</f>
        <v>0</v>
      </c>
      <c r="KV39" s="5">
        <f>IFERROR(SUMIF([1]Transferencias!$P$7:$Q$359,CONCATENATE("01",RIGHT(CONCATENATE("0",DAY(KV4)),2),RIGHT(CONCATENATE("0",MONTH(KV4)),2)),[1]Transferencias!$Q$7:$Q$359),0)</f>
        <v>0</v>
      </c>
      <c r="KW39" s="5">
        <f>IFERROR(SUMIF([1]Transferencias!$P$7:$Q$359,CONCATENATE("01",RIGHT(CONCATENATE("0",DAY(KW4)),2),RIGHT(CONCATENATE("0",MONTH(KW4)),2)),[1]Transferencias!$Q$7:$Q$359),0)</f>
        <v>0</v>
      </c>
      <c r="KX39" s="5">
        <f>IFERROR(SUMIF([1]Transferencias!$P$7:$Q$359,CONCATENATE("01",RIGHT(CONCATENATE("0",DAY(KX4)),2),RIGHT(CONCATENATE("0",MONTH(KX4)),2)),[1]Transferencias!$Q$7:$Q$359),0)</f>
        <v>0</v>
      </c>
      <c r="KY39" s="5">
        <f>IFERROR(SUMIF([1]Transferencias!$P$7:$Q$359,CONCATENATE("01",RIGHT(CONCATENATE("0",DAY(KY4)),2),RIGHT(CONCATENATE("0",MONTH(KY4)),2)),[1]Transferencias!$Q$7:$Q$359),0)</f>
        <v>0</v>
      </c>
      <c r="KZ39" s="5">
        <f>IFERROR(SUMIF([1]Transferencias!$P$7:$Q$359,CONCATENATE("01",RIGHT(CONCATENATE("0",DAY(KZ4)),2),RIGHT(CONCATENATE("0",MONTH(KZ4)),2)),[1]Transferencias!$Q$7:$Q$359),0)</f>
        <v>0</v>
      </c>
      <c r="LA39" s="5">
        <f>IFERROR(SUMIF([1]Transferencias!$P$7:$Q$359,CONCATENATE("01",RIGHT(CONCATENATE("0",DAY(LA4)),2),RIGHT(CONCATENATE("0",MONTH(LA4)),2)),[1]Transferencias!$Q$7:$Q$359),0)</f>
        <v>0</v>
      </c>
      <c r="LB39" s="5">
        <f>IFERROR(SUMIF([1]Transferencias!$P$7:$Q$359,CONCATENATE("01",RIGHT(CONCATENATE("0",DAY(LB4)),2),RIGHT(CONCATENATE("0",MONTH(LB4)),2)),[1]Transferencias!$Q$7:$Q$359),0)</f>
        <v>0</v>
      </c>
      <c r="LC39" s="5">
        <f>IFERROR(SUMIF([1]Transferencias!$P$7:$Q$359,CONCATENATE("01",RIGHT(CONCATENATE("0",DAY(LC4)),2),RIGHT(CONCATENATE("0",MONTH(LC4)),2)),[1]Transferencias!$Q$7:$Q$359),0)</f>
        <v>0</v>
      </c>
      <c r="LD39" s="5">
        <f>IFERROR(SUMIF([1]Transferencias!$P$7:$Q$359,CONCATENATE("01",RIGHT(CONCATENATE("0",DAY(LD4)),2),RIGHT(CONCATENATE("0",MONTH(LD4)),2)),[1]Transferencias!$Q$7:$Q$359),0)</f>
        <v>0</v>
      </c>
      <c r="LE39" s="5">
        <f>IFERROR(SUMIF([1]Transferencias!$P$7:$Q$359,CONCATENATE("01",RIGHT(CONCATENATE("0",DAY(LE4)),2),RIGHT(CONCATENATE("0",MONTH(LE4)),2)),[1]Transferencias!$Q$7:$Q$359),0)</f>
        <v>0</v>
      </c>
      <c r="LF39" s="5">
        <f>IFERROR(SUMIF([1]Transferencias!$P$7:$Q$359,CONCATENATE("01",RIGHT(CONCATENATE("0",DAY(LF4)),2),RIGHT(CONCATENATE("0",MONTH(LF4)),2)),[1]Transferencias!$Q$7:$Q$359),0)</f>
        <v>0</v>
      </c>
      <c r="LG39" s="5">
        <f>IFERROR(SUMIF([1]Transferencias!$P$7:$Q$359,CONCATENATE("01",RIGHT(CONCATENATE("0",DAY(LG4)),2),RIGHT(CONCATENATE("0",MONTH(LG4)),2)),[1]Transferencias!$Q$7:$Q$359),0)</f>
        <v>0</v>
      </c>
      <c r="LH39" s="5">
        <f>IFERROR(SUMIF([1]Transferencias!$P$7:$Q$359,CONCATENATE("01",RIGHT(CONCATENATE("0",DAY(LH4)),2),RIGHT(CONCATENATE("0",MONTH(LH4)),2)),[1]Transferencias!$Q$7:$Q$359),0)</f>
        <v>0</v>
      </c>
      <c r="LI39" s="5">
        <f>IFERROR(SUMIF([1]Transferencias!$P$7:$Q$359,CONCATENATE("01",RIGHT(CONCATENATE("0",DAY(LI4)),2),RIGHT(CONCATENATE("0",MONTH(LI4)),2)),[1]Transferencias!$Q$7:$Q$359),0)</f>
        <v>0</v>
      </c>
      <c r="LJ39" s="5">
        <f>IFERROR(SUMIF([1]Transferencias!$P$7:$Q$359,CONCATENATE("01",RIGHT(CONCATENATE("0",DAY(LJ4)),2),RIGHT(CONCATENATE("0",MONTH(LJ4)),2)),[1]Transferencias!$Q$7:$Q$359),0)</f>
        <v>0</v>
      </c>
      <c r="LK39" s="5">
        <f>IFERROR(SUMIF([1]Transferencias!$P$7:$Q$359,CONCATENATE("01",RIGHT(CONCATENATE("0",DAY(LK4)),2),RIGHT(CONCATENATE("0",MONTH(LK4)),2)),[1]Transferencias!$Q$7:$Q$359),0)</f>
        <v>0</v>
      </c>
      <c r="LL39" s="5">
        <f>IFERROR(SUMIF([1]Transferencias!$P$7:$Q$359,CONCATENATE("01",RIGHT(CONCATENATE("0",DAY(LL4)),2),RIGHT(CONCATENATE("0",MONTH(LL4)),2)),[1]Transferencias!$Q$7:$Q$359),0)</f>
        <v>0</v>
      </c>
      <c r="LM39" s="5">
        <f>IFERROR(SUMIF([1]Transferencias!$P$7:$Q$359,CONCATENATE("01",RIGHT(CONCATENATE("0",DAY(LM4)),2),RIGHT(CONCATENATE("0",MONTH(LM4)),2)),[1]Transferencias!$Q$7:$Q$359),0)</f>
        <v>0</v>
      </c>
      <c r="LN39" s="5">
        <f>IFERROR(SUMIF([1]Transferencias!$P$7:$Q$359,CONCATENATE("01",RIGHT(CONCATENATE("0",DAY(LN4)),2),RIGHT(CONCATENATE("0",MONTH(LN4)),2)),[1]Transferencias!$Q$7:$Q$359),0)</f>
        <v>0</v>
      </c>
      <c r="LO39" s="5">
        <f>IFERROR(SUMIF([1]Transferencias!$P$7:$Q$359,CONCATENATE("01",RIGHT(CONCATENATE("0",DAY(LO4)),2),RIGHT(CONCATENATE("0",MONTH(LO4)),2)),[1]Transferencias!$Q$7:$Q$359),0)</f>
        <v>0</v>
      </c>
      <c r="LP39" s="5">
        <f>IFERROR(SUMIF([1]Transferencias!$P$7:$Q$359,CONCATENATE("01",RIGHT(CONCATENATE("0",DAY(LP4)),2),RIGHT(CONCATENATE("0",MONTH(LP4)),2)),[1]Transferencias!$Q$7:$Q$359),0)</f>
        <v>0</v>
      </c>
      <c r="LQ39" s="5">
        <f>IFERROR(SUMIF([1]Transferencias!$P$7:$Q$359,CONCATENATE("01",RIGHT(CONCATENATE("0",DAY(LQ4)),2),RIGHT(CONCATENATE("0",MONTH(LQ4)),2)),[1]Transferencias!$Q$7:$Q$359),0)</f>
        <v>0</v>
      </c>
      <c r="LR39" s="5">
        <f>IFERROR(SUMIF([1]Transferencias!$P$7:$Q$359,CONCATENATE("01",RIGHT(CONCATENATE("0",DAY(LR4)),2),RIGHT(CONCATENATE("0",MONTH(LR4)),2)),[1]Transferencias!$Q$7:$Q$359),0)</f>
        <v>0</v>
      </c>
      <c r="LS39" s="5">
        <f>IFERROR(SUMIF([1]Transferencias!$P$7:$Q$359,CONCATENATE("01",RIGHT(CONCATENATE("0",DAY(LS4)),2),RIGHT(CONCATENATE("0",MONTH(LS4)),2)),[1]Transferencias!$Q$7:$Q$359),0)</f>
        <v>0</v>
      </c>
      <c r="LT39" s="5">
        <f>IFERROR(SUMIF([1]Transferencias!$P$7:$Q$359,CONCATENATE("01",RIGHT(CONCATENATE("0",DAY(LT4)),2),RIGHT(CONCATENATE("0",MONTH(LT4)),2)),[1]Transferencias!$Q$7:$Q$359),0)</f>
        <v>0</v>
      </c>
      <c r="LU39" s="5">
        <f>IFERROR(SUMIF([1]Transferencias!$P$7:$Q$359,CONCATENATE("01",RIGHT(CONCATENATE("0",DAY(LU4)),2),RIGHT(CONCATENATE("0",MONTH(LU4)),2)),[1]Transferencias!$Q$7:$Q$359),0)</f>
        <v>0</v>
      </c>
      <c r="LV39" s="5">
        <f>IFERROR(SUMIF([1]Transferencias!$P$7:$Q$359,CONCATENATE("01",RIGHT(CONCATENATE("0",DAY(LV4)),2),RIGHT(CONCATENATE("0",MONTH(LV4)),2)),[1]Transferencias!$Q$7:$Q$359),0)</f>
        <v>0</v>
      </c>
      <c r="LW39" s="5">
        <f>IFERROR(SUMIF([1]Transferencias!$P$7:$Q$359,CONCATENATE("01",RIGHT(CONCATENATE("0",DAY(LW4)),2),RIGHT(CONCATENATE("0",MONTH(LW4)),2)),[1]Transferencias!$Q$7:$Q$359),0)</f>
        <v>0</v>
      </c>
      <c r="LX39" s="5">
        <f>IFERROR(SUMIF([1]Transferencias!$P$7:$Q$359,CONCATENATE("01",RIGHT(CONCATENATE("0",DAY(LX4)),2),RIGHT(CONCATENATE("0",MONTH(LX4)),2)),[1]Transferencias!$Q$7:$Q$359),0)</f>
        <v>0</v>
      </c>
      <c r="LY39" s="5">
        <f>IFERROR(SUMIF([1]Transferencias!$P$7:$Q$359,CONCATENATE("01",RIGHT(CONCATENATE("0",DAY(LY4)),2),RIGHT(CONCATENATE("0",MONTH(LY4)),2)),[1]Transferencias!$Q$7:$Q$359),0)</f>
        <v>0</v>
      </c>
      <c r="LZ39" s="5">
        <f>IFERROR(SUMIF([1]Transferencias!$P$7:$Q$359,CONCATENATE("01",RIGHT(CONCATENATE("0",DAY(LZ4)),2),RIGHT(CONCATENATE("0",MONTH(LZ4)),2)),[1]Transferencias!$Q$7:$Q$359),0)</f>
        <v>0</v>
      </c>
      <c r="MA39" s="5">
        <f>IFERROR(SUMIF([1]Transferencias!$P$7:$Q$359,CONCATENATE("01",RIGHT(CONCATENATE("0",DAY(MA4)),2),RIGHT(CONCATENATE("0",MONTH(MA4)),2)),[1]Transferencias!$Q$7:$Q$359),0)</f>
        <v>0</v>
      </c>
      <c r="MB39" s="5">
        <f>IFERROR(SUMIF([1]Transferencias!$P$7:$Q$359,CONCATENATE("01",RIGHT(CONCATENATE("0",DAY(MB4)),2),RIGHT(CONCATENATE("0",MONTH(MB4)),2)),[1]Transferencias!$Q$7:$Q$359),0)</f>
        <v>0</v>
      </c>
      <c r="MC39" s="5">
        <f>IFERROR(SUMIF([1]Transferencias!$P$7:$Q$359,CONCATENATE("01",RIGHT(CONCATENATE("0",DAY(MC4)),2),RIGHT(CONCATENATE("0",MONTH(MC4)),2)),[1]Transferencias!$Q$7:$Q$359),0)</f>
        <v>0</v>
      </c>
      <c r="MD39" s="5">
        <f>IFERROR(SUMIF([1]Transferencias!$P$7:$Q$359,CONCATENATE("01",RIGHT(CONCATENATE("0",DAY(MD4)),2),RIGHT(CONCATENATE("0",MONTH(MD4)),2)),[1]Transferencias!$Q$7:$Q$359),0)</f>
        <v>0</v>
      </c>
      <c r="ME39" s="5">
        <f>IFERROR(SUMIF([1]Transferencias!$P$7:$Q$359,CONCATENATE("01",RIGHT(CONCATENATE("0",DAY(ME4)),2),RIGHT(CONCATENATE("0",MONTH(ME4)),2)),[1]Transferencias!$Q$7:$Q$359),0)</f>
        <v>0</v>
      </c>
      <c r="MF39" s="5">
        <f>IFERROR(SUMIF([1]Transferencias!$P$7:$Q$359,CONCATENATE("01",RIGHT(CONCATENATE("0",DAY(MF4)),2),RIGHT(CONCATENATE("0",MONTH(MF4)),2)),[1]Transferencias!$Q$7:$Q$359),0)</f>
        <v>0</v>
      </c>
      <c r="MG39" s="5">
        <f>IFERROR(SUMIF([1]Transferencias!$P$7:$Q$359,CONCATENATE("01",RIGHT(CONCATENATE("0",DAY(MG4)),2),RIGHT(CONCATENATE("0",MONTH(MG4)),2)),[1]Transferencias!$Q$7:$Q$359),0)</f>
        <v>0</v>
      </c>
      <c r="MH39" s="5">
        <f>IFERROR(SUMIF([1]Transferencias!$P$7:$Q$359,CONCATENATE("01",RIGHT(CONCATENATE("0",DAY(MH4)),2),RIGHT(CONCATENATE("0",MONTH(MH4)),2)),[1]Transferencias!$Q$7:$Q$359),0)</f>
        <v>0</v>
      </c>
      <c r="MI39" s="5">
        <f>IFERROR(SUMIF([1]Transferencias!$P$7:$Q$359,CONCATENATE("01",RIGHT(CONCATENATE("0",DAY(MI4)),2),RIGHT(CONCATENATE("0",MONTH(MI4)),2)),[1]Transferencias!$Q$7:$Q$359),0)</f>
        <v>0</v>
      </c>
      <c r="MJ39" s="5">
        <f>IFERROR(SUMIF([1]Transferencias!$P$7:$Q$359,CONCATENATE("01",RIGHT(CONCATENATE("0",DAY(MJ4)),2),RIGHT(CONCATENATE("0",MONTH(MJ4)),2)),[1]Transferencias!$Q$7:$Q$359),0)</f>
        <v>0</v>
      </c>
      <c r="MK39" s="5">
        <f>IFERROR(SUMIF([1]Transferencias!$P$7:$Q$359,CONCATENATE("01",RIGHT(CONCATENATE("0",DAY(MK4)),2),RIGHT(CONCATENATE("0",MONTH(MK4)),2)),[1]Transferencias!$Q$7:$Q$359),0)</f>
        <v>0</v>
      </c>
      <c r="ML39" s="5">
        <f>IFERROR(SUMIF([1]Transferencias!$P$7:$Q$359,CONCATENATE("01",RIGHT(CONCATENATE("0",DAY(ML4)),2),RIGHT(CONCATENATE("0",MONTH(ML4)),2)),[1]Transferencias!$Q$7:$Q$359),0)</f>
        <v>0</v>
      </c>
      <c r="MM39" s="5">
        <f>IFERROR(SUMIF([1]Transferencias!$P$7:$Q$359,CONCATENATE("01",RIGHT(CONCATENATE("0",DAY(MM4)),2),RIGHT(CONCATENATE("0",MONTH(MM4)),2)),[1]Transferencias!$Q$7:$Q$359),0)</f>
        <v>0</v>
      </c>
      <c r="MN39" s="5">
        <f>IFERROR(SUMIF([1]Transferencias!$P$7:$Q$359,CONCATENATE("01",RIGHT(CONCATENATE("0",DAY(MN4)),2),RIGHT(CONCATENATE("0",MONTH(MN4)),2)),[1]Transferencias!$Q$7:$Q$359),0)</f>
        <v>0</v>
      </c>
      <c r="MO39" s="5">
        <f>IFERROR(SUMIF([1]Transferencias!$P$7:$Q$359,CONCATENATE("01",RIGHT(CONCATENATE("0",DAY(MO4)),2),RIGHT(CONCATENATE("0",MONTH(MO4)),2)),[1]Transferencias!$Q$7:$Q$359),0)</f>
        <v>0</v>
      </c>
      <c r="MP39" s="5">
        <f>IFERROR(SUMIF([1]Transferencias!$P$7:$Q$359,CONCATENATE("01",RIGHT(CONCATENATE("0",DAY(MP4)),2),RIGHT(CONCATENATE("0",MONTH(MP4)),2)),[1]Transferencias!$Q$7:$Q$359),0)</f>
        <v>0</v>
      </c>
      <c r="MQ39" s="5">
        <f>IFERROR(SUMIF([1]Transferencias!$P$7:$Q$359,CONCATENATE("01",RIGHT(CONCATENATE("0",DAY(MQ4)),2),RIGHT(CONCATENATE("0",MONTH(MQ4)),2)),[1]Transferencias!$Q$7:$Q$359),0)</f>
        <v>0</v>
      </c>
      <c r="MR39" s="5">
        <f>IFERROR(SUMIF([1]Transferencias!$P$7:$Q$359,CONCATENATE("01",RIGHT(CONCATENATE("0",DAY(MR4)),2),RIGHT(CONCATENATE("0",MONTH(MR4)),2)),[1]Transferencias!$Q$7:$Q$359),0)</f>
        <v>0</v>
      </c>
      <c r="MS39" s="5">
        <f>IFERROR(SUMIF([1]Transferencias!$P$7:$Q$359,CONCATENATE("01",RIGHT(CONCATENATE("0",DAY(MS4)),2),RIGHT(CONCATENATE("0",MONTH(MS4)),2)),[1]Transferencias!$Q$7:$Q$359),0)</f>
        <v>0</v>
      </c>
      <c r="MT39" s="5">
        <f>IFERROR(SUMIF([1]Transferencias!$P$7:$Q$359,CONCATENATE("01",RIGHT(CONCATENATE("0",DAY(MT4)),2),RIGHT(CONCATENATE("0",MONTH(MT4)),2)),[1]Transferencias!$Q$7:$Q$359),0)</f>
        <v>0</v>
      </c>
      <c r="MU39" s="5">
        <f>IFERROR(SUMIF([1]Transferencias!$P$7:$Q$359,CONCATENATE("01",RIGHT(CONCATENATE("0",DAY(MU4)),2),RIGHT(CONCATENATE("0",MONTH(MU4)),2)),[1]Transferencias!$Q$7:$Q$359),0)</f>
        <v>0</v>
      </c>
      <c r="MV39" s="5">
        <f>IFERROR(SUMIF([1]Transferencias!$P$7:$Q$359,CONCATENATE("01",RIGHT(CONCATENATE("0",DAY(MV4)),2),RIGHT(CONCATENATE("0",MONTH(MV4)),2)),[1]Transferencias!$Q$7:$Q$359),0)</f>
        <v>0</v>
      </c>
      <c r="MW39" s="5">
        <f>IFERROR(SUMIF([1]Transferencias!$P$7:$Q$359,CONCATENATE("01",RIGHT(CONCATENATE("0",DAY(MW4)),2),RIGHT(CONCATENATE("0",MONTH(MW4)),2)),[1]Transferencias!$Q$7:$Q$359),0)</f>
        <v>0</v>
      </c>
      <c r="MX39" s="5">
        <f>IFERROR(SUMIF([1]Transferencias!$P$7:$Q$359,CONCATENATE("01",RIGHT(CONCATENATE("0",DAY(MX4)),2),RIGHT(CONCATENATE("0",MONTH(MX4)),2)),[1]Transferencias!$Q$7:$Q$359),0)</f>
        <v>0</v>
      </c>
      <c r="MY39" s="5">
        <f>IFERROR(SUMIF([1]Transferencias!$P$7:$Q$359,CONCATENATE("01",RIGHT(CONCATENATE("0",DAY(MY4)),2),RIGHT(CONCATENATE("0",MONTH(MY4)),2)),[1]Transferencias!$Q$7:$Q$359),0)</f>
        <v>0</v>
      </c>
      <c r="MZ39" s="5">
        <f>IFERROR(SUMIF([1]Transferencias!$P$7:$Q$359,CONCATENATE("01",RIGHT(CONCATENATE("0",DAY(MZ4)),2),RIGHT(CONCATENATE("0",MONTH(MZ4)),2)),[1]Transferencias!$Q$7:$Q$359),0)</f>
        <v>0</v>
      </c>
      <c r="NA39" s="5">
        <f>IFERROR(SUMIF([1]Transferencias!$P$7:$Q$359,CONCATENATE("01",RIGHT(CONCATENATE("0",DAY(NA4)),2),RIGHT(CONCATENATE("0",MONTH(NA4)),2)),[1]Transferencias!$Q$7:$Q$359),0)</f>
        <v>0</v>
      </c>
      <c r="NB39" s="5">
        <f>IFERROR(SUMIF([1]Transferencias!$P$7:$Q$359,CONCATENATE("01",RIGHT(CONCATENATE("0",DAY(NB4)),2),RIGHT(CONCATENATE("0",MONTH(NB4)),2)),[1]Transferencias!$Q$7:$Q$359),0)</f>
        <v>0</v>
      </c>
    </row>
    <row r="40" spans="1:366" collapsed="1">
      <c r="A40" s="1" t="s">
        <v>181</v>
      </c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</row>
    <row r="41" spans="1:366" ht="15" hidden="1" customHeight="1" outlineLevel="1">
      <c r="A41" s="19" t="s">
        <v>162</v>
      </c>
      <c r="B41" s="27">
        <f>SUM(B42:B43)</f>
        <v>0</v>
      </c>
      <c r="C41" s="27">
        <f t="shared" ref="C41:BN41" si="64">SUM(C42:C43)</f>
        <v>0</v>
      </c>
      <c r="D41" s="27">
        <f t="shared" si="64"/>
        <v>0</v>
      </c>
      <c r="E41" s="27">
        <f t="shared" si="64"/>
        <v>0</v>
      </c>
      <c r="F41" s="27">
        <f t="shared" si="64"/>
        <v>0</v>
      </c>
      <c r="G41" s="27">
        <f t="shared" si="64"/>
        <v>0</v>
      </c>
      <c r="H41" s="27">
        <f t="shared" si="64"/>
        <v>0</v>
      </c>
      <c r="I41" s="27">
        <f t="shared" si="64"/>
        <v>0</v>
      </c>
      <c r="J41" s="27">
        <f t="shared" si="64"/>
        <v>0</v>
      </c>
      <c r="K41" s="27">
        <f t="shared" si="64"/>
        <v>0</v>
      </c>
      <c r="L41" s="27">
        <f t="shared" si="64"/>
        <v>0</v>
      </c>
      <c r="M41" s="27">
        <f t="shared" si="64"/>
        <v>0</v>
      </c>
      <c r="N41" s="27">
        <f t="shared" si="64"/>
        <v>0</v>
      </c>
      <c r="O41" s="27">
        <f t="shared" si="64"/>
        <v>0</v>
      </c>
      <c r="P41" s="27">
        <f t="shared" si="64"/>
        <v>0</v>
      </c>
      <c r="Q41" s="27">
        <f t="shared" si="64"/>
        <v>0</v>
      </c>
      <c r="R41" s="27">
        <f t="shared" si="64"/>
        <v>0</v>
      </c>
      <c r="S41" s="27">
        <f t="shared" si="64"/>
        <v>0</v>
      </c>
      <c r="T41" s="27">
        <f t="shared" si="64"/>
        <v>0</v>
      </c>
      <c r="U41" s="27">
        <f t="shared" si="64"/>
        <v>0</v>
      </c>
      <c r="V41" s="27">
        <f t="shared" si="64"/>
        <v>0</v>
      </c>
      <c r="W41" s="27">
        <f t="shared" si="64"/>
        <v>0</v>
      </c>
      <c r="X41" s="27">
        <f t="shared" si="64"/>
        <v>0</v>
      </c>
      <c r="Y41" s="27">
        <f t="shared" si="64"/>
        <v>0</v>
      </c>
      <c r="Z41" s="27">
        <f t="shared" si="64"/>
        <v>0</v>
      </c>
      <c r="AA41" s="27">
        <f t="shared" si="64"/>
        <v>0</v>
      </c>
      <c r="AB41" s="27">
        <f t="shared" si="64"/>
        <v>0</v>
      </c>
      <c r="AC41" s="27">
        <f t="shared" si="64"/>
        <v>0</v>
      </c>
      <c r="AD41" s="27">
        <f t="shared" si="64"/>
        <v>0</v>
      </c>
      <c r="AE41" s="27">
        <f t="shared" si="64"/>
        <v>0</v>
      </c>
      <c r="AF41" s="27">
        <f t="shared" si="64"/>
        <v>0</v>
      </c>
      <c r="AG41" s="27">
        <f t="shared" si="64"/>
        <v>0</v>
      </c>
      <c r="AH41" s="27">
        <f t="shared" si="64"/>
        <v>0</v>
      </c>
      <c r="AI41" s="27">
        <f t="shared" si="64"/>
        <v>0</v>
      </c>
      <c r="AJ41" s="27">
        <f t="shared" si="64"/>
        <v>0</v>
      </c>
      <c r="AK41" s="27">
        <f t="shared" si="64"/>
        <v>0</v>
      </c>
      <c r="AL41" s="27">
        <f t="shared" si="64"/>
        <v>0</v>
      </c>
      <c r="AM41" s="27">
        <f t="shared" si="64"/>
        <v>0</v>
      </c>
      <c r="AN41" s="27">
        <f t="shared" si="64"/>
        <v>0</v>
      </c>
      <c r="AO41" s="27">
        <f t="shared" si="64"/>
        <v>0</v>
      </c>
      <c r="AP41" s="27">
        <f t="shared" si="64"/>
        <v>0</v>
      </c>
      <c r="AQ41" s="27">
        <f t="shared" si="64"/>
        <v>0</v>
      </c>
      <c r="AR41" s="27">
        <f t="shared" si="64"/>
        <v>0</v>
      </c>
      <c r="AS41" s="27">
        <f t="shared" si="64"/>
        <v>0</v>
      </c>
      <c r="AT41" s="27">
        <f t="shared" si="64"/>
        <v>0</v>
      </c>
      <c r="AU41" s="27">
        <f t="shared" si="64"/>
        <v>0</v>
      </c>
      <c r="AV41" s="27">
        <f t="shared" si="64"/>
        <v>0</v>
      </c>
      <c r="AW41" s="27">
        <f t="shared" si="64"/>
        <v>0</v>
      </c>
      <c r="AX41" s="27">
        <f t="shared" si="64"/>
        <v>0</v>
      </c>
      <c r="AY41" s="27">
        <v>-600000</v>
      </c>
      <c r="AZ41" s="27">
        <v>-600000</v>
      </c>
      <c r="BA41" s="27"/>
      <c r="BB41" s="27">
        <f t="shared" si="64"/>
        <v>0</v>
      </c>
      <c r="BC41" s="27">
        <f t="shared" si="64"/>
        <v>0</v>
      </c>
      <c r="BD41" s="27">
        <f t="shared" si="64"/>
        <v>0</v>
      </c>
      <c r="BE41" s="27">
        <f t="shared" si="64"/>
        <v>0</v>
      </c>
      <c r="BF41" s="27">
        <f t="shared" si="64"/>
        <v>0</v>
      </c>
      <c r="BG41" s="27">
        <f t="shared" si="64"/>
        <v>0</v>
      </c>
      <c r="BH41" s="27">
        <f t="shared" si="64"/>
        <v>0</v>
      </c>
      <c r="BI41" s="27">
        <f t="shared" si="64"/>
        <v>0</v>
      </c>
      <c r="BJ41" s="27">
        <f t="shared" si="64"/>
        <v>0</v>
      </c>
      <c r="BK41" s="27">
        <f t="shared" si="64"/>
        <v>0</v>
      </c>
      <c r="BL41" s="27">
        <f t="shared" si="64"/>
        <v>0</v>
      </c>
      <c r="BM41" s="27">
        <f t="shared" si="64"/>
        <v>0</v>
      </c>
      <c r="BN41" s="27">
        <f t="shared" si="64"/>
        <v>0</v>
      </c>
      <c r="BO41" s="27">
        <f t="shared" ref="BO41:DZ41" si="65">SUM(BO42:BO43)</f>
        <v>0</v>
      </c>
      <c r="BP41" s="27">
        <f t="shared" si="65"/>
        <v>0</v>
      </c>
      <c r="BQ41" s="27">
        <f t="shared" si="65"/>
        <v>0</v>
      </c>
      <c r="BR41" s="27">
        <f t="shared" si="65"/>
        <v>0</v>
      </c>
      <c r="BS41" s="27">
        <f t="shared" si="65"/>
        <v>0</v>
      </c>
      <c r="BT41" s="27">
        <f t="shared" si="65"/>
        <v>0</v>
      </c>
      <c r="BU41" s="27">
        <f t="shared" si="65"/>
        <v>-1000000</v>
      </c>
      <c r="BV41" s="27">
        <f t="shared" si="65"/>
        <v>0</v>
      </c>
      <c r="BW41" s="27">
        <f>SUM(BW42:BW42)</f>
        <v>0</v>
      </c>
      <c r="BX41" s="27">
        <f t="shared" si="65"/>
        <v>0</v>
      </c>
      <c r="BY41" s="27">
        <f t="shared" si="65"/>
        <v>0</v>
      </c>
      <c r="BZ41" s="27">
        <f t="shared" si="65"/>
        <v>0</v>
      </c>
      <c r="CA41" s="27">
        <f t="shared" si="65"/>
        <v>0</v>
      </c>
      <c r="CB41" s="27">
        <f t="shared" si="65"/>
        <v>0</v>
      </c>
      <c r="CC41" s="27">
        <f t="shared" si="65"/>
        <v>0</v>
      </c>
      <c r="CD41" s="27">
        <f t="shared" si="65"/>
        <v>0</v>
      </c>
      <c r="CE41" s="27">
        <f t="shared" si="65"/>
        <v>0</v>
      </c>
      <c r="CF41" s="27">
        <f t="shared" si="65"/>
        <v>0</v>
      </c>
      <c r="CG41" s="27">
        <f t="shared" si="65"/>
        <v>0</v>
      </c>
      <c r="CH41" s="27">
        <f t="shared" si="65"/>
        <v>0</v>
      </c>
      <c r="CI41" s="27">
        <f t="shared" si="65"/>
        <v>0</v>
      </c>
      <c r="CJ41" s="27">
        <v>-1500000</v>
      </c>
      <c r="CK41" s="27">
        <f t="shared" si="65"/>
        <v>0</v>
      </c>
      <c r="CL41" s="27">
        <f t="shared" si="65"/>
        <v>0</v>
      </c>
      <c r="CM41" s="27">
        <f t="shared" si="65"/>
        <v>0</v>
      </c>
      <c r="CN41" s="27">
        <f t="shared" si="65"/>
        <v>0</v>
      </c>
      <c r="CO41" s="27">
        <f t="shared" si="65"/>
        <v>0</v>
      </c>
      <c r="CP41" s="27">
        <f t="shared" si="65"/>
        <v>0</v>
      </c>
      <c r="CQ41" s="27">
        <f t="shared" si="65"/>
        <v>0</v>
      </c>
      <c r="CR41" s="27">
        <f t="shared" si="65"/>
        <v>0</v>
      </c>
      <c r="CS41" s="27">
        <f t="shared" si="65"/>
        <v>0</v>
      </c>
      <c r="CT41" s="27">
        <f t="shared" si="65"/>
        <v>0</v>
      </c>
      <c r="CU41" s="27">
        <f t="shared" si="65"/>
        <v>0</v>
      </c>
      <c r="CV41" s="27">
        <f t="shared" si="65"/>
        <v>0</v>
      </c>
      <c r="CW41" s="27">
        <f t="shared" si="65"/>
        <v>0</v>
      </c>
      <c r="CX41" s="27">
        <f t="shared" si="65"/>
        <v>0</v>
      </c>
      <c r="CY41" s="27">
        <f t="shared" si="65"/>
        <v>0</v>
      </c>
      <c r="CZ41" s="27">
        <f t="shared" si="65"/>
        <v>0</v>
      </c>
      <c r="DA41" s="27">
        <f t="shared" si="65"/>
        <v>0</v>
      </c>
      <c r="DB41" s="27">
        <f t="shared" si="65"/>
        <v>0</v>
      </c>
      <c r="DC41" s="27">
        <f t="shared" si="65"/>
        <v>0</v>
      </c>
      <c r="DD41" s="27">
        <f t="shared" si="65"/>
        <v>0</v>
      </c>
      <c r="DE41" s="27">
        <f t="shared" si="65"/>
        <v>0</v>
      </c>
      <c r="DF41" s="27">
        <f t="shared" si="65"/>
        <v>0</v>
      </c>
      <c r="DG41" s="27">
        <f t="shared" si="65"/>
        <v>0</v>
      </c>
      <c r="DH41" s="27">
        <f t="shared" si="65"/>
        <v>0</v>
      </c>
      <c r="DI41" s="27">
        <f t="shared" si="65"/>
        <v>0</v>
      </c>
      <c r="DJ41" s="27">
        <f t="shared" si="65"/>
        <v>0</v>
      </c>
      <c r="DK41" s="27">
        <f t="shared" si="65"/>
        <v>0</v>
      </c>
      <c r="DL41" s="27">
        <f t="shared" si="65"/>
        <v>0</v>
      </c>
      <c r="DM41" s="27">
        <f t="shared" si="65"/>
        <v>0</v>
      </c>
      <c r="DN41" s="27">
        <f t="shared" si="65"/>
        <v>0</v>
      </c>
      <c r="DO41" s="27">
        <f t="shared" si="65"/>
        <v>0</v>
      </c>
      <c r="DP41" s="27">
        <f t="shared" si="65"/>
        <v>0</v>
      </c>
      <c r="DQ41" s="27">
        <f t="shared" si="65"/>
        <v>0</v>
      </c>
      <c r="DR41" s="27">
        <f t="shared" si="65"/>
        <v>0</v>
      </c>
      <c r="DS41" s="27">
        <f t="shared" si="65"/>
        <v>0</v>
      </c>
      <c r="DT41" s="27">
        <f t="shared" si="65"/>
        <v>0</v>
      </c>
      <c r="DU41" s="27">
        <f t="shared" si="65"/>
        <v>0</v>
      </c>
      <c r="DV41" s="27">
        <f t="shared" si="65"/>
        <v>0</v>
      </c>
      <c r="DW41" s="27">
        <f t="shared" si="65"/>
        <v>0</v>
      </c>
      <c r="DX41" s="27">
        <f t="shared" si="65"/>
        <v>0</v>
      </c>
      <c r="DY41" s="27">
        <f t="shared" si="65"/>
        <v>0</v>
      </c>
      <c r="DZ41" s="27">
        <f t="shared" si="65"/>
        <v>0</v>
      </c>
      <c r="EA41" s="27">
        <f t="shared" ref="EA41:GL41" si="66">SUM(EA42:EA43)</f>
        <v>0</v>
      </c>
      <c r="EB41" s="27">
        <f t="shared" si="66"/>
        <v>0</v>
      </c>
      <c r="EC41" s="27">
        <f t="shared" si="66"/>
        <v>0</v>
      </c>
      <c r="ED41" s="27">
        <f t="shared" si="66"/>
        <v>0</v>
      </c>
      <c r="EE41" s="27">
        <f t="shared" si="66"/>
        <v>0</v>
      </c>
      <c r="EF41" s="27">
        <f t="shared" si="66"/>
        <v>0</v>
      </c>
      <c r="EG41" s="27">
        <f t="shared" si="66"/>
        <v>0</v>
      </c>
      <c r="EH41" s="27">
        <f t="shared" si="66"/>
        <v>0</v>
      </c>
      <c r="EI41" s="27">
        <f t="shared" si="66"/>
        <v>0</v>
      </c>
      <c r="EJ41" s="27">
        <f t="shared" si="66"/>
        <v>0</v>
      </c>
      <c r="EK41" s="27">
        <f t="shared" si="66"/>
        <v>0</v>
      </c>
      <c r="EL41" s="27">
        <f t="shared" si="66"/>
        <v>0</v>
      </c>
      <c r="EM41" s="27">
        <f t="shared" si="66"/>
        <v>0</v>
      </c>
      <c r="EN41" s="27">
        <f t="shared" si="66"/>
        <v>0</v>
      </c>
      <c r="EO41" s="27">
        <f t="shared" si="66"/>
        <v>0</v>
      </c>
      <c r="EP41" s="27">
        <f t="shared" si="66"/>
        <v>0</v>
      </c>
      <c r="EQ41" s="27">
        <f t="shared" si="66"/>
        <v>0</v>
      </c>
      <c r="ER41" s="27">
        <f t="shared" si="66"/>
        <v>0</v>
      </c>
      <c r="ES41" s="27">
        <f t="shared" si="66"/>
        <v>0</v>
      </c>
      <c r="ET41" s="27">
        <f t="shared" si="66"/>
        <v>0</v>
      </c>
      <c r="EU41" s="27">
        <f t="shared" si="66"/>
        <v>0</v>
      </c>
      <c r="EV41" s="27">
        <f t="shared" si="66"/>
        <v>0</v>
      </c>
      <c r="EW41" s="27">
        <f t="shared" si="66"/>
        <v>0</v>
      </c>
      <c r="EX41" s="27">
        <f t="shared" si="66"/>
        <v>0</v>
      </c>
      <c r="EY41" s="27">
        <f t="shared" si="66"/>
        <v>0</v>
      </c>
      <c r="EZ41" s="27">
        <f t="shared" si="66"/>
        <v>0</v>
      </c>
      <c r="FA41" s="27">
        <f t="shared" si="66"/>
        <v>0</v>
      </c>
      <c r="FB41" s="27">
        <f t="shared" si="66"/>
        <v>0</v>
      </c>
      <c r="FC41" s="27">
        <f t="shared" si="66"/>
        <v>0</v>
      </c>
      <c r="FD41" s="27">
        <f t="shared" si="66"/>
        <v>0</v>
      </c>
      <c r="FE41" s="27">
        <f t="shared" si="66"/>
        <v>0</v>
      </c>
      <c r="FF41" s="27">
        <f t="shared" si="66"/>
        <v>0</v>
      </c>
      <c r="FG41" s="27">
        <f t="shared" si="66"/>
        <v>0</v>
      </c>
      <c r="FH41" s="27">
        <f t="shared" si="66"/>
        <v>0</v>
      </c>
      <c r="FI41" s="27">
        <f t="shared" si="66"/>
        <v>0</v>
      </c>
      <c r="FJ41" s="27">
        <f t="shared" si="66"/>
        <v>0</v>
      </c>
      <c r="FK41" s="27">
        <f t="shared" si="66"/>
        <v>0</v>
      </c>
      <c r="FL41" s="27">
        <f t="shared" si="66"/>
        <v>0</v>
      </c>
      <c r="FM41" s="27">
        <f t="shared" si="66"/>
        <v>0</v>
      </c>
      <c r="FN41" s="27">
        <f t="shared" si="66"/>
        <v>0</v>
      </c>
      <c r="FO41" s="27">
        <f t="shared" si="66"/>
        <v>0</v>
      </c>
      <c r="FP41" s="27">
        <f t="shared" si="66"/>
        <v>0</v>
      </c>
      <c r="FQ41" s="27">
        <f t="shared" si="66"/>
        <v>0</v>
      </c>
      <c r="FR41" s="27">
        <f t="shared" si="66"/>
        <v>0</v>
      </c>
      <c r="FS41" s="27">
        <f t="shared" si="66"/>
        <v>0</v>
      </c>
      <c r="FT41" s="27">
        <f t="shared" si="66"/>
        <v>0</v>
      </c>
      <c r="FU41" s="27">
        <f t="shared" si="66"/>
        <v>0</v>
      </c>
      <c r="FV41" s="27">
        <f t="shared" si="66"/>
        <v>0</v>
      </c>
      <c r="FW41" s="27">
        <f t="shared" si="66"/>
        <v>0</v>
      </c>
      <c r="FX41" s="27">
        <f t="shared" si="66"/>
        <v>0</v>
      </c>
      <c r="FY41" s="27">
        <f t="shared" si="66"/>
        <v>0</v>
      </c>
      <c r="FZ41" s="27">
        <f t="shared" si="66"/>
        <v>0</v>
      </c>
      <c r="GA41" s="27">
        <f t="shared" si="66"/>
        <v>0</v>
      </c>
      <c r="GB41" s="27">
        <f t="shared" si="66"/>
        <v>0</v>
      </c>
      <c r="GC41" s="27">
        <f t="shared" si="66"/>
        <v>0</v>
      </c>
      <c r="GD41" s="27">
        <f t="shared" si="66"/>
        <v>0</v>
      </c>
      <c r="GE41" s="27">
        <f t="shared" si="66"/>
        <v>0</v>
      </c>
      <c r="GF41" s="27">
        <f t="shared" si="66"/>
        <v>0</v>
      </c>
      <c r="GG41" s="27">
        <f t="shared" si="66"/>
        <v>0</v>
      </c>
      <c r="GH41" s="27">
        <f t="shared" si="66"/>
        <v>0</v>
      </c>
      <c r="GI41" s="27">
        <f t="shared" si="66"/>
        <v>0</v>
      </c>
      <c r="GJ41" s="27">
        <f t="shared" si="66"/>
        <v>0</v>
      </c>
      <c r="GK41" s="27">
        <f t="shared" si="66"/>
        <v>0</v>
      </c>
      <c r="GL41" s="27">
        <f t="shared" si="66"/>
        <v>0</v>
      </c>
      <c r="GM41" s="27">
        <f t="shared" ref="GM41:IX41" si="67">SUM(GM42:GM43)</f>
        <v>0</v>
      </c>
      <c r="GN41" s="27">
        <f t="shared" si="67"/>
        <v>0</v>
      </c>
      <c r="GO41" s="27">
        <f t="shared" si="67"/>
        <v>0</v>
      </c>
      <c r="GP41" s="27">
        <f t="shared" si="67"/>
        <v>0</v>
      </c>
      <c r="GQ41" s="27">
        <f t="shared" si="67"/>
        <v>0</v>
      </c>
      <c r="GR41" s="27">
        <f t="shared" si="67"/>
        <v>0</v>
      </c>
      <c r="GS41" s="27">
        <f t="shared" si="67"/>
        <v>0</v>
      </c>
      <c r="GT41" s="27">
        <f t="shared" si="67"/>
        <v>0</v>
      </c>
      <c r="GU41" s="27">
        <f t="shared" si="67"/>
        <v>0</v>
      </c>
      <c r="GV41" s="27">
        <f t="shared" si="67"/>
        <v>0</v>
      </c>
      <c r="GW41" s="27">
        <f t="shared" si="67"/>
        <v>0</v>
      </c>
      <c r="GX41" s="27">
        <f t="shared" si="67"/>
        <v>0</v>
      </c>
      <c r="GY41" s="27">
        <f t="shared" si="67"/>
        <v>0</v>
      </c>
      <c r="GZ41" s="27">
        <f t="shared" si="67"/>
        <v>0</v>
      </c>
      <c r="HA41" s="27">
        <f t="shared" si="67"/>
        <v>0</v>
      </c>
      <c r="HB41" s="27">
        <f t="shared" si="67"/>
        <v>0</v>
      </c>
      <c r="HC41" s="27">
        <f t="shared" si="67"/>
        <v>0</v>
      </c>
      <c r="HD41" s="27">
        <f t="shared" si="67"/>
        <v>0</v>
      </c>
      <c r="HE41" s="27">
        <f t="shared" si="67"/>
        <v>0</v>
      </c>
      <c r="HF41" s="27">
        <f t="shared" si="67"/>
        <v>0</v>
      </c>
      <c r="HG41" s="27">
        <f t="shared" si="67"/>
        <v>0</v>
      </c>
      <c r="HH41" s="27">
        <f t="shared" si="67"/>
        <v>0</v>
      </c>
      <c r="HI41" s="27">
        <f t="shared" si="67"/>
        <v>0</v>
      </c>
      <c r="HJ41" s="27">
        <f t="shared" si="67"/>
        <v>0</v>
      </c>
      <c r="HK41" s="27">
        <f t="shared" si="67"/>
        <v>0</v>
      </c>
      <c r="HL41" s="27">
        <f t="shared" si="67"/>
        <v>0</v>
      </c>
      <c r="HM41" s="27">
        <f t="shared" si="67"/>
        <v>0</v>
      </c>
      <c r="HN41" s="27">
        <f t="shared" si="67"/>
        <v>0</v>
      </c>
      <c r="HO41" s="27">
        <f t="shared" si="67"/>
        <v>0</v>
      </c>
      <c r="HP41" s="27">
        <f t="shared" si="67"/>
        <v>0</v>
      </c>
      <c r="HQ41" s="27">
        <f t="shared" si="67"/>
        <v>0</v>
      </c>
      <c r="HR41" s="27">
        <f t="shared" si="67"/>
        <v>0</v>
      </c>
      <c r="HS41" s="27">
        <f t="shared" si="67"/>
        <v>0</v>
      </c>
      <c r="HT41" s="27">
        <f t="shared" si="67"/>
        <v>0</v>
      </c>
      <c r="HU41" s="27">
        <f t="shared" si="67"/>
        <v>0</v>
      </c>
      <c r="HV41" s="27">
        <f t="shared" si="67"/>
        <v>0</v>
      </c>
      <c r="HW41" s="27">
        <f t="shared" si="67"/>
        <v>0</v>
      </c>
      <c r="HX41" s="27">
        <f t="shared" si="67"/>
        <v>0</v>
      </c>
      <c r="HY41" s="27">
        <f t="shared" si="67"/>
        <v>0</v>
      </c>
      <c r="HZ41" s="27">
        <f t="shared" si="67"/>
        <v>0</v>
      </c>
      <c r="IA41" s="27">
        <f t="shared" si="67"/>
        <v>0</v>
      </c>
      <c r="IB41" s="27">
        <f t="shared" si="67"/>
        <v>0</v>
      </c>
      <c r="IC41" s="27">
        <f t="shared" si="67"/>
        <v>0</v>
      </c>
      <c r="ID41" s="27">
        <f t="shared" si="67"/>
        <v>0</v>
      </c>
      <c r="IE41" s="27">
        <f t="shared" si="67"/>
        <v>0</v>
      </c>
      <c r="IF41" s="27">
        <f t="shared" si="67"/>
        <v>0</v>
      </c>
      <c r="IG41" s="27">
        <f t="shared" si="67"/>
        <v>0</v>
      </c>
      <c r="IH41" s="27">
        <f t="shared" si="67"/>
        <v>0</v>
      </c>
      <c r="II41" s="27">
        <f t="shared" si="67"/>
        <v>0</v>
      </c>
      <c r="IJ41" s="27">
        <f t="shared" si="67"/>
        <v>0</v>
      </c>
      <c r="IK41" s="27">
        <f t="shared" si="67"/>
        <v>0</v>
      </c>
      <c r="IL41" s="27">
        <f t="shared" si="67"/>
        <v>0</v>
      </c>
      <c r="IM41" s="27">
        <f t="shared" si="67"/>
        <v>0</v>
      </c>
      <c r="IN41" s="27">
        <f t="shared" si="67"/>
        <v>0</v>
      </c>
      <c r="IO41" s="27">
        <f t="shared" si="67"/>
        <v>0</v>
      </c>
      <c r="IP41" s="27">
        <f t="shared" si="67"/>
        <v>0</v>
      </c>
      <c r="IQ41" s="27">
        <f t="shared" si="67"/>
        <v>0</v>
      </c>
      <c r="IR41" s="27">
        <f t="shared" si="67"/>
        <v>0</v>
      </c>
      <c r="IS41" s="27">
        <f t="shared" si="67"/>
        <v>0</v>
      </c>
      <c r="IT41" s="27">
        <f t="shared" si="67"/>
        <v>0</v>
      </c>
      <c r="IU41" s="27">
        <f t="shared" si="67"/>
        <v>0</v>
      </c>
      <c r="IV41" s="27">
        <f t="shared" si="67"/>
        <v>0</v>
      </c>
      <c r="IW41" s="27">
        <f t="shared" si="67"/>
        <v>0</v>
      </c>
      <c r="IX41" s="27">
        <f t="shared" si="67"/>
        <v>0</v>
      </c>
      <c r="IY41" s="27">
        <f t="shared" ref="IY41:LJ41" si="68">SUM(IY42:IY43)</f>
        <v>0</v>
      </c>
      <c r="IZ41" s="27">
        <f t="shared" si="68"/>
        <v>0</v>
      </c>
      <c r="JA41" s="27">
        <f t="shared" si="68"/>
        <v>0</v>
      </c>
      <c r="JB41" s="27">
        <f t="shared" si="68"/>
        <v>0</v>
      </c>
      <c r="JC41" s="27">
        <f t="shared" si="68"/>
        <v>0</v>
      </c>
      <c r="JD41" s="27">
        <f t="shared" si="68"/>
        <v>0</v>
      </c>
      <c r="JE41" s="27">
        <f t="shared" si="68"/>
        <v>0</v>
      </c>
      <c r="JF41" s="27">
        <f t="shared" si="68"/>
        <v>0</v>
      </c>
      <c r="JG41" s="27">
        <f t="shared" si="68"/>
        <v>0</v>
      </c>
      <c r="JH41" s="27">
        <f t="shared" si="68"/>
        <v>0</v>
      </c>
      <c r="JI41" s="27">
        <f t="shared" si="68"/>
        <v>0</v>
      </c>
      <c r="JJ41" s="27">
        <f t="shared" si="68"/>
        <v>0</v>
      </c>
      <c r="JK41" s="27">
        <f t="shared" si="68"/>
        <v>0</v>
      </c>
      <c r="JL41" s="27">
        <f t="shared" si="68"/>
        <v>0</v>
      </c>
      <c r="JM41" s="27">
        <f t="shared" si="68"/>
        <v>0</v>
      </c>
      <c r="JN41" s="27">
        <f t="shared" si="68"/>
        <v>0</v>
      </c>
      <c r="JO41" s="27">
        <f t="shared" si="68"/>
        <v>0</v>
      </c>
      <c r="JP41" s="27">
        <f t="shared" si="68"/>
        <v>0</v>
      </c>
      <c r="JQ41" s="27">
        <f t="shared" si="68"/>
        <v>0</v>
      </c>
      <c r="JR41" s="27">
        <f t="shared" si="68"/>
        <v>0</v>
      </c>
      <c r="JS41" s="27">
        <f t="shared" si="68"/>
        <v>0</v>
      </c>
      <c r="JT41" s="27">
        <f t="shared" si="68"/>
        <v>0</v>
      </c>
      <c r="JU41" s="27">
        <f t="shared" si="68"/>
        <v>0</v>
      </c>
      <c r="JV41" s="27">
        <f t="shared" si="68"/>
        <v>0</v>
      </c>
      <c r="JW41" s="27">
        <f t="shared" si="68"/>
        <v>0</v>
      </c>
      <c r="JX41" s="27">
        <f t="shared" si="68"/>
        <v>0</v>
      </c>
      <c r="JY41" s="27">
        <f t="shared" si="68"/>
        <v>0</v>
      </c>
      <c r="JZ41" s="27">
        <f t="shared" si="68"/>
        <v>0</v>
      </c>
      <c r="KA41" s="27">
        <f t="shared" si="68"/>
        <v>0</v>
      </c>
      <c r="KB41" s="27">
        <f t="shared" si="68"/>
        <v>0</v>
      </c>
      <c r="KC41" s="27">
        <f t="shared" si="68"/>
        <v>0</v>
      </c>
      <c r="KD41" s="27">
        <f t="shared" si="68"/>
        <v>0</v>
      </c>
      <c r="KE41" s="27">
        <f t="shared" si="68"/>
        <v>0</v>
      </c>
      <c r="KF41" s="27">
        <f t="shared" si="68"/>
        <v>0</v>
      </c>
      <c r="KG41" s="27">
        <f t="shared" si="68"/>
        <v>0</v>
      </c>
      <c r="KH41" s="27">
        <f t="shared" si="68"/>
        <v>0</v>
      </c>
      <c r="KI41" s="27">
        <f t="shared" si="68"/>
        <v>0</v>
      </c>
      <c r="KJ41" s="27">
        <f t="shared" si="68"/>
        <v>0</v>
      </c>
      <c r="KK41" s="27">
        <f t="shared" si="68"/>
        <v>0</v>
      </c>
      <c r="KL41" s="27">
        <f t="shared" si="68"/>
        <v>0</v>
      </c>
      <c r="KM41" s="27">
        <f t="shared" si="68"/>
        <v>0</v>
      </c>
      <c r="KN41" s="27">
        <f t="shared" si="68"/>
        <v>0</v>
      </c>
      <c r="KO41" s="27">
        <f t="shared" si="68"/>
        <v>0</v>
      </c>
      <c r="KP41" s="27">
        <f t="shared" si="68"/>
        <v>0</v>
      </c>
      <c r="KQ41" s="27">
        <f t="shared" si="68"/>
        <v>0</v>
      </c>
      <c r="KR41" s="27">
        <f t="shared" si="68"/>
        <v>0</v>
      </c>
      <c r="KS41" s="27">
        <f t="shared" si="68"/>
        <v>0</v>
      </c>
      <c r="KT41" s="27">
        <f t="shared" si="68"/>
        <v>0</v>
      </c>
      <c r="KU41" s="27">
        <f t="shared" si="68"/>
        <v>0</v>
      </c>
      <c r="KV41" s="27">
        <f t="shared" si="68"/>
        <v>0</v>
      </c>
      <c r="KW41" s="27">
        <f t="shared" si="68"/>
        <v>0</v>
      </c>
      <c r="KX41" s="27">
        <f t="shared" si="68"/>
        <v>0</v>
      </c>
      <c r="KY41" s="27">
        <f t="shared" si="68"/>
        <v>0</v>
      </c>
      <c r="KZ41" s="27">
        <f t="shared" si="68"/>
        <v>0</v>
      </c>
      <c r="LA41" s="27">
        <f t="shared" si="68"/>
        <v>0</v>
      </c>
      <c r="LB41" s="27">
        <f t="shared" si="68"/>
        <v>0</v>
      </c>
      <c r="LC41" s="27">
        <f t="shared" si="68"/>
        <v>0</v>
      </c>
      <c r="LD41" s="27">
        <f t="shared" si="68"/>
        <v>0</v>
      </c>
      <c r="LE41" s="27">
        <f t="shared" si="68"/>
        <v>0</v>
      </c>
      <c r="LF41" s="27">
        <f t="shared" si="68"/>
        <v>0</v>
      </c>
      <c r="LG41" s="27">
        <f t="shared" si="68"/>
        <v>0</v>
      </c>
      <c r="LH41" s="27">
        <f t="shared" si="68"/>
        <v>0</v>
      </c>
      <c r="LI41" s="27">
        <f t="shared" si="68"/>
        <v>0</v>
      </c>
      <c r="LJ41" s="27">
        <f t="shared" si="68"/>
        <v>0</v>
      </c>
      <c r="LK41" s="27">
        <f t="shared" ref="LK41:NB41" si="69">SUM(LK42:LK43)</f>
        <v>0</v>
      </c>
      <c r="LL41" s="27">
        <f t="shared" si="69"/>
        <v>0</v>
      </c>
      <c r="LM41" s="27">
        <f t="shared" si="69"/>
        <v>0</v>
      </c>
      <c r="LN41" s="27">
        <f t="shared" si="69"/>
        <v>0</v>
      </c>
      <c r="LO41" s="27">
        <f t="shared" si="69"/>
        <v>0</v>
      </c>
      <c r="LP41" s="27">
        <f t="shared" si="69"/>
        <v>0</v>
      </c>
      <c r="LQ41" s="27">
        <f t="shared" si="69"/>
        <v>0</v>
      </c>
      <c r="LR41" s="27">
        <f t="shared" si="69"/>
        <v>0</v>
      </c>
      <c r="LS41" s="27">
        <f t="shared" si="69"/>
        <v>0</v>
      </c>
      <c r="LT41" s="27">
        <f t="shared" si="69"/>
        <v>0</v>
      </c>
      <c r="LU41" s="27">
        <f t="shared" si="69"/>
        <v>0</v>
      </c>
      <c r="LV41" s="27">
        <f t="shared" si="69"/>
        <v>0</v>
      </c>
      <c r="LW41" s="27">
        <f t="shared" si="69"/>
        <v>0</v>
      </c>
      <c r="LX41" s="27">
        <f t="shared" si="69"/>
        <v>0</v>
      </c>
      <c r="LY41" s="27">
        <f t="shared" si="69"/>
        <v>0</v>
      </c>
      <c r="LZ41" s="27">
        <f t="shared" si="69"/>
        <v>0</v>
      </c>
      <c r="MA41" s="27">
        <f t="shared" si="69"/>
        <v>0</v>
      </c>
      <c r="MB41" s="27">
        <f t="shared" si="69"/>
        <v>0</v>
      </c>
      <c r="MC41" s="27">
        <f t="shared" si="69"/>
        <v>0</v>
      </c>
      <c r="MD41" s="27">
        <f t="shared" si="69"/>
        <v>0</v>
      </c>
      <c r="ME41" s="27">
        <f t="shared" si="69"/>
        <v>0</v>
      </c>
      <c r="MF41" s="27">
        <f t="shared" si="69"/>
        <v>0</v>
      </c>
      <c r="MG41" s="27">
        <f t="shared" si="69"/>
        <v>0</v>
      </c>
      <c r="MH41" s="27">
        <f t="shared" si="69"/>
        <v>0</v>
      </c>
      <c r="MI41" s="27">
        <f t="shared" si="69"/>
        <v>0</v>
      </c>
      <c r="MJ41" s="27">
        <f t="shared" si="69"/>
        <v>0</v>
      </c>
      <c r="MK41" s="27">
        <f t="shared" si="69"/>
        <v>0</v>
      </c>
      <c r="ML41" s="27">
        <f t="shared" si="69"/>
        <v>0</v>
      </c>
      <c r="MM41" s="27">
        <f t="shared" si="69"/>
        <v>0</v>
      </c>
      <c r="MN41" s="27">
        <f t="shared" si="69"/>
        <v>0</v>
      </c>
      <c r="MO41" s="27">
        <f t="shared" si="69"/>
        <v>0</v>
      </c>
      <c r="MP41" s="27">
        <f t="shared" si="69"/>
        <v>0</v>
      </c>
      <c r="MQ41" s="27">
        <f t="shared" si="69"/>
        <v>0</v>
      </c>
      <c r="MR41" s="27">
        <f t="shared" si="69"/>
        <v>0</v>
      </c>
      <c r="MS41" s="27">
        <f t="shared" si="69"/>
        <v>0</v>
      </c>
      <c r="MT41" s="27">
        <f t="shared" si="69"/>
        <v>0</v>
      </c>
      <c r="MU41" s="27">
        <f t="shared" si="69"/>
        <v>0</v>
      </c>
      <c r="MV41" s="27">
        <f t="shared" si="69"/>
        <v>0</v>
      </c>
      <c r="MW41" s="27">
        <f t="shared" si="69"/>
        <v>0</v>
      </c>
      <c r="MX41" s="27">
        <f t="shared" si="69"/>
        <v>0</v>
      </c>
      <c r="MY41" s="27">
        <f t="shared" si="69"/>
        <v>0</v>
      </c>
      <c r="MZ41" s="27">
        <f t="shared" si="69"/>
        <v>0</v>
      </c>
      <c r="NA41" s="27">
        <f t="shared" si="69"/>
        <v>0</v>
      </c>
      <c r="NB41" s="27">
        <f t="shared" si="69"/>
        <v>0</v>
      </c>
    </row>
    <row r="42" spans="1:366" ht="15" hidden="1" customHeight="1" outlineLevel="1">
      <c r="A42" s="1" t="s">
        <v>182</v>
      </c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>
        <v>-1000000</v>
      </c>
      <c r="BV42" s="5"/>
      <c r="BW42" s="5">
        <f>IFERROR(SUMIF([1]Transferencias!$R$7:$S$359,CONCATENATE("01",RIGHT(CONCATENATE("0",DAY(BW4)),2),RIGHT(CONCATENATE("0",MONTH(BW4)),2)),[1]Transferencias!$S$7:$S$359),0)</f>
        <v>0</v>
      </c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</row>
    <row r="43" spans="1:366" collapsed="1">
      <c r="A43" s="2" t="s">
        <v>165</v>
      </c>
      <c r="B43" s="5">
        <f>IFERROR(SUMIF([1]Transferencias!$R$7:$S$359,CONCATENATE("01",RIGHT(CONCATENATE("0",DAY(B4)),2),RIGHT(CONCATENATE("0",MONTH(B4)),2)),[1]Transferencias!$S$7:$S$359),0)</f>
        <v>0</v>
      </c>
      <c r="C43" s="5">
        <f>IFERROR(SUMIF([1]Transferencias!$R$7:$S$359,CONCATENATE("01",RIGHT(CONCATENATE("0",DAY(C4)),2),RIGHT(CONCATENATE("0",MONTH(C4)),2)),[1]Transferencias!$S$7:$S$359),0)</f>
        <v>0</v>
      </c>
      <c r="D43" s="5">
        <f>IFERROR(SUMIF([1]Transferencias!$R$7:$S$359,CONCATENATE("01",RIGHT(CONCATENATE("0",DAY(D4)),2),RIGHT(CONCATENATE("0",MONTH(D4)),2)),[1]Transferencias!$S$7:$S$359),0)</f>
        <v>0</v>
      </c>
      <c r="E43" s="5">
        <f>IFERROR(SUMIF([1]Transferencias!$R$7:$S$359,CONCATENATE("01",RIGHT(CONCATENATE("0",DAY(E4)),2),RIGHT(CONCATENATE("0",MONTH(E4)),2)),[1]Transferencias!$S$7:$S$359),0)</f>
        <v>0</v>
      </c>
      <c r="F43" s="5">
        <f>IFERROR(SUMIF([1]Transferencias!$R$7:$S$359,CONCATENATE("01",RIGHT(CONCATENATE("0",DAY(F4)),2),RIGHT(CONCATENATE("0",MONTH(F4)),2)),[1]Transferencias!$S$7:$S$359),0)</f>
        <v>0</v>
      </c>
      <c r="G43" s="5">
        <f>IFERROR(SUMIF([1]Transferencias!$R$7:$S$359,CONCATENATE("01",RIGHT(CONCATENATE("0",DAY(G4)),2),RIGHT(CONCATENATE("0",MONTH(G4)),2)),[1]Transferencias!$S$7:$S$359),0)</f>
        <v>0</v>
      </c>
      <c r="H43" s="5">
        <f>IFERROR(SUMIF([1]Transferencias!$R$7:$S$359,CONCATENATE("01",RIGHT(CONCATENATE("0",DAY(H4)),2),RIGHT(CONCATENATE("0",MONTH(H4)),2)),[1]Transferencias!$S$7:$S$359),0)</f>
        <v>0</v>
      </c>
      <c r="I43" s="5">
        <f>IFERROR(SUMIF([1]Transferencias!$R$7:$S$359,CONCATENATE("01",RIGHT(CONCATENATE("0",DAY(I4)),2),RIGHT(CONCATENATE("0",MONTH(I4)),2)),[1]Transferencias!$S$7:$S$359),0)</f>
        <v>0</v>
      </c>
      <c r="J43" s="5">
        <f>IFERROR(SUMIF([1]Transferencias!$R$7:$S$359,CONCATENATE("01",RIGHT(CONCATENATE("0",DAY(J4)),2),RIGHT(CONCATENATE("0",MONTH(J4)),2)),[1]Transferencias!$S$7:$S$359),0)</f>
        <v>0</v>
      </c>
      <c r="K43" s="5">
        <f>IFERROR(SUMIF([1]Transferencias!$R$7:$S$359,CONCATENATE("01",RIGHT(CONCATENATE("0",DAY(K4)),2),RIGHT(CONCATENATE("0",MONTH(K4)),2)),[1]Transferencias!$S$7:$S$359),0)</f>
        <v>0</v>
      </c>
      <c r="L43" s="5">
        <f>IFERROR(SUMIF([1]Transferencias!$R$7:$S$359,CONCATENATE("01",RIGHT(CONCATENATE("0",DAY(L4)),2),RIGHT(CONCATENATE("0",MONTH(L4)),2)),[1]Transferencias!$S$7:$S$359),0)</f>
        <v>0</v>
      </c>
      <c r="M43" s="5">
        <f>IFERROR(SUMIF([1]Transferencias!$R$7:$S$359,CONCATENATE("01",RIGHT(CONCATENATE("0",DAY(M4)),2),RIGHT(CONCATENATE("0",MONTH(M4)),2)),[1]Transferencias!$S$7:$S$359),0)</f>
        <v>0</v>
      </c>
      <c r="N43" s="5">
        <f>IFERROR(SUMIF([1]Transferencias!$R$7:$S$359,CONCATENATE("01",RIGHT(CONCATENATE("0",DAY(N4)),2),RIGHT(CONCATENATE("0",MONTH(N4)),2)),[1]Transferencias!$S$7:$S$359),0)</f>
        <v>0</v>
      </c>
      <c r="O43" s="5">
        <f>IFERROR(SUMIF([1]Transferencias!$R$7:$S$359,CONCATENATE("01",RIGHT(CONCATENATE("0",DAY(O4)),2),RIGHT(CONCATENATE("0",MONTH(O4)),2)),[1]Transferencias!$S$7:$S$359),0)</f>
        <v>0</v>
      </c>
      <c r="P43" s="5">
        <f>IFERROR(SUMIF([1]Transferencias!$R$7:$S$359,CONCATENATE("01",RIGHT(CONCATENATE("0",DAY(P4)),2),RIGHT(CONCATENATE("0",MONTH(P4)),2)),[1]Transferencias!$S$7:$S$359),0)</f>
        <v>0</v>
      </c>
      <c r="Q43" s="5">
        <f>IFERROR(SUMIF([1]Transferencias!$R$7:$S$359,CONCATENATE("01",RIGHT(CONCATENATE("0",DAY(Q4)),2),RIGHT(CONCATENATE("0",MONTH(Q4)),2)),[1]Transferencias!$S$7:$S$359),0)</f>
        <v>0</v>
      </c>
      <c r="R43" s="5">
        <f>IFERROR(SUMIF([1]Transferencias!$R$7:$S$359,CONCATENATE("01",RIGHT(CONCATENATE("0",DAY(R4)),2),RIGHT(CONCATENATE("0",MONTH(R4)),2)),[1]Transferencias!$S$7:$S$359),0)</f>
        <v>0</v>
      </c>
      <c r="S43" s="5">
        <f>IFERROR(SUMIF([1]Transferencias!$R$7:$S$359,CONCATENATE("01",RIGHT(CONCATENATE("0",DAY(S4)),2),RIGHT(CONCATENATE("0",MONTH(S4)),2)),[1]Transferencias!$S$7:$S$359),0)</f>
        <v>0</v>
      </c>
      <c r="T43" s="5">
        <f>IFERROR(SUMIF([1]Transferencias!$R$7:$S$359,CONCATENATE("01",RIGHT(CONCATENATE("0",DAY(T4)),2),RIGHT(CONCATENATE("0",MONTH(T4)),2)),[1]Transferencias!$S$7:$S$359),0)</f>
        <v>0</v>
      </c>
      <c r="U43" s="5">
        <f>IFERROR(SUMIF([1]Transferencias!$R$7:$S$359,CONCATENATE("01",RIGHT(CONCATENATE("0",DAY(U4)),2),RIGHT(CONCATENATE("0",MONTH(U4)),2)),[1]Transferencias!$S$7:$S$359),0)</f>
        <v>0</v>
      </c>
      <c r="V43" s="5">
        <f>IFERROR(SUMIF([1]Transferencias!$R$7:$S$359,CONCATENATE("01",RIGHT(CONCATENATE("0",DAY(V4)),2),RIGHT(CONCATENATE("0",MONTH(V4)),2)),[1]Transferencias!$S$7:$S$359),0)</f>
        <v>0</v>
      </c>
      <c r="W43" s="5">
        <f>IFERROR(SUMIF([1]Transferencias!$R$7:$S$359,CONCATENATE("01",RIGHT(CONCATENATE("0",DAY(W4)),2),RIGHT(CONCATENATE("0",MONTH(W4)),2)),[1]Transferencias!$S$7:$S$359),0)</f>
        <v>0</v>
      </c>
      <c r="X43" s="5">
        <f>IFERROR(SUMIF([1]Transferencias!$R$7:$S$359,CONCATENATE("01",RIGHT(CONCATENATE("0",DAY(X4)),2),RIGHT(CONCATENATE("0",MONTH(X4)),2)),[1]Transferencias!$S$7:$S$359),0)</f>
        <v>0</v>
      </c>
      <c r="Y43" s="5">
        <f>IFERROR(SUMIF([1]Transferencias!$R$7:$S$359,CONCATENATE("01",RIGHT(CONCATENATE("0",DAY(Y4)),2),RIGHT(CONCATENATE("0",MONTH(Y4)),2)),[1]Transferencias!$S$7:$S$359),0)</f>
        <v>0</v>
      </c>
      <c r="Z43" s="5">
        <f>IFERROR(SUMIF([1]Transferencias!$R$7:$S$359,CONCATENATE("01",RIGHT(CONCATENATE("0",DAY(Z4)),2),RIGHT(CONCATENATE("0",MONTH(Z4)),2)),[1]Transferencias!$S$7:$S$359),0)</f>
        <v>0</v>
      </c>
      <c r="AA43" s="5">
        <f>IFERROR(SUMIF([1]Transferencias!$R$7:$S$359,CONCATENATE("01",RIGHT(CONCATENATE("0",DAY(AA4)),2),RIGHT(CONCATENATE("0",MONTH(AA4)),2)),[1]Transferencias!$S$7:$S$359),0)</f>
        <v>0</v>
      </c>
      <c r="AB43" s="5">
        <f>IFERROR(SUMIF([1]Transferencias!$R$7:$S$359,CONCATENATE("01",RIGHT(CONCATENATE("0",DAY(AB4)),2),RIGHT(CONCATENATE("0",MONTH(AB4)),2)),[1]Transferencias!$S$7:$S$359),0)</f>
        <v>0</v>
      </c>
      <c r="AC43" s="5">
        <f>IFERROR(SUMIF([1]Transferencias!$R$7:$S$359,CONCATENATE("01",RIGHT(CONCATENATE("0",DAY(AC4)),2),RIGHT(CONCATENATE("0",MONTH(AC4)),2)),[1]Transferencias!$S$7:$S$359),0)</f>
        <v>0</v>
      </c>
      <c r="AD43" s="5">
        <f>IFERROR(SUMIF([1]Transferencias!$R$7:$S$359,CONCATENATE("01",RIGHT(CONCATENATE("0",DAY(AD4)),2),RIGHT(CONCATENATE("0",MONTH(AD4)),2)),[1]Transferencias!$S$7:$S$359),0)</f>
        <v>0</v>
      </c>
      <c r="AE43" s="5">
        <f>IFERROR(SUMIF([1]Transferencias!$R$7:$S$359,CONCATENATE("01",RIGHT(CONCATENATE("0",DAY(AE4)),2),RIGHT(CONCATENATE("0",MONTH(AE4)),2)),[1]Transferencias!$S$7:$S$359),0)</f>
        <v>0</v>
      </c>
      <c r="AF43" s="5">
        <f>IFERROR(SUMIF([1]Transferencias!$R$7:$S$359,CONCATENATE("01",RIGHT(CONCATENATE("0",DAY(AF4)),2),RIGHT(CONCATENATE("0",MONTH(AF4)),2)),[1]Transferencias!$S$7:$S$359),0)</f>
        <v>0</v>
      </c>
      <c r="AG43" s="5">
        <f>IFERROR(SUMIF([1]Transferencias!$R$7:$S$359,CONCATENATE("01",RIGHT(CONCATENATE("0",DAY(AG4)),2),RIGHT(CONCATENATE("0",MONTH(AG4)),2)),[1]Transferencias!$S$7:$S$359),0)</f>
        <v>0</v>
      </c>
      <c r="AH43" s="5">
        <f>IFERROR(SUMIF([1]Transferencias!$R$7:$S$359,CONCATENATE("01",RIGHT(CONCATENATE("0",DAY(AH4)),2),RIGHT(CONCATENATE("0",MONTH(AH4)),2)),[1]Transferencias!$S$7:$S$359),0)</f>
        <v>0</v>
      </c>
      <c r="AI43" s="5">
        <f>IFERROR(SUMIF([1]Transferencias!$R$7:$S$359,CONCATENATE("01",RIGHT(CONCATENATE("0",DAY(AI4)),2),RIGHT(CONCATENATE("0",MONTH(AI4)),2)),[1]Transferencias!$S$7:$S$359),0)</f>
        <v>0</v>
      </c>
      <c r="AJ43" s="5">
        <f>IFERROR(SUMIF([1]Transferencias!$R$7:$S$359,CONCATENATE("01",RIGHT(CONCATENATE("0",DAY(AJ4)),2),RIGHT(CONCATENATE("0",MONTH(AJ4)),2)),[1]Transferencias!$S$7:$S$359),0)</f>
        <v>0</v>
      </c>
      <c r="AK43" s="5">
        <f>IFERROR(SUMIF([1]Transferencias!$R$7:$S$359,CONCATENATE("01",RIGHT(CONCATENATE("0",DAY(AK4)),2),RIGHT(CONCATENATE("0",MONTH(AK4)),2)),[1]Transferencias!$S$7:$S$359),0)</f>
        <v>0</v>
      </c>
      <c r="AL43" s="5">
        <f>IFERROR(SUMIF([1]Transferencias!$R$7:$S$359,CONCATENATE("01",RIGHT(CONCATENATE("0",DAY(AL4)),2),RIGHT(CONCATENATE("0",MONTH(AL4)),2)),[1]Transferencias!$S$7:$S$359),0)</f>
        <v>0</v>
      </c>
      <c r="AM43" s="5">
        <f>IFERROR(SUMIF([1]Transferencias!$R$7:$S$359,CONCATENATE("01",RIGHT(CONCATENATE("0",DAY(AM4)),2),RIGHT(CONCATENATE("0",MONTH(AM4)),2)),[1]Transferencias!$S$7:$S$359),0)</f>
        <v>0</v>
      </c>
      <c r="AN43" s="5">
        <f>IFERROR(SUMIF([1]Transferencias!$R$7:$S$359,CONCATENATE("01",RIGHT(CONCATENATE("0",DAY(AN4)),2),RIGHT(CONCATENATE("0",MONTH(AN4)),2)),[1]Transferencias!$S$7:$S$359),0)</f>
        <v>0</v>
      </c>
      <c r="AO43" s="5">
        <f>IFERROR(SUMIF([1]Transferencias!$R$7:$S$359,CONCATENATE("01",RIGHT(CONCATENATE("0",DAY(AO4)),2),RIGHT(CONCATENATE("0",MONTH(AO4)),2)),[1]Transferencias!$S$7:$S$359),0)</f>
        <v>0</v>
      </c>
      <c r="AP43" s="5">
        <f>IFERROR(SUMIF([1]Transferencias!$R$7:$S$359,CONCATENATE("01",RIGHT(CONCATENATE("0",DAY(AP4)),2),RIGHT(CONCATENATE("0",MONTH(AP4)),2)),[1]Transferencias!$S$7:$S$359),0)</f>
        <v>0</v>
      </c>
      <c r="AQ43" s="5">
        <f>IFERROR(SUMIF([1]Transferencias!$R$7:$S$359,CONCATENATE("01",RIGHT(CONCATENATE("0",DAY(AQ4)),2),RIGHT(CONCATENATE("0",MONTH(AQ4)),2)),[1]Transferencias!$S$7:$S$359),0)</f>
        <v>0</v>
      </c>
      <c r="AR43" s="5">
        <f>IFERROR(SUMIF([1]Transferencias!$R$7:$S$359,CONCATENATE("01",RIGHT(CONCATENATE("0",DAY(AR4)),2),RIGHT(CONCATENATE("0",MONTH(AR4)),2)),[1]Transferencias!$S$7:$S$359),0)</f>
        <v>0</v>
      </c>
      <c r="AS43" s="5">
        <f>IFERROR(SUMIF([1]Transferencias!$R$7:$S$359,CONCATENATE("01",RIGHT(CONCATENATE("0",DAY(AS4)),2),RIGHT(CONCATENATE("0",MONTH(AS4)),2)),[1]Transferencias!$S$7:$S$359),0)</f>
        <v>0</v>
      </c>
      <c r="AT43" s="5">
        <f>IFERROR(SUMIF([1]Transferencias!$R$7:$S$359,CONCATENATE("01",RIGHT(CONCATENATE("0",DAY(AT4)),2),RIGHT(CONCATENATE("0",MONTH(AT4)),2)),[1]Transferencias!$S$7:$S$359),0)</f>
        <v>0</v>
      </c>
      <c r="AU43" s="5">
        <f>IFERROR(SUMIF([1]Transferencias!$R$7:$S$359,CONCATENATE("01",RIGHT(CONCATENATE("0",DAY(AU4)),2),RIGHT(CONCATENATE("0",MONTH(AU4)),2)),[1]Transferencias!$S$7:$S$359),0)</f>
        <v>0</v>
      </c>
      <c r="AV43" s="5">
        <f>IFERROR(SUMIF([1]Transferencias!$R$7:$S$359,CONCATENATE("01",RIGHT(CONCATENATE("0",DAY(AV4)),2),RIGHT(CONCATENATE("0",MONTH(AV4)),2)),[1]Transferencias!$S$7:$S$359),0)</f>
        <v>0</v>
      </c>
      <c r="AW43" s="5">
        <f>IFERROR(SUMIF([1]Transferencias!$R$7:$S$359,CONCATENATE("01",RIGHT(CONCATENATE("0",DAY(AW4)),2),RIGHT(CONCATENATE("0",MONTH(AW4)),2)),[1]Transferencias!$S$7:$S$359),0)</f>
        <v>0</v>
      </c>
      <c r="AX43" s="5">
        <f>IFERROR(SUMIF([1]Transferencias!$R$7:$S$359,CONCATENATE("01",RIGHT(CONCATENATE("0",DAY(AX4)),2),RIGHT(CONCATENATE("0",MONTH(AX4)),2)),[1]Transferencias!$S$7:$S$359),0)</f>
        <v>0</v>
      </c>
      <c r="AY43" s="5">
        <f>IFERROR(SUMIF([1]Transferencias!$R$7:$S$359,CONCATENATE("01",RIGHT(CONCATENATE("0",DAY(AY4)),2),RIGHT(CONCATENATE("0",MONTH(AY4)),2)),[1]Transferencias!$S$7:$S$359),0)</f>
        <v>0</v>
      </c>
      <c r="AZ43" s="5">
        <f>IFERROR(SUMIF([1]Transferencias!$R$7:$S$359,CONCATENATE("01",RIGHT(CONCATENATE("0",DAY(AZ4)),2),RIGHT(CONCATENATE("0",MONTH(AZ4)),2)),[1]Transferencias!$S$7:$S$359),0)</f>
        <v>0</v>
      </c>
      <c r="BA43" s="5">
        <f>IFERROR(SUMIF([1]Transferencias!$R$7:$S$359,CONCATENATE("01",RIGHT(CONCATENATE("0",DAY(BA4)),2),RIGHT(CONCATENATE("0",MONTH(BA4)),2)),[1]Transferencias!$S$7:$S$359),0)</f>
        <v>0</v>
      </c>
      <c r="BB43" s="5">
        <f>IFERROR(SUMIF([1]Transferencias!$R$7:$S$359,CONCATENATE("01",RIGHT(CONCATENATE("0",DAY(BB4)),2),RIGHT(CONCATENATE("0",MONTH(BB4)),2)),[1]Transferencias!$S$7:$S$359),0)</f>
        <v>0</v>
      </c>
      <c r="BC43" s="5">
        <f>IFERROR(SUMIF([1]Transferencias!$R$7:$S$359,CONCATENATE("01",RIGHT(CONCATENATE("0",DAY(BC4)),2),RIGHT(CONCATENATE("0",MONTH(BC4)),2)),[1]Transferencias!$S$7:$S$359),0)</f>
        <v>0</v>
      </c>
      <c r="BD43" s="5">
        <f>IFERROR(SUMIF([1]Transferencias!$R$7:$S$359,CONCATENATE("01",RIGHT(CONCATENATE("0",DAY(BD4)),2),RIGHT(CONCATENATE("0",MONTH(BD4)),2)),[1]Transferencias!$S$7:$S$359),0)</f>
        <v>0</v>
      </c>
      <c r="BE43" s="5">
        <f>IFERROR(SUMIF([1]Transferencias!$R$7:$S$359,CONCATENATE("01",RIGHT(CONCATENATE("0",DAY(BE4)),2),RIGHT(CONCATENATE("0",MONTH(BE4)),2)),[1]Transferencias!$S$7:$S$359),0)</f>
        <v>0</v>
      </c>
      <c r="BF43" s="5">
        <f>IFERROR(SUMIF([1]Transferencias!$R$7:$S$359,CONCATENATE("01",RIGHT(CONCATENATE("0",DAY(BF4)),2),RIGHT(CONCATENATE("0",MONTH(BF4)),2)),[1]Transferencias!$S$7:$S$359),0)</f>
        <v>0</v>
      </c>
      <c r="BG43" s="5">
        <f>IFERROR(SUMIF([1]Transferencias!$R$7:$S$359,CONCATENATE("01",RIGHT(CONCATENATE("0",DAY(BG4)),2),RIGHT(CONCATENATE("0",MONTH(BG4)),2)),[1]Transferencias!$S$7:$S$359),0)</f>
        <v>0</v>
      </c>
      <c r="BH43" s="5">
        <f>IFERROR(SUMIF([1]Transferencias!$R$7:$S$359,CONCATENATE("01",RIGHT(CONCATENATE("0",DAY(BH4)),2),RIGHT(CONCATENATE("0",MONTH(BH4)),2)),[1]Transferencias!$S$7:$S$359),0)</f>
        <v>0</v>
      </c>
      <c r="BI43" s="5">
        <f>IFERROR(SUMIF([1]Transferencias!$R$7:$S$359,CONCATENATE("01",RIGHT(CONCATENATE("0",DAY(BI4)),2),RIGHT(CONCATENATE("0",MONTH(BI4)),2)),[1]Transferencias!$S$7:$S$359),0)</f>
        <v>0</v>
      </c>
      <c r="BJ43" s="5">
        <f>IFERROR(SUMIF([1]Transferencias!$R$7:$S$359,CONCATENATE("01",RIGHT(CONCATENATE("0",DAY(BJ4)),2),RIGHT(CONCATENATE("0",MONTH(BJ4)),2)),[1]Transferencias!$S$7:$S$359),0)</f>
        <v>0</v>
      </c>
      <c r="BK43" s="5">
        <f>IFERROR(SUMIF([1]Transferencias!$R$7:$S$359,CONCATENATE("01",RIGHT(CONCATENATE("0",DAY(BK4)),2),RIGHT(CONCATENATE("0",MONTH(BK4)),2)),[1]Transferencias!$S$7:$S$359),0)</f>
        <v>0</v>
      </c>
      <c r="BL43" s="5">
        <f>IFERROR(SUMIF([1]Transferencias!$R$7:$S$359,CONCATENATE("01",RIGHT(CONCATENATE("0",DAY(BL4)),2),RIGHT(CONCATENATE("0",MONTH(BL4)),2)),[1]Transferencias!$S$7:$S$359),0)</f>
        <v>0</v>
      </c>
      <c r="BM43" s="5">
        <f>IFERROR(SUMIF([1]Transferencias!$R$7:$S$359,CONCATENATE("01",RIGHT(CONCATENATE("0",DAY(BM4)),2),RIGHT(CONCATENATE("0",MONTH(BM4)),2)),[1]Transferencias!$S$7:$S$359),0)</f>
        <v>0</v>
      </c>
      <c r="BN43" s="5">
        <f>IFERROR(SUMIF([1]Transferencias!$R$7:$S$359,CONCATENATE("01",RIGHT(CONCATENATE("0",DAY(BN4)),2),RIGHT(CONCATENATE("0",MONTH(BN4)),2)),[1]Transferencias!$S$7:$S$359),0)</f>
        <v>0</v>
      </c>
      <c r="BO43" s="5">
        <f>IFERROR(SUMIF([1]Transferencias!$R$7:$S$359,CONCATENATE("01",RIGHT(CONCATENATE("0",DAY(BO4)),2),RIGHT(CONCATENATE("0",MONTH(BO4)),2)),[1]Transferencias!$S$7:$S$359),0)</f>
        <v>0</v>
      </c>
      <c r="BP43" s="5">
        <f>IFERROR(SUMIF([1]Transferencias!$R$7:$S$359,CONCATENATE("01",RIGHT(CONCATENATE("0",DAY(BP4)),2),RIGHT(CONCATENATE("0",MONTH(BP4)),2)),[1]Transferencias!$S$7:$S$359),0)</f>
        <v>0</v>
      </c>
      <c r="BQ43" s="5">
        <f>IFERROR(SUMIF([1]Transferencias!$R$7:$S$359,CONCATENATE("01",RIGHT(CONCATENATE("0",DAY(BQ4)),2),RIGHT(CONCATENATE("0",MONTH(BQ4)),2)),[1]Transferencias!$S$7:$S$359),0)</f>
        <v>0</v>
      </c>
      <c r="BR43" s="5">
        <f>IFERROR(SUMIF([1]Transferencias!$R$7:$S$359,CONCATENATE("01",RIGHT(CONCATENATE("0",DAY(BR4)),2),RIGHT(CONCATENATE("0",MONTH(BR4)),2)),[1]Transferencias!$S$7:$S$359),0)</f>
        <v>0</v>
      </c>
      <c r="BS43" s="5">
        <f>IFERROR(SUMIF([1]Transferencias!$R$7:$S$359,CONCATENATE("01",RIGHT(CONCATENATE("0",DAY(BS4)),2),RIGHT(CONCATENATE("0",MONTH(BS4)),2)),[1]Transferencias!$S$7:$S$359),0)</f>
        <v>0</v>
      </c>
      <c r="BT43" s="5">
        <f>IFERROR(SUMIF([1]Transferencias!$R$7:$S$359,CONCATENATE("01",RIGHT(CONCATENATE("0",DAY(BT4)),2),RIGHT(CONCATENATE("0",MONTH(BT4)),2)),[1]Transferencias!$S$7:$S$359),0)</f>
        <v>0</v>
      </c>
      <c r="BU43" s="5">
        <f>IFERROR(SUMIF([1]Transferencias!$R$7:$S$359,CONCATENATE("01",RIGHT(CONCATENATE("0",DAY(BU4)),2),RIGHT(CONCATENATE("0",MONTH(BU4)),2)),[1]Transferencias!$S$7:$S$359),0)</f>
        <v>0</v>
      </c>
      <c r="BV43" s="5">
        <f>IFERROR(SUMIF([1]Transferencias!$R$7:$S$359,CONCATENATE("01",RIGHT(CONCATENATE("0",DAY(BV4)),2),RIGHT(CONCATENATE("0",MONTH(BV4)),2)),[1]Transferencias!$S$7:$S$359),0)</f>
        <v>0</v>
      </c>
      <c r="BX43" s="5">
        <f>IFERROR(SUMIF([1]Transferencias!$R$7:$S$359,CONCATENATE("01",RIGHT(CONCATENATE("0",DAY(BX4)),2),RIGHT(CONCATENATE("0",MONTH(BX4)),2)),[1]Transferencias!$S$7:$S$359),0)</f>
        <v>0</v>
      </c>
      <c r="BY43" s="5">
        <f>IFERROR(SUMIF([1]Transferencias!$R$7:$S$359,CONCATENATE("01",RIGHT(CONCATENATE("0",DAY(BY4)),2),RIGHT(CONCATENATE("0",MONTH(BY4)),2)),[1]Transferencias!$S$7:$S$359),0)</f>
        <v>0</v>
      </c>
      <c r="BZ43" s="5">
        <f>IFERROR(SUMIF([1]Transferencias!$R$7:$S$359,CONCATENATE("01",RIGHT(CONCATENATE("0",DAY(BZ4)),2),RIGHT(CONCATENATE("0",MONTH(BZ4)),2)),[1]Transferencias!$S$7:$S$359),0)</f>
        <v>0</v>
      </c>
      <c r="CA43" s="5">
        <f>IFERROR(SUMIF([1]Transferencias!$R$7:$S$359,CONCATENATE("01",RIGHT(CONCATENATE("0",DAY(CA4)),2),RIGHT(CONCATENATE("0",MONTH(CA4)),2)),[1]Transferencias!$S$7:$S$359),0)</f>
        <v>0</v>
      </c>
      <c r="CB43" s="5">
        <f>IFERROR(SUMIF([1]Transferencias!$R$7:$S$359,CONCATENATE("01",RIGHT(CONCATENATE("0",DAY(CB4)),2),RIGHT(CONCATENATE("0",MONTH(CB4)),2)),[1]Transferencias!$S$7:$S$359),0)</f>
        <v>0</v>
      </c>
      <c r="CC43" s="5">
        <f>IFERROR(SUMIF([1]Transferencias!$R$7:$S$359,CONCATENATE("01",RIGHT(CONCATENATE("0",DAY(CC4)),2),RIGHT(CONCATENATE("0",MONTH(CC4)),2)),[1]Transferencias!$S$7:$S$359),0)</f>
        <v>0</v>
      </c>
      <c r="CD43" s="5">
        <f>IFERROR(SUMIF([1]Transferencias!$R$7:$S$359,CONCATENATE("01",RIGHT(CONCATENATE("0",DAY(CD4)),2),RIGHT(CONCATENATE("0",MONTH(CD4)),2)),[1]Transferencias!$S$7:$S$359),0)</f>
        <v>0</v>
      </c>
      <c r="CE43" s="5">
        <f>IFERROR(SUMIF([1]Transferencias!$R$7:$S$359,CONCATENATE("01",RIGHT(CONCATENATE("0",DAY(CE4)),2),RIGHT(CONCATENATE("0",MONTH(CE4)),2)),[1]Transferencias!$S$7:$S$359),0)</f>
        <v>0</v>
      </c>
      <c r="CF43" s="5">
        <f>IFERROR(SUMIF([1]Transferencias!$R$7:$S$359,CONCATENATE("01",RIGHT(CONCATENATE("0",DAY(CF4)),2),RIGHT(CONCATENATE("0",MONTH(CF4)),2)),[1]Transferencias!$S$7:$S$359),0)</f>
        <v>0</v>
      </c>
      <c r="CG43" s="5">
        <f>IFERROR(SUMIF([1]Transferencias!$R$7:$S$359,CONCATENATE("01",RIGHT(CONCATENATE("0",DAY(CG4)),2),RIGHT(CONCATENATE("0",MONTH(CG4)),2)),[1]Transferencias!$S$7:$S$359),0)</f>
        <v>0</v>
      </c>
      <c r="CH43" s="5">
        <f>IFERROR(SUMIF([1]Transferencias!$R$7:$S$359,CONCATENATE("01",RIGHT(CONCATENATE("0",DAY(CH4)),2),RIGHT(CONCATENATE("0",MONTH(CH4)),2)),[1]Transferencias!$S$7:$S$359),0)</f>
        <v>0</v>
      </c>
      <c r="CI43" s="5">
        <f>IFERROR(SUMIF([1]Transferencias!$R$7:$S$359,CONCATENATE("01",RIGHT(CONCATENATE("0",DAY(CI4)),2),RIGHT(CONCATENATE("0",MONTH(CI4)),2)),[1]Transferencias!$S$7:$S$359),0)</f>
        <v>0</v>
      </c>
      <c r="CJ43" s="5">
        <f>IFERROR(SUMIF([1]Transferencias!$R$7:$S$359,CONCATENATE("01",RIGHT(CONCATENATE("0",DAY(CJ4)),2),RIGHT(CONCATENATE("0",MONTH(CJ4)),2)),[1]Transferencias!$S$7:$S$359),0)</f>
        <v>0</v>
      </c>
      <c r="CK43" s="5">
        <f>IFERROR(SUMIF([1]Transferencias!$R$7:$S$359,CONCATENATE("01",RIGHT(CONCATENATE("0",DAY(CK4)),2),RIGHT(CONCATENATE("0",MONTH(CK4)),2)),[1]Transferencias!$S$7:$S$359),0)</f>
        <v>0</v>
      </c>
      <c r="CL43" s="5">
        <f>IFERROR(SUMIF([1]Transferencias!$R$7:$S$359,CONCATENATE("01",RIGHT(CONCATENATE("0",DAY(CL4)),2),RIGHT(CONCATENATE("0",MONTH(CL4)),2)),[1]Transferencias!$S$7:$S$359),0)</f>
        <v>0</v>
      </c>
      <c r="CM43" s="5">
        <f>IFERROR(SUMIF([1]Transferencias!$R$7:$S$359,CONCATENATE("01",RIGHT(CONCATENATE("0",DAY(CM4)),2),RIGHT(CONCATENATE("0",MONTH(CM4)),2)),[1]Transferencias!$S$7:$S$359),0)</f>
        <v>0</v>
      </c>
      <c r="CN43" s="5">
        <f>IFERROR(SUMIF([1]Transferencias!$R$7:$S$359,CONCATENATE("01",RIGHT(CONCATENATE("0",DAY(CN4)),2),RIGHT(CONCATENATE("0",MONTH(CN4)),2)),[1]Transferencias!$S$7:$S$359),0)</f>
        <v>0</v>
      </c>
      <c r="CO43" s="5">
        <f>IFERROR(SUMIF([1]Transferencias!$R$7:$S$359,CONCATENATE("01",RIGHT(CONCATENATE("0",DAY(CO4)),2),RIGHT(CONCATENATE("0",MONTH(CO4)),2)),[1]Transferencias!$S$7:$S$359),0)</f>
        <v>0</v>
      </c>
      <c r="CP43" s="5">
        <f>IFERROR(SUMIF([1]Transferencias!$R$7:$S$359,CONCATENATE("01",RIGHT(CONCATENATE("0",DAY(CP4)),2),RIGHT(CONCATENATE("0",MONTH(CP4)),2)),[1]Transferencias!$S$7:$S$359),0)</f>
        <v>0</v>
      </c>
      <c r="CQ43" s="5">
        <f>IFERROR(SUMIF([1]Transferencias!$R$7:$S$359,CONCATENATE("01",RIGHT(CONCATENATE("0",DAY(CQ4)),2),RIGHT(CONCATENATE("0",MONTH(CQ4)),2)),[1]Transferencias!$S$7:$S$359),0)</f>
        <v>0</v>
      </c>
      <c r="CR43" s="5">
        <f>IFERROR(SUMIF([1]Transferencias!$R$7:$S$359,CONCATENATE("01",RIGHT(CONCATENATE("0",DAY(CR4)),2),RIGHT(CONCATENATE("0",MONTH(CR4)),2)),[1]Transferencias!$S$7:$S$359),0)</f>
        <v>0</v>
      </c>
      <c r="CS43" s="5">
        <f>IFERROR(SUMIF([1]Transferencias!$R$7:$S$359,CONCATENATE("01",RIGHT(CONCATENATE("0",DAY(CS4)),2),RIGHT(CONCATENATE("0",MONTH(CS4)),2)),[1]Transferencias!$S$7:$S$359),0)</f>
        <v>0</v>
      </c>
      <c r="CT43" s="5">
        <f>IFERROR(SUMIF([1]Transferencias!$R$7:$S$359,CONCATENATE("01",RIGHT(CONCATENATE("0",DAY(CT4)),2),RIGHT(CONCATENATE("0",MONTH(CT4)),2)),[1]Transferencias!$S$7:$S$359),0)</f>
        <v>0</v>
      </c>
      <c r="CU43" s="5">
        <f>IFERROR(SUMIF([1]Transferencias!$R$7:$S$359,CONCATENATE("01",RIGHT(CONCATENATE("0",DAY(CU4)),2),RIGHT(CONCATENATE("0",MONTH(CU4)),2)),[1]Transferencias!$S$7:$S$359),0)</f>
        <v>0</v>
      </c>
      <c r="CV43" s="5">
        <f>IFERROR(SUMIF([1]Transferencias!$R$7:$S$359,CONCATENATE("01",RIGHT(CONCATENATE("0",DAY(CV4)),2),RIGHT(CONCATENATE("0",MONTH(CV4)),2)),[1]Transferencias!$S$7:$S$359),0)</f>
        <v>0</v>
      </c>
      <c r="CW43" s="5">
        <f>IFERROR(SUMIF([1]Transferencias!$R$7:$S$359,CONCATENATE("01",RIGHT(CONCATENATE("0",DAY(CW4)),2),RIGHT(CONCATENATE("0",MONTH(CW4)),2)),[1]Transferencias!$S$7:$S$359),0)</f>
        <v>0</v>
      </c>
      <c r="CX43" s="5">
        <f>IFERROR(SUMIF([1]Transferencias!$R$7:$S$359,CONCATENATE("01",RIGHT(CONCATENATE("0",DAY(CX4)),2),RIGHT(CONCATENATE("0",MONTH(CX4)),2)),[1]Transferencias!$S$7:$S$359),0)</f>
        <v>0</v>
      </c>
      <c r="CY43" s="5">
        <f>IFERROR(SUMIF([1]Transferencias!$R$7:$S$359,CONCATENATE("01",RIGHT(CONCATENATE("0",DAY(CY4)),2),RIGHT(CONCATENATE("0",MONTH(CY4)),2)),[1]Transferencias!$S$7:$S$359),0)</f>
        <v>0</v>
      </c>
      <c r="CZ43" s="5">
        <f>IFERROR(SUMIF([1]Transferencias!$R$7:$S$359,CONCATENATE("01",RIGHT(CONCATENATE("0",DAY(CZ4)),2),RIGHT(CONCATENATE("0",MONTH(CZ4)),2)),[1]Transferencias!$S$7:$S$359),0)</f>
        <v>0</v>
      </c>
      <c r="DA43" s="5">
        <f>IFERROR(SUMIF([1]Transferencias!$R$7:$S$359,CONCATENATE("01",RIGHT(CONCATENATE("0",DAY(DA4)),2),RIGHT(CONCATENATE("0",MONTH(DA4)),2)),[1]Transferencias!$S$7:$S$359),0)</f>
        <v>0</v>
      </c>
      <c r="DB43" s="5">
        <f>IFERROR(SUMIF([1]Transferencias!$R$7:$S$359,CONCATENATE("01",RIGHT(CONCATENATE("0",DAY(DB4)),2),RIGHT(CONCATENATE("0",MONTH(DB4)),2)),[1]Transferencias!$S$7:$S$359),0)</f>
        <v>0</v>
      </c>
      <c r="DC43" s="5">
        <f>IFERROR(SUMIF([1]Transferencias!$R$7:$S$359,CONCATENATE("01",RIGHT(CONCATENATE("0",DAY(DC4)),2),RIGHT(CONCATENATE("0",MONTH(DC4)),2)),[1]Transferencias!$S$7:$S$359),0)</f>
        <v>0</v>
      </c>
      <c r="DD43" s="5">
        <f>IFERROR(SUMIF([1]Transferencias!$R$7:$S$359,CONCATENATE("01",RIGHT(CONCATENATE("0",DAY(DD4)),2),RIGHT(CONCATENATE("0",MONTH(DD4)),2)),[1]Transferencias!$S$7:$S$359),0)</f>
        <v>0</v>
      </c>
      <c r="DE43" s="5">
        <f>IFERROR(SUMIF([1]Transferencias!$R$7:$S$359,CONCATENATE("01",RIGHT(CONCATENATE("0",DAY(DE4)),2),RIGHT(CONCATENATE("0",MONTH(DE4)),2)),[1]Transferencias!$S$7:$S$359),0)</f>
        <v>0</v>
      </c>
      <c r="DF43" s="5">
        <f>IFERROR(SUMIF([1]Transferencias!$R$7:$S$359,CONCATENATE("01",RIGHT(CONCATENATE("0",DAY(DF4)),2),RIGHT(CONCATENATE("0",MONTH(DF4)),2)),[1]Transferencias!$S$7:$S$359),0)</f>
        <v>0</v>
      </c>
      <c r="DG43" s="5">
        <f>IFERROR(SUMIF([1]Transferencias!$R$7:$S$359,CONCATENATE("01",RIGHT(CONCATENATE("0",DAY(DG4)),2),RIGHT(CONCATENATE("0",MONTH(DG4)),2)),[1]Transferencias!$S$7:$S$359),0)</f>
        <v>0</v>
      </c>
      <c r="DH43" s="5">
        <f>IFERROR(SUMIF([1]Transferencias!$R$7:$S$359,CONCATENATE("01",RIGHT(CONCATENATE("0",DAY(DH4)),2),RIGHT(CONCATENATE("0",MONTH(DH4)),2)),[1]Transferencias!$S$7:$S$359),0)</f>
        <v>0</v>
      </c>
      <c r="DI43" s="5">
        <f>IFERROR(SUMIF([1]Transferencias!$R$7:$S$359,CONCATENATE("01",RIGHT(CONCATENATE("0",DAY(DI4)),2),RIGHT(CONCATENATE("0",MONTH(DI4)),2)),[1]Transferencias!$S$7:$S$359),0)</f>
        <v>0</v>
      </c>
      <c r="DJ43" s="5">
        <f>IFERROR(SUMIF([1]Transferencias!$R$7:$S$359,CONCATENATE("01",RIGHT(CONCATENATE("0",DAY(DJ4)),2),RIGHT(CONCATENATE("0",MONTH(DJ4)),2)),[1]Transferencias!$S$7:$S$359),0)</f>
        <v>0</v>
      </c>
      <c r="DK43" s="5">
        <f>IFERROR(SUMIF([1]Transferencias!$R$7:$S$359,CONCATENATE("01",RIGHT(CONCATENATE("0",DAY(DK4)),2),RIGHT(CONCATENATE("0",MONTH(DK4)),2)),[1]Transferencias!$S$7:$S$359),0)</f>
        <v>0</v>
      </c>
      <c r="DL43" s="5">
        <f>IFERROR(SUMIF([1]Transferencias!$R$7:$S$359,CONCATENATE("01",RIGHT(CONCATENATE("0",DAY(DL4)),2),RIGHT(CONCATENATE("0",MONTH(DL4)),2)),[1]Transferencias!$S$7:$S$359),0)</f>
        <v>0</v>
      </c>
      <c r="DM43" s="5">
        <f>IFERROR(SUMIF([1]Transferencias!$R$7:$S$359,CONCATENATE("01",RIGHT(CONCATENATE("0",DAY(DM4)),2),RIGHT(CONCATENATE("0",MONTH(DM4)),2)),[1]Transferencias!$S$7:$S$359),0)</f>
        <v>0</v>
      </c>
      <c r="DN43" s="5">
        <f>IFERROR(SUMIF([1]Transferencias!$R$7:$S$359,CONCATENATE("01",RIGHT(CONCATENATE("0",DAY(DN4)),2),RIGHT(CONCATENATE("0",MONTH(DN4)),2)),[1]Transferencias!$S$7:$S$359),0)</f>
        <v>0</v>
      </c>
      <c r="DO43" s="5">
        <f>IFERROR(SUMIF([1]Transferencias!$R$7:$S$359,CONCATENATE("01",RIGHT(CONCATENATE("0",DAY(DO4)),2),RIGHT(CONCATENATE("0",MONTH(DO4)),2)),[1]Transferencias!$S$7:$S$359),0)</f>
        <v>0</v>
      </c>
      <c r="DP43" s="5">
        <f>IFERROR(SUMIF([1]Transferencias!$R$7:$S$359,CONCATENATE("01",RIGHT(CONCATENATE("0",DAY(DP4)),2),RIGHT(CONCATENATE("0",MONTH(DP4)),2)),[1]Transferencias!$S$7:$S$359),0)</f>
        <v>0</v>
      </c>
      <c r="DQ43" s="5">
        <f>IFERROR(SUMIF([1]Transferencias!$R$7:$S$359,CONCATENATE("01",RIGHT(CONCATENATE("0",DAY(DQ4)),2),RIGHT(CONCATENATE("0",MONTH(DQ4)),2)),[1]Transferencias!$S$7:$S$359),0)</f>
        <v>0</v>
      </c>
      <c r="DR43" s="5">
        <f>IFERROR(SUMIF([1]Transferencias!$R$7:$S$359,CONCATENATE("01",RIGHT(CONCATENATE("0",DAY(DR4)),2),RIGHT(CONCATENATE("0",MONTH(DR4)),2)),[1]Transferencias!$S$7:$S$359),0)</f>
        <v>0</v>
      </c>
      <c r="DS43" s="5">
        <f>IFERROR(SUMIF([1]Transferencias!$R$7:$S$359,CONCATENATE("01",RIGHT(CONCATENATE("0",DAY(DS4)),2),RIGHT(CONCATENATE("0",MONTH(DS4)),2)),[1]Transferencias!$S$7:$S$359),0)</f>
        <v>0</v>
      </c>
      <c r="DT43" s="5">
        <f>IFERROR(SUMIF([1]Transferencias!$R$7:$S$359,CONCATENATE("01",RIGHT(CONCATENATE("0",DAY(DT4)),2),RIGHT(CONCATENATE("0",MONTH(DT4)),2)),[1]Transferencias!$S$7:$S$359),0)</f>
        <v>0</v>
      </c>
      <c r="DU43" s="5">
        <f>IFERROR(SUMIF([1]Transferencias!$R$7:$S$359,CONCATENATE("01",RIGHT(CONCATENATE("0",DAY(DU4)),2),RIGHT(CONCATENATE("0",MONTH(DU4)),2)),[1]Transferencias!$S$7:$S$359),0)</f>
        <v>0</v>
      </c>
      <c r="DV43" s="5">
        <f>IFERROR(SUMIF([1]Transferencias!$R$7:$S$359,CONCATENATE("01",RIGHT(CONCATENATE("0",DAY(DV4)),2),RIGHT(CONCATENATE("0",MONTH(DV4)),2)),[1]Transferencias!$S$7:$S$359),0)</f>
        <v>0</v>
      </c>
      <c r="DW43" s="5">
        <f>IFERROR(SUMIF([1]Transferencias!$R$7:$S$359,CONCATENATE("01",RIGHT(CONCATENATE("0",DAY(DW4)),2),RIGHT(CONCATENATE("0",MONTH(DW4)),2)),[1]Transferencias!$S$7:$S$359),0)</f>
        <v>0</v>
      </c>
      <c r="DX43" s="5">
        <f>IFERROR(SUMIF([1]Transferencias!$R$7:$S$359,CONCATENATE("01",RIGHT(CONCATENATE("0",DAY(DX4)),2),RIGHT(CONCATENATE("0",MONTH(DX4)),2)),[1]Transferencias!$S$7:$S$359),0)</f>
        <v>0</v>
      </c>
      <c r="DY43" s="5">
        <f>IFERROR(SUMIF([1]Transferencias!$R$7:$S$359,CONCATENATE("01",RIGHT(CONCATENATE("0",DAY(DY4)),2),RIGHT(CONCATENATE("0",MONTH(DY4)),2)),[1]Transferencias!$S$7:$S$359),0)</f>
        <v>0</v>
      </c>
      <c r="DZ43" s="5">
        <f>IFERROR(SUMIF([1]Transferencias!$R$7:$S$359,CONCATENATE("01",RIGHT(CONCATENATE("0",DAY(DZ4)),2),RIGHT(CONCATENATE("0",MONTH(DZ4)),2)),[1]Transferencias!$S$7:$S$359),0)</f>
        <v>0</v>
      </c>
      <c r="EA43" s="5">
        <f>IFERROR(SUMIF([1]Transferencias!$R$7:$S$359,CONCATENATE("01",RIGHT(CONCATENATE("0",DAY(EA4)),2),RIGHT(CONCATENATE("0",MONTH(EA4)),2)),[1]Transferencias!$S$7:$S$359),0)</f>
        <v>0</v>
      </c>
      <c r="EB43" s="5">
        <f>IFERROR(SUMIF([1]Transferencias!$R$7:$S$359,CONCATENATE("01",RIGHT(CONCATENATE("0",DAY(EB4)),2),RIGHT(CONCATENATE("0",MONTH(EB4)),2)),[1]Transferencias!$S$7:$S$359),0)</f>
        <v>0</v>
      </c>
      <c r="EC43" s="5">
        <f>IFERROR(SUMIF([1]Transferencias!$R$7:$S$359,CONCATENATE("01",RIGHT(CONCATENATE("0",DAY(EC4)),2),RIGHT(CONCATENATE("0",MONTH(EC4)),2)),[1]Transferencias!$S$7:$S$359),0)</f>
        <v>0</v>
      </c>
      <c r="ED43" s="5">
        <f>IFERROR(SUMIF([1]Transferencias!$R$7:$S$359,CONCATENATE("01",RIGHT(CONCATENATE("0",DAY(ED4)),2),RIGHT(CONCATENATE("0",MONTH(ED4)),2)),[1]Transferencias!$S$7:$S$359),0)</f>
        <v>0</v>
      </c>
      <c r="EE43" s="5">
        <f>IFERROR(SUMIF([1]Transferencias!$R$7:$S$359,CONCATENATE("01",RIGHT(CONCATENATE("0",DAY(EE4)),2),RIGHT(CONCATENATE("0",MONTH(EE4)),2)),[1]Transferencias!$S$7:$S$359),0)</f>
        <v>0</v>
      </c>
      <c r="EF43" s="5">
        <f>IFERROR(SUMIF([1]Transferencias!$R$7:$S$359,CONCATENATE("01",RIGHT(CONCATENATE("0",DAY(EF4)),2),RIGHT(CONCATENATE("0",MONTH(EF4)),2)),[1]Transferencias!$S$7:$S$359),0)</f>
        <v>0</v>
      </c>
      <c r="EG43" s="5">
        <f>IFERROR(SUMIF([1]Transferencias!$R$7:$S$359,CONCATENATE("01",RIGHT(CONCATENATE("0",DAY(EG4)),2),RIGHT(CONCATENATE("0",MONTH(EG4)),2)),[1]Transferencias!$S$7:$S$359),0)</f>
        <v>0</v>
      </c>
      <c r="EH43" s="5">
        <f>IFERROR(SUMIF([1]Transferencias!$R$7:$S$359,CONCATENATE("01",RIGHT(CONCATENATE("0",DAY(EH4)),2),RIGHT(CONCATENATE("0",MONTH(EH4)),2)),[1]Transferencias!$S$7:$S$359),0)</f>
        <v>0</v>
      </c>
      <c r="EI43" s="5">
        <f>IFERROR(SUMIF([1]Transferencias!$R$7:$S$359,CONCATENATE("01",RIGHT(CONCATENATE("0",DAY(EI4)),2),RIGHT(CONCATENATE("0",MONTH(EI4)),2)),[1]Transferencias!$S$7:$S$359),0)</f>
        <v>0</v>
      </c>
      <c r="EJ43" s="5">
        <f>IFERROR(SUMIF([1]Transferencias!$R$7:$S$359,CONCATENATE("01",RIGHT(CONCATENATE("0",DAY(EJ4)),2),RIGHT(CONCATENATE("0",MONTH(EJ4)),2)),[1]Transferencias!$S$7:$S$359),0)</f>
        <v>0</v>
      </c>
      <c r="EK43" s="5">
        <f>IFERROR(SUMIF([1]Transferencias!$R$7:$S$359,CONCATENATE("01",RIGHT(CONCATENATE("0",DAY(EK4)),2),RIGHT(CONCATENATE("0",MONTH(EK4)),2)),[1]Transferencias!$S$7:$S$359),0)</f>
        <v>0</v>
      </c>
      <c r="EL43" s="5">
        <f>IFERROR(SUMIF([1]Transferencias!$R$7:$S$359,CONCATENATE("01",RIGHT(CONCATENATE("0",DAY(EL4)),2),RIGHT(CONCATENATE("0",MONTH(EL4)),2)),[1]Transferencias!$S$7:$S$359),0)</f>
        <v>0</v>
      </c>
      <c r="EM43" s="5">
        <f>IFERROR(SUMIF([1]Transferencias!$R$7:$S$359,CONCATENATE("01",RIGHT(CONCATENATE("0",DAY(EM4)),2),RIGHT(CONCATENATE("0",MONTH(EM4)),2)),[1]Transferencias!$S$7:$S$359),0)</f>
        <v>0</v>
      </c>
      <c r="EN43" s="5">
        <f>IFERROR(SUMIF([1]Transferencias!$R$7:$S$359,CONCATENATE("01",RIGHT(CONCATENATE("0",DAY(EN4)),2),RIGHT(CONCATENATE("0",MONTH(EN4)),2)),[1]Transferencias!$S$7:$S$359),0)</f>
        <v>0</v>
      </c>
      <c r="EO43" s="5">
        <f>IFERROR(SUMIF([1]Transferencias!$R$7:$S$359,CONCATENATE("01",RIGHT(CONCATENATE("0",DAY(EO4)),2),RIGHT(CONCATENATE("0",MONTH(EO4)),2)),[1]Transferencias!$S$7:$S$359),0)</f>
        <v>0</v>
      </c>
      <c r="EP43" s="5">
        <f>IFERROR(SUMIF([1]Transferencias!$R$7:$S$359,CONCATENATE("01",RIGHT(CONCATENATE("0",DAY(EP4)),2),RIGHT(CONCATENATE("0",MONTH(EP4)),2)),[1]Transferencias!$S$7:$S$359),0)</f>
        <v>0</v>
      </c>
      <c r="EQ43" s="5">
        <f>IFERROR(SUMIF([1]Transferencias!$R$7:$S$359,CONCATENATE("01",RIGHT(CONCATENATE("0",DAY(EQ4)),2),RIGHT(CONCATENATE("0",MONTH(EQ4)),2)),[1]Transferencias!$S$7:$S$359),0)</f>
        <v>0</v>
      </c>
      <c r="ER43" s="5">
        <f>IFERROR(SUMIF([1]Transferencias!$R$7:$S$359,CONCATENATE("01",RIGHT(CONCATENATE("0",DAY(ER4)),2),RIGHT(CONCATENATE("0",MONTH(ER4)),2)),[1]Transferencias!$S$7:$S$359),0)</f>
        <v>0</v>
      </c>
      <c r="ES43" s="5">
        <f>IFERROR(SUMIF([1]Transferencias!$R$7:$S$359,CONCATENATE("01",RIGHT(CONCATENATE("0",DAY(ES4)),2),RIGHT(CONCATENATE("0",MONTH(ES4)),2)),[1]Transferencias!$S$7:$S$359),0)</f>
        <v>0</v>
      </c>
      <c r="ET43" s="5">
        <f>IFERROR(SUMIF([1]Transferencias!$R$7:$S$359,CONCATENATE("01",RIGHT(CONCATENATE("0",DAY(ET4)),2),RIGHT(CONCATENATE("0",MONTH(ET4)),2)),[1]Transferencias!$S$7:$S$359),0)</f>
        <v>0</v>
      </c>
      <c r="EU43" s="5">
        <f>IFERROR(SUMIF([1]Transferencias!$R$7:$S$359,CONCATENATE("01",RIGHT(CONCATENATE("0",DAY(EU4)),2),RIGHT(CONCATENATE("0",MONTH(EU4)),2)),[1]Transferencias!$S$7:$S$359),0)</f>
        <v>0</v>
      </c>
      <c r="EV43" s="5">
        <f>IFERROR(SUMIF([1]Transferencias!$R$7:$S$359,CONCATENATE("01",RIGHT(CONCATENATE("0",DAY(EV4)),2),RIGHT(CONCATENATE("0",MONTH(EV4)),2)),[1]Transferencias!$S$7:$S$359),0)</f>
        <v>0</v>
      </c>
      <c r="EW43" s="5">
        <f>IFERROR(SUMIF([1]Transferencias!$R$7:$S$359,CONCATENATE("01",RIGHT(CONCATENATE("0",DAY(EW4)),2),RIGHT(CONCATENATE("0",MONTH(EW4)),2)),[1]Transferencias!$S$7:$S$359),0)</f>
        <v>0</v>
      </c>
      <c r="EX43" s="5">
        <f>IFERROR(SUMIF([1]Transferencias!$R$7:$S$359,CONCATENATE("01",RIGHT(CONCATENATE("0",DAY(EX4)),2),RIGHT(CONCATENATE("0",MONTH(EX4)),2)),[1]Transferencias!$S$7:$S$359),0)</f>
        <v>0</v>
      </c>
      <c r="EY43" s="5">
        <f>IFERROR(SUMIF([1]Transferencias!$R$7:$S$359,CONCATENATE("01",RIGHT(CONCATENATE("0",DAY(EY4)),2),RIGHT(CONCATENATE("0",MONTH(EY4)),2)),[1]Transferencias!$S$7:$S$359),0)</f>
        <v>0</v>
      </c>
      <c r="EZ43" s="5">
        <f>IFERROR(SUMIF([1]Transferencias!$R$7:$S$359,CONCATENATE("01",RIGHT(CONCATENATE("0",DAY(EZ4)),2),RIGHT(CONCATENATE("0",MONTH(EZ4)),2)),[1]Transferencias!$S$7:$S$359),0)</f>
        <v>0</v>
      </c>
      <c r="FA43" s="5">
        <f>IFERROR(SUMIF([1]Transferencias!$R$7:$S$359,CONCATENATE("01",RIGHT(CONCATENATE("0",DAY(FA4)),2),RIGHT(CONCATENATE("0",MONTH(FA4)),2)),[1]Transferencias!$S$7:$S$359),0)</f>
        <v>0</v>
      </c>
      <c r="FB43" s="5">
        <f>IFERROR(SUMIF([1]Transferencias!$R$7:$S$359,CONCATENATE("01",RIGHT(CONCATENATE("0",DAY(FB4)),2),RIGHT(CONCATENATE("0",MONTH(FB4)),2)),[1]Transferencias!$S$7:$S$359),0)</f>
        <v>0</v>
      </c>
      <c r="FC43" s="5">
        <f>IFERROR(SUMIF([1]Transferencias!$R$7:$S$359,CONCATENATE("01",RIGHT(CONCATENATE("0",DAY(FC4)),2),RIGHT(CONCATENATE("0",MONTH(FC4)),2)),[1]Transferencias!$S$7:$S$359),0)</f>
        <v>0</v>
      </c>
      <c r="FD43" s="5">
        <f>IFERROR(SUMIF([1]Transferencias!$R$7:$S$359,CONCATENATE("01",RIGHT(CONCATENATE("0",DAY(FD4)),2),RIGHT(CONCATENATE("0",MONTH(FD4)),2)),[1]Transferencias!$S$7:$S$359),0)</f>
        <v>0</v>
      </c>
      <c r="FE43" s="5">
        <f>IFERROR(SUMIF([1]Transferencias!$R$7:$S$359,CONCATENATE("01",RIGHT(CONCATENATE("0",DAY(FE4)),2),RIGHT(CONCATENATE("0",MONTH(FE4)),2)),[1]Transferencias!$S$7:$S$359),0)</f>
        <v>0</v>
      </c>
      <c r="FF43" s="5">
        <f>IFERROR(SUMIF([1]Transferencias!$R$7:$S$359,CONCATENATE("01",RIGHT(CONCATENATE("0",DAY(FF4)),2),RIGHT(CONCATENATE("0",MONTH(FF4)),2)),[1]Transferencias!$S$7:$S$359),0)</f>
        <v>0</v>
      </c>
      <c r="FG43" s="5">
        <f>IFERROR(SUMIF([1]Transferencias!$R$7:$S$359,CONCATENATE("01",RIGHT(CONCATENATE("0",DAY(FG4)),2),RIGHT(CONCATENATE("0",MONTH(FG4)),2)),[1]Transferencias!$S$7:$S$359),0)</f>
        <v>0</v>
      </c>
      <c r="FH43" s="5">
        <f>IFERROR(SUMIF([1]Transferencias!$R$7:$S$359,CONCATENATE("01",RIGHT(CONCATENATE("0",DAY(FH4)),2),RIGHT(CONCATENATE("0",MONTH(FH4)),2)),[1]Transferencias!$S$7:$S$359),0)</f>
        <v>0</v>
      </c>
      <c r="FI43" s="5">
        <f>IFERROR(SUMIF([1]Transferencias!$R$7:$S$359,CONCATENATE("01",RIGHT(CONCATENATE("0",DAY(FI4)),2),RIGHT(CONCATENATE("0",MONTH(FI4)),2)),[1]Transferencias!$S$7:$S$359),0)</f>
        <v>0</v>
      </c>
      <c r="FJ43" s="5">
        <f>IFERROR(SUMIF([1]Transferencias!$R$7:$S$359,CONCATENATE("01",RIGHT(CONCATENATE("0",DAY(FJ4)),2),RIGHT(CONCATENATE("0",MONTH(FJ4)),2)),[1]Transferencias!$S$7:$S$359),0)</f>
        <v>0</v>
      </c>
      <c r="FK43" s="5">
        <f>IFERROR(SUMIF([1]Transferencias!$R$7:$S$359,CONCATENATE("01",RIGHT(CONCATENATE("0",DAY(FK4)),2),RIGHT(CONCATENATE("0",MONTH(FK4)),2)),[1]Transferencias!$S$7:$S$359),0)</f>
        <v>0</v>
      </c>
      <c r="FL43" s="5">
        <f>IFERROR(SUMIF([1]Transferencias!$R$7:$S$359,CONCATENATE("01",RIGHT(CONCATENATE("0",DAY(FL4)),2),RIGHT(CONCATENATE("0",MONTH(FL4)),2)),[1]Transferencias!$S$7:$S$359),0)</f>
        <v>0</v>
      </c>
      <c r="FM43" s="5">
        <f>IFERROR(SUMIF([1]Transferencias!$R$7:$S$359,CONCATENATE("01",RIGHT(CONCATENATE("0",DAY(FM4)),2),RIGHT(CONCATENATE("0",MONTH(FM4)),2)),[1]Transferencias!$S$7:$S$359),0)</f>
        <v>0</v>
      </c>
      <c r="FN43" s="5">
        <f>IFERROR(SUMIF([1]Transferencias!$R$7:$S$359,CONCATENATE("01",RIGHT(CONCATENATE("0",DAY(FN4)),2),RIGHT(CONCATENATE("0",MONTH(FN4)),2)),[1]Transferencias!$S$7:$S$359),0)</f>
        <v>0</v>
      </c>
      <c r="FO43" s="5">
        <f>IFERROR(SUMIF([1]Transferencias!$R$7:$S$359,CONCATENATE("01",RIGHT(CONCATENATE("0",DAY(FO4)),2),RIGHT(CONCATENATE("0",MONTH(FO4)),2)),[1]Transferencias!$S$7:$S$359),0)</f>
        <v>0</v>
      </c>
      <c r="FP43" s="5">
        <f>IFERROR(SUMIF([1]Transferencias!$R$7:$S$359,CONCATENATE("01",RIGHT(CONCATENATE("0",DAY(FP4)),2),RIGHT(CONCATENATE("0",MONTH(FP4)),2)),[1]Transferencias!$S$7:$S$359),0)</f>
        <v>0</v>
      </c>
      <c r="FQ43" s="5">
        <f>IFERROR(SUMIF([1]Transferencias!$R$7:$S$359,CONCATENATE("01",RIGHT(CONCATENATE("0",DAY(FQ4)),2),RIGHT(CONCATENATE("0",MONTH(FQ4)),2)),[1]Transferencias!$S$7:$S$359),0)</f>
        <v>0</v>
      </c>
      <c r="FR43" s="5">
        <f>IFERROR(SUMIF([1]Transferencias!$R$7:$S$359,CONCATENATE("01",RIGHT(CONCATENATE("0",DAY(FR4)),2),RIGHT(CONCATENATE("0",MONTH(FR4)),2)),[1]Transferencias!$S$7:$S$359),0)</f>
        <v>0</v>
      </c>
      <c r="FS43" s="5">
        <f>IFERROR(SUMIF([1]Transferencias!$R$7:$S$359,CONCATENATE("01",RIGHT(CONCATENATE("0",DAY(FS4)),2),RIGHT(CONCATENATE("0",MONTH(FS4)),2)),[1]Transferencias!$S$7:$S$359),0)</f>
        <v>0</v>
      </c>
      <c r="FT43" s="5">
        <f>IFERROR(SUMIF([1]Transferencias!$R$7:$S$359,CONCATENATE("01",RIGHT(CONCATENATE("0",DAY(FT4)),2),RIGHT(CONCATENATE("0",MONTH(FT4)),2)),[1]Transferencias!$S$7:$S$359),0)</f>
        <v>0</v>
      </c>
      <c r="FU43" s="5">
        <f>IFERROR(SUMIF([1]Transferencias!$R$7:$S$359,CONCATENATE("01",RIGHT(CONCATENATE("0",DAY(FU4)),2),RIGHT(CONCATENATE("0",MONTH(FU4)),2)),[1]Transferencias!$S$7:$S$359),0)</f>
        <v>0</v>
      </c>
      <c r="FV43" s="5">
        <f>IFERROR(SUMIF([1]Transferencias!$R$7:$S$359,CONCATENATE("01",RIGHT(CONCATENATE("0",DAY(FV4)),2),RIGHT(CONCATENATE("0",MONTH(FV4)),2)),[1]Transferencias!$S$7:$S$359),0)</f>
        <v>0</v>
      </c>
      <c r="FW43" s="5">
        <f>IFERROR(SUMIF([1]Transferencias!$R$7:$S$359,CONCATENATE("01",RIGHT(CONCATENATE("0",DAY(FW4)),2),RIGHT(CONCATENATE("0",MONTH(FW4)),2)),[1]Transferencias!$S$7:$S$359),0)</f>
        <v>0</v>
      </c>
      <c r="FX43" s="5">
        <f>IFERROR(SUMIF([1]Transferencias!$R$7:$S$359,CONCATENATE("01",RIGHT(CONCATENATE("0",DAY(FX4)),2),RIGHT(CONCATENATE("0",MONTH(FX4)),2)),[1]Transferencias!$S$7:$S$359),0)</f>
        <v>0</v>
      </c>
      <c r="FY43" s="5">
        <f>IFERROR(SUMIF([1]Transferencias!$R$7:$S$359,CONCATENATE("01",RIGHT(CONCATENATE("0",DAY(FY4)),2),RIGHT(CONCATENATE("0",MONTH(FY4)),2)),[1]Transferencias!$S$7:$S$359),0)</f>
        <v>0</v>
      </c>
      <c r="FZ43" s="5">
        <f>IFERROR(SUMIF([1]Transferencias!$R$7:$S$359,CONCATENATE("01",RIGHT(CONCATENATE("0",DAY(FZ4)),2),RIGHT(CONCATENATE("0",MONTH(FZ4)),2)),[1]Transferencias!$S$7:$S$359),0)</f>
        <v>0</v>
      </c>
      <c r="GA43" s="5">
        <f>IFERROR(SUMIF([1]Transferencias!$R$7:$S$359,CONCATENATE("01",RIGHT(CONCATENATE("0",DAY(GA4)),2),RIGHT(CONCATENATE("0",MONTH(GA4)),2)),[1]Transferencias!$S$7:$S$359),0)</f>
        <v>0</v>
      </c>
      <c r="GB43" s="5">
        <f>IFERROR(SUMIF([1]Transferencias!$R$7:$S$359,CONCATENATE("01",RIGHT(CONCATENATE("0",DAY(GB4)),2),RIGHT(CONCATENATE("0",MONTH(GB4)),2)),[1]Transferencias!$S$7:$S$359),0)</f>
        <v>0</v>
      </c>
      <c r="GC43" s="5">
        <f>IFERROR(SUMIF([1]Transferencias!$R$7:$S$359,CONCATENATE("01",RIGHT(CONCATENATE("0",DAY(GC4)),2),RIGHT(CONCATENATE("0",MONTH(GC4)),2)),[1]Transferencias!$S$7:$S$359),0)</f>
        <v>0</v>
      </c>
      <c r="GD43" s="5">
        <f>IFERROR(SUMIF([1]Transferencias!$R$7:$S$359,CONCATENATE("01",RIGHT(CONCATENATE("0",DAY(GD4)),2),RIGHT(CONCATENATE("0",MONTH(GD4)),2)),[1]Transferencias!$S$7:$S$359),0)</f>
        <v>0</v>
      </c>
      <c r="GE43" s="5">
        <f>IFERROR(SUMIF([1]Transferencias!$R$7:$S$359,CONCATENATE("01",RIGHT(CONCATENATE("0",DAY(GE4)),2),RIGHT(CONCATENATE("0",MONTH(GE4)),2)),[1]Transferencias!$S$7:$S$359),0)</f>
        <v>0</v>
      </c>
      <c r="GF43" s="5">
        <f>IFERROR(SUMIF([1]Transferencias!$R$7:$S$359,CONCATENATE("01",RIGHT(CONCATENATE("0",DAY(GF4)),2),RIGHT(CONCATENATE("0",MONTH(GF4)),2)),[1]Transferencias!$S$7:$S$359),0)</f>
        <v>0</v>
      </c>
      <c r="GG43" s="5">
        <f>IFERROR(SUMIF([1]Transferencias!$R$7:$S$359,CONCATENATE("01",RIGHT(CONCATENATE("0",DAY(GG4)),2),RIGHT(CONCATENATE("0",MONTH(GG4)),2)),[1]Transferencias!$S$7:$S$359),0)</f>
        <v>0</v>
      </c>
      <c r="GH43" s="5">
        <f>IFERROR(SUMIF([1]Transferencias!$R$7:$S$359,CONCATENATE("01",RIGHT(CONCATENATE("0",DAY(GH4)),2),RIGHT(CONCATENATE("0",MONTH(GH4)),2)),[1]Transferencias!$S$7:$S$359),0)</f>
        <v>0</v>
      </c>
      <c r="GI43" s="5">
        <f>IFERROR(SUMIF([1]Transferencias!$R$7:$S$359,CONCATENATE("01",RIGHT(CONCATENATE("0",DAY(GI4)),2),RIGHT(CONCATENATE("0",MONTH(GI4)),2)),[1]Transferencias!$S$7:$S$359),0)</f>
        <v>0</v>
      </c>
      <c r="GJ43" s="5">
        <f>IFERROR(SUMIF([1]Transferencias!$R$7:$S$359,CONCATENATE("01",RIGHT(CONCATENATE("0",DAY(GJ4)),2),RIGHT(CONCATENATE("0",MONTH(GJ4)),2)),[1]Transferencias!$S$7:$S$359),0)</f>
        <v>0</v>
      </c>
      <c r="GK43" s="5">
        <f>IFERROR(SUMIF([1]Transferencias!$R$7:$S$359,CONCATENATE("01",RIGHT(CONCATENATE("0",DAY(GK4)),2),RIGHT(CONCATENATE("0",MONTH(GK4)),2)),[1]Transferencias!$S$7:$S$359),0)</f>
        <v>0</v>
      </c>
      <c r="GL43" s="5">
        <f>IFERROR(SUMIF([1]Transferencias!$R$7:$S$359,CONCATENATE("01",RIGHT(CONCATENATE("0",DAY(GL4)),2),RIGHT(CONCATENATE("0",MONTH(GL4)),2)),[1]Transferencias!$S$7:$S$359),0)</f>
        <v>0</v>
      </c>
      <c r="GM43" s="5">
        <f>IFERROR(SUMIF([1]Transferencias!$R$7:$S$359,CONCATENATE("01",RIGHT(CONCATENATE("0",DAY(GM4)),2),RIGHT(CONCATENATE("0",MONTH(GM4)),2)),[1]Transferencias!$S$7:$S$359),0)</f>
        <v>0</v>
      </c>
      <c r="GN43" s="5">
        <f>IFERROR(SUMIF([1]Transferencias!$R$7:$S$359,CONCATENATE("01",RIGHT(CONCATENATE("0",DAY(GN4)),2),RIGHT(CONCATENATE("0",MONTH(GN4)),2)),[1]Transferencias!$S$7:$S$359),0)</f>
        <v>0</v>
      </c>
      <c r="GO43" s="5">
        <f>IFERROR(SUMIF([1]Transferencias!$R$7:$S$359,CONCATENATE("01",RIGHT(CONCATENATE("0",DAY(GO4)),2),RIGHT(CONCATENATE("0",MONTH(GO4)),2)),[1]Transferencias!$S$7:$S$359),0)</f>
        <v>0</v>
      </c>
      <c r="GP43" s="5">
        <f>IFERROR(SUMIF([1]Transferencias!$R$7:$S$359,CONCATENATE("01",RIGHT(CONCATENATE("0",DAY(GP4)),2),RIGHT(CONCATENATE("0",MONTH(GP4)),2)),[1]Transferencias!$S$7:$S$359),0)</f>
        <v>0</v>
      </c>
      <c r="GQ43" s="5">
        <f>IFERROR(SUMIF([1]Transferencias!$R$7:$S$359,CONCATENATE("01",RIGHT(CONCATENATE("0",DAY(GQ4)),2),RIGHT(CONCATENATE("0",MONTH(GQ4)),2)),[1]Transferencias!$S$7:$S$359),0)</f>
        <v>0</v>
      </c>
      <c r="GR43" s="5">
        <f>IFERROR(SUMIF([1]Transferencias!$R$7:$S$359,CONCATENATE("01",RIGHT(CONCATENATE("0",DAY(GR4)),2),RIGHT(CONCATENATE("0",MONTH(GR4)),2)),[1]Transferencias!$S$7:$S$359),0)</f>
        <v>0</v>
      </c>
      <c r="GS43" s="5">
        <f>IFERROR(SUMIF([1]Transferencias!$R$7:$S$359,CONCATENATE("01",RIGHT(CONCATENATE("0",DAY(GS4)),2),RIGHT(CONCATENATE("0",MONTH(GS4)),2)),[1]Transferencias!$S$7:$S$359),0)</f>
        <v>0</v>
      </c>
      <c r="GT43" s="5">
        <f>IFERROR(SUMIF([1]Transferencias!$R$7:$S$359,CONCATENATE("01",RIGHT(CONCATENATE("0",DAY(GT4)),2),RIGHT(CONCATENATE("0",MONTH(GT4)),2)),[1]Transferencias!$S$7:$S$359),0)</f>
        <v>0</v>
      </c>
      <c r="GU43" s="5">
        <f>IFERROR(SUMIF([1]Transferencias!$R$7:$S$359,CONCATENATE("01",RIGHT(CONCATENATE("0",DAY(GU4)),2),RIGHT(CONCATENATE("0",MONTH(GU4)),2)),[1]Transferencias!$S$7:$S$359),0)</f>
        <v>0</v>
      </c>
      <c r="GV43" s="5">
        <f>IFERROR(SUMIF([1]Transferencias!$R$7:$S$359,CONCATENATE("01",RIGHT(CONCATENATE("0",DAY(GV4)),2),RIGHT(CONCATENATE("0",MONTH(GV4)),2)),[1]Transferencias!$S$7:$S$359),0)</f>
        <v>0</v>
      </c>
      <c r="GW43" s="5">
        <f>IFERROR(SUMIF([1]Transferencias!$R$7:$S$359,CONCATENATE("01",RIGHT(CONCATENATE("0",DAY(GW4)),2),RIGHT(CONCATENATE("0",MONTH(GW4)),2)),[1]Transferencias!$S$7:$S$359),0)</f>
        <v>0</v>
      </c>
      <c r="GX43" s="5">
        <f>IFERROR(SUMIF([1]Transferencias!$R$7:$S$359,CONCATENATE("01",RIGHT(CONCATENATE("0",DAY(GX4)),2),RIGHT(CONCATENATE("0",MONTH(GX4)),2)),[1]Transferencias!$S$7:$S$359),0)</f>
        <v>0</v>
      </c>
      <c r="GY43" s="5">
        <f>IFERROR(SUMIF([1]Transferencias!$R$7:$S$359,CONCATENATE("01",RIGHT(CONCATENATE("0",DAY(GY4)),2),RIGHT(CONCATENATE("0",MONTH(GY4)),2)),[1]Transferencias!$S$7:$S$359),0)</f>
        <v>0</v>
      </c>
      <c r="GZ43" s="5">
        <f>IFERROR(SUMIF([1]Transferencias!$R$7:$S$359,CONCATENATE("01",RIGHT(CONCATENATE("0",DAY(GZ4)),2),RIGHT(CONCATENATE("0",MONTH(GZ4)),2)),[1]Transferencias!$S$7:$S$359),0)</f>
        <v>0</v>
      </c>
      <c r="HA43" s="5">
        <f>IFERROR(SUMIF([1]Transferencias!$R$7:$S$359,CONCATENATE("01",RIGHT(CONCATENATE("0",DAY(HA4)),2),RIGHT(CONCATENATE("0",MONTH(HA4)),2)),[1]Transferencias!$S$7:$S$359),0)</f>
        <v>0</v>
      </c>
      <c r="HB43" s="5">
        <f>IFERROR(SUMIF([1]Transferencias!$R$7:$S$359,CONCATENATE("01",RIGHT(CONCATENATE("0",DAY(HB4)),2),RIGHT(CONCATENATE("0",MONTH(HB4)),2)),[1]Transferencias!$S$7:$S$359),0)</f>
        <v>0</v>
      </c>
      <c r="HC43" s="5">
        <f>IFERROR(SUMIF([1]Transferencias!$R$7:$S$359,CONCATENATE("01",RIGHT(CONCATENATE("0",DAY(HC4)),2),RIGHT(CONCATENATE("0",MONTH(HC4)),2)),[1]Transferencias!$S$7:$S$359),0)</f>
        <v>0</v>
      </c>
      <c r="HD43" s="5">
        <f>IFERROR(SUMIF([1]Transferencias!$R$7:$S$359,CONCATENATE("01",RIGHT(CONCATENATE("0",DAY(HD4)),2),RIGHT(CONCATENATE("0",MONTH(HD4)),2)),[1]Transferencias!$S$7:$S$359),0)</f>
        <v>0</v>
      </c>
      <c r="HE43" s="5">
        <f>IFERROR(SUMIF([1]Transferencias!$R$7:$S$359,CONCATENATE("01",RIGHT(CONCATENATE("0",DAY(HE4)),2),RIGHT(CONCATENATE("0",MONTH(HE4)),2)),[1]Transferencias!$S$7:$S$359),0)</f>
        <v>0</v>
      </c>
      <c r="HF43" s="5">
        <f>IFERROR(SUMIF([1]Transferencias!$R$7:$S$359,CONCATENATE("01",RIGHT(CONCATENATE("0",DAY(HF4)),2),RIGHT(CONCATENATE("0",MONTH(HF4)),2)),[1]Transferencias!$S$7:$S$359),0)</f>
        <v>0</v>
      </c>
      <c r="HG43" s="5">
        <f>IFERROR(SUMIF([1]Transferencias!$R$7:$S$359,CONCATENATE("01",RIGHT(CONCATENATE("0",DAY(HG4)),2),RIGHT(CONCATENATE("0",MONTH(HG4)),2)),[1]Transferencias!$S$7:$S$359),0)</f>
        <v>0</v>
      </c>
      <c r="HH43" s="5">
        <f>IFERROR(SUMIF([1]Transferencias!$R$7:$S$359,CONCATENATE("01",RIGHT(CONCATENATE("0",DAY(HH4)),2),RIGHT(CONCATENATE("0",MONTH(HH4)),2)),[1]Transferencias!$S$7:$S$359),0)</f>
        <v>0</v>
      </c>
      <c r="HI43" s="5">
        <f>IFERROR(SUMIF([1]Transferencias!$R$7:$S$359,CONCATENATE("01",RIGHT(CONCATENATE("0",DAY(HI4)),2),RIGHT(CONCATENATE("0",MONTH(HI4)),2)),[1]Transferencias!$S$7:$S$359),0)</f>
        <v>0</v>
      </c>
      <c r="HJ43" s="5">
        <f>IFERROR(SUMIF([1]Transferencias!$R$7:$S$359,CONCATENATE("01",RIGHT(CONCATENATE("0",DAY(HJ4)),2),RIGHT(CONCATENATE("0",MONTH(HJ4)),2)),[1]Transferencias!$S$7:$S$359),0)</f>
        <v>0</v>
      </c>
      <c r="HK43" s="5">
        <f>IFERROR(SUMIF([1]Transferencias!$R$7:$S$359,CONCATENATE("01",RIGHT(CONCATENATE("0",DAY(HK4)),2),RIGHT(CONCATENATE("0",MONTH(HK4)),2)),[1]Transferencias!$S$7:$S$359),0)</f>
        <v>0</v>
      </c>
      <c r="HL43" s="5">
        <f>IFERROR(SUMIF([1]Transferencias!$R$7:$S$359,CONCATENATE("01",RIGHT(CONCATENATE("0",DAY(HL4)),2),RIGHT(CONCATENATE("0",MONTH(HL4)),2)),[1]Transferencias!$S$7:$S$359),0)</f>
        <v>0</v>
      </c>
      <c r="HM43" s="5">
        <f>IFERROR(SUMIF([1]Transferencias!$R$7:$S$359,CONCATENATE("01",RIGHT(CONCATENATE("0",DAY(HM4)),2),RIGHT(CONCATENATE("0",MONTH(HM4)),2)),[1]Transferencias!$S$7:$S$359),0)</f>
        <v>0</v>
      </c>
      <c r="HN43" s="5">
        <f>IFERROR(SUMIF([1]Transferencias!$R$7:$S$359,CONCATENATE("01",RIGHT(CONCATENATE("0",DAY(HN4)),2),RIGHT(CONCATENATE("0",MONTH(HN4)),2)),[1]Transferencias!$S$7:$S$359),0)</f>
        <v>0</v>
      </c>
      <c r="HO43" s="5">
        <f>IFERROR(SUMIF([1]Transferencias!$R$7:$S$359,CONCATENATE("01",RIGHT(CONCATENATE("0",DAY(HO4)),2),RIGHT(CONCATENATE("0",MONTH(HO4)),2)),[1]Transferencias!$S$7:$S$359),0)</f>
        <v>0</v>
      </c>
      <c r="HP43" s="5">
        <f>IFERROR(SUMIF([1]Transferencias!$R$7:$S$359,CONCATENATE("01",RIGHT(CONCATENATE("0",DAY(HP4)),2),RIGHT(CONCATENATE("0",MONTH(HP4)),2)),[1]Transferencias!$S$7:$S$359),0)</f>
        <v>0</v>
      </c>
      <c r="HQ43" s="5">
        <f>IFERROR(SUMIF([1]Transferencias!$R$7:$S$359,CONCATENATE("01",RIGHT(CONCATENATE("0",DAY(HQ4)),2),RIGHT(CONCATENATE("0",MONTH(HQ4)),2)),[1]Transferencias!$S$7:$S$359),0)</f>
        <v>0</v>
      </c>
      <c r="HR43" s="5">
        <f>IFERROR(SUMIF([1]Transferencias!$R$7:$S$359,CONCATENATE("01",RIGHT(CONCATENATE("0",DAY(HR4)),2),RIGHT(CONCATENATE("0",MONTH(HR4)),2)),[1]Transferencias!$S$7:$S$359),0)</f>
        <v>0</v>
      </c>
      <c r="HS43" s="5">
        <f>IFERROR(SUMIF([1]Transferencias!$R$7:$S$359,CONCATENATE("01",RIGHT(CONCATENATE("0",DAY(HS4)),2),RIGHT(CONCATENATE("0",MONTH(HS4)),2)),[1]Transferencias!$S$7:$S$359),0)</f>
        <v>0</v>
      </c>
      <c r="HT43" s="5">
        <f>IFERROR(SUMIF([1]Transferencias!$R$7:$S$359,CONCATENATE("01",RIGHT(CONCATENATE("0",DAY(HT4)),2),RIGHT(CONCATENATE("0",MONTH(HT4)),2)),[1]Transferencias!$S$7:$S$359),0)</f>
        <v>0</v>
      </c>
      <c r="HU43" s="5">
        <f>IFERROR(SUMIF([1]Transferencias!$R$7:$S$359,CONCATENATE("01",RIGHT(CONCATENATE("0",DAY(HU4)),2),RIGHT(CONCATENATE("0",MONTH(HU4)),2)),[1]Transferencias!$S$7:$S$359),0)</f>
        <v>0</v>
      </c>
      <c r="HV43" s="5">
        <f>IFERROR(SUMIF([1]Transferencias!$R$7:$S$359,CONCATENATE("01",RIGHT(CONCATENATE("0",DAY(HV4)),2),RIGHT(CONCATENATE("0",MONTH(HV4)),2)),[1]Transferencias!$S$7:$S$359),0)</f>
        <v>0</v>
      </c>
      <c r="HW43" s="5">
        <f>IFERROR(SUMIF([1]Transferencias!$R$7:$S$359,CONCATENATE("01",RIGHT(CONCATENATE("0",DAY(HW4)),2),RIGHT(CONCATENATE("0",MONTH(HW4)),2)),[1]Transferencias!$S$7:$S$359),0)</f>
        <v>0</v>
      </c>
      <c r="HX43" s="5">
        <f>IFERROR(SUMIF([1]Transferencias!$R$7:$S$359,CONCATENATE("01",RIGHT(CONCATENATE("0",DAY(HX4)),2),RIGHT(CONCATENATE("0",MONTH(HX4)),2)),[1]Transferencias!$S$7:$S$359),0)</f>
        <v>0</v>
      </c>
      <c r="HY43" s="5">
        <f>IFERROR(SUMIF([1]Transferencias!$R$7:$S$359,CONCATENATE("01",RIGHT(CONCATENATE("0",DAY(HY4)),2),RIGHT(CONCATENATE("0",MONTH(HY4)),2)),[1]Transferencias!$S$7:$S$359),0)</f>
        <v>0</v>
      </c>
      <c r="HZ43" s="5">
        <f>IFERROR(SUMIF([1]Transferencias!$R$7:$S$359,CONCATENATE("01",RIGHT(CONCATENATE("0",DAY(HZ4)),2),RIGHT(CONCATENATE("0",MONTH(HZ4)),2)),[1]Transferencias!$S$7:$S$359),0)</f>
        <v>0</v>
      </c>
      <c r="IA43" s="5">
        <f>IFERROR(SUMIF([1]Transferencias!$R$7:$S$359,CONCATENATE("01",RIGHT(CONCATENATE("0",DAY(IA4)),2),RIGHT(CONCATENATE("0",MONTH(IA4)),2)),[1]Transferencias!$S$7:$S$359),0)</f>
        <v>0</v>
      </c>
      <c r="IB43" s="5">
        <f>IFERROR(SUMIF([1]Transferencias!$R$7:$S$359,CONCATENATE("01",RIGHT(CONCATENATE("0",DAY(IB4)),2),RIGHT(CONCATENATE("0",MONTH(IB4)),2)),[1]Transferencias!$S$7:$S$359),0)</f>
        <v>0</v>
      </c>
      <c r="IC43" s="5">
        <f>IFERROR(SUMIF([1]Transferencias!$R$7:$S$359,CONCATENATE("01",RIGHT(CONCATENATE("0",DAY(IC4)),2),RIGHT(CONCATENATE("0",MONTH(IC4)),2)),[1]Transferencias!$S$7:$S$359),0)</f>
        <v>0</v>
      </c>
      <c r="ID43" s="5">
        <f>IFERROR(SUMIF([1]Transferencias!$R$7:$S$359,CONCATENATE("01",RIGHT(CONCATENATE("0",DAY(ID4)),2),RIGHT(CONCATENATE("0",MONTH(ID4)),2)),[1]Transferencias!$S$7:$S$359),0)</f>
        <v>0</v>
      </c>
      <c r="IE43" s="5">
        <f>IFERROR(SUMIF([1]Transferencias!$R$7:$S$359,CONCATENATE("01",RIGHT(CONCATENATE("0",DAY(IE4)),2),RIGHT(CONCATENATE("0",MONTH(IE4)),2)),[1]Transferencias!$S$7:$S$359),0)</f>
        <v>0</v>
      </c>
      <c r="IF43" s="5">
        <f>IFERROR(SUMIF([1]Transferencias!$R$7:$S$359,CONCATENATE("01",RIGHT(CONCATENATE("0",DAY(IF4)),2),RIGHT(CONCATENATE("0",MONTH(IF4)),2)),[1]Transferencias!$S$7:$S$359),0)</f>
        <v>0</v>
      </c>
      <c r="IG43" s="5">
        <f>IFERROR(SUMIF([1]Transferencias!$R$7:$S$359,CONCATENATE("01",RIGHT(CONCATENATE("0",DAY(IG4)),2),RIGHT(CONCATENATE("0",MONTH(IG4)),2)),[1]Transferencias!$S$7:$S$359),0)</f>
        <v>0</v>
      </c>
      <c r="IH43" s="5">
        <f>IFERROR(SUMIF([1]Transferencias!$R$7:$S$359,CONCATENATE("01",RIGHT(CONCATENATE("0",DAY(IH4)),2),RIGHT(CONCATENATE("0",MONTH(IH4)),2)),[1]Transferencias!$S$7:$S$359),0)</f>
        <v>0</v>
      </c>
      <c r="II43" s="5">
        <f>IFERROR(SUMIF([1]Transferencias!$R$7:$S$359,CONCATENATE("01",RIGHT(CONCATENATE("0",DAY(II4)),2),RIGHT(CONCATENATE("0",MONTH(II4)),2)),[1]Transferencias!$S$7:$S$359),0)</f>
        <v>0</v>
      </c>
      <c r="IJ43" s="5">
        <f>IFERROR(SUMIF([1]Transferencias!$R$7:$S$359,CONCATENATE("01",RIGHT(CONCATENATE("0",DAY(IJ4)),2),RIGHT(CONCATENATE("0",MONTH(IJ4)),2)),[1]Transferencias!$S$7:$S$359),0)</f>
        <v>0</v>
      </c>
      <c r="IK43" s="5">
        <f>IFERROR(SUMIF([1]Transferencias!$R$7:$S$359,CONCATENATE("01",RIGHT(CONCATENATE("0",DAY(IK4)),2),RIGHT(CONCATENATE("0",MONTH(IK4)),2)),[1]Transferencias!$S$7:$S$359),0)</f>
        <v>0</v>
      </c>
      <c r="IL43" s="5">
        <f>IFERROR(SUMIF([1]Transferencias!$R$7:$S$359,CONCATENATE("01",RIGHT(CONCATENATE("0",DAY(IL4)),2),RIGHT(CONCATENATE("0",MONTH(IL4)),2)),[1]Transferencias!$S$7:$S$359),0)</f>
        <v>0</v>
      </c>
      <c r="IM43" s="5">
        <f>IFERROR(SUMIF([1]Transferencias!$R$7:$S$359,CONCATENATE("01",RIGHT(CONCATENATE("0",DAY(IM4)),2),RIGHT(CONCATENATE("0",MONTH(IM4)),2)),[1]Transferencias!$S$7:$S$359),0)</f>
        <v>0</v>
      </c>
      <c r="IN43" s="5">
        <f>IFERROR(SUMIF([1]Transferencias!$R$7:$S$359,CONCATENATE("01",RIGHT(CONCATENATE("0",DAY(IN4)),2),RIGHT(CONCATENATE("0",MONTH(IN4)),2)),[1]Transferencias!$S$7:$S$359),0)</f>
        <v>0</v>
      </c>
      <c r="IO43" s="5">
        <f>IFERROR(SUMIF([1]Transferencias!$R$7:$S$359,CONCATENATE("01",RIGHT(CONCATENATE("0",DAY(IO4)),2),RIGHT(CONCATENATE("0",MONTH(IO4)),2)),[1]Transferencias!$S$7:$S$359),0)</f>
        <v>0</v>
      </c>
      <c r="IP43" s="5">
        <f>IFERROR(SUMIF([1]Transferencias!$R$7:$S$359,CONCATENATE("01",RIGHT(CONCATENATE("0",DAY(IP4)),2),RIGHT(CONCATENATE("0",MONTH(IP4)),2)),[1]Transferencias!$S$7:$S$359),0)</f>
        <v>0</v>
      </c>
      <c r="IQ43" s="5">
        <f>IFERROR(SUMIF([1]Transferencias!$R$7:$S$359,CONCATENATE("01",RIGHT(CONCATENATE("0",DAY(IQ4)),2),RIGHT(CONCATENATE("0",MONTH(IQ4)),2)),[1]Transferencias!$S$7:$S$359),0)</f>
        <v>0</v>
      </c>
      <c r="IR43" s="5">
        <f>IFERROR(SUMIF([1]Transferencias!$R$7:$S$359,CONCATENATE("01",RIGHT(CONCATENATE("0",DAY(IR4)),2),RIGHT(CONCATENATE("0",MONTH(IR4)),2)),[1]Transferencias!$S$7:$S$359),0)</f>
        <v>0</v>
      </c>
      <c r="IS43" s="5">
        <f>IFERROR(SUMIF([1]Transferencias!$R$7:$S$359,CONCATENATE("01",RIGHT(CONCATENATE("0",DAY(IS4)),2),RIGHT(CONCATENATE("0",MONTH(IS4)),2)),[1]Transferencias!$S$7:$S$359),0)</f>
        <v>0</v>
      </c>
      <c r="IT43" s="5">
        <f>IFERROR(SUMIF([1]Transferencias!$R$7:$S$359,CONCATENATE("01",RIGHT(CONCATENATE("0",DAY(IT4)),2),RIGHT(CONCATENATE("0",MONTH(IT4)),2)),[1]Transferencias!$S$7:$S$359),0)</f>
        <v>0</v>
      </c>
      <c r="IU43" s="5">
        <f>IFERROR(SUMIF([1]Transferencias!$R$7:$S$359,CONCATENATE("01",RIGHT(CONCATENATE("0",DAY(IU4)),2),RIGHT(CONCATENATE("0",MONTH(IU4)),2)),[1]Transferencias!$S$7:$S$359),0)</f>
        <v>0</v>
      </c>
      <c r="IV43" s="5">
        <f>IFERROR(SUMIF([1]Transferencias!$R$7:$S$359,CONCATENATE("01",RIGHT(CONCATENATE("0",DAY(IV4)),2),RIGHT(CONCATENATE("0",MONTH(IV4)),2)),[1]Transferencias!$S$7:$S$359),0)</f>
        <v>0</v>
      </c>
      <c r="IW43" s="5">
        <f>IFERROR(SUMIF([1]Transferencias!$R$7:$S$359,CONCATENATE("01",RIGHT(CONCATENATE("0",DAY(IW4)),2),RIGHT(CONCATENATE("0",MONTH(IW4)),2)),[1]Transferencias!$S$7:$S$359),0)</f>
        <v>0</v>
      </c>
      <c r="IX43" s="5">
        <f>IFERROR(SUMIF([1]Transferencias!$R$7:$S$359,CONCATENATE("01",RIGHT(CONCATENATE("0",DAY(IX4)),2),RIGHT(CONCATENATE("0",MONTH(IX4)),2)),[1]Transferencias!$S$7:$S$359),0)</f>
        <v>0</v>
      </c>
      <c r="IY43" s="5">
        <f>IFERROR(SUMIF([1]Transferencias!$R$7:$S$359,CONCATENATE("01",RIGHT(CONCATENATE("0",DAY(IY4)),2),RIGHT(CONCATENATE("0",MONTH(IY4)),2)),[1]Transferencias!$S$7:$S$359),0)</f>
        <v>0</v>
      </c>
      <c r="IZ43" s="5">
        <f>IFERROR(SUMIF([1]Transferencias!$R$7:$S$359,CONCATENATE("01",RIGHT(CONCATENATE("0",DAY(IZ4)),2),RIGHT(CONCATENATE("0",MONTH(IZ4)),2)),[1]Transferencias!$S$7:$S$359),0)</f>
        <v>0</v>
      </c>
      <c r="JA43" s="5">
        <f>IFERROR(SUMIF([1]Transferencias!$R$7:$S$359,CONCATENATE("01",RIGHT(CONCATENATE("0",DAY(JA4)),2),RIGHT(CONCATENATE("0",MONTH(JA4)),2)),[1]Transferencias!$S$7:$S$359),0)</f>
        <v>0</v>
      </c>
      <c r="JB43" s="5">
        <f>IFERROR(SUMIF([1]Transferencias!$R$7:$S$359,CONCATENATE("01",RIGHT(CONCATENATE("0",DAY(JB4)),2),RIGHT(CONCATENATE("0",MONTH(JB4)),2)),[1]Transferencias!$S$7:$S$359),0)</f>
        <v>0</v>
      </c>
      <c r="JC43" s="5">
        <f>IFERROR(SUMIF([1]Transferencias!$R$7:$S$359,CONCATENATE("01",RIGHT(CONCATENATE("0",DAY(JC4)),2),RIGHT(CONCATENATE("0",MONTH(JC4)),2)),[1]Transferencias!$S$7:$S$359),0)</f>
        <v>0</v>
      </c>
      <c r="JD43" s="5">
        <f>IFERROR(SUMIF([1]Transferencias!$R$7:$S$359,CONCATENATE("01",RIGHT(CONCATENATE("0",DAY(JD4)),2),RIGHT(CONCATENATE("0",MONTH(JD4)),2)),[1]Transferencias!$S$7:$S$359),0)</f>
        <v>0</v>
      </c>
      <c r="JE43" s="5">
        <f>IFERROR(SUMIF([1]Transferencias!$R$7:$S$359,CONCATENATE("01",RIGHT(CONCATENATE("0",DAY(JE4)),2),RIGHT(CONCATENATE("0",MONTH(JE4)),2)),[1]Transferencias!$S$7:$S$359),0)</f>
        <v>0</v>
      </c>
      <c r="JF43" s="5">
        <f>IFERROR(SUMIF([1]Transferencias!$R$7:$S$359,CONCATENATE("01",RIGHT(CONCATENATE("0",DAY(JF4)),2),RIGHT(CONCATENATE("0",MONTH(JF4)),2)),[1]Transferencias!$S$7:$S$359),0)</f>
        <v>0</v>
      </c>
      <c r="JG43" s="5">
        <f>IFERROR(SUMIF([1]Transferencias!$R$7:$S$359,CONCATENATE("01",RIGHT(CONCATENATE("0",DAY(JG4)),2),RIGHT(CONCATENATE("0",MONTH(JG4)),2)),[1]Transferencias!$S$7:$S$359),0)</f>
        <v>0</v>
      </c>
      <c r="JH43" s="5">
        <f>IFERROR(SUMIF([1]Transferencias!$R$7:$S$359,CONCATENATE("01",RIGHT(CONCATENATE("0",DAY(JH4)),2),RIGHT(CONCATENATE("0",MONTH(JH4)),2)),[1]Transferencias!$S$7:$S$359),0)</f>
        <v>0</v>
      </c>
      <c r="JI43" s="5">
        <f>IFERROR(SUMIF([1]Transferencias!$R$7:$S$359,CONCATENATE("01",RIGHT(CONCATENATE("0",DAY(JI4)),2),RIGHT(CONCATENATE("0",MONTH(JI4)),2)),[1]Transferencias!$S$7:$S$359),0)</f>
        <v>0</v>
      </c>
      <c r="JJ43" s="5">
        <f>IFERROR(SUMIF([1]Transferencias!$R$7:$S$359,CONCATENATE("01",RIGHT(CONCATENATE("0",DAY(JJ4)),2),RIGHT(CONCATENATE("0",MONTH(JJ4)),2)),[1]Transferencias!$S$7:$S$359),0)</f>
        <v>0</v>
      </c>
      <c r="JK43" s="5">
        <f>IFERROR(SUMIF([1]Transferencias!$R$7:$S$359,CONCATENATE("01",RIGHT(CONCATENATE("0",DAY(JK4)),2),RIGHT(CONCATENATE("0",MONTH(JK4)),2)),[1]Transferencias!$S$7:$S$359),0)</f>
        <v>0</v>
      </c>
      <c r="JL43" s="5">
        <f>IFERROR(SUMIF([1]Transferencias!$R$7:$S$359,CONCATENATE("01",RIGHT(CONCATENATE("0",DAY(JL4)),2),RIGHT(CONCATENATE("0",MONTH(JL4)),2)),[1]Transferencias!$S$7:$S$359),0)</f>
        <v>0</v>
      </c>
      <c r="JM43" s="5">
        <f>IFERROR(SUMIF([1]Transferencias!$R$7:$S$359,CONCATENATE("01",RIGHT(CONCATENATE("0",DAY(JM4)),2),RIGHT(CONCATENATE("0",MONTH(JM4)),2)),[1]Transferencias!$S$7:$S$359),0)</f>
        <v>0</v>
      </c>
      <c r="JN43" s="5">
        <f>IFERROR(SUMIF([1]Transferencias!$R$7:$S$359,CONCATENATE("01",RIGHT(CONCATENATE("0",DAY(JN4)),2),RIGHT(CONCATENATE("0",MONTH(JN4)),2)),[1]Transferencias!$S$7:$S$359),0)</f>
        <v>0</v>
      </c>
      <c r="JO43" s="5">
        <f>IFERROR(SUMIF([1]Transferencias!$R$7:$S$359,CONCATENATE("01",RIGHT(CONCATENATE("0",DAY(JO4)),2),RIGHT(CONCATENATE("0",MONTH(JO4)),2)),[1]Transferencias!$S$7:$S$359),0)</f>
        <v>0</v>
      </c>
      <c r="JP43" s="5">
        <f>IFERROR(SUMIF([1]Transferencias!$R$7:$S$359,CONCATENATE("01",RIGHT(CONCATENATE("0",DAY(JP4)),2),RIGHT(CONCATENATE("0",MONTH(JP4)),2)),[1]Transferencias!$S$7:$S$359),0)</f>
        <v>0</v>
      </c>
      <c r="JQ43" s="5">
        <f>IFERROR(SUMIF([1]Transferencias!$R$7:$S$359,CONCATENATE("01",RIGHT(CONCATENATE("0",DAY(JQ4)),2),RIGHT(CONCATENATE("0",MONTH(JQ4)),2)),[1]Transferencias!$S$7:$S$359),0)</f>
        <v>0</v>
      </c>
      <c r="JR43" s="5">
        <f>IFERROR(SUMIF([1]Transferencias!$R$7:$S$359,CONCATENATE("01",RIGHT(CONCATENATE("0",DAY(JR4)),2),RIGHT(CONCATENATE("0",MONTH(JR4)),2)),[1]Transferencias!$S$7:$S$359),0)</f>
        <v>0</v>
      </c>
      <c r="JS43" s="5">
        <f>IFERROR(SUMIF([1]Transferencias!$R$7:$S$359,CONCATENATE("01",RIGHT(CONCATENATE("0",DAY(JS4)),2),RIGHT(CONCATENATE("0",MONTH(JS4)),2)),[1]Transferencias!$S$7:$S$359),0)</f>
        <v>0</v>
      </c>
      <c r="JT43" s="5">
        <f>IFERROR(SUMIF([1]Transferencias!$R$7:$S$359,CONCATENATE("01",RIGHT(CONCATENATE("0",DAY(JT4)),2),RIGHT(CONCATENATE("0",MONTH(JT4)),2)),[1]Transferencias!$S$7:$S$359),0)</f>
        <v>0</v>
      </c>
      <c r="JU43" s="5">
        <f>IFERROR(SUMIF([1]Transferencias!$R$7:$S$359,CONCATENATE("01",RIGHT(CONCATENATE("0",DAY(JU4)),2),RIGHT(CONCATENATE("0",MONTH(JU4)),2)),[1]Transferencias!$S$7:$S$359),0)</f>
        <v>0</v>
      </c>
      <c r="JV43" s="5">
        <f>IFERROR(SUMIF([1]Transferencias!$R$7:$S$359,CONCATENATE("01",RIGHT(CONCATENATE("0",DAY(JV4)),2),RIGHT(CONCATENATE("0",MONTH(JV4)),2)),[1]Transferencias!$S$7:$S$359),0)</f>
        <v>0</v>
      </c>
      <c r="JW43" s="5">
        <f>IFERROR(SUMIF([1]Transferencias!$R$7:$S$359,CONCATENATE("01",RIGHT(CONCATENATE("0",DAY(JW4)),2),RIGHT(CONCATENATE("0",MONTH(JW4)),2)),[1]Transferencias!$S$7:$S$359),0)</f>
        <v>0</v>
      </c>
      <c r="JX43" s="5">
        <f>IFERROR(SUMIF([1]Transferencias!$R$7:$S$359,CONCATENATE("01",RIGHT(CONCATENATE("0",DAY(JX4)),2),RIGHT(CONCATENATE("0",MONTH(JX4)),2)),[1]Transferencias!$S$7:$S$359),0)</f>
        <v>0</v>
      </c>
      <c r="JY43" s="5">
        <f>IFERROR(SUMIF([1]Transferencias!$R$7:$S$359,CONCATENATE("01",RIGHT(CONCATENATE("0",DAY(JY4)),2),RIGHT(CONCATENATE("0",MONTH(JY4)),2)),[1]Transferencias!$S$7:$S$359),0)</f>
        <v>0</v>
      </c>
      <c r="JZ43" s="5">
        <f>IFERROR(SUMIF([1]Transferencias!$R$7:$S$359,CONCATENATE("01",RIGHT(CONCATENATE("0",DAY(JZ4)),2),RIGHT(CONCATENATE("0",MONTH(JZ4)),2)),[1]Transferencias!$S$7:$S$359),0)</f>
        <v>0</v>
      </c>
      <c r="KA43" s="5">
        <f>IFERROR(SUMIF([1]Transferencias!$R$7:$S$359,CONCATENATE("01",RIGHT(CONCATENATE("0",DAY(KA4)),2),RIGHT(CONCATENATE("0",MONTH(KA4)),2)),[1]Transferencias!$S$7:$S$359),0)</f>
        <v>0</v>
      </c>
      <c r="KB43" s="5">
        <f>IFERROR(SUMIF([1]Transferencias!$R$7:$S$359,CONCATENATE("01",RIGHT(CONCATENATE("0",DAY(KB4)),2),RIGHT(CONCATENATE("0",MONTH(KB4)),2)),[1]Transferencias!$S$7:$S$359),0)</f>
        <v>0</v>
      </c>
      <c r="KC43" s="5">
        <f>IFERROR(SUMIF([1]Transferencias!$R$7:$S$359,CONCATENATE("01",RIGHT(CONCATENATE("0",DAY(KC4)),2),RIGHT(CONCATENATE("0",MONTH(KC4)),2)),[1]Transferencias!$S$7:$S$359),0)</f>
        <v>0</v>
      </c>
      <c r="KD43" s="5">
        <f>IFERROR(SUMIF([1]Transferencias!$R$7:$S$359,CONCATENATE("01",RIGHT(CONCATENATE("0",DAY(KD4)),2),RIGHT(CONCATENATE("0",MONTH(KD4)),2)),[1]Transferencias!$S$7:$S$359),0)</f>
        <v>0</v>
      </c>
      <c r="KE43" s="5">
        <f>IFERROR(SUMIF([1]Transferencias!$R$7:$S$359,CONCATENATE("01",RIGHT(CONCATENATE("0",DAY(KE4)),2),RIGHT(CONCATENATE("0",MONTH(KE4)),2)),[1]Transferencias!$S$7:$S$359),0)</f>
        <v>0</v>
      </c>
      <c r="KF43" s="5">
        <f>IFERROR(SUMIF([1]Transferencias!$R$7:$S$359,CONCATENATE("01",RIGHT(CONCATENATE("0",DAY(KF4)),2),RIGHT(CONCATENATE("0",MONTH(KF4)),2)),[1]Transferencias!$S$7:$S$359),0)</f>
        <v>0</v>
      </c>
      <c r="KG43" s="5">
        <f>IFERROR(SUMIF([1]Transferencias!$R$7:$S$359,CONCATENATE("01",RIGHT(CONCATENATE("0",DAY(KG4)),2),RIGHT(CONCATENATE("0",MONTH(KG4)),2)),[1]Transferencias!$S$7:$S$359),0)</f>
        <v>0</v>
      </c>
      <c r="KH43" s="5">
        <f>IFERROR(SUMIF([1]Transferencias!$R$7:$S$359,CONCATENATE("01",RIGHT(CONCATENATE("0",DAY(KH4)),2),RIGHT(CONCATENATE("0",MONTH(KH4)),2)),[1]Transferencias!$S$7:$S$359),0)</f>
        <v>0</v>
      </c>
      <c r="KI43" s="5">
        <f>IFERROR(SUMIF([1]Transferencias!$R$7:$S$359,CONCATENATE("01",RIGHT(CONCATENATE("0",DAY(KI4)),2),RIGHT(CONCATENATE("0",MONTH(KI4)),2)),[1]Transferencias!$S$7:$S$359),0)</f>
        <v>0</v>
      </c>
      <c r="KJ43" s="5">
        <f>IFERROR(SUMIF([1]Transferencias!$R$7:$S$359,CONCATENATE("01",RIGHT(CONCATENATE("0",DAY(KJ4)),2),RIGHT(CONCATENATE("0",MONTH(KJ4)),2)),[1]Transferencias!$S$7:$S$359),0)</f>
        <v>0</v>
      </c>
      <c r="KK43" s="5">
        <f>IFERROR(SUMIF([1]Transferencias!$R$7:$S$359,CONCATENATE("01",RIGHT(CONCATENATE("0",DAY(KK4)),2),RIGHT(CONCATENATE("0",MONTH(KK4)),2)),[1]Transferencias!$S$7:$S$359),0)</f>
        <v>0</v>
      </c>
      <c r="KL43" s="5">
        <f>IFERROR(SUMIF([1]Transferencias!$R$7:$S$359,CONCATENATE("01",RIGHT(CONCATENATE("0",DAY(KL4)),2),RIGHT(CONCATENATE("0",MONTH(KL4)),2)),[1]Transferencias!$S$7:$S$359),0)</f>
        <v>0</v>
      </c>
      <c r="KM43" s="5">
        <f>IFERROR(SUMIF([1]Transferencias!$R$7:$S$359,CONCATENATE("01",RIGHT(CONCATENATE("0",DAY(KM4)),2),RIGHT(CONCATENATE("0",MONTH(KM4)),2)),[1]Transferencias!$S$7:$S$359),0)</f>
        <v>0</v>
      </c>
      <c r="KN43" s="5">
        <f>IFERROR(SUMIF([1]Transferencias!$R$7:$S$359,CONCATENATE("01",RIGHT(CONCATENATE("0",DAY(KN4)),2),RIGHT(CONCATENATE("0",MONTH(KN4)),2)),[1]Transferencias!$S$7:$S$359),0)</f>
        <v>0</v>
      </c>
      <c r="KO43" s="5">
        <f>IFERROR(SUMIF([1]Transferencias!$R$7:$S$359,CONCATENATE("01",RIGHT(CONCATENATE("0",DAY(KO4)),2),RIGHT(CONCATENATE("0",MONTH(KO4)),2)),[1]Transferencias!$S$7:$S$359),0)</f>
        <v>0</v>
      </c>
      <c r="KP43" s="5">
        <f>IFERROR(SUMIF([1]Transferencias!$R$7:$S$359,CONCATENATE("01",RIGHT(CONCATENATE("0",DAY(KP4)),2),RIGHT(CONCATENATE("0",MONTH(KP4)),2)),[1]Transferencias!$S$7:$S$359),0)</f>
        <v>0</v>
      </c>
      <c r="KQ43" s="5">
        <f>IFERROR(SUMIF([1]Transferencias!$R$7:$S$359,CONCATENATE("01",RIGHT(CONCATENATE("0",DAY(KQ4)),2),RIGHT(CONCATENATE("0",MONTH(KQ4)),2)),[1]Transferencias!$S$7:$S$359),0)</f>
        <v>0</v>
      </c>
      <c r="KR43" s="5">
        <f>IFERROR(SUMIF([1]Transferencias!$R$7:$S$359,CONCATENATE("01",RIGHT(CONCATENATE("0",DAY(KR4)),2),RIGHT(CONCATENATE("0",MONTH(KR4)),2)),[1]Transferencias!$S$7:$S$359),0)</f>
        <v>0</v>
      </c>
      <c r="KS43" s="5">
        <f>IFERROR(SUMIF([1]Transferencias!$R$7:$S$359,CONCATENATE("01",RIGHT(CONCATENATE("0",DAY(KS4)),2),RIGHT(CONCATENATE("0",MONTH(KS4)),2)),[1]Transferencias!$S$7:$S$359),0)</f>
        <v>0</v>
      </c>
      <c r="KT43" s="5">
        <f>IFERROR(SUMIF([1]Transferencias!$R$7:$S$359,CONCATENATE("01",RIGHT(CONCATENATE("0",DAY(KT4)),2),RIGHT(CONCATENATE("0",MONTH(KT4)),2)),[1]Transferencias!$S$7:$S$359),0)</f>
        <v>0</v>
      </c>
      <c r="KU43" s="5">
        <f>IFERROR(SUMIF([1]Transferencias!$R$7:$S$359,CONCATENATE("01",RIGHT(CONCATENATE("0",DAY(KU4)),2),RIGHT(CONCATENATE("0",MONTH(KU4)),2)),[1]Transferencias!$S$7:$S$359),0)</f>
        <v>0</v>
      </c>
      <c r="KV43" s="5">
        <f>IFERROR(SUMIF([1]Transferencias!$R$7:$S$359,CONCATENATE("01",RIGHT(CONCATENATE("0",DAY(KV4)),2),RIGHT(CONCATENATE("0",MONTH(KV4)),2)),[1]Transferencias!$S$7:$S$359),0)</f>
        <v>0</v>
      </c>
      <c r="KW43" s="5">
        <f>IFERROR(SUMIF([1]Transferencias!$R$7:$S$359,CONCATENATE("01",RIGHT(CONCATENATE("0",DAY(KW4)),2),RIGHT(CONCATENATE("0",MONTH(KW4)),2)),[1]Transferencias!$S$7:$S$359),0)</f>
        <v>0</v>
      </c>
      <c r="KX43" s="5">
        <f>IFERROR(SUMIF([1]Transferencias!$R$7:$S$359,CONCATENATE("01",RIGHT(CONCATENATE("0",DAY(KX4)),2),RIGHT(CONCATENATE("0",MONTH(KX4)),2)),[1]Transferencias!$S$7:$S$359),0)</f>
        <v>0</v>
      </c>
      <c r="KY43" s="5">
        <f>IFERROR(SUMIF([1]Transferencias!$R$7:$S$359,CONCATENATE("01",RIGHT(CONCATENATE("0",DAY(KY4)),2),RIGHT(CONCATENATE("0",MONTH(KY4)),2)),[1]Transferencias!$S$7:$S$359),0)</f>
        <v>0</v>
      </c>
      <c r="KZ43" s="5">
        <f>IFERROR(SUMIF([1]Transferencias!$R$7:$S$359,CONCATENATE("01",RIGHT(CONCATENATE("0",DAY(KZ4)),2),RIGHT(CONCATENATE("0",MONTH(KZ4)),2)),[1]Transferencias!$S$7:$S$359),0)</f>
        <v>0</v>
      </c>
      <c r="LA43" s="5">
        <f>IFERROR(SUMIF([1]Transferencias!$R$7:$S$359,CONCATENATE("01",RIGHT(CONCATENATE("0",DAY(LA4)),2),RIGHT(CONCATENATE("0",MONTH(LA4)),2)),[1]Transferencias!$S$7:$S$359),0)</f>
        <v>0</v>
      </c>
      <c r="LB43" s="5">
        <f>IFERROR(SUMIF([1]Transferencias!$R$7:$S$359,CONCATENATE("01",RIGHT(CONCATENATE("0",DAY(LB4)),2),RIGHT(CONCATENATE("0",MONTH(LB4)),2)),[1]Transferencias!$S$7:$S$359),0)</f>
        <v>0</v>
      </c>
      <c r="LC43" s="5">
        <f>IFERROR(SUMIF([1]Transferencias!$R$7:$S$359,CONCATENATE("01",RIGHT(CONCATENATE("0",DAY(LC4)),2),RIGHT(CONCATENATE("0",MONTH(LC4)),2)),[1]Transferencias!$S$7:$S$359),0)</f>
        <v>0</v>
      </c>
      <c r="LD43" s="5">
        <f>IFERROR(SUMIF([1]Transferencias!$R$7:$S$359,CONCATENATE("01",RIGHT(CONCATENATE("0",DAY(LD4)),2),RIGHT(CONCATENATE("0",MONTH(LD4)),2)),[1]Transferencias!$S$7:$S$359),0)</f>
        <v>0</v>
      </c>
      <c r="LE43" s="5">
        <f>IFERROR(SUMIF([1]Transferencias!$R$7:$S$359,CONCATENATE("01",RIGHT(CONCATENATE("0",DAY(LE4)),2),RIGHT(CONCATENATE("0",MONTH(LE4)),2)),[1]Transferencias!$S$7:$S$359),0)</f>
        <v>0</v>
      </c>
      <c r="LF43" s="5">
        <f>IFERROR(SUMIF([1]Transferencias!$R$7:$S$359,CONCATENATE("01",RIGHT(CONCATENATE("0",DAY(LF4)),2),RIGHT(CONCATENATE("0",MONTH(LF4)),2)),[1]Transferencias!$S$7:$S$359),0)</f>
        <v>0</v>
      </c>
      <c r="LG43" s="5">
        <f>IFERROR(SUMIF([1]Transferencias!$R$7:$S$359,CONCATENATE("01",RIGHT(CONCATENATE("0",DAY(LG4)),2),RIGHT(CONCATENATE("0",MONTH(LG4)),2)),[1]Transferencias!$S$7:$S$359),0)</f>
        <v>0</v>
      </c>
      <c r="LH43" s="5">
        <f>IFERROR(SUMIF([1]Transferencias!$R$7:$S$359,CONCATENATE("01",RIGHT(CONCATENATE("0",DAY(LH4)),2),RIGHT(CONCATENATE("0",MONTH(LH4)),2)),[1]Transferencias!$S$7:$S$359),0)</f>
        <v>0</v>
      </c>
      <c r="LI43" s="5">
        <f>IFERROR(SUMIF([1]Transferencias!$R$7:$S$359,CONCATENATE("01",RIGHT(CONCATENATE("0",DAY(LI4)),2),RIGHT(CONCATENATE("0",MONTH(LI4)),2)),[1]Transferencias!$S$7:$S$359),0)</f>
        <v>0</v>
      </c>
      <c r="LJ43" s="5">
        <f>IFERROR(SUMIF([1]Transferencias!$R$7:$S$359,CONCATENATE("01",RIGHT(CONCATENATE("0",DAY(LJ4)),2),RIGHT(CONCATENATE("0",MONTH(LJ4)),2)),[1]Transferencias!$S$7:$S$359),0)</f>
        <v>0</v>
      </c>
      <c r="LK43" s="5">
        <f>IFERROR(SUMIF([1]Transferencias!$R$7:$S$359,CONCATENATE("01",RIGHT(CONCATENATE("0",DAY(LK4)),2),RIGHT(CONCATENATE("0",MONTH(LK4)),2)),[1]Transferencias!$S$7:$S$359),0)</f>
        <v>0</v>
      </c>
      <c r="LL43" s="5">
        <f>IFERROR(SUMIF([1]Transferencias!$R$7:$S$359,CONCATENATE("01",RIGHT(CONCATENATE("0",DAY(LL4)),2),RIGHT(CONCATENATE("0",MONTH(LL4)),2)),[1]Transferencias!$S$7:$S$359),0)</f>
        <v>0</v>
      </c>
      <c r="LM43" s="5">
        <f>IFERROR(SUMIF([1]Transferencias!$R$7:$S$359,CONCATENATE("01",RIGHT(CONCATENATE("0",DAY(LM4)),2),RIGHT(CONCATENATE("0",MONTH(LM4)),2)),[1]Transferencias!$S$7:$S$359),0)</f>
        <v>0</v>
      </c>
      <c r="LN43" s="5">
        <f>IFERROR(SUMIF([1]Transferencias!$R$7:$S$359,CONCATENATE("01",RIGHT(CONCATENATE("0",DAY(LN4)),2),RIGHT(CONCATENATE("0",MONTH(LN4)),2)),[1]Transferencias!$S$7:$S$359),0)</f>
        <v>0</v>
      </c>
      <c r="LO43" s="5">
        <f>IFERROR(SUMIF([1]Transferencias!$R$7:$S$359,CONCATENATE("01",RIGHT(CONCATENATE("0",DAY(LO4)),2),RIGHT(CONCATENATE("0",MONTH(LO4)),2)),[1]Transferencias!$S$7:$S$359),0)</f>
        <v>0</v>
      </c>
      <c r="LP43" s="5">
        <f>IFERROR(SUMIF([1]Transferencias!$R$7:$S$359,CONCATENATE("01",RIGHT(CONCATENATE("0",DAY(LP4)),2),RIGHT(CONCATENATE("0",MONTH(LP4)),2)),[1]Transferencias!$S$7:$S$359),0)</f>
        <v>0</v>
      </c>
      <c r="LQ43" s="5">
        <f>IFERROR(SUMIF([1]Transferencias!$R$7:$S$359,CONCATENATE("01",RIGHT(CONCATENATE("0",DAY(LQ4)),2),RIGHT(CONCATENATE("0",MONTH(LQ4)),2)),[1]Transferencias!$S$7:$S$359),0)</f>
        <v>0</v>
      </c>
      <c r="LR43" s="5">
        <f>IFERROR(SUMIF([1]Transferencias!$R$7:$S$359,CONCATENATE("01",RIGHT(CONCATENATE("0",DAY(LR4)),2),RIGHT(CONCATENATE("0",MONTH(LR4)),2)),[1]Transferencias!$S$7:$S$359),0)</f>
        <v>0</v>
      </c>
      <c r="LS43" s="5">
        <f>IFERROR(SUMIF([1]Transferencias!$R$7:$S$359,CONCATENATE("01",RIGHT(CONCATENATE("0",DAY(LS4)),2),RIGHT(CONCATENATE("0",MONTH(LS4)),2)),[1]Transferencias!$S$7:$S$359),0)</f>
        <v>0</v>
      </c>
      <c r="LT43" s="5">
        <f>IFERROR(SUMIF([1]Transferencias!$R$7:$S$359,CONCATENATE("01",RIGHT(CONCATENATE("0",DAY(LT4)),2),RIGHT(CONCATENATE("0",MONTH(LT4)),2)),[1]Transferencias!$S$7:$S$359),0)</f>
        <v>0</v>
      </c>
      <c r="LU43" s="5">
        <f>IFERROR(SUMIF([1]Transferencias!$R$7:$S$359,CONCATENATE("01",RIGHT(CONCATENATE("0",DAY(LU4)),2),RIGHT(CONCATENATE("0",MONTH(LU4)),2)),[1]Transferencias!$S$7:$S$359),0)</f>
        <v>0</v>
      </c>
      <c r="LV43" s="5">
        <f>IFERROR(SUMIF([1]Transferencias!$R$7:$S$359,CONCATENATE("01",RIGHT(CONCATENATE("0",DAY(LV4)),2),RIGHT(CONCATENATE("0",MONTH(LV4)),2)),[1]Transferencias!$S$7:$S$359),0)</f>
        <v>0</v>
      </c>
      <c r="LW43" s="5">
        <f>IFERROR(SUMIF([1]Transferencias!$R$7:$S$359,CONCATENATE("01",RIGHT(CONCATENATE("0",DAY(LW4)),2),RIGHT(CONCATENATE("0",MONTH(LW4)),2)),[1]Transferencias!$S$7:$S$359),0)</f>
        <v>0</v>
      </c>
      <c r="LX43" s="5">
        <f>IFERROR(SUMIF([1]Transferencias!$R$7:$S$359,CONCATENATE("01",RIGHT(CONCATENATE("0",DAY(LX4)),2),RIGHT(CONCATENATE("0",MONTH(LX4)),2)),[1]Transferencias!$S$7:$S$359),0)</f>
        <v>0</v>
      </c>
      <c r="LY43" s="5">
        <f>IFERROR(SUMIF([1]Transferencias!$R$7:$S$359,CONCATENATE("01",RIGHT(CONCATENATE("0",DAY(LY4)),2),RIGHT(CONCATENATE("0",MONTH(LY4)),2)),[1]Transferencias!$S$7:$S$359),0)</f>
        <v>0</v>
      </c>
      <c r="LZ43" s="5">
        <f>IFERROR(SUMIF([1]Transferencias!$R$7:$S$359,CONCATENATE("01",RIGHT(CONCATENATE("0",DAY(LZ4)),2),RIGHT(CONCATENATE("0",MONTH(LZ4)),2)),[1]Transferencias!$S$7:$S$359),0)</f>
        <v>0</v>
      </c>
      <c r="MA43" s="5">
        <f>IFERROR(SUMIF([1]Transferencias!$R$7:$S$359,CONCATENATE("01",RIGHT(CONCATENATE("0",DAY(MA4)),2),RIGHT(CONCATENATE("0",MONTH(MA4)),2)),[1]Transferencias!$S$7:$S$359),0)</f>
        <v>0</v>
      </c>
      <c r="MB43" s="5">
        <f>IFERROR(SUMIF([1]Transferencias!$R$7:$S$359,CONCATENATE("01",RIGHT(CONCATENATE("0",DAY(MB4)),2),RIGHT(CONCATENATE("0",MONTH(MB4)),2)),[1]Transferencias!$S$7:$S$359),0)</f>
        <v>0</v>
      </c>
      <c r="MC43" s="5">
        <f>IFERROR(SUMIF([1]Transferencias!$R$7:$S$359,CONCATENATE("01",RIGHT(CONCATENATE("0",DAY(MC4)),2),RIGHT(CONCATENATE("0",MONTH(MC4)),2)),[1]Transferencias!$S$7:$S$359),0)</f>
        <v>0</v>
      </c>
      <c r="MD43" s="5">
        <f>IFERROR(SUMIF([1]Transferencias!$R$7:$S$359,CONCATENATE("01",RIGHT(CONCATENATE("0",DAY(MD4)),2),RIGHT(CONCATENATE("0",MONTH(MD4)),2)),[1]Transferencias!$S$7:$S$359),0)</f>
        <v>0</v>
      </c>
      <c r="ME43" s="5">
        <f>IFERROR(SUMIF([1]Transferencias!$R$7:$S$359,CONCATENATE("01",RIGHT(CONCATENATE("0",DAY(ME4)),2),RIGHT(CONCATENATE("0",MONTH(ME4)),2)),[1]Transferencias!$S$7:$S$359),0)</f>
        <v>0</v>
      </c>
      <c r="MF43" s="5">
        <f>IFERROR(SUMIF([1]Transferencias!$R$7:$S$359,CONCATENATE("01",RIGHT(CONCATENATE("0",DAY(MF4)),2),RIGHT(CONCATENATE("0",MONTH(MF4)),2)),[1]Transferencias!$S$7:$S$359),0)</f>
        <v>0</v>
      </c>
      <c r="MG43" s="5">
        <f>IFERROR(SUMIF([1]Transferencias!$R$7:$S$359,CONCATENATE("01",RIGHT(CONCATENATE("0",DAY(MG4)),2),RIGHT(CONCATENATE("0",MONTH(MG4)),2)),[1]Transferencias!$S$7:$S$359),0)</f>
        <v>0</v>
      </c>
      <c r="MH43" s="5">
        <f>IFERROR(SUMIF([1]Transferencias!$R$7:$S$359,CONCATENATE("01",RIGHT(CONCATENATE("0",DAY(MH4)),2),RIGHT(CONCATENATE("0",MONTH(MH4)),2)),[1]Transferencias!$S$7:$S$359),0)</f>
        <v>0</v>
      </c>
      <c r="MI43" s="5">
        <f>IFERROR(SUMIF([1]Transferencias!$R$7:$S$359,CONCATENATE("01",RIGHT(CONCATENATE("0",DAY(MI4)),2),RIGHT(CONCATENATE("0",MONTH(MI4)),2)),[1]Transferencias!$S$7:$S$359),0)</f>
        <v>0</v>
      </c>
      <c r="MJ43" s="5">
        <f>IFERROR(SUMIF([1]Transferencias!$R$7:$S$359,CONCATENATE("01",RIGHT(CONCATENATE("0",DAY(MJ4)),2),RIGHT(CONCATENATE("0",MONTH(MJ4)),2)),[1]Transferencias!$S$7:$S$359),0)</f>
        <v>0</v>
      </c>
      <c r="MK43" s="5">
        <f>IFERROR(SUMIF([1]Transferencias!$R$7:$S$359,CONCATENATE("01",RIGHT(CONCATENATE("0",DAY(MK4)),2),RIGHT(CONCATENATE("0",MONTH(MK4)),2)),[1]Transferencias!$S$7:$S$359),0)</f>
        <v>0</v>
      </c>
      <c r="ML43" s="5">
        <f>IFERROR(SUMIF([1]Transferencias!$R$7:$S$359,CONCATENATE("01",RIGHT(CONCATENATE("0",DAY(ML4)),2),RIGHT(CONCATENATE("0",MONTH(ML4)),2)),[1]Transferencias!$S$7:$S$359),0)</f>
        <v>0</v>
      </c>
      <c r="MM43" s="5">
        <f>IFERROR(SUMIF([1]Transferencias!$R$7:$S$359,CONCATENATE("01",RIGHT(CONCATENATE("0",DAY(MM4)),2),RIGHT(CONCATENATE("0",MONTH(MM4)),2)),[1]Transferencias!$S$7:$S$359),0)</f>
        <v>0</v>
      </c>
      <c r="MN43" s="5">
        <f>IFERROR(SUMIF([1]Transferencias!$R$7:$S$359,CONCATENATE("01",RIGHT(CONCATENATE("0",DAY(MN4)),2),RIGHT(CONCATENATE("0",MONTH(MN4)),2)),[1]Transferencias!$S$7:$S$359),0)</f>
        <v>0</v>
      </c>
      <c r="MO43" s="5">
        <f>IFERROR(SUMIF([1]Transferencias!$R$7:$S$359,CONCATENATE("01",RIGHT(CONCATENATE("0",DAY(MO4)),2),RIGHT(CONCATENATE("0",MONTH(MO4)),2)),[1]Transferencias!$S$7:$S$359),0)</f>
        <v>0</v>
      </c>
      <c r="MP43" s="5">
        <f>IFERROR(SUMIF([1]Transferencias!$R$7:$S$359,CONCATENATE("01",RIGHT(CONCATENATE("0",DAY(MP4)),2),RIGHT(CONCATENATE("0",MONTH(MP4)),2)),[1]Transferencias!$S$7:$S$359),0)</f>
        <v>0</v>
      </c>
      <c r="MQ43" s="5">
        <f>IFERROR(SUMIF([1]Transferencias!$R$7:$S$359,CONCATENATE("01",RIGHT(CONCATENATE("0",DAY(MQ4)),2),RIGHT(CONCATENATE("0",MONTH(MQ4)),2)),[1]Transferencias!$S$7:$S$359),0)</f>
        <v>0</v>
      </c>
      <c r="MR43" s="5">
        <f>IFERROR(SUMIF([1]Transferencias!$R$7:$S$359,CONCATENATE("01",RIGHT(CONCATENATE("0",DAY(MR4)),2),RIGHT(CONCATENATE("0",MONTH(MR4)),2)),[1]Transferencias!$S$7:$S$359),0)</f>
        <v>0</v>
      </c>
      <c r="MS43" s="5">
        <f>IFERROR(SUMIF([1]Transferencias!$R$7:$S$359,CONCATENATE("01",RIGHT(CONCATENATE("0",DAY(MS4)),2),RIGHT(CONCATENATE("0",MONTH(MS4)),2)),[1]Transferencias!$S$7:$S$359),0)</f>
        <v>0</v>
      </c>
      <c r="MT43" s="5">
        <f>IFERROR(SUMIF([1]Transferencias!$R$7:$S$359,CONCATENATE("01",RIGHT(CONCATENATE("0",DAY(MT4)),2),RIGHT(CONCATENATE("0",MONTH(MT4)),2)),[1]Transferencias!$S$7:$S$359),0)</f>
        <v>0</v>
      </c>
      <c r="MU43" s="5">
        <f>IFERROR(SUMIF([1]Transferencias!$R$7:$S$359,CONCATENATE("01",RIGHT(CONCATENATE("0",DAY(MU4)),2),RIGHT(CONCATENATE("0",MONTH(MU4)),2)),[1]Transferencias!$S$7:$S$359),0)</f>
        <v>0</v>
      </c>
      <c r="MV43" s="5">
        <f>IFERROR(SUMIF([1]Transferencias!$R$7:$S$359,CONCATENATE("01",RIGHT(CONCATENATE("0",DAY(MV4)),2),RIGHT(CONCATENATE("0",MONTH(MV4)),2)),[1]Transferencias!$S$7:$S$359),0)</f>
        <v>0</v>
      </c>
      <c r="MW43" s="5">
        <f>IFERROR(SUMIF([1]Transferencias!$R$7:$S$359,CONCATENATE("01",RIGHT(CONCATENATE("0",DAY(MW4)),2),RIGHT(CONCATENATE("0",MONTH(MW4)),2)),[1]Transferencias!$S$7:$S$359),0)</f>
        <v>0</v>
      </c>
      <c r="MX43" s="5">
        <f>IFERROR(SUMIF([1]Transferencias!$R$7:$S$359,CONCATENATE("01",RIGHT(CONCATENATE("0",DAY(MX4)),2),RIGHT(CONCATENATE("0",MONTH(MX4)),2)),[1]Transferencias!$S$7:$S$359),0)</f>
        <v>0</v>
      </c>
      <c r="MY43" s="5">
        <f>IFERROR(SUMIF([1]Transferencias!$R$7:$S$359,CONCATENATE("01",RIGHT(CONCATENATE("0",DAY(MY4)),2),RIGHT(CONCATENATE("0",MONTH(MY4)),2)),[1]Transferencias!$S$7:$S$359),0)</f>
        <v>0</v>
      </c>
      <c r="MZ43" s="5">
        <f>IFERROR(SUMIF([1]Transferencias!$R$7:$S$359,CONCATENATE("01",RIGHT(CONCATENATE("0",DAY(MZ4)),2),RIGHT(CONCATENATE("0",MONTH(MZ4)),2)),[1]Transferencias!$S$7:$S$359),0)</f>
        <v>0</v>
      </c>
      <c r="NA43" s="5">
        <f>IFERROR(SUMIF([1]Transferencias!$R$7:$S$359,CONCATENATE("01",RIGHT(CONCATENATE("0",DAY(NA4)),2),RIGHT(CONCATENATE("0",MONTH(NA4)),2)),[1]Transferencias!$S$7:$S$359),0)</f>
        <v>0</v>
      </c>
      <c r="NB43" s="5">
        <f>IFERROR(SUMIF([1]Transferencias!$R$7:$S$359,CONCATENATE("01",RIGHT(CONCATENATE("0",DAY(NB4)),2),RIGHT(CONCATENATE("0",MONTH(NB4)),2)),[1]Transferencias!$S$7:$S$359),0)</f>
        <v>0</v>
      </c>
    </row>
    <row r="44" spans="1:366" ht="16.5" customHeight="1">
      <c r="A44" s="25" t="s">
        <v>180</v>
      </c>
      <c r="B44" s="26">
        <f t="shared" ref="B44:BM44" si="70">+B37+B38+B41</f>
        <v>1401.16</v>
      </c>
      <c r="C44" s="26">
        <f t="shared" si="70"/>
        <v>1401.16</v>
      </c>
      <c r="D44" s="26">
        <f t="shared" si="70"/>
        <v>1401.16</v>
      </c>
      <c r="E44" s="26">
        <f t="shared" si="70"/>
        <v>1401.16</v>
      </c>
      <c r="F44" s="26">
        <f t="shared" si="70"/>
        <v>1401.16</v>
      </c>
      <c r="G44" s="26">
        <f t="shared" si="70"/>
        <v>1401.16</v>
      </c>
      <c r="H44" s="26">
        <f t="shared" si="70"/>
        <v>1401.16</v>
      </c>
      <c r="I44" s="26">
        <f t="shared" si="70"/>
        <v>1401.16</v>
      </c>
      <c r="J44" s="26">
        <f t="shared" si="70"/>
        <v>1401.16</v>
      </c>
      <c r="K44" s="26">
        <f t="shared" si="70"/>
        <v>1401.16</v>
      </c>
      <c r="L44" s="26">
        <f t="shared" si="70"/>
        <v>1401.16</v>
      </c>
      <c r="M44" s="26">
        <f t="shared" si="70"/>
        <v>1401.16</v>
      </c>
      <c r="N44" s="26">
        <f t="shared" si="70"/>
        <v>1401.16</v>
      </c>
      <c r="O44" s="26">
        <f t="shared" si="70"/>
        <v>1401.16</v>
      </c>
      <c r="P44" s="26">
        <f t="shared" si="70"/>
        <v>1401.16</v>
      </c>
      <c r="Q44" s="26">
        <f t="shared" si="70"/>
        <v>1401.16</v>
      </c>
      <c r="R44" s="26">
        <f t="shared" si="70"/>
        <v>1401.16</v>
      </c>
      <c r="S44" s="26">
        <f t="shared" si="70"/>
        <v>1401.16</v>
      </c>
      <c r="T44" s="26">
        <f t="shared" si="70"/>
        <v>1401.16</v>
      </c>
      <c r="U44" s="26">
        <f t="shared" si="70"/>
        <v>1401.16</v>
      </c>
      <c r="V44" s="26">
        <f t="shared" si="70"/>
        <v>1401.16</v>
      </c>
      <c r="W44" s="26">
        <f t="shared" si="70"/>
        <v>1401.16</v>
      </c>
      <c r="X44" s="26">
        <f t="shared" si="70"/>
        <v>1401.16</v>
      </c>
      <c r="Y44" s="26">
        <f t="shared" si="70"/>
        <v>1401.16</v>
      </c>
      <c r="Z44" s="26">
        <f t="shared" si="70"/>
        <v>1401.16</v>
      </c>
      <c r="AA44" s="26">
        <f t="shared" si="70"/>
        <v>1401.16</v>
      </c>
      <c r="AB44" s="26">
        <f t="shared" si="70"/>
        <v>1401.16</v>
      </c>
      <c r="AC44" s="26">
        <f t="shared" si="70"/>
        <v>1401.16</v>
      </c>
      <c r="AD44" s="26">
        <f t="shared" si="70"/>
        <v>1401.16</v>
      </c>
      <c r="AE44" s="26">
        <f t="shared" si="70"/>
        <v>1401.16</v>
      </c>
      <c r="AF44" s="26">
        <f t="shared" si="70"/>
        <v>1401.16</v>
      </c>
      <c r="AG44" s="26">
        <f t="shared" si="70"/>
        <v>1401.16</v>
      </c>
      <c r="AH44" s="26">
        <f t="shared" si="70"/>
        <v>1401.16</v>
      </c>
      <c r="AI44" s="26">
        <f t="shared" si="70"/>
        <v>1401.16</v>
      </c>
      <c r="AJ44" s="26">
        <f t="shared" si="70"/>
        <v>1401.16</v>
      </c>
      <c r="AK44" s="26">
        <f t="shared" si="70"/>
        <v>1401.16</v>
      </c>
      <c r="AL44" s="26">
        <f t="shared" si="70"/>
        <v>1401.16</v>
      </c>
      <c r="AM44" s="26">
        <f t="shared" si="70"/>
        <v>1401.16</v>
      </c>
      <c r="AN44" s="26">
        <f t="shared" si="70"/>
        <v>1401.16</v>
      </c>
      <c r="AO44" s="26">
        <f t="shared" si="70"/>
        <v>1401.16</v>
      </c>
      <c r="AP44" s="26">
        <f t="shared" si="70"/>
        <v>1401.16</v>
      </c>
      <c r="AQ44" s="26">
        <f t="shared" si="70"/>
        <v>1401.16</v>
      </c>
      <c r="AR44" s="26">
        <f t="shared" si="70"/>
        <v>1401.16</v>
      </c>
      <c r="AS44" s="26">
        <f t="shared" si="70"/>
        <v>1401.16</v>
      </c>
      <c r="AT44" s="26">
        <f t="shared" si="70"/>
        <v>1401.16</v>
      </c>
      <c r="AU44" s="26">
        <f t="shared" si="70"/>
        <v>1401.16</v>
      </c>
      <c r="AV44" s="26">
        <f t="shared" si="70"/>
        <v>1401.16</v>
      </c>
      <c r="AW44" s="26">
        <f t="shared" si="70"/>
        <v>1401.16</v>
      </c>
      <c r="AX44" s="26">
        <f t="shared" si="70"/>
        <v>1401.16</v>
      </c>
      <c r="AY44" s="26">
        <f>+AY37+AY38+AY41</f>
        <v>1401.1600000000326</v>
      </c>
      <c r="AZ44" s="26">
        <f t="shared" si="70"/>
        <v>1401.1600000000326</v>
      </c>
      <c r="BA44" s="26">
        <f t="shared" si="70"/>
        <v>1401.1600000000326</v>
      </c>
      <c r="BB44" s="26">
        <f t="shared" si="70"/>
        <v>1401.1600000000326</v>
      </c>
      <c r="BC44" s="26">
        <f t="shared" si="70"/>
        <v>1401.1600000000326</v>
      </c>
      <c r="BD44" s="26">
        <f t="shared" si="70"/>
        <v>1401.1600000000326</v>
      </c>
      <c r="BE44" s="26">
        <f t="shared" si="70"/>
        <v>1401.1600000000326</v>
      </c>
      <c r="BF44" s="26">
        <f t="shared" si="70"/>
        <v>1401.1600000000326</v>
      </c>
      <c r="BG44" s="26">
        <f t="shared" si="70"/>
        <v>1401.1600000000326</v>
      </c>
      <c r="BH44" s="26">
        <f t="shared" si="70"/>
        <v>1401.1600000000326</v>
      </c>
      <c r="BI44" s="26">
        <f t="shared" si="70"/>
        <v>1001401.16</v>
      </c>
      <c r="BJ44" s="26">
        <f t="shared" si="70"/>
        <v>1001401.16</v>
      </c>
      <c r="BK44" s="26">
        <f t="shared" si="70"/>
        <v>1001401.16</v>
      </c>
      <c r="BL44" s="26">
        <f t="shared" si="70"/>
        <v>1001401.16</v>
      </c>
      <c r="BM44" s="26">
        <f t="shared" si="70"/>
        <v>1001401.16</v>
      </c>
      <c r="BN44" s="26">
        <f t="shared" ref="BN44:DY44" si="71">+BN37+BN38+BN41</f>
        <v>1001401.16</v>
      </c>
      <c r="BO44" s="26">
        <f t="shared" si="71"/>
        <v>1001401.16</v>
      </c>
      <c r="BP44" s="26">
        <f t="shared" si="71"/>
        <v>1001401.16</v>
      </c>
      <c r="BQ44" s="26">
        <f t="shared" si="71"/>
        <v>1001401.16</v>
      </c>
      <c r="BR44" s="26">
        <f t="shared" si="71"/>
        <v>1001401.16</v>
      </c>
      <c r="BS44" s="26">
        <f t="shared" si="71"/>
        <v>1001401.16</v>
      </c>
      <c r="BT44" s="26">
        <f t="shared" si="71"/>
        <v>1001401.16</v>
      </c>
      <c r="BU44" s="26">
        <f t="shared" si="71"/>
        <v>1401.1600000000326</v>
      </c>
      <c r="BV44" s="26">
        <f t="shared" si="71"/>
        <v>1401.1600000000326</v>
      </c>
      <c r="BW44" s="26">
        <f t="shared" si="71"/>
        <v>1501401.1600000001</v>
      </c>
      <c r="BX44" s="26">
        <f t="shared" si="71"/>
        <v>1401.160000000149</v>
      </c>
      <c r="BY44" s="26">
        <f t="shared" si="71"/>
        <v>1401.160000000149</v>
      </c>
      <c r="BZ44" s="26">
        <f t="shared" si="71"/>
        <v>1401.160000000149</v>
      </c>
      <c r="CA44" s="26">
        <f t="shared" si="71"/>
        <v>1401.160000000149</v>
      </c>
      <c r="CB44" s="26">
        <f t="shared" si="71"/>
        <v>1401.160000000149</v>
      </c>
      <c r="CC44" s="26">
        <f t="shared" si="71"/>
        <v>1401.160000000149</v>
      </c>
      <c r="CD44" s="26">
        <f t="shared" si="71"/>
        <v>1401.160000000149</v>
      </c>
      <c r="CE44" s="26">
        <f t="shared" si="71"/>
        <v>1401.160000000149</v>
      </c>
      <c r="CF44" s="26">
        <f t="shared" si="71"/>
        <v>1401.160000000149</v>
      </c>
      <c r="CG44" s="26">
        <f t="shared" si="71"/>
        <v>1401.160000000149</v>
      </c>
      <c r="CH44" s="26">
        <f t="shared" si="71"/>
        <v>1401.160000000149</v>
      </c>
      <c r="CI44" s="26">
        <f t="shared" si="71"/>
        <v>1401.160000000149</v>
      </c>
      <c r="CJ44" s="26">
        <f>+CJ37+CJ38+CJ41</f>
        <v>1401.1599999999162</v>
      </c>
      <c r="CK44" s="26">
        <f t="shared" si="71"/>
        <v>1401.16</v>
      </c>
      <c r="CL44" s="26">
        <f t="shared" si="71"/>
        <v>1401.16</v>
      </c>
      <c r="CM44" s="26">
        <f t="shared" si="71"/>
        <v>1401.16</v>
      </c>
      <c r="CN44" s="26">
        <f t="shared" si="71"/>
        <v>1401.16</v>
      </c>
      <c r="CO44" s="26">
        <f t="shared" si="71"/>
        <v>1401.16</v>
      </c>
      <c r="CP44" s="26">
        <f t="shared" si="71"/>
        <v>1401.16</v>
      </c>
      <c r="CQ44" s="26">
        <f t="shared" si="71"/>
        <v>1401.16</v>
      </c>
      <c r="CR44" s="26">
        <f t="shared" si="71"/>
        <v>1401.16</v>
      </c>
      <c r="CS44" s="26">
        <f t="shared" si="71"/>
        <v>1401.16</v>
      </c>
      <c r="CT44" s="26">
        <f t="shared" si="71"/>
        <v>1401.16</v>
      </c>
      <c r="CU44" s="26">
        <f t="shared" si="71"/>
        <v>1401.16</v>
      </c>
      <c r="CV44" s="26">
        <f t="shared" si="71"/>
        <v>1401.16</v>
      </c>
      <c r="CW44" s="26">
        <f t="shared" si="71"/>
        <v>1401.16</v>
      </c>
      <c r="CX44" s="26">
        <f t="shared" si="71"/>
        <v>1401.16</v>
      </c>
      <c r="CY44" s="26">
        <f t="shared" si="71"/>
        <v>1401.16</v>
      </c>
      <c r="CZ44" s="26">
        <f t="shared" si="71"/>
        <v>1401.16</v>
      </c>
      <c r="DA44" s="26">
        <f t="shared" si="71"/>
        <v>1401.16</v>
      </c>
      <c r="DB44" s="26">
        <f t="shared" si="71"/>
        <v>1401.16</v>
      </c>
      <c r="DC44" s="26">
        <f t="shared" si="71"/>
        <v>1401.16</v>
      </c>
      <c r="DD44" s="26">
        <f t="shared" si="71"/>
        <v>1401.16</v>
      </c>
      <c r="DE44" s="26">
        <f t="shared" si="71"/>
        <v>1401.16</v>
      </c>
      <c r="DF44" s="26">
        <f t="shared" si="71"/>
        <v>1401.16</v>
      </c>
      <c r="DG44" s="26">
        <f t="shared" si="71"/>
        <v>1401.16</v>
      </c>
      <c r="DH44" s="26">
        <f t="shared" si="71"/>
        <v>1401.16</v>
      </c>
      <c r="DI44" s="26">
        <f t="shared" si="71"/>
        <v>1401.16</v>
      </c>
      <c r="DJ44" s="26">
        <f t="shared" si="71"/>
        <v>1401.16</v>
      </c>
      <c r="DK44" s="26">
        <f t="shared" si="71"/>
        <v>1401.16</v>
      </c>
      <c r="DL44" s="26">
        <f t="shared" si="71"/>
        <v>1401.16</v>
      </c>
      <c r="DM44" s="26">
        <f t="shared" si="71"/>
        <v>128168.63</v>
      </c>
      <c r="DN44" s="26">
        <f t="shared" si="71"/>
        <v>128168.63</v>
      </c>
      <c r="DO44" s="26">
        <f t="shared" si="71"/>
        <v>128168.63</v>
      </c>
      <c r="DP44" s="26">
        <f t="shared" si="71"/>
        <v>128168.63</v>
      </c>
      <c r="DQ44" s="26">
        <f t="shared" si="71"/>
        <v>128168.63</v>
      </c>
      <c r="DR44" s="26">
        <f t="shared" si="71"/>
        <v>128168.63</v>
      </c>
      <c r="DS44" s="26">
        <f t="shared" si="71"/>
        <v>128168.63</v>
      </c>
      <c r="DT44" s="26">
        <f t="shared" si="71"/>
        <v>128168.63</v>
      </c>
      <c r="DU44" s="26">
        <f t="shared" si="71"/>
        <v>128168.63</v>
      </c>
      <c r="DV44" s="26">
        <f t="shared" si="71"/>
        <v>128168.63</v>
      </c>
      <c r="DW44" s="26">
        <f t="shared" si="71"/>
        <v>128168.63</v>
      </c>
      <c r="DX44" s="26">
        <f t="shared" si="71"/>
        <v>128168.63</v>
      </c>
      <c r="DY44" s="26">
        <f t="shared" si="71"/>
        <v>128168.63</v>
      </c>
      <c r="DZ44" s="26">
        <f t="shared" ref="DZ44:GK44" si="72">+DZ37+DZ38+DZ41</f>
        <v>128168.63</v>
      </c>
      <c r="EA44" s="26">
        <f t="shared" si="72"/>
        <v>128168.63</v>
      </c>
      <c r="EB44" s="26">
        <f t="shared" si="72"/>
        <v>128168.63</v>
      </c>
      <c r="EC44" s="26">
        <f t="shared" si="72"/>
        <v>128168.63</v>
      </c>
      <c r="ED44" s="26">
        <f t="shared" si="72"/>
        <v>128168.63</v>
      </c>
      <c r="EE44" s="26">
        <f t="shared" si="72"/>
        <v>128168.63</v>
      </c>
      <c r="EF44" s="26">
        <f t="shared" si="72"/>
        <v>128168.63</v>
      </c>
      <c r="EG44" s="26">
        <f t="shared" si="72"/>
        <v>128168.63</v>
      </c>
      <c r="EH44" s="26">
        <f t="shared" si="72"/>
        <v>128168.63</v>
      </c>
      <c r="EI44" s="26">
        <f t="shared" si="72"/>
        <v>128168.63</v>
      </c>
      <c r="EJ44" s="26">
        <f t="shared" si="72"/>
        <v>128168.63</v>
      </c>
      <c r="EK44" s="26">
        <f t="shared" si="72"/>
        <v>128168.63</v>
      </c>
      <c r="EL44" s="26">
        <f t="shared" si="72"/>
        <v>128168.63</v>
      </c>
      <c r="EM44" s="26">
        <f t="shared" si="72"/>
        <v>128168.63</v>
      </c>
      <c r="EN44" s="26">
        <f t="shared" si="72"/>
        <v>128168.63</v>
      </c>
      <c r="EO44" s="26">
        <f t="shared" si="72"/>
        <v>128168.63</v>
      </c>
      <c r="EP44" s="26">
        <f t="shared" si="72"/>
        <v>128168.63</v>
      </c>
      <c r="EQ44" s="26">
        <f t="shared" si="72"/>
        <v>128168.63</v>
      </c>
      <c r="ER44" s="26">
        <f t="shared" si="72"/>
        <v>128168.63</v>
      </c>
      <c r="ES44" s="26">
        <f t="shared" si="72"/>
        <v>128168.63</v>
      </c>
      <c r="ET44" s="26">
        <f t="shared" si="72"/>
        <v>128168.63</v>
      </c>
      <c r="EU44" s="26">
        <f t="shared" si="72"/>
        <v>128168.63</v>
      </c>
      <c r="EV44" s="26">
        <f t="shared" si="72"/>
        <v>128168.63</v>
      </c>
      <c r="EW44" s="26">
        <f t="shared" si="72"/>
        <v>128168.63</v>
      </c>
      <c r="EX44" s="26">
        <f t="shared" si="72"/>
        <v>128168.63</v>
      </c>
      <c r="EY44" s="26">
        <f t="shared" si="72"/>
        <v>128168.63</v>
      </c>
      <c r="EZ44" s="26">
        <f t="shared" si="72"/>
        <v>128168.63</v>
      </c>
      <c r="FA44" s="26">
        <f t="shared" si="72"/>
        <v>128168.63</v>
      </c>
      <c r="FB44" s="26">
        <f t="shared" si="72"/>
        <v>128168.63</v>
      </c>
      <c r="FC44" s="26">
        <f t="shared" si="72"/>
        <v>128168.63</v>
      </c>
      <c r="FD44" s="26">
        <f t="shared" si="72"/>
        <v>128168.63</v>
      </c>
      <c r="FE44" s="26">
        <f t="shared" si="72"/>
        <v>128168.63</v>
      </c>
      <c r="FF44" s="26">
        <f t="shared" si="72"/>
        <v>128168.63</v>
      </c>
      <c r="FG44" s="26">
        <f t="shared" si="72"/>
        <v>128168.63</v>
      </c>
      <c r="FH44" s="26">
        <f t="shared" si="72"/>
        <v>128168.63</v>
      </c>
      <c r="FI44" s="26">
        <f t="shared" si="72"/>
        <v>128168.63</v>
      </c>
      <c r="FJ44" s="26">
        <f t="shared" si="72"/>
        <v>128168.63</v>
      </c>
      <c r="FK44" s="26">
        <f t="shared" si="72"/>
        <v>128168.63</v>
      </c>
      <c r="FL44" s="26">
        <f t="shared" si="72"/>
        <v>128168.63</v>
      </c>
      <c r="FM44" s="26">
        <f t="shared" si="72"/>
        <v>128168.63</v>
      </c>
      <c r="FN44" s="26">
        <f t="shared" si="72"/>
        <v>128168.63</v>
      </c>
      <c r="FO44" s="26">
        <f t="shared" si="72"/>
        <v>128168.63</v>
      </c>
      <c r="FP44" s="26">
        <f t="shared" si="72"/>
        <v>128168.63</v>
      </c>
      <c r="FQ44" s="26">
        <f t="shared" si="72"/>
        <v>128168.63</v>
      </c>
      <c r="FR44" s="26">
        <f t="shared" si="72"/>
        <v>128168.63</v>
      </c>
      <c r="FS44" s="26">
        <f t="shared" si="72"/>
        <v>128168.63</v>
      </c>
      <c r="FT44" s="26">
        <f t="shared" si="72"/>
        <v>128168.63</v>
      </c>
      <c r="FU44" s="26">
        <f t="shared" si="72"/>
        <v>128168.63</v>
      </c>
      <c r="FV44" s="26">
        <f t="shared" si="72"/>
        <v>128168.63</v>
      </c>
      <c r="FW44" s="26">
        <f t="shared" si="72"/>
        <v>128168.63</v>
      </c>
      <c r="FX44" s="26">
        <f t="shared" si="72"/>
        <v>128168.63</v>
      </c>
      <c r="FY44" s="26">
        <f t="shared" si="72"/>
        <v>128168.63</v>
      </c>
      <c r="FZ44" s="26">
        <f t="shared" si="72"/>
        <v>128168.63</v>
      </c>
      <c r="GA44" s="26">
        <f t="shared" si="72"/>
        <v>128168.63</v>
      </c>
      <c r="GB44" s="26">
        <f t="shared" si="72"/>
        <v>128168.63</v>
      </c>
      <c r="GC44" s="26">
        <f t="shared" si="72"/>
        <v>128168.63</v>
      </c>
      <c r="GD44" s="26">
        <f t="shared" si="72"/>
        <v>128168.63</v>
      </c>
      <c r="GE44" s="26">
        <f t="shared" si="72"/>
        <v>128168.63</v>
      </c>
      <c r="GF44" s="26">
        <f t="shared" si="72"/>
        <v>128168.63</v>
      </c>
      <c r="GG44" s="26">
        <f t="shared" si="72"/>
        <v>128168.63</v>
      </c>
      <c r="GH44" s="26">
        <f t="shared" si="72"/>
        <v>128168.63</v>
      </c>
      <c r="GI44" s="26">
        <f t="shared" si="72"/>
        <v>128168.63</v>
      </c>
      <c r="GJ44" s="26">
        <f t="shared" si="72"/>
        <v>128168.63</v>
      </c>
      <c r="GK44" s="26">
        <f t="shared" si="72"/>
        <v>128168.63</v>
      </c>
      <c r="GL44" s="26">
        <f t="shared" ref="GL44:IW44" si="73">+GL37+GL38+GL41</f>
        <v>128168.63</v>
      </c>
      <c r="GM44" s="26">
        <f t="shared" si="73"/>
        <v>128168.63</v>
      </c>
      <c r="GN44" s="26">
        <f t="shared" si="73"/>
        <v>128168.63</v>
      </c>
      <c r="GO44" s="26">
        <f t="shared" si="73"/>
        <v>128168.63</v>
      </c>
      <c r="GP44" s="26">
        <f t="shared" si="73"/>
        <v>128168.63</v>
      </c>
      <c r="GQ44" s="26">
        <f t="shared" si="73"/>
        <v>128168.63</v>
      </c>
      <c r="GR44" s="26">
        <f t="shared" si="73"/>
        <v>128168.63</v>
      </c>
      <c r="GS44" s="26">
        <f t="shared" si="73"/>
        <v>128168.63</v>
      </c>
      <c r="GT44" s="26">
        <f t="shared" si="73"/>
        <v>128168.63</v>
      </c>
      <c r="GU44" s="26">
        <f t="shared" si="73"/>
        <v>128168.63</v>
      </c>
      <c r="GV44" s="26">
        <f t="shared" si="73"/>
        <v>128168.63</v>
      </c>
      <c r="GW44" s="26">
        <f t="shared" si="73"/>
        <v>128168.63</v>
      </c>
      <c r="GX44" s="26">
        <f t="shared" si="73"/>
        <v>128168.63</v>
      </c>
      <c r="GY44" s="26">
        <f t="shared" si="73"/>
        <v>128168.63</v>
      </c>
      <c r="GZ44" s="26">
        <f t="shared" si="73"/>
        <v>128168.63</v>
      </c>
      <c r="HA44" s="26">
        <f t="shared" si="73"/>
        <v>128168.63</v>
      </c>
      <c r="HB44" s="26">
        <f t="shared" si="73"/>
        <v>128168.63</v>
      </c>
      <c r="HC44" s="26">
        <f t="shared" si="73"/>
        <v>128168.63</v>
      </c>
      <c r="HD44" s="26">
        <f t="shared" si="73"/>
        <v>128168.63</v>
      </c>
      <c r="HE44" s="26">
        <f t="shared" si="73"/>
        <v>128168.63</v>
      </c>
      <c r="HF44" s="26">
        <f t="shared" si="73"/>
        <v>128168.63</v>
      </c>
      <c r="HG44" s="26">
        <f t="shared" si="73"/>
        <v>128168.63</v>
      </c>
      <c r="HH44" s="26">
        <f t="shared" si="73"/>
        <v>128168.63</v>
      </c>
      <c r="HI44" s="26">
        <f t="shared" si="73"/>
        <v>128168.63</v>
      </c>
      <c r="HJ44" s="26">
        <f t="shared" si="73"/>
        <v>128168.63</v>
      </c>
      <c r="HK44" s="26">
        <f t="shared" si="73"/>
        <v>128168.63</v>
      </c>
      <c r="HL44" s="26">
        <f t="shared" si="73"/>
        <v>128168.63</v>
      </c>
      <c r="HM44" s="26">
        <f t="shared" si="73"/>
        <v>128168.63</v>
      </c>
      <c r="HN44" s="26">
        <f t="shared" si="73"/>
        <v>128168.63</v>
      </c>
      <c r="HO44" s="26">
        <f t="shared" si="73"/>
        <v>128168.63</v>
      </c>
      <c r="HP44" s="26">
        <f t="shared" si="73"/>
        <v>128168.63</v>
      </c>
      <c r="HQ44" s="26">
        <f t="shared" si="73"/>
        <v>128168.63</v>
      </c>
      <c r="HR44" s="26">
        <f t="shared" si="73"/>
        <v>128168.63</v>
      </c>
      <c r="HS44" s="26">
        <f t="shared" si="73"/>
        <v>128168.63</v>
      </c>
      <c r="HT44" s="26">
        <f t="shared" si="73"/>
        <v>128168.63</v>
      </c>
      <c r="HU44" s="26">
        <f t="shared" si="73"/>
        <v>128168.63</v>
      </c>
      <c r="HV44" s="26">
        <f t="shared" si="73"/>
        <v>128168.63</v>
      </c>
      <c r="HW44" s="26">
        <f t="shared" si="73"/>
        <v>128168.63</v>
      </c>
      <c r="HX44" s="26">
        <f t="shared" si="73"/>
        <v>128168.63</v>
      </c>
      <c r="HY44" s="26">
        <f t="shared" si="73"/>
        <v>128168.63</v>
      </c>
      <c r="HZ44" s="26">
        <f t="shared" si="73"/>
        <v>128168.63</v>
      </c>
      <c r="IA44" s="26">
        <f t="shared" si="73"/>
        <v>128168.63</v>
      </c>
      <c r="IB44" s="26">
        <f t="shared" si="73"/>
        <v>128168.63</v>
      </c>
      <c r="IC44" s="26">
        <f t="shared" si="73"/>
        <v>128168.63</v>
      </c>
      <c r="ID44" s="26">
        <f t="shared" si="73"/>
        <v>128168.63</v>
      </c>
      <c r="IE44" s="26">
        <f t="shared" si="73"/>
        <v>128168.63</v>
      </c>
      <c r="IF44" s="26">
        <f t="shared" si="73"/>
        <v>128168.63</v>
      </c>
      <c r="IG44" s="26">
        <f t="shared" si="73"/>
        <v>128168.63</v>
      </c>
      <c r="IH44" s="26">
        <f t="shared" si="73"/>
        <v>128168.63</v>
      </c>
      <c r="II44" s="26">
        <f t="shared" si="73"/>
        <v>128168.63</v>
      </c>
      <c r="IJ44" s="26">
        <f t="shared" si="73"/>
        <v>128168.63</v>
      </c>
      <c r="IK44" s="26">
        <f t="shared" si="73"/>
        <v>128168.63</v>
      </c>
      <c r="IL44" s="26">
        <f t="shared" si="73"/>
        <v>128168.63</v>
      </c>
      <c r="IM44" s="26">
        <f t="shared" si="73"/>
        <v>128168.63</v>
      </c>
      <c r="IN44" s="26">
        <f t="shared" si="73"/>
        <v>128168.63</v>
      </c>
      <c r="IO44" s="26">
        <f t="shared" si="73"/>
        <v>128168.63</v>
      </c>
      <c r="IP44" s="26">
        <f t="shared" si="73"/>
        <v>128168.63</v>
      </c>
      <c r="IQ44" s="26">
        <f t="shared" si="73"/>
        <v>128168.63</v>
      </c>
      <c r="IR44" s="26">
        <f t="shared" si="73"/>
        <v>128168.63</v>
      </c>
      <c r="IS44" s="26">
        <f t="shared" si="73"/>
        <v>128168.63</v>
      </c>
      <c r="IT44" s="26">
        <f t="shared" si="73"/>
        <v>128168.63</v>
      </c>
      <c r="IU44" s="26">
        <f t="shared" si="73"/>
        <v>128168.63</v>
      </c>
      <c r="IV44" s="26">
        <f t="shared" si="73"/>
        <v>128168.63</v>
      </c>
      <c r="IW44" s="26">
        <f t="shared" si="73"/>
        <v>128168.63</v>
      </c>
      <c r="IX44" s="26">
        <f t="shared" ref="IX44:LI44" si="74">+IX37+IX38+IX41</f>
        <v>128168.63</v>
      </c>
      <c r="IY44" s="26">
        <f t="shared" si="74"/>
        <v>128168.63</v>
      </c>
      <c r="IZ44" s="26">
        <f t="shared" si="74"/>
        <v>128168.63</v>
      </c>
      <c r="JA44" s="26">
        <f t="shared" si="74"/>
        <v>128168.63</v>
      </c>
      <c r="JB44" s="26">
        <f t="shared" si="74"/>
        <v>128168.63</v>
      </c>
      <c r="JC44" s="26">
        <f t="shared" si="74"/>
        <v>128168.63</v>
      </c>
      <c r="JD44" s="26">
        <f t="shared" si="74"/>
        <v>128168.63</v>
      </c>
      <c r="JE44" s="26">
        <f t="shared" si="74"/>
        <v>128168.63</v>
      </c>
      <c r="JF44" s="26">
        <f t="shared" si="74"/>
        <v>128168.63</v>
      </c>
      <c r="JG44" s="26">
        <f t="shared" si="74"/>
        <v>128168.63</v>
      </c>
      <c r="JH44" s="26">
        <f t="shared" si="74"/>
        <v>128168.63</v>
      </c>
      <c r="JI44" s="26">
        <f t="shared" si="74"/>
        <v>128168.63</v>
      </c>
      <c r="JJ44" s="26">
        <f t="shared" si="74"/>
        <v>128168.63</v>
      </c>
      <c r="JK44" s="26">
        <f t="shared" si="74"/>
        <v>128168.63</v>
      </c>
      <c r="JL44" s="26">
        <f t="shared" si="74"/>
        <v>128168.63</v>
      </c>
      <c r="JM44" s="26">
        <f t="shared" si="74"/>
        <v>128168.63</v>
      </c>
      <c r="JN44" s="26">
        <f t="shared" si="74"/>
        <v>128168.63</v>
      </c>
      <c r="JO44" s="26">
        <f t="shared" si="74"/>
        <v>128168.63</v>
      </c>
      <c r="JP44" s="26">
        <f t="shared" si="74"/>
        <v>128168.63</v>
      </c>
      <c r="JQ44" s="26">
        <f t="shared" si="74"/>
        <v>128168.63</v>
      </c>
      <c r="JR44" s="26">
        <f t="shared" si="74"/>
        <v>128168.63</v>
      </c>
      <c r="JS44" s="26">
        <f t="shared" si="74"/>
        <v>128168.63</v>
      </c>
      <c r="JT44" s="26">
        <f t="shared" si="74"/>
        <v>128168.63</v>
      </c>
      <c r="JU44" s="26">
        <f t="shared" si="74"/>
        <v>128168.63</v>
      </c>
      <c r="JV44" s="26">
        <f t="shared" si="74"/>
        <v>128168.63</v>
      </c>
      <c r="JW44" s="26">
        <f t="shared" si="74"/>
        <v>128168.63</v>
      </c>
      <c r="JX44" s="26">
        <f t="shared" si="74"/>
        <v>128168.63</v>
      </c>
      <c r="JY44" s="26">
        <f t="shared" si="74"/>
        <v>128168.63</v>
      </c>
      <c r="JZ44" s="26">
        <f t="shared" si="74"/>
        <v>128168.63</v>
      </c>
      <c r="KA44" s="26">
        <f t="shared" si="74"/>
        <v>128168.63</v>
      </c>
      <c r="KB44" s="26">
        <f t="shared" si="74"/>
        <v>128168.63</v>
      </c>
      <c r="KC44" s="26">
        <f t="shared" si="74"/>
        <v>128168.63</v>
      </c>
      <c r="KD44" s="26">
        <f t="shared" si="74"/>
        <v>128168.63</v>
      </c>
      <c r="KE44" s="26">
        <f t="shared" si="74"/>
        <v>128168.63</v>
      </c>
      <c r="KF44" s="26">
        <f t="shared" si="74"/>
        <v>128168.63</v>
      </c>
      <c r="KG44" s="26">
        <f t="shared" si="74"/>
        <v>128168.63</v>
      </c>
      <c r="KH44" s="26">
        <f t="shared" si="74"/>
        <v>128168.63</v>
      </c>
      <c r="KI44" s="26">
        <f t="shared" si="74"/>
        <v>128168.63</v>
      </c>
      <c r="KJ44" s="26">
        <f t="shared" si="74"/>
        <v>128168.63</v>
      </c>
      <c r="KK44" s="26">
        <f t="shared" si="74"/>
        <v>128168.63</v>
      </c>
      <c r="KL44" s="26">
        <f t="shared" si="74"/>
        <v>128168.63</v>
      </c>
      <c r="KM44" s="26">
        <f t="shared" si="74"/>
        <v>128168.63</v>
      </c>
      <c r="KN44" s="26">
        <f t="shared" si="74"/>
        <v>128168.63</v>
      </c>
      <c r="KO44" s="26">
        <f t="shared" si="74"/>
        <v>128168.63</v>
      </c>
      <c r="KP44" s="26">
        <f t="shared" si="74"/>
        <v>128168.63</v>
      </c>
      <c r="KQ44" s="26">
        <f t="shared" si="74"/>
        <v>128168.63</v>
      </c>
      <c r="KR44" s="26">
        <f t="shared" si="74"/>
        <v>128168.63</v>
      </c>
      <c r="KS44" s="26">
        <f t="shared" si="74"/>
        <v>128168.63</v>
      </c>
      <c r="KT44" s="26">
        <f t="shared" si="74"/>
        <v>128168.63</v>
      </c>
      <c r="KU44" s="26">
        <f t="shared" si="74"/>
        <v>128168.63</v>
      </c>
      <c r="KV44" s="26">
        <f t="shared" si="74"/>
        <v>128168.63</v>
      </c>
      <c r="KW44" s="26">
        <f t="shared" si="74"/>
        <v>128168.63</v>
      </c>
      <c r="KX44" s="26">
        <f t="shared" si="74"/>
        <v>128168.63</v>
      </c>
      <c r="KY44" s="26">
        <f t="shared" si="74"/>
        <v>128168.63</v>
      </c>
      <c r="KZ44" s="26">
        <f t="shared" si="74"/>
        <v>128168.63</v>
      </c>
      <c r="LA44" s="26">
        <f t="shared" si="74"/>
        <v>128168.63</v>
      </c>
      <c r="LB44" s="26">
        <f t="shared" si="74"/>
        <v>128168.63</v>
      </c>
      <c r="LC44" s="26">
        <f t="shared" si="74"/>
        <v>128168.63</v>
      </c>
      <c r="LD44" s="26">
        <f t="shared" si="74"/>
        <v>128168.63</v>
      </c>
      <c r="LE44" s="26">
        <f t="shared" si="74"/>
        <v>128168.63</v>
      </c>
      <c r="LF44" s="26">
        <f t="shared" si="74"/>
        <v>128168.63</v>
      </c>
      <c r="LG44" s="26">
        <f t="shared" si="74"/>
        <v>128168.63</v>
      </c>
      <c r="LH44" s="26">
        <f t="shared" si="74"/>
        <v>128168.63</v>
      </c>
      <c r="LI44" s="26">
        <f t="shared" si="74"/>
        <v>128168.63</v>
      </c>
      <c r="LJ44" s="26">
        <f t="shared" ref="LJ44:NB44" si="75">+LJ37+LJ38+LJ41</f>
        <v>128168.63</v>
      </c>
      <c r="LK44" s="26">
        <f t="shared" si="75"/>
        <v>128168.63</v>
      </c>
      <c r="LL44" s="26">
        <f t="shared" si="75"/>
        <v>128168.63</v>
      </c>
      <c r="LM44" s="26">
        <f t="shared" si="75"/>
        <v>128168.63</v>
      </c>
      <c r="LN44" s="26">
        <f t="shared" si="75"/>
        <v>128168.63</v>
      </c>
      <c r="LO44" s="26">
        <f t="shared" si="75"/>
        <v>128168.63</v>
      </c>
      <c r="LP44" s="26">
        <f t="shared" si="75"/>
        <v>128168.63</v>
      </c>
      <c r="LQ44" s="26">
        <f t="shared" si="75"/>
        <v>128168.63</v>
      </c>
      <c r="LR44" s="26">
        <f t="shared" si="75"/>
        <v>128168.63</v>
      </c>
      <c r="LS44" s="26">
        <f t="shared" si="75"/>
        <v>128168.63</v>
      </c>
      <c r="LT44" s="26">
        <f t="shared" si="75"/>
        <v>128168.63</v>
      </c>
      <c r="LU44" s="26">
        <f t="shared" si="75"/>
        <v>128168.63</v>
      </c>
      <c r="LV44" s="26">
        <f t="shared" si="75"/>
        <v>128168.63</v>
      </c>
      <c r="LW44" s="26">
        <f t="shared" si="75"/>
        <v>128168.63</v>
      </c>
      <c r="LX44" s="26">
        <f t="shared" si="75"/>
        <v>128168.63</v>
      </c>
      <c r="LY44" s="26">
        <f t="shared" si="75"/>
        <v>128168.63</v>
      </c>
      <c r="LZ44" s="26">
        <f t="shared" si="75"/>
        <v>128168.63</v>
      </c>
      <c r="MA44" s="26">
        <f t="shared" si="75"/>
        <v>128168.63</v>
      </c>
      <c r="MB44" s="26">
        <f t="shared" si="75"/>
        <v>128168.63</v>
      </c>
      <c r="MC44" s="26">
        <f t="shared" si="75"/>
        <v>128168.63</v>
      </c>
      <c r="MD44" s="26">
        <f t="shared" si="75"/>
        <v>128168.63</v>
      </c>
      <c r="ME44" s="26">
        <f t="shared" si="75"/>
        <v>128168.63</v>
      </c>
      <c r="MF44" s="26">
        <f t="shared" si="75"/>
        <v>128168.63</v>
      </c>
      <c r="MG44" s="26">
        <f t="shared" si="75"/>
        <v>128168.63</v>
      </c>
      <c r="MH44" s="26">
        <f t="shared" si="75"/>
        <v>128168.63</v>
      </c>
      <c r="MI44" s="26">
        <f t="shared" si="75"/>
        <v>128168.63</v>
      </c>
      <c r="MJ44" s="26">
        <f t="shared" si="75"/>
        <v>128168.63</v>
      </c>
      <c r="MK44" s="26">
        <f t="shared" si="75"/>
        <v>128168.63</v>
      </c>
      <c r="ML44" s="26">
        <f t="shared" si="75"/>
        <v>128168.63</v>
      </c>
      <c r="MM44" s="26">
        <f t="shared" si="75"/>
        <v>128168.63</v>
      </c>
      <c r="MN44" s="26">
        <f t="shared" si="75"/>
        <v>128168.63</v>
      </c>
      <c r="MO44" s="26">
        <f t="shared" si="75"/>
        <v>128168.63</v>
      </c>
      <c r="MP44" s="26">
        <f t="shared" si="75"/>
        <v>128168.63</v>
      </c>
      <c r="MQ44" s="26">
        <f t="shared" si="75"/>
        <v>128168.63</v>
      </c>
      <c r="MR44" s="26">
        <f t="shared" si="75"/>
        <v>128168.63</v>
      </c>
      <c r="MS44" s="26">
        <f t="shared" si="75"/>
        <v>128168.63</v>
      </c>
      <c r="MT44" s="26">
        <f t="shared" si="75"/>
        <v>128168.63</v>
      </c>
      <c r="MU44" s="26">
        <f t="shared" si="75"/>
        <v>128168.63</v>
      </c>
      <c r="MV44" s="26">
        <f t="shared" si="75"/>
        <v>128168.63</v>
      </c>
      <c r="MW44" s="26">
        <f t="shared" si="75"/>
        <v>128168.63</v>
      </c>
      <c r="MX44" s="26">
        <f t="shared" si="75"/>
        <v>128168.63</v>
      </c>
      <c r="MY44" s="26">
        <f t="shared" si="75"/>
        <v>128168.63</v>
      </c>
      <c r="MZ44" s="26">
        <f t="shared" si="75"/>
        <v>128168.63</v>
      </c>
      <c r="NA44" s="26">
        <f t="shared" si="75"/>
        <v>128168.63</v>
      </c>
      <c r="NB44" s="26">
        <f t="shared" si="75"/>
        <v>128168.63</v>
      </c>
    </row>
    <row r="45" spans="1:366"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</row>
    <row r="46" spans="1:366">
      <c r="A46" s="25" t="s">
        <v>183</v>
      </c>
      <c r="B46" s="39">
        <f>+'[1]Saldo Bancos'!F15</f>
        <v>187000</v>
      </c>
      <c r="C46" s="39">
        <f>+'[1]Saldo Bancos'!G15</f>
        <v>187000</v>
      </c>
      <c r="D46" s="39">
        <f>+'[1]Saldo Bancos'!H15</f>
        <v>187000</v>
      </c>
      <c r="E46" s="39">
        <f>+'[1]Saldo Bancos'!I15</f>
        <v>187000</v>
      </c>
      <c r="F46" s="39">
        <f>+'[1]Saldo Bancos'!J15</f>
        <v>187000</v>
      </c>
      <c r="G46" s="39">
        <f>+'[1]Saldo Bancos'!K15</f>
        <v>187000</v>
      </c>
      <c r="H46" s="39">
        <f>+'[1]Saldo Bancos'!L15</f>
        <v>187000</v>
      </c>
      <c r="I46" s="39">
        <f>+'[1]Saldo Bancos'!M15</f>
        <v>187000</v>
      </c>
      <c r="J46" s="39">
        <f>+'[1]Saldo Bancos'!N15</f>
        <v>187000</v>
      </c>
      <c r="K46" s="39">
        <f>+'[1]Saldo Bancos'!O15</f>
        <v>187000</v>
      </c>
      <c r="L46" s="39">
        <f>+'[1]Saldo Bancos'!P15</f>
        <v>187000</v>
      </c>
      <c r="M46" s="39">
        <f>+'[1]Saldo Bancos'!Q15</f>
        <v>187000</v>
      </c>
      <c r="N46" s="39">
        <f>+'[1]Saldo Bancos'!R15</f>
        <v>187000</v>
      </c>
      <c r="O46" s="39">
        <f>+'[1]Saldo Bancos'!S15</f>
        <v>187000</v>
      </c>
      <c r="P46" s="39">
        <f>+'[1]Saldo Bancos'!T15</f>
        <v>187000</v>
      </c>
      <c r="Q46" s="39">
        <f>+'[1]Saldo Bancos'!U15</f>
        <v>187000</v>
      </c>
      <c r="R46" s="39">
        <f>+'[1]Saldo Bancos'!V15</f>
        <v>187000</v>
      </c>
      <c r="S46" s="39">
        <f>+'[1]Saldo Bancos'!W15</f>
        <v>187000</v>
      </c>
      <c r="T46" s="39">
        <f>+'[1]Saldo Bancos'!X15</f>
        <v>187000</v>
      </c>
      <c r="U46" s="39">
        <f>+'[1]Saldo Bancos'!Y15</f>
        <v>187000</v>
      </c>
      <c r="V46" s="39">
        <f>+'[1]Saldo Bancos'!Z15</f>
        <v>187000</v>
      </c>
      <c r="W46" s="39">
        <f>+'[1]Saldo Bancos'!AA15</f>
        <v>187000</v>
      </c>
      <c r="X46" s="39">
        <f>+'[1]Saldo Bancos'!AB15</f>
        <v>187000</v>
      </c>
      <c r="Y46" s="39">
        <f>+'[1]Saldo Bancos'!AC15</f>
        <v>187000</v>
      </c>
      <c r="Z46" s="39">
        <f>+'[1]Saldo Bancos'!AD15</f>
        <v>187000</v>
      </c>
      <c r="AA46" s="39">
        <f>+'[1]Saldo Bancos'!AE15</f>
        <v>187000</v>
      </c>
      <c r="AB46" s="39">
        <f>+'[1]Saldo Bancos'!AF15</f>
        <v>187000</v>
      </c>
      <c r="AC46" s="39">
        <f>+'[1]Saldo Bancos'!AG15</f>
        <v>187000</v>
      </c>
      <c r="AD46" s="39">
        <f>+'[1]Saldo Bancos'!AH15</f>
        <v>187000</v>
      </c>
      <c r="AE46" s="39">
        <f>+'[1]Saldo Bancos'!AI15</f>
        <v>187000</v>
      </c>
      <c r="AF46" s="39">
        <f>+'[1]Saldo Bancos'!AJ15</f>
        <v>187000</v>
      </c>
      <c r="AG46" s="39">
        <f>+'[1]Saldo Bancos'!AK15</f>
        <v>3187000</v>
      </c>
      <c r="AH46" s="39">
        <f>+'[1]Saldo Bancos'!AL15</f>
        <v>3187000</v>
      </c>
      <c r="AI46" s="39">
        <f>+'[1]Saldo Bancos'!AM15</f>
        <v>3187000</v>
      </c>
      <c r="AJ46" s="39">
        <f>+'[1]Saldo Bancos'!AN15</f>
        <v>3187000</v>
      </c>
      <c r="AK46" s="39">
        <f>+'[1]Saldo Bancos'!AO15</f>
        <v>3187000</v>
      </c>
      <c r="AL46" s="39">
        <f>+'[1]Saldo Bancos'!AP15</f>
        <v>3187000</v>
      </c>
      <c r="AM46" s="39">
        <f>+'[1]Saldo Bancos'!AQ15</f>
        <v>3187000</v>
      </c>
      <c r="AN46" s="39">
        <f>+'[1]Saldo Bancos'!AR15</f>
        <v>3187000</v>
      </c>
      <c r="AO46" s="39">
        <f>+'[1]Saldo Bancos'!AS15</f>
        <v>3187000</v>
      </c>
      <c r="AP46" s="39">
        <f>+'[1]Saldo Bancos'!AT15</f>
        <v>3187000</v>
      </c>
      <c r="AQ46" s="39">
        <f>+'[1]Saldo Bancos'!AU15</f>
        <v>3187000</v>
      </c>
      <c r="AR46" s="39">
        <f>+'[1]Saldo Bancos'!AV15</f>
        <v>187000</v>
      </c>
      <c r="AS46" s="39">
        <f>+'[1]Saldo Bancos'!AW15</f>
        <v>187000</v>
      </c>
      <c r="AT46" s="39">
        <f>+'[1]Saldo Bancos'!AX15</f>
        <v>187000</v>
      </c>
      <c r="AU46" s="39">
        <f>+'[1]Saldo Bancos'!AY15</f>
        <v>187000</v>
      </c>
      <c r="AV46" s="39">
        <f>+'[1]Saldo Bancos'!AZ15</f>
        <v>187000</v>
      </c>
      <c r="AW46" s="39">
        <f>+'[1]Saldo Bancos'!BA15</f>
        <v>187000</v>
      </c>
      <c r="AX46" s="39">
        <f>+'[1]Saldo Bancos'!BB15</f>
        <v>187000</v>
      </c>
      <c r="AY46" s="39">
        <f>+'[1]Saldo Bancos'!BC15</f>
        <v>187000</v>
      </c>
      <c r="AZ46" s="39">
        <f>+'[1]Saldo Bancos'!BD15</f>
        <v>187000</v>
      </c>
      <c r="BA46" s="39">
        <f>+'[1]Saldo Bancos'!BE15</f>
        <v>187000</v>
      </c>
      <c r="BB46" s="39">
        <f>+'[1]Saldo Bancos'!BF15</f>
        <v>187000</v>
      </c>
      <c r="BC46" s="39">
        <f>+'[1]Saldo Bancos'!BG15</f>
        <v>187000</v>
      </c>
      <c r="BD46" s="39">
        <f>+'[1]Saldo Bancos'!BH15</f>
        <v>187000</v>
      </c>
      <c r="BE46" s="39">
        <f>+'[1]Saldo Bancos'!BI15</f>
        <v>187000</v>
      </c>
      <c r="BF46" s="39">
        <f>+'[1]Saldo Bancos'!BJ15</f>
        <v>187000</v>
      </c>
      <c r="BG46" s="39">
        <f>+'[1]Saldo Bancos'!BK15</f>
        <v>187000</v>
      </c>
      <c r="BH46" s="39">
        <f>+'[1]Saldo Bancos'!BL15</f>
        <v>187000</v>
      </c>
      <c r="BI46" s="39">
        <f>+'[1]Saldo Bancos'!BM15</f>
        <v>1187000</v>
      </c>
      <c r="BJ46" s="39">
        <f>+'[1]Saldo Bancos'!BN15</f>
        <v>1187000</v>
      </c>
      <c r="BK46" s="39">
        <f>+'[1]Saldo Bancos'!BO15</f>
        <v>1187000</v>
      </c>
      <c r="BL46" s="39">
        <f>+'[1]Saldo Bancos'!BP15</f>
        <v>1187000</v>
      </c>
      <c r="BM46" s="39">
        <f>+'[1]Saldo Bancos'!BQ15</f>
        <v>1187000</v>
      </c>
      <c r="BN46" s="39">
        <f>+'[1]Saldo Bancos'!BR15</f>
        <v>1187000</v>
      </c>
      <c r="BO46" s="39">
        <f>+'[1]Saldo Bancos'!BS15</f>
        <v>1187000</v>
      </c>
      <c r="BP46" s="39">
        <f>+'[1]Saldo Bancos'!BT15</f>
        <v>1187000</v>
      </c>
      <c r="BQ46" s="39">
        <f>+'[1]Saldo Bancos'!BU15</f>
        <v>1187000</v>
      </c>
      <c r="BR46" s="39">
        <f>+'[1]Saldo Bancos'!BV15</f>
        <v>1187000</v>
      </c>
      <c r="BS46" s="39">
        <f>+'[1]Saldo Bancos'!BW15</f>
        <v>1187000</v>
      </c>
      <c r="BT46" s="39">
        <f>+'[1]Saldo Bancos'!BX15</f>
        <v>1187000</v>
      </c>
      <c r="BU46" s="39">
        <f>+'[1]Saldo Bancos'!BY15</f>
        <v>1187000</v>
      </c>
      <c r="BV46" s="39">
        <f>+'[1]Saldo Bancos'!BZ15</f>
        <v>187000</v>
      </c>
      <c r="BW46" s="39">
        <f>+'[1]Saldo Bancos'!CA15</f>
        <v>187000</v>
      </c>
      <c r="BX46" s="39">
        <f>+'[1]Saldo Bancos'!CB15</f>
        <v>187000</v>
      </c>
      <c r="BY46" s="39">
        <f>+'[1]Saldo Bancos'!CC15</f>
        <v>187000</v>
      </c>
      <c r="BZ46" s="39">
        <f>+'[1]Saldo Bancos'!CD15</f>
        <v>187000</v>
      </c>
      <c r="CA46" s="39">
        <f>+'[1]Saldo Bancos'!CE15</f>
        <v>187000</v>
      </c>
      <c r="CB46" s="39">
        <f>+'[1]Saldo Bancos'!CF15</f>
        <v>187000</v>
      </c>
      <c r="CC46" s="39">
        <f>+'[1]Saldo Bancos'!CG15</f>
        <v>187000</v>
      </c>
      <c r="CD46" s="39">
        <f>+'[1]Saldo Bancos'!CH15</f>
        <v>187000</v>
      </c>
      <c r="CE46" s="39">
        <f>+'[1]Saldo Bancos'!CI15</f>
        <v>187000</v>
      </c>
      <c r="CF46" s="39">
        <f>+'[1]Saldo Bancos'!CJ15</f>
        <v>187000</v>
      </c>
      <c r="CG46" s="39">
        <f>+'[1]Saldo Bancos'!CK15</f>
        <v>187000</v>
      </c>
      <c r="CH46" s="39">
        <f>+'[1]Saldo Bancos'!CL15</f>
        <v>187000</v>
      </c>
      <c r="CI46" s="39">
        <f>+'[1]Saldo Bancos'!CM15</f>
        <v>187000</v>
      </c>
      <c r="CJ46" s="39">
        <f>+'Saldo Bancos'!CN15</f>
        <v>187000</v>
      </c>
      <c r="CK46" s="39">
        <f>+'Saldo Bancos'!CO15</f>
        <v>187000</v>
      </c>
      <c r="CL46" s="39">
        <f>+'Saldo Bancos'!CP15</f>
        <v>187000</v>
      </c>
      <c r="CM46" s="39">
        <f>+'Saldo Bancos'!CQ15</f>
        <v>187000</v>
      </c>
      <c r="CN46" s="39">
        <f>+'Saldo Bancos'!CR15</f>
        <v>187000</v>
      </c>
      <c r="CO46" s="39">
        <f>+'Saldo Bancos'!CS15</f>
        <v>187000</v>
      </c>
      <c r="CP46" s="39">
        <f>+'Saldo Bancos'!CT15</f>
        <v>187000</v>
      </c>
      <c r="CQ46" s="39">
        <f>+'Saldo Bancos'!CU15</f>
        <v>187000</v>
      </c>
      <c r="CR46" s="39">
        <f>+'Saldo Bancos'!CV15</f>
        <v>187000</v>
      </c>
      <c r="CS46" s="39">
        <f>+'Saldo Bancos'!CW15</f>
        <v>187000</v>
      </c>
      <c r="CT46" s="39">
        <f>+'Saldo Bancos'!CX15</f>
        <v>187000</v>
      </c>
      <c r="CU46" s="39">
        <f>+'Saldo Bancos'!CY15</f>
        <v>187000</v>
      </c>
      <c r="CV46" s="39">
        <f>+'Saldo Bancos'!CZ15</f>
        <v>187000</v>
      </c>
      <c r="CW46" s="39">
        <f>+'Saldo Bancos'!DA15</f>
        <v>187000</v>
      </c>
      <c r="CX46" s="39">
        <f>+'Saldo Bancos'!DB15</f>
        <v>187000</v>
      </c>
      <c r="CY46" s="39">
        <f>+'Saldo Bancos'!DC15</f>
        <v>187000</v>
      </c>
      <c r="CZ46" s="39">
        <f>+'Saldo Bancos'!DD15</f>
        <v>187000</v>
      </c>
      <c r="DA46" s="39">
        <f>+'Saldo Bancos'!DE15</f>
        <v>187000</v>
      </c>
      <c r="DB46" s="39">
        <f>+'Saldo Bancos'!DF15</f>
        <v>187000</v>
      </c>
      <c r="DC46" s="39">
        <f>+'Saldo Bancos'!DG15</f>
        <v>187000</v>
      </c>
      <c r="DD46" s="39">
        <f>+'Saldo Bancos'!DH15</f>
        <v>187000</v>
      </c>
      <c r="DE46" s="39">
        <f>+'Saldo Bancos'!DI15</f>
        <v>187000</v>
      </c>
      <c r="DF46" s="39">
        <f>+'Saldo Bancos'!DJ15</f>
        <v>9838.33</v>
      </c>
      <c r="DG46" s="39">
        <f>+'Saldo Bancos'!DK15</f>
        <v>9838.33</v>
      </c>
      <c r="DH46" s="39">
        <f>+'Saldo Bancos'!DL15</f>
        <v>32029.48</v>
      </c>
      <c r="DI46" s="39">
        <f>+'Saldo Bancos'!DM15</f>
        <v>32029.48</v>
      </c>
      <c r="DJ46" s="39">
        <f>+'Saldo Bancos'!DN15</f>
        <v>11158.66</v>
      </c>
      <c r="DK46" s="39">
        <f>+'Saldo Bancos'!DO15</f>
        <v>187000</v>
      </c>
      <c r="DL46" s="39">
        <f>+'Saldo Bancos'!DP15</f>
        <v>187000</v>
      </c>
      <c r="DM46" s="39">
        <f>+'Saldo Bancos'!DQ15</f>
        <v>187000</v>
      </c>
      <c r="DN46" s="39">
        <f>+'Saldo Bancos'!DR15</f>
        <v>187000</v>
      </c>
      <c r="DO46" s="39">
        <f>+'Saldo Bancos'!DS15</f>
        <v>187000</v>
      </c>
      <c r="DP46" s="39">
        <f>+'Saldo Bancos'!DT15</f>
        <v>187000</v>
      </c>
      <c r="DQ46" s="39">
        <f>+'Saldo Bancos'!DU15</f>
        <v>187000</v>
      </c>
      <c r="DR46" s="26">
        <f t="shared" ref="DR46:EV46" si="76">+DQ53</f>
        <v>187000</v>
      </c>
      <c r="DS46" s="26">
        <f t="shared" si="76"/>
        <v>187000</v>
      </c>
      <c r="DT46" s="26">
        <f t="shared" si="76"/>
        <v>187000</v>
      </c>
      <c r="DU46" s="26">
        <f t="shared" si="76"/>
        <v>187000</v>
      </c>
      <c r="DV46" s="26">
        <f t="shared" si="76"/>
        <v>187000</v>
      </c>
      <c r="DW46" s="26">
        <f t="shared" si="76"/>
        <v>187000</v>
      </c>
      <c r="DX46" s="26">
        <f t="shared" si="76"/>
        <v>187000</v>
      </c>
      <c r="DY46" s="26">
        <f t="shared" si="76"/>
        <v>187000</v>
      </c>
      <c r="DZ46" s="26">
        <f t="shared" si="76"/>
        <v>187000</v>
      </c>
      <c r="EA46" s="26">
        <f t="shared" si="76"/>
        <v>187000</v>
      </c>
      <c r="EB46" s="26">
        <f t="shared" si="76"/>
        <v>187000</v>
      </c>
      <c r="EC46" s="26">
        <f t="shared" si="76"/>
        <v>187000</v>
      </c>
      <c r="ED46" s="26">
        <f t="shared" si="76"/>
        <v>187000</v>
      </c>
      <c r="EE46" s="26">
        <f t="shared" si="76"/>
        <v>187000</v>
      </c>
      <c r="EF46" s="26">
        <f t="shared" si="76"/>
        <v>187000</v>
      </c>
      <c r="EG46" s="26">
        <f t="shared" si="76"/>
        <v>187000</v>
      </c>
      <c r="EH46" s="26">
        <f t="shared" si="76"/>
        <v>187000</v>
      </c>
      <c r="EI46" s="26">
        <f t="shared" si="76"/>
        <v>187000</v>
      </c>
      <c r="EJ46" s="26">
        <f t="shared" si="76"/>
        <v>187000</v>
      </c>
      <c r="EK46" s="26">
        <f t="shared" si="76"/>
        <v>187000</v>
      </c>
      <c r="EL46" s="26">
        <f t="shared" si="76"/>
        <v>187000</v>
      </c>
      <c r="EM46" s="26">
        <f t="shared" si="76"/>
        <v>187000</v>
      </c>
      <c r="EN46" s="26">
        <f t="shared" si="76"/>
        <v>187000</v>
      </c>
      <c r="EO46" s="26">
        <f t="shared" si="76"/>
        <v>187000</v>
      </c>
      <c r="EP46" s="26">
        <f t="shared" si="76"/>
        <v>187000</v>
      </c>
      <c r="EQ46" s="26">
        <f t="shared" si="76"/>
        <v>187000</v>
      </c>
      <c r="ER46" s="26">
        <f t="shared" si="76"/>
        <v>187000</v>
      </c>
      <c r="ES46" s="26">
        <f t="shared" si="76"/>
        <v>187000</v>
      </c>
      <c r="ET46" s="26">
        <f t="shared" si="76"/>
        <v>187000</v>
      </c>
      <c r="EU46" s="26">
        <f t="shared" si="76"/>
        <v>187000</v>
      </c>
      <c r="EV46" s="26">
        <f t="shared" si="76"/>
        <v>187000</v>
      </c>
      <c r="EW46" s="26">
        <f t="shared" ref="EW46:HH46" si="77">+EV53</f>
        <v>187000</v>
      </c>
      <c r="EX46" s="26">
        <f t="shared" si="77"/>
        <v>187000</v>
      </c>
      <c r="EY46" s="26">
        <f t="shared" si="77"/>
        <v>187000</v>
      </c>
      <c r="EZ46" s="26">
        <f t="shared" si="77"/>
        <v>187000</v>
      </c>
      <c r="FA46" s="26">
        <f t="shared" si="77"/>
        <v>187000</v>
      </c>
      <c r="FB46" s="26">
        <f t="shared" si="77"/>
        <v>187000</v>
      </c>
      <c r="FC46" s="26">
        <f t="shared" si="77"/>
        <v>187000</v>
      </c>
      <c r="FD46" s="26">
        <f t="shared" si="77"/>
        <v>187000</v>
      </c>
      <c r="FE46" s="26">
        <f t="shared" si="77"/>
        <v>187000</v>
      </c>
      <c r="FF46" s="26">
        <f t="shared" si="77"/>
        <v>187000</v>
      </c>
      <c r="FG46" s="26">
        <f t="shared" si="77"/>
        <v>187000</v>
      </c>
      <c r="FH46" s="26">
        <f t="shared" si="77"/>
        <v>187000</v>
      </c>
      <c r="FI46" s="26">
        <f t="shared" si="77"/>
        <v>187000</v>
      </c>
      <c r="FJ46" s="26">
        <f t="shared" si="77"/>
        <v>187000</v>
      </c>
      <c r="FK46" s="26">
        <f t="shared" si="77"/>
        <v>187000</v>
      </c>
      <c r="FL46" s="26">
        <f t="shared" si="77"/>
        <v>187000</v>
      </c>
      <c r="FM46" s="26">
        <f t="shared" si="77"/>
        <v>187000</v>
      </c>
      <c r="FN46" s="26">
        <f t="shared" si="77"/>
        <v>187000</v>
      </c>
      <c r="FO46" s="26">
        <f t="shared" si="77"/>
        <v>187000</v>
      </c>
      <c r="FP46" s="26">
        <f t="shared" si="77"/>
        <v>187000</v>
      </c>
      <c r="FQ46" s="26">
        <f t="shared" si="77"/>
        <v>187000</v>
      </c>
      <c r="FR46" s="26">
        <f t="shared" si="77"/>
        <v>187000</v>
      </c>
      <c r="FS46" s="26">
        <f t="shared" si="77"/>
        <v>187000</v>
      </c>
      <c r="FT46" s="26">
        <f t="shared" si="77"/>
        <v>187000</v>
      </c>
      <c r="FU46" s="26">
        <f t="shared" si="77"/>
        <v>187000</v>
      </c>
      <c r="FV46" s="26">
        <f t="shared" si="77"/>
        <v>187000</v>
      </c>
      <c r="FW46" s="26">
        <f t="shared" si="77"/>
        <v>187000</v>
      </c>
      <c r="FX46" s="26">
        <f t="shared" si="77"/>
        <v>187000</v>
      </c>
      <c r="FY46" s="26">
        <f t="shared" si="77"/>
        <v>187000</v>
      </c>
      <c r="FZ46" s="26">
        <f t="shared" si="77"/>
        <v>187000</v>
      </c>
      <c r="GA46" s="26">
        <f t="shared" si="77"/>
        <v>187000</v>
      </c>
      <c r="GB46" s="26">
        <f t="shared" si="77"/>
        <v>187000</v>
      </c>
      <c r="GC46" s="26">
        <f t="shared" si="77"/>
        <v>187000</v>
      </c>
      <c r="GD46" s="26">
        <f t="shared" si="77"/>
        <v>187000</v>
      </c>
      <c r="GE46" s="26">
        <f t="shared" si="77"/>
        <v>187000</v>
      </c>
      <c r="GF46" s="26">
        <f t="shared" si="77"/>
        <v>187000</v>
      </c>
      <c r="GG46" s="26">
        <f t="shared" si="77"/>
        <v>187000</v>
      </c>
      <c r="GH46" s="26">
        <f t="shared" si="77"/>
        <v>187000</v>
      </c>
      <c r="GI46" s="26">
        <f t="shared" si="77"/>
        <v>187000</v>
      </c>
      <c r="GJ46" s="26">
        <f t="shared" si="77"/>
        <v>187000</v>
      </c>
      <c r="GK46" s="26">
        <f t="shared" si="77"/>
        <v>187000</v>
      </c>
      <c r="GL46" s="26">
        <f t="shared" si="77"/>
        <v>187000</v>
      </c>
      <c r="GM46" s="26">
        <f t="shared" si="77"/>
        <v>187000</v>
      </c>
      <c r="GN46" s="26">
        <f t="shared" si="77"/>
        <v>187000</v>
      </c>
      <c r="GO46" s="26">
        <f t="shared" si="77"/>
        <v>187000</v>
      </c>
      <c r="GP46" s="26">
        <f t="shared" si="77"/>
        <v>187000</v>
      </c>
      <c r="GQ46" s="26">
        <f t="shared" si="77"/>
        <v>187000</v>
      </c>
      <c r="GR46" s="26">
        <f t="shared" si="77"/>
        <v>187000</v>
      </c>
      <c r="GS46" s="26">
        <f t="shared" si="77"/>
        <v>187000</v>
      </c>
      <c r="GT46" s="26">
        <f t="shared" si="77"/>
        <v>187000</v>
      </c>
      <c r="GU46" s="26">
        <f t="shared" si="77"/>
        <v>187000</v>
      </c>
      <c r="GV46" s="26">
        <f t="shared" si="77"/>
        <v>187000</v>
      </c>
      <c r="GW46" s="26">
        <f t="shared" si="77"/>
        <v>187000</v>
      </c>
      <c r="GX46" s="26">
        <f t="shared" si="77"/>
        <v>187000</v>
      </c>
      <c r="GY46" s="26">
        <f t="shared" si="77"/>
        <v>187000</v>
      </c>
      <c r="GZ46" s="26">
        <f t="shared" si="77"/>
        <v>187000</v>
      </c>
      <c r="HA46" s="26">
        <f t="shared" si="77"/>
        <v>187000</v>
      </c>
      <c r="HB46" s="26">
        <f t="shared" si="77"/>
        <v>187000</v>
      </c>
      <c r="HC46" s="26">
        <f t="shared" si="77"/>
        <v>187000</v>
      </c>
      <c r="HD46" s="26">
        <f t="shared" si="77"/>
        <v>187000</v>
      </c>
      <c r="HE46" s="26">
        <f t="shared" si="77"/>
        <v>187000</v>
      </c>
      <c r="HF46" s="26">
        <f t="shared" si="77"/>
        <v>187000</v>
      </c>
      <c r="HG46" s="26">
        <f t="shared" si="77"/>
        <v>187000</v>
      </c>
      <c r="HH46" s="26">
        <f t="shared" si="77"/>
        <v>187000</v>
      </c>
      <c r="HI46" s="26">
        <f t="shared" ref="HI46:JT46" si="78">+HH53</f>
        <v>187000</v>
      </c>
      <c r="HJ46" s="26">
        <f t="shared" si="78"/>
        <v>187000</v>
      </c>
      <c r="HK46" s="26">
        <f t="shared" si="78"/>
        <v>187000</v>
      </c>
      <c r="HL46" s="26">
        <f t="shared" si="78"/>
        <v>187000</v>
      </c>
      <c r="HM46" s="26">
        <f t="shared" si="78"/>
        <v>187000</v>
      </c>
      <c r="HN46" s="26">
        <f t="shared" si="78"/>
        <v>187000</v>
      </c>
      <c r="HO46" s="26">
        <f t="shared" si="78"/>
        <v>187000</v>
      </c>
      <c r="HP46" s="26">
        <f t="shared" si="78"/>
        <v>187000</v>
      </c>
      <c r="HQ46" s="26">
        <f t="shared" si="78"/>
        <v>187000</v>
      </c>
      <c r="HR46" s="26">
        <f t="shared" si="78"/>
        <v>187000</v>
      </c>
      <c r="HS46" s="26">
        <f t="shared" si="78"/>
        <v>187000</v>
      </c>
      <c r="HT46" s="26">
        <f t="shared" si="78"/>
        <v>187000</v>
      </c>
      <c r="HU46" s="26">
        <f t="shared" si="78"/>
        <v>187000</v>
      </c>
      <c r="HV46" s="26">
        <f t="shared" si="78"/>
        <v>187000</v>
      </c>
      <c r="HW46" s="26">
        <f t="shared" si="78"/>
        <v>187000</v>
      </c>
      <c r="HX46" s="26">
        <f t="shared" si="78"/>
        <v>187000</v>
      </c>
      <c r="HY46" s="26">
        <f t="shared" si="78"/>
        <v>187000</v>
      </c>
      <c r="HZ46" s="26">
        <f t="shared" si="78"/>
        <v>187000</v>
      </c>
      <c r="IA46" s="26">
        <f t="shared" si="78"/>
        <v>187000</v>
      </c>
      <c r="IB46" s="26">
        <f t="shared" si="78"/>
        <v>187000</v>
      </c>
      <c r="IC46" s="26">
        <f t="shared" si="78"/>
        <v>187000</v>
      </c>
      <c r="ID46" s="26">
        <f t="shared" si="78"/>
        <v>187000</v>
      </c>
      <c r="IE46" s="26">
        <f t="shared" si="78"/>
        <v>187000</v>
      </c>
      <c r="IF46" s="26">
        <f t="shared" si="78"/>
        <v>187000</v>
      </c>
      <c r="IG46" s="26">
        <f t="shared" si="78"/>
        <v>187000</v>
      </c>
      <c r="IH46" s="26">
        <f t="shared" si="78"/>
        <v>187000</v>
      </c>
      <c r="II46" s="26">
        <f t="shared" si="78"/>
        <v>187000</v>
      </c>
      <c r="IJ46" s="26">
        <f t="shared" si="78"/>
        <v>187000</v>
      </c>
      <c r="IK46" s="26">
        <f t="shared" si="78"/>
        <v>187000</v>
      </c>
      <c r="IL46" s="26">
        <f t="shared" si="78"/>
        <v>187000</v>
      </c>
      <c r="IM46" s="26">
        <f t="shared" si="78"/>
        <v>187000</v>
      </c>
      <c r="IN46" s="26">
        <f t="shared" si="78"/>
        <v>187000</v>
      </c>
      <c r="IO46" s="26">
        <f t="shared" si="78"/>
        <v>187000</v>
      </c>
      <c r="IP46" s="26">
        <f t="shared" si="78"/>
        <v>187000</v>
      </c>
      <c r="IQ46" s="26">
        <f t="shared" si="78"/>
        <v>187000</v>
      </c>
      <c r="IR46" s="26">
        <f t="shared" si="78"/>
        <v>187000</v>
      </c>
      <c r="IS46" s="26">
        <f t="shared" si="78"/>
        <v>187000</v>
      </c>
      <c r="IT46" s="26">
        <f t="shared" si="78"/>
        <v>187000</v>
      </c>
      <c r="IU46" s="26">
        <f t="shared" si="78"/>
        <v>187000</v>
      </c>
      <c r="IV46" s="26">
        <f t="shared" si="78"/>
        <v>187000</v>
      </c>
      <c r="IW46" s="26">
        <f t="shared" si="78"/>
        <v>187000</v>
      </c>
      <c r="IX46" s="26">
        <f t="shared" si="78"/>
        <v>187000</v>
      </c>
      <c r="IY46" s="26">
        <f t="shared" si="78"/>
        <v>187000</v>
      </c>
      <c r="IZ46" s="26">
        <f t="shared" si="78"/>
        <v>187000</v>
      </c>
      <c r="JA46" s="26">
        <f t="shared" si="78"/>
        <v>187000</v>
      </c>
      <c r="JB46" s="26">
        <f t="shared" si="78"/>
        <v>187000</v>
      </c>
      <c r="JC46" s="26">
        <f t="shared" si="78"/>
        <v>187000</v>
      </c>
      <c r="JD46" s="26">
        <f t="shared" si="78"/>
        <v>187000</v>
      </c>
      <c r="JE46" s="26">
        <f t="shared" si="78"/>
        <v>187000</v>
      </c>
      <c r="JF46" s="26">
        <f t="shared" si="78"/>
        <v>187000</v>
      </c>
      <c r="JG46" s="26">
        <f t="shared" si="78"/>
        <v>187000</v>
      </c>
      <c r="JH46" s="26">
        <f t="shared" si="78"/>
        <v>187000</v>
      </c>
      <c r="JI46" s="26">
        <f t="shared" si="78"/>
        <v>187000</v>
      </c>
      <c r="JJ46" s="26">
        <f t="shared" si="78"/>
        <v>187000</v>
      </c>
      <c r="JK46" s="26">
        <f t="shared" si="78"/>
        <v>187000</v>
      </c>
      <c r="JL46" s="26">
        <f t="shared" si="78"/>
        <v>187000</v>
      </c>
      <c r="JM46" s="26">
        <f t="shared" si="78"/>
        <v>187000</v>
      </c>
      <c r="JN46" s="26">
        <f t="shared" si="78"/>
        <v>187000</v>
      </c>
      <c r="JO46" s="26">
        <f t="shared" si="78"/>
        <v>187000</v>
      </c>
      <c r="JP46" s="26">
        <f t="shared" si="78"/>
        <v>187000</v>
      </c>
      <c r="JQ46" s="26">
        <f t="shared" si="78"/>
        <v>187000</v>
      </c>
      <c r="JR46" s="26">
        <f t="shared" si="78"/>
        <v>187000</v>
      </c>
      <c r="JS46" s="26">
        <f t="shared" si="78"/>
        <v>187000</v>
      </c>
      <c r="JT46" s="26">
        <f t="shared" si="78"/>
        <v>187000</v>
      </c>
      <c r="JU46" s="26">
        <f t="shared" ref="JU46:MF46" si="79">+JT53</f>
        <v>187000</v>
      </c>
      <c r="JV46" s="26">
        <f t="shared" si="79"/>
        <v>187000</v>
      </c>
      <c r="JW46" s="26">
        <f t="shared" si="79"/>
        <v>187000</v>
      </c>
      <c r="JX46" s="26">
        <f t="shared" si="79"/>
        <v>187000</v>
      </c>
      <c r="JY46" s="26">
        <f t="shared" si="79"/>
        <v>187000</v>
      </c>
      <c r="JZ46" s="26">
        <f t="shared" si="79"/>
        <v>187000</v>
      </c>
      <c r="KA46" s="26">
        <f t="shared" si="79"/>
        <v>187000</v>
      </c>
      <c r="KB46" s="26">
        <f t="shared" si="79"/>
        <v>187000</v>
      </c>
      <c r="KC46" s="26">
        <f t="shared" si="79"/>
        <v>187000</v>
      </c>
      <c r="KD46" s="26">
        <f t="shared" si="79"/>
        <v>187000</v>
      </c>
      <c r="KE46" s="26">
        <f t="shared" si="79"/>
        <v>187000</v>
      </c>
      <c r="KF46" s="26">
        <f t="shared" si="79"/>
        <v>187000</v>
      </c>
      <c r="KG46" s="26">
        <f t="shared" si="79"/>
        <v>187000</v>
      </c>
      <c r="KH46" s="26">
        <f t="shared" si="79"/>
        <v>187000</v>
      </c>
      <c r="KI46" s="26">
        <f t="shared" si="79"/>
        <v>187000</v>
      </c>
      <c r="KJ46" s="26">
        <f t="shared" si="79"/>
        <v>187000</v>
      </c>
      <c r="KK46" s="26">
        <f t="shared" si="79"/>
        <v>187000</v>
      </c>
      <c r="KL46" s="26">
        <f t="shared" si="79"/>
        <v>187000</v>
      </c>
      <c r="KM46" s="26">
        <f t="shared" si="79"/>
        <v>187000</v>
      </c>
      <c r="KN46" s="26">
        <f t="shared" si="79"/>
        <v>187000</v>
      </c>
      <c r="KO46" s="26">
        <f t="shared" si="79"/>
        <v>187000</v>
      </c>
      <c r="KP46" s="26">
        <f t="shared" si="79"/>
        <v>187000</v>
      </c>
      <c r="KQ46" s="26">
        <f t="shared" si="79"/>
        <v>187000</v>
      </c>
      <c r="KR46" s="26">
        <f t="shared" si="79"/>
        <v>187000</v>
      </c>
      <c r="KS46" s="26">
        <f t="shared" si="79"/>
        <v>187000</v>
      </c>
      <c r="KT46" s="26">
        <f t="shared" si="79"/>
        <v>187000</v>
      </c>
      <c r="KU46" s="26">
        <f t="shared" si="79"/>
        <v>187000</v>
      </c>
      <c r="KV46" s="26">
        <f t="shared" si="79"/>
        <v>187000</v>
      </c>
      <c r="KW46" s="26">
        <f t="shared" si="79"/>
        <v>187000</v>
      </c>
      <c r="KX46" s="26">
        <f t="shared" si="79"/>
        <v>187000</v>
      </c>
      <c r="KY46" s="26">
        <f t="shared" si="79"/>
        <v>187000</v>
      </c>
      <c r="KZ46" s="26">
        <f t="shared" si="79"/>
        <v>187000</v>
      </c>
      <c r="LA46" s="26">
        <f t="shared" si="79"/>
        <v>187000</v>
      </c>
      <c r="LB46" s="26">
        <f t="shared" si="79"/>
        <v>187000</v>
      </c>
      <c r="LC46" s="26">
        <f t="shared" si="79"/>
        <v>187000</v>
      </c>
      <c r="LD46" s="26">
        <f t="shared" si="79"/>
        <v>187000</v>
      </c>
      <c r="LE46" s="26">
        <f t="shared" si="79"/>
        <v>187000</v>
      </c>
      <c r="LF46" s="26">
        <f t="shared" si="79"/>
        <v>187000</v>
      </c>
      <c r="LG46" s="26">
        <f t="shared" si="79"/>
        <v>187000</v>
      </c>
      <c r="LH46" s="26">
        <f t="shared" si="79"/>
        <v>187000</v>
      </c>
      <c r="LI46" s="26">
        <f t="shared" si="79"/>
        <v>187000</v>
      </c>
      <c r="LJ46" s="26">
        <f t="shared" si="79"/>
        <v>187000</v>
      </c>
      <c r="LK46" s="26">
        <f t="shared" si="79"/>
        <v>187000</v>
      </c>
      <c r="LL46" s="26">
        <f t="shared" si="79"/>
        <v>187000</v>
      </c>
      <c r="LM46" s="26">
        <f t="shared" si="79"/>
        <v>187000</v>
      </c>
      <c r="LN46" s="26">
        <f t="shared" si="79"/>
        <v>187000</v>
      </c>
      <c r="LO46" s="26">
        <f t="shared" si="79"/>
        <v>187000</v>
      </c>
      <c r="LP46" s="26">
        <f t="shared" si="79"/>
        <v>187000</v>
      </c>
      <c r="LQ46" s="26">
        <f t="shared" si="79"/>
        <v>187000</v>
      </c>
      <c r="LR46" s="26">
        <f t="shared" si="79"/>
        <v>187000</v>
      </c>
      <c r="LS46" s="26">
        <f t="shared" si="79"/>
        <v>187000</v>
      </c>
      <c r="LT46" s="26">
        <f t="shared" si="79"/>
        <v>187000</v>
      </c>
      <c r="LU46" s="26">
        <f t="shared" si="79"/>
        <v>187000</v>
      </c>
      <c r="LV46" s="26">
        <f t="shared" si="79"/>
        <v>187000</v>
      </c>
      <c r="LW46" s="26">
        <f t="shared" si="79"/>
        <v>187000</v>
      </c>
      <c r="LX46" s="26">
        <f t="shared" si="79"/>
        <v>187000</v>
      </c>
      <c r="LY46" s="26">
        <f t="shared" si="79"/>
        <v>187000</v>
      </c>
      <c r="LZ46" s="26">
        <f t="shared" si="79"/>
        <v>187000</v>
      </c>
      <c r="MA46" s="26">
        <f t="shared" si="79"/>
        <v>187000</v>
      </c>
      <c r="MB46" s="26">
        <f t="shared" si="79"/>
        <v>187000</v>
      </c>
      <c r="MC46" s="26">
        <f t="shared" si="79"/>
        <v>187000</v>
      </c>
      <c r="MD46" s="26">
        <f t="shared" si="79"/>
        <v>187000</v>
      </c>
      <c r="ME46" s="26">
        <f t="shared" si="79"/>
        <v>187000</v>
      </c>
      <c r="MF46" s="26">
        <f t="shared" si="79"/>
        <v>187000</v>
      </c>
      <c r="MG46" s="26">
        <f t="shared" ref="MG46:NB46" si="80">+MF53</f>
        <v>187000</v>
      </c>
      <c r="MH46" s="26">
        <f t="shared" si="80"/>
        <v>187000</v>
      </c>
      <c r="MI46" s="26">
        <f t="shared" si="80"/>
        <v>187000</v>
      </c>
      <c r="MJ46" s="26">
        <f t="shared" si="80"/>
        <v>187000</v>
      </c>
      <c r="MK46" s="26">
        <f t="shared" si="80"/>
        <v>187000</v>
      </c>
      <c r="ML46" s="26">
        <f t="shared" si="80"/>
        <v>187000</v>
      </c>
      <c r="MM46" s="26">
        <f t="shared" si="80"/>
        <v>187000</v>
      </c>
      <c r="MN46" s="26">
        <f t="shared" si="80"/>
        <v>187000</v>
      </c>
      <c r="MO46" s="26">
        <f t="shared" si="80"/>
        <v>187000</v>
      </c>
      <c r="MP46" s="26">
        <f t="shared" si="80"/>
        <v>187000</v>
      </c>
      <c r="MQ46" s="26">
        <f t="shared" si="80"/>
        <v>187000</v>
      </c>
      <c r="MR46" s="26">
        <f t="shared" si="80"/>
        <v>187000</v>
      </c>
      <c r="MS46" s="26">
        <f t="shared" si="80"/>
        <v>187000</v>
      </c>
      <c r="MT46" s="26">
        <f t="shared" si="80"/>
        <v>187000</v>
      </c>
      <c r="MU46" s="26">
        <f t="shared" si="80"/>
        <v>187000</v>
      </c>
      <c r="MV46" s="26">
        <f t="shared" si="80"/>
        <v>187000</v>
      </c>
      <c r="MW46" s="26">
        <f t="shared" si="80"/>
        <v>187000</v>
      </c>
      <c r="MX46" s="26">
        <f t="shared" si="80"/>
        <v>187000</v>
      </c>
      <c r="MY46" s="26">
        <f t="shared" si="80"/>
        <v>187000</v>
      </c>
      <c r="MZ46" s="26">
        <f t="shared" si="80"/>
        <v>187000</v>
      </c>
      <c r="NA46" s="26">
        <f t="shared" si="80"/>
        <v>187000</v>
      </c>
      <c r="NB46" s="26">
        <f t="shared" si="80"/>
        <v>187000</v>
      </c>
    </row>
    <row r="47" spans="1:366" ht="15" hidden="1" customHeight="1" outlineLevel="1">
      <c r="A47" s="19" t="s">
        <v>161</v>
      </c>
      <c r="B47" s="27">
        <f t="shared" ref="B47" si="81">SUM(B48:B49)</f>
        <v>0</v>
      </c>
      <c r="C47" s="27">
        <f t="shared" ref="C47:BN47" si="82">SUM(C48:C49)</f>
        <v>0</v>
      </c>
      <c r="D47" s="27">
        <f t="shared" si="82"/>
        <v>0</v>
      </c>
      <c r="E47" s="27">
        <f t="shared" si="82"/>
        <v>0</v>
      </c>
      <c r="F47" s="27">
        <f t="shared" si="82"/>
        <v>0</v>
      </c>
      <c r="G47" s="27">
        <f t="shared" si="82"/>
        <v>0</v>
      </c>
      <c r="H47" s="27">
        <f t="shared" si="82"/>
        <v>0</v>
      </c>
      <c r="I47" s="27">
        <f t="shared" si="82"/>
        <v>0</v>
      </c>
      <c r="J47" s="27">
        <f t="shared" si="82"/>
        <v>0</v>
      </c>
      <c r="K47" s="27">
        <f t="shared" si="82"/>
        <v>0</v>
      </c>
      <c r="L47" s="27">
        <f t="shared" si="82"/>
        <v>0</v>
      </c>
      <c r="M47" s="27">
        <f t="shared" si="82"/>
        <v>0</v>
      </c>
      <c r="N47" s="27">
        <f t="shared" si="82"/>
        <v>0</v>
      </c>
      <c r="O47" s="27">
        <f t="shared" si="82"/>
        <v>0</v>
      </c>
      <c r="P47" s="27">
        <f t="shared" si="82"/>
        <v>0</v>
      </c>
      <c r="Q47" s="27">
        <f t="shared" si="82"/>
        <v>0</v>
      </c>
      <c r="R47" s="27">
        <f t="shared" si="82"/>
        <v>0</v>
      </c>
      <c r="S47" s="27">
        <f t="shared" si="82"/>
        <v>0</v>
      </c>
      <c r="T47" s="27">
        <f t="shared" si="82"/>
        <v>0</v>
      </c>
      <c r="U47" s="27">
        <f t="shared" si="82"/>
        <v>0</v>
      </c>
      <c r="V47" s="27">
        <f t="shared" si="82"/>
        <v>0</v>
      </c>
      <c r="W47" s="27">
        <f t="shared" si="82"/>
        <v>0</v>
      </c>
      <c r="X47" s="27">
        <f t="shared" si="82"/>
        <v>0</v>
      </c>
      <c r="Y47" s="27">
        <f t="shared" si="82"/>
        <v>0</v>
      </c>
      <c r="Z47" s="27">
        <f t="shared" si="82"/>
        <v>0</v>
      </c>
      <c r="AA47" s="27">
        <f t="shared" si="82"/>
        <v>0</v>
      </c>
      <c r="AB47" s="27">
        <f t="shared" si="82"/>
        <v>0</v>
      </c>
      <c r="AC47" s="27">
        <f t="shared" si="82"/>
        <v>0</v>
      </c>
      <c r="AD47" s="27">
        <f t="shared" si="82"/>
        <v>0</v>
      </c>
      <c r="AE47" s="27">
        <f t="shared" si="82"/>
        <v>0</v>
      </c>
      <c r="AF47" s="27">
        <f t="shared" si="82"/>
        <v>0</v>
      </c>
      <c r="AG47" s="27">
        <f t="shared" si="82"/>
        <v>0</v>
      </c>
      <c r="AH47" s="27">
        <f t="shared" si="82"/>
        <v>0</v>
      </c>
      <c r="AI47" s="27">
        <f t="shared" si="82"/>
        <v>0</v>
      </c>
      <c r="AJ47" s="27">
        <f t="shared" si="82"/>
        <v>0</v>
      </c>
      <c r="AK47" s="27">
        <f t="shared" si="82"/>
        <v>0</v>
      </c>
      <c r="AL47" s="27">
        <f t="shared" si="82"/>
        <v>0</v>
      </c>
      <c r="AM47" s="27">
        <f t="shared" si="82"/>
        <v>0</v>
      </c>
      <c r="AN47" s="27">
        <f t="shared" si="82"/>
        <v>0</v>
      </c>
      <c r="AO47" s="27">
        <f t="shared" si="82"/>
        <v>0</v>
      </c>
      <c r="AP47" s="27">
        <f t="shared" si="82"/>
        <v>0</v>
      </c>
      <c r="AQ47" s="27">
        <f t="shared" si="82"/>
        <v>0</v>
      </c>
      <c r="AR47" s="27">
        <f t="shared" si="82"/>
        <v>0</v>
      </c>
      <c r="AS47" s="27">
        <f t="shared" si="82"/>
        <v>1500000</v>
      </c>
      <c r="AT47" s="27">
        <v>1500000</v>
      </c>
      <c r="AU47" s="27"/>
      <c r="AV47" s="27">
        <f t="shared" si="82"/>
        <v>0</v>
      </c>
      <c r="AW47" s="27">
        <f t="shared" si="82"/>
        <v>0</v>
      </c>
      <c r="AX47" s="27">
        <f t="shared" si="82"/>
        <v>0</v>
      </c>
      <c r="AY47" s="27">
        <f t="shared" si="82"/>
        <v>0</v>
      </c>
      <c r="AZ47" s="27">
        <f t="shared" si="82"/>
        <v>0</v>
      </c>
      <c r="BA47" s="27">
        <f t="shared" si="82"/>
        <v>0</v>
      </c>
      <c r="BB47" s="27">
        <f t="shared" si="82"/>
        <v>0</v>
      </c>
      <c r="BC47" s="27">
        <f t="shared" si="82"/>
        <v>0</v>
      </c>
      <c r="BD47" s="27">
        <f t="shared" si="82"/>
        <v>0</v>
      </c>
      <c r="BE47" s="27">
        <f t="shared" si="82"/>
        <v>0</v>
      </c>
      <c r="BF47" s="27">
        <f t="shared" si="82"/>
        <v>0</v>
      </c>
      <c r="BG47" s="27">
        <f t="shared" si="82"/>
        <v>0</v>
      </c>
      <c r="BH47" s="27">
        <f t="shared" si="82"/>
        <v>0</v>
      </c>
      <c r="BI47" s="27">
        <f t="shared" si="82"/>
        <v>0</v>
      </c>
      <c r="BJ47" s="27">
        <f t="shared" si="82"/>
        <v>0</v>
      </c>
      <c r="BK47" s="27">
        <f t="shared" si="82"/>
        <v>0</v>
      </c>
      <c r="BL47" s="27">
        <f t="shared" si="82"/>
        <v>0</v>
      </c>
      <c r="BM47" s="27">
        <f t="shared" si="82"/>
        <v>0</v>
      </c>
      <c r="BN47" s="27">
        <f t="shared" si="82"/>
        <v>0</v>
      </c>
      <c r="BO47" s="27">
        <f t="shared" ref="BO47:DZ47" si="83">SUM(BO48:BO49)</f>
        <v>0</v>
      </c>
      <c r="BP47" s="27">
        <f t="shared" si="83"/>
        <v>0</v>
      </c>
      <c r="BQ47" s="27">
        <f t="shared" si="83"/>
        <v>0</v>
      </c>
      <c r="BR47" s="27">
        <f t="shared" si="83"/>
        <v>0</v>
      </c>
      <c r="BS47" s="27">
        <f t="shared" si="83"/>
        <v>0</v>
      </c>
      <c r="BT47" s="27">
        <f t="shared" si="83"/>
        <v>0</v>
      </c>
      <c r="BU47" s="27">
        <v>-1000000</v>
      </c>
      <c r="BV47" s="27">
        <f t="shared" si="83"/>
        <v>0</v>
      </c>
      <c r="BW47" s="27">
        <f t="shared" si="83"/>
        <v>1500000</v>
      </c>
      <c r="BX47" s="27">
        <f t="shared" si="83"/>
        <v>0</v>
      </c>
      <c r="BY47" s="27">
        <f t="shared" si="83"/>
        <v>0</v>
      </c>
      <c r="BZ47" s="27">
        <f t="shared" si="83"/>
        <v>0</v>
      </c>
      <c r="CA47" s="27">
        <f t="shared" si="83"/>
        <v>0</v>
      </c>
      <c r="CB47" s="27">
        <v>1503586.96</v>
      </c>
      <c r="CC47" s="27">
        <f t="shared" si="83"/>
        <v>0</v>
      </c>
      <c r="CD47" s="27">
        <f t="shared" si="83"/>
        <v>0</v>
      </c>
      <c r="CE47" s="27">
        <f t="shared" si="83"/>
        <v>0</v>
      </c>
      <c r="CF47" s="27">
        <f t="shared" si="83"/>
        <v>0</v>
      </c>
      <c r="CG47" s="27">
        <f t="shared" si="83"/>
        <v>0</v>
      </c>
      <c r="CH47" s="27">
        <f t="shared" si="83"/>
        <v>0</v>
      </c>
      <c r="CI47" s="27">
        <f t="shared" si="83"/>
        <v>0</v>
      </c>
      <c r="CJ47" s="27">
        <f t="shared" si="83"/>
        <v>0</v>
      </c>
      <c r="CK47" s="27">
        <f t="shared" si="83"/>
        <v>0</v>
      </c>
      <c r="CL47" s="27">
        <f t="shared" si="83"/>
        <v>0</v>
      </c>
      <c r="CM47" s="27">
        <f t="shared" si="83"/>
        <v>0</v>
      </c>
      <c r="CN47" s="27">
        <f t="shared" si="83"/>
        <v>0</v>
      </c>
      <c r="CO47" s="27">
        <f t="shared" si="83"/>
        <v>0</v>
      </c>
      <c r="CP47" s="27">
        <f t="shared" si="83"/>
        <v>0</v>
      </c>
      <c r="CQ47" s="27">
        <f t="shared" si="83"/>
        <v>0</v>
      </c>
      <c r="CR47" s="27">
        <f t="shared" si="83"/>
        <v>0</v>
      </c>
      <c r="CS47" s="27">
        <f t="shared" si="83"/>
        <v>0</v>
      </c>
      <c r="CT47" s="27">
        <f t="shared" si="83"/>
        <v>0</v>
      </c>
      <c r="CU47" s="27">
        <f t="shared" si="83"/>
        <v>0</v>
      </c>
      <c r="CV47" s="27">
        <f t="shared" si="83"/>
        <v>0</v>
      </c>
      <c r="CW47" s="27">
        <f t="shared" si="83"/>
        <v>0</v>
      </c>
      <c r="CX47" s="27">
        <f t="shared" si="83"/>
        <v>0</v>
      </c>
      <c r="CY47" s="27">
        <f t="shared" si="83"/>
        <v>0</v>
      </c>
      <c r="CZ47" s="27">
        <f t="shared" si="83"/>
        <v>0</v>
      </c>
      <c r="DA47" s="27">
        <f t="shared" si="83"/>
        <v>0</v>
      </c>
      <c r="DB47" s="27">
        <f t="shared" si="83"/>
        <v>0</v>
      </c>
      <c r="DC47" s="27">
        <f t="shared" si="83"/>
        <v>0</v>
      </c>
      <c r="DD47" s="27">
        <f t="shared" si="83"/>
        <v>0</v>
      </c>
      <c r="DE47" s="27">
        <f t="shared" si="83"/>
        <v>0</v>
      </c>
      <c r="DF47" s="27">
        <f t="shared" si="83"/>
        <v>0</v>
      </c>
      <c r="DG47" s="27">
        <f t="shared" si="83"/>
        <v>0</v>
      </c>
      <c r="DH47" s="27">
        <f t="shared" si="83"/>
        <v>0</v>
      </c>
      <c r="DI47" s="27">
        <f t="shared" si="83"/>
        <v>0</v>
      </c>
      <c r="DJ47" s="27">
        <f t="shared" si="83"/>
        <v>0</v>
      </c>
      <c r="DK47" s="27">
        <f t="shared" si="83"/>
        <v>0</v>
      </c>
      <c r="DL47" s="27">
        <f t="shared" si="83"/>
        <v>0</v>
      </c>
      <c r="DM47" s="27">
        <f t="shared" si="83"/>
        <v>0</v>
      </c>
      <c r="DN47" s="27">
        <f t="shared" si="83"/>
        <v>0</v>
      </c>
      <c r="DO47" s="27">
        <f t="shared" si="83"/>
        <v>0</v>
      </c>
      <c r="DP47" s="27">
        <f t="shared" si="83"/>
        <v>0</v>
      </c>
      <c r="DQ47" s="27">
        <f t="shared" si="83"/>
        <v>0</v>
      </c>
      <c r="DR47" s="27">
        <f t="shared" si="83"/>
        <v>0</v>
      </c>
      <c r="DS47" s="27">
        <f t="shared" si="83"/>
        <v>0</v>
      </c>
      <c r="DT47" s="27">
        <f t="shared" si="83"/>
        <v>0</v>
      </c>
      <c r="DU47" s="27">
        <f t="shared" si="83"/>
        <v>0</v>
      </c>
      <c r="DV47" s="27">
        <f t="shared" si="83"/>
        <v>0</v>
      </c>
      <c r="DW47" s="27">
        <f t="shared" si="83"/>
        <v>0</v>
      </c>
      <c r="DX47" s="27">
        <f t="shared" si="83"/>
        <v>0</v>
      </c>
      <c r="DY47" s="27">
        <f t="shared" si="83"/>
        <v>0</v>
      </c>
      <c r="DZ47" s="27">
        <f t="shared" si="83"/>
        <v>0</v>
      </c>
      <c r="EA47" s="27">
        <f t="shared" ref="EA47:GL47" si="84">SUM(EA48:EA49)</f>
        <v>0</v>
      </c>
      <c r="EB47" s="27">
        <f t="shared" si="84"/>
        <v>0</v>
      </c>
      <c r="EC47" s="27">
        <f t="shared" si="84"/>
        <v>0</v>
      </c>
      <c r="ED47" s="27">
        <f t="shared" si="84"/>
        <v>0</v>
      </c>
      <c r="EE47" s="27">
        <f t="shared" si="84"/>
        <v>0</v>
      </c>
      <c r="EF47" s="27">
        <f t="shared" si="84"/>
        <v>0</v>
      </c>
      <c r="EG47" s="27">
        <f t="shared" si="84"/>
        <v>0</v>
      </c>
      <c r="EH47" s="27">
        <f t="shared" si="84"/>
        <v>0</v>
      </c>
      <c r="EI47" s="27">
        <f t="shared" si="84"/>
        <v>0</v>
      </c>
      <c r="EJ47" s="27">
        <f t="shared" si="84"/>
        <v>0</v>
      </c>
      <c r="EK47" s="27">
        <f t="shared" si="84"/>
        <v>0</v>
      </c>
      <c r="EL47" s="27">
        <f t="shared" si="84"/>
        <v>0</v>
      </c>
      <c r="EM47" s="27">
        <f t="shared" si="84"/>
        <v>0</v>
      </c>
      <c r="EN47" s="27">
        <f t="shared" si="84"/>
        <v>0</v>
      </c>
      <c r="EO47" s="27">
        <f t="shared" si="84"/>
        <v>0</v>
      </c>
      <c r="EP47" s="27">
        <f t="shared" si="84"/>
        <v>0</v>
      </c>
      <c r="EQ47" s="27">
        <f t="shared" si="84"/>
        <v>0</v>
      </c>
      <c r="ER47" s="27">
        <f t="shared" si="84"/>
        <v>0</v>
      </c>
      <c r="ES47" s="27">
        <f t="shared" si="84"/>
        <v>0</v>
      </c>
      <c r="ET47" s="27">
        <f t="shared" si="84"/>
        <v>0</v>
      </c>
      <c r="EU47" s="27">
        <f t="shared" si="84"/>
        <v>0</v>
      </c>
      <c r="EV47" s="27">
        <f t="shared" si="84"/>
        <v>0</v>
      </c>
      <c r="EW47" s="27">
        <f t="shared" si="84"/>
        <v>0</v>
      </c>
      <c r="EX47" s="27">
        <f t="shared" si="84"/>
        <v>0</v>
      </c>
      <c r="EY47" s="27">
        <f t="shared" si="84"/>
        <v>0</v>
      </c>
      <c r="EZ47" s="27">
        <f t="shared" si="84"/>
        <v>0</v>
      </c>
      <c r="FA47" s="27">
        <f t="shared" si="84"/>
        <v>0</v>
      </c>
      <c r="FB47" s="27">
        <f t="shared" si="84"/>
        <v>0</v>
      </c>
      <c r="FC47" s="27">
        <f t="shared" si="84"/>
        <v>0</v>
      </c>
      <c r="FD47" s="27">
        <f t="shared" si="84"/>
        <v>0</v>
      </c>
      <c r="FE47" s="27">
        <f t="shared" si="84"/>
        <v>0</v>
      </c>
      <c r="FF47" s="27">
        <f t="shared" si="84"/>
        <v>0</v>
      </c>
      <c r="FG47" s="27">
        <f t="shared" si="84"/>
        <v>0</v>
      </c>
      <c r="FH47" s="27">
        <f t="shared" si="84"/>
        <v>0</v>
      </c>
      <c r="FI47" s="27">
        <f t="shared" si="84"/>
        <v>0</v>
      </c>
      <c r="FJ47" s="27">
        <f t="shared" si="84"/>
        <v>0</v>
      </c>
      <c r="FK47" s="27">
        <f t="shared" si="84"/>
        <v>0</v>
      </c>
      <c r="FL47" s="27">
        <f t="shared" si="84"/>
        <v>0</v>
      </c>
      <c r="FM47" s="27">
        <f t="shared" si="84"/>
        <v>0</v>
      </c>
      <c r="FN47" s="27">
        <f t="shared" si="84"/>
        <v>0</v>
      </c>
      <c r="FO47" s="27">
        <f t="shared" si="84"/>
        <v>0</v>
      </c>
      <c r="FP47" s="27">
        <f t="shared" si="84"/>
        <v>0</v>
      </c>
      <c r="FQ47" s="27">
        <f t="shared" si="84"/>
        <v>0</v>
      </c>
      <c r="FR47" s="27">
        <f t="shared" si="84"/>
        <v>0</v>
      </c>
      <c r="FS47" s="27">
        <f t="shared" si="84"/>
        <v>0</v>
      </c>
      <c r="FT47" s="27">
        <f t="shared" si="84"/>
        <v>0</v>
      </c>
      <c r="FU47" s="27">
        <f t="shared" si="84"/>
        <v>0</v>
      </c>
      <c r="FV47" s="27">
        <f t="shared" si="84"/>
        <v>0</v>
      </c>
      <c r="FW47" s="27">
        <f t="shared" si="84"/>
        <v>0</v>
      </c>
      <c r="FX47" s="27">
        <f t="shared" si="84"/>
        <v>0</v>
      </c>
      <c r="FY47" s="27">
        <f t="shared" si="84"/>
        <v>0</v>
      </c>
      <c r="FZ47" s="27">
        <f t="shared" si="84"/>
        <v>0</v>
      </c>
      <c r="GA47" s="27">
        <f t="shared" si="84"/>
        <v>0</v>
      </c>
      <c r="GB47" s="27">
        <f t="shared" si="84"/>
        <v>0</v>
      </c>
      <c r="GC47" s="27">
        <f t="shared" si="84"/>
        <v>0</v>
      </c>
      <c r="GD47" s="27">
        <f t="shared" si="84"/>
        <v>0</v>
      </c>
      <c r="GE47" s="27">
        <f t="shared" si="84"/>
        <v>0</v>
      </c>
      <c r="GF47" s="27">
        <f t="shared" si="84"/>
        <v>0</v>
      </c>
      <c r="GG47" s="27">
        <f t="shared" si="84"/>
        <v>0</v>
      </c>
      <c r="GH47" s="27">
        <f t="shared" si="84"/>
        <v>0</v>
      </c>
      <c r="GI47" s="27">
        <f t="shared" si="84"/>
        <v>0</v>
      </c>
      <c r="GJ47" s="27">
        <f t="shared" si="84"/>
        <v>0</v>
      </c>
      <c r="GK47" s="27">
        <f t="shared" si="84"/>
        <v>0</v>
      </c>
      <c r="GL47" s="27">
        <f t="shared" si="84"/>
        <v>0</v>
      </c>
      <c r="GM47" s="27">
        <f t="shared" ref="GM47:IX47" si="85">SUM(GM48:GM49)</f>
        <v>0</v>
      </c>
      <c r="GN47" s="27">
        <f t="shared" si="85"/>
        <v>0</v>
      </c>
      <c r="GO47" s="27">
        <f t="shared" si="85"/>
        <v>0</v>
      </c>
      <c r="GP47" s="27">
        <f t="shared" si="85"/>
        <v>0</v>
      </c>
      <c r="GQ47" s="27">
        <f t="shared" si="85"/>
        <v>0</v>
      </c>
      <c r="GR47" s="27">
        <f t="shared" si="85"/>
        <v>0</v>
      </c>
      <c r="GS47" s="27">
        <f t="shared" si="85"/>
        <v>0</v>
      </c>
      <c r="GT47" s="27">
        <f t="shared" si="85"/>
        <v>0</v>
      </c>
      <c r="GU47" s="27">
        <f t="shared" si="85"/>
        <v>0</v>
      </c>
      <c r="GV47" s="27">
        <f t="shared" si="85"/>
        <v>0</v>
      </c>
      <c r="GW47" s="27">
        <f t="shared" si="85"/>
        <v>0</v>
      </c>
      <c r="GX47" s="27">
        <f t="shared" si="85"/>
        <v>0</v>
      </c>
      <c r="GY47" s="27">
        <f t="shared" si="85"/>
        <v>0</v>
      </c>
      <c r="GZ47" s="27">
        <f t="shared" si="85"/>
        <v>0</v>
      </c>
      <c r="HA47" s="27">
        <f t="shared" si="85"/>
        <v>0</v>
      </c>
      <c r="HB47" s="27">
        <f t="shared" si="85"/>
        <v>0</v>
      </c>
      <c r="HC47" s="27">
        <f t="shared" si="85"/>
        <v>0</v>
      </c>
      <c r="HD47" s="27">
        <f t="shared" si="85"/>
        <v>0</v>
      </c>
      <c r="HE47" s="27">
        <f t="shared" si="85"/>
        <v>0</v>
      </c>
      <c r="HF47" s="27">
        <f t="shared" si="85"/>
        <v>0</v>
      </c>
      <c r="HG47" s="27">
        <f t="shared" si="85"/>
        <v>0</v>
      </c>
      <c r="HH47" s="27">
        <f t="shared" si="85"/>
        <v>0</v>
      </c>
      <c r="HI47" s="27">
        <f t="shared" si="85"/>
        <v>0</v>
      </c>
      <c r="HJ47" s="27">
        <f t="shared" si="85"/>
        <v>0</v>
      </c>
      <c r="HK47" s="27">
        <f t="shared" si="85"/>
        <v>0</v>
      </c>
      <c r="HL47" s="27">
        <f t="shared" si="85"/>
        <v>0</v>
      </c>
      <c r="HM47" s="27">
        <f t="shared" si="85"/>
        <v>0</v>
      </c>
      <c r="HN47" s="27">
        <f t="shared" si="85"/>
        <v>0</v>
      </c>
      <c r="HO47" s="27">
        <f t="shared" si="85"/>
        <v>0</v>
      </c>
      <c r="HP47" s="27">
        <f t="shared" si="85"/>
        <v>0</v>
      </c>
      <c r="HQ47" s="27">
        <f t="shared" si="85"/>
        <v>0</v>
      </c>
      <c r="HR47" s="27">
        <f t="shared" si="85"/>
        <v>0</v>
      </c>
      <c r="HS47" s="27">
        <f t="shared" si="85"/>
        <v>0</v>
      </c>
      <c r="HT47" s="27">
        <f t="shared" si="85"/>
        <v>0</v>
      </c>
      <c r="HU47" s="27">
        <f t="shared" si="85"/>
        <v>0</v>
      </c>
      <c r="HV47" s="27">
        <f t="shared" si="85"/>
        <v>0</v>
      </c>
      <c r="HW47" s="27">
        <f t="shared" si="85"/>
        <v>0</v>
      </c>
      <c r="HX47" s="27">
        <f t="shared" si="85"/>
        <v>0</v>
      </c>
      <c r="HY47" s="27">
        <f t="shared" si="85"/>
        <v>0</v>
      </c>
      <c r="HZ47" s="27">
        <f t="shared" si="85"/>
        <v>0</v>
      </c>
      <c r="IA47" s="27">
        <f t="shared" si="85"/>
        <v>0</v>
      </c>
      <c r="IB47" s="27">
        <f t="shared" si="85"/>
        <v>0</v>
      </c>
      <c r="IC47" s="27">
        <f t="shared" si="85"/>
        <v>0</v>
      </c>
      <c r="ID47" s="27">
        <f t="shared" si="85"/>
        <v>0</v>
      </c>
      <c r="IE47" s="27">
        <f t="shared" si="85"/>
        <v>0</v>
      </c>
      <c r="IF47" s="27">
        <f t="shared" si="85"/>
        <v>0</v>
      </c>
      <c r="IG47" s="27">
        <f t="shared" si="85"/>
        <v>0</v>
      </c>
      <c r="IH47" s="27">
        <f t="shared" si="85"/>
        <v>0</v>
      </c>
      <c r="II47" s="27">
        <f t="shared" si="85"/>
        <v>0</v>
      </c>
      <c r="IJ47" s="27">
        <f t="shared" si="85"/>
        <v>0</v>
      </c>
      <c r="IK47" s="27">
        <f t="shared" si="85"/>
        <v>0</v>
      </c>
      <c r="IL47" s="27">
        <f t="shared" si="85"/>
        <v>0</v>
      </c>
      <c r="IM47" s="27">
        <f t="shared" si="85"/>
        <v>0</v>
      </c>
      <c r="IN47" s="27">
        <f t="shared" si="85"/>
        <v>0</v>
      </c>
      <c r="IO47" s="27">
        <f t="shared" si="85"/>
        <v>0</v>
      </c>
      <c r="IP47" s="27">
        <f t="shared" si="85"/>
        <v>0</v>
      </c>
      <c r="IQ47" s="27">
        <f t="shared" si="85"/>
        <v>0</v>
      </c>
      <c r="IR47" s="27">
        <f t="shared" si="85"/>
        <v>0</v>
      </c>
      <c r="IS47" s="27">
        <f t="shared" si="85"/>
        <v>0</v>
      </c>
      <c r="IT47" s="27">
        <f t="shared" si="85"/>
        <v>0</v>
      </c>
      <c r="IU47" s="27">
        <f t="shared" si="85"/>
        <v>0</v>
      </c>
      <c r="IV47" s="27">
        <f t="shared" si="85"/>
        <v>0</v>
      </c>
      <c r="IW47" s="27">
        <f t="shared" si="85"/>
        <v>0</v>
      </c>
      <c r="IX47" s="27">
        <f t="shared" si="85"/>
        <v>0</v>
      </c>
      <c r="IY47" s="27">
        <f t="shared" ref="IY47:LJ47" si="86">SUM(IY48:IY49)</f>
        <v>0</v>
      </c>
      <c r="IZ47" s="27">
        <f t="shared" si="86"/>
        <v>0</v>
      </c>
      <c r="JA47" s="27">
        <f t="shared" si="86"/>
        <v>0</v>
      </c>
      <c r="JB47" s="27">
        <f t="shared" si="86"/>
        <v>0</v>
      </c>
      <c r="JC47" s="27">
        <f t="shared" si="86"/>
        <v>0</v>
      </c>
      <c r="JD47" s="27">
        <f t="shared" si="86"/>
        <v>0</v>
      </c>
      <c r="JE47" s="27">
        <f t="shared" si="86"/>
        <v>0</v>
      </c>
      <c r="JF47" s="27">
        <f t="shared" si="86"/>
        <v>0</v>
      </c>
      <c r="JG47" s="27">
        <f t="shared" si="86"/>
        <v>0</v>
      </c>
      <c r="JH47" s="27">
        <f t="shared" si="86"/>
        <v>0</v>
      </c>
      <c r="JI47" s="27">
        <f t="shared" si="86"/>
        <v>0</v>
      </c>
      <c r="JJ47" s="27">
        <f t="shared" si="86"/>
        <v>0</v>
      </c>
      <c r="JK47" s="27">
        <f t="shared" si="86"/>
        <v>0</v>
      </c>
      <c r="JL47" s="27">
        <f t="shared" si="86"/>
        <v>0</v>
      </c>
      <c r="JM47" s="27">
        <f t="shared" si="86"/>
        <v>0</v>
      </c>
      <c r="JN47" s="27">
        <f t="shared" si="86"/>
        <v>0</v>
      </c>
      <c r="JO47" s="27">
        <f t="shared" si="86"/>
        <v>0</v>
      </c>
      <c r="JP47" s="27">
        <f t="shared" si="86"/>
        <v>0</v>
      </c>
      <c r="JQ47" s="27">
        <f t="shared" si="86"/>
        <v>0</v>
      </c>
      <c r="JR47" s="27">
        <f t="shared" si="86"/>
        <v>0</v>
      </c>
      <c r="JS47" s="27">
        <f t="shared" si="86"/>
        <v>0</v>
      </c>
      <c r="JT47" s="27">
        <f t="shared" si="86"/>
        <v>0</v>
      </c>
      <c r="JU47" s="27">
        <f t="shared" si="86"/>
        <v>0</v>
      </c>
      <c r="JV47" s="27">
        <f t="shared" si="86"/>
        <v>0</v>
      </c>
      <c r="JW47" s="27">
        <f t="shared" si="86"/>
        <v>0</v>
      </c>
      <c r="JX47" s="27">
        <f t="shared" si="86"/>
        <v>0</v>
      </c>
      <c r="JY47" s="27">
        <f t="shared" si="86"/>
        <v>0</v>
      </c>
      <c r="JZ47" s="27">
        <f t="shared" si="86"/>
        <v>0</v>
      </c>
      <c r="KA47" s="27">
        <f t="shared" si="86"/>
        <v>0</v>
      </c>
      <c r="KB47" s="27">
        <f t="shared" si="86"/>
        <v>0</v>
      </c>
      <c r="KC47" s="27">
        <f t="shared" si="86"/>
        <v>0</v>
      </c>
      <c r="KD47" s="27">
        <f t="shared" si="86"/>
        <v>0</v>
      </c>
      <c r="KE47" s="27">
        <f t="shared" si="86"/>
        <v>0</v>
      </c>
      <c r="KF47" s="27">
        <f t="shared" si="86"/>
        <v>0</v>
      </c>
      <c r="KG47" s="27">
        <f t="shared" si="86"/>
        <v>0</v>
      </c>
      <c r="KH47" s="27">
        <f t="shared" si="86"/>
        <v>0</v>
      </c>
      <c r="KI47" s="27">
        <f t="shared" si="86"/>
        <v>0</v>
      </c>
      <c r="KJ47" s="27">
        <f t="shared" si="86"/>
        <v>0</v>
      </c>
      <c r="KK47" s="27">
        <f t="shared" si="86"/>
        <v>0</v>
      </c>
      <c r="KL47" s="27">
        <f t="shared" si="86"/>
        <v>0</v>
      </c>
      <c r="KM47" s="27">
        <f t="shared" si="86"/>
        <v>0</v>
      </c>
      <c r="KN47" s="27">
        <f t="shared" si="86"/>
        <v>0</v>
      </c>
      <c r="KO47" s="27">
        <f t="shared" si="86"/>
        <v>0</v>
      </c>
      <c r="KP47" s="27">
        <f t="shared" si="86"/>
        <v>0</v>
      </c>
      <c r="KQ47" s="27">
        <f t="shared" si="86"/>
        <v>0</v>
      </c>
      <c r="KR47" s="27">
        <f t="shared" si="86"/>
        <v>0</v>
      </c>
      <c r="KS47" s="27">
        <f t="shared" si="86"/>
        <v>0</v>
      </c>
      <c r="KT47" s="27">
        <f t="shared" si="86"/>
        <v>0</v>
      </c>
      <c r="KU47" s="27">
        <f t="shared" si="86"/>
        <v>0</v>
      </c>
      <c r="KV47" s="27">
        <f t="shared" si="86"/>
        <v>0</v>
      </c>
      <c r="KW47" s="27">
        <f t="shared" si="86"/>
        <v>0</v>
      </c>
      <c r="KX47" s="27">
        <f t="shared" si="86"/>
        <v>0</v>
      </c>
      <c r="KY47" s="27">
        <f t="shared" si="86"/>
        <v>0</v>
      </c>
      <c r="KZ47" s="27">
        <f t="shared" si="86"/>
        <v>0</v>
      </c>
      <c r="LA47" s="27">
        <f t="shared" si="86"/>
        <v>0</v>
      </c>
      <c r="LB47" s="27">
        <f t="shared" si="86"/>
        <v>0</v>
      </c>
      <c r="LC47" s="27">
        <f t="shared" si="86"/>
        <v>0</v>
      </c>
      <c r="LD47" s="27">
        <f t="shared" si="86"/>
        <v>0</v>
      </c>
      <c r="LE47" s="27">
        <f t="shared" si="86"/>
        <v>0</v>
      </c>
      <c r="LF47" s="27">
        <f t="shared" si="86"/>
        <v>0</v>
      </c>
      <c r="LG47" s="27">
        <f t="shared" si="86"/>
        <v>0</v>
      </c>
      <c r="LH47" s="27">
        <f t="shared" si="86"/>
        <v>0</v>
      </c>
      <c r="LI47" s="27">
        <f t="shared" si="86"/>
        <v>0</v>
      </c>
      <c r="LJ47" s="27">
        <f t="shared" si="86"/>
        <v>0</v>
      </c>
      <c r="LK47" s="27">
        <f t="shared" ref="LK47:NB47" si="87">SUM(LK48:LK49)</f>
        <v>0</v>
      </c>
      <c r="LL47" s="27">
        <f t="shared" si="87"/>
        <v>0</v>
      </c>
      <c r="LM47" s="27">
        <f t="shared" si="87"/>
        <v>0</v>
      </c>
      <c r="LN47" s="27">
        <f t="shared" si="87"/>
        <v>0</v>
      </c>
      <c r="LO47" s="27">
        <f t="shared" si="87"/>
        <v>0</v>
      </c>
      <c r="LP47" s="27">
        <f t="shared" si="87"/>
        <v>0</v>
      </c>
      <c r="LQ47" s="27">
        <f t="shared" si="87"/>
        <v>0</v>
      </c>
      <c r="LR47" s="27">
        <f t="shared" si="87"/>
        <v>0</v>
      </c>
      <c r="LS47" s="27">
        <f t="shared" si="87"/>
        <v>0</v>
      </c>
      <c r="LT47" s="27">
        <f t="shared" si="87"/>
        <v>0</v>
      </c>
      <c r="LU47" s="27">
        <f t="shared" si="87"/>
        <v>0</v>
      </c>
      <c r="LV47" s="27">
        <f t="shared" si="87"/>
        <v>0</v>
      </c>
      <c r="LW47" s="27">
        <f t="shared" si="87"/>
        <v>0</v>
      </c>
      <c r="LX47" s="27">
        <f t="shared" si="87"/>
        <v>0</v>
      </c>
      <c r="LY47" s="27">
        <f t="shared" si="87"/>
        <v>0</v>
      </c>
      <c r="LZ47" s="27">
        <f t="shared" si="87"/>
        <v>0</v>
      </c>
      <c r="MA47" s="27">
        <f t="shared" si="87"/>
        <v>0</v>
      </c>
      <c r="MB47" s="27">
        <f t="shared" si="87"/>
        <v>0</v>
      </c>
      <c r="MC47" s="27">
        <f t="shared" si="87"/>
        <v>0</v>
      </c>
      <c r="MD47" s="27">
        <f t="shared" si="87"/>
        <v>0</v>
      </c>
      <c r="ME47" s="27">
        <f t="shared" si="87"/>
        <v>0</v>
      </c>
      <c r="MF47" s="27">
        <f t="shared" si="87"/>
        <v>0</v>
      </c>
      <c r="MG47" s="27">
        <f t="shared" si="87"/>
        <v>0</v>
      </c>
      <c r="MH47" s="27">
        <f t="shared" si="87"/>
        <v>0</v>
      </c>
      <c r="MI47" s="27">
        <f t="shared" si="87"/>
        <v>0</v>
      </c>
      <c r="MJ47" s="27">
        <f t="shared" si="87"/>
        <v>0</v>
      </c>
      <c r="MK47" s="27">
        <f t="shared" si="87"/>
        <v>0</v>
      </c>
      <c r="ML47" s="27">
        <f t="shared" si="87"/>
        <v>0</v>
      </c>
      <c r="MM47" s="27">
        <f t="shared" si="87"/>
        <v>0</v>
      </c>
      <c r="MN47" s="27">
        <f t="shared" si="87"/>
        <v>0</v>
      </c>
      <c r="MO47" s="27">
        <f t="shared" si="87"/>
        <v>0</v>
      </c>
      <c r="MP47" s="27">
        <f t="shared" si="87"/>
        <v>0</v>
      </c>
      <c r="MQ47" s="27">
        <f t="shared" si="87"/>
        <v>0</v>
      </c>
      <c r="MR47" s="27">
        <f t="shared" si="87"/>
        <v>0</v>
      </c>
      <c r="MS47" s="27">
        <f t="shared" si="87"/>
        <v>0</v>
      </c>
      <c r="MT47" s="27">
        <f t="shared" si="87"/>
        <v>0</v>
      </c>
      <c r="MU47" s="27">
        <f t="shared" si="87"/>
        <v>0</v>
      </c>
      <c r="MV47" s="27">
        <f t="shared" si="87"/>
        <v>0</v>
      </c>
      <c r="MW47" s="27">
        <f t="shared" si="87"/>
        <v>0</v>
      </c>
      <c r="MX47" s="27">
        <f t="shared" si="87"/>
        <v>0</v>
      </c>
      <c r="MY47" s="27">
        <f t="shared" si="87"/>
        <v>0</v>
      </c>
      <c r="MZ47" s="27">
        <f t="shared" si="87"/>
        <v>0</v>
      </c>
      <c r="NA47" s="27">
        <f t="shared" si="87"/>
        <v>0</v>
      </c>
      <c r="NB47" s="27">
        <f t="shared" si="87"/>
        <v>0</v>
      </c>
    </row>
    <row r="48" spans="1:366" ht="15" hidden="1" customHeight="1" outlineLevel="1">
      <c r="A48" s="2" t="s">
        <v>165</v>
      </c>
      <c r="B48" s="5">
        <f>IFERROR(SUMIF([1]Transferencias!$P$7:$Q$359,CONCATENATE("08",RIGHT(CONCATENATE("0",DAY(B4)),2),RIGHT(CONCATENATE("0",MONTH(B4)),2)),[1]Transferencias!$Q$7:$Q$359),0)</f>
        <v>0</v>
      </c>
      <c r="C48" s="5">
        <f>IFERROR(SUMIF([1]Transferencias!$P$7:$Q$359,CONCATENATE("08",RIGHT(CONCATENATE("0",DAY(C4)),2),RIGHT(CONCATENATE("0",MONTH(C4)),2)),[1]Transferencias!$Q$7:$Q$359),0)</f>
        <v>0</v>
      </c>
      <c r="D48" s="5">
        <f>IFERROR(SUMIF([1]Transferencias!$P$7:$Q$359,CONCATENATE("08",RIGHT(CONCATENATE("0",DAY(D4)),2),RIGHT(CONCATENATE("0",MONTH(D4)),2)),[1]Transferencias!$Q$7:$Q$359),0)</f>
        <v>0</v>
      </c>
      <c r="E48" s="5">
        <f>IFERROR(SUMIF([1]Transferencias!$P$7:$Q$359,CONCATENATE("08",RIGHT(CONCATENATE("0",DAY(E4)),2),RIGHT(CONCATENATE("0",MONTH(E4)),2)),[1]Transferencias!$Q$7:$Q$359),0)</f>
        <v>0</v>
      </c>
      <c r="F48" s="5">
        <f>IFERROR(SUMIF([1]Transferencias!$P$7:$Q$359,CONCATENATE("08",RIGHT(CONCATENATE("0",DAY(F4)),2),RIGHT(CONCATENATE("0",MONTH(F4)),2)),[1]Transferencias!$Q$7:$Q$359),0)</f>
        <v>0</v>
      </c>
      <c r="G48" s="5">
        <f>IFERROR(SUMIF([1]Transferencias!$P$7:$Q$359,CONCATENATE("08",RIGHT(CONCATENATE("0",DAY(G4)),2),RIGHT(CONCATENATE("0",MONTH(G4)),2)),[1]Transferencias!$Q$7:$Q$359),0)</f>
        <v>0</v>
      </c>
      <c r="H48" s="5">
        <f>IFERROR(SUMIF([1]Transferencias!$P$7:$Q$359,CONCATENATE("08",RIGHT(CONCATENATE("0",DAY(H4)),2),RIGHT(CONCATENATE("0",MONTH(H4)),2)),[1]Transferencias!$Q$7:$Q$359),0)</f>
        <v>0</v>
      </c>
      <c r="I48" s="5">
        <f>IFERROR(SUMIF([1]Transferencias!$P$7:$Q$359,CONCATENATE("08",RIGHT(CONCATENATE("0",DAY(I4)),2),RIGHT(CONCATENATE("0",MONTH(I4)),2)),[1]Transferencias!$Q$7:$Q$359),0)</f>
        <v>0</v>
      </c>
      <c r="J48" s="5">
        <f>IFERROR(SUMIF([1]Transferencias!$P$7:$Q$359,CONCATENATE("08",RIGHT(CONCATENATE("0",DAY(J4)),2),RIGHT(CONCATENATE("0",MONTH(J4)),2)),[1]Transferencias!$Q$7:$Q$359),0)</f>
        <v>0</v>
      </c>
      <c r="K48" s="5">
        <f>IFERROR(SUMIF([1]Transferencias!$P$7:$Q$359,CONCATENATE("08",RIGHT(CONCATENATE("0",DAY(K4)),2),RIGHT(CONCATENATE("0",MONTH(K4)),2)),[1]Transferencias!$Q$7:$Q$359),0)</f>
        <v>0</v>
      </c>
      <c r="L48" s="5">
        <f>IFERROR(SUMIF([1]Transferencias!$P$7:$Q$359,CONCATENATE("08",RIGHT(CONCATENATE("0",DAY(L4)),2),RIGHT(CONCATENATE("0",MONTH(L4)),2)),[1]Transferencias!$Q$7:$Q$359),0)</f>
        <v>0</v>
      </c>
      <c r="M48" s="5">
        <f>IFERROR(SUMIF([1]Transferencias!$P$7:$Q$359,CONCATENATE("08",RIGHT(CONCATENATE("0",DAY(M4)),2),RIGHT(CONCATENATE("0",MONTH(M4)),2)),[1]Transferencias!$Q$7:$Q$359),0)</f>
        <v>0</v>
      </c>
      <c r="N48" s="5">
        <f>IFERROR(SUMIF([1]Transferencias!$P$7:$Q$359,CONCATENATE("08",RIGHT(CONCATENATE("0",DAY(N4)),2),RIGHT(CONCATENATE("0",MONTH(N4)),2)),[1]Transferencias!$Q$7:$Q$359),0)</f>
        <v>0</v>
      </c>
      <c r="O48" s="5">
        <f>IFERROR(SUMIF([1]Transferencias!$P$7:$Q$359,CONCATENATE("08",RIGHT(CONCATENATE("0",DAY(O4)),2),RIGHT(CONCATENATE("0",MONTH(O4)),2)),[1]Transferencias!$Q$7:$Q$359),0)</f>
        <v>0</v>
      </c>
      <c r="P48" s="5">
        <f>IFERROR(SUMIF([1]Transferencias!$P$7:$Q$359,CONCATENATE("08",RIGHT(CONCATENATE("0",DAY(P4)),2),RIGHT(CONCATENATE("0",MONTH(P4)),2)),[1]Transferencias!$Q$7:$Q$359),0)</f>
        <v>0</v>
      </c>
      <c r="Q48" s="5">
        <f>IFERROR(SUMIF([1]Transferencias!$P$7:$Q$359,CONCATENATE("08",RIGHT(CONCATENATE("0",DAY(Q4)),2),RIGHT(CONCATENATE("0",MONTH(Q4)),2)),[1]Transferencias!$Q$7:$Q$359),0)</f>
        <v>0</v>
      </c>
      <c r="R48" s="5">
        <f>IFERROR(SUMIF([1]Transferencias!$P$7:$Q$359,CONCATENATE("08",RIGHT(CONCATENATE("0",DAY(R4)),2),RIGHT(CONCATENATE("0",MONTH(R4)),2)),[1]Transferencias!$Q$7:$Q$359),0)</f>
        <v>0</v>
      </c>
      <c r="S48" s="5">
        <f>IFERROR(SUMIF([1]Transferencias!$P$7:$Q$359,CONCATENATE("08",RIGHT(CONCATENATE("0",DAY(S4)),2),RIGHT(CONCATENATE("0",MONTH(S4)),2)),[1]Transferencias!$Q$7:$Q$359),0)</f>
        <v>0</v>
      </c>
      <c r="T48" s="5">
        <f>IFERROR(SUMIF([1]Transferencias!$P$7:$Q$359,CONCATENATE("08",RIGHT(CONCATENATE("0",DAY(T4)),2),RIGHT(CONCATENATE("0",MONTH(T4)),2)),[1]Transferencias!$Q$7:$Q$359),0)</f>
        <v>0</v>
      </c>
      <c r="U48" s="5">
        <f>IFERROR(SUMIF([1]Transferencias!$P$7:$Q$359,CONCATENATE("08",RIGHT(CONCATENATE("0",DAY(U4)),2),RIGHT(CONCATENATE("0",MONTH(U4)),2)),[1]Transferencias!$Q$7:$Q$359),0)</f>
        <v>0</v>
      </c>
      <c r="V48" s="5">
        <f>IFERROR(SUMIF([1]Transferencias!$P$7:$Q$359,CONCATENATE("08",RIGHT(CONCATENATE("0",DAY(V4)),2),RIGHT(CONCATENATE("0",MONTH(V4)),2)),[1]Transferencias!$Q$7:$Q$359),0)</f>
        <v>0</v>
      </c>
      <c r="W48" s="5">
        <f>IFERROR(SUMIF([1]Transferencias!$P$7:$Q$359,CONCATENATE("08",RIGHT(CONCATENATE("0",DAY(W4)),2),RIGHT(CONCATENATE("0",MONTH(W4)),2)),[1]Transferencias!$Q$7:$Q$359),0)</f>
        <v>0</v>
      </c>
      <c r="X48" s="5">
        <f>IFERROR(SUMIF([1]Transferencias!$P$7:$Q$359,CONCATENATE("08",RIGHT(CONCATENATE("0",DAY(X4)),2),RIGHT(CONCATENATE("0",MONTH(X4)),2)),[1]Transferencias!$Q$7:$Q$359),0)</f>
        <v>0</v>
      </c>
      <c r="Y48" s="5">
        <f>IFERROR(SUMIF([1]Transferencias!$P$7:$Q$359,CONCATENATE("08",RIGHT(CONCATENATE("0",DAY(Y4)),2),RIGHT(CONCATENATE("0",MONTH(Y4)),2)),[1]Transferencias!$Q$7:$Q$359),0)</f>
        <v>0</v>
      </c>
      <c r="Z48" s="5">
        <f>IFERROR(SUMIF([1]Transferencias!$P$7:$Q$359,CONCATENATE("08",RIGHT(CONCATENATE("0",DAY(Z4)),2),RIGHT(CONCATENATE("0",MONTH(Z4)),2)),[1]Transferencias!$Q$7:$Q$359),0)</f>
        <v>0</v>
      </c>
      <c r="AA48" s="5">
        <f>IFERROR(SUMIF([1]Transferencias!$P$7:$Q$359,CONCATENATE("08",RIGHT(CONCATENATE("0",DAY(AA4)),2),RIGHT(CONCATENATE("0",MONTH(AA4)),2)),[1]Transferencias!$Q$7:$Q$359),0)</f>
        <v>0</v>
      </c>
      <c r="AB48" s="5">
        <f>IFERROR(SUMIF([1]Transferencias!$P$7:$Q$359,CONCATENATE("08",RIGHT(CONCATENATE("0",DAY(AB4)),2),RIGHT(CONCATENATE("0",MONTH(AB4)),2)),[1]Transferencias!$Q$7:$Q$359),0)</f>
        <v>0</v>
      </c>
      <c r="AC48" s="5">
        <f>IFERROR(SUMIF([1]Transferencias!$P$7:$Q$359,CONCATENATE("08",RIGHT(CONCATENATE("0",DAY(AC4)),2),RIGHT(CONCATENATE("0",MONTH(AC4)),2)),[1]Transferencias!$Q$7:$Q$359),0)</f>
        <v>0</v>
      </c>
      <c r="AD48" s="5">
        <f>IFERROR(SUMIF([1]Transferencias!$P$7:$Q$359,CONCATENATE("08",RIGHT(CONCATENATE("0",DAY(AD4)),2),RIGHT(CONCATENATE("0",MONTH(AD4)),2)),[1]Transferencias!$Q$7:$Q$359),0)</f>
        <v>0</v>
      </c>
      <c r="AE48" s="5">
        <f>IFERROR(SUMIF([1]Transferencias!$P$7:$Q$359,CONCATENATE("08",RIGHT(CONCATENATE("0",DAY(AE4)),2),RIGHT(CONCATENATE("0",MONTH(AE4)),2)),[1]Transferencias!$Q$7:$Q$359),0)</f>
        <v>0</v>
      </c>
      <c r="AF48" s="5">
        <f>IFERROR(SUMIF([1]Transferencias!$P$7:$Q$359,CONCATENATE("08",RIGHT(CONCATENATE("0",DAY(AF4)),2),RIGHT(CONCATENATE("0",MONTH(AF4)),2)),[1]Transferencias!$Q$7:$Q$359),0)</f>
        <v>0</v>
      </c>
      <c r="AG48" s="5">
        <f>IFERROR(SUMIF([1]Transferencias!$P$7:$Q$359,CONCATENATE("08",RIGHT(CONCATENATE("0",DAY(AG4)),2),RIGHT(CONCATENATE("0",MONTH(AG4)),2)),[1]Transferencias!$Q$7:$Q$359),0)</f>
        <v>0</v>
      </c>
      <c r="AH48" s="5">
        <f>IFERROR(SUMIF([1]Transferencias!$P$7:$Q$359,CONCATENATE("08",RIGHT(CONCATENATE("0",DAY(AH4)),2),RIGHT(CONCATENATE("0",MONTH(AH4)),2)),[1]Transferencias!$Q$7:$Q$359),0)</f>
        <v>0</v>
      </c>
      <c r="AI48" s="5">
        <f>IFERROR(SUMIF([1]Transferencias!$P$7:$Q$359,CONCATENATE("08",RIGHT(CONCATENATE("0",DAY(AI4)),2),RIGHT(CONCATENATE("0",MONTH(AI4)),2)),[1]Transferencias!$Q$7:$Q$359),0)</f>
        <v>0</v>
      </c>
      <c r="AJ48" s="5">
        <f>IFERROR(SUMIF([1]Transferencias!$P$7:$Q$359,CONCATENATE("08",RIGHT(CONCATENATE("0",DAY(AJ4)),2),RIGHT(CONCATENATE("0",MONTH(AJ4)),2)),[1]Transferencias!$Q$7:$Q$359),0)</f>
        <v>0</v>
      </c>
      <c r="AK48" s="5">
        <f>IFERROR(SUMIF([1]Transferencias!$P$7:$Q$359,CONCATENATE("08",RIGHT(CONCATENATE("0",DAY(AK4)),2),RIGHT(CONCATENATE("0",MONTH(AK4)),2)),[1]Transferencias!$Q$7:$Q$359),0)</f>
        <v>0</v>
      </c>
      <c r="AL48" s="5">
        <f>IFERROR(SUMIF([1]Transferencias!$P$7:$Q$359,CONCATENATE("08",RIGHT(CONCATENATE("0",DAY(AL4)),2),RIGHT(CONCATENATE("0",MONTH(AL4)),2)),[1]Transferencias!$Q$7:$Q$359),0)</f>
        <v>0</v>
      </c>
      <c r="AM48" s="5">
        <f>IFERROR(SUMIF([1]Transferencias!$P$7:$Q$359,CONCATENATE("08",RIGHT(CONCATENATE("0",DAY(AM4)),2),RIGHT(CONCATENATE("0",MONTH(AM4)),2)),[1]Transferencias!$Q$7:$Q$359),0)</f>
        <v>0</v>
      </c>
      <c r="AN48" s="5">
        <f>IFERROR(SUMIF([1]Transferencias!$P$7:$Q$359,CONCATENATE("08",RIGHT(CONCATENATE("0",DAY(AN4)),2),RIGHT(CONCATENATE("0",MONTH(AN4)),2)),[1]Transferencias!$Q$7:$Q$359),0)</f>
        <v>0</v>
      </c>
      <c r="AO48" s="5">
        <f>IFERROR(SUMIF([1]Transferencias!$P$7:$Q$359,CONCATENATE("08",RIGHT(CONCATENATE("0",DAY(AO4)),2),RIGHT(CONCATENATE("0",MONTH(AO4)),2)),[1]Transferencias!$Q$7:$Q$359),0)</f>
        <v>0</v>
      </c>
      <c r="AP48" s="5">
        <f>IFERROR(SUMIF([1]Transferencias!$P$7:$Q$359,CONCATENATE("08",RIGHT(CONCATENATE("0",DAY(AP4)),2),RIGHT(CONCATENATE("0",MONTH(AP4)),2)),[1]Transferencias!$Q$7:$Q$359),0)</f>
        <v>0</v>
      </c>
      <c r="AQ48" s="5">
        <f>IFERROR(SUMIF([1]Transferencias!$P$7:$Q$359,CONCATENATE("08",RIGHT(CONCATENATE("0",DAY(AQ4)),2),RIGHT(CONCATENATE("0",MONTH(AQ4)),2)),[1]Transferencias!$Q$7:$Q$359),0)</f>
        <v>0</v>
      </c>
      <c r="AR48" s="5">
        <f>IFERROR(SUMIF([1]Transferencias!$P$7:$Q$359,CONCATENATE("08",RIGHT(CONCATENATE("0",DAY(AR4)),2),RIGHT(CONCATENATE("0",MONTH(AR4)),2)),[1]Transferencias!$Q$7:$Q$359),0)</f>
        <v>0</v>
      </c>
      <c r="AS48" s="5">
        <f>IFERROR(SUMIF([1]Transferencias!$P$7:$Q$359,CONCATENATE("08",RIGHT(CONCATENATE("0",DAY(AS4)),2),RIGHT(CONCATENATE("0",MONTH(AS4)),2)),[1]Transferencias!$Q$7:$Q$359),0)</f>
        <v>0</v>
      </c>
      <c r="AT48" s="5">
        <f>IFERROR(SUMIF([1]Transferencias!$P$7:$Q$359,CONCATENATE("08",RIGHT(CONCATENATE("0",DAY(AT4)),2),RIGHT(CONCATENATE("0",MONTH(AT4)),2)),[1]Transferencias!$Q$7:$Q$359),0)</f>
        <v>0</v>
      </c>
      <c r="AU48" s="5">
        <f>IFERROR(SUMIF([1]Transferencias!$P$7:$Q$359,CONCATENATE("08",RIGHT(CONCATENATE("0",DAY(AU4)),2),RIGHT(CONCATENATE("0",MONTH(AU4)),2)),[1]Transferencias!$Q$7:$Q$359),0)</f>
        <v>0</v>
      </c>
      <c r="AV48" s="5">
        <f>IFERROR(SUMIF([1]Transferencias!$P$7:$Q$359,CONCATENATE("08",RIGHT(CONCATENATE("0",DAY(AV4)),2),RIGHT(CONCATENATE("0",MONTH(AV4)),2)),[1]Transferencias!$Q$7:$Q$359),0)</f>
        <v>0</v>
      </c>
      <c r="AW48" s="5">
        <f>IFERROR(SUMIF([1]Transferencias!$P$7:$Q$359,CONCATENATE("08",RIGHT(CONCATENATE("0",DAY(AW4)),2),RIGHT(CONCATENATE("0",MONTH(AW4)),2)),[1]Transferencias!$Q$7:$Q$359),0)</f>
        <v>0</v>
      </c>
      <c r="AX48" s="5">
        <f>IFERROR(SUMIF([1]Transferencias!$P$7:$Q$359,CONCATENATE("08",RIGHT(CONCATENATE("0",DAY(AX4)),2),RIGHT(CONCATENATE("0",MONTH(AX4)),2)),[1]Transferencias!$Q$7:$Q$359),0)</f>
        <v>0</v>
      </c>
      <c r="AY48" s="5">
        <f>IFERROR(SUMIF([1]Transferencias!$P$7:$Q$359,CONCATENATE("08",RIGHT(CONCATENATE("0",DAY(AY4)),2),RIGHT(CONCATENATE("0",MONTH(AY4)),2)),[1]Transferencias!$Q$7:$Q$359),0)</f>
        <v>0</v>
      </c>
      <c r="AZ48" s="5">
        <f>IFERROR(SUMIF([1]Transferencias!$P$7:$Q$359,CONCATENATE("08",RIGHT(CONCATENATE("0",DAY(AZ4)),2),RIGHT(CONCATENATE("0",MONTH(AZ4)),2)),[1]Transferencias!$Q$7:$Q$359),0)</f>
        <v>0</v>
      </c>
      <c r="BA48" s="5">
        <f>IFERROR(SUMIF([1]Transferencias!$P$7:$Q$359,CONCATENATE("08",RIGHT(CONCATENATE("0",DAY(BA4)),2),RIGHT(CONCATENATE("0",MONTH(BA4)),2)),[1]Transferencias!$Q$7:$Q$359),0)</f>
        <v>0</v>
      </c>
      <c r="BB48" s="5">
        <f>IFERROR(SUMIF([1]Transferencias!$P$7:$Q$359,CONCATENATE("08",RIGHT(CONCATENATE("0",DAY(BB4)),2),RIGHT(CONCATENATE("0",MONTH(BB4)),2)),[1]Transferencias!$Q$7:$Q$359),0)</f>
        <v>0</v>
      </c>
      <c r="BC48" s="5">
        <f>IFERROR(SUMIF([1]Transferencias!$P$7:$Q$359,CONCATENATE("08",RIGHT(CONCATENATE("0",DAY(BC4)),2),RIGHT(CONCATENATE("0",MONTH(BC4)),2)),[1]Transferencias!$Q$7:$Q$359),0)</f>
        <v>0</v>
      </c>
      <c r="BD48" s="5">
        <f>IFERROR(SUMIF([1]Transferencias!$P$7:$Q$359,CONCATENATE("08",RIGHT(CONCATENATE("0",DAY(BD4)),2),RIGHT(CONCATENATE("0",MONTH(BD4)),2)),[1]Transferencias!$Q$7:$Q$359),0)</f>
        <v>0</v>
      </c>
      <c r="BE48" s="5">
        <f>IFERROR(SUMIF([1]Transferencias!$P$7:$Q$359,CONCATENATE("08",RIGHT(CONCATENATE("0",DAY(BE4)),2),RIGHT(CONCATENATE("0",MONTH(BE4)),2)),[1]Transferencias!$Q$7:$Q$359),0)</f>
        <v>0</v>
      </c>
      <c r="BF48" s="5">
        <f>IFERROR(SUMIF([1]Transferencias!$P$7:$Q$359,CONCATENATE("08",RIGHT(CONCATENATE("0",DAY(BF4)),2),RIGHT(CONCATENATE("0",MONTH(BF4)),2)),[1]Transferencias!$Q$7:$Q$359),0)</f>
        <v>0</v>
      </c>
      <c r="BG48" s="5">
        <f>IFERROR(SUMIF([1]Transferencias!$P$7:$Q$359,CONCATENATE("08",RIGHT(CONCATENATE("0",DAY(BG4)),2),RIGHT(CONCATENATE("0",MONTH(BG4)),2)),[1]Transferencias!$Q$7:$Q$359),0)</f>
        <v>0</v>
      </c>
      <c r="BH48" s="5">
        <f>IFERROR(SUMIF([1]Transferencias!$P$7:$Q$359,CONCATENATE("08",RIGHT(CONCATENATE("0",DAY(BH4)),2),RIGHT(CONCATENATE("0",MONTH(BH4)),2)),[1]Transferencias!$Q$7:$Q$359),0)</f>
        <v>0</v>
      </c>
      <c r="BI48" s="5">
        <f>IFERROR(SUMIF([1]Transferencias!$P$7:$Q$359,CONCATENATE("08",RIGHT(CONCATENATE("0",DAY(BI4)),2),RIGHT(CONCATENATE("0",MONTH(BI4)),2)),[1]Transferencias!$Q$7:$Q$359),0)</f>
        <v>0</v>
      </c>
      <c r="BJ48" s="5">
        <f>IFERROR(SUMIF([1]Transferencias!$P$7:$Q$359,CONCATENATE("08",RIGHT(CONCATENATE("0",DAY(BJ4)),2),RIGHT(CONCATENATE("0",MONTH(BJ4)),2)),[1]Transferencias!$Q$7:$Q$359),0)</f>
        <v>0</v>
      </c>
      <c r="BK48" s="5">
        <f>IFERROR(SUMIF([1]Transferencias!$P$7:$Q$359,CONCATENATE("08",RIGHT(CONCATENATE("0",DAY(BK4)),2),RIGHT(CONCATENATE("0",MONTH(BK4)),2)),[1]Transferencias!$Q$7:$Q$359),0)</f>
        <v>0</v>
      </c>
      <c r="BL48" s="5">
        <f>IFERROR(SUMIF([1]Transferencias!$P$7:$Q$359,CONCATENATE("08",RIGHT(CONCATENATE("0",DAY(BL4)),2),RIGHT(CONCATENATE("0",MONTH(BL4)),2)),[1]Transferencias!$Q$7:$Q$359),0)</f>
        <v>0</v>
      </c>
      <c r="BM48" s="5">
        <f>IFERROR(SUMIF([1]Transferencias!$P$7:$Q$359,CONCATENATE("08",RIGHT(CONCATENATE("0",DAY(BM4)),2),RIGHT(CONCATENATE("0",MONTH(BM4)),2)),[1]Transferencias!$Q$7:$Q$359),0)</f>
        <v>0</v>
      </c>
      <c r="BN48" s="5">
        <f>IFERROR(SUMIF([1]Transferencias!$P$7:$Q$359,CONCATENATE("08",RIGHT(CONCATENATE("0",DAY(BN4)),2),RIGHT(CONCATENATE("0",MONTH(BN4)),2)),[1]Transferencias!$Q$7:$Q$359),0)</f>
        <v>0</v>
      </c>
      <c r="BO48" s="5">
        <f>IFERROR(SUMIF([1]Transferencias!$P$7:$Q$359,CONCATENATE("08",RIGHT(CONCATENATE("0",DAY(BO4)),2),RIGHT(CONCATENATE("0",MONTH(BO4)),2)),[1]Transferencias!$Q$7:$Q$359),0)</f>
        <v>0</v>
      </c>
      <c r="BP48" s="5">
        <f>IFERROR(SUMIF([1]Transferencias!$P$7:$Q$359,CONCATENATE("08",RIGHT(CONCATENATE("0",DAY(BP4)),2),RIGHT(CONCATENATE("0",MONTH(BP4)),2)),[1]Transferencias!$Q$7:$Q$359),0)</f>
        <v>0</v>
      </c>
      <c r="BQ48" s="5">
        <f>IFERROR(SUMIF([1]Transferencias!$P$7:$Q$359,CONCATENATE("08",RIGHT(CONCATENATE("0",DAY(BQ4)),2),RIGHT(CONCATENATE("0",MONTH(BQ4)),2)),[1]Transferencias!$Q$7:$Q$359),0)</f>
        <v>0</v>
      </c>
      <c r="BR48" s="5">
        <f>IFERROR(SUMIF([1]Transferencias!$P$7:$Q$359,CONCATENATE("08",RIGHT(CONCATENATE("0",DAY(BR4)),2),RIGHT(CONCATENATE("0",MONTH(BR4)),2)),[1]Transferencias!$Q$7:$Q$359),0)</f>
        <v>0</v>
      </c>
      <c r="BS48" s="5">
        <f>IFERROR(SUMIF([1]Transferencias!$P$7:$Q$359,CONCATENATE("08",RIGHT(CONCATENATE("0",DAY(BS4)),2),RIGHT(CONCATENATE("0",MONTH(BS4)),2)),[1]Transferencias!$Q$7:$Q$359),0)</f>
        <v>0</v>
      </c>
      <c r="BT48" s="5">
        <f>IFERROR(SUMIF([1]Transferencias!$P$7:$Q$359,CONCATENATE("08",RIGHT(CONCATENATE("0",DAY(BT4)),2),RIGHT(CONCATENATE("0",MONTH(BT4)),2)),[1]Transferencias!$Q$7:$Q$359),0)</f>
        <v>0</v>
      </c>
      <c r="BU48" s="5">
        <f>IFERROR(SUMIF([1]Transferencias!$P$7:$Q$359,CONCATENATE("08",RIGHT(CONCATENATE("0",DAY(BU4)),2),RIGHT(CONCATENATE("0",MONTH(BU4)),2)),[1]Transferencias!$Q$7:$Q$359),0)</f>
        <v>0</v>
      </c>
      <c r="BV48" s="5">
        <f>IFERROR(SUMIF([1]Transferencias!$P$7:$Q$359,CONCATENATE("08",RIGHT(CONCATENATE("0",DAY(BV4)),2),RIGHT(CONCATENATE("0",MONTH(BV4)),2)),[1]Transferencias!$Q$7:$Q$359),0)</f>
        <v>0</v>
      </c>
      <c r="BW48" s="5">
        <v>1500000</v>
      </c>
      <c r="BX48" s="5">
        <f>IFERROR(SUMIF([1]Transferencias!$P$7:$Q$359,CONCATENATE("08",RIGHT(CONCATENATE("0",DAY(BX4)),2),RIGHT(CONCATENATE("0",MONTH(BX4)),2)),[1]Transferencias!$Q$7:$Q$359),0)</f>
        <v>0</v>
      </c>
      <c r="BY48" s="5">
        <f>IFERROR(SUMIF([1]Transferencias!$P$7:$Q$359,CONCATENATE("08",RIGHT(CONCATENATE("0",DAY(BY4)),2),RIGHT(CONCATENATE("0",MONTH(BY4)),2)),[1]Transferencias!$Q$7:$Q$359),0)</f>
        <v>0</v>
      </c>
      <c r="BZ48" s="5">
        <f>IFERROR(SUMIF([1]Transferencias!$P$7:$Q$359,CONCATENATE("08",RIGHT(CONCATENATE("0",DAY(BZ4)),2),RIGHT(CONCATENATE("0",MONTH(BZ4)),2)),[1]Transferencias!$Q$7:$Q$359),0)</f>
        <v>0</v>
      </c>
      <c r="CA48" s="5">
        <f>IFERROR(SUMIF([1]Transferencias!$P$7:$Q$359,CONCATENATE("08",RIGHT(CONCATENATE("0",DAY(CA4)),2),RIGHT(CONCATENATE("0",MONTH(CA4)),2)),[1]Transferencias!$Q$7:$Q$359),0)</f>
        <v>0</v>
      </c>
      <c r="CB48" s="5">
        <v>1503586.96</v>
      </c>
      <c r="CC48" s="5">
        <f>IFERROR(SUMIF([1]Transferencias!$P$7:$Q$359,CONCATENATE("08",RIGHT(CONCATENATE("0",DAY(CC4)),2),RIGHT(CONCATENATE("0",MONTH(CC4)),2)),[1]Transferencias!$Q$7:$Q$359),0)</f>
        <v>0</v>
      </c>
      <c r="CD48" s="5">
        <f>IFERROR(SUMIF([1]Transferencias!$P$7:$Q$359,CONCATENATE("08",RIGHT(CONCATENATE("0",DAY(CD4)),2),RIGHT(CONCATENATE("0",MONTH(CD4)),2)),[1]Transferencias!$Q$7:$Q$359),0)</f>
        <v>0</v>
      </c>
      <c r="CE48" s="5">
        <f>IFERROR(SUMIF([1]Transferencias!$P$7:$Q$359,CONCATENATE("08",RIGHT(CONCATENATE("0",DAY(CE4)),2),RIGHT(CONCATENATE("0",MONTH(CE4)),2)),[1]Transferencias!$Q$7:$Q$359),0)</f>
        <v>0</v>
      </c>
      <c r="CF48" s="5">
        <f>IFERROR(SUMIF([1]Transferencias!$P$7:$Q$359,CONCATENATE("08",RIGHT(CONCATENATE("0",DAY(CF4)),2),RIGHT(CONCATENATE("0",MONTH(CF4)),2)),[1]Transferencias!$Q$7:$Q$359),0)</f>
        <v>0</v>
      </c>
      <c r="CG48" s="5">
        <f>IFERROR(SUMIF([1]Transferencias!$P$7:$Q$359,CONCATENATE("08",RIGHT(CONCATENATE("0",DAY(CG4)),2),RIGHT(CONCATENATE("0",MONTH(CG4)),2)),[1]Transferencias!$Q$7:$Q$359),0)</f>
        <v>0</v>
      </c>
      <c r="CH48" s="5">
        <f>IFERROR(SUMIF([1]Transferencias!$P$7:$Q$359,CONCATENATE("08",RIGHT(CONCATENATE("0",DAY(CH4)),2),RIGHT(CONCATENATE("0",MONTH(CH4)),2)),[1]Transferencias!$Q$7:$Q$359),0)</f>
        <v>0</v>
      </c>
      <c r="CI48" s="5">
        <f>IFERROR(SUMIF([1]Transferencias!$P$7:$Q$359,CONCATENATE("08",RIGHT(CONCATENATE("0",DAY(CI4)),2),RIGHT(CONCATENATE("0",MONTH(CI4)),2)),[1]Transferencias!$Q$7:$Q$359),0)</f>
        <v>0</v>
      </c>
      <c r="CJ48" s="5">
        <f>IFERROR(SUMIF([1]Transferencias!$P$7:$Q$359,CONCATENATE("08",RIGHT(CONCATENATE("0",DAY(CJ4)),2),RIGHT(CONCATENATE("0",MONTH(CJ4)),2)),[1]Transferencias!$Q$7:$Q$359),0)</f>
        <v>0</v>
      </c>
      <c r="CK48" s="5">
        <f>IFERROR(SUMIF([1]Transferencias!$P$7:$Q$359,CONCATENATE("08",RIGHT(CONCATENATE("0",DAY(CK4)),2),RIGHT(CONCATENATE("0",MONTH(CK4)),2)),[1]Transferencias!$Q$7:$Q$359),0)</f>
        <v>0</v>
      </c>
      <c r="CL48" s="5">
        <f>IFERROR(SUMIF([1]Transferencias!$P$7:$Q$359,CONCATENATE("08",RIGHT(CONCATENATE("0",DAY(CL4)),2),RIGHT(CONCATENATE("0",MONTH(CL4)),2)),[1]Transferencias!$Q$7:$Q$359),0)</f>
        <v>0</v>
      </c>
      <c r="CM48" s="5">
        <f>IFERROR(SUMIF([1]Transferencias!$P$7:$Q$359,CONCATENATE("08",RIGHT(CONCATENATE("0",DAY(CM4)),2),RIGHT(CONCATENATE("0",MONTH(CM4)),2)),[1]Transferencias!$Q$7:$Q$359),0)</f>
        <v>0</v>
      </c>
      <c r="CN48" s="5">
        <f>IFERROR(SUMIF([1]Transferencias!$P$7:$Q$359,CONCATENATE("08",RIGHT(CONCATENATE("0",DAY(CN4)),2),RIGHT(CONCATENATE("0",MONTH(CN4)),2)),[1]Transferencias!$Q$7:$Q$359),0)</f>
        <v>0</v>
      </c>
      <c r="CO48" s="5">
        <f>IFERROR(SUMIF([1]Transferencias!$P$7:$Q$359,CONCATENATE("08",RIGHT(CONCATENATE("0",DAY(CO4)),2),RIGHT(CONCATENATE("0",MONTH(CO4)),2)),[1]Transferencias!$Q$7:$Q$359),0)</f>
        <v>0</v>
      </c>
      <c r="CP48" s="5">
        <f>IFERROR(SUMIF([1]Transferencias!$P$7:$Q$359,CONCATENATE("08",RIGHT(CONCATENATE("0",DAY(CP4)),2),RIGHT(CONCATENATE("0",MONTH(CP4)),2)),[1]Transferencias!$Q$7:$Q$359),0)</f>
        <v>0</v>
      </c>
      <c r="CQ48" s="5">
        <f>IFERROR(SUMIF([1]Transferencias!$P$7:$Q$359,CONCATENATE("08",RIGHT(CONCATENATE("0",DAY(CQ4)),2),RIGHT(CONCATENATE("0",MONTH(CQ4)),2)),[1]Transferencias!$Q$7:$Q$359),0)</f>
        <v>0</v>
      </c>
      <c r="CR48" s="5">
        <f>IFERROR(SUMIF([1]Transferencias!$P$7:$Q$359,CONCATENATE("08",RIGHT(CONCATENATE("0",DAY(CR4)),2),RIGHT(CONCATENATE("0",MONTH(CR4)),2)),[1]Transferencias!$Q$7:$Q$359),0)</f>
        <v>0</v>
      </c>
      <c r="CS48" s="5">
        <f>IFERROR(SUMIF([1]Transferencias!$P$7:$Q$359,CONCATENATE("08",RIGHT(CONCATENATE("0",DAY(CS4)),2),RIGHT(CONCATENATE("0",MONTH(CS4)),2)),[1]Transferencias!$Q$7:$Q$359),0)</f>
        <v>0</v>
      </c>
      <c r="CT48" s="5">
        <f>IFERROR(SUMIF([1]Transferencias!$P$7:$Q$359,CONCATENATE("08",RIGHT(CONCATENATE("0",DAY(CT4)),2),RIGHT(CONCATENATE("0",MONTH(CT4)),2)),[1]Transferencias!$Q$7:$Q$359),0)</f>
        <v>0</v>
      </c>
      <c r="CU48" s="5">
        <f>IFERROR(SUMIF([1]Transferencias!$P$7:$Q$359,CONCATENATE("08",RIGHT(CONCATENATE("0",DAY(CU4)),2),RIGHT(CONCATENATE("0",MONTH(CU4)),2)),[1]Transferencias!$Q$7:$Q$359),0)</f>
        <v>0</v>
      </c>
      <c r="CV48" s="5">
        <f>IFERROR(SUMIF([1]Transferencias!$P$7:$Q$359,CONCATENATE("08",RIGHT(CONCATENATE("0",DAY(CV4)),2),RIGHT(CONCATENATE("0",MONTH(CV4)),2)),[1]Transferencias!$Q$7:$Q$359),0)</f>
        <v>0</v>
      </c>
      <c r="CW48" s="5">
        <f>IFERROR(SUMIF([1]Transferencias!$P$7:$Q$359,CONCATENATE("08",RIGHT(CONCATENATE("0",DAY(CW4)),2),RIGHT(CONCATENATE("0",MONTH(CW4)),2)),[1]Transferencias!$Q$7:$Q$359),0)</f>
        <v>0</v>
      </c>
      <c r="CX48" s="5">
        <f>IFERROR(SUMIF([1]Transferencias!$P$7:$Q$359,CONCATENATE("08",RIGHT(CONCATENATE("0",DAY(CX4)),2),RIGHT(CONCATENATE("0",MONTH(CX4)),2)),[1]Transferencias!$Q$7:$Q$359),0)</f>
        <v>0</v>
      </c>
      <c r="CY48" s="5">
        <f>IFERROR(SUMIF([1]Transferencias!$P$7:$Q$359,CONCATENATE("08",RIGHT(CONCATENATE("0",DAY(CY4)),2),RIGHT(CONCATENATE("0",MONTH(CY4)),2)),[1]Transferencias!$Q$7:$Q$359),0)</f>
        <v>0</v>
      </c>
      <c r="CZ48" s="5">
        <f>IFERROR(SUMIF([1]Transferencias!$P$7:$Q$359,CONCATENATE("08",RIGHT(CONCATENATE("0",DAY(CZ4)),2),RIGHT(CONCATENATE("0",MONTH(CZ4)),2)),[1]Transferencias!$Q$7:$Q$359),0)</f>
        <v>0</v>
      </c>
      <c r="DA48" s="5">
        <f>IFERROR(SUMIF([1]Transferencias!$P$7:$Q$359,CONCATENATE("08",RIGHT(CONCATENATE("0",DAY(DA4)),2),RIGHT(CONCATENATE("0",MONTH(DA4)),2)),[1]Transferencias!$Q$7:$Q$359),0)</f>
        <v>0</v>
      </c>
      <c r="DB48" s="5">
        <f>IFERROR(SUMIF([1]Transferencias!$P$7:$Q$359,CONCATENATE("08",RIGHT(CONCATENATE("0",DAY(DB4)),2),RIGHT(CONCATENATE("0",MONTH(DB4)),2)),[1]Transferencias!$Q$7:$Q$359),0)</f>
        <v>0</v>
      </c>
      <c r="DC48" s="5">
        <f>IFERROR(SUMIF([1]Transferencias!$P$7:$Q$359,CONCATENATE("08",RIGHT(CONCATENATE("0",DAY(DC4)),2),RIGHT(CONCATENATE("0",MONTH(DC4)),2)),[1]Transferencias!$Q$7:$Q$359),0)</f>
        <v>0</v>
      </c>
      <c r="DD48" s="5">
        <f>IFERROR(SUMIF([1]Transferencias!$P$7:$Q$359,CONCATENATE("08",RIGHT(CONCATENATE("0",DAY(DD4)),2),RIGHT(CONCATENATE("0",MONTH(DD4)),2)),[1]Transferencias!$Q$7:$Q$359),0)</f>
        <v>0</v>
      </c>
      <c r="DE48" s="5">
        <f>IFERROR(SUMIF([1]Transferencias!$P$7:$Q$359,CONCATENATE("08",RIGHT(CONCATENATE("0",DAY(DE4)),2),RIGHT(CONCATENATE("0",MONTH(DE4)),2)),[1]Transferencias!$Q$7:$Q$359),0)</f>
        <v>0</v>
      </c>
      <c r="DF48" s="5">
        <f>IFERROR(SUMIF([1]Transferencias!$P$7:$Q$359,CONCATENATE("08",RIGHT(CONCATENATE("0",DAY(DF4)),2),RIGHT(CONCATENATE("0",MONTH(DF4)),2)),[1]Transferencias!$Q$7:$Q$359),0)</f>
        <v>0</v>
      </c>
      <c r="DG48" s="5">
        <f>IFERROR(SUMIF([1]Transferencias!$P$7:$Q$359,CONCATENATE("08",RIGHT(CONCATENATE("0",DAY(DG4)),2),RIGHT(CONCATENATE("0",MONTH(DG4)),2)),[1]Transferencias!$Q$7:$Q$359),0)</f>
        <v>0</v>
      </c>
      <c r="DH48" s="5">
        <f>IFERROR(SUMIF([1]Transferencias!$P$7:$Q$359,CONCATENATE("08",RIGHT(CONCATENATE("0",DAY(DH4)),2),RIGHT(CONCATENATE("0",MONTH(DH4)),2)),[1]Transferencias!$Q$7:$Q$359),0)</f>
        <v>0</v>
      </c>
      <c r="DI48" s="5">
        <f>IFERROR(SUMIF([1]Transferencias!$P$7:$Q$359,CONCATENATE("08",RIGHT(CONCATENATE("0",DAY(DI4)),2),RIGHT(CONCATENATE("0",MONTH(DI4)),2)),[1]Transferencias!$Q$7:$Q$359),0)</f>
        <v>0</v>
      </c>
      <c r="DJ48" s="5">
        <f>IFERROR(SUMIF([1]Transferencias!$P$7:$Q$359,CONCATENATE("08",RIGHT(CONCATENATE("0",DAY(DJ4)),2),RIGHT(CONCATENATE("0",MONTH(DJ4)),2)),[1]Transferencias!$Q$7:$Q$359),0)</f>
        <v>0</v>
      </c>
      <c r="DK48" s="5">
        <f>IFERROR(SUMIF([1]Transferencias!$P$7:$Q$359,CONCATENATE("08",RIGHT(CONCATENATE("0",DAY(DK4)),2),RIGHT(CONCATENATE("0",MONTH(DK4)),2)),[1]Transferencias!$Q$7:$Q$359),0)</f>
        <v>0</v>
      </c>
      <c r="DL48" s="5">
        <f>IFERROR(SUMIF([1]Transferencias!$P$7:$Q$359,CONCATENATE("08",RIGHT(CONCATENATE("0",DAY(DL4)),2),RIGHT(CONCATENATE("0",MONTH(DL4)),2)),[1]Transferencias!$Q$7:$Q$359),0)</f>
        <v>0</v>
      </c>
      <c r="DM48" s="5">
        <f>IFERROR(SUMIF([1]Transferencias!$P$7:$Q$359,CONCATENATE("08",RIGHT(CONCATENATE("0",DAY(DM4)),2),RIGHT(CONCATENATE("0",MONTH(DM4)),2)),[1]Transferencias!$Q$7:$Q$359),0)</f>
        <v>0</v>
      </c>
      <c r="DN48" s="5">
        <f>IFERROR(SUMIF([1]Transferencias!$P$7:$Q$359,CONCATENATE("08",RIGHT(CONCATENATE("0",DAY(DN4)),2),RIGHT(CONCATENATE("0",MONTH(DN4)),2)),[1]Transferencias!$Q$7:$Q$359),0)</f>
        <v>0</v>
      </c>
      <c r="DO48" s="5">
        <f>IFERROR(SUMIF([1]Transferencias!$P$7:$Q$359,CONCATENATE("08",RIGHT(CONCATENATE("0",DAY(DO4)),2),RIGHT(CONCATENATE("0",MONTH(DO4)),2)),[1]Transferencias!$Q$7:$Q$359),0)</f>
        <v>0</v>
      </c>
      <c r="DP48" s="5">
        <f>IFERROR(SUMIF([1]Transferencias!$P$7:$Q$359,CONCATENATE("08",RIGHT(CONCATENATE("0",DAY(DP4)),2),RIGHT(CONCATENATE("0",MONTH(DP4)),2)),[1]Transferencias!$Q$7:$Q$359),0)</f>
        <v>0</v>
      </c>
      <c r="DQ48" s="5">
        <f>IFERROR(SUMIF([1]Transferencias!$P$7:$Q$359,CONCATENATE("08",RIGHT(CONCATENATE("0",DAY(DQ4)),2),RIGHT(CONCATENATE("0",MONTH(DQ4)),2)),[1]Transferencias!$Q$7:$Q$359),0)</f>
        <v>0</v>
      </c>
      <c r="DR48" s="5">
        <f>IFERROR(SUMIF([1]Transferencias!$P$7:$Q$359,CONCATENATE("08",RIGHT(CONCATENATE("0",DAY(DR4)),2),RIGHT(CONCATENATE("0",MONTH(DR4)),2)),[1]Transferencias!$Q$7:$Q$359),0)</f>
        <v>0</v>
      </c>
      <c r="DS48" s="5">
        <f>IFERROR(SUMIF([1]Transferencias!$P$7:$Q$359,CONCATENATE("08",RIGHT(CONCATENATE("0",DAY(DS4)),2),RIGHT(CONCATENATE("0",MONTH(DS4)),2)),[1]Transferencias!$Q$7:$Q$359),0)</f>
        <v>0</v>
      </c>
      <c r="DT48" s="5">
        <f>IFERROR(SUMIF([1]Transferencias!$P$7:$Q$359,CONCATENATE("08",RIGHT(CONCATENATE("0",DAY(DT4)),2),RIGHT(CONCATENATE("0",MONTH(DT4)),2)),[1]Transferencias!$Q$7:$Q$359),0)</f>
        <v>0</v>
      </c>
      <c r="DU48" s="5">
        <f>IFERROR(SUMIF([1]Transferencias!$P$7:$Q$359,CONCATENATE("08",RIGHT(CONCATENATE("0",DAY(DU4)),2),RIGHT(CONCATENATE("0",MONTH(DU4)),2)),[1]Transferencias!$Q$7:$Q$359),0)</f>
        <v>0</v>
      </c>
      <c r="DV48" s="5">
        <f>IFERROR(SUMIF([1]Transferencias!$P$7:$Q$359,CONCATENATE("08",RIGHT(CONCATENATE("0",DAY(DV4)),2),RIGHT(CONCATENATE("0",MONTH(DV4)),2)),[1]Transferencias!$Q$7:$Q$359),0)</f>
        <v>0</v>
      </c>
      <c r="DW48" s="5">
        <f>IFERROR(SUMIF([1]Transferencias!$P$7:$Q$359,CONCATENATE("08",RIGHT(CONCATENATE("0",DAY(DW4)),2),RIGHT(CONCATENATE("0",MONTH(DW4)),2)),[1]Transferencias!$Q$7:$Q$359),0)</f>
        <v>0</v>
      </c>
      <c r="DX48" s="5">
        <f>IFERROR(SUMIF([1]Transferencias!$P$7:$Q$359,CONCATENATE("08",RIGHT(CONCATENATE("0",DAY(DX4)),2),RIGHT(CONCATENATE("0",MONTH(DX4)),2)),[1]Transferencias!$Q$7:$Q$359),0)</f>
        <v>0</v>
      </c>
      <c r="DY48" s="5">
        <f>IFERROR(SUMIF([1]Transferencias!$P$7:$Q$359,CONCATENATE("08",RIGHT(CONCATENATE("0",DAY(DY4)),2),RIGHT(CONCATENATE("0",MONTH(DY4)),2)),[1]Transferencias!$Q$7:$Q$359),0)</f>
        <v>0</v>
      </c>
      <c r="DZ48" s="5">
        <f>IFERROR(SUMIF([1]Transferencias!$P$7:$Q$359,CONCATENATE("08",RIGHT(CONCATENATE("0",DAY(DZ4)),2),RIGHT(CONCATENATE("0",MONTH(DZ4)),2)),[1]Transferencias!$Q$7:$Q$359),0)</f>
        <v>0</v>
      </c>
      <c r="EA48" s="5">
        <f>IFERROR(SUMIF([1]Transferencias!$P$7:$Q$359,CONCATENATE("08",RIGHT(CONCATENATE("0",DAY(EA4)),2),RIGHT(CONCATENATE("0",MONTH(EA4)),2)),[1]Transferencias!$Q$7:$Q$359),0)</f>
        <v>0</v>
      </c>
      <c r="EB48" s="5">
        <f>IFERROR(SUMIF([1]Transferencias!$P$7:$Q$359,CONCATENATE("08",RIGHT(CONCATENATE("0",DAY(EB4)),2),RIGHT(CONCATENATE("0",MONTH(EB4)),2)),[1]Transferencias!$Q$7:$Q$359),0)</f>
        <v>0</v>
      </c>
      <c r="EC48" s="5">
        <f>IFERROR(SUMIF([1]Transferencias!$P$7:$Q$359,CONCATENATE("08",RIGHT(CONCATENATE("0",DAY(EC4)),2),RIGHT(CONCATENATE("0",MONTH(EC4)),2)),[1]Transferencias!$Q$7:$Q$359),0)</f>
        <v>0</v>
      </c>
      <c r="ED48" s="5">
        <f>IFERROR(SUMIF([1]Transferencias!$P$7:$Q$359,CONCATENATE("08",RIGHT(CONCATENATE("0",DAY(ED4)),2),RIGHT(CONCATENATE("0",MONTH(ED4)),2)),[1]Transferencias!$Q$7:$Q$359),0)</f>
        <v>0</v>
      </c>
      <c r="EE48" s="5">
        <f>IFERROR(SUMIF([1]Transferencias!$P$7:$Q$359,CONCATENATE("08",RIGHT(CONCATENATE("0",DAY(EE4)),2),RIGHT(CONCATENATE("0",MONTH(EE4)),2)),[1]Transferencias!$Q$7:$Q$359),0)</f>
        <v>0</v>
      </c>
      <c r="EF48" s="5">
        <f>IFERROR(SUMIF([1]Transferencias!$P$7:$Q$359,CONCATENATE("08",RIGHT(CONCATENATE("0",DAY(EF4)),2),RIGHT(CONCATENATE("0",MONTH(EF4)),2)),[1]Transferencias!$Q$7:$Q$359),0)</f>
        <v>0</v>
      </c>
      <c r="EG48" s="5">
        <f>IFERROR(SUMIF([1]Transferencias!$P$7:$Q$359,CONCATENATE("08",RIGHT(CONCATENATE("0",DAY(EG4)),2),RIGHT(CONCATENATE("0",MONTH(EG4)),2)),[1]Transferencias!$Q$7:$Q$359),0)</f>
        <v>0</v>
      </c>
      <c r="EH48" s="5">
        <f>IFERROR(SUMIF([1]Transferencias!$P$7:$Q$359,CONCATENATE("08",RIGHT(CONCATENATE("0",DAY(EH4)),2),RIGHT(CONCATENATE("0",MONTH(EH4)),2)),[1]Transferencias!$Q$7:$Q$359),0)</f>
        <v>0</v>
      </c>
      <c r="EI48" s="5">
        <f>IFERROR(SUMIF([1]Transferencias!$P$7:$Q$359,CONCATENATE("08",RIGHT(CONCATENATE("0",DAY(EI4)),2),RIGHT(CONCATENATE("0",MONTH(EI4)),2)),[1]Transferencias!$Q$7:$Q$359),0)</f>
        <v>0</v>
      </c>
      <c r="EJ48" s="5">
        <f>IFERROR(SUMIF([1]Transferencias!$P$7:$Q$359,CONCATENATE("08",RIGHT(CONCATENATE("0",DAY(EJ4)),2),RIGHT(CONCATENATE("0",MONTH(EJ4)),2)),[1]Transferencias!$Q$7:$Q$359),0)</f>
        <v>0</v>
      </c>
      <c r="EK48" s="5">
        <f>IFERROR(SUMIF([1]Transferencias!$P$7:$Q$359,CONCATENATE("08",RIGHT(CONCATENATE("0",DAY(EK4)),2),RIGHT(CONCATENATE("0",MONTH(EK4)),2)),[1]Transferencias!$Q$7:$Q$359),0)</f>
        <v>0</v>
      </c>
      <c r="EL48" s="5">
        <f>IFERROR(SUMIF([1]Transferencias!$P$7:$Q$359,CONCATENATE("08",RIGHT(CONCATENATE("0",DAY(EL4)),2),RIGHT(CONCATENATE("0",MONTH(EL4)),2)),[1]Transferencias!$Q$7:$Q$359),0)</f>
        <v>0</v>
      </c>
      <c r="EM48" s="5">
        <f>IFERROR(SUMIF([1]Transferencias!$P$7:$Q$359,CONCATENATE("08",RIGHT(CONCATENATE("0",DAY(EM4)),2),RIGHT(CONCATENATE("0",MONTH(EM4)),2)),[1]Transferencias!$Q$7:$Q$359),0)</f>
        <v>0</v>
      </c>
      <c r="EN48" s="5">
        <f>IFERROR(SUMIF([1]Transferencias!$P$7:$Q$359,CONCATENATE("08",RIGHT(CONCATENATE("0",DAY(EN4)),2),RIGHT(CONCATENATE("0",MONTH(EN4)),2)),[1]Transferencias!$Q$7:$Q$359),0)</f>
        <v>0</v>
      </c>
      <c r="EO48" s="5">
        <f>IFERROR(SUMIF([1]Transferencias!$P$7:$Q$359,CONCATENATE("08",RIGHT(CONCATENATE("0",DAY(EO4)),2),RIGHT(CONCATENATE("0",MONTH(EO4)),2)),[1]Transferencias!$Q$7:$Q$359),0)</f>
        <v>0</v>
      </c>
      <c r="EP48" s="5">
        <f>IFERROR(SUMIF([1]Transferencias!$P$7:$Q$359,CONCATENATE("08",RIGHT(CONCATENATE("0",DAY(EP4)),2),RIGHT(CONCATENATE("0",MONTH(EP4)),2)),[1]Transferencias!$Q$7:$Q$359),0)</f>
        <v>0</v>
      </c>
      <c r="EQ48" s="5">
        <f>IFERROR(SUMIF([1]Transferencias!$P$7:$Q$359,CONCATENATE("08",RIGHT(CONCATENATE("0",DAY(EQ4)),2),RIGHT(CONCATENATE("0",MONTH(EQ4)),2)),[1]Transferencias!$Q$7:$Q$359),0)</f>
        <v>0</v>
      </c>
      <c r="ER48" s="5">
        <f>IFERROR(SUMIF([1]Transferencias!$P$7:$Q$359,CONCATENATE("08",RIGHT(CONCATENATE("0",DAY(ER4)),2),RIGHT(CONCATENATE("0",MONTH(ER4)),2)),[1]Transferencias!$Q$7:$Q$359),0)</f>
        <v>0</v>
      </c>
      <c r="ES48" s="5">
        <f>IFERROR(SUMIF([1]Transferencias!$P$7:$Q$359,CONCATENATE("08",RIGHT(CONCATENATE("0",DAY(ES4)),2),RIGHT(CONCATENATE("0",MONTH(ES4)),2)),[1]Transferencias!$Q$7:$Q$359),0)</f>
        <v>0</v>
      </c>
      <c r="ET48" s="5">
        <f>IFERROR(SUMIF([1]Transferencias!$P$7:$Q$359,CONCATENATE("08",RIGHT(CONCATENATE("0",DAY(ET4)),2),RIGHT(CONCATENATE("0",MONTH(ET4)),2)),[1]Transferencias!$Q$7:$Q$359),0)</f>
        <v>0</v>
      </c>
      <c r="EU48" s="5">
        <f>IFERROR(SUMIF([1]Transferencias!$P$7:$Q$359,CONCATENATE("08",RIGHT(CONCATENATE("0",DAY(EU4)),2),RIGHT(CONCATENATE("0",MONTH(EU4)),2)),[1]Transferencias!$Q$7:$Q$359),0)</f>
        <v>0</v>
      </c>
      <c r="EV48" s="5">
        <f>IFERROR(SUMIF([1]Transferencias!$P$7:$Q$359,CONCATENATE("08",RIGHT(CONCATENATE("0",DAY(EV4)),2),RIGHT(CONCATENATE("0",MONTH(EV4)),2)),[1]Transferencias!$Q$7:$Q$359),0)</f>
        <v>0</v>
      </c>
      <c r="EW48" s="5">
        <f>IFERROR(SUMIF([1]Transferencias!$P$7:$Q$359,CONCATENATE("08",RIGHT(CONCATENATE("0",DAY(EW4)),2),RIGHT(CONCATENATE("0",MONTH(EW4)),2)),[1]Transferencias!$Q$7:$Q$359),0)</f>
        <v>0</v>
      </c>
      <c r="EX48" s="5">
        <f>IFERROR(SUMIF([1]Transferencias!$P$7:$Q$359,CONCATENATE("08",RIGHT(CONCATENATE("0",DAY(EX4)),2),RIGHT(CONCATENATE("0",MONTH(EX4)),2)),[1]Transferencias!$Q$7:$Q$359),0)</f>
        <v>0</v>
      </c>
      <c r="EY48" s="5">
        <f>IFERROR(SUMIF([1]Transferencias!$P$7:$Q$359,CONCATENATE("08",RIGHT(CONCATENATE("0",DAY(EY4)),2),RIGHT(CONCATENATE("0",MONTH(EY4)),2)),[1]Transferencias!$Q$7:$Q$359),0)</f>
        <v>0</v>
      </c>
      <c r="EZ48" s="5">
        <f>IFERROR(SUMIF([1]Transferencias!$P$7:$Q$359,CONCATENATE("08",RIGHT(CONCATENATE("0",DAY(EZ4)),2),RIGHT(CONCATENATE("0",MONTH(EZ4)),2)),[1]Transferencias!$Q$7:$Q$359),0)</f>
        <v>0</v>
      </c>
      <c r="FA48" s="5">
        <f>IFERROR(SUMIF([1]Transferencias!$P$7:$Q$359,CONCATENATE("08",RIGHT(CONCATENATE("0",DAY(FA4)),2),RIGHT(CONCATENATE("0",MONTH(FA4)),2)),[1]Transferencias!$Q$7:$Q$359),0)</f>
        <v>0</v>
      </c>
      <c r="FB48" s="5">
        <f>IFERROR(SUMIF([1]Transferencias!$P$7:$Q$359,CONCATENATE("08",RIGHT(CONCATENATE("0",DAY(FB4)),2),RIGHT(CONCATENATE("0",MONTH(FB4)),2)),[1]Transferencias!$Q$7:$Q$359),0)</f>
        <v>0</v>
      </c>
      <c r="FC48" s="5">
        <f>IFERROR(SUMIF([1]Transferencias!$P$7:$Q$359,CONCATENATE("08",RIGHT(CONCATENATE("0",DAY(FC4)),2),RIGHT(CONCATENATE("0",MONTH(FC4)),2)),[1]Transferencias!$Q$7:$Q$359),0)</f>
        <v>0</v>
      </c>
      <c r="FD48" s="5">
        <f>IFERROR(SUMIF([1]Transferencias!$P$7:$Q$359,CONCATENATE("08",RIGHT(CONCATENATE("0",DAY(FD4)),2),RIGHT(CONCATENATE("0",MONTH(FD4)),2)),[1]Transferencias!$Q$7:$Q$359),0)</f>
        <v>0</v>
      </c>
      <c r="FE48" s="5">
        <f>IFERROR(SUMIF([1]Transferencias!$P$7:$Q$359,CONCATENATE("08",RIGHT(CONCATENATE("0",DAY(FE4)),2),RIGHT(CONCATENATE("0",MONTH(FE4)),2)),[1]Transferencias!$Q$7:$Q$359),0)</f>
        <v>0</v>
      </c>
      <c r="FF48" s="5">
        <f>IFERROR(SUMIF([1]Transferencias!$P$7:$Q$359,CONCATENATE("08",RIGHT(CONCATENATE("0",DAY(FF4)),2),RIGHT(CONCATENATE("0",MONTH(FF4)),2)),[1]Transferencias!$Q$7:$Q$359),0)</f>
        <v>0</v>
      </c>
      <c r="FG48" s="5">
        <f>IFERROR(SUMIF([1]Transferencias!$P$7:$Q$359,CONCATENATE("08",RIGHT(CONCATENATE("0",DAY(FG4)),2),RIGHT(CONCATENATE("0",MONTH(FG4)),2)),[1]Transferencias!$Q$7:$Q$359),0)</f>
        <v>0</v>
      </c>
      <c r="FH48" s="5">
        <f>IFERROR(SUMIF([1]Transferencias!$P$7:$Q$359,CONCATENATE("08",RIGHT(CONCATENATE("0",DAY(FH4)),2),RIGHT(CONCATENATE("0",MONTH(FH4)),2)),[1]Transferencias!$Q$7:$Q$359),0)</f>
        <v>0</v>
      </c>
      <c r="FI48" s="5">
        <f>IFERROR(SUMIF([1]Transferencias!$P$7:$Q$359,CONCATENATE("08",RIGHT(CONCATENATE("0",DAY(FI4)),2),RIGHT(CONCATENATE("0",MONTH(FI4)),2)),[1]Transferencias!$Q$7:$Q$359),0)</f>
        <v>0</v>
      </c>
      <c r="FJ48" s="5">
        <f>IFERROR(SUMIF([1]Transferencias!$P$7:$Q$359,CONCATENATE("08",RIGHT(CONCATENATE("0",DAY(FJ4)),2),RIGHT(CONCATENATE("0",MONTH(FJ4)),2)),[1]Transferencias!$Q$7:$Q$359),0)</f>
        <v>0</v>
      </c>
      <c r="FK48" s="5">
        <f>IFERROR(SUMIF([1]Transferencias!$P$7:$Q$359,CONCATENATE("08",RIGHT(CONCATENATE("0",DAY(FK4)),2),RIGHT(CONCATENATE("0",MONTH(FK4)),2)),[1]Transferencias!$Q$7:$Q$359),0)</f>
        <v>0</v>
      </c>
      <c r="FL48" s="5">
        <f>IFERROR(SUMIF([1]Transferencias!$P$7:$Q$359,CONCATENATE("08",RIGHT(CONCATENATE("0",DAY(FL4)),2),RIGHT(CONCATENATE("0",MONTH(FL4)),2)),[1]Transferencias!$Q$7:$Q$359),0)</f>
        <v>0</v>
      </c>
      <c r="FM48" s="5">
        <f>IFERROR(SUMIF([1]Transferencias!$P$7:$Q$359,CONCATENATE("08",RIGHT(CONCATENATE("0",DAY(FM4)),2),RIGHT(CONCATENATE("0",MONTH(FM4)),2)),[1]Transferencias!$Q$7:$Q$359),0)</f>
        <v>0</v>
      </c>
      <c r="FN48" s="5">
        <f>IFERROR(SUMIF([1]Transferencias!$P$7:$Q$359,CONCATENATE("08",RIGHT(CONCATENATE("0",DAY(FN4)),2),RIGHT(CONCATENATE("0",MONTH(FN4)),2)),[1]Transferencias!$Q$7:$Q$359),0)</f>
        <v>0</v>
      </c>
      <c r="FO48" s="5">
        <f>IFERROR(SUMIF([1]Transferencias!$P$7:$Q$359,CONCATENATE("08",RIGHT(CONCATENATE("0",DAY(FO4)),2),RIGHT(CONCATENATE("0",MONTH(FO4)),2)),[1]Transferencias!$Q$7:$Q$359),0)</f>
        <v>0</v>
      </c>
      <c r="FP48" s="5">
        <f>IFERROR(SUMIF([1]Transferencias!$P$7:$Q$359,CONCATENATE("08",RIGHT(CONCATENATE("0",DAY(FP4)),2),RIGHT(CONCATENATE("0",MONTH(FP4)),2)),[1]Transferencias!$Q$7:$Q$359),0)</f>
        <v>0</v>
      </c>
      <c r="FQ48" s="5">
        <f>IFERROR(SUMIF([1]Transferencias!$P$7:$Q$359,CONCATENATE("08",RIGHT(CONCATENATE("0",DAY(FQ4)),2),RIGHT(CONCATENATE("0",MONTH(FQ4)),2)),[1]Transferencias!$Q$7:$Q$359),0)</f>
        <v>0</v>
      </c>
      <c r="FR48" s="5">
        <f>IFERROR(SUMIF([1]Transferencias!$P$7:$Q$359,CONCATENATE("08",RIGHT(CONCATENATE("0",DAY(FR4)),2),RIGHT(CONCATENATE("0",MONTH(FR4)),2)),[1]Transferencias!$Q$7:$Q$359),0)</f>
        <v>0</v>
      </c>
      <c r="FS48" s="5">
        <f>IFERROR(SUMIF([1]Transferencias!$P$7:$Q$359,CONCATENATE("08",RIGHT(CONCATENATE("0",DAY(FS4)),2),RIGHT(CONCATENATE("0",MONTH(FS4)),2)),[1]Transferencias!$Q$7:$Q$359),0)</f>
        <v>0</v>
      </c>
      <c r="FT48" s="5">
        <f>IFERROR(SUMIF([1]Transferencias!$P$7:$Q$359,CONCATENATE("08",RIGHT(CONCATENATE("0",DAY(FT4)),2),RIGHT(CONCATENATE("0",MONTH(FT4)),2)),[1]Transferencias!$Q$7:$Q$359),0)</f>
        <v>0</v>
      </c>
      <c r="FU48" s="5">
        <f>IFERROR(SUMIF([1]Transferencias!$P$7:$Q$359,CONCATENATE("08",RIGHT(CONCATENATE("0",DAY(FU4)),2),RIGHT(CONCATENATE("0",MONTH(FU4)),2)),[1]Transferencias!$Q$7:$Q$359),0)</f>
        <v>0</v>
      </c>
      <c r="FV48" s="5">
        <f>IFERROR(SUMIF([1]Transferencias!$P$7:$Q$359,CONCATENATE("08",RIGHT(CONCATENATE("0",DAY(FV4)),2),RIGHT(CONCATENATE("0",MONTH(FV4)),2)),[1]Transferencias!$Q$7:$Q$359),0)</f>
        <v>0</v>
      </c>
      <c r="FW48" s="5">
        <f>IFERROR(SUMIF([1]Transferencias!$P$7:$Q$359,CONCATENATE("08",RIGHT(CONCATENATE("0",DAY(FW4)),2),RIGHT(CONCATENATE("0",MONTH(FW4)),2)),[1]Transferencias!$Q$7:$Q$359),0)</f>
        <v>0</v>
      </c>
      <c r="FX48" s="5">
        <f>IFERROR(SUMIF([1]Transferencias!$P$7:$Q$359,CONCATENATE("08",RIGHT(CONCATENATE("0",DAY(FX4)),2),RIGHT(CONCATENATE("0",MONTH(FX4)),2)),[1]Transferencias!$Q$7:$Q$359),0)</f>
        <v>0</v>
      </c>
      <c r="FY48" s="5">
        <f>IFERROR(SUMIF([1]Transferencias!$P$7:$Q$359,CONCATENATE("08",RIGHT(CONCATENATE("0",DAY(FY4)),2),RIGHT(CONCATENATE("0",MONTH(FY4)),2)),[1]Transferencias!$Q$7:$Q$359),0)</f>
        <v>0</v>
      </c>
      <c r="FZ48" s="5">
        <f>IFERROR(SUMIF([1]Transferencias!$P$7:$Q$359,CONCATENATE("08",RIGHT(CONCATENATE("0",DAY(FZ4)),2),RIGHT(CONCATENATE("0",MONTH(FZ4)),2)),[1]Transferencias!$Q$7:$Q$359),0)</f>
        <v>0</v>
      </c>
      <c r="GA48" s="5">
        <f>IFERROR(SUMIF([1]Transferencias!$P$7:$Q$359,CONCATENATE("08",RIGHT(CONCATENATE("0",DAY(GA4)),2),RIGHT(CONCATENATE("0",MONTH(GA4)),2)),[1]Transferencias!$Q$7:$Q$359),0)</f>
        <v>0</v>
      </c>
      <c r="GB48" s="5">
        <f>IFERROR(SUMIF([1]Transferencias!$P$7:$Q$359,CONCATENATE("08",RIGHT(CONCATENATE("0",DAY(GB4)),2),RIGHT(CONCATENATE("0",MONTH(GB4)),2)),[1]Transferencias!$Q$7:$Q$359),0)</f>
        <v>0</v>
      </c>
      <c r="GC48" s="5">
        <f>IFERROR(SUMIF([1]Transferencias!$P$7:$Q$359,CONCATENATE("08",RIGHT(CONCATENATE("0",DAY(GC4)),2),RIGHT(CONCATENATE("0",MONTH(GC4)),2)),[1]Transferencias!$Q$7:$Q$359),0)</f>
        <v>0</v>
      </c>
      <c r="GD48" s="5">
        <f>IFERROR(SUMIF([1]Transferencias!$P$7:$Q$359,CONCATENATE("08",RIGHT(CONCATENATE("0",DAY(GD4)),2),RIGHT(CONCATENATE("0",MONTH(GD4)),2)),[1]Transferencias!$Q$7:$Q$359),0)</f>
        <v>0</v>
      </c>
      <c r="GE48" s="5">
        <f>IFERROR(SUMIF([1]Transferencias!$P$7:$Q$359,CONCATENATE("08",RIGHT(CONCATENATE("0",DAY(GE4)),2),RIGHT(CONCATENATE("0",MONTH(GE4)),2)),[1]Transferencias!$Q$7:$Q$359),0)</f>
        <v>0</v>
      </c>
      <c r="GF48" s="5">
        <f>IFERROR(SUMIF([1]Transferencias!$P$7:$Q$359,CONCATENATE("08",RIGHT(CONCATENATE("0",DAY(GF4)),2),RIGHT(CONCATENATE("0",MONTH(GF4)),2)),[1]Transferencias!$Q$7:$Q$359),0)</f>
        <v>0</v>
      </c>
      <c r="GG48" s="5">
        <f>IFERROR(SUMIF([1]Transferencias!$P$7:$Q$359,CONCATENATE("08",RIGHT(CONCATENATE("0",DAY(GG4)),2),RIGHT(CONCATENATE("0",MONTH(GG4)),2)),[1]Transferencias!$Q$7:$Q$359),0)</f>
        <v>0</v>
      </c>
      <c r="GH48" s="5">
        <f>IFERROR(SUMIF([1]Transferencias!$P$7:$Q$359,CONCATENATE("08",RIGHT(CONCATENATE("0",DAY(GH4)),2),RIGHT(CONCATENATE("0",MONTH(GH4)),2)),[1]Transferencias!$Q$7:$Q$359),0)</f>
        <v>0</v>
      </c>
      <c r="GI48" s="5">
        <f>IFERROR(SUMIF([1]Transferencias!$P$7:$Q$359,CONCATENATE("08",RIGHT(CONCATENATE("0",DAY(GI4)),2),RIGHT(CONCATENATE("0",MONTH(GI4)),2)),[1]Transferencias!$Q$7:$Q$359),0)</f>
        <v>0</v>
      </c>
      <c r="GJ48" s="5">
        <f>IFERROR(SUMIF([1]Transferencias!$P$7:$Q$359,CONCATENATE("08",RIGHT(CONCATENATE("0",DAY(GJ4)),2),RIGHT(CONCATENATE("0",MONTH(GJ4)),2)),[1]Transferencias!$Q$7:$Q$359),0)</f>
        <v>0</v>
      </c>
      <c r="GK48" s="5">
        <f>IFERROR(SUMIF([1]Transferencias!$P$7:$Q$359,CONCATENATE("08",RIGHT(CONCATENATE("0",DAY(GK4)),2),RIGHT(CONCATENATE("0",MONTH(GK4)),2)),[1]Transferencias!$Q$7:$Q$359),0)</f>
        <v>0</v>
      </c>
      <c r="GL48" s="5">
        <f>IFERROR(SUMIF([1]Transferencias!$P$7:$Q$359,CONCATENATE("08",RIGHT(CONCATENATE("0",DAY(GL4)),2),RIGHT(CONCATENATE("0",MONTH(GL4)),2)),[1]Transferencias!$Q$7:$Q$359),0)</f>
        <v>0</v>
      </c>
      <c r="GM48" s="5">
        <f>IFERROR(SUMIF([1]Transferencias!$P$7:$Q$359,CONCATENATE("08",RIGHT(CONCATENATE("0",DAY(GM4)),2),RIGHT(CONCATENATE("0",MONTH(GM4)),2)),[1]Transferencias!$Q$7:$Q$359),0)</f>
        <v>0</v>
      </c>
      <c r="GN48" s="5">
        <f>IFERROR(SUMIF([1]Transferencias!$P$7:$Q$359,CONCATENATE("08",RIGHT(CONCATENATE("0",DAY(GN4)),2),RIGHT(CONCATENATE("0",MONTH(GN4)),2)),[1]Transferencias!$Q$7:$Q$359),0)</f>
        <v>0</v>
      </c>
      <c r="GO48" s="5">
        <f>IFERROR(SUMIF([1]Transferencias!$P$7:$Q$359,CONCATENATE("08",RIGHT(CONCATENATE("0",DAY(GO4)),2),RIGHT(CONCATENATE("0",MONTH(GO4)),2)),[1]Transferencias!$Q$7:$Q$359),0)</f>
        <v>0</v>
      </c>
      <c r="GP48" s="5">
        <f>IFERROR(SUMIF([1]Transferencias!$P$7:$Q$359,CONCATENATE("08",RIGHT(CONCATENATE("0",DAY(GP4)),2),RIGHT(CONCATENATE("0",MONTH(GP4)),2)),[1]Transferencias!$Q$7:$Q$359),0)</f>
        <v>0</v>
      </c>
      <c r="GQ48" s="5">
        <f>IFERROR(SUMIF([1]Transferencias!$P$7:$Q$359,CONCATENATE("08",RIGHT(CONCATENATE("0",DAY(GQ4)),2),RIGHT(CONCATENATE("0",MONTH(GQ4)),2)),[1]Transferencias!$Q$7:$Q$359),0)</f>
        <v>0</v>
      </c>
      <c r="GR48" s="5">
        <f>IFERROR(SUMIF([1]Transferencias!$P$7:$Q$359,CONCATENATE("08",RIGHT(CONCATENATE("0",DAY(GR4)),2),RIGHT(CONCATENATE("0",MONTH(GR4)),2)),[1]Transferencias!$Q$7:$Q$359),0)</f>
        <v>0</v>
      </c>
      <c r="GS48" s="5">
        <f>IFERROR(SUMIF([1]Transferencias!$P$7:$Q$359,CONCATENATE("08",RIGHT(CONCATENATE("0",DAY(GS4)),2),RIGHT(CONCATENATE("0",MONTH(GS4)),2)),[1]Transferencias!$Q$7:$Q$359),0)</f>
        <v>0</v>
      </c>
      <c r="GT48" s="5">
        <f>IFERROR(SUMIF([1]Transferencias!$P$7:$Q$359,CONCATENATE("08",RIGHT(CONCATENATE("0",DAY(GT4)),2),RIGHT(CONCATENATE("0",MONTH(GT4)),2)),[1]Transferencias!$Q$7:$Q$359),0)</f>
        <v>0</v>
      </c>
      <c r="GU48" s="5">
        <f>IFERROR(SUMIF([1]Transferencias!$P$7:$Q$359,CONCATENATE("08",RIGHT(CONCATENATE("0",DAY(GU4)),2),RIGHT(CONCATENATE("0",MONTH(GU4)),2)),[1]Transferencias!$Q$7:$Q$359),0)</f>
        <v>0</v>
      </c>
      <c r="GV48" s="5">
        <f>IFERROR(SUMIF([1]Transferencias!$P$7:$Q$359,CONCATENATE("08",RIGHT(CONCATENATE("0",DAY(GV4)),2),RIGHT(CONCATENATE("0",MONTH(GV4)),2)),[1]Transferencias!$Q$7:$Q$359),0)</f>
        <v>0</v>
      </c>
      <c r="GW48" s="5">
        <f>IFERROR(SUMIF([1]Transferencias!$P$7:$Q$359,CONCATENATE("08",RIGHT(CONCATENATE("0",DAY(GW4)),2),RIGHT(CONCATENATE("0",MONTH(GW4)),2)),[1]Transferencias!$Q$7:$Q$359),0)</f>
        <v>0</v>
      </c>
      <c r="GX48" s="5">
        <f>IFERROR(SUMIF([1]Transferencias!$P$7:$Q$359,CONCATENATE("08",RIGHT(CONCATENATE("0",DAY(GX4)),2),RIGHT(CONCATENATE("0",MONTH(GX4)),2)),[1]Transferencias!$Q$7:$Q$359),0)</f>
        <v>0</v>
      </c>
      <c r="GY48" s="5">
        <f>IFERROR(SUMIF([1]Transferencias!$P$7:$Q$359,CONCATENATE("08",RIGHT(CONCATENATE("0",DAY(GY4)),2),RIGHT(CONCATENATE("0",MONTH(GY4)),2)),[1]Transferencias!$Q$7:$Q$359),0)</f>
        <v>0</v>
      </c>
      <c r="GZ48" s="5">
        <f>IFERROR(SUMIF([1]Transferencias!$P$7:$Q$359,CONCATENATE("08",RIGHT(CONCATENATE("0",DAY(GZ4)),2),RIGHT(CONCATENATE("0",MONTH(GZ4)),2)),[1]Transferencias!$Q$7:$Q$359),0)</f>
        <v>0</v>
      </c>
      <c r="HA48" s="5">
        <f>IFERROR(SUMIF([1]Transferencias!$P$7:$Q$359,CONCATENATE("08",RIGHT(CONCATENATE("0",DAY(HA4)),2),RIGHT(CONCATENATE("0",MONTH(HA4)),2)),[1]Transferencias!$Q$7:$Q$359),0)</f>
        <v>0</v>
      </c>
      <c r="HB48" s="5">
        <f>IFERROR(SUMIF([1]Transferencias!$P$7:$Q$359,CONCATENATE("08",RIGHT(CONCATENATE("0",DAY(HB4)),2),RIGHT(CONCATENATE("0",MONTH(HB4)),2)),[1]Transferencias!$Q$7:$Q$359),0)</f>
        <v>0</v>
      </c>
      <c r="HC48" s="5">
        <f>IFERROR(SUMIF([1]Transferencias!$P$7:$Q$359,CONCATENATE("08",RIGHT(CONCATENATE("0",DAY(HC4)),2),RIGHT(CONCATENATE("0",MONTH(HC4)),2)),[1]Transferencias!$Q$7:$Q$359),0)</f>
        <v>0</v>
      </c>
      <c r="HD48" s="5">
        <f>IFERROR(SUMIF([1]Transferencias!$P$7:$Q$359,CONCATENATE("08",RIGHT(CONCATENATE("0",DAY(HD4)),2),RIGHT(CONCATENATE("0",MONTH(HD4)),2)),[1]Transferencias!$Q$7:$Q$359),0)</f>
        <v>0</v>
      </c>
      <c r="HE48" s="5">
        <f>IFERROR(SUMIF([1]Transferencias!$P$7:$Q$359,CONCATENATE("08",RIGHT(CONCATENATE("0",DAY(HE4)),2),RIGHT(CONCATENATE("0",MONTH(HE4)),2)),[1]Transferencias!$Q$7:$Q$359),0)</f>
        <v>0</v>
      </c>
      <c r="HF48" s="5">
        <f>IFERROR(SUMIF([1]Transferencias!$P$7:$Q$359,CONCATENATE("08",RIGHT(CONCATENATE("0",DAY(HF4)),2),RIGHT(CONCATENATE("0",MONTH(HF4)),2)),[1]Transferencias!$Q$7:$Q$359),0)</f>
        <v>0</v>
      </c>
      <c r="HG48" s="5">
        <f>IFERROR(SUMIF([1]Transferencias!$P$7:$Q$359,CONCATENATE("08",RIGHT(CONCATENATE("0",DAY(HG4)),2),RIGHT(CONCATENATE("0",MONTH(HG4)),2)),[1]Transferencias!$Q$7:$Q$359),0)</f>
        <v>0</v>
      </c>
      <c r="HH48" s="5">
        <f>IFERROR(SUMIF([1]Transferencias!$P$7:$Q$359,CONCATENATE("08",RIGHT(CONCATENATE("0",DAY(HH4)),2),RIGHT(CONCATENATE("0",MONTH(HH4)),2)),[1]Transferencias!$Q$7:$Q$359),0)</f>
        <v>0</v>
      </c>
      <c r="HI48" s="5">
        <f>IFERROR(SUMIF([1]Transferencias!$P$7:$Q$359,CONCATENATE("08",RIGHT(CONCATENATE("0",DAY(HI4)),2),RIGHT(CONCATENATE("0",MONTH(HI4)),2)),[1]Transferencias!$Q$7:$Q$359),0)</f>
        <v>0</v>
      </c>
      <c r="HJ48" s="5">
        <f>IFERROR(SUMIF([1]Transferencias!$P$7:$Q$359,CONCATENATE("08",RIGHT(CONCATENATE("0",DAY(HJ4)),2),RIGHT(CONCATENATE("0",MONTH(HJ4)),2)),[1]Transferencias!$Q$7:$Q$359),0)</f>
        <v>0</v>
      </c>
      <c r="HK48" s="5">
        <f>IFERROR(SUMIF([1]Transferencias!$P$7:$Q$359,CONCATENATE("08",RIGHT(CONCATENATE("0",DAY(HK4)),2),RIGHT(CONCATENATE("0",MONTH(HK4)),2)),[1]Transferencias!$Q$7:$Q$359),0)</f>
        <v>0</v>
      </c>
      <c r="HL48" s="5">
        <f>IFERROR(SUMIF([1]Transferencias!$P$7:$Q$359,CONCATENATE("08",RIGHT(CONCATENATE("0",DAY(HL4)),2),RIGHT(CONCATENATE("0",MONTH(HL4)),2)),[1]Transferencias!$Q$7:$Q$359),0)</f>
        <v>0</v>
      </c>
      <c r="HM48" s="5">
        <f>IFERROR(SUMIF([1]Transferencias!$P$7:$Q$359,CONCATENATE("08",RIGHT(CONCATENATE("0",DAY(HM4)),2),RIGHT(CONCATENATE("0",MONTH(HM4)),2)),[1]Transferencias!$Q$7:$Q$359),0)</f>
        <v>0</v>
      </c>
      <c r="HN48" s="5">
        <f>IFERROR(SUMIF([1]Transferencias!$P$7:$Q$359,CONCATENATE("08",RIGHT(CONCATENATE("0",DAY(HN4)),2),RIGHT(CONCATENATE("0",MONTH(HN4)),2)),[1]Transferencias!$Q$7:$Q$359),0)</f>
        <v>0</v>
      </c>
      <c r="HO48" s="5">
        <f>IFERROR(SUMIF([1]Transferencias!$P$7:$Q$359,CONCATENATE("08",RIGHT(CONCATENATE("0",DAY(HO4)),2),RIGHT(CONCATENATE("0",MONTH(HO4)),2)),[1]Transferencias!$Q$7:$Q$359),0)</f>
        <v>0</v>
      </c>
      <c r="HP48" s="5">
        <f>IFERROR(SUMIF([1]Transferencias!$P$7:$Q$359,CONCATENATE("08",RIGHT(CONCATENATE("0",DAY(HP4)),2),RIGHT(CONCATENATE("0",MONTH(HP4)),2)),[1]Transferencias!$Q$7:$Q$359),0)</f>
        <v>0</v>
      </c>
      <c r="HQ48" s="5">
        <f>IFERROR(SUMIF([1]Transferencias!$P$7:$Q$359,CONCATENATE("08",RIGHT(CONCATENATE("0",DAY(HQ4)),2),RIGHT(CONCATENATE("0",MONTH(HQ4)),2)),[1]Transferencias!$Q$7:$Q$359),0)</f>
        <v>0</v>
      </c>
      <c r="HR48" s="5">
        <f>IFERROR(SUMIF([1]Transferencias!$P$7:$Q$359,CONCATENATE("08",RIGHT(CONCATENATE("0",DAY(HR4)),2),RIGHT(CONCATENATE("0",MONTH(HR4)),2)),[1]Transferencias!$Q$7:$Q$359),0)</f>
        <v>0</v>
      </c>
      <c r="HS48" s="5">
        <f>IFERROR(SUMIF([1]Transferencias!$P$7:$Q$359,CONCATENATE("08",RIGHT(CONCATENATE("0",DAY(HS4)),2),RIGHT(CONCATENATE("0",MONTH(HS4)),2)),[1]Transferencias!$Q$7:$Q$359),0)</f>
        <v>0</v>
      </c>
      <c r="HT48" s="5">
        <f>IFERROR(SUMIF([1]Transferencias!$P$7:$Q$359,CONCATENATE("08",RIGHT(CONCATENATE("0",DAY(HT4)),2),RIGHT(CONCATENATE("0",MONTH(HT4)),2)),[1]Transferencias!$Q$7:$Q$359),0)</f>
        <v>0</v>
      </c>
      <c r="HU48" s="5">
        <f>IFERROR(SUMIF([1]Transferencias!$P$7:$Q$359,CONCATENATE("08",RIGHT(CONCATENATE("0",DAY(HU4)),2),RIGHT(CONCATENATE("0",MONTH(HU4)),2)),[1]Transferencias!$Q$7:$Q$359),0)</f>
        <v>0</v>
      </c>
      <c r="HV48" s="5">
        <f>IFERROR(SUMIF([1]Transferencias!$P$7:$Q$359,CONCATENATE("08",RIGHT(CONCATENATE("0",DAY(HV4)),2),RIGHT(CONCATENATE("0",MONTH(HV4)),2)),[1]Transferencias!$Q$7:$Q$359),0)</f>
        <v>0</v>
      </c>
      <c r="HW48" s="5">
        <f>IFERROR(SUMIF([1]Transferencias!$P$7:$Q$359,CONCATENATE("08",RIGHT(CONCATENATE("0",DAY(HW4)),2),RIGHT(CONCATENATE("0",MONTH(HW4)),2)),[1]Transferencias!$Q$7:$Q$359),0)</f>
        <v>0</v>
      </c>
      <c r="HX48" s="5">
        <f>IFERROR(SUMIF([1]Transferencias!$P$7:$Q$359,CONCATENATE("08",RIGHT(CONCATENATE("0",DAY(HX4)),2),RIGHT(CONCATENATE("0",MONTH(HX4)),2)),[1]Transferencias!$Q$7:$Q$359),0)</f>
        <v>0</v>
      </c>
      <c r="HY48" s="5">
        <f>IFERROR(SUMIF([1]Transferencias!$P$7:$Q$359,CONCATENATE("08",RIGHT(CONCATENATE("0",DAY(HY4)),2),RIGHT(CONCATENATE("0",MONTH(HY4)),2)),[1]Transferencias!$Q$7:$Q$359),0)</f>
        <v>0</v>
      </c>
      <c r="HZ48" s="5">
        <f>IFERROR(SUMIF([1]Transferencias!$P$7:$Q$359,CONCATENATE("08",RIGHT(CONCATENATE("0",DAY(HZ4)),2),RIGHT(CONCATENATE("0",MONTH(HZ4)),2)),[1]Transferencias!$Q$7:$Q$359),0)</f>
        <v>0</v>
      </c>
      <c r="IA48" s="5">
        <f>IFERROR(SUMIF([1]Transferencias!$P$7:$Q$359,CONCATENATE("08",RIGHT(CONCATENATE("0",DAY(IA4)),2),RIGHT(CONCATENATE("0",MONTH(IA4)),2)),[1]Transferencias!$Q$7:$Q$359),0)</f>
        <v>0</v>
      </c>
      <c r="IB48" s="5">
        <f>IFERROR(SUMIF([1]Transferencias!$P$7:$Q$359,CONCATENATE("08",RIGHT(CONCATENATE("0",DAY(IB4)),2),RIGHT(CONCATENATE("0",MONTH(IB4)),2)),[1]Transferencias!$Q$7:$Q$359),0)</f>
        <v>0</v>
      </c>
      <c r="IC48" s="5">
        <f>IFERROR(SUMIF([1]Transferencias!$P$7:$Q$359,CONCATENATE("08",RIGHT(CONCATENATE("0",DAY(IC4)),2),RIGHT(CONCATENATE("0",MONTH(IC4)),2)),[1]Transferencias!$Q$7:$Q$359),0)</f>
        <v>0</v>
      </c>
      <c r="ID48" s="5">
        <f>IFERROR(SUMIF([1]Transferencias!$P$7:$Q$359,CONCATENATE("08",RIGHT(CONCATENATE("0",DAY(ID4)),2),RIGHT(CONCATENATE("0",MONTH(ID4)),2)),[1]Transferencias!$Q$7:$Q$359),0)</f>
        <v>0</v>
      </c>
      <c r="IE48" s="5">
        <f>IFERROR(SUMIF([1]Transferencias!$P$7:$Q$359,CONCATENATE("08",RIGHT(CONCATENATE("0",DAY(IE4)),2),RIGHT(CONCATENATE("0",MONTH(IE4)),2)),[1]Transferencias!$Q$7:$Q$359),0)</f>
        <v>0</v>
      </c>
      <c r="IF48" s="5">
        <f>IFERROR(SUMIF([1]Transferencias!$P$7:$Q$359,CONCATENATE("08",RIGHT(CONCATENATE("0",DAY(IF4)),2),RIGHT(CONCATENATE("0",MONTH(IF4)),2)),[1]Transferencias!$Q$7:$Q$359),0)</f>
        <v>0</v>
      </c>
      <c r="IG48" s="5">
        <f>IFERROR(SUMIF([1]Transferencias!$P$7:$Q$359,CONCATENATE("08",RIGHT(CONCATENATE("0",DAY(IG4)),2),RIGHT(CONCATENATE("0",MONTH(IG4)),2)),[1]Transferencias!$Q$7:$Q$359),0)</f>
        <v>0</v>
      </c>
      <c r="IH48" s="5">
        <f>IFERROR(SUMIF([1]Transferencias!$P$7:$Q$359,CONCATENATE("08",RIGHT(CONCATENATE("0",DAY(IH4)),2),RIGHT(CONCATENATE("0",MONTH(IH4)),2)),[1]Transferencias!$Q$7:$Q$359),0)</f>
        <v>0</v>
      </c>
      <c r="II48" s="5">
        <f>IFERROR(SUMIF([1]Transferencias!$P$7:$Q$359,CONCATENATE("08",RIGHT(CONCATENATE("0",DAY(II4)),2),RIGHT(CONCATENATE("0",MONTH(II4)),2)),[1]Transferencias!$Q$7:$Q$359),0)</f>
        <v>0</v>
      </c>
      <c r="IJ48" s="5">
        <f>IFERROR(SUMIF([1]Transferencias!$P$7:$Q$359,CONCATENATE("08",RIGHT(CONCATENATE("0",DAY(IJ4)),2),RIGHT(CONCATENATE("0",MONTH(IJ4)),2)),[1]Transferencias!$Q$7:$Q$359),0)</f>
        <v>0</v>
      </c>
      <c r="IK48" s="5">
        <f>IFERROR(SUMIF([1]Transferencias!$P$7:$Q$359,CONCATENATE("08",RIGHT(CONCATENATE("0",DAY(IK4)),2),RIGHT(CONCATENATE("0",MONTH(IK4)),2)),[1]Transferencias!$Q$7:$Q$359),0)</f>
        <v>0</v>
      </c>
      <c r="IL48" s="5">
        <f>IFERROR(SUMIF([1]Transferencias!$P$7:$Q$359,CONCATENATE("08",RIGHT(CONCATENATE("0",DAY(IL4)),2),RIGHT(CONCATENATE("0",MONTH(IL4)),2)),[1]Transferencias!$Q$7:$Q$359),0)</f>
        <v>0</v>
      </c>
      <c r="IM48" s="5">
        <f>IFERROR(SUMIF([1]Transferencias!$P$7:$Q$359,CONCATENATE("08",RIGHT(CONCATENATE("0",DAY(IM4)),2),RIGHT(CONCATENATE("0",MONTH(IM4)),2)),[1]Transferencias!$Q$7:$Q$359),0)</f>
        <v>0</v>
      </c>
      <c r="IN48" s="5">
        <f>IFERROR(SUMIF([1]Transferencias!$P$7:$Q$359,CONCATENATE("08",RIGHT(CONCATENATE("0",DAY(IN4)),2),RIGHT(CONCATENATE("0",MONTH(IN4)),2)),[1]Transferencias!$Q$7:$Q$359),0)</f>
        <v>0</v>
      </c>
      <c r="IO48" s="5">
        <f>IFERROR(SUMIF([1]Transferencias!$P$7:$Q$359,CONCATENATE("08",RIGHT(CONCATENATE("0",DAY(IO4)),2),RIGHT(CONCATENATE("0",MONTH(IO4)),2)),[1]Transferencias!$Q$7:$Q$359),0)</f>
        <v>0</v>
      </c>
      <c r="IP48" s="5">
        <f>IFERROR(SUMIF([1]Transferencias!$P$7:$Q$359,CONCATENATE("08",RIGHT(CONCATENATE("0",DAY(IP4)),2),RIGHT(CONCATENATE("0",MONTH(IP4)),2)),[1]Transferencias!$Q$7:$Q$359),0)</f>
        <v>0</v>
      </c>
      <c r="IQ48" s="5">
        <f>IFERROR(SUMIF([1]Transferencias!$P$7:$Q$359,CONCATENATE("08",RIGHT(CONCATENATE("0",DAY(IQ4)),2),RIGHT(CONCATENATE("0",MONTH(IQ4)),2)),[1]Transferencias!$Q$7:$Q$359),0)</f>
        <v>0</v>
      </c>
      <c r="IR48" s="5">
        <f>IFERROR(SUMIF([1]Transferencias!$P$7:$Q$359,CONCATENATE("08",RIGHT(CONCATENATE("0",DAY(IR4)),2),RIGHT(CONCATENATE("0",MONTH(IR4)),2)),[1]Transferencias!$Q$7:$Q$359),0)</f>
        <v>0</v>
      </c>
      <c r="IS48" s="5">
        <f>IFERROR(SUMIF([1]Transferencias!$P$7:$Q$359,CONCATENATE("08",RIGHT(CONCATENATE("0",DAY(IS4)),2),RIGHT(CONCATENATE("0",MONTH(IS4)),2)),[1]Transferencias!$Q$7:$Q$359),0)</f>
        <v>0</v>
      </c>
      <c r="IT48" s="5">
        <f>IFERROR(SUMIF([1]Transferencias!$P$7:$Q$359,CONCATENATE("08",RIGHT(CONCATENATE("0",DAY(IT4)),2),RIGHT(CONCATENATE("0",MONTH(IT4)),2)),[1]Transferencias!$Q$7:$Q$359),0)</f>
        <v>0</v>
      </c>
      <c r="IU48" s="5">
        <f>IFERROR(SUMIF([1]Transferencias!$P$7:$Q$359,CONCATENATE("08",RIGHT(CONCATENATE("0",DAY(IU4)),2),RIGHT(CONCATENATE("0",MONTH(IU4)),2)),[1]Transferencias!$Q$7:$Q$359),0)</f>
        <v>0</v>
      </c>
      <c r="IV48" s="5">
        <f>IFERROR(SUMIF([1]Transferencias!$P$7:$Q$359,CONCATENATE("08",RIGHT(CONCATENATE("0",DAY(IV4)),2),RIGHT(CONCATENATE("0",MONTH(IV4)),2)),[1]Transferencias!$Q$7:$Q$359),0)</f>
        <v>0</v>
      </c>
      <c r="IW48" s="5">
        <f>IFERROR(SUMIF([1]Transferencias!$P$7:$Q$359,CONCATENATE("08",RIGHT(CONCATENATE("0",DAY(IW4)),2),RIGHT(CONCATENATE("0",MONTH(IW4)),2)),[1]Transferencias!$Q$7:$Q$359),0)</f>
        <v>0</v>
      </c>
      <c r="IX48" s="5">
        <f>IFERROR(SUMIF([1]Transferencias!$P$7:$Q$359,CONCATENATE("08",RIGHT(CONCATENATE("0",DAY(IX4)),2),RIGHT(CONCATENATE("0",MONTH(IX4)),2)),[1]Transferencias!$Q$7:$Q$359),0)</f>
        <v>0</v>
      </c>
      <c r="IY48" s="5">
        <f>IFERROR(SUMIF([1]Transferencias!$P$7:$Q$359,CONCATENATE("08",RIGHT(CONCATENATE("0",DAY(IY4)),2),RIGHT(CONCATENATE("0",MONTH(IY4)),2)),[1]Transferencias!$Q$7:$Q$359),0)</f>
        <v>0</v>
      </c>
      <c r="IZ48" s="5">
        <f>IFERROR(SUMIF([1]Transferencias!$P$7:$Q$359,CONCATENATE("08",RIGHT(CONCATENATE("0",DAY(IZ4)),2),RIGHT(CONCATENATE("0",MONTH(IZ4)),2)),[1]Transferencias!$Q$7:$Q$359),0)</f>
        <v>0</v>
      </c>
      <c r="JA48" s="5">
        <f>IFERROR(SUMIF([1]Transferencias!$P$7:$Q$359,CONCATENATE("08",RIGHT(CONCATENATE("0",DAY(JA4)),2),RIGHT(CONCATENATE("0",MONTH(JA4)),2)),[1]Transferencias!$Q$7:$Q$359),0)</f>
        <v>0</v>
      </c>
      <c r="JB48" s="5">
        <f>IFERROR(SUMIF([1]Transferencias!$P$7:$Q$359,CONCATENATE("08",RIGHT(CONCATENATE("0",DAY(JB4)),2),RIGHT(CONCATENATE("0",MONTH(JB4)),2)),[1]Transferencias!$Q$7:$Q$359),0)</f>
        <v>0</v>
      </c>
      <c r="JC48" s="5">
        <f>IFERROR(SUMIF([1]Transferencias!$P$7:$Q$359,CONCATENATE("08",RIGHT(CONCATENATE("0",DAY(JC4)),2),RIGHT(CONCATENATE("0",MONTH(JC4)),2)),[1]Transferencias!$Q$7:$Q$359),0)</f>
        <v>0</v>
      </c>
      <c r="JD48" s="5">
        <f>IFERROR(SUMIF([1]Transferencias!$P$7:$Q$359,CONCATENATE("08",RIGHT(CONCATENATE("0",DAY(JD4)),2),RIGHT(CONCATENATE("0",MONTH(JD4)),2)),[1]Transferencias!$Q$7:$Q$359),0)</f>
        <v>0</v>
      </c>
      <c r="JE48" s="5">
        <f>IFERROR(SUMIF([1]Transferencias!$P$7:$Q$359,CONCATENATE("08",RIGHT(CONCATENATE("0",DAY(JE4)),2),RIGHT(CONCATENATE("0",MONTH(JE4)),2)),[1]Transferencias!$Q$7:$Q$359),0)</f>
        <v>0</v>
      </c>
      <c r="JF48" s="5">
        <f>IFERROR(SUMIF([1]Transferencias!$P$7:$Q$359,CONCATENATE("08",RIGHT(CONCATENATE("0",DAY(JF4)),2),RIGHT(CONCATENATE("0",MONTH(JF4)),2)),[1]Transferencias!$Q$7:$Q$359),0)</f>
        <v>0</v>
      </c>
      <c r="JG48" s="5">
        <f>IFERROR(SUMIF([1]Transferencias!$P$7:$Q$359,CONCATENATE("08",RIGHT(CONCATENATE("0",DAY(JG4)),2),RIGHT(CONCATENATE("0",MONTH(JG4)),2)),[1]Transferencias!$Q$7:$Q$359),0)</f>
        <v>0</v>
      </c>
      <c r="JH48" s="5">
        <f>IFERROR(SUMIF([1]Transferencias!$P$7:$Q$359,CONCATENATE("08",RIGHT(CONCATENATE("0",DAY(JH4)),2),RIGHT(CONCATENATE("0",MONTH(JH4)),2)),[1]Transferencias!$Q$7:$Q$359),0)</f>
        <v>0</v>
      </c>
      <c r="JI48" s="5">
        <f>IFERROR(SUMIF([1]Transferencias!$P$7:$Q$359,CONCATENATE("08",RIGHT(CONCATENATE("0",DAY(JI4)),2),RIGHT(CONCATENATE("0",MONTH(JI4)),2)),[1]Transferencias!$Q$7:$Q$359),0)</f>
        <v>0</v>
      </c>
      <c r="JJ48" s="5">
        <f>IFERROR(SUMIF([1]Transferencias!$P$7:$Q$359,CONCATENATE("08",RIGHT(CONCATENATE("0",DAY(JJ4)),2),RIGHT(CONCATENATE("0",MONTH(JJ4)),2)),[1]Transferencias!$Q$7:$Q$359),0)</f>
        <v>0</v>
      </c>
      <c r="JK48" s="5">
        <f>IFERROR(SUMIF([1]Transferencias!$P$7:$Q$359,CONCATENATE("08",RIGHT(CONCATENATE("0",DAY(JK4)),2),RIGHT(CONCATENATE("0",MONTH(JK4)),2)),[1]Transferencias!$Q$7:$Q$359),0)</f>
        <v>0</v>
      </c>
      <c r="JL48" s="5">
        <f>IFERROR(SUMIF([1]Transferencias!$P$7:$Q$359,CONCATENATE("08",RIGHT(CONCATENATE("0",DAY(JL4)),2),RIGHT(CONCATENATE("0",MONTH(JL4)),2)),[1]Transferencias!$Q$7:$Q$359),0)</f>
        <v>0</v>
      </c>
      <c r="JM48" s="5">
        <f>IFERROR(SUMIF([1]Transferencias!$P$7:$Q$359,CONCATENATE("08",RIGHT(CONCATENATE("0",DAY(JM4)),2),RIGHT(CONCATENATE("0",MONTH(JM4)),2)),[1]Transferencias!$Q$7:$Q$359),0)</f>
        <v>0</v>
      </c>
      <c r="JN48" s="5">
        <f>IFERROR(SUMIF([1]Transferencias!$P$7:$Q$359,CONCATENATE("08",RIGHT(CONCATENATE("0",DAY(JN4)),2),RIGHT(CONCATENATE("0",MONTH(JN4)),2)),[1]Transferencias!$Q$7:$Q$359),0)</f>
        <v>0</v>
      </c>
      <c r="JO48" s="5">
        <f>IFERROR(SUMIF([1]Transferencias!$P$7:$Q$359,CONCATENATE("08",RIGHT(CONCATENATE("0",DAY(JO4)),2),RIGHT(CONCATENATE("0",MONTH(JO4)),2)),[1]Transferencias!$Q$7:$Q$359),0)</f>
        <v>0</v>
      </c>
      <c r="JP48" s="5">
        <f>IFERROR(SUMIF([1]Transferencias!$P$7:$Q$359,CONCATENATE("08",RIGHT(CONCATENATE("0",DAY(JP4)),2),RIGHT(CONCATENATE("0",MONTH(JP4)),2)),[1]Transferencias!$Q$7:$Q$359),0)</f>
        <v>0</v>
      </c>
      <c r="JQ48" s="5">
        <f>IFERROR(SUMIF([1]Transferencias!$P$7:$Q$359,CONCATENATE("08",RIGHT(CONCATENATE("0",DAY(JQ4)),2),RIGHT(CONCATENATE("0",MONTH(JQ4)),2)),[1]Transferencias!$Q$7:$Q$359),0)</f>
        <v>0</v>
      </c>
      <c r="JR48" s="5">
        <f>IFERROR(SUMIF([1]Transferencias!$P$7:$Q$359,CONCATENATE("08",RIGHT(CONCATENATE("0",DAY(JR4)),2),RIGHT(CONCATENATE("0",MONTH(JR4)),2)),[1]Transferencias!$Q$7:$Q$359),0)</f>
        <v>0</v>
      </c>
      <c r="JS48" s="5">
        <f>IFERROR(SUMIF([1]Transferencias!$P$7:$Q$359,CONCATENATE("08",RIGHT(CONCATENATE("0",DAY(JS4)),2),RIGHT(CONCATENATE("0",MONTH(JS4)),2)),[1]Transferencias!$Q$7:$Q$359),0)</f>
        <v>0</v>
      </c>
      <c r="JT48" s="5">
        <f>IFERROR(SUMIF([1]Transferencias!$P$7:$Q$359,CONCATENATE("08",RIGHT(CONCATENATE("0",DAY(JT4)),2),RIGHT(CONCATENATE("0",MONTH(JT4)),2)),[1]Transferencias!$Q$7:$Q$359),0)</f>
        <v>0</v>
      </c>
      <c r="JU48" s="5">
        <f>IFERROR(SUMIF([1]Transferencias!$P$7:$Q$359,CONCATENATE("08",RIGHT(CONCATENATE("0",DAY(JU4)),2),RIGHT(CONCATENATE("0",MONTH(JU4)),2)),[1]Transferencias!$Q$7:$Q$359),0)</f>
        <v>0</v>
      </c>
      <c r="JV48" s="5">
        <f>IFERROR(SUMIF([1]Transferencias!$P$7:$Q$359,CONCATENATE("08",RIGHT(CONCATENATE("0",DAY(JV4)),2),RIGHT(CONCATENATE("0",MONTH(JV4)),2)),[1]Transferencias!$Q$7:$Q$359),0)</f>
        <v>0</v>
      </c>
      <c r="JW48" s="5">
        <f>IFERROR(SUMIF([1]Transferencias!$P$7:$Q$359,CONCATENATE("08",RIGHT(CONCATENATE("0",DAY(JW4)),2),RIGHT(CONCATENATE("0",MONTH(JW4)),2)),[1]Transferencias!$Q$7:$Q$359),0)</f>
        <v>0</v>
      </c>
      <c r="JX48" s="5">
        <f>IFERROR(SUMIF([1]Transferencias!$P$7:$Q$359,CONCATENATE("08",RIGHT(CONCATENATE("0",DAY(JX4)),2),RIGHT(CONCATENATE("0",MONTH(JX4)),2)),[1]Transferencias!$Q$7:$Q$359),0)</f>
        <v>0</v>
      </c>
      <c r="JY48" s="5">
        <f>IFERROR(SUMIF([1]Transferencias!$P$7:$Q$359,CONCATENATE("08",RIGHT(CONCATENATE("0",DAY(JY4)),2),RIGHT(CONCATENATE("0",MONTH(JY4)),2)),[1]Transferencias!$Q$7:$Q$359),0)</f>
        <v>0</v>
      </c>
      <c r="JZ48" s="5">
        <f>IFERROR(SUMIF([1]Transferencias!$P$7:$Q$359,CONCATENATE("08",RIGHT(CONCATENATE("0",DAY(JZ4)),2),RIGHT(CONCATENATE("0",MONTH(JZ4)),2)),[1]Transferencias!$Q$7:$Q$359),0)</f>
        <v>0</v>
      </c>
      <c r="KA48" s="5">
        <f>IFERROR(SUMIF([1]Transferencias!$P$7:$Q$359,CONCATENATE("08",RIGHT(CONCATENATE("0",DAY(KA4)),2),RIGHT(CONCATENATE("0",MONTH(KA4)),2)),[1]Transferencias!$Q$7:$Q$359),0)</f>
        <v>0</v>
      </c>
      <c r="KB48" s="5">
        <f>IFERROR(SUMIF([1]Transferencias!$P$7:$Q$359,CONCATENATE("08",RIGHT(CONCATENATE("0",DAY(KB4)),2),RIGHT(CONCATENATE("0",MONTH(KB4)),2)),[1]Transferencias!$Q$7:$Q$359),0)</f>
        <v>0</v>
      </c>
      <c r="KC48" s="5">
        <f>IFERROR(SUMIF([1]Transferencias!$P$7:$Q$359,CONCATENATE("08",RIGHT(CONCATENATE("0",DAY(KC4)),2),RIGHT(CONCATENATE("0",MONTH(KC4)),2)),[1]Transferencias!$Q$7:$Q$359),0)</f>
        <v>0</v>
      </c>
      <c r="KD48" s="5">
        <f>IFERROR(SUMIF([1]Transferencias!$P$7:$Q$359,CONCATENATE("08",RIGHT(CONCATENATE("0",DAY(KD4)),2),RIGHT(CONCATENATE("0",MONTH(KD4)),2)),[1]Transferencias!$Q$7:$Q$359),0)</f>
        <v>0</v>
      </c>
      <c r="KE48" s="5">
        <f>IFERROR(SUMIF([1]Transferencias!$P$7:$Q$359,CONCATENATE("08",RIGHT(CONCATENATE("0",DAY(KE4)),2),RIGHT(CONCATENATE("0",MONTH(KE4)),2)),[1]Transferencias!$Q$7:$Q$359),0)</f>
        <v>0</v>
      </c>
      <c r="KF48" s="5">
        <f>IFERROR(SUMIF([1]Transferencias!$P$7:$Q$359,CONCATENATE("08",RIGHT(CONCATENATE("0",DAY(KF4)),2),RIGHT(CONCATENATE("0",MONTH(KF4)),2)),[1]Transferencias!$Q$7:$Q$359),0)</f>
        <v>0</v>
      </c>
      <c r="KG48" s="5">
        <f>IFERROR(SUMIF([1]Transferencias!$P$7:$Q$359,CONCATENATE("08",RIGHT(CONCATENATE("0",DAY(KG4)),2),RIGHT(CONCATENATE("0",MONTH(KG4)),2)),[1]Transferencias!$Q$7:$Q$359),0)</f>
        <v>0</v>
      </c>
      <c r="KH48" s="5">
        <f>IFERROR(SUMIF([1]Transferencias!$P$7:$Q$359,CONCATENATE("08",RIGHT(CONCATENATE("0",DAY(KH4)),2),RIGHT(CONCATENATE("0",MONTH(KH4)),2)),[1]Transferencias!$Q$7:$Q$359),0)</f>
        <v>0</v>
      </c>
      <c r="KI48" s="5">
        <f>IFERROR(SUMIF([1]Transferencias!$P$7:$Q$359,CONCATENATE("08",RIGHT(CONCATENATE("0",DAY(KI4)),2),RIGHT(CONCATENATE("0",MONTH(KI4)),2)),[1]Transferencias!$Q$7:$Q$359),0)</f>
        <v>0</v>
      </c>
      <c r="KJ48" s="5">
        <f>IFERROR(SUMIF([1]Transferencias!$P$7:$Q$359,CONCATENATE("08",RIGHT(CONCATENATE("0",DAY(KJ4)),2),RIGHT(CONCATENATE("0",MONTH(KJ4)),2)),[1]Transferencias!$Q$7:$Q$359),0)</f>
        <v>0</v>
      </c>
      <c r="KK48" s="5">
        <f>IFERROR(SUMIF([1]Transferencias!$P$7:$Q$359,CONCATENATE("08",RIGHT(CONCATENATE("0",DAY(KK4)),2),RIGHT(CONCATENATE("0",MONTH(KK4)),2)),[1]Transferencias!$Q$7:$Q$359),0)</f>
        <v>0</v>
      </c>
      <c r="KL48" s="5">
        <f>IFERROR(SUMIF([1]Transferencias!$P$7:$Q$359,CONCATENATE("08",RIGHT(CONCATENATE("0",DAY(KL4)),2),RIGHT(CONCATENATE("0",MONTH(KL4)),2)),[1]Transferencias!$Q$7:$Q$359),0)</f>
        <v>0</v>
      </c>
      <c r="KM48" s="5">
        <f>IFERROR(SUMIF([1]Transferencias!$P$7:$Q$359,CONCATENATE("08",RIGHT(CONCATENATE("0",DAY(KM4)),2),RIGHT(CONCATENATE("0",MONTH(KM4)),2)),[1]Transferencias!$Q$7:$Q$359),0)</f>
        <v>0</v>
      </c>
      <c r="KN48" s="5">
        <f>IFERROR(SUMIF([1]Transferencias!$P$7:$Q$359,CONCATENATE("08",RIGHT(CONCATENATE("0",DAY(KN4)),2),RIGHT(CONCATENATE("0",MONTH(KN4)),2)),[1]Transferencias!$Q$7:$Q$359),0)</f>
        <v>0</v>
      </c>
      <c r="KO48" s="5">
        <f>IFERROR(SUMIF([1]Transferencias!$P$7:$Q$359,CONCATENATE("08",RIGHT(CONCATENATE("0",DAY(KO4)),2),RIGHT(CONCATENATE("0",MONTH(KO4)),2)),[1]Transferencias!$Q$7:$Q$359),0)</f>
        <v>0</v>
      </c>
      <c r="KP48" s="5">
        <f>IFERROR(SUMIF([1]Transferencias!$P$7:$Q$359,CONCATENATE("08",RIGHT(CONCATENATE("0",DAY(KP4)),2),RIGHT(CONCATENATE("0",MONTH(KP4)),2)),[1]Transferencias!$Q$7:$Q$359),0)</f>
        <v>0</v>
      </c>
      <c r="KQ48" s="5">
        <f>IFERROR(SUMIF([1]Transferencias!$P$7:$Q$359,CONCATENATE("08",RIGHT(CONCATENATE("0",DAY(KQ4)),2),RIGHT(CONCATENATE("0",MONTH(KQ4)),2)),[1]Transferencias!$Q$7:$Q$359),0)</f>
        <v>0</v>
      </c>
      <c r="KR48" s="5">
        <f>IFERROR(SUMIF([1]Transferencias!$P$7:$Q$359,CONCATENATE("08",RIGHT(CONCATENATE("0",DAY(KR4)),2),RIGHT(CONCATENATE("0",MONTH(KR4)),2)),[1]Transferencias!$Q$7:$Q$359),0)</f>
        <v>0</v>
      </c>
      <c r="KS48" s="5">
        <f>IFERROR(SUMIF([1]Transferencias!$P$7:$Q$359,CONCATENATE("08",RIGHT(CONCATENATE("0",DAY(KS4)),2),RIGHT(CONCATENATE("0",MONTH(KS4)),2)),[1]Transferencias!$Q$7:$Q$359),0)</f>
        <v>0</v>
      </c>
      <c r="KT48" s="5">
        <f>IFERROR(SUMIF([1]Transferencias!$P$7:$Q$359,CONCATENATE("08",RIGHT(CONCATENATE("0",DAY(KT4)),2),RIGHT(CONCATENATE("0",MONTH(KT4)),2)),[1]Transferencias!$Q$7:$Q$359),0)</f>
        <v>0</v>
      </c>
      <c r="KU48" s="5">
        <f>IFERROR(SUMIF([1]Transferencias!$P$7:$Q$359,CONCATENATE("08",RIGHT(CONCATENATE("0",DAY(KU4)),2),RIGHT(CONCATENATE("0",MONTH(KU4)),2)),[1]Transferencias!$Q$7:$Q$359),0)</f>
        <v>0</v>
      </c>
      <c r="KV48" s="5">
        <f>IFERROR(SUMIF([1]Transferencias!$P$7:$Q$359,CONCATENATE("08",RIGHT(CONCATENATE("0",DAY(KV4)),2),RIGHT(CONCATENATE("0",MONTH(KV4)),2)),[1]Transferencias!$Q$7:$Q$359),0)</f>
        <v>0</v>
      </c>
      <c r="KW48" s="5">
        <f>IFERROR(SUMIF([1]Transferencias!$P$7:$Q$359,CONCATENATE("08",RIGHT(CONCATENATE("0",DAY(KW4)),2),RIGHT(CONCATENATE("0",MONTH(KW4)),2)),[1]Transferencias!$Q$7:$Q$359),0)</f>
        <v>0</v>
      </c>
      <c r="KX48" s="5">
        <f>IFERROR(SUMIF([1]Transferencias!$P$7:$Q$359,CONCATENATE("08",RIGHT(CONCATENATE("0",DAY(KX4)),2),RIGHT(CONCATENATE("0",MONTH(KX4)),2)),[1]Transferencias!$Q$7:$Q$359),0)</f>
        <v>0</v>
      </c>
      <c r="KY48" s="5">
        <f>IFERROR(SUMIF([1]Transferencias!$P$7:$Q$359,CONCATENATE("08",RIGHT(CONCATENATE("0",DAY(KY4)),2),RIGHT(CONCATENATE("0",MONTH(KY4)),2)),[1]Transferencias!$Q$7:$Q$359),0)</f>
        <v>0</v>
      </c>
      <c r="KZ48" s="5">
        <f>IFERROR(SUMIF([1]Transferencias!$P$7:$Q$359,CONCATENATE("08",RIGHT(CONCATENATE("0",DAY(KZ4)),2),RIGHT(CONCATENATE("0",MONTH(KZ4)),2)),[1]Transferencias!$Q$7:$Q$359),0)</f>
        <v>0</v>
      </c>
      <c r="LA48" s="5">
        <f>IFERROR(SUMIF([1]Transferencias!$P$7:$Q$359,CONCATENATE("08",RIGHT(CONCATENATE("0",DAY(LA4)),2),RIGHT(CONCATENATE("0",MONTH(LA4)),2)),[1]Transferencias!$Q$7:$Q$359),0)</f>
        <v>0</v>
      </c>
      <c r="LB48" s="5">
        <f>IFERROR(SUMIF([1]Transferencias!$P$7:$Q$359,CONCATENATE("08",RIGHT(CONCATENATE("0",DAY(LB4)),2),RIGHT(CONCATENATE("0",MONTH(LB4)),2)),[1]Transferencias!$Q$7:$Q$359),0)</f>
        <v>0</v>
      </c>
      <c r="LC48" s="5">
        <f>IFERROR(SUMIF([1]Transferencias!$P$7:$Q$359,CONCATENATE("08",RIGHT(CONCATENATE("0",DAY(LC4)),2),RIGHT(CONCATENATE("0",MONTH(LC4)),2)),[1]Transferencias!$Q$7:$Q$359),0)</f>
        <v>0</v>
      </c>
      <c r="LD48" s="5">
        <f>IFERROR(SUMIF([1]Transferencias!$P$7:$Q$359,CONCATENATE("08",RIGHT(CONCATENATE("0",DAY(LD4)),2),RIGHT(CONCATENATE("0",MONTH(LD4)),2)),[1]Transferencias!$Q$7:$Q$359),0)</f>
        <v>0</v>
      </c>
      <c r="LE48" s="5">
        <f>IFERROR(SUMIF([1]Transferencias!$P$7:$Q$359,CONCATENATE("08",RIGHT(CONCATENATE("0",DAY(LE4)),2),RIGHT(CONCATENATE("0",MONTH(LE4)),2)),[1]Transferencias!$Q$7:$Q$359),0)</f>
        <v>0</v>
      </c>
      <c r="LF48" s="5">
        <f>IFERROR(SUMIF([1]Transferencias!$P$7:$Q$359,CONCATENATE("08",RIGHT(CONCATENATE("0",DAY(LF4)),2),RIGHT(CONCATENATE("0",MONTH(LF4)),2)),[1]Transferencias!$Q$7:$Q$359),0)</f>
        <v>0</v>
      </c>
      <c r="LG48" s="5">
        <f>IFERROR(SUMIF([1]Transferencias!$P$7:$Q$359,CONCATENATE("08",RIGHT(CONCATENATE("0",DAY(LG4)),2),RIGHT(CONCATENATE("0",MONTH(LG4)),2)),[1]Transferencias!$Q$7:$Q$359),0)</f>
        <v>0</v>
      </c>
      <c r="LH48" s="5">
        <f>IFERROR(SUMIF([1]Transferencias!$P$7:$Q$359,CONCATENATE("08",RIGHT(CONCATENATE("0",DAY(LH4)),2),RIGHT(CONCATENATE("0",MONTH(LH4)),2)),[1]Transferencias!$Q$7:$Q$359),0)</f>
        <v>0</v>
      </c>
      <c r="LI48" s="5">
        <f>IFERROR(SUMIF([1]Transferencias!$P$7:$Q$359,CONCATENATE("08",RIGHT(CONCATENATE("0",DAY(LI4)),2),RIGHT(CONCATENATE("0",MONTH(LI4)),2)),[1]Transferencias!$Q$7:$Q$359),0)</f>
        <v>0</v>
      </c>
      <c r="LJ48" s="5">
        <f>IFERROR(SUMIF([1]Transferencias!$P$7:$Q$359,CONCATENATE("08",RIGHT(CONCATENATE("0",DAY(LJ4)),2),RIGHT(CONCATENATE("0",MONTH(LJ4)),2)),[1]Transferencias!$Q$7:$Q$359),0)</f>
        <v>0</v>
      </c>
      <c r="LK48" s="5">
        <f>IFERROR(SUMIF([1]Transferencias!$P$7:$Q$359,CONCATENATE("08",RIGHT(CONCATENATE("0",DAY(LK4)),2),RIGHT(CONCATENATE("0",MONTH(LK4)),2)),[1]Transferencias!$Q$7:$Q$359),0)</f>
        <v>0</v>
      </c>
      <c r="LL48" s="5">
        <f>IFERROR(SUMIF([1]Transferencias!$P$7:$Q$359,CONCATENATE("08",RIGHT(CONCATENATE("0",DAY(LL4)),2),RIGHT(CONCATENATE("0",MONTH(LL4)),2)),[1]Transferencias!$Q$7:$Q$359),0)</f>
        <v>0</v>
      </c>
      <c r="LM48" s="5">
        <f>IFERROR(SUMIF([1]Transferencias!$P$7:$Q$359,CONCATENATE("08",RIGHT(CONCATENATE("0",DAY(LM4)),2),RIGHT(CONCATENATE("0",MONTH(LM4)),2)),[1]Transferencias!$Q$7:$Q$359),0)</f>
        <v>0</v>
      </c>
      <c r="LN48" s="5">
        <f>IFERROR(SUMIF([1]Transferencias!$P$7:$Q$359,CONCATENATE("08",RIGHT(CONCATENATE("0",DAY(LN4)),2),RIGHT(CONCATENATE("0",MONTH(LN4)),2)),[1]Transferencias!$Q$7:$Q$359),0)</f>
        <v>0</v>
      </c>
      <c r="LO48" s="5">
        <f>IFERROR(SUMIF([1]Transferencias!$P$7:$Q$359,CONCATENATE("08",RIGHT(CONCATENATE("0",DAY(LO4)),2),RIGHT(CONCATENATE("0",MONTH(LO4)),2)),[1]Transferencias!$Q$7:$Q$359),0)</f>
        <v>0</v>
      </c>
      <c r="LP48" s="5">
        <f>IFERROR(SUMIF([1]Transferencias!$P$7:$Q$359,CONCATENATE("08",RIGHT(CONCATENATE("0",DAY(LP4)),2),RIGHT(CONCATENATE("0",MONTH(LP4)),2)),[1]Transferencias!$Q$7:$Q$359),0)</f>
        <v>0</v>
      </c>
      <c r="LQ48" s="5">
        <f>IFERROR(SUMIF([1]Transferencias!$P$7:$Q$359,CONCATENATE("08",RIGHT(CONCATENATE("0",DAY(LQ4)),2),RIGHT(CONCATENATE("0",MONTH(LQ4)),2)),[1]Transferencias!$Q$7:$Q$359),0)</f>
        <v>0</v>
      </c>
      <c r="LR48" s="5">
        <f>IFERROR(SUMIF([1]Transferencias!$P$7:$Q$359,CONCATENATE("08",RIGHT(CONCATENATE("0",DAY(LR4)),2),RIGHT(CONCATENATE("0",MONTH(LR4)),2)),[1]Transferencias!$Q$7:$Q$359),0)</f>
        <v>0</v>
      </c>
      <c r="LS48" s="5">
        <f>IFERROR(SUMIF([1]Transferencias!$P$7:$Q$359,CONCATENATE("08",RIGHT(CONCATENATE("0",DAY(LS4)),2),RIGHT(CONCATENATE("0",MONTH(LS4)),2)),[1]Transferencias!$Q$7:$Q$359),0)</f>
        <v>0</v>
      </c>
      <c r="LT48" s="5">
        <f>IFERROR(SUMIF([1]Transferencias!$P$7:$Q$359,CONCATENATE("08",RIGHT(CONCATENATE("0",DAY(LT4)),2),RIGHT(CONCATENATE("0",MONTH(LT4)),2)),[1]Transferencias!$Q$7:$Q$359),0)</f>
        <v>0</v>
      </c>
      <c r="LU48" s="5">
        <f>IFERROR(SUMIF([1]Transferencias!$P$7:$Q$359,CONCATENATE("08",RIGHT(CONCATENATE("0",DAY(LU4)),2),RIGHT(CONCATENATE("0",MONTH(LU4)),2)),[1]Transferencias!$Q$7:$Q$359),0)</f>
        <v>0</v>
      </c>
      <c r="LV48" s="5">
        <f>IFERROR(SUMIF([1]Transferencias!$P$7:$Q$359,CONCATENATE("08",RIGHT(CONCATENATE("0",DAY(LV4)),2),RIGHT(CONCATENATE("0",MONTH(LV4)),2)),[1]Transferencias!$Q$7:$Q$359),0)</f>
        <v>0</v>
      </c>
      <c r="LW48" s="5">
        <f>IFERROR(SUMIF([1]Transferencias!$P$7:$Q$359,CONCATENATE("08",RIGHT(CONCATENATE("0",DAY(LW4)),2),RIGHT(CONCATENATE("0",MONTH(LW4)),2)),[1]Transferencias!$Q$7:$Q$359),0)</f>
        <v>0</v>
      </c>
      <c r="LX48" s="5">
        <f>IFERROR(SUMIF([1]Transferencias!$P$7:$Q$359,CONCATENATE("08",RIGHT(CONCATENATE("0",DAY(LX4)),2),RIGHT(CONCATENATE("0",MONTH(LX4)),2)),[1]Transferencias!$Q$7:$Q$359),0)</f>
        <v>0</v>
      </c>
      <c r="LY48" s="5">
        <f>IFERROR(SUMIF([1]Transferencias!$P$7:$Q$359,CONCATENATE("08",RIGHT(CONCATENATE("0",DAY(LY4)),2),RIGHT(CONCATENATE("0",MONTH(LY4)),2)),[1]Transferencias!$Q$7:$Q$359),0)</f>
        <v>0</v>
      </c>
      <c r="LZ48" s="5">
        <f>IFERROR(SUMIF([1]Transferencias!$P$7:$Q$359,CONCATENATE("08",RIGHT(CONCATENATE("0",DAY(LZ4)),2),RIGHT(CONCATENATE("0",MONTH(LZ4)),2)),[1]Transferencias!$Q$7:$Q$359),0)</f>
        <v>0</v>
      </c>
      <c r="MA48" s="5">
        <f>IFERROR(SUMIF([1]Transferencias!$P$7:$Q$359,CONCATENATE("08",RIGHT(CONCATENATE("0",DAY(MA4)),2),RIGHT(CONCATENATE("0",MONTH(MA4)),2)),[1]Transferencias!$Q$7:$Q$359),0)</f>
        <v>0</v>
      </c>
      <c r="MB48" s="5">
        <f>IFERROR(SUMIF([1]Transferencias!$P$7:$Q$359,CONCATENATE("08",RIGHT(CONCATENATE("0",DAY(MB4)),2),RIGHT(CONCATENATE("0",MONTH(MB4)),2)),[1]Transferencias!$Q$7:$Q$359),0)</f>
        <v>0</v>
      </c>
      <c r="MC48" s="5">
        <f>IFERROR(SUMIF([1]Transferencias!$P$7:$Q$359,CONCATENATE("08",RIGHT(CONCATENATE("0",DAY(MC4)),2),RIGHT(CONCATENATE("0",MONTH(MC4)),2)),[1]Transferencias!$Q$7:$Q$359),0)</f>
        <v>0</v>
      </c>
      <c r="MD48" s="5">
        <f>IFERROR(SUMIF([1]Transferencias!$P$7:$Q$359,CONCATENATE("08",RIGHT(CONCATENATE("0",DAY(MD4)),2),RIGHT(CONCATENATE("0",MONTH(MD4)),2)),[1]Transferencias!$Q$7:$Q$359),0)</f>
        <v>0</v>
      </c>
      <c r="ME48" s="5">
        <f>IFERROR(SUMIF([1]Transferencias!$P$7:$Q$359,CONCATENATE("08",RIGHT(CONCATENATE("0",DAY(ME4)),2),RIGHT(CONCATENATE("0",MONTH(ME4)),2)),[1]Transferencias!$Q$7:$Q$359),0)</f>
        <v>0</v>
      </c>
      <c r="MF48" s="5">
        <f>IFERROR(SUMIF([1]Transferencias!$P$7:$Q$359,CONCATENATE("08",RIGHT(CONCATENATE("0",DAY(MF4)),2),RIGHT(CONCATENATE("0",MONTH(MF4)),2)),[1]Transferencias!$Q$7:$Q$359),0)</f>
        <v>0</v>
      </c>
      <c r="MG48" s="5">
        <f>IFERROR(SUMIF([1]Transferencias!$P$7:$Q$359,CONCATENATE("08",RIGHT(CONCATENATE("0",DAY(MG4)),2),RIGHT(CONCATENATE("0",MONTH(MG4)),2)),[1]Transferencias!$Q$7:$Q$359),0)</f>
        <v>0</v>
      </c>
      <c r="MH48" s="5">
        <f>IFERROR(SUMIF([1]Transferencias!$P$7:$Q$359,CONCATENATE("08",RIGHT(CONCATENATE("0",DAY(MH4)),2),RIGHT(CONCATENATE("0",MONTH(MH4)),2)),[1]Transferencias!$Q$7:$Q$359),0)</f>
        <v>0</v>
      </c>
      <c r="MI48" s="5">
        <f>IFERROR(SUMIF([1]Transferencias!$P$7:$Q$359,CONCATENATE("08",RIGHT(CONCATENATE("0",DAY(MI4)),2),RIGHT(CONCATENATE("0",MONTH(MI4)),2)),[1]Transferencias!$Q$7:$Q$359),0)</f>
        <v>0</v>
      </c>
      <c r="MJ48" s="5">
        <f>IFERROR(SUMIF([1]Transferencias!$P$7:$Q$359,CONCATENATE("08",RIGHT(CONCATENATE("0",DAY(MJ4)),2),RIGHT(CONCATENATE("0",MONTH(MJ4)),2)),[1]Transferencias!$Q$7:$Q$359),0)</f>
        <v>0</v>
      </c>
      <c r="MK48" s="5">
        <f>IFERROR(SUMIF([1]Transferencias!$P$7:$Q$359,CONCATENATE("08",RIGHT(CONCATENATE("0",DAY(MK4)),2),RIGHT(CONCATENATE("0",MONTH(MK4)),2)),[1]Transferencias!$Q$7:$Q$359),0)</f>
        <v>0</v>
      </c>
      <c r="ML48" s="5">
        <f>IFERROR(SUMIF([1]Transferencias!$P$7:$Q$359,CONCATENATE("08",RIGHT(CONCATENATE("0",DAY(ML4)),2),RIGHT(CONCATENATE("0",MONTH(ML4)),2)),[1]Transferencias!$Q$7:$Q$359),0)</f>
        <v>0</v>
      </c>
      <c r="MM48" s="5">
        <f>IFERROR(SUMIF([1]Transferencias!$P$7:$Q$359,CONCATENATE("08",RIGHT(CONCATENATE("0",DAY(MM4)),2),RIGHT(CONCATENATE("0",MONTH(MM4)),2)),[1]Transferencias!$Q$7:$Q$359),0)</f>
        <v>0</v>
      </c>
      <c r="MN48" s="5">
        <f>IFERROR(SUMIF([1]Transferencias!$P$7:$Q$359,CONCATENATE("08",RIGHT(CONCATENATE("0",DAY(MN4)),2),RIGHT(CONCATENATE("0",MONTH(MN4)),2)),[1]Transferencias!$Q$7:$Q$359),0)</f>
        <v>0</v>
      </c>
      <c r="MO48" s="5">
        <f>IFERROR(SUMIF([1]Transferencias!$P$7:$Q$359,CONCATENATE("08",RIGHT(CONCATENATE("0",DAY(MO4)),2),RIGHT(CONCATENATE("0",MONTH(MO4)),2)),[1]Transferencias!$Q$7:$Q$359),0)</f>
        <v>0</v>
      </c>
      <c r="MP48" s="5">
        <f>IFERROR(SUMIF([1]Transferencias!$P$7:$Q$359,CONCATENATE("08",RIGHT(CONCATENATE("0",DAY(MP4)),2),RIGHT(CONCATENATE("0",MONTH(MP4)),2)),[1]Transferencias!$Q$7:$Q$359),0)</f>
        <v>0</v>
      </c>
      <c r="MQ48" s="5">
        <f>IFERROR(SUMIF([1]Transferencias!$P$7:$Q$359,CONCATENATE("08",RIGHT(CONCATENATE("0",DAY(MQ4)),2),RIGHT(CONCATENATE("0",MONTH(MQ4)),2)),[1]Transferencias!$Q$7:$Q$359),0)</f>
        <v>0</v>
      </c>
      <c r="MR48" s="5">
        <f>IFERROR(SUMIF([1]Transferencias!$P$7:$Q$359,CONCATENATE("08",RIGHT(CONCATENATE("0",DAY(MR4)),2),RIGHT(CONCATENATE("0",MONTH(MR4)),2)),[1]Transferencias!$Q$7:$Q$359),0)</f>
        <v>0</v>
      </c>
      <c r="MS48" s="5">
        <f>IFERROR(SUMIF([1]Transferencias!$P$7:$Q$359,CONCATENATE("08",RIGHT(CONCATENATE("0",DAY(MS4)),2),RIGHT(CONCATENATE("0",MONTH(MS4)),2)),[1]Transferencias!$Q$7:$Q$359),0)</f>
        <v>0</v>
      </c>
      <c r="MT48" s="5">
        <f>IFERROR(SUMIF([1]Transferencias!$P$7:$Q$359,CONCATENATE("08",RIGHT(CONCATENATE("0",DAY(MT4)),2),RIGHT(CONCATENATE("0",MONTH(MT4)),2)),[1]Transferencias!$Q$7:$Q$359),0)</f>
        <v>0</v>
      </c>
      <c r="MU48" s="5">
        <f>IFERROR(SUMIF([1]Transferencias!$P$7:$Q$359,CONCATENATE("08",RIGHT(CONCATENATE("0",DAY(MU4)),2),RIGHT(CONCATENATE("0",MONTH(MU4)),2)),[1]Transferencias!$Q$7:$Q$359),0)</f>
        <v>0</v>
      </c>
      <c r="MV48" s="5">
        <f>IFERROR(SUMIF([1]Transferencias!$P$7:$Q$359,CONCATENATE("08",RIGHT(CONCATENATE("0",DAY(MV4)),2),RIGHT(CONCATENATE("0",MONTH(MV4)),2)),[1]Transferencias!$Q$7:$Q$359),0)</f>
        <v>0</v>
      </c>
      <c r="MW48" s="5">
        <f>IFERROR(SUMIF([1]Transferencias!$P$7:$Q$359,CONCATENATE("08",RIGHT(CONCATENATE("0",DAY(MW4)),2),RIGHT(CONCATENATE("0",MONTH(MW4)),2)),[1]Transferencias!$Q$7:$Q$359),0)</f>
        <v>0</v>
      </c>
      <c r="MX48" s="5">
        <f>IFERROR(SUMIF([1]Transferencias!$P$7:$Q$359,CONCATENATE("08",RIGHT(CONCATENATE("0",DAY(MX4)),2),RIGHT(CONCATENATE("0",MONTH(MX4)),2)),[1]Transferencias!$Q$7:$Q$359),0)</f>
        <v>0</v>
      </c>
      <c r="MY48" s="5">
        <f>IFERROR(SUMIF([1]Transferencias!$P$7:$Q$359,CONCATENATE("08",RIGHT(CONCATENATE("0",DAY(MY4)),2),RIGHT(CONCATENATE("0",MONTH(MY4)),2)),[1]Transferencias!$Q$7:$Q$359),0)</f>
        <v>0</v>
      </c>
      <c r="MZ48" s="5">
        <f>IFERROR(SUMIF([1]Transferencias!$P$7:$Q$359,CONCATENATE("08",RIGHT(CONCATENATE("0",DAY(MZ4)),2),RIGHT(CONCATENATE("0",MONTH(MZ4)),2)),[1]Transferencias!$Q$7:$Q$359),0)</f>
        <v>0</v>
      </c>
      <c r="NA48" s="5">
        <f>IFERROR(SUMIF([1]Transferencias!$P$7:$Q$359,CONCATENATE("08",RIGHT(CONCATENATE("0",DAY(NA4)),2),RIGHT(CONCATENATE("0",MONTH(NA4)),2)),[1]Transferencias!$Q$7:$Q$359),0)</f>
        <v>0</v>
      </c>
      <c r="NB48" s="5">
        <f>IFERROR(SUMIF([1]Transferencias!$P$7:$Q$359,CONCATENATE("08",RIGHT(CONCATENATE("0",DAY(NB4)),2),RIGHT(CONCATENATE("0",MONTH(NB4)),2)),[1]Transferencias!$Q$7:$Q$359),0)</f>
        <v>0</v>
      </c>
    </row>
    <row r="49" spans="1:366" collapsed="1">
      <c r="A49" s="1" t="s">
        <v>181</v>
      </c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>
        <v>1500000</v>
      </c>
      <c r="AT49" s="5">
        <v>1500000</v>
      </c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</row>
    <row r="50" spans="1:366" ht="15" hidden="1" customHeight="1" outlineLevel="1">
      <c r="A50" s="19" t="s">
        <v>162</v>
      </c>
      <c r="B50" s="27">
        <f>SUM(B51:B52)</f>
        <v>0</v>
      </c>
      <c r="C50" s="27">
        <f t="shared" ref="C50:BN50" si="88">SUM(C51:C52)</f>
        <v>0</v>
      </c>
      <c r="D50" s="27">
        <f t="shared" si="88"/>
        <v>0</v>
      </c>
      <c r="E50" s="27">
        <f t="shared" si="88"/>
        <v>0</v>
      </c>
      <c r="F50" s="27">
        <f t="shared" si="88"/>
        <v>0</v>
      </c>
      <c r="G50" s="27">
        <f t="shared" si="88"/>
        <v>0</v>
      </c>
      <c r="H50" s="27">
        <f t="shared" si="88"/>
        <v>0</v>
      </c>
      <c r="I50" s="27">
        <f t="shared" si="88"/>
        <v>0</v>
      </c>
      <c r="J50" s="27">
        <f t="shared" si="88"/>
        <v>0</v>
      </c>
      <c r="K50" s="27">
        <f t="shared" si="88"/>
        <v>0</v>
      </c>
      <c r="L50" s="27">
        <f t="shared" si="88"/>
        <v>0</v>
      </c>
      <c r="M50" s="27">
        <f t="shared" si="88"/>
        <v>0</v>
      </c>
      <c r="N50" s="27">
        <f t="shared" si="88"/>
        <v>0</v>
      </c>
      <c r="O50" s="27">
        <f t="shared" si="88"/>
        <v>0</v>
      </c>
      <c r="P50" s="27">
        <f t="shared" si="88"/>
        <v>0</v>
      </c>
      <c r="Q50" s="27">
        <f t="shared" si="88"/>
        <v>0</v>
      </c>
      <c r="R50" s="27">
        <f t="shared" si="88"/>
        <v>0</v>
      </c>
      <c r="S50" s="27">
        <f t="shared" si="88"/>
        <v>0</v>
      </c>
      <c r="T50" s="27">
        <f t="shared" si="88"/>
        <v>0</v>
      </c>
      <c r="U50" s="27">
        <f t="shared" si="88"/>
        <v>0</v>
      </c>
      <c r="V50" s="27">
        <f t="shared" si="88"/>
        <v>0</v>
      </c>
      <c r="W50" s="27">
        <f t="shared" si="88"/>
        <v>0</v>
      </c>
      <c r="X50" s="27">
        <f t="shared" si="88"/>
        <v>0</v>
      </c>
      <c r="Y50" s="27">
        <f t="shared" si="88"/>
        <v>0</v>
      </c>
      <c r="Z50" s="27">
        <f t="shared" si="88"/>
        <v>0</v>
      </c>
      <c r="AA50" s="27">
        <f t="shared" si="88"/>
        <v>0</v>
      </c>
      <c r="AB50" s="27">
        <f t="shared" si="88"/>
        <v>0</v>
      </c>
      <c r="AC50" s="27">
        <f t="shared" si="88"/>
        <v>0</v>
      </c>
      <c r="AD50" s="27">
        <f t="shared" si="88"/>
        <v>0</v>
      </c>
      <c r="AE50" s="27">
        <f t="shared" si="88"/>
        <v>0</v>
      </c>
      <c r="AF50" s="27">
        <f t="shared" si="88"/>
        <v>0</v>
      </c>
      <c r="AG50" s="27">
        <f t="shared" si="88"/>
        <v>0</v>
      </c>
      <c r="AH50" s="27">
        <f t="shared" si="88"/>
        <v>0</v>
      </c>
      <c r="AI50" s="27">
        <f t="shared" si="88"/>
        <v>0</v>
      </c>
      <c r="AJ50" s="27">
        <f t="shared" si="88"/>
        <v>0</v>
      </c>
      <c r="AK50" s="27">
        <f t="shared" si="88"/>
        <v>0</v>
      </c>
      <c r="AL50" s="27">
        <f t="shared" si="88"/>
        <v>0</v>
      </c>
      <c r="AM50" s="27">
        <f t="shared" si="88"/>
        <v>0</v>
      </c>
      <c r="AN50" s="27">
        <f t="shared" si="88"/>
        <v>0</v>
      </c>
      <c r="AO50" s="27">
        <f t="shared" si="88"/>
        <v>0</v>
      </c>
      <c r="AP50" s="27">
        <f t="shared" si="88"/>
        <v>0</v>
      </c>
      <c r="AQ50" s="27">
        <f t="shared" si="88"/>
        <v>-3000000</v>
      </c>
      <c r="AR50" s="27">
        <f t="shared" si="88"/>
        <v>0</v>
      </c>
      <c r="AS50" s="27">
        <f t="shared" si="88"/>
        <v>0</v>
      </c>
      <c r="AT50" s="27">
        <f t="shared" si="88"/>
        <v>0</v>
      </c>
      <c r="AU50" s="27">
        <f t="shared" si="88"/>
        <v>0</v>
      </c>
      <c r="AV50" s="27">
        <f t="shared" si="88"/>
        <v>0</v>
      </c>
      <c r="AW50" s="27">
        <f t="shared" si="88"/>
        <v>0</v>
      </c>
      <c r="AX50" s="27">
        <f t="shared" si="88"/>
        <v>0</v>
      </c>
      <c r="AY50" s="27"/>
      <c r="AZ50" s="27">
        <f t="shared" si="88"/>
        <v>0</v>
      </c>
      <c r="BA50" s="27">
        <f t="shared" si="88"/>
        <v>0</v>
      </c>
      <c r="BB50" s="27">
        <f t="shared" si="88"/>
        <v>0</v>
      </c>
      <c r="BC50" s="27">
        <f t="shared" si="88"/>
        <v>0</v>
      </c>
      <c r="BD50" s="27">
        <f t="shared" si="88"/>
        <v>0</v>
      </c>
      <c r="BE50" s="27">
        <f t="shared" si="88"/>
        <v>0</v>
      </c>
      <c r="BF50" s="27">
        <f t="shared" si="88"/>
        <v>0</v>
      </c>
      <c r="BG50" s="27">
        <f t="shared" si="88"/>
        <v>0</v>
      </c>
      <c r="BH50" s="27">
        <f t="shared" si="88"/>
        <v>0</v>
      </c>
      <c r="BI50" s="27">
        <f t="shared" si="88"/>
        <v>0</v>
      </c>
      <c r="BJ50" s="27">
        <f t="shared" si="88"/>
        <v>0</v>
      </c>
      <c r="BK50" s="27">
        <f t="shared" si="88"/>
        <v>0</v>
      </c>
      <c r="BL50" s="27">
        <f t="shared" si="88"/>
        <v>0</v>
      </c>
      <c r="BM50" s="27">
        <f t="shared" si="88"/>
        <v>0</v>
      </c>
      <c r="BN50" s="27">
        <f t="shared" si="88"/>
        <v>0</v>
      </c>
      <c r="BO50" s="27">
        <f t="shared" ref="BO50:DZ50" si="89">SUM(BO51:BO52)</f>
        <v>0</v>
      </c>
      <c r="BP50" s="27">
        <f t="shared" si="89"/>
        <v>0</v>
      </c>
      <c r="BQ50" s="27">
        <f t="shared" si="89"/>
        <v>0</v>
      </c>
      <c r="BR50" s="27">
        <f t="shared" si="89"/>
        <v>0</v>
      </c>
      <c r="BS50" s="27">
        <f t="shared" si="89"/>
        <v>0</v>
      </c>
      <c r="BT50" s="27">
        <f t="shared" si="89"/>
        <v>0</v>
      </c>
      <c r="BU50" s="27">
        <f t="shared" si="89"/>
        <v>0</v>
      </c>
      <c r="BV50" s="27">
        <f t="shared" si="89"/>
        <v>0</v>
      </c>
      <c r="BW50" s="27">
        <f t="shared" si="89"/>
        <v>0</v>
      </c>
      <c r="BX50" s="27">
        <f t="shared" si="89"/>
        <v>0</v>
      </c>
      <c r="BY50" s="27">
        <f t="shared" si="89"/>
        <v>0</v>
      </c>
      <c r="BZ50" s="27">
        <f t="shared" si="89"/>
        <v>0</v>
      </c>
      <c r="CA50" s="27">
        <f t="shared" si="89"/>
        <v>0</v>
      </c>
      <c r="CB50" s="27">
        <f t="shared" si="89"/>
        <v>0</v>
      </c>
      <c r="CC50" s="27">
        <f t="shared" si="89"/>
        <v>0</v>
      </c>
      <c r="CD50" s="27">
        <f t="shared" si="89"/>
        <v>0</v>
      </c>
      <c r="CE50" s="27">
        <f t="shared" si="89"/>
        <v>0</v>
      </c>
      <c r="CF50" s="27">
        <f t="shared" si="89"/>
        <v>0</v>
      </c>
      <c r="CG50" s="27">
        <f t="shared" si="89"/>
        <v>0</v>
      </c>
      <c r="CH50" s="27">
        <v>-3000000</v>
      </c>
      <c r="CI50" s="27">
        <v>-3000000</v>
      </c>
      <c r="CJ50" s="27">
        <f t="shared" si="89"/>
        <v>0</v>
      </c>
      <c r="CK50" s="27">
        <f t="shared" si="89"/>
        <v>0</v>
      </c>
      <c r="CL50" s="27">
        <f t="shared" si="89"/>
        <v>0</v>
      </c>
      <c r="CM50" s="27">
        <f t="shared" si="89"/>
        <v>0</v>
      </c>
      <c r="CN50" s="27">
        <f t="shared" si="89"/>
        <v>0</v>
      </c>
      <c r="CO50" s="27">
        <f t="shared" si="89"/>
        <v>0</v>
      </c>
      <c r="CP50" s="27">
        <f t="shared" si="89"/>
        <v>0</v>
      </c>
      <c r="CQ50" s="27">
        <f t="shared" si="89"/>
        <v>0</v>
      </c>
      <c r="CR50" s="27">
        <f t="shared" si="89"/>
        <v>0</v>
      </c>
      <c r="CS50" s="27">
        <f t="shared" si="89"/>
        <v>0</v>
      </c>
      <c r="CT50" s="27">
        <f t="shared" si="89"/>
        <v>0</v>
      </c>
      <c r="CU50" s="27">
        <f t="shared" si="89"/>
        <v>0</v>
      </c>
      <c r="CV50" s="27">
        <f t="shared" si="89"/>
        <v>0</v>
      </c>
      <c r="CW50" s="27">
        <f t="shared" si="89"/>
        <v>0</v>
      </c>
      <c r="CX50" s="27">
        <f t="shared" si="89"/>
        <v>0</v>
      </c>
      <c r="CY50" s="27">
        <f t="shared" si="89"/>
        <v>0</v>
      </c>
      <c r="CZ50" s="27">
        <f t="shared" si="89"/>
        <v>0</v>
      </c>
      <c r="DA50" s="27">
        <f t="shared" si="89"/>
        <v>0</v>
      </c>
      <c r="DB50" s="27">
        <f t="shared" si="89"/>
        <v>0</v>
      </c>
      <c r="DC50" s="27">
        <f t="shared" si="89"/>
        <v>0</v>
      </c>
      <c r="DD50" s="27">
        <f t="shared" si="89"/>
        <v>0</v>
      </c>
      <c r="DE50" s="27">
        <f t="shared" si="89"/>
        <v>0</v>
      </c>
      <c r="DF50" s="27">
        <f t="shared" si="89"/>
        <v>0</v>
      </c>
      <c r="DG50" s="27">
        <f t="shared" si="89"/>
        <v>0</v>
      </c>
      <c r="DH50" s="27">
        <f t="shared" si="89"/>
        <v>0</v>
      </c>
      <c r="DI50" s="27">
        <f t="shared" si="89"/>
        <v>0</v>
      </c>
      <c r="DJ50" s="27">
        <f t="shared" si="89"/>
        <v>0</v>
      </c>
      <c r="DK50" s="27">
        <f t="shared" si="89"/>
        <v>0</v>
      </c>
      <c r="DL50" s="27">
        <f t="shared" si="89"/>
        <v>0</v>
      </c>
      <c r="DM50" s="27">
        <f t="shared" si="89"/>
        <v>0</v>
      </c>
      <c r="DN50" s="27">
        <f t="shared" si="89"/>
        <v>0</v>
      </c>
      <c r="DO50" s="27">
        <f t="shared" si="89"/>
        <v>0</v>
      </c>
      <c r="DP50" s="27">
        <f t="shared" si="89"/>
        <v>0</v>
      </c>
      <c r="DQ50" s="27">
        <f t="shared" si="89"/>
        <v>0</v>
      </c>
      <c r="DR50" s="27">
        <f t="shared" si="89"/>
        <v>0</v>
      </c>
      <c r="DS50" s="27">
        <f t="shared" si="89"/>
        <v>0</v>
      </c>
      <c r="DT50" s="27">
        <f t="shared" si="89"/>
        <v>0</v>
      </c>
      <c r="DU50" s="27">
        <f t="shared" si="89"/>
        <v>0</v>
      </c>
      <c r="DV50" s="27">
        <f t="shared" si="89"/>
        <v>0</v>
      </c>
      <c r="DW50" s="27">
        <f t="shared" si="89"/>
        <v>0</v>
      </c>
      <c r="DX50" s="27">
        <f t="shared" si="89"/>
        <v>0</v>
      </c>
      <c r="DY50" s="27">
        <f t="shared" si="89"/>
        <v>0</v>
      </c>
      <c r="DZ50" s="27">
        <f t="shared" si="89"/>
        <v>0</v>
      </c>
      <c r="EA50" s="27">
        <f t="shared" ref="EA50:GL50" si="90">SUM(EA51:EA52)</f>
        <v>0</v>
      </c>
      <c r="EB50" s="27">
        <f t="shared" si="90"/>
        <v>0</v>
      </c>
      <c r="EC50" s="27">
        <f t="shared" si="90"/>
        <v>0</v>
      </c>
      <c r="ED50" s="27">
        <f t="shared" si="90"/>
        <v>0</v>
      </c>
      <c r="EE50" s="27">
        <f t="shared" si="90"/>
        <v>0</v>
      </c>
      <c r="EF50" s="27">
        <f t="shared" si="90"/>
        <v>0</v>
      </c>
      <c r="EG50" s="27">
        <f t="shared" si="90"/>
        <v>0</v>
      </c>
      <c r="EH50" s="27">
        <f t="shared" si="90"/>
        <v>0</v>
      </c>
      <c r="EI50" s="27">
        <f t="shared" si="90"/>
        <v>0</v>
      </c>
      <c r="EJ50" s="27">
        <f t="shared" si="90"/>
        <v>0</v>
      </c>
      <c r="EK50" s="27">
        <f t="shared" si="90"/>
        <v>0</v>
      </c>
      <c r="EL50" s="27">
        <f t="shared" si="90"/>
        <v>0</v>
      </c>
      <c r="EM50" s="27">
        <f t="shared" si="90"/>
        <v>0</v>
      </c>
      <c r="EN50" s="27">
        <f t="shared" si="90"/>
        <v>0</v>
      </c>
      <c r="EO50" s="27">
        <f t="shared" si="90"/>
        <v>0</v>
      </c>
      <c r="EP50" s="27">
        <f t="shared" si="90"/>
        <v>0</v>
      </c>
      <c r="EQ50" s="27">
        <f t="shared" si="90"/>
        <v>0</v>
      </c>
      <c r="ER50" s="27">
        <f t="shared" si="90"/>
        <v>0</v>
      </c>
      <c r="ES50" s="27">
        <f t="shared" si="90"/>
        <v>0</v>
      </c>
      <c r="ET50" s="27">
        <f t="shared" si="90"/>
        <v>0</v>
      </c>
      <c r="EU50" s="27">
        <f t="shared" si="90"/>
        <v>0</v>
      </c>
      <c r="EV50" s="27">
        <f t="shared" si="90"/>
        <v>0</v>
      </c>
      <c r="EW50" s="27">
        <f t="shared" si="90"/>
        <v>0</v>
      </c>
      <c r="EX50" s="27">
        <f t="shared" si="90"/>
        <v>0</v>
      </c>
      <c r="EY50" s="27">
        <f t="shared" si="90"/>
        <v>0</v>
      </c>
      <c r="EZ50" s="27">
        <f t="shared" si="90"/>
        <v>0</v>
      </c>
      <c r="FA50" s="27">
        <f t="shared" si="90"/>
        <v>0</v>
      </c>
      <c r="FB50" s="27">
        <f t="shared" si="90"/>
        <v>0</v>
      </c>
      <c r="FC50" s="27">
        <f t="shared" si="90"/>
        <v>0</v>
      </c>
      <c r="FD50" s="27">
        <f t="shared" si="90"/>
        <v>0</v>
      </c>
      <c r="FE50" s="27">
        <f t="shared" si="90"/>
        <v>0</v>
      </c>
      <c r="FF50" s="27">
        <f t="shared" si="90"/>
        <v>0</v>
      </c>
      <c r="FG50" s="27">
        <f t="shared" si="90"/>
        <v>0</v>
      </c>
      <c r="FH50" s="27">
        <f t="shared" si="90"/>
        <v>0</v>
      </c>
      <c r="FI50" s="27">
        <f t="shared" si="90"/>
        <v>0</v>
      </c>
      <c r="FJ50" s="27">
        <f t="shared" si="90"/>
        <v>0</v>
      </c>
      <c r="FK50" s="27">
        <f t="shared" si="90"/>
        <v>0</v>
      </c>
      <c r="FL50" s="27">
        <f t="shared" si="90"/>
        <v>0</v>
      </c>
      <c r="FM50" s="27">
        <f t="shared" si="90"/>
        <v>0</v>
      </c>
      <c r="FN50" s="27">
        <f t="shared" si="90"/>
        <v>0</v>
      </c>
      <c r="FO50" s="27">
        <f t="shared" si="90"/>
        <v>0</v>
      </c>
      <c r="FP50" s="27">
        <f t="shared" si="90"/>
        <v>0</v>
      </c>
      <c r="FQ50" s="27">
        <f t="shared" si="90"/>
        <v>0</v>
      </c>
      <c r="FR50" s="27">
        <f t="shared" si="90"/>
        <v>0</v>
      </c>
      <c r="FS50" s="27">
        <f t="shared" si="90"/>
        <v>0</v>
      </c>
      <c r="FT50" s="27">
        <f t="shared" si="90"/>
        <v>0</v>
      </c>
      <c r="FU50" s="27">
        <f t="shared" si="90"/>
        <v>0</v>
      </c>
      <c r="FV50" s="27">
        <f t="shared" si="90"/>
        <v>0</v>
      </c>
      <c r="FW50" s="27">
        <f t="shared" si="90"/>
        <v>0</v>
      </c>
      <c r="FX50" s="27">
        <f t="shared" si="90"/>
        <v>0</v>
      </c>
      <c r="FY50" s="27">
        <f t="shared" si="90"/>
        <v>0</v>
      </c>
      <c r="FZ50" s="27">
        <f t="shared" si="90"/>
        <v>0</v>
      </c>
      <c r="GA50" s="27">
        <f t="shared" si="90"/>
        <v>0</v>
      </c>
      <c r="GB50" s="27">
        <f t="shared" si="90"/>
        <v>0</v>
      </c>
      <c r="GC50" s="27">
        <f t="shared" si="90"/>
        <v>0</v>
      </c>
      <c r="GD50" s="27">
        <f t="shared" si="90"/>
        <v>0</v>
      </c>
      <c r="GE50" s="27">
        <f t="shared" si="90"/>
        <v>0</v>
      </c>
      <c r="GF50" s="27">
        <f t="shared" si="90"/>
        <v>0</v>
      </c>
      <c r="GG50" s="27">
        <f t="shared" si="90"/>
        <v>0</v>
      </c>
      <c r="GH50" s="27">
        <f t="shared" si="90"/>
        <v>0</v>
      </c>
      <c r="GI50" s="27">
        <f t="shared" si="90"/>
        <v>0</v>
      </c>
      <c r="GJ50" s="27">
        <f t="shared" si="90"/>
        <v>0</v>
      </c>
      <c r="GK50" s="27">
        <f t="shared" si="90"/>
        <v>0</v>
      </c>
      <c r="GL50" s="27">
        <f t="shared" si="90"/>
        <v>0</v>
      </c>
      <c r="GM50" s="27">
        <f t="shared" ref="GM50:IX50" si="91">SUM(GM51:GM52)</f>
        <v>0</v>
      </c>
      <c r="GN50" s="27">
        <f t="shared" si="91"/>
        <v>0</v>
      </c>
      <c r="GO50" s="27">
        <f t="shared" si="91"/>
        <v>0</v>
      </c>
      <c r="GP50" s="27">
        <f t="shared" si="91"/>
        <v>0</v>
      </c>
      <c r="GQ50" s="27">
        <f t="shared" si="91"/>
        <v>0</v>
      </c>
      <c r="GR50" s="27">
        <f t="shared" si="91"/>
        <v>0</v>
      </c>
      <c r="GS50" s="27">
        <f t="shared" si="91"/>
        <v>0</v>
      </c>
      <c r="GT50" s="27">
        <f t="shared" si="91"/>
        <v>0</v>
      </c>
      <c r="GU50" s="27">
        <f t="shared" si="91"/>
        <v>0</v>
      </c>
      <c r="GV50" s="27">
        <f t="shared" si="91"/>
        <v>0</v>
      </c>
      <c r="GW50" s="27">
        <f t="shared" si="91"/>
        <v>0</v>
      </c>
      <c r="GX50" s="27">
        <f t="shared" si="91"/>
        <v>0</v>
      </c>
      <c r="GY50" s="27">
        <f t="shared" si="91"/>
        <v>0</v>
      </c>
      <c r="GZ50" s="27">
        <f t="shared" si="91"/>
        <v>0</v>
      </c>
      <c r="HA50" s="27">
        <f t="shared" si="91"/>
        <v>0</v>
      </c>
      <c r="HB50" s="27">
        <f t="shared" si="91"/>
        <v>0</v>
      </c>
      <c r="HC50" s="27">
        <f t="shared" si="91"/>
        <v>0</v>
      </c>
      <c r="HD50" s="27">
        <f t="shared" si="91"/>
        <v>0</v>
      </c>
      <c r="HE50" s="27">
        <f t="shared" si="91"/>
        <v>0</v>
      </c>
      <c r="HF50" s="27">
        <f t="shared" si="91"/>
        <v>0</v>
      </c>
      <c r="HG50" s="27">
        <f t="shared" si="91"/>
        <v>0</v>
      </c>
      <c r="HH50" s="27">
        <f t="shared" si="91"/>
        <v>0</v>
      </c>
      <c r="HI50" s="27">
        <f t="shared" si="91"/>
        <v>0</v>
      </c>
      <c r="HJ50" s="27">
        <f t="shared" si="91"/>
        <v>0</v>
      </c>
      <c r="HK50" s="27">
        <f t="shared" si="91"/>
        <v>0</v>
      </c>
      <c r="HL50" s="27">
        <f t="shared" si="91"/>
        <v>0</v>
      </c>
      <c r="HM50" s="27">
        <f t="shared" si="91"/>
        <v>0</v>
      </c>
      <c r="HN50" s="27">
        <f t="shared" si="91"/>
        <v>0</v>
      </c>
      <c r="HO50" s="27">
        <f t="shared" si="91"/>
        <v>0</v>
      </c>
      <c r="HP50" s="27">
        <f t="shared" si="91"/>
        <v>0</v>
      </c>
      <c r="HQ50" s="27">
        <f t="shared" si="91"/>
        <v>0</v>
      </c>
      <c r="HR50" s="27">
        <f t="shared" si="91"/>
        <v>0</v>
      </c>
      <c r="HS50" s="27">
        <f t="shared" si="91"/>
        <v>0</v>
      </c>
      <c r="HT50" s="27">
        <f t="shared" si="91"/>
        <v>0</v>
      </c>
      <c r="HU50" s="27">
        <f t="shared" si="91"/>
        <v>0</v>
      </c>
      <c r="HV50" s="27">
        <f t="shared" si="91"/>
        <v>0</v>
      </c>
      <c r="HW50" s="27">
        <f t="shared" si="91"/>
        <v>0</v>
      </c>
      <c r="HX50" s="27">
        <f t="shared" si="91"/>
        <v>0</v>
      </c>
      <c r="HY50" s="27">
        <f t="shared" si="91"/>
        <v>0</v>
      </c>
      <c r="HZ50" s="27">
        <f t="shared" si="91"/>
        <v>0</v>
      </c>
      <c r="IA50" s="27">
        <f t="shared" si="91"/>
        <v>0</v>
      </c>
      <c r="IB50" s="27">
        <f t="shared" si="91"/>
        <v>0</v>
      </c>
      <c r="IC50" s="27">
        <f t="shared" si="91"/>
        <v>0</v>
      </c>
      <c r="ID50" s="27">
        <f t="shared" si="91"/>
        <v>0</v>
      </c>
      <c r="IE50" s="27">
        <f t="shared" si="91"/>
        <v>0</v>
      </c>
      <c r="IF50" s="27">
        <f t="shared" si="91"/>
        <v>0</v>
      </c>
      <c r="IG50" s="27">
        <f t="shared" si="91"/>
        <v>0</v>
      </c>
      <c r="IH50" s="27">
        <f t="shared" si="91"/>
        <v>0</v>
      </c>
      <c r="II50" s="27">
        <f t="shared" si="91"/>
        <v>0</v>
      </c>
      <c r="IJ50" s="27">
        <f t="shared" si="91"/>
        <v>0</v>
      </c>
      <c r="IK50" s="27">
        <f t="shared" si="91"/>
        <v>0</v>
      </c>
      <c r="IL50" s="27">
        <f t="shared" si="91"/>
        <v>0</v>
      </c>
      <c r="IM50" s="27">
        <f t="shared" si="91"/>
        <v>0</v>
      </c>
      <c r="IN50" s="27">
        <f t="shared" si="91"/>
        <v>0</v>
      </c>
      <c r="IO50" s="27">
        <f t="shared" si="91"/>
        <v>0</v>
      </c>
      <c r="IP50" s="27">
        <f t="shared" si="91"/>
        <v>0</v>
      </c>
      <c r="IQ50" s="27">
        <f t="shared" si="91"/>
        <v>0</v>
      </c>
      <c r="IR50" s="27">
        <f t="shared" si="91"/>
        <v>0</v>
      </c>
      <c r="IS50" s="27">
        <f t="shared" si="91"/>
        <v>0</v>
      </c>
      <c r="IT50" s="27">
        <f t="shared" si="91"/>
        <v>0</v>
      </c>
      <c r="IU50" s="27">
        <f t="shared" si="91"/>
        <v>0</v>
      </c>
      <c r="IV50" s="27">
        <f t="shared" si="91"/>
        <v>0</v>
      </c>
      <c r="IW50" s="27">
        <f t="shared" si="91"/>
        <v>0</v>
      </c>
      <c r="IX50" s="27">
        <f t="shared" si="91"/>
        <v>0</v>
      </c>
      <c r="IY50" s="27">
        <f t="shared" ref="IY50:LJ50" si="92">SUM(IY51:IY52)</f>
        <v>0</v>
      </c>
      <c r="IZ50" s="27">
        <f t="shared" si="92"/>
        <v>0</v>
      </c>
      <c r="JA50" s="27">
        <f t="shared" si="92"/>
        <v>0</v>
      </c>
      <c r="JB50" s="27">
        <f t="shared" si="92"/>
        <v>0</v>
      </c>
      <c r="JC50" s="27">
        <f t="shared" si="92"/>
        <v>0</v>
      </c>
      <c r="JD50" s="27">
        <f t="shared" si="92"/>
        <v>0</v>
      </c>
      <c r="JE50" s="27">
        <f t="shared" si="92"/>
        <v>0</v>
      </c>
      <c r="JF50" s="27">
        <f t="shared" si="92"/>
        <v>0</v>
      </c>
      <c r="JG50" s="27">
        <f t="shared" si="92"/>
        <v>0</v>
      </c>
      <c r="JH50" s="27">
        <f t="shared" si="92"/>
        <v>0</v>
      </c>
      <c r="JI50" s="27">
        <f t="shared" si="92"/>
        <v>0</v>
      </c>
      <c r="JJ50" s="27">
        <f t="shared" si="92"/>
        <v>0</v>
      </c>
      <c r="JK50" s="27">
        <f t="shared" si="92"/>
        <v>0</v>
      </c>
      <c r="JL50" s="27">
        <f t="shared" si="92"/>
        <v>0</v>
      </c>
      <c r="JM50" s="27">
        <f t="shared" si="92"/>
        <v>0</v>
      </c>
      <c r="JN50" s="27">
        <f t="shared" si="92"/>
        <v>0</v>
      </c>
      <c r="JO50" s="27">
        <f t="shared" si="92"/>
        <v>0</v>
      </c>
      <c r="JP50" s="27">
        <f t="shared" si="92"/>
        <v>0</v>
      </c>
      <c r="JQ50" s="27">
        <f t="shared" si="92"/>
        <v>0</v>
      </c>
      <c r="JR50" s="27">
        <f t="shared" si="92"/>
        <v>0</v>
      </c>
      <c r="JS50" s="27">
        <f t="shared" si="92"/>
        <v>0</v>
      </c>
      <c r="JT50" s="27">
        <f t="shared" si="92"/>
        <v>0</v>
      </c>
      <c r="JU50" s="27">
        <f t="shared" si="92"/>
        <v>0</v>
      </c>
      <c r="JV50" s="27">
        <f t="shared" si="92"/>
        <v>0</v>
      </c>
      <c r="JW50" s="27">
        <f t="shared" si="92"/>
        <v>0</v>
      </c>
      <c r="JX50" s="27">
        <f t="shared" si="92"/>
        <v>0</v>
      </c>
      <c r="JY50" s="27">
        <f t="shared" si="92"/>
        <v>0</v>
      </c>
      <c r="JZ50" s="27">
        <f t="shared" si="92"/>
        <v>0</v>
      </c>
      <c r="KA50" s="27">
        <f t="shared" si="92"/>
        <v>0</v>
      </c>
      <c r="KB50" s="27">
        <f t="shared" si="92"/>
        <v>0</v>
      </c>
      <c r="KC50" s="27">
        <f t="shared" si="92"/>
        <v>0</v>
      </c>
      <c r="KD50" s="27">
        <f t="shared" si="92"/>
        <v>0</v>
      </c>
      <c r="KE50" s="27">
        <f t="shared" si="92"/>
        <v>0</v>
      </c>
      <c r="KF50" s="27">
        <f t="shared" si="92"/>
        <v>0</v>
      </c>
      <c r="KG50" s="27">
        <f t="shared" si="92"/>
        <v>0</v>
      </c>
      <c r="KH50" s="27">
        <f t="shared" si="92"/>
        <v>0</v>
      </c>
      <c r="KI50" s="27">
        <f t="shared" si="92"/>
        <v>0</v>
      </c>
      <c r="KJ50" s="27">
        <f t="shared" si="92"/>
        <v>0</v>
      </c>
      <c r="KK50" s="27">
        <f t="shared" si="92"/>
        <v>0</v>
      </c>
      <c r="KL50" s="27">
        <f t="shared" si="92"/>
        <v>0</v>
      </c>
      <c r="KM50" s="27">
        <f t="shared" si="92"/>
        <v>0</v>
      </c>
      <c r="KN50" s="27">
        <f t="shared" si="92"/>
        <v>0</v>
      </c>
      <c r="KO50" s="27">
        <f t="shared" si="92"/>
        <v>0</v>
      </c>
      <c r="KP50" s="27">
        <f t="shared" si="92"/>
        <v>0</v>
      </c>
      <c r="KQ50" s="27">
        <f t="shared" si="92"/>
        <v>0</v>
      </c>
      <c r="KR50" s="27">
        <f t="shared" si="92"/>
        <v>0</v>
      </c>
      <c r="KS50" s="27">
        <f t="shared" si="92"/>
        <v>0</v>
      </c>
      <c r="KT50" s="27">
        <f t="shared" si="92"/>
        <v>0</v>
      </c>
      <c r="KU50" s="27">
        <f t="shared" si="92"/>
        <v>0</v>
      </c>
      <c r="KV50" s="27">
        <f t="shared" si="92"/>
        <v>0</v>
      </c>
      <c r="KW50" s="27">
        <f t="shared" si="92"/>
        <v>0</v>
      </c>
      <c r="KX50" s="27">
        <f t="shared" si="92"/>
        <v>0</v>
      </c>
      <c r="KY50" s="27">
        <f t="shared" si="92"/>
        <v>0</v>
      </c>
      <c r="KZ50" s="27">
        <f t="shared" si="92"/>
        <v>0</v>
      </c>
      <c r="LA50" s="27">
        <f t="shared" si="92"/>
        <v>0</v>
      </c>
      <c r="LB50" s="27">
        <f t="shared" si="92"/>
        <v>0</v>
      </c>
      <c r="LC50" s="27">
        <f t="shared" si="92"/>
        <v>0</v>
      </c>
      <c r="LD50" s="27">
        <f t="shared" si="92"/>
        <v>0</v>
      </c>
      <c r="LE50" s="27">
        <f t="shared" si="92"/>
        <v>0</v>
      </c>
      <c r="LF50" s="27">
        <f t="shared" si="92"/>
        <v>0</v>
      </c>
      <c r="LG50" s="27">
        <f t="shared" si="92"/>
        <v>0</v>
      </c>
      <c r="LH50" s="27">
        <f t="shared" si="92"/>
        <v>0</v>
      </c>
      <c r="LI50" s="27">
        <f t="shared" si="92"/>
        <v>0</v>
      </c>
      <c r="LJ50" s="27">
        <f t="shared" si="92"/>
        <v>0</v>
      </c>
      <c r="LK50" s="27">
        <f t="shared" ref="LK50:NB50" si="93">SUM(LK51:LK52)</f>
        <v>0</v>
      </c>
      <c r="LL50" s="27">
        <f t="shared" si="93"/>
        <v>0</v>
      </c>
      <c r="LM50" s="27">
        <f t="shared" si="93"/>
        <v>0</v>
      </c>
      <c r="LN50" s="27">
        <f t="shared" si="93"/>
        <v>0</v>
      </c>
      <c r="LO50" s="27">
        <f t="shared" si="93"/>
        <v>0</v>
      </c>
      <c r="LP50" s="27">
        <f t="shared" si="93"/>
        <v>0</v>
      </c>
      <c r="LQ50" s="27">
        <f t="shared" si="93"/>
        <v>0</v>
      </c>
      <c r="LR50" s="27">
        <f t="shared" si="93"/>
        <v>0</v>
      </c>
      <c r="LS50" s="27">
        <f t="shared" si="93"/>
        <v>0</v>
      </c>
      <c r="LT50" s="27">
        <f t="shared" si="93"/>
        <v>0</v>
      </c>
      <c r="LU50" s="27">
        <f t="shared" si="93"/>
        <v>0</v>
      </c>
      <c r="LV50" s="27">
        <f t="shared" si="93"/>
        <v>0</v>
      </c>
      <c r="LW50" s="27">
        <f t="shared" si="93"/>
        <v>0</v>
      </c>
      <c r="LX50" s="27">
        <f t="shared" si="93"/>
        <v>0</v>
      </c>
      <c r="LY50" s="27">
        <f t="shared" si="93"/>
        <v>0</v>
      </c>
      <c r="LZ50" s="27">
        <f t="shared" si="93"/>
        <v>0</v>
      </c>
      <c r="MA50" s="27">
        <f t="shared" si="93"/>
        <v>0</v>
      </c>
      <c r="MB50" s="27">
        <f t="shared" si="93"/>
        <v>0</v>
      </c>
      <c r="MC50" s="27">
        <f t="shared" si="93"/>
        <v>0</v>
      </c>
      <c r="MD50" s="27">
        <f t="shared" si="93"/>
        <v>0</v>
      </c>
      <c r="ME50" s="27">
        <f t="shared" si="93"/>
        <v>0</v>
      </c>
      <c r="MF50" s="27">
        <f t="shared" si="93"/>
        <v>0</v>
      </c>
      <c r="MG50" s="27">
        <f t="shared" si="93"/>
        <v>0</v>
      </c>
      <c r="MH50" s="27">
        <f t="shared" si="93"/>
        <v>0</v>
      </c>
      <c r="MI50" s="27">
        <f t="shared" si="93"/>
        <v>0</v>
      </c>
      <c r="MJ50" s="27">
        <f t="shared" si="93"/>
        <v>0</v>
      </c>
      <c r="MK50" s="27">
        <f t="shared" si="93"/>
        <v>0</v>
      </c>
      <c r="ML50" s="27">
        <f t="shared" si="93"/>
        <v>0</v>
      </c>
      <c r="MM50" s="27">
        <f t="shared" si="93"/>
        <v>0</v>
      </c>
      <c r="MN50" s="27">
        <f t="shared" si="93"/>
        <v>0</v>
      </c>
      <c r="MO50" s="27">
        <f t="shared" si="93"/>
        <v>0</v>
      </c>
      <c r="MP50" s="27">
        <f t="shared" si="93"/>
        <v>0</v>
      </c>
      <c r="MQ50" s="27">
        <f t="shared" si="93"/>
        <v>0</v>
      </c>
      <c r="MR50" s="27">
        <f t="shared" si="93"/>
        <v>0</v>
      </c>
      <c r="MS50" s="27">
        <f t="shared" si="93"/>
        <v>0</v>
      </c>
      <c r="MT50" s="27">
        <f t="shared" si="93"/>
        <v>0</v>
      </c>
      <c r="MU50" s="27">
        <f t="shared" si="93"/>
        <v>0</v>
      </c>
      <c r="MV50" s="27">
        <f t="shared" si="93"/>
        <v>0</v>
      </c>
      <c r="MW50" s="27">
        <f t="shared" si="93"/>
        <v>0</v>
      </c>
      <c r="MX50" s="27">
        <f t="shared" si="93"/>
        <v>0</v>
      </c>
      <c r="MY50" s="27">
        <f t="shared" si="93"/>
        <v>0</v>
      </c>
      <c r="MZ50" s="27">
        <f t="shared" si="93"/>
        <v>0</v>
      </c>
      <c r="NA50" s="27">
        <f t="shared" si="93"/>
        <v>0</v>
      </c>
      <c r="NB50" s="27">
        <f t="shared" si="93"/>
        <v>0</v>
      </c>
    </row>
    <row r="51" spans="1:366" ht="15" hidden="1" customHeight="1" outlineLevel="1">
      <c r="A51" s="1" t="s">
        <v>182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>
        <v>-3000000</v>
      </c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</row>
    <row r="52" spans="1:366" collapsed="1">
      <c r="A52" s="2" t="s">
        <v>165</v>
      </c>
      <c r="B52" s="5">
        <f>IFERROR(SUMIF([1]Transferencias!$R$7:$S$359,CONCATENATE("08",RIGHT(CONCATENATE("0",DAY(B4)),2),RIGHT(CONCATENATE("0",MONTH(B4)),2)),[1]Transferencias!$S$7:$S$359),0)</f>
        <v>0</v>
      </c>
      <c r="C52" s="5">
        <f>IFERROR(SUMIF([1]Transferencias!$R$7:$S$359,CONCATENATE("08",RIGHT(CONCATENATE("0",DAY(C4)),2),RIGHT(CONCATENATE("0",MONTH(C4)),2)),[1]Transferencias!$S$7:$S$359),0)</f>
        <v>0</v>
      </c>
      <c r="D52" s="5">
        <f>IFERROR(SUMIF([1]Transferencias!$R$7:$S$359,CONCATENATE("08",RIGHT(CONCATENATE("0",DAY(D4)),2),RIGHT(CONCATENATE("0",MONTH(D4)),2)),[1]Transferencias!$S$7:$S$359),0)</f>
        <v>0</v>
      </c>
      <c r="E52" s="5">
        <f>IFERROR(SUMIF([1]Transferencias!$R$7:$S$359,CONCATENATE("08",RIGHT(CONCATENATE("0",DAY(E4)),2),RIGHT(CONCATENATE("0",MONTH(E4)),2)),[1]Transferencias!$S$7:$S$359),0)</f>
        <v>0</v>
      </c>
      <c r="F52" s="5">
        <f>IFERROR(SUMIF([1]Transferencias!$R$7:$S$359,CONCATENATE("08",RIGHT(CONCATENATE("0",DAY(F4)),2),RIGHT(CONCATENATE("0",MONTH(F4)),2)),[1]Transferencias!$S$7:$S$359),0)</f>
        <v>0</v>
      </c>
      <c r="G52" s="5">
        <f>IFERROR(SUMIF([1]Transferencias!$R$7:$S$359,CONCATENATE("08",RIGHT(CONCATENATE("0",DAY(G4)),2),RIGHT(CONCATENATE("0",MONTH(G4)),2)),[1]Transferencias!$S$7:$S$359),0)</f>
        <v>0</v>
      </c>
      <c r="H52" s="5">
        <f>IFERROR(SUMIF([1]Transferencias!$R$7:$S$359,CONCATENATE("08",RIGHT(CONCATENATE("0",DAY(H4)),2),RIGHT(CONCATENATE("0",MONTH(H4)),2)),[1]Transferencias!$S$7:$S$359),0)</f>
        <v>0</v>
      </c>
      <c r="I52" s="5">
        <f>IFERROR(SUMIF([1]Transferencias!$R$7:$S$359,CONCATENATE("08",RIGHT(CONCATENATE("0",DAY(I4)),2),RIGHT(CONCATENATE("0",MONTH(I4)),2)),[1]Transferencias!$S$7:$S$359),0)</f>
        <v>0</v>
      </c>
      <c r="J52" s="5">
        <f>IFERROR(SUMIF([1]Transferencias!$R$7:$S$359,CONCATENATE("08",RIGHT(CONCATENATE("0",DAY(J4)),2),RIGHT(CONCATENATE("0",MONTH(J4)),2)),[1]Transferencias!$S$7:$S$359),0)</f>
        <v>0</v>
      </c>
      <c r="K52" s="5">
        <f>IFERROR(SUMIF([1]Transferencias!$R$7:$S$359,CONCATENATE("08",RIGHT(CONCATENATE("0",DAY(K4)),2),RIGHT(CONCATENATE("0",MONTH(K4)),2)),[1]Transferencias!$S$7:$S$359),0)</f>
        <v>0</v>
      </c>
      <c r="L52" s="5">
        <f>IFERROR(SUMIF([1]Transferencias!$R$7:$S$359,CONCATENATE("08",RIGHT(CONCATENATE("0",DAY(L4)),2),RIGHT(CONCATENATE("0",MONTH(L4)),2)),[1]Transferencias!$S$7:$S$359),0)</f>
        <v>0</v>
      </c>
      <c r="M52" s="5">
        <f>IFERROR(SUMIF([1]Transferencias!$R$7:$S$359,CONCATENATE("08",RIGHT(CONCATENATE("0",DAY(M4)),2),RIGHT(CONCATENATE("0",MONTH(M4)),2)),[1]Transferencias!$S$7:$S$359),0)</f>
        <v>0</v>
      </c>
      <c r="N52" s="5">
        <f>IFERROR(SUMIF([1]Transferencias!$R$7:$S$359,CONCATENATE("08",RIGHT(CONCATENATE("0",DAY(N4)),2),RIGHT(CONCATENATE("0",MONTH(N4)),2)),[1]Transferencias!$S$7:$S$359),0)</f>
        <v>0</v>
      </c>
      <c r="O52" s="5">
        <f>IFERROR(SUMIF([1]Transferencias!$R$7:$S$359,CONCATENATE("08",RIGHT(CONCATENATE("0",DAY(O4)),2),RIGHT(CONCATENATE("0",MONTH(O4)),2)),[1]Transferencias!$S$7:$S$359),0)</f>
        <v>0</v>
      </c>
      <c r="P52" s="5">
        <f>IFERROR(SUMIF([1]Transferencias!$R$7:$S$359,CONCATENATE("08",RIGHT(CONCATENATE("0",DAY(P4)),2),RIGHT(CONCATENATE("0",MONTH(P4)),2)),[1]Transferencias!$S$7:$S$359),0)</f>
        <v>0</v>
      </c>
      <c r="Q52" s="5">
        <f>IFERROR(SUMIF([1]Transferencias!$R$7:$S$359,CONCATENATE("08",RIGHT(CONCATENATE("0",DAY(Q4)),2),RIGHT(CONCATENATE("0",MONTH(Q4)),2)),[1]Transferencias!$S$7:$S$359),0)</f>
        <v>0</v>
      </c>
      <c r="R52" s="5">
        <f>IFERROR(SUMIF([1]Transferencias!$R$7:$S$359,CONCATENATE("08",RIGHT(CONCATENATE("0",DAY(R4)),2),RIGHT(CONCATENATE("0",MONTH(R4)),2)),[1]Transferencias!$S$7:$S$359),0)</f>
        <v>0</v>
      </c>
      <c r="S52" s="5">
        <f>IFERROR(SUMIF([1]Transferencias!$R$7:$S$359,CONCATENATE("08",RIGHT(CONCATENATE("0",DAY(S4)),2),RIGHT(CONCATENATE("0",MONTH(S4)),2)),[1]Transferencias!$S$7:$S$359),0)</f>
        <v>0</v>
      </c>
      <c r="T52" s="5">
        <f>IFERROR(SUMIF([1]Transferencias!$R$7:$S$359,CONCATENATE("08",RIGHT(CONCATENATE("0",DAY(T4)),2),RIGHT(CONCATENATE("0",MONTH(T4)),2)),[1]Transferencias!$S$7:$S$359),0)</f>
        <v>0</v>
      </c>
      <c r="U52" s="5">
        <f>IFERROR(SUMIF([1]Transferencias!$R$7:$S$359,CONCATENATE("08",RIGHT(CONCATENATE("0",DAY(U4)),2),RIGHT(CONCATENATE("0",MONTH(U4)),2)),[1]Transferencias!$S$7:$S$359),0)</f>
        <v>0</v>
      </c>
      <c r="V52" s="5">
        <f>IFERROR(SUMIF([1]Transferencias!$R$7:$S$359,CONCATENATE("08",RIGHT(CONCATENATE("0",DAY(V4)),2),RIGHT(CONCATENATE("0",MONTH(V4)),2)),[1]Transferencias!$S$7:$S$359),0)</f>
        <v>0</v>
      </c>
      <c r="W52" s="5">
        <f>IFERROR(SUMIF([1]Transferencias!$R$7:$S$359,CONCATENATE("08",RIGHT(CONCATENATE("0",DAY(W4)),2),RIGHT(CONCATENATE("0",MONTH(W4)),2)),[1]Transferencias!$S$7:$S$359),0)</f>
        <v>0</v>
      </c>
      <c r="X52" s="5">
        <f>IFERROR(SUMIF([1]Transferencias!$R$7:$S$359,CONCATENATE("08",RIGHT(CONCATENATE("0",DAY(X4)),2),RIGHT(CONCATENATE("0",MONTH(X4)),2)),[1]Transferencias!$S$7:$S$359),0)</f>
        <v>0</v>
      </c>
      <c r="Y52" s="5">
        <f>IFERROR(SUMIF([1]Transferencias!$R$7:$S$359,CONCATENATE("08",RIGHT(CONCATENATE("0",DAY(Y4)),2),RIGHT(CONCATENATE("0",MONTH(Y4)),2)),[1]Transferencias!$S$7:$S$359),0)</f>
        <v>0</v>
      </c>
      <c r="Z52" s="5">
        <f>IFERROR(SUMIF([1]Transferencias!$R$7:$S$359,CONCATENATE("08",RIGHT(CONCATENATE("0",DAY(Z4)),2),RIGHT(CONCATENATE("0",MONTH(Z4)),2)),[1]Transferencias!$S$7:$S$359),0)</f>
        <v>0</v>
      </c>
      <c r="AA52" s="5">
        <f>IFERROR(SUMIF([1]Transferencias!$R$7:$S$359,CONCATENATE("08",RIGHT(CONCATENATE("0",DAY(AA4)),2),RIGHT(CONCATENATE("0",MONTH(AA4)),2)),[1]Transferencias!$S$7:$S$359),0)</f>
        <v>0</v>
      </c>
      <c r="AB52" s="5">
        <f>IFERROR(SUMIF([1]Transferencias!$R$7:$S$359,CONCATENATE("08",RIGHT(CONCATENATE("0",DAY(AB4)),2),RIGHT(CONCATENATE("0",MONTH(AB4)),2)),[1]Transferencias!$S$7:$S$359),0)</f>
        <v>0</v>
      </c>
      <c r="AC52" s="5">
        <f>IFERROR(SUMIF([1]Transferencias!$R$7:$S$359,CONCATENATE("08",RIGHT(CONCATENATE("0",DAY(AC4)),2),RIGHT(CONCATENATE("0",MONTH(AC4)),2)),[1]Transferencias!$S$7:$S$359),0)</f>
        <v>0</v>
      </c>
      <c r="AD52" s="5">
        <f>IFERROR(SUMIF([1]Transferencias!$R$7:$S$359,CONCATENATE("08",RIGHT(CONCATENATE("0",DAY(AD4)),2),RIGHT(CONCATENATE("0",MONTH(AD4)),2)),[1]Transferencias!$S$7:$S$359),0)</f>
        <v>0</v>
      </c>
      <c r="AE52" s="5">
        <f>IFERROR(SUMIF([1]Transferencias!$R$7:$S$359,CONCATENATE("08",RIGHT(CONCATENATE("0",DAY(AE4)),2),RIGHT(CONCATENATE("0",MONTH(AE4)),2)),[1]Transferencias!$S$7:$S$359),0)</f>
        <v>0</v>
      </c>
      <c r="AF52" s="5">
        <f>IFERROR(SUMIF([1]Transferencias!$R$7:$S$359,CONCATENATE("08",RIGHT(CONCATENATE("0",DAY(AF4)),2),RIGHT(CONCATENATE("0",MONTH(AF4)),2)),[1]Transferencias!$S$7:$S$359),0)</f>
        <v>0</v>
      </c>
      <c r="AG52" s="5">
        <f>IFERROR(SUMIF([1]Transferencias!$R$7:$S$359,CONCATENATE("08",RIGHT(CONCATENATE("0",DAY(AG4)),2),RIGHT(CONCATENATE("0",MONTH(AG4)),2)),[1]Transferencias!$S$7:$S$359),0)</f>
        <v>0</v>
      </c>
      <c r="AH52" s="5">
        <f>IFERROR(SUMIF([1]Transferencias!$R$7:$S$359,CONCATENATE("08",RIGHT(CONCATENATE("0",DAY(AH4)),2),RIGHT(CONCATENATE("0",MONTH(AH4)),2)),[1]Transferencias!$S$7:$S$359),0)</f>
        <v>0</v>
      </c>
      <c r="AI52" s="5">
        <f>IFERROR(SUMIF([1]Transferencias!$R$7:$S$359,CONCATENATE("08",RIGHT(CONCATENATE("0",DAY(AI4)),2),RIGHT(CONCATENATE("0",MONTH(AI4)),2)),[1]Transferencias!$S$7:$S$359),0)</f>
        <v>0</v>
      </c>
      <c r="AJ52" s="5">
        <f>IFERROR(SUMIF([1]Transferencias!$R$7:$S$359,CONCATENATE("08",RIGHT(CONCATENATE("0",DAY(AJ4)),2),RIGHT(CONCATENATE("0",MONTH(AJ4)),2)),[1]Transferencias!$S$7:$S$359),0)</f>
        <v>0</v>
      </c>
      <c r="AK52" s="5">
        <f>IFERROR(SUMIF([1]Transferencias!$R$7:$S$359,CONCATENATE("08",RIGHT(CONCATENATE("0",DAY(AK4)),2),RIGHT(CONCATENATE("0",MONTH(AK4)),2)),[1]Transferencias!$S$7:$S$359),0)</f>
        <v>0</v>
      </c>
      <c r="AL52" s="5">
        <f>IFERROR(SUMIF([1]Transferencias!$R$7:$S$359,CONCATENATE("08",RIGHT(CONCATENATE("0",DAY(AL4)),2),RIGHT(CONCATENATE("0",MONTH(AL4)),2)),[1]Transferencias!$S$7:$S$359),0)</f>
        <v>0</v>
      </c>
      <c r="AM52" s="5">
        <f>IFERROR(SUMIF([1]Transferencias!$R$7:$S$359,CONCATENATE("08",RIGHT(CONCATENATE("0",DAY(AM4)),2),RIGHT(CONCATENATE("0",MONTH(AM4)),2)),[1]Transferencias!$S$7:$S$359),0)</f>
        <v>0</v>
      </c>
      <c r="AN52" s="5">
        <f>IFERROR(SUMIF([1]Transferencias!$R$7:$S$359,CONCATENATE("08",RIGHT(CONCATENATE("0",DAY(AN4)),2),RIGHT(CONCATENATE("0",MONTH(AN4)),2)),[1]Transferencias!$S$7:$S$359),0)</f>
        <v>0</v>
      </c>
      <c r="AO52" s="5">
        <f>IFERROR(SUMIF([1]Transferencias!$R$7:$S$359,CONCATENATE("08",RIGHT(CONCATENATE("0",DAY(AO4)),2),RIGHT(CONCATENATE("0",MONTH(AO4)),2)),[1]Transferencias!$S$7:$S$359),0)</f>
        <v>0</v>
      </c>
      <c r="AP52" s="5">
        <f>IFERROR(SUMIF([1]Transferencias!$R$7:$S$359,CONCATENATE("08",RIGHT(CONCATENATE("0",DAY(AP4)),2),RIGHT(CONCATENATE("0",MONTH(AP4)),2)),[1]Transferencias!$S$7:$S$359),0)</f>
        <v>0</v>
      </c>
      <c r="AQ52" s="5">
        <f>IFERROR(SUMIF([1]Transferencias!$R$7:$S$359,CONCATENATE("08",RIGHT(CONCATENATE("0",DAY(AQ4)),2),RIGHT(CONCATENATE("0",MONTH(AQ4)),2)),[1]Transferencias!$S$7:$S$359),0)</f>
        <v>0</v>
      </c>
      <c r="AR52" s="5">
        <f>IFERROR(SUMIF([1]Transferencias!$R$7:$S$359,CONCATENATE("08",RIGHT(CONCATENATE("0",DAY(AR4)),2),RIGHT(CONCATENATE("0",MONTH(AR4)),2)),[1]Transferencias!$S$7:$S$359),0)</f>
        <v>0</v>
      </c>
      <c r="AS52" s="5">
        <f>IFERROR(SUMIF([1]Transferencias!$R$7:$S$359,CONCATENATE("08",RIGHT(CONCATENATE("0",DAY(AS4)),2),RIGHT(CONCATENATE("0",MONTH(AS4)),2)),[1]Transferencias!$S$7:$S$359),0)</f>
        <v>0</v>
      </c>
      <c r="AT52" s="5">
        <f>IFERROR(SUMIF([1]Transferencias!$R$7:$S$359,CONCATENATE("08",RIGHT(CONCATENATE("0",DAY(AT4)),2),RIGHT(CONCATENATE("0",MONTH(AT4)),2)),[1]Transferencias!$S$7:$S$359),0)</f>
        <v>0</v>
      </c>
      <c r="AU52" s="5">
        <f>IFERROR(SUMIF([1]Transferencias!$R$7:$S$359,CONCATENATE("08",RIGHT(CONCATENATE("0",DAY(AU4)),2),RIGHT(CONCATENATE("0",MONTH(AU4)),2)),[1]Transferencias!$S$7:$S$359),0)</f>
        <v>0</v>
      </c>
      <c r="AV52" s="5">
        <f>IFERROR(SUMIF([1]Transferencias!$R$7:$S$359,CONCATENATE("08",RIGHT(CONCATENATE("0",DAY(AV4)),2),RIGHT(CONCATENATE("0",MONTH(AV4)),2)),[1]Transferencias!$S$7:$S$359),0)</f>
        <v>0</v>
      </c>
      <c r="AW52" s="5">
        <f>IFERROR(SUMIF([1]Transferencias!$R$7:$S$359,CONCATENATE("08",RIGHT(CONCATENATE("0",DAY(AW4)),2),RIGHT(CONCATENATE("0",MONTH(AW4)),2)),[1]Transferencias!$S$7:$S$359),0)</f>
        <v>0</v>
      </c>
      <c r="AX52" s="5">
        <f>IFERROR(SUMIF([1]Transferencias!$R$7:$S$359,CONCATENATE("08",RIGHT(CONCATENATE("0",DAY(AX4)),2),RIGHT(CONCATENATE("0",MONTH(AX4)),2)),[1]Transferencias!$S$7:$S$359),0)</f>
        <v>0</v>
      </c>
      <c r="AY52" s="5"/>
      <c r="AZ52" s="5">
        <f>IFERROR(SUMIF([1]Transferencias!$R$7:$S$359,CONCATENATE("08",RIGHT(CONCATENATE("0",DAY(AZ4)),2),RIGHT(CONCATENATE("0",MONTH(AZ4)),2)),[1]Transferencias!$S$7:$S$359),0)</f>
        <v>0</v>
      </c>
      <c r="BA52" s="5">
        <f>IFERROR(SUMIF([1]Transferencias!$R$7:$S$359,CONCATENATE("08",RIGHT(CONCATENATE("0",DAY(BA4)),2),RIGHT(CONCATENATE("0",MONTH(BA4)),2)),[1]Transferencias!$S$7:$S$359),0)</f>
        <v>0</v>
      </c>
      <c r="BB52" s="5">
        <f>IFERROR(SUMIF([1]Transferencias!$R$7:$S$359,CONCATENATE("08",RIGHT(CONCATENATE("0",DAY(BB4)),2),RIGHT(CONCATENATE("0",MONTH(BB4)),2)),[1]Transferencias!$S$7:$S$359),0)</f>
        <v>0</v>
      </c>
      <c r="BC52" s="5">
        <f>IFERROR(SUMIF([1]Transferencias!$R$7:$S$359,CONCATENATE("08",RIGHT(CONCATENATE("0",DAY(BC4)),2),RIGHT(CONCATENATE("0",MONTH(BC4)),2)),[1]Transferencias!$S$7:$S$359),0)</f>
        <v>0</v>
      </c>
      <c r="BD52" s="5">
        <f>IFERROR(SUMIF([1]Transferencias!$R$7:$S$359,CONCATENATE("08",RIGHT(CONCATENATE("0",DAY(BD4)),2),RIGHT(CONCATENATE("0",MONTH(BD4)),2)),[1]Transferencias!$S$7:$S$359),0)</f>
        <v>0</v>
      </c>
      <c r="BE52" s="5">
        <f>IFERROR(SUMIF([1]Transferencias!$R$7:$S$359,CONCATENATE("08",RIGHT(CONCATENATE("0",DAY(BE4)),2),RIGHT(CONCATENATE("0",MONTH(BE4)),2)),[1]Transferencias!$S$7:$S$359),0)</f>
        <v>0</v>
      </c>
      <c r="BF52" s="5">
        <f>IFERROR(SUMIF([1]Transferencias!$R$7:$S$359,CONCATENATE("08",RIGHT(CONCATENATE("0",DAY(BF4)),2),RIGHT(CONCATENATE("0",MONTH(BF4)),2)),[1]Transferencias!$S$7:$S$359),0)</f>
        <v>0</v>
      </c>
      <c r="BG52" s="5">
        <f>IFERROR(SUMIF([1]Transferencias!$R$7:$S$359,CONCATENATE("08",RIGHT(CONCATENATE("0",DAY(BG4)),2),RIGHT(CONCATENATE("0",MONTH(BG4)),2)),[1]Transferencias!$S$7:$S$359),0)</f>
        <v>0</v>
      </c>
      <c r="BH52" s="5">
        <f>IFERROR(SUMIF([1]Transferencias!$R$7:$S$359,CONCATENATE("08",RIGHT(CONCATENATE("0",DAY(BH4)),2),RIGHT(CONCATENATE("0",MONTH(BH4)),2)),[1]Transferencias!$S$7:$S$359),0)</f>
        <v>0</v>
      </c>
      <c r="BI52" s="5">
        <f>IFERROR(SUMIF([1]Transferencias!$R$7:$S$359,CONCATENATE("08",RIGHT(CONCATENATE("0",DAY(BI4)),2),RIGHT(CONCATENATE("0",MONTH(BI4)),2)),[1]Transferencias!$S$7:$S$359),0)</f>
        <v>0</v>
      </c>
      <c r="BJ52" s="5">
        <f>IFERROR(SUMIF([1]Transferencias!$R$7:$S$359,CONCATENATE("08",RIGHT(CONCATENATE("0",DAY(BJ4)),2),RIGHT(CONCATENATE("0",MONTH(BJ4)),2)),[1]Transferencias!$S$7:$S$359),0)</f>
        <v>0</v>
      </c>
      <c r="BK52" s="5">
        <f>IFERROR(SUMIF([1]Transferencias!$R$7:$S$359,CONCATENATE("08",RIGHT(CONCATENATE("0",DAY(BK4)),2),RIGHT(CONCATENATE("0",MONTH(BK4)),2)),[1]Transferencias!$S$7:$S$359),0)</f>
        <v>0</v>
      </c>
      <c r="BL52" s="5">
        <f>IFERROR(SUMIF([1]Transferencias!$R$7:$S$359,CONCATENATE("08",RIGHT(CONCATENATE("0",DAY(BL4)),2),RIGHT(CONCATENATE("0",MONTH(BL4)),2)),[1]Transferencias!$S$7:$S$359),0)</f>
        <v>0</v>
      </c>
      <c r="BM52" s="5">
        <f>IFERROR(SUMIF([1]Transferencias!$R$7:$S$359,CONCATENATE("08",RIGHT(CONCATENATE("0",DAY(BM4)),2),RIGHT(CONCATENATE("0",MONTH(BM4)),2)),[1]Transferencias!$S$7:$S$359),0)</f>
        <v>0</v>
      </c>
      <c r="BN52" s="5">
        <f>IFERROR(SUMIF([1]Transferencias!$R$7:$S$359,CONCATENATE("08",RIGHT(CONCATENATE("0",DAY(BN4)),2),RIGHT(CONCATENATE("0",MONTH(BN4)),2)),[1]Transferencias!$S$7:$S$359),0)</f>
        <v>0</v>
      </c>
      <c r="BO52" s="5">
        <f>IFERROR(SUMIF([1]Transferencias!$R$7:$S$359,CONCATENATE("08",RIGHT(CONCATENATE("0",DAY(BO4)),2),RIGHT(CONCATENATE("0",MONTH(BO4)),2)),[1]Transferencias!$S$7:$S$359),0)</f>
        <v>0</v>
      </c>
      <c r="BP52" s="5">
        <f>IFERROR(SUMIF([1]Transferencias!$R$7:$S$359,CONCATENATE("08",RIGHT(CONCATENATE("0",DAY(BP4)),2),RIGHT(CONCATENATE("0",MONTH(BP4)),2)),[1]Transferencias!$S$7:$S$359),0)</f>
        <v>0</v>
      </c>
      <c r="BQ52" s="5">
        <f>IFERROR(SUMIF([1]Transferencias!$R$7:$S$359,CONCATENATE("08",RIGHT(CONCATENATE("0",DAY(BQ4)),2),RIGHT(CONCATENATE("0",MONTH(BQ4)),2)),[1]Transferencias!$S$7:$S$359),0)</f>
        <v>0</v>
      </c>
      <c r="BR52" s="5">
        <f>IFERROR(SUMIF([1]Transferencias!$R$7:$S$359,CONCATENATE("08",RIGHT(CONCATENATE("0",DAY(BR4)),2),RIGHT(CONCATENATE("0",MONTH(BR4)),2)),[1]Transferencias!$S$7:$S$359),0)</f>
        <v>0</v>
      </c>
      <c r="BS52" s="5">
        <f>IFERROR(SUMIF([1]Transferencias!$R$7:$S$359,CONCATENATE("08",RIGHT(CONCATENATE("0",DAY(BS4)),2),RIGHT(CONCATENATE("0",MONTH(BS4)),2)),[1]Transferencias!$S$7:$S$359),0)</f>
        <v>0</v>
      </c>
      <c r="BT52" s="5">
        <f>IFERROR(SUMIF([1]Transferencias!$R$7:$S$359,CONCATENATE("08",RIGHT(CONCATENATE("0",DAY(BT4)),2),RIGHT(CONCATENATE("0",MONTH(BT4)),2)),[1]Transferencias!$S$7:$S$359),0)</f>
        <v>0</v>
      </c>
      <c r="BU52" s="5">
        <f>IFERROR(SUMIF([1]Transferencias!$R$7:$S$359,CONCATENATE("08",RIGHT(CONCATENATE("0",DAY(BU4)),2),RIGHT(CONCATENATE("0",MONTH(BU4)),2)),[1]Transferencias!$S$7:$S$359),0)</f>
        <v>0</v>
      </c>
      <c r="BV52" s="5">
        <f>IFERROR(SUMIF([1]Transferencias!$R$7:$S$359,CONCATENATE("08",RIGHT(CONCATENATE("0",DAY(BV4)),2),RIGHT(CONCATENATE("0",MONTH(BV4)),2)),[1]Transferencias!$S$7:$S$359),0)</f>
        <v>0</v>
      </c>
      <c r="BW52" s="5">
        <f>IFERROR(SUMIF([1]Transferencias!$R$7:$S$359,CONCATENATE("08",RIGHT(CONCATENATE("0",DAY(BW4)),2),RIGHT(CONCATENATE("0",MONTH(BW4)),2)),[1]Transferencias!$S$7:$S$359),0)</f>
        <v>0</v>
      </c>
      <c r="BX52" s="5">
        <f>IFERROR(SUMIF([1]Transferencias!$R$7:$S$359,CONCATENATE("08",RIGHT(CONCATENATE("0",DAY(BX4)),2),RIGHT(CONCATENATE("0",MONTH(BX4)),2)),[1]Transferencias!$S$7:$S$359),0)</f>
        <v>0</v>
      </c>
      <c r="BY52" s="5">
        <f>IFERROR(SUMIF([1]Transferencias!$R$7:$S$359,CONCATENATE("08",RIGHT(CONCATENATE("0",DAY(BY4)),2),RIGHT(CONCATENATE("0",MONTH(BY4)),2)),[1]Transferencias!$S$7:$S$359),0)</f>
        <v>0</v>
      </c>
      <c r="BZ52" s="5">
        <f>IFERROR(SUMIF([1]Transferencias!$R$7:$S$359,CONCATENATE("08",RIGHT(CONCATENATE("0",DAY(BZ4)),2),RIGHT(CONCATENATE("0",MONTH(BZ4)),2)),[1]Transferencias!$S$7:$S$359),0)</f>
        <v>0</v>
      </c>
      <c r="CA52" s="5">
        <f>IFERROR(SUMIF([1]Transferencias!$R$7:$S$359,CONCATENATE("08",RIGHT(CONCATENATE("0",DAY(CA4)),2),RIGHT(CONCATENATE("0",MONTH(CA4)),2)),[1]Transferencias!$S$7:$S$359),0)</f>
        <v>0</v>
      </c>
      <c r="CB52" s="5">
        <f>IFERROR(SUMIF([1]Transferencias!$R$7:$S$359,CONCATENATE("08",RIGHT(CONCATENATE("0",DAY(CB4)),2),RIGHT(CONCATENATE("0",MONTH(CB4)),2)),[1]Transferencias!$S$7:$S$359),0)</f>
        <v>0</v>
      </c>
      <c r="CC52" s="5">
        <f>IFERROR(SUMIF([1]Transferencias!$R$7:$S$359,CONCATENATE("08",RIGHT(CONCATENATE("0",DAY(CC4)),2),RIGHT(CONCATENATE("0",MONTH(CC4)),2)),[1]Transferencias!$S$7:$S$359),0)</f>
        <v>0</v>
      </c>
      <c r="CD52" s="5">
        <f>IFERROR(SUMIF([1]Transferencias!$R$7:$S$359,CONCATENATE("08",RIGHT(CONCATENATE("0",DAY(CD4)),2),RIGHT(CONCATENATE("0",MONTH(CD4)),2)),[1]Transferencias!$S$7:$S$359),0)</f>
        <v>0</v>
      </c>
      <c r="CE52" s="5">
        <f>IFERROR(SUMIF([1]Transferencias!$R$7:$S$359,CONCATENATE("08",RIGHT(CONCATENATE("0",DAY(CE4)),2),RIGHT(CONCATENATE("0",MONTH(CE4)),2)),[1]Transferencias!$S$7:$S$359),0)</f>
        <v>0</v>
      </c>
      <c r="CF52" s="5">
        <f>IFERROR(SUMIF([1]Transferencias!$R$7:$S$359,CONCATENATE("08",RIGHT(CONCATENATE("0",DAY(CF4)),2),RIGHT(CONCATENATE("0",MONTH(CF4)),2)),[1]Transferencias!$S$7:$S$359),0)</f>
        <v>0</v>
      </c>
      <c r="CG52" s="5">
        <f>IFERROR(SUMIF([1]Transferencias!$R$7:$S$359,CONCATENATE("08",RIGHT(CONCATENATE("0",DAY(CG4)),2),RIGHT(CONCATENATE("0",MONTH(CG4)),2)),[1]Transferencias!$S$7:$S$359),0)</f>
        <v>0</v>
      </c>
      <c r="CH52" s="5">
        <f>IFERROR(SUMIF([1]Transferencias!$R$7:$S$359,CONCATENATE("08",RIGHT(CONCATENATE("0",DAY(CH4)),2),RIGHT(CONCATENATE("0",MONTH(CH4)),2)),[1]Transferencias!$S$7:$S$359),0)</f>
        <v>0</v>
      </c>
      <c r="CI52" s="5">
        <f>IFERROR(SUMIF([1]Transferencias!$R$7:$S$359,CONCATENATE("08",RIGHT(CONCATENATE("0",DAY(CI4)),2),RIGHT(CONCATENATE("0",MONTH(CI4)),2)),[1]Transferencias!$S$7:$S$359),0)</f>
        <v>0</v>
      </c>
      <c r="CJ52" s="5">
        <f>IFERROR(SUMIF([1]Transferencias!$R$7:$S$359,CONCATENATE("08",RIGHT(CONCATENATE("0",DAY(CJ4)),2),RIGHT(CONCATENATE("0",MONTH(CJ4)),2)),[1]Transferencias!$S$7:$S$359),0)</f>
        <v>0</v>
      </c>
      <c r="CK52" s="5">
        <f>IFERROR(SUMIF([1]Transferencias!$R$7:$S$359,CONCATENATE("08",RIGHT(CONCATENATE("0",DAY(CK4)),2),RIGHT(CONCATENATE("0",MONTH(CK4)),2)),[1]Transferencias!$S$7:$S$359),0)</f>
        <v>0</v>
      </c>
      <c r="CL52" s="5">
        <f>IFERROR(SUMIF([1]Transferencias!$R$7:$S$359,CONCATENATE("08",RIGHT(CONCATENATE("0",DAY(CL4)),2),RIGHT(CONCATENATE("0",MONTH(CL4)),2)),[1]Transferencias!$S$7:$S$359),0)</f>
        <v>0</v>
      </c>
      <c r="CM52" s="5">
        <f>IFERROR(SUMIF([1]Transferencias!$R$7:$S$359,CONCATENATE("08",RIGHT(CONCATENATE("0",DAY(CM4)),2),RIGHT(CONCATENATE("0",MONTH(CM4)),2)),[1]Transferencias!$S$7:$S$359),0)</f>
        <v>0</v>
      </c>
      <c r="CN52" s="5">
        <f>IFERROR(SUMIF([1]Transferencias!$R$7:$S$359,CONCATENATE("08",RIGHT(CONCATENATE("0",DAY(CN4)),2),RIGHT(CONCATENATE("0",MONTH(CN4)),2)),[1]Transferencias!$S$7:$S$359),0)</f>
        <v>0</v>
      </c>
      <c r="CO52" s="5">
        <f>IFERROR(SUMIF([1]Transferencias!$R$7:$S$359,CONCATENATE("08",RIGHT(CONCATENATE("0",DAY(CO4)),2),RIGHT(CONCATENATE("0",MONTH(CO4)),2)),[1]Transferencias!$S$7:$S$359),0)</f>
        <v>0</v>
      </c>
      <c r="CP52" s="5">
        <f>IFERROR(SUMIF([1]Transferencias!$R$7:$S$359,CONCATENATE("08",RIGHT(CONCATENATE("0",DAY(CP4)),2),RIGHT(CONCATENATE("0",MONTH(CP4)),2)),[1]Transferencias!$S$7:$S$359),0)</f>
        <v>0</v>
      </c>
      <c r="CQ52" s="5">
        <f>IFERROR(SUMIF([1]Transferencias!$R$7:$S$359,CONCATENATE("08",RIGHT(CONCATENATE("0",DAY(CQ4)),2),RIGHT(CONCATENATE("0",MONTH(CQ4)),2)),[1]Transferencias!$S$7:$S$359),0)</f>
        <v>0</v>
      </c>
      <c r="CR52" s="5">
        <f>IFERROR(SUMIF([1]Transferencias!$R$7:$S$359,CONCATENATE("08",RIGHT(CONCATENATE("0",DAY(CR4)),2),RIGHT(CONCATENATE("0",MONTH(CR4)),2)),[1]Transferencias!$S$7:$S$359),0)</f>
        <v>0</v>
      </c>
      <c r="CS52" s="5">
        <f>IFERROR(SUMIF([1]Transferencias!$R$7:$S$359,CONCATENATE("08",RIGHT(CONCATENATE("0",DAY(CS4)),2),RIGHT(CONCATENATE("0",MONTH(CS4)),2)),[1]Transferencias!$S$7:$S$359),0)</f>
        <v>0</v>
      </c>
      <c r="CT52" s="5">
        <f>IFERROR(SUMIF([1]Transferencias!$R$7:$S$359,CONCATENATE("08",RIGHT(CONCATENATE("0",DAY(CT4)),2),RIGHT(CONCATENATE("0",MONTH(CT4)),2)),[1]Transferencias!$S$7:$S$359),0)</f>
        <v>0</v>
      </c>
      <c r="CU52" s="5">
        <f>IFERROR(SUMIF([1]Transferencias!$R$7:$S$359,CONCATENATE("08",RIGHT(CONCATENATE("0",DAY(CU4)),2),RIGHT(CONCATENATE("0",MONTH(CU4)),2)),[1]Transferencias!$S$7:$S$359),0)</f>
        <v>0</v>
      </c>
      <c r="CV52" s="5">
        <f>IFERROR(SUMIF([1]Transferencias!$R$7:$S$359,CONCATENATE("08",RIGHT(CONCATENATE("0",DAY(CV4)),2),RIGHT(CONCATENATE("0",MONTH(CV4)),2)),[1]Transferencias!$S$7:$S$359),0)</f>
        <v>0</v>
      </c>
      <c r="CW52" s="5">
        <f>IFERROR(SUMIF([1]Transferencias!$R$7:$S$359,CONCATENATE("08",RIGHT(CONCATENATE("0",DAY(CW4)),2),RIGHT(CONCATENATE("0",MONTH(CW4)),2)),[1]Transferencias!$S$7:$S$359),0)</f>
        <v>0</v>
      </c>
      <c r="CX52" s="5">
        <f>IFERROR(SUMIF([1]Transferencias!$R$7:$S$359,CONCATENATE("08",RIGHT(CONCATENATE("0",DAY(CX4)),2),RIGHT(CONCATENATE("0",MONTH(CX4)),2)),[1]Transferencias!$S$7:$S$359),0)</f>
        <v>0</v>
      </c>
      <c r="CY52" s="5">
        <f>IFERROR(SUMIF([1]Transferencias!$R$7:$S$359,CONCATENATE("08",RIGHT(CONCATENATE("0",DAY(CY4)),2),RIGHT(CONCATENATE("0",MONTH(CY4)),2)),[1]Transferencias!$S$7:$S$359),0)</f>
        <v>0</v>
      </c>
      <c r="CZ52" s="5">
        <f>IFERROR(SUMIF([1]Transferencias!$R$7:$S$359,CONCATENATE("08",RIGHT(CONCATENATE("0",DAY(CZ4)),2),RIGHT(CONCATENATE("0",MONTH(CZ4)),2)),[1]Transferencias!$S$7:$S$359),0)</f>
        <v>0</v>
      </c>
      <c r="DA52" s="5">
        <f>IFERROR(SUMIF([1]Transferencias!$R$7:$S$359,CONCATENATE("08",RIGHT(CONCATENATE("0",DAY(DA4)),2),RIGHT(CONCATENATE("0",MONTH(DA4)),2)),[1]Transferencias!$S$7:$S$359),0)</f>
        <v>0</v>
      </c>
      <c r="DB52" s="5">
        <f>IFERROR(SUMIF([1]Transferencias!$R$7:$S$359,CONCATENATE("08",RIGHT(CONCATENATE("0",DAY(DB4)),2),RIGHT(CONCATENATE("0",MONTH(DB4)),2)),[1]Transferencias!$S$7:$S$359),0)</f>
        <v>0</v>
      </c>
      <c r="DC52" s="5">
        <f>IFERROR(SUMIF([1]Transferencias!$R$7:$S$359,CONCATENATE("08",RIGHT(CONCATENATE("0",DAY(DC4)),2),RIGHT(CONCATENATE("0",MONTH(DC4)),2)),[1]Transferencias!$S$7:$S$359),0)</f>
        <v>0</v>
      </c>
      <c r="DD52" s="5">
        <f>IFERROR(SUMIF([1]Transferencias!$R$7:$S$359,CONCATENATE("08",RIGHT(CONCATENATE("0",DAY(DD4)),2),RIGHT(CONCATENATE("0",MONTH(DD4)),2)),[1]Transferencias!$S$7:$S$359),0)</f>
        <v>0</v>
      </c>
      <c r="DE52" s="5">
        <f>IFERROR(SUMIF([1]Transferencias!$R$7:$S$359,CONCATENATE("08",RIGHT(CONCATENATE("0",DAY(DE4)),2),RIGHT(CONCATENATE("0",MONTH(DE4)),2)),[1]Transferencias!$S$7:$S$359),0)</f>
        <v>0</v>
      </c>
      <c r="DF52" s="5">
        <f>IFERROR(SUMIF([1]Transferencias!$R$7:$S$359,CONCATENATE("08",RIGHT(CONCATENATE("0",DAY(DF4)),2),RIGHT(CONCATENATE("0",MONTH(DF4)),2)),[1]Transferencias!$S$7:$S$359),0)</f>
        <v>0</v>
      </c>
      <c r="DG52" s="5">
        <f>IFERROR(SUMIF([1]Transferencias!$R$7:$S$359,CONCATENATE("08",RIGHT(CONCATENATE("0",DAY(DG4)),2),RIGHT(CONCATENATE("0",MONTH(DG4)),2)),[1]Transferencias!$S$7:$S$359),0)</f>
        <v>0</v>
      </c>
      <c r="DH52" s="5">
        <f>IFERROR(SUMIF([1]Transferencias!$R$7:$S$359,CONCATENATE("08",RIGHT(CONCATENATE("0",DAY(DH4)),2),RIGHT(CONCATENATE("0",MONTH(DH4)),2)),[1]Transferencias!$S$7:$S$359),0)</f>
        <v>0</v>
      </c>
      <c r="DI52" s="5">
        <f>IFERROR(SUMIF([1]Transferencias!$R$7:$S$359,CONCATENATE("08",RIGHT(CONCATENATE("0",DAY(DI4)),2),RIGHT(CONCATENATE("0",MONTH(DI4)),2)),[1]Transferencias!$S$7:$S$359),0)</f>
        <v>0</v>
      </c>
      <c r="DJ52" s="5">
        <f>IFERROR(SUMIF([1]Transferencias!$R$7:$S$359,CONCATENATE("08",RIGHT(CONCATENATE("0",DAY(DJ4)),2),RIGHT(CONCATENATE("0",MONTH(DJ4)),2)),[1]Transferencias!$S$7:$S$359),0)</f>
        <v>0</v>
      </c>
      <c r="DK52" s="5">
        <f>IFERROR(SUMIF([1]Transferencias!$R$7:$S$359,CONCATENATE("08",RIGHT(CONCATENATE("0",DAY(DK4)),2),RIGHT(CONCATENATE("0",MONTH(DK4)),2)),[1]Transferencias!$S$7:$S$359),0)</f>
        <v>0</v>
      </c>
      <c r="DL52" s="5">
        <f>IFERROR(SUMIF([1]Transferencias!$R$7:$S$359,CONCATENATE("08",RIGHT(CONCATENATE("0",DAY(DL4)),2),RIGHT(CONCATENATE("0",MONTH(DL4)),2)),[1]Transferencias!$S$7:$S$359),0)</f>
        <v>0</v>
      </c>
      <c r="DM52" s="5">
        <f>IFERROR(SUMIF([1]Transferencias!$R$7:$S$359,CONCATENATE("08",RIGHT(CONCATENATE("0",DAY(DM4)),2),RIGHT(CONCATENATE("0",MONTH(DM4)),2)),[1]Transferencias!$S$7:$S$359),0)</f>
        <v>0</v>
      </c>
      <c r="DN52" s="5">
        <f>IFERROR(SUMIF([1]Transferencias!$R$7:$S$359,CONCATENATE("08",RIGHT(CONCATENATE("0",DAY(DN4)),2),RIGHT(CONCATENATE("0",MONTH(DN4)),2)),[1]Transferencias!$S$7:$S$359),0)</f>
        <v>0</v>
      </c>
      <c r="DO52" s="5">
        <f>IFERROR(SUMIF([1]Transferencias!$R$7:$S$359,CONCATENATE("08",RIGHT(CONCATENATE("0",DAY(DO4)),2),RIGHT(CONCATENATE("0",MONTH(DO4)),2)),[1]Transferencias!$S$7:$S$359),0)</f>
        <v>0</v>
      </c>
      <c r="DP52" s="5">
        <f>IFERROR(SUMIF([1]Transferencias!$R$7:$S$359,CONCATENATE("08",RIGHT(CONCATENATE("0",DAY(DP4)),2),RIGHT(CONCATENATE("0",MONTH(DP4)),2)),[1]Transferencias!$S$7:$S$359),0)</f>
        <v>0</v>
      </c>
      <c r="DQ52" s="5">
        <f>IFERROR(SUMIF([1]Transferencias!$R$7:$S$359,CONCATENATE("08",RIGHT(CONCATENATE("0",DAY(DQ4)),2),RIGHT(CONCATENATE("0",MONTH(DQ4)),2)),[1]Transferencias!$S$7:$S$359),0)</f>
        <v>0</v>
      </c>
      <c r="DR52" s="5">
        <f>IFERROR(SUMIF([1]Transferencias!$R$7:$S$359,CONCATENATE("08",RIGHT(CONCATENATE("0",DAY(DR4)),2),RIGHT(CONCATENATE("0",MONTH(DR4)),2)),[1]Transferencias!$S$7:$S$359),0)</f>
        <v>0</v>
      </c>
      <c r="DS52" s="5">
        <f>IFERROR(SUMIF([1]Transferencias!$R$7:$S$359,CONCATENATE("08",RIGHT(CONCATENATE("0",DAY(DS4)),2),RIGHT(CONCATENATE("0",MONTH(DS4)),2)),[1]Transferencias!$S$7:$S$359),0)</f>
        <v>0</v>
      </c>
      <c r="DT52" s="5">
        <f>IFERROR(SUMIF([1]Transferencias!$R$7:$S$359,CONCATENATE("08",RIGHT(CONCATENATE("0",DAY(DT4)),2),RIGHT(CONCATENATE("0",MONTH(DT4)),2)),[1]Transferencias!$S$7:$S$359),0)</f>
        <v>0</v>
      </c>
      <c r="DU52" s="5">
        <f>IFERROR(SUMIF([1]Transferencias!$R$7:$S$359,CONCATENATE("08",RIGHT(CONCATENATE("0",DAY(DU4)),2),RIGHT(CONCATENATE("0",MONTH(DU4)),2)),[1]Transferencias!$S$7:$S$359),0)</f>
        <v>0</v>
      </c>
      <c r="DV52" s="5">
        <f>IFERROR(SUMIF([1]Transferencias!$R$7:$S$359,CONCATENATE("08",RIGHT(CONCATENATE("0",DAY(DV4)),2),RIGHT(CONCATENATE("0",MONTH(DV4)),2)),[1]Transferencias!$S$7:$S$359),0)</f>
        <v>0</v>
      </c>
      <c r="DW52" s="5">
        <f>IFERROR(SUMIF([1]Transferencias!$R$7:$S$359,CONCATENATE("08",RIGHT(CONCATENATE("0",DAY(DW4)),2),RIGHT(CONCATENATE("0",MONTH(DW4)),2)),[1]Transferencias!$S$7:$S$359),0)</f>
        <v>0</v>
      </c>
      <c r="DX52" s="5">
        <f>IFERROR(SUMIF([1]Transferencias!$R$7:$S$359,CONCATENATE("08",RIGHT(CONCATENATE("0",DAY(DX4)),2),RIGHT(CONCATENATE("0",MONTH(DX4)),2)),[1]Transferencias!$S$7:$S$359),0)</f>
        <v>0</v>
      </c>
      <c r="DY52" s="5">
        <f>IFERROR(SUMIF([1]Transferencias!$R$7:$S$359,CONCATENATE("08",RIGHT(CONCATENATE("0",DAY(DY4)),2),RIGHT(CONCATENATE("0",MONTH(DY4)),2)),[1]Transferencias!$S$7:$S$359),0)</f>
        <v>0</v>
      </c>
      <c r="DZ52" s="5">
        <f>IFERROR(SUMIF([1]Transferencias!$R$7:$S$359,CONCATENATE("08",RIGHT(CONCATENATE("0",DAY(DZ4)),2),RIGHT(CONCATENATE("0",MONTH(DZ4)),2)),[1]Transferencias!$S$7:$S$359),0)</f>
        <v>0</v>
      </c>
      <c r="EA52" s="5">
        <f>IFERROR(SUMIF([1]Transferencias!$R$7:$S$359,CONCATENATE("08",RIGHT(CONCATENATE("0",DAY(EA4)),2),RIGHT(CONCATENATE("0",MONTH(EA4)),2)),[1]Transferencias!$S$7:$S$359),0)</f>
        <v>0</v>
      </c>
      <c r="EB52" s="5">
        <f>IFERROR(SUMIF([1]Transferencias!$R$7:$S$359,CONCATENATE("08",RIGHT(CONCATENATE("0",DAY(EB4)),2),RIGHT(CONCATENATE("0",MONTH(EB4)),2)),[1]Transferencias!$S$7:$S$359),0)</f>
        <v>0</v>
      </c>
      <c r="EC52" s="5">
        <f>IFERROR(SUMIF([1]Transferencias!$R$7:$S$359,CONCATENATE("08",RIGHT(CONCATENATE("0",DAY(EC4)),2),RIGHT(CONCATENATE("0",MONTH(EC4)),2)),[1]Transferencias!$S$7:$S$359),0)</f>
        <v>0</v>
      </c>
      <c r="ED52" s="5">
        <f>IFERROR(SUMIF([1]Transferencias!$R$7:$S$359,CONCATENATE("08",RIGHT(CONCATENATE("0",DAY(ED4)),2),RIGHT(CONCATENATE("0",MONTH(ED4)),2)),[1]Transferencias!$S$7:$S$359),0)</f>
        <v>0</v>
      </c>
      <c r="EE52" s="5">
        <f>IFERROR(SUMIF([1]Transferencias!$R$7:$S$359,CONCATENATE("08",RIGHT(CONCATENATE("0",DAY(EE4)),2),RIGHT(CONCATENATE("0",MONTH(EE4)),2)),[1]Transferencias!$S$7:$S$359),0)</f>
        <v>0</v>
      </c>
      <c r="EF52" s="5">
        <f>IFERROR(SUMIF([1]Transferencias!$R$7:$S$359,CONCATENATE("08",RIGHT(CONCATENATE("0",DAY(EF4)),2),RIGHT(CONCATENATE("0",MONTH(EF4)),2)),[1]Transferencias!$S$7:$S$359),0)</f>
        <v>0</v>
      </c>
      <c r="EG52" s="5">
        <f>IFERROR(SUMIF([1]Transferencias!$R$7:$S$359,CONCATENATE("08",RIGHT(CONCATENATE("0",DAY(EG4)),2),RIGHT(CONCATENATE("0",MONTH(EG4)),2)),[1]Transferencias!$S$7:$S$359),0)</f>
        <v>0</v>
      </c>
      <c r="EH52" s="5">
        <f>IFERROR(SUMIF([1]Transferencias!$R$7:$S$359,CONCATENATE("08",RIGHT(CONCATENATE("0",DAY(EH4)),2),RIGHT(CONCATENATE("0",MONTH(EH4)),2)),[1]Transferencias!$S$7:$S$359),0)</f>
        <v>0</v>
      </c>
      <c r="EI52" s="5">
        <f>IFERROR(SUMIF([1]Transferencias!$R$7:$S$359,CONCATENATE("08",RIGHT(CONCATENATE("0",DAY(EI4)),2),RIGHT(CONCATENATE("0",MONTH(EI4)),2)),[1]Transferencias!$S$7:$S$359),0)</f>
        <v>0</v>
      </c>
      <c r="EJ52" s="5">
        <f>IFERROR(SUMIF([1]Transferencias!$R$7:$S$359,CONCATENATE("08",RIGHT(CONCATENATE("0",DAY(EJ4)),2),RIGHT(CONCATENATE("0",MONTH(EJ4)),2)),[1]Transferencias!$S$7:$S$359),0)</f>
        <v>0</v>
      </c>
      <c r="EK52" s="5">
        <f>IFERROR(SUMIF([1]Transferencias!$R$7:$S$359,CONCATENATE("08",RIGHT(CONCATENATE("0",DAY(EK4)),2),RIGHT(CONCATENATE("0",MONTH(EK4)),2)),[1]Transferencias!$S$7:$S$359),0)</f>
        <v>0</v>
      </c>
      <c r="EL52" s="5">
        <f>IFERROR(SUMIF([1]Transferencias!$R$7:$S$359,CONCATENATE("08",RIGHT(CONCATENATE("0",DAY(EL4)),2),RIGHT(CONCATENATE("0",MONTH(EL4)),2)),[1]Transferencias!$S$7:$S$359),0)</f>
        <v>0</v>
      </c>
      <c r="EM52" s="5">
        <f>IFERROR(SUMIF([1]Transferencias!$R$7:$S$359,CONCATENATE("08",RIGHT(CONCATENATE("0",DAY(EM4)),2),RIGHT(CONCATENATE("0",MONTH(EM4)),2)),[1]Transferencias!$S$7:$S$359),0)</f>
        <v>0</v>
      </c>
      <c r="EN52" s="5">
        <f>IFERROR(SUMIF([1]Transferencias!$R$7:$S$359,CONCATENATE("08",RIGHT(CONCATENATE("0",DAY(EN4)),2),RIGHT(CONCATENATE("0",MONTH(EN4)),2)),[1]Transferencias!$S$7:$S$359),0)</f>
        <v>0</v>
      </c>
      <c r="EO52" s="5">
        <f>IFERROR(SUMIF([1]Transferencias!$R$7:$S$359,CONCATENATE("08",RIGHT(CONCATENATE("0",DAY(EO4)),2),RIGHT(CONCATENATE("0",MONTH(EO4)),2)),[1]Transferencias!$S$7:$S$359),0)</f>
        <v>0</v>
      </c>
      <c r="EP52" s="5">
        <f>IFERROR(SUMIF([1]Transferencias!$R$7:$S$359,CONCATENATE("08",RIGHT(CONCATENATE("0",DAY(EP4)),2),RIGHT(CONCATENATE("0",MONTH(EP4)),2)),[1]Transferencias!$S$7:$S$359),0)</f>
        <v>0</v>
      </c>
      <c r="EQ52" s="5">
        <f>IFERROR(SUMIF([1]Transferencias!$R$7:$S$359,CONCATENATE("08",RIGHT(CONCATENATE("0",DAY(EQ4)),2),RIGHT(CONCATENATE("0",MONTH(EQ4)),2)),[1]Transferencias!$S$7:$S$359),0)</f>
        <v>0</v>
      </c>
      <c r="ER52" s="5">
        <f>IFERROR(SUMIF([1]Transferencias!$R$7:$S$359,CONCATENATE("08",RIGHT(CONCATENATE("0",DAY(ER4)),2),RIGHT(CONCATENATE("0",MONTH(ER4)),2)),[1]Transferencias!$S$7:$S$359),0)</f>
        <v>0</v>
      </c>
      <c r="ES52" s="5">
        <f>IFERROR(SUMIF([1]Transferencias!$R$7:$S$359,CONCATENATE("08",RIGHT(CONCATENATE("0",DAY(ES4)),2),RIGHT(CONCATENATE("0",MONTH(ES4)),2)),[1]Transferencias!$S$7:$S$359),0)</f>
        <v>0</v>
      </c>
      <c r="ET52" s="5">
        <f>IFERROR(SUMIF([1]Transferencias!$R$7:$S$359,CONCATENATE("08",RIGHT(CONCATENATE("0",DAY(ET4)),2),RIGHT(CONCATENATE("0",MONTH(ET4)),2)),[1]Transferencias!$S$7:$S$359),0)</f>
        <v>0</v>
      </c>
      <c r="EU52" s="5">
        <f>IFERROR(SUMIF([1]Transferencias!$R$7:$S$359,CONCATENATE("08",RIGHT(CONCATENATE("0",DAY(EU4)),2),RIGHT(CONCATENATE("0",MONTH(EU4)),2)),[1]Transferencias!$S$7:$S$359),0)</f>
        <v>0</v>
      </c>
      <c r="EV52" s="5">
        <f>IFERROR(SUMIF([1]Transferencias!$R$7:$S$359,CONCATENATE("08",RIGHT(CONCATENATE("0",DAY(EV4)),2),RIGHT(CONCATENATE("0",MONTH(EV4)),2)),[1]Transferencias!$S$7:$S$359),0)</f>
        <v>0</v>
      </c>
      <c r="EW52" s="5">
        <f>IFERROR(SUMIF([1]Transferencias!$R$7:$S$359,CONCATENATE("08",RIGHT(CONCATENATE("0",DAY(EW4)),2),RIGHT(CONCATENATE("0",MONTH(EW4)),2)),[1]Transferencias!$S$7:$S$359),0)</f>
        <v>0</v>
      </c>
      <c r="EX52" s="5">
        <f>IFERROR(SUMIF([1]Transferencias!$R$7:$S$359,CONCATENATE("08",RIGHT(CONCATENATE("0",DAY(EX4)),2),RIGHT(CONCATENATE("0",MONTH(EX4)),2)),[1]Transferencias!$S$7:$S$359),0)</f>
        <v>0</v>
      </c>
      <c r="EY52" s="5">
        <f>IFERROR(SUMIF([1]Transferencias!$R$7:$S$359,CONCATENATE("08",RIGHT(CONCATENATE("0",DAY(EY4)),2),RIGHT(CONCATENATE("0",MONTH(EY4)),2)),[1]Transferencias!$S$7:$S$359),0)</f>
        <v>0</v>
      </c>
      <c r="EZ52" s="5">
        <f>IFERROR(SUMIF([1]Transferencias!$R$7:$S$359,CONCATENATE("08",RIGHT(CONCATENATE("0",DAY(EZ4)),2),RIGHT(CONCATENATE("0",MONTH(EZ4)),2)),[1]Transferencias!$S$7:$S$359),0)</f>
        <v>0</v>
      </c>
      <c r="FA52" s="5">
        <f>IFERROR(SUMIF([1]Transferencias!$R$7:$S$359,CONCATENATE("08",RIGHT(CONCATENATE("0",DAY(FA4)),2),RIGHT(CONCATENATE("0",MONTH(FA4)),2)),[1]Transferencias!$S$7:$S$359),0)</f>
        <v>0</v>
      </c>
      <c r="FB52" s="5">
        <f>IFERROR(SUMIF([1]Transferencias!$R$7:$S$359,CONCATENATE("08",RIGHT(CONCATENATE("0",DAY(FB4)),2),RIGHT(CONCATENATE("0",MONTH(FB4)),2)),[1]Transferencias!$S$7:$S$359),0)</f>
        <v>0</v>
      </c>
      <c r="FC52" s="5">
        <f>IFERROR(SUMIF([1]Transferencias!$R$7:$S$359,CONCATENATE("08",RIGHT(CONCATENATE("0",DAY(FC4)),2),RIGHT(CONCATENATE("0",MONTH(FC4)),2)),[1]Transferencias!$S$7:$S$359),0)</f>
        <v>0</v>
      </c>
      <c r="FD52" s="5">
        <f>IFERROR(SUMIF([1]Transferencias!$R$7:$S$359,CONCATENATE("08",RIGHT(CONCATENATE("0",DAY(FD4)),2),RIGHT(CONCATENATE("0",MONTH(FD4)),2)),[1]Transferencias!$S$7:$S$359),0)</f>
        <v>0</v>
      </c>
      <c r="FE52" s="5">
        <f>IFERROR(SUMIF([1]Transferencias!$R$7:$S$359,CONCATENATE("08",RIGHT(CONCATENATE("0",DAY(FE4)),2),RIGHT(CONCATENATE("0",MONTH(FE4)),2)),[1]Transferencias!$S$7:$S$359),0)</f>
        <v>0</v>
      </c>
      <c r="FF52" s="5">
        <f>IFERROR(SUMIF([1]Transferencias!$R$7:$S$359,CONCATENATE("08",RIGHT(CONCATENATE("0",DAY(FF4)),2),RIGHT(CONCATENATE("0",MONTH(FF4)),2)),[1]Transferencias!$S$7:$S$359),0)</f>
        <v>0</v>
      </c>
      <c r="FG52" s="5">
        <f>IFERROR(SUMIF([1]Transferencias!$R$7:$S$359,CONCATENATE("08",RIGHT(CONCATENATE("0",DAY(FG4)),2),RIGHT(CONCATENATE("0",MONTH(FG4)),2)),[1]Transferencias!$S$7:$S$359),0)</f>
        <v>0</v>
      </c>
      <c r="FH52" s="5">
        <f>IFERROR(SUMIF([1]Transferencias!$R$7:$S$359,CONCATENATE("08",RIGHT(CONCATENATE("0",DAY(FH4)),2),RIGHT(CONCATENATE("0",MONTH(FH4)),2)),[1]Transferencias!$S$7:$S$359),0)</f>
        <v>0</v>
      </c>
      <c r="FI52" s="5">
        <f>IFERROR(SUMIF([1]Transferencias!$R$7:$S$359,CONCATENATE("08",RIGHT(CONCATENATE("0",DAY(FI4)),2),RIGHT(CONCATENATE("0",MONTH(FI4)),2)),[1]Transferencias!$S$7:$S$359),0)</f>
        <v>0</v>
      </c>
      <c r="FJ52" s="5">
        <f>IFERROR(SUMIF([1]Transferencias!$R$7:$S$359,CONCATENATE("08",RIGHT(CONCATENATE("0",DAY(FJ4)),2),RIGHT(CONCATENATE("0",MONTH(FJ4)),2)),[1]Transferencias!$S$7:$S$359),0)</f>
        <v>0</v>
      </c>
      <c r="FK52" s="5">
        <f>IFERROR(SUMIF([1]Transferencias!$R$7:$S$359,CONCATENATE("08",RIGHT(CONCATENATE("0",DAY(FK4)),2),RIGHT(CONCATENATE("0",MONTH(FK4)),2)),[1]Transferencias!$S$7:$S$359),0)</f>
        <v>0</v>
      </c>
      <c r="FL52" s="5">
        <f>IFERROR(SUMIF([1]Transferencias!$R$7:$S$359,CONCATENATE("08",RIGHT(CONCATENATE("0",DAY(FL4)),2),RIGHT(CONCATENATE("0",MONTH(FL4)),2)),[1]Transferencias!$S$7:$S$359),0)</f>
        <v>0</v>
      </c>
      <c r="FM52" s="5">
        <f>IFERROR(SUMIF([1]Transferencias!$R$7:$S$359,CONCATENATE("08",RIGHT(CONCATENATE("0",DAY(FM4)),2),RIGHT(CONCATENATE("0",MONTH(FM4)),2)),[1]Transferencias!$S$7:$S$359),0)</f>
        <v>0</v>
      </c>
      <c r="FN52" s="5">
        <f>IFERROR(SUMIF([1]Transferencias!$R$7:$S$359,CONCATENATE("08",RIGHT(CONCATENATE("0",DAY(FN4)),2),RIGHT(CONCATENATE("0",MONTH(FN4)),2)),[1]Transferencias!$S$7:$S$359),0)</f>
        <v>0</v>
      </c>
      <c r="FO52" s="5">
        <f>IFERROR(SUMIF([1]Transferencias!$R$7:$S$359,CONCATENATE("08",RIGHT(CONCATENATE("0",DAY(FO4)),2),RIGHT(CONCATENATE("0",MONTH(FO4)),2)),[1]Transferencias!$S$7:$S$359),0)</f>
        <v>0</v>
      </c>
      <c r="FP52" s="5">
        <f>IFERROR(SUMIF([1]Transferencias!$R$7:$S$359,CONCATENATE("08",RIGHT(CONCATENATE("0",DAY(FP4)),2),RIGHT(CONCATENATE("0",MONTH(FP4)),2)),[1]Transferencias!$S$7:$S$359),0)</f>
        <v>0</v>
      </c>
      <c r="FQ52" s="5">
        <f>IFERROR(SUMIF([1]Transferencias!$R$7:$S$359,CONCATENATE("08",RIGHT(CONCATENATE("0",DAY(FQ4)),2),RIGHT(CONCATENATE("0",MONTH(FQ4)),2)),[1]Transferencias!$S$7:$S$359),0)</f>
        <v>0</v>
      </c>
      <c r="FR52" s="5">
        <f>IFERROR(SUMIF([1]Transferencias!$R$7:$S$359,CONCATENATE("08",RIGHT(CONCATENATE("0",DAY(FR4)),2),RIGHT(CONCATENATE("0",MONTH(FR4)),2)),[1]Transferencias!$S$7:$S$359),0)</f>
        <v>0</v>
      </c>
      <c r="FS52" s="5">
        <f>IFERROR(SUMIF([1]Transferencias!$R$7:$S$359,CONCATENATE("08",RIGHT(CONCATENATE("0",DAY(FS4)),2),RIGHT(CONCATENATE("0",MONTH(FS4)),2)),[1]Transferencias!$S$7:$S$359),0)</f>
        <v>0</v>
      </c>
      <c r="FT52" s="5">
        <f>IFERROR(SUMIF([1]Transferencias!$R$7:$S$359,CONCATENATE("08",RIGHT(CONCATENATE("0",DAY(FT4)),2),RIGHT(CONCATENATE("0",MONTH(FT4)),2)),[1]Transferencias!$S$7:$S$359),0)</f>
        <v>0</v>
      </c>
      <c r="FU52" s="5">
        <f>IFERROR(SUMIF([1]Transferencias!$R$7:$S$359,CONCATENATE("08",RIGHT(CONCATENATE("0",DAY(FU4)),2),RIGHT(CONCATENATE("0",MONTH(FU4)),2)),[1]Transferencias!$S$7:$S$359),0)</f>
        <v>0</v>
      </c>
      <c r="FV52" s="5">
        <f>IFERROR(SUMIF([1]Transferencias!$R$7:$S$359,CONCATENATE("08",RIGHT(CONCATENATE("0",DAY(FV4)),2),RIGHT(CONCATENATE("0",MONTH(FV4)),2)),[1]Transferencias!$S$7:$S$359),0)</f>
        <v>0</v>
      </c>
      <c r="FW52" s="5">
        <f>IFERROR(SUMIF([1]Transferencias!$R$7:$S$359,CONCATENATE("08",RIGHT(CONCATENATE("0",DAY(FW4)),2),RIGHT(CONCATENATE("0",MONTH(FW4)),2)),[1]Transferencias!$S$7:$S$359),0)</f>
        <v>0</v>
      </c>
      <c r="FX52" s="5">
        <f>IFERROR(SUMIF([1]Transferencias!$R$7:$S$359,CONCATENATE("08",RIGHT(CONCATENATE("0",DAY(FX4)),2),RIGHT(CONCATENATE("0",MONTH(FX4)),2)),[1]Transferencias!$S$7:$S$359),0)</f>
        <v>0</v>
      </c>
      <c r="FY52" s="5">
        <f>IFERROR(SUMIF([1]Transferencias!$R$7:$S$359,CONCATENATE("08",RIGHT(CONCATENATE("0",DAY(FY4)),2),RIGHT(CONCATENATE("0",MONTH(FY4)),2)),[1]Transferencias!$S$7:$S$359),0)</f>
        <v>0</v>
      </c>
      <c r="FZ52" s="5">
        <f>IFERROR(SUMIF([1]Transferencias!$R$7:$S$359,CONCATENATE("08",RIGHT(CONCATENATE("0",DAY(FZ4)),2),RIGHT(CONCATENATE("0",MONTH(FZ4)),2)),[1]Transferencias!$S$7:$S$359),0)</f>
        <v>0</v>
      </c>
      <c r="GA52" s="5">
        <f>IFERROR(SUMIF([1]Transferencias!$R$7:$S$359,CONCATENATE("08",RIGHT(CONCATENATE("0",DAY(GA4)),2),RIGHT(CONCATENATE("0",MONTH(GA4)),2)),[1]Transferencias!$S$7:$S$359),0)</f>
        <v>0</v>
      </c>
      <c r="GB52" s="5">
        <f>IFERROR(SUMIF([1]Transferencias!$R$7:$S$359,CONCATENATE("08",RIGHT(CONCATENATE("0",DAY(GB4)),2),RIGHT(CONCATENATE("0",MONTH(GB4)),2)),[1]Transferencias!$S$7:$S$359),0)</f>
        <v>0</v>
      </c>
      <c r="GC52" s="5">
        <f>IFERROR(SUMIF([1]Transferencias!$R$7:$S$359,CONCATENATE("08",RIGHT(CONCATENATE("0",DAY(GC4)),2),RIGHT(CONCATENATE("0",MONTH(GC4)),2)),[1]Transferencias!$S$7:$S$359),0)</f>
        <v>0</v>
      </c>
      <c r="GD52" s="5">
        <f>IFERROR(SUMIF([1]Transferencias!$R$7:$S$359,CONCATENATE("08",RIGHT(CONCATENATE("0",DAY(GD4)),2),RIGHT(CONCATENATE("0",MONTH(GD4)),2)),[1]Transferencias!$S$7:$S$359),0)</f>
        <v>0</v>
      </c>
      <c r="GE52" s="5">
        <f>IFERROR(SUMIF([1]Transferencias!$R$7:$S$359,CONCATENATE("08",RIGHT(CONCATENATE("0",DAY(GE4)),2),RIGHT(CONCATENATE("0",MONTH(GE4)),2)),[1]Transferencias!$S$7:$S$359),0)</f>
        <v>0</v>
      </c>
      <c r="GF52" s="5">
        <f>IFERROR(SUMIF([1]Transferencias!$R$7:$S$359,CONCATENATE("08",RIGHT(CONCATENATE("0",DAY(GF4)),2),RIGHT(CONCATENATE("0",MONTH(GF4)),2)),[1]Transferencias!$S$7:$S$359),0)</f>
        <v>0</v>
      </c>
      <c r="GG52" s="5">
        <f>IFERROR(SUMIF([1]Transferencias!$R$7:$S$359,CONCATENATE("08",RIGHT(CONCATENATE("0",DAY(GG4)),2),RIGHT(CONCATENATE("0",MONTH(GG4)),2)),[1]Transferencias!$S$7:$S$359),0)</f>
        <v>0</v>
      </c>
      <c r="GH52" s="5">
        <f>IFERROR(SUMIF([1]Transferencias!$R$7:$S$359,CONCATENATE("08",RIGHT(CONCATENATE("0",DAY(GH4)),2),RIGHT(CONCATENATE("0",MONTH(GH4)),2)),[1]Transferencias!$S$7:$S$359),0)</f>
        <v>0</v>
      </c>
      <c r="GI52" s="5">
        <f>IFERROR(SUMIF([1]Transferencias!$R$7:$S$359,CONCATENATE("08",RIGHT(CONCATENATE("0",DAY(GI4)),2),RIGHT(CONCATENATE("0",MONTH(GI4)),2)),[1]Transferencias!$S$7:$S$359),0)</f>
        <v>0</v>
      </c>
      <c r="GJ52" s="5">
        <f>IFERROR(SUMIF([1]Transferencias!$R$7:$S$359,CONCATENATE("08",RIGHT(CONCATENATE("0",DAY(GJ4)),2),RIGHT(CONCATENATE("0",MONTH(GJ4)),2)),[1]Transferencias!$S$7:$S$359),0)</f>
        <v>0</v>
      </c>
      <c r="GK52" s="5">
        <f>IFERROR(SUMIF([1]Transferencias!$R$7:$S$359,CONCATENATE("08",RIGHT(CONCATENATE("0",DAY(GK4)),2),RIGHT(CONCATENATE("0",MONTH(GK4)),2)),[1]Transferencias!$S$7:$S$359),0)</f>
        <v>0</v>
      </c>
      <c r="GL52" s="5">
        <f>IFERROR(SUMIF([1]Transferencias!$R$7:$S$359,CONCATENATE("08",RIGHT(CONCATENATE("0",DAY(GL4)),2),RIGHT(CONCATENATE("0",MONTH(GL4)),2)),[1]Transferencias!$S$7:$S$359),0)</f>
        <v>0</v>
      </c>
      <c r="GM52" s="5">
        <f>IFERROR(SUMIF([1]Transferencias!$R$7:$S$359,CONCATENATE("08",RIGHT(CONCATENATE("0",DAY(GM4)),2),RIGHT(CONCATENATE("0",MONTH(GM4)),2)),[1]Transferencias!$S$7:$S$359),0)</f>
        <v>0</v>
      </c>
      <c r="GN52" s="5">
        <f>IFERROR(SUMIF([1]Transferencias!$R$7:$S$359,CONCATENATE("08",RIGHT(CONCATENATE("0",DAY(GN4)),2),RIGHT(CONCATENATE("0",MONTH(GN4)),2)),[1]Transferencias!$S$7:$S$359),0)</f>
        <v>0</v>
      </c>
      <c r="GO52" s="5">
        <f>IFERROR(SUMIF([1]Transferencias!$R$7:$S$359,CONCATENATE("08",RIGHT(CONCATENATE("0",DAY(GO4)),2),RIGHT(CONCATENATE("0",MONTH(GO4)),2)),[1]Transferencias!$S$7:$S$359),0)</f>
        <v>0</v>
      </c>
      <c r="GP52" s="5">
        <f>IFERROR(SUMIF([1]Transferencias!$R$7:$S$359,CONCATENATE("08",RIGHT(CONCATENATE("0",DAY(GP4)),2),RIGHT(CONCATENATE("0",MONTH(GP4)),2)),[1]Transferencias!$S$7:$S$359),0)</f>
        <v>0</v>
      </c>
      <c r="GQ52" s="5">
        <f>IFERROR(SUMIF([1]Transferencias!$R$7:$S$359,CONCATENATE("08",RIGHT(CONCATENATE("0",DAY(GQ4)),2),RIGHT(CONCATENATE("0",MONTH(GQ4)),2)),[1]Transferencias!$S$7:$S$359),0)</f>
        <v>0</v>
      </c>
      <c r="GR52" s="5">
        <f>IFERROR(SUMIF([1]Transferencias!$R$7:$S$359,CONCATENATE("08",RIGHT(CONCATENATE("0",DAY(GR4)),2),RIGHT(CONCATENATE("0",MONTH(GR4)),2)),[1]Transferencias!$S$7:$S$359),0)</f>
        <v>0</v>
      </c>
      <c r="GS52" s="5">
        <f>IFERROR(SUMIF([1]Transferencias!$R$7:$S$359,CONCATENATE("08",RIGHT(CONCATENATE("0",DAY(GS4)),2),RIGHT(CONCATENATE("0",MONTH(GS4)),2)),[1]Transferencias!$S$7:$S$359),0)</f>
        <v>0</v>
      </c>
      <c r="GT52" s="5">
        <f>IFERROR(SUMIF([1]Transferencias!$R$7:$S$359,CONCATENATE("08",RIGHT(CONCATENATE("0",DAY(GT4)),2),RIGHT(CONCATENATE("0",MONTH(GT4)),2)),[1]Transferencias!$S$7:$S$359),0)</f>
        <v>0</v>
      </c>
      <c r="GU52" s="5">
        <f>IFERROR(SUMIF([1]Transferencias!$R$7:$S$359,CONCATENATE("08",RIGHT(CONCATENATE("0",DAY(GU4)),2),RIGHT(CONCATENATE("0",MONTH(GU4)),2)),[1]Transferencias!$S$7:$S$359),0)</f>
        <v>0</v>
      </c>
      <c r="GV52" s="5">
        <f>IFERROR(SUMIF([1]Transferencias!$R$7:$S$359,CONCATENATE("08",RIGHT(CONCATENATE("0",DAY(GV4)),2),RIGHT(CONCATENATE("0",MONTH(GV4)),2)),[1]Transferencias!$S$7:$S$359),0)</f>
        <v>0</v>
      </c>
      <c r="GW52" s="5">
        <f>IFERROR(SUMIF([1]Transferencias!$R$7:$S$359,CONCATENATE("08",RIGHT(CONCATENATE("0",DAY(GW4)),2),RIGHT(CONCATENATE("0",MONTH(GW4)),2)),[1]Transferencias!$S$7:$S$359),0)</f>
        <v>0</v>
      </c>
      <c r="GX52" s="5">
        <f>IFERROR(SUMIF([1]Transferencias!$R$7:$S$359,CONCATENATE("08",RIGHT(CONCATENATE("0",DAY(GX4)),2),RIGHT(CONCATENATE("0",MONTH(GX4)),2)),[1]Transferencias!$S$7:$S$359),0)</f>
        <v>0</v>
      </c>
      <c r="GY52" s="5">
        <f>IFERROR(SUMIF([1]Transferencias!$R$7:$S$359,CONCATENATE("08",RIGHT(CONCATENATE("0",DAY(GY4)),2),RIGHT(CONCATENATE("0",MONTH(GY4)),2)),[1]Transferencias!$S$7:$S$359),0)</f>
        <v>0</v>
      </c>
      <c r="GZ52" s="5">
        <f>IFERROR(SUMIF([1]Transferencias!$R$7:$S$359,CONCATENATE("08",RIGHT(CONCATENATE("0",DAY(GZ4)),2),RIGHT(CONCATENATE("0",MONTH(GZ4)),2)),[1]Transferencias!$S$7:$S$359),0)</f>
        <v>0</v>
      </c>
      <c r="HA52" s="5">
        <f>IFERROR(SUMIF([1]Transferencias!$R$7:$S$359,CONCATENATE("08",RIGHT(CONCATENATE("0",DAY(HA4)),2),RIGHT(CONCATENATE("0",MONTH(HA4)),2)),[1]Transferencias!$S$7:$S$359),0)</f>
        <v>0</v>
      </c>
      <c r="HB52" s="5">
        <f>IFERROR(SUMIF([1]Transferencias!$R$7:$S$359,CONCATENATE("08",RIGHT(CONCATENATE("0",DAY(HB4)),2),RIGHT(CONCATENATE("0",MONTH(HB4)),2)),[1]Transferencias!$S$7:$S$359),0)</f>
        <v>0</v>
      </c>
      <c r="HC52" s="5">
        <f>IFERROR(SUMIF([1]Transferencias!$R$7:$S$359,CONCATENATE("08",RIGHT(CONCATENATE("0",DAY(HC4)),2),RIGHT(CONCATENATE("0",MONTH(HC4)),2)),[1]Transferencias!$S$7:$S$359),0)</f>
        <v>0</v>
      </c>
      <c r="HD52" s="5">
        <f>IFERROR(SUMIF([1]Transferencias!$R$7:$S$359,CONCATENATE("08",RIGHT(CONCATENATE("0",DAY(HD4)),2),RIGHT(CONCATENATE("0",MONTH(HD4)),2)),[1]Transferencias!$S$7:$S$359),0)</f>
        <v>0</v>
      </c>
      <c r="HE52" s="5">
        <f>IFERROR(SUMIF([1]Transferencias!$R$7:$S$359,CONCATENATE("08",RIGHT(CONCATENATE("0",DAY(HE4)),2),RIGHT(CONCATENATE("0",MONTH(HE4)),2)),[1]Transferencias!$S$7:$S$359),0)</f>
        <v>0</v>
      </c>
      <c r="HF52" s="5">
        <f>IFERROR(SUMIF([1]Transferencias!$R$7:$S$359,CONCATENATE("08",RIGHT(CONCATENATE("0",DAY(HF4)),2),RIGHT(CONCATENATE("0",MONTH(HF4)),2)),[1]Transferencias!$S$7:$S$359),0)</f>
        <v>0</v>
      </c>
      <c r="HG52" s="5">
        <f>IFERROR(SUMIF([1]Transferencias!$R$7:$S$359,CONCATENATE("08",RIGHT(CONCATENATE("0",DAY(HG4)),2),RIGHT(CONCATENATE("0",MONTH(HG4)),2)),[1]Transferencias!$S$7:$S$359),0)</f>
        <v>0</v>
      </c>
      <c r="HH52" s="5">
        <f>IFERROR(SUMIF([1]Transferencias!$R$7:$S$359,CONCATENATE("08",RIGHT(CONCATENATE("0",DAY(HH4)),2),RIGHT(CONCATENATE("0",MONTH(HH4)),2)),[1]Transferencias!$S$7:$S$359),0)</f>
        <v>0</v>
      </c>
      <c r="HI52" s="5">
        <f>IFERROR(SUMIF([1]Transferencias!$R$7:$S$359,CONCATENATE("08",RIGHT(CONCATENATE("0",DAY(HI4)),2),RIGHT(CONCATENATE("0",MONTH(HI4)),2)),[1]Transferencias!$S$7:$S$359),0)</f>
        <v>0</v>
      </c>
      <c r="HJ52" s="5">
        <f>IFERROR(SUMIF([1]Transferencias!$R$7:$S$359,CONCATENATE("08",RIGHT(CONCATENATE("0",DAY(HJ4)),2),RIGHT(CONCATENATE("0",MONTH(HJ4)),2)),[1]Transferencias!$S$7:$S$359),0)</f>
        <v>0</v>
      </c>
      <c r="HK52" s="5">
        <f>IFERROR(SUMIF([1]Transferencias!$R$7:$S$359,CONCATENATE("08",RIGHT(CONCATENATE("0",DAY(HK4)),2),RIGHT(CONCATENATE("0",MONTH(HK4)),2)),[1]Transferencias!$S$7:$S$359),0)</f>
        <v>0</v>
      </c>
      <c r="HL52" s="5">
        <f>IFERROR(SUMIF([1]Transferencias!$R$7:$S$359,CONCATENATE("08",RIGHT(CONCATENATE("0",DAY(HL4)),2),RIGHT(CONCATENATE("0",MONTH(HL4)),2)),[1]Transferencias!$S$7:$S$359),0)</f>
        <v>0</v>
      </c>
      <c r="HM52" s="5">
        <f>IFERROR(SUMIF([1]Transferencias!$R$7:$S$359,CONCATENATE("08",RIGHT(CONCATENATE("0",DAY(HM4)),2),RIGHT(CONCATENATE("0",MONTH(HM4)),2)),[1]Transferencias!$S$7:$S$359),0)</f>
        <v>0</v>
      </c>
      <c r="HN52" s="5">
        <f>IFERROR(SUMIF([1]Transferencias!$R$7:$S$359,CONCATENATE("08",RIGHT(CONCATENATE("0",DAY(HN4)),2),RIGHT(CONCATENATE("0",MONTH(HN4)),2)),[1]Transferencias!$S$7:$S$359),0)</f>
        <v>0</v>
      </c>
      <c r="HO52" s="5">
        <f>IFERROR(SUMIF([1]Transferencias!$R$7:$S$359,CONCATENATE("08",RIGHT(CONCATENATE("0",DAY(HO4)),2),RIGHT(CONCATENATE("0",MONTH(HO4)),2)),[1]Transferencias!$S$7:$S$359),0)</f>
        <v>0</v>
      </c>
      <c r="HP52" s="5">
        <f>IFERROR(SUMIF([1]Transferencias!$R$7:$S$359,CONCATENATE("08",RIGHT(CONCATENATE("0",DAY(HP4)),2),RIGHT(CONCATENATE("0",MONTH(HP4)),2)),[1]Transferencias!$S$7:$S$359),0)</f>
        <v>0</v>
      </c>
      <c r="HQ52" s="5">
        <f>IFERROR(SUMIF([1]Transferencias!$R$7:$S$359,CONCATENATE("08",RIGHT(CONCATENATE("0",DAY(HQ4)),2),RIGHT(CONCATENATE("0",MONTH(HQ4)),2)),[1]Transferencias!$S$7:$S$359),0)</f>
        <v>0</v>
      </c>
      <c r="HR52" s="5">
        <f>IFERROR(SUMIF([1]Transferencias!$R$7:$S$359,CONCATENATE("08",RIGHT(CONCATENATE("0",DAY(HR4)),2),RIGHT(CONCATENATE("0",MONTH(HR4)),2)),[1]Transferencias!$S$7:$S$359),0)</f>
        <v>0</v>
      </c>
      <c r="HS52" s="5">
        <f>IFERROR(SUMIF([1]Transferencias!$R$7:$S$359,CONCATENATE("08",RIGHT(CONCATENATE("0",DAY(HS4)),2),RIGHT(CONCATENATE("0",MONTH(HS4)),2)),[1]Transferencias!$S$7:$S$359),0)</f>
        <v>0</v>
      </c>
      <c r="HT52" s="5">
        <f>IFERROR(SUMIF([1]Transferencias!$R$7:$S$359,CONCATENATE("08",RIGHT(CONCATENATE("0",DAY(HT4)),2),RIGHT(CONCATENATE("0",MONTH(HT4)),2)),[1]Transferencias!$S$7:$S$359),0)</f>
        <v>0</v>
      </c>
      <c r="HU52" s="5">
        <f>IFERROR(SUMIF([1]Transferencias!$R$7:$S$359,CONCATENATE("08",RIGHT(CONCATENATE("0",DAY(HU4)),2),RIGHT(CONCATENATE("0",MONTH(HU4)),2)),[1]Transferencias!$S$7:$S$359),0)</f>
        <v>0</v>
      </c>
      <c r="HV52" s="5">
        <f>IFERROR(SUMIF([1]Transferencias!$R$7:$S$359,CONCATENATE("08",RIGHT(CONCATENATE("0",DAY(HV4)),2),RIGHT(CONCATENATE("0",MONTH(HV4)),2)),[1]Transferencias!$S$7:$S$359),0)</f>
        <v>0</v>
      </c>
      <c r="HW52" s="5">
        <f>IFERROR(SUMIF([1]Transferencias!$R$7:$S$359,CONCATENATE("08",RIGHT(CONCATENATE("0",DAY(HW4)),2),RIGHT(CONCATENATE("0",MONTH(HW4)),2)),[1]Transferencias!$S$7:$S$359),0)</f>
        <v>0</v>
      </c>
      <c r="HX52" s="5">
        <f>IFERROR(SUMIF([1]Transferencias!$R$7:$S$359,CONCATENATE("08",RIGHT(CONCATENATE("0",DAY(HX4)),2),RIGHT(CONCATENATE("0",MONTH(HX4)),2)),[1]Transferencias!$S$7:$S$359),0)</f>
        <v>0</v>
      </c>
      <c r="HY52" s="5">
        <f>IFERROR(SUMIF([1]Transferencias!$R$7:$S$359,CONCATENATE("08",RIGHT(CONCATENATE("0",DAY(HY4)),2),RIGHT(CONCATENATE("0",MONTH(HY4)),2)),[1]Transferencias!$S$7:$S$359),0)</f>
        <v>0</v>
      </c>
      <c r="HZ52" s="5">
        <f>IFERROR(SUMIF([1]Transferencias!$R$7:$S$359,CONCATENATE("08",RIGHT(CONCATENATE("0",DAY(HZ4)),2),RIGHT(CONCATENATE("0",MONTH(HZ4)),2)),[1]Transferencias!$S$7:$S$359),0)</f>
        <v>0</v>
      </c>
      <c r="IA52" s="5">
        <f>IFERROR(SUMIF([1]Transferencias!$R$7:$S$359,CONCATENATE("08",RIGHT(CONCATENATE("0",DAY(IA4)),2),RIGHT(CONCATENATE("0",MONTH(IA4)),2)),[1]Transferencias!$S$7:$S$359),0)</f>
        <v>0</v>
      </c>
      <c r="IB52" s="5">
        <f>IFERROR(SUMIF([1]Transferencias!$R$7:$S$359,CONCATENATE("08",RIGHT(CONCATENATE("0",DAY(IB4)),2),RIGHT(CONCATENATE("0",MONTH(IB4)),2)),[1]Transferencias!$S$7:$S$359),0)</f>
        <v>0</v>
      </c>
      <c r="IC52" s="5">
        <f>IFERROR(SUMIF([1]Transferencias!$R$7:$S$359,CONCATENATE("08",RIGHT(CONCATENATE("0",DAY(IC4)),2),RIGHT(CONCATENATE("0",MONTH(IC4)),2)),[1]Transferencias!$S$7:$S$359),0)</f>
        <v>0</v>
      </c>
      <c r="ID52" s="5">
        <f>IFERROR(SUMIF([1]Transferencias!$R$7:$S$359,CONCATENATE("08",RIGHT(CONCATENATE("0",DAY(ID4)),2),RIGHT(CONCATENATE("0",MONTH(ID4)),2)),[1]Transferencias!$S$7:$S$359),0)</f>
        <v>0</v>
      </c>
      <c r="IE52" s="5">
        <f>IFERROR(SUMIF([1]Transferencias!$R$7:$S$359,CONCATENATE("08",RIGHT(CONCATENATE("0",DAY(IE4)),2),RIGHT(CONCATENATE("0",MONTH(IE4)),2)),[1]Transferencias!$S$7:$S$359),0)</f>
        <v>0</v>
      </c>
      <c r="IF52" s="5">
        <f>IFERROR(SUMIF([1]Transferencias!$R$7:$S$359,CONCATENATE("08",RIGHT(CONCATENATE("0",DAY(IF4)),2),RIGHT(CONCATENATE("0",MONTH(IF4)),2)),[1]Transferencias!$S$7:$S$359),0)</f>
        <v>0</v>
      </c>
      <c r="IG52" s="5">
        <f>IFERROR(SUMIF([1]Transferencias!$R$7:$S$359,CONCATENATE("08",RIGHT(CONCATENATE("0",DAY(IG4)),2),RIGHT(CONCATENATE("0",MONTH(IG4)),2)),[1]Transferencias!$S$7:$S$359),0)</f>
        <v>0</v>
      </c>
      <c r="IH52" s="5">
        <f>IFERROR(SUMIF([1]Transferencias!$R$7:$S$359,CONCATENATE("08",RIGHT(CONCATENATE("0",DAY(IH4)),2),RIGHT(CONCATENATE("0",MONTH(IH4)),2)),[1]Transferencias!$S$7:$S$359),0)</f>
        <v>0</v>
      </c>
      <c r="II52" s="5">
        <f>IFERROR(SUMIF([1]Transferencias!$R$7:$S$359,CONCATENATE("08",RIGHT(CONCATENATE("0",DAY(II4)),2),RIGHT(CONCATENATE("0",MONTH(II4)),2)),[1]Transferencias!$S$7:$S$359),0)</f>
        <v>0</v>
      </c>
      <c r="IJ52" s="5">
        <f>IFERROR(SUMIF([1]Transferencias!$R$7:$S$359,CONCATENATE("08",RIGHT(CONCATENATE("0",DAY(IJ4)),2),RIGHT(CONCATENATE("0",MONTH(IJ4)),2)),[1]Transferencias!$S$7:$S$359),0)</f>
        <v>0</v>
      </c>
      <c r="IK52" s="5">
        <f>IFERROR(SUMIF([1]Transferencias!$R$7:$S$359,CONCATENATE("08",RIGHT(CONCATENATE("0",DAY(IK4)),2),RIGHT(CONCATENATE("0",MONTH(IK4)),2)),[1]Transferencias!$S$7:$S$359),0)</f>
        <v>0</v>
      </c>
      <c r="IL52" s="5">
        <f>IFERROR(SUMIF([1]Transferencias!$R$7:$S$359,CONCATENATE("08",RIGHT(CONCATENATE("0",DAY(IL4)),2),RIGHT(CONCATENATE("0",MONTH(IL4)),2)),[1]Transferencias!$S$7:$S$359),0)</f>
        <v>0</v>
      </c>
      <c r="IM52" s="5">
        <f>IFERROR(SUMIF([1]Transferencias!$R$7:$S$359,CONCATENATE("08",RIGHT(CONCATENATE("0",DAY(IM4)),2),RIGHT(CONCATENATE("0",MONTH(IM4)),2)),[1]Transferencias!$S$7:$S$359),0)</f>
        <v>0</v>
      </c>
      <c r="IN52" s="5">
        <f>IFERROR(SUMIF([1]Transferencias!$R$7:$S$359,CONCATENATE("08",RIGHT(CONCATENATE("0",DAY(IN4)),2),RIGHT(CONCATENATE("0",MONTH(IN4)),2)),[1]Transferencias!$S$7:$S$359),0)</f>
        <v>0</v>
      </c>
      <c r="IO52" s="5">
        <f>IFERROR(SUMIF([1]Transferencias!$R$7:$S$359,CONCATENATE("08",RIGHT(CONCATENATE("0",DAY(IO4)),2),RIGHT(CONCATENATE("0",MONTH(IO4)),2)),[1]Transferencias!$S$7:$S$359),0)</f>
        <v>0</v>
      </c>
      <c r="IP52" s="5">
        <f>IFERROR(SUMIF([1]Transferencias!$R$7:$S$359,CONCATENATE("08",RIGHT(CONCATENATE("0",DAY(IP4)),2),RIGHT(CONCATENATE("0",MONTH(IP4)),2)),[1]Transferencias!$S$7:$S$359),0)</f>
        <v>0</v>
      </c>
      <c r="IQ52" s="5">
        <f>IFERROR(SUMIF([1]Transferencias!$R$7:$S$359,CONCATENATE("08",RIGHT(CONCATENATE("0",DAY(IQ4)),2),RIGHT(CONCATENATE("0",MONTH(IQ4)),2)),[1]Transferencias!$S$7:$S$359),0)</f>
        <v>0</v>
      </c>
      <c r="IR52" s="5">
        <f>IFERROR(SUMIF([1]Transferencias!$R$7:$S$359,CONCATENATE("08",RIGHT(CONCATENATE("0",DAY(IR4)),2),RIGHT(CONCATENATE("0",MONTH(IR4)),2)),[1]Transferencias!$S$7:$S$359),0)</f>
        <v>0</v>
      </c>
      <c r="IS52" s="5">
        <f>IFERROR(SUMIF([1]Transferencias!$R$7:$S$359,CONCATENATE("08",RIGHT(CONCATENATE("0",DAY(IS4)),2),RIGHT(CONCATENATE("0",MONTH(IS4)),2)),[1]Transferencias!$S$7:$S$359),0)</f>
        <v>0</v>
      </c>
      <c r="IT52" s="5">
        <f>IFERROR(SUMIF([1]Transferencias!$R$7:$S$359,CONCATENATE("08",RIGHT(CONCATENATE("0",DAY(IT4)),2),RIGHT(CONCATENATE("0",MONTH(IT4)),2)),[1]Transferencias!$S$7:$S$359),0)</f>
        <v>0</v>
      </c>
      <c r="IU52" s="5">
        <f>IFERROR(SUMIF([1]Transferencias!$R$7:$S$359,CONCATENATE("08",RIGHT(CONCATENATE("0",DAY(IU4)),2),RIGHT(CONCATENATE("0",MONTH(IU4)),2)),[1]Transferencias!$S$7:$S$359),0)</f>
        <v>0</v>
      </c>
      <c r="IV52" s="5">
        <f>IFERROR(SUMIF([1]Transferencias!$R$7:$S$359,CONCATENATE("08",RIGHT(CONCATENATE("0",DAY(IV4)),2),RIGHT(CONCATENATE("0",MONTH(IV4)),2)),[1]Transferencias!$S$7:$S$359),0)</f>
        <v>0</v>
      </c>
      <c r="IW52" s="5">
        <f>IFERROR(SUMIF([1]Transferencias!$R$7:$S$359,CONCATENATE("08",RIGHT(CONCATENATE("0",DAY(IW4)),2),RIGHT(CONCATENATE("0",MONTH(IW4)),2)),[1]Transferencias!$S$7:$S$359),0)</f>
        <v>0</v>
      </c>
      <c r="IX52" s="5">
        <f>IFERROR(SUMIF([1]Transferencias!$R$7:$S$359,CONCATENATE("08",RIGHT(CONCATENATE("0",DAY(IX4)),2),RIGHT(CONCATENATE("0",MONTH(IX4)),2)),[1]Transferencias!$S$7:$S$359),0)</f>
        <v>0</v>
      </c>
      <c r="IY52" s="5">
        <f>IFERROR(SUMIF([1]Transferencias!$R$7:$S$359,CONCATENATE("08",RIGHT(CONCATENATE("0",DAY(IY4)),2),RIGHT(CONCATENATE("0",MONTH(IY4)),2)),[1]Transferencias!$S$7:$S$359),0)</f>
        <v>0</v>
      </c>
      <c r="IZ52" s="5">
        <f>IFERROR(SUMIF([1]Transferencias!$R$7:$S$359,CONCATENATE("08",RIGHT(CONCATENATE("0",DAY(IZ4)),2),RIGHT(CONCATENATE("0",MONTH(IZ4)),2)),[1]Transferencias!$S$7:$S$359),0)</f>
        <v>0</v>
      </c>
      <c r="JA52" s="5">
        <f>IFERROR(SUMIF([1]Transferencias!$R$7:$S$359,CONCATENATE("08",RIGHT(CONCATENATE("0",DAY(JA4)),2),RIGHT(CONCATENATE("0",MONTH(JA4)),2)),[1]Transferencias!$S$7:$S$359),0)</f>
        <v>0</v>
      </c>
      <c r="JB52" s="5">
        <f>IFERROR(SUMIF([1]Transferencias!$R$7:$S$359,CONCATENATE("08",RIGHT(CONCATENATE("0",DAY(JB4)),2),RIGHT(CONCATENATE("0",MONTH(JB4)),2)),[1]Transferencias!$S$7:$S$359),0)</f>
        <v>0</v>
      </c>
      <c r="JC52" s="5">
        <f>IFERROR(SUMIF([1]Transferencias!$R$7:$S$359,CONCATENATE("08",RIGHT(CONCATENATE("0",DAY(JC4)),2),RIGHT(CONCATENATE("0",MONTH(JC4)),2)),[1]Transferencias!$S$7:$S$359),0)</f>
        <v>0</v>
      </c>
      <c r="JD52" s="5">
        <f>IFERROR(SUMIF([1]Transferencias!$R$7:$S$359,CONCATENATE("08",RIGHT(CONCATENATE("0",DAY(JD4)),2),RIGHT(CONCATENATE("0",MONTH(JD4)),2)),[1]Transferencias!$S$7:$S$359),0)</f>
        <v>0</v>
      </c>
      <c r="JE52" s="5">
        <f>IFERROR(SUMIF([1]Transferencias!$R$7:$S$359,CONCATENATE("08",RIGHT(CONCATENATE("0",DAY(JE4)),2),RIGHT(CONCATENATE("0",MONTH(JE4)),2)),[1]Transferencias!$S$7:$S$359),0)</f>
        <v>0</v>
      </c>
      <c r="JF52" s="5">
        <f>IFERROR(SUMIF([1]Transferencias!$R$7:$S$359,CONCATENATE("08",RIGHT(CONCATENATE("0",DAY(JF4)),2),RIGHT(CONCATENATE("0",MONTH(JF4)),2)),[1]Transferencias!$S$7:$S$359),0)</f>
        <v>0</v>
      </c>
      <c r="JG52" s="5">
        <f>IFERROR(SUMIF([1]Transferencias!$R$7:$S$359,CONCATENATE("08",RIGHT(CONCATENATE("0",DAY(JG4)),2),RIGHT(CONCATENATE("0",MONTH(JG4)),2)),[1]Transferencias!$S$7:$S$359),0)</f>
        <v>0</v>
      </c>
      <c r="JH52" s="5">
        <f>IFERROR(SUMIF([1]Transferencias!$R$7:$S$359,CONCATENATE("08",RIGHT(CONCATENATE("0",DAY(JH4)),2),RIGHT(CONCATENATE("0",MONTH(JH4)),2)),[1]Transferencias!$S$7:$S$359),0)</f>
        <v>0</v>
      </c>
      <c r="JI52" s="5">
        <f>IFERROR(SUMIF([1]Transferencias!$R$7:$S$359,CONCATENATE("08",RIGHT(CONCATENATE("0",DAY(JI4)),2),RIGHT(CONCATENATE("0",MONTH(JI4)),2)),[1]Transferencias!$S$7:$S$359),0)</f>
        <v>0</v>
      </c>
      <c r="JJ52" s="5">
        <f>IFERROR(SUMIF([1]Transferencias!$R$7:$S$359,CONCATENATE("08",RIGHT(CONCATENATE("0",DAY(JJ4)),2),RIGHT(CONCATENATE("0",MONTH(JJ4)),2)),[1]Transferencias!$S$7:$S$359),0)</f>
        <v>0</v>
      </c>
      <c r="JK52" s="5">
        <f>IFERROR(SUMIF([1]Transferencias!$R$7:$S$359,CONCATENATE("08",RIGHT(CONCATENATE("0",DAY(JK4)),2),RIGHT(CONCATENATE("0",MONTH(JK4)),2)),[1]Transferencias!$S$7:$S$359),0)</f>
        <v>0</v>
      </c>
      <c r="JL52" s="5">
        <f>IFERROR(SUMIF([1]Transferencias!$R$7:$S$359,CONCATENATE("08",RIGHT(CONCATENATE("0",DAY(JL4)),2),RIGHT(CONCATENATE("0",MONTH(JL4)),2)),[1]Transferencias!$S$7:$S$359),0)</f>
        <v>0</v>
      </c>
      <c r="JM52" s="5">
        <f>IFERROR(SUMIF([1]Transferencias!$R$7:$S$359,CONCATENATE("08",RIGHT(CONCATENATE("0",DAY(JM4)),2),RIGHT(CONCATENATE("0",MONTH(JM4)),2)),[1]Transferencias!$S$7:$S$359),0)</f>
        <v>0</v>
      </c>
      <c r="JN52" s="5">
        <f>IFERROR(SUMIF([1]Transferencias!$R$7:$S$359,CONCATENATE("08",RIGHT(CONCATENATE("0",DAY(JN4)),2),RIGHT(CONCATENATE("0",MONTH(JN4)),2)),[1]Transferencias!$S$7:$S$359),0)</f>
        <v>0</v>
      </c>
      <c r="JO52" s="5">
        <f>IFERROR(SUMIF([1]Transferencias!$R$7:$S$359,CONCATENATE("08",RIGHT(CONCATENATE("0",DAY(JO4)),2),RIGHT(CONCATENATE("0",MONTH(JO4)),2)),[1]Transferencias!$S$7:$S$359),0)</f>
        <v>0</v>
      </c>
      <c r="JP52" s="5">
        <f>IFERROR(SUMIF([1]Transferencias!$R$7:$S$359,CONCATENATE("08",RIGHT(CONCATENATE("0",DAY(JP4)),2),RIGHT(CONCATENATE("0",MONTH(JP4)),2)),[1]Transferencias!$S$7:$S$359),0)</f>
        <v>0</v>
      </c>
      <c r="JQ52" s="5">
        <f>IFERROR(SUMIF([1]Transferencias!$R$7:$S$359,CONCATENATE("08",RIGHT(CONCATENATE("0",DAY(JQ4)),2),RIGHT(CONCATENATE("0",MONTH(JQ4)),2)),[1]Transferencias!$S$7:$S$359),0)</f>
        <v>0</v>
      </c>
      <c r="JR52" s="5">
        <f>IFERROR(SUMIF([1]Transferencias!$R$7:$S$359,CONCATENATE("08",RIGHT(CONCATENATE("0",DAY(JR4)),2),RIGHT(CONCATENATE("0",MONTH(JR4)),2)),[1]Transferencias!$S$7:$S$359),0)</f>
        <v>0</v>
      </c>
      <c r="JS52" s="5">
        <f>IFERROR(SUMIF([1]Transferencias!$R$7:$S$359,CONCATENATE("08",RIGHT(CONCATENATE("0",DAY(JS4)),2),RIGHT(CONCATENATE("0",MONTH(JS4)),2)),[1]Transferencias!$S$7:$S$359),0)</f>
        <v>0</v>
      </c>
      <c r="JT52" s="5">
        <f>IFERROR(SUMIF([1]Transferencias!$R$7:$S$359,CONCATENATE("08",RIGHT(CONCATENATE("0",DAY(JT4)),2),RIGHT(CONCATENATE("0",MONTH(JT4)),2)),[1]Transferencias!$S$7:$S$359),0)</f>
        <v>0</v>
      </c>
      <c r="JU52" s="5">
        <f>IFERROR(SUMIF([1]Transferencias!$R$7:$S$359,CONCATENATE("08",RIGHT(CONCATENATE("0",DAY(JU4)),2),RIGHT(CONCATENATE("0",MONTH(JU4)),2)),[1]Transferencias!$S$7:$S$359),0)</f>
        <v>0</v>
      </c>
      <c r="JV52" s="5">
        <f>IFERROR(SUMIF([1]Transferencias!$R$7:$S$359,CONCATENATE("08",RIGHT(CONCATENATE("0",DAY(JV4)),2),RIGHT(CONCATENATE("0",MONTH(JV4)),2)),[1]Transferencias!$S$7:$S$359),0)</f>
        <v>0</v>
      </c>
      <c r="JW52" s="5">
        <f>IFERROR(SUMIF([1]Transferencias!$R$7:$S$359,CONCATENATE("08",RIGHT(CONCATENATE("0",DAY(JW4)),2),RIGHT(CONCATENATE("0",MONTH(JW4)),2)),[1]Transferencias!$S$7:$S$359),0)</f>
        <v>0</v>
      </c>
      <c r="JX52" s="5">
        <f>IFERROR(SUMIF([1]Transferencias!$R$7:$S$359,CONCATENATE("08",RIGHT(CONCATENATE("0",DAY(JX4)),2),RIGHT(CONCATENATE("0",MONTH(JX4)),2)),[1]Transferencias!$S$7:$S$359),0)</f>
        <v>0</v>
      </c>
      <c r="JY52" s="5">
        <f>IFERROR(SUMIF([1]Transferencias!$R$7:$S$359,CONCATENATE("08",RIGHT(CONCATENATE("0",DAY(JY4)),2),RIGHT(CONCATENATE("0",MONTH(JY4)),2)),[1]Transferencias!$S$7:$S$359),0)</f>
        <v>0</v>
      </c>
      <c r="JZ52" s="5">
        <f>IFERROR(SUMIF([1]Transferencias!$R$7:$S$359,CONCATENATE("08",RIGHT(CONCATENATE("0",DAY(JZ4)),2),RIGHT(CONCATENATE("0",MONTH(JZ4)),2)),[1]Transferencias!$S$7:$S$359),0)</f>
        <v>0</v>
      </c>
      <c r="KA52" s="5">
        <f>IFERROR(SUMIF([1]Transferencias!$R$7:$S$359,CONCATENATE("08",RIGHT(CONCATENATE("0",DAY(KA4)),2),RIGHT(CONCATENATE("0",MONTH(KA4)),2)),[1]Transferencias!$S$7:$S$359),0)</f>
        <v>0</v>
      </c>
      <c r="KB52" s="5">
        <f>IFERROR(SUMIF([1]Transferencias!$R$7:$S$359,CONCATENATE("08",RIGHT(CONCATENATE("0",DAY(KB4)),2),RIGHT(CONCATENATE("0",MONTH(KB4)),2)),[1]Transferencias!$S$7:$S$359),0)</f>
        <v>0</v>
      </c>
      <c r="KC52" s="5">
        <f>IFERROR(SUMIF([1]Transferencias!$R$7:$S$359,CONCATENATE("08",RIGHT(CONCATENATE("0",DAY(KC4)),2),RIGHT(CONCATENATE("0",MONTH(KC4)),2)),[1]Transferencias!$S$7:$S$359),0)</f>
        <v>0</v>
      </c>
      <c r="KD52" s="5">
        <f>IFERROR(SUMIF([1]Transferencias!$R$7:$S$359,CONCATENATE("08",RIGHT(CONCATENATE("0",DAY(KD4)),2),RIGHT(CONCATENATE("0",MONTH(KD4)),2)),[1]Transferencias!$S$7:$S$359),0)</f>
        <v>0</v>
      </c>
      <c r="KE52" s="5">
        <f>IFERROR(SUMIF([1]Transferencias!$R$7:$S$359,CONCATENATE("08",RIGHT(CONCATENATE("0",DAY(KE4)),2),RIGHT(CONCATENATE("0",MONTH(KE4)),2)),[1]Transferencias!$S$7:$S$359),0)</f>
        <v>0</v>
      </c>
      <c r="KF52" s="5">
        <f>IFERROR(SUMIF([1]Transferencias!$R$7:$S$359,CONCATENATE("08",RIGHT(CONCATENATE("0",DAY(KF4)),2),RIGHT(CONCATENATE("0",MONTH(KF4)),2)),[1]Transferencias!$S$7:$S$359),0)</f>
        <v>0</v>
      </c>
      <c r="KG52" s="5">
        <f>IFERROR(SUMIF([1]Transferencias!$R$7:$S$359,CONCATENATE("08",RIGHT(CONCATENATE("0",DAY(KG4)),2),RIGHT(CONCATENATE("0",MONTH(KG4)),2)),[1]Transferencias!$S$7:$S$359),0)</f>
        <v>0</v>
      </c>
      <c r="KH52" s="5">
        <f>IFERROR(SUMIF([1]Transferencias!$R$7:$S$359,CONCATENATE("08",RIGHT(CONCATENATE("0",DAY(KH4)),2),RIGHT(CONCATENATE("0",MONTH(KH4)),2)),[1]Transferencias!$S$7:$S$359),0)</f>
        <v>0</v>
      </c>
      <c r="KI52" s="5">
        <f>IFERROR(SUMIF([1]Transferencias!$R$7:$S$359,CONCATENATE("08",RIGHT(CONCATENATE("0",DAY(KI4)),2),RIGHT(CONCATENATE("0",MONTH(KI4)),2)),[1]Transferencias!$S$7:$S$359),0)</f>
        <v>0</v>
      </c>
      <c r="KJ52" s="5">
        <f>IFERROR(SUMIF([1]Transferencias!$R$7:$S$359,CONCATENATE("08",RIGHT(CONCATENATE("0",DAY(KJ4)),2),RIGHT(CONCATENATE("0",MONTH(KJ4)),2)),[1]Transferencias!$S$7:$S$359),0)</f>
        <v>0</v>
      </c>
      <c r="KK52" s="5">
        <f>IFERROR(SUMIF([1]Transferencias!$R$7:$S$359,CONCATENATE("08",RIGHT(CONCATENATE("0",DAY(KK4)),2),RIGHT(CONCATENATE("0",MONTH(KK4)),2)),[1]Transferencias!$S$7:$S$359),0)</f>
        <v>0</v>
      </c>
      <c r="KL52" s="5">
        <f>IFERROR(SUMIF([1]Transferencias!$R$7:$S$359,CONCATENATE("08",RIGHT(CONCATENATE("0",DAY(KL4)),2),RIGHT(CONCATENATE("0",MONTH(KL4)),2)),[1]Transferencias!$S$7:$S$359),0)</f>
        <v>0</v>
      </c>
      <c r="KM52" s="5">
        <f>IFERROR(SUMIF([1]Transferencias!$R$7:$S$359,CONCATENATE("08",RIGHT(CONCATENATE("0",DAY(KM4)),2),RIGHT(CONCATENATE("0",MONTH(KM4)),2)),[1]Transferencias!$S$7:$S$359),0)</f>
        <v>0</v>
      </c>
      <c r="KN52" s="5">
        <f>IFERROR(SUMIF([1]Transferencias!$R$7:$S$359,CONCATENATE("08",RIGHT(CONCATENATE("0",DAY(KN4)),2),RIGHT(CONCATENATE("0",MONTH(KN4)),2)),[1]Transferencias!$S$7:$S$359),0)</f>
        <v>0</v>
      </c>
      <c r="KO52" s="5">
        <f>IFERROR(SUMIF([1]Transferencias!$R$7:$S$359,CONCATENATE("08",RIGHT(CONCATENATE("0",DAY(KO4)),2),RIGHT(CONCATENATE("0",MONTH(KO4)),2)),[1]Transferencias!$S$7:$S$359),0)</f>
        <v>0</v>
      </c>
      <c r="KP52" s="5">
        <f>IFERROR(SUMIF([1]Transferencias!$R$7:$S$359,CONCATENATE("08",RIGHT(CONCATENATE("0",DAY(KP4)),2),RIGHT(CONCATENATE("0",MONTH(KP4)),2)),[1]Transferencias!$S$7:$S$359),0)</f>
        <v>0</v>
      </c>
      <c r="KQ52" s="5">
        <f>IFERROR(SUMIF([1]Transferencias!$R$7:$S$359,CONCATENATE("08",RIGHT(CONCATENATE("0",DAY(KQ4)),2),RIGHT(CONCATENATE("0",MONTH(KQ4)),2)),[1]Transferencias!$S$7:$S$359),0)</f>
        <v>0</v>
      </c>
      <c r="KR52" s="5">
        <f>IFERROR(SUMIF([1]Transferencias!$R$7:$S$359,CONCATENATE("08",RIGHT(CONCATENATE("0",DAY(KR4)),2),RIGHT(CONCATENATE("0",MONTH(KR4)),2)),[1]Transferencias!$S$7:$S$359),0)</f>
        <v>0</v>
      </c>
      <c r="KS52" s="5">
        <f>IFERROR(SUMIF([1]Transferencias!$R$7:$S$359,CONCATENATE("08",RIGHT(CONCATENATE("0",DAY(KS4)),2),RIGHT(CONCATENATE("0",MONTH(KS4)),2)),[1]Transferencias!$S$7:$S$359),0)</f>
        <v>0</v>
      </c>
      <c r="KT52" s="5">
        <f>IFERROR(SUMIF([1]Transferencias!$R$7:$S$359,CONCATENATE("08",RIGHT(CONCATENATE("0",DAY(KT4)),2),RIGHT(CONCATENATE("0",MONTH(KT4)),2)),[1]Transferencias!$S$7:$S$359),0)</f>
        <v>0</v>
      </c>
      <c r="KU52" s="5">
        <f>IFERROR(SUMIF([1]Transferencias!$R$7:$S$359,CONCATENATE("08",RIGHT(CONCATENATE("0",DAY(KU4)),2),RIGHT(CONCATENATE("0",MONTH(KU4)),2)),[1]Transferencias!$S$7:$S$359),0)</f>
        <v>0</v>
      </c>
      <c r="KV52" s="5">
        <f>IFERROR(SUMIF([1]Transferencias!$R$7:$S$359,CONCATENATE("08",RIGHT(CONCATENATE("0",DAY(KV4)),2),RIGHT(CONCATENATE("0",MONTH(KV4)),2)),[1]Transferencias!$S$7:$S$359),0)</f>
        <v>0</v>
      </c>
      <c r="KW52" s="5">
        <f>IFERROR(SUMIF([1]Transferencias!$R$7:$S$359,CONCATENATE("08",RIGHT(CONCATENATE("0",DAY(KW4)),2),RIGHT(CONCATENATE("0",MONTH(KW4)),2)),[1]Transferencias!$S$7:$S$359),0)</f>
        <v>0</v>
      </c>
      <c r="KX52" s="5">
        <f>IFERROR(SUMIF([1]Transferencias!$R$7:$S$359,CONCATENATE("08",RIGHT(CONCATENATE("0",DAY(KX4)),2),RIGHT(CONCATENATE("0",MONTH(KX4)),2)),[1]Transferencias!$S$7:$S$359),0)</f>
        <v>0</v>
      </c>
      <c r="KY52" s="5">
        <f>IFERROR(SUMIF([1]Transferencias!$R$7:$S$359,CONCATENATE("08",RIGHT(CONCATENATE("0",DAY(KY4)),2),RIGHT(CONCATENATE("0",MONTH(KY4)),2)),[1]Transferencias!$S$7:$S$359),0)</f>
        <v>0</v>
      </c>
      <c r="KZ52" s="5">
        <f>IFERROR(SUMIF([1]Transferencias!$R$7:$S$359,CONCATENATE("08",RIGHT(CONCATENATE("0",DAY(KZ4)),2),RIGHT(CONCATENATE("0",MONTH(KZ4)),2)),[1]Transferencias!$S$7:$S$359),0)</f>
        <v>0</v>
      </c>
      <c r="LA52" s="5">
        <f>IFERROR(SUMIF([1]Transferencias!$R$7:$S$359,CONCATENATE("08",RIGHT(CONCATENATE("0",DAY(LA4)),2),RIGHT(CONCATENATE("0",MONTH(LA4)),2)),[1]Transferencias!$S$7:$S$359),0)</f>
        <v>0</v>
      </c>
      <c r="LB52" s="5">
        <f>IFERROR(SUMIF([1]Transferencias!$R$7:$S$359,CONCATENATE("08",RIGHT(CONCATENATE("0",DAY(LB4)),2),RIGHT(CONCATENATE("0",MONTH(LB4)),2)),[1]Transferencias!$S$7:$S$359),0)</f>
        <v>0</v>
      </c>
      <c r="LC52" s="5">
        <f>IFERROR(SUMIF([1]Transferencias!$R$7:$S$359,CONCATENATE("08",RIGHT(CONCATENATE("0",DAY(LC4)),2),RIGHT(CONCATENATE("0",MONTH(LC4)),2)),[1]Transferencias!$S$7:$S$359),0)</f>
        <v>0</v>
      </c>
      <c r="LD52" s="5">
        <f>IFERROR(SUMIF([1]Transferencias!$R$7:$S$359,CONCATENATE("08",RIGHT(CONCATENATE("0",DAY(LD4)),2),RIGHT(CONCATENATE("0",MONTH(LD4)),2)),[1]Transferencias!$S$7:$S$359),0)</f>
        <v>0</v>
      </c>
      <c r="LE52" s="5">
        <f>IFERROR(SUMIF([1]Transferencias!$R$7:$S$359,CONCATENATE("08",RIGHT(CONCATENATE("0",DAY(LE4)),2),RIGHT(CONCATENATE("0",MONTH(LE4)),2)),[1]Transferencias!$S$7:$S$359),0)</f>
        <v>0</v>
      </c>
      <c r="LF52" s="5">
        <f>IFERROR(SUMIF([1]Transferencias!$R$7:$S$359,CONCATENATE("08",RIGHT(CONCATENATE("0",DAY(LF4)),2),RIGHT(CONCATENATE("0",MONTH(LF4)),2)),[1]Transferencias!$S$7:$S$359),0)</f>
        <v>0</v>
      </c>
      <c r="LG52" s="5">
        <f>IFERROR(SUMIF([1]Transferencias!$R$7:$S$359,CONCATENATE("08",RIGHT(CONCATENATE("0",DAY(LG4)),2),RIGHT(CONCATENATE("0",MONTH(LG4)),2)),[1]Transferencias!$S$7:$S$359),0)</f>
        <v>0</v>
      </c>
      <c r="LH52" s="5">
        <f>IFERROR(SUMIF([1]Transferencias!$R$7:$S$359,CONCATENATE("08",RIGHT(CONCATENATE("0",DAY(LH4)),2),RIGHT(CONCATENATE("0",MONTH(LH4)),2)),[1]Transferencias!$S$7:$S$359),0)</f>
        <v>0</v>
      </c>
      <c r="LI52" s="5">
        <f>IFERROR(SUMIF([1]Transferencias!$R$7:$S$359,CONCATENATE("08",RIGHT(CONCATENATE("0",DAY(LI4)),2),RIGHT(CONCATENATE("0",MONTH(LI4)),2)),[1]Transferencias!$S$7:$S$359),0)</f>
        <v>0</v>
      </c>
      <c r="LJ52" s="5">
        <f>IFERROR(SUMIF([1]Transferencias!$R$7:$S$359,CONCATENATE("08",RIGHT(CONCATENATE("0",DAY(LJ4)),2),RIGHT(CONCATENATE("0",MONTH(LJ4)),2)),[1]Transferencias!$S$7:$S$359),0)</f>
        <v>0</v>
      </c>
      <c r="LK52" s="5">
        <f>IFERROR(SUMIF([1]Transferencias!$R$7:$S$359,CONCATENATE("08",RIGHT(CONCATENATE("0",DAY(LK4)),2),RIGHT(CONCATENATE("0",MONTH(LK4)),2)),[1]Transferencias!$S$7:$S$359),0)</f>
        <v>0</v>
      </c>
      <c r="LL52" s="5">
        <f>IFERROR(SUMIF([1]Transferencias!$R$7:$S$359,CONCATENATE("08",RIGHT(CONCATENATE("0",DAY(LL4)),2),RIGHT(CONCATENATE("0",MONTH(LL4)),2)),[1]Transferencias!$S$7:$S$359),0)</f>
        <v>0</v>
      </c>
      <c r="LM52" s="5">
        <f>IFERROR(SUMIF([1]Transferencias!$R$7:$S$359,CONCATENATE("08",RIGHT(CONCATENATE("0",DAY(LM4)),2),RIGHT(CONCATENATE("0",MONTH(LM4)),2)),[1]Transferencias!$S$7:$S$359),0)</f>
        <v>0</v>
      </c>
      <c r="LN52" s="5">
        <f>IFERROR(SUMIF([1]Transferencias!$R$7:$S$359,CONCATENATE("08",RIGHT(CONCATENATE("0",DAY(LN4)),2),RIGHT(CONCATENATE("0",MONTH(LN4)),2)),[1]Transferencias!$S$7:$S$359),0)</f>
        <v>0</v>
      </c>
      <c r="LO52" s="5">
        <f>IFERROR(SUMIF([1]Transferencias!$R$7:$S$359,CONCATENATE("08",RIGHT(CONCATENATE("0",DAY(LO4)),2),RIGHT(CONCATENATE("0",MONTH(LO4)),2)),[1]Transferencias!$S$7:$S$359),0)</f>
        <v>0</v>
      </c>
      <c r="LP52" s="5">
        <f>IFERROR(SUMIF([1]Transferencias!$R$7:$S$359,CONCATENATE("08",RIGHT(CONCATENATE("0",DAY(LP4)),2),RIGHT(CONCATENATE("0",MONTH(LP4)),2)),[1]Transferencias!$S$7:$S$359),0)</f>
        <v>0</v>
      </c>
      <c r="LQ52" s="5">
        <f>IFERROR(SUMIF([1]Transferencias!$R$7:$S$359,CONCATENATE("08",RIGHT(CONCATENATE("0",DAY(LQ4)),2),RIGHT(CONCATENATE("0",MONTH(LQ4)),2)),[1]Transferencias!$S$7:$S$359),0)</f>
        <v>0</v>
      </c>
      <c r="LR52" s="5">
        <f>IFERROR(SUMIF([1]Transferencias!$R$7:$S$359,CONCATENATE("08",RIGHT(CONCATENATE("0",DAY(LR4)),2),RIGHT(CONCATENATE("0",MONTH(LR4)),2)),[1]Transferencias!$S$7:$S$359),0)</f>
        <v>0</v>
      </c>
      <c r="LS52" s="5">
        <f>IFERROR(SUMIF([1]Transferencias!$R$7:$S$359,CONCATENATE("08",RIGHT(CONCATENATE("0",DAY(LS4)),2),RIGHT(CONCATENATE("0",MONTH(LS4)),2)),[1]Transferencias!$S$7:$S$359),0)</f>
        <v>0</v>
      </c>
      <c r="LT52" s="5">
        <f>IFERROR(SUMIF([1]Transferencias!$R$7:$S$359,CONCATENATE("08",RIGHT(CONCATENATE("0",DAY(LT4)),2),RIGHT(CONCATENATE("0",MONTH(LT4)),2)),[1]Transferencias!$S$7:$S$359),0)</f>
        <v>0</v>
      </c>
      <c r="LU52" s="5">
        <f>IFERROR(SUMIF([1]Transferencias!$R$7:$S$359,CONCATENATE("08",RIGHT(CONCATENATE("0",DAY(LU4)),2),RIGHT(CONCATENATE("0",MONTH(LU4)),2)),[1]Transferencias!$S$7:$S$359),0)</f>
        <v>0</v>
      </c>
      <c r="LV52" s="5">
        <f>IFERROR(SUMIF([1]Transferencias!$R$7:$S$359,CONCATENATE("08",RIGHT(CONCATENATE("0",DAY(LV4)),2),RIGHT(CONCATENATE("0",MONTH(LV4)),2)),[1]Transferencias!$S$7:$S$359),0)</f>
        <v>0</v>
      </c>
      <c r="LW52" s="5">
        <f>IFERROR(SUMIF([1]Transferencias!$R$7:$S$359,CONCATENATE("08",RIGHT(CONCATENATE("0",DAY(LW4)),2),RIGHT(CONCATENATE("0",MONTH(LW4)),2)),[1]Transferencias!$S$7:$S$359),0)</f>
        <v>0</v>
      </c>
      <c r="LX52" s="5">
        <f>IFERROR(SUMIF([1]Transferencias!$R$7:$S$359,CONCATENATE("08",RIGHT(CONCATENATE("0",DAY(LX4)),2),RIGHT(CONCATENATE("0",MONTH(LX4)),2)),[1]Transferencias!$S$7:$S$359),0)</f>
        <v>0</v>
      </c>
      <c r="LY52" s="5">
        <f>IFERROR(SUMIF([1]Transferencias!$R$7:$S$359,CONCATENATE("08",RIGHT(CONCATENATE("0",DAY(LY4)),2),RIGHT(CONCATENATE("0",MONTH(LY4)),2)),[1]Transferencias!$S$7:$S$359),0)</f>
        <v>0</v>
      </c>
      <c r="LZ52" s="5">
        <f>IFERROR(SUMIF([1]Transferencias!$R$7:$S$359,CONCATENATE("08",RIGHT(CONCATENATE("0",DAY(LZ4)),2),RIGHT(CONCATENATE("0",MONTH(LZ4)),2)),[1]Transferencias!$S$7:$S$359),0)</f>
        <v>0</v>
      </c>
      <c r="MA52" s="5">
        <f>IFERROR(SUMIF([1]Transferencias!$R$7:$S$359,CONCATENATE("08",RIGHT(CONCATENATE("0",DAY(MA4)),2),RIGHT(CONCATENATE("0",MONTH(MA4)),2)),[1]Transferencias!$S$7:$S$359),0)</f>
        <v>0</v>
      </c>
      <c r="MB52" s="5">
        <f>IFERROR(SUMIF([1]Transferencias!$R$7:$S$359,CONCATENATE("08",RIGHT(CONCATENATE("0",DAY(MB4)),2),RIGHT(CONCATENATE("0",MONTH(MB4)),2)),[1]Transferencias!$S$7:$S$359),0)</f>
        <v>0</v>
      </c>
      <c r="MC52" s="5">
        <f>IFERROR(SUMIF([1]Transferencias!$R$7:$S$359,CONCATENATE("08",RIGHT(CONCATENATE("0",DAY(MC4)),2),RIGHT(CONCATENATE("0",MONTH(MC4)),2)),[1]Transferencias!$S$7:$S$359),0)</f>
        <v>0</v>
      </c>
      <c r="MD52" s="5">
        <f>IFERROR(SUMIF([1]Transferencias!$R$7:$S$359,CONCATENATE("08",RIGHT(CONCATENATE("0",DAY(MD4)),2),RIGHT(CONCATENATE("0",MONTH(MD4)),2)),[1]Transferencias!$S$7:$S$359),0)</f>
        <v>0</v>
      </c>
      <c r="ME52" s="5">
        <f>IFERROR(SUMIF([1]Transferencias!$R$7:$S$359,CONCATENATE("08",RIGHT(CONCATENATE("0",DAY(ME4)),2),RIGHT(CONCATENATE("0",MONTH(ME4)),2)),[1]Transferencias!$S$7:$S$359),0)</f>
        <v>0</v>
      </c>
      <c r="MF52" s="5">
        <f>IFERROR(SUMIF([1]Transferencias!$R$7:$S$359,CONCATENATE("08",RIGHT(CONCATENATE("0",DAY(MF4)),2),RIGHT(CONCATENATE("0",MONTH(MF4)),2)),[1]Transferencias!$S$7:$S$359),0)</f>
        <v>0</v>
      </c>
      <c r="MG52" s="5">
        <f>IFERROR(SUMIF([1]Transferencias!$R$7:$S$359,CONCATENATE("08",RIGHT(CONCATENATE("0",DAY(MG4)),2),RIGHT(CONCATENATE("0",MONTH(MG4)),2)),[1]Transferencias!$S$7:$S$359),0)</f>
        <v>0</v>
      </c>
      <c r="MH52" s="5">
        <f>IFERROR(SUMIF([1]Transferencias!$R$7:$S$359,CONCATENATE("08",RIGHT(CONCATENATE("0",DAY(MH4)),2),RIGHT(CONCATENATE("0",MONTH(MH4)),2)),[1]Transferencias!$S$7:$S$359),0)</f>
        <v>0</v>
      </c>
      <c r="MI52" s="5">
        <f>IFERROR(SUMIF([1]Transferencias!$R$7:$S$359,CONCATENATE("08",RIGHT(CONCATENATE("0",DAY(MI4)),2),RIGHT(CONCATENATE("0",MONTH(MI4)),2)),[1]Transferencias!$S$7:$S$359),0)</f>
        <v>0</v>
      </c>
      <c r="MJ52" s="5">
        <f>IFERROR(SUMIF([1]Transferencias!$R$7:$S$359,CONCATENATE("08",RIGHT(CONCATENATE("0",DAY(MJ4)),2),RIGHT(CONCATENATE("0",MONTH(MJ4)),2)),[1]Transferencias!$S$7:$S$359),0)</f>
        <v>0</v>
      </c>
      <c r="MK52" s="5">
        <f>IFERROR(SUMIF([1]Transferencias!$R$7:$S$359,CONCATENATE("08",RIGHT(CONCATENATE("0",DAY(MK4)),2),RIGHT(CONCATENATE("0",MONTH(MK4)),2)),[1]Transferencias!$S$7:$S$359),0)</f>
        <v>0</v>
      </c>
      <c r="ML52" s="5">
        <f>IFERROR(SUMIF([1]Transferencias!$R$7:$S$359,CONCATENATE("08",RIGHT(CONCATENATE("0",DAY(ML4)),2),RIGHT(CONCATENATE("0",MONTH(ML4)),2)),[1]Transferencias!$S$7:$S$359),0)</f>
        <v>0</v>
      </c>
      <c r="MM52" s="5">
        <f>IFERROR(SUMIF([1]Transferencias!$R$7:$S$359,CONCATENATE("08",RIGHT(CONCATENATE("0",DAY(MM4)),2),RIGHT(CONCATENATE("0",MONTH(MM4)),2)),[1]Transferencias!$S$7:$S$359),0)</f>
        <v>0</v>
      </c>
      <c r="MN52" s="5">
        <f>IFERROR(SUMIF([1]Transferencias!$R$7:$S$359,CONCATENATE("08",RIGHT(CONCATENATE("0",DAY(MN4)),2),RIGHT(CONCATENATE("0",MONTH(MN4)),2)),[1]Transferencias!$S$7:$S$359),0)</f>
        <v>0</v>
      </c>
      <c r="MO52" s="5">
        <f>IFERROR(SUMIF([1]Transferencias!$R$7:$S$359,CONCATENATE("08",RIGHT(CONCATENATE("0",DAY(MO4)),2),RIGHT(CONCATENATE("0",MONTH(MO4)),2)),[1]Transferencias!$S$7:$S$359),0)</f>
        <v>0</v>
      </c>
      <c r="MP52" s="5">
        <f>IFERROR(SUMIF([1]Transferencias!$R$7:$S$359,CONCATENATE("08",RIGHT(CONCATENATE("0",DAY(MP4)),2),RIGHT(CONCATENATE("0",MONTH(MP4)),2)),[1]Transferencias!$S$7:$S$359),0)</f>
        <v>0</v>
      </c>
      <c r="MQ52" s="5">
        <f>IFERROR(SUMIF([1]Transferencias!$R$7:$S$359,CONCATENATE("08",RIGHT(CONCATENATE("0",DAY(MQ4)),2),RIGHT(CONCATENATE("0",MONTH(MQ4)),2)),[1]Transferencias!$S$7:$S$359),0)</f>
        <v>0</v>
      </c>
      <c r="MR52" s="5">
        <f>IFERROR(SUMIF([1]Transferencias!$R$7:$S$359,CONCATENATE("08",RIGHT(CONCATENATE("0",DAY(MR4)),2),RIGHT(CONCATENATE("0",MONTH(MR4)),2)),[1]Transferencias!$S$7:$S$359),0)</f>
        <v>0</v>
      </c>
      <c r="MS52" s="5">
        <f>IFERROR(SUMIF([1]Transferencias!$R$7:$S$359,CONCATENATE("08",RIGHT(CONCATENATE("0",DAY(MS4)),2),RIGHT(CONCATENATE("0",MONTH(MS4)),2)),[1]Transferencias!$S$7:$S$359),0)</f>
        <v>0</v>
      </c>
      <c r="MT52" s="5">
        <f>IFERROR(SUMIF([1]Transferencias!$R$7:$S$359,CONCATENATE("08",RIGHT(CONCATENATE("0",DAY(MT4)),2),RIGHT(CONCATENATE("0",MONTH(MT4)),2)),[1]Transferencias!$S$7:$S$359),0)</f>
        <v>0</v>
      </c>
      <c r="MU52" s="5">
        <f>IFERROR(SUMIF([1]Transferencias!$R$7:$S$359,CONCATENATE("08",RIGHT(CONCATENATE("0",DAY(MU4)),2),RIGHT(CONCATENATE("0",MONTH(MU4)),2)),[1]Transferencias!$S$7:$S$359),0)</f>
        <v>0</v>
      </c>
      <c r="MV52" s="5">
        <f>IFERROR(SUMIF([1]Transferencias!$R$7:$S$359,CONCATENATE("08",RIGHT(CONCATENATE("0",DAY(MV4)),2),RIGHT(CONCATENATE("0",MONTH(MV4)),2)),[1]Transferencias!$S$7:$S$359),0)</f>
        <v>0</v>
      </c>
      <c r="MW52" s="5">
        <f>IFERROR(SUMIF([1]Transferencias!$R$7:$S$359,CONCATENATE("08",RIGHT(CONCATENATE("0",DAY(MW4)),2),RIGHT(CONCATENATE("0",MONTH(MW4)),2)),[1]Transferencias!$S$7:$S$359),0)</f>
        <v>0</v>
      </c>
      <c r="MX52" s="5">
        <f>IFERROR(SUMIF([1]Transferencias!$R$7:$S$359,CONCATENATE("08",RIGHT(CONCATENATE("0",DAY(MX4)),2),RIGHT(CONCATENATE("0",MONTH(MX4)),2)),[1]Transferencias!$S$7:$S$359),0)</f>
        <v>0</v>
      </c>
      <c r="MY52" s="5">
        <f>IFERROR(SUMIF([1]Transferencias!$R$7:$S$359,CONCATENATE("08",RIGHT(CONCATENATE("0",DAY(MY4)),2),RIGHT(CONCATENATE("0",MONTH(MY4)),2)),[1]Transferencias!$S$7:$S$359),0)</f>
        <v>0</v>
      </c>
      <c r="MZ52" s="5">
        <f>IFERROR(SUMIF([1]Transferencias!$R$7:$S$359,CONCATENATE("08",RIGHT(CONCATENATE("0",DAY(MZ4)),2),RIGHT(CONCATENATE("0",MONTH(MZ4)),2)),[1]Transferencias!$S$7:$S$359),0)</f>
        <v>0</v>
      </c>
      <c r="NA52" s="5">
        <f>IFERROR(SUMIF([1]Transferencias!$R$7:$S$359,CONCATENATE("08",RIGHT(CONCATENATE("0",DAY(NA4)),2),RIGHT(CONCATENATE("0",MONTH(NA4)),2)),[1]Transferencias!$S$7:$S$359),0)</f>
        <v>0</v>
      </c>
      <c r="NB52" s="5">
        <f>IFERROR(SUMIF([1]Transferencias!$R$7:$S$359,CONCATENATE("08",RIGHT(CONCATENATE("0",DAY(NB4)),2),RIGHT(CONCATENATE("0",MONTH(NB4)),2)),[1]Transferencias!$S$7:$S$359),0)</f>
        <v>0</v>
      </c>
    </row>
    <row r="53" spans="1:366" ht="15.75" customHeight="1">
      <c r="A53" s="25" t="s">
        <v>184</v>
      </c>
      <c r="B53" s="26">
        <f t="shared" ref="B53:BM53" si="94">+B46+B47+B50</f>
        <v>187000</v>
      </c>
      <c r="C53" s="26">
        <f t="shared" si="94"/>
        <v>187000</v>
      </c>
      <c r="D53" s="26">
        <f t="shared" si="94"/>
        <v>187000</v>
      </c>
      <c r="E53" s="26">
        <f t="shared" si="94"/>
        <v>187000</v>
      </c>
      <c r="F53" s="26">
        <f t="shared" si="94"/>
        <v>187000</v>
      </c>
      <c r="G53" s="26">
        <f t="shared" si="94"/>
        <v>187000</v>
      </c>
      <c r="H53" s="26">
        <f t="shared" si="94"/>
        <v>187000</v>
      </c>
      <c r="I53" s="26">
        <f t="shared" si="94"/>
        <v>187000</v>
      </c>
      <c r="J53" s="26">
        <f t="shared" si="94"/>
        <v>187000</v>
      </c>
      <c r="K53" s="26">
        <f t="shared" si="94"/>
        <v>187000</v>
      </c>
      <c r="L53" s="26">
        <f t="shared" si="94"/>
        <v>187000</v>
      </c>
      <c r="M53" s="26">
        <f t="shared" si="94"/>
        <v>187000</v>
      </c>
      <c r="N53" s="26">
        <f t="shared" si="94"/>
        <v>187000</v>
      </c>
      <c r="O53" s="26">
        <f t="shared" si="94"/>
        <v>187000</v>
      </c>
      <c r="P53" s="26">
        <f t="shared" si="94"/>
        <v>187000</v>
      </c>
      <c r="Q53" s="26">
        <f t="shared" si="94"/>
        <v>187000</v>
      </c>
      <c r="R53" s="26">
        <f t="shared" si="94"/>
        <v>187000</v>
      </c>
      <c r="S53" s="26">
        <f t="shared" si="94"/>
        <v>187000</v>
      </c>
      <c r="T53" s="26">
        <f t="shared" si="94"/>
        <v>187000</v>
      </c>
      <c r="U53" s="26">
        <f t="shared" si="94"/>
        <v>187000</v>
      </c>
      <c r="V53" s="26">
        <f t="shared" si="94"/>
        <v>187000</v>
      </c>
      <c r="W53" s="26">
        <f t="shared" si="94"/>
        <v>187000</v>
      </c>
      <c r="X53" s="26">
        <f t="shared" si="94"/>
        <v>187000</v>
      </c>
      <c r="Y53" s="26">
        <f t="shared" si="94"/>
        <v>187000</v>
      </c>
      <c r="Z53" s="26">
        <f t="shared" si="94"/>
        <v>187000</v>
      </c>
      <c r="AA53" s="26">
        <f t="shared" si="94"/>
        <v>187000</v>
      </c>
      <c r="AB53" s="26">
        <f t="shared" si="94"/>
        <v>187000</v>
      </c>
      <c r="AC53" s="26">
        <f t="shared" si="94"/>
        <v>187000</v>
      </c>
      <c r="AD53" s="26">
        <f t="shared" si="94"/>
        <v>187000</v>
      </c>
      <c r="AE53" s="26">
        <f t="shared" si="94"/>
        <v>187000</v>
      </c>
      <c r="AF53" s="26">
        <f t="shared" si="94"/>
        <v>187000</v>
      </c>
      <c r="AG53" s="26">
        <f t="shared" si="94"/>
        <v>3187000</v>
      </c>
      <c r="AH53" s="26">
        <f t="shared" si="94"/>
        <v>3187000</v>
      </c>
      <c r="AI53" s="26">
        <f t="shared" si="94"/>
        <v>3187000</v>
      </c>
      <c r="AJ53" s="26">
        <f t="shared" si="94"/>
        <v>3187000</v>
      </c>
      <c r="AK53" s="26">
        <f t="shared" si="94"/>
        <v>3187000</v>
      </c>
      <c r="AL53" s="26">
        <f t="shared" si="94"/>
        <v>3187000</v>
      </c>
      <c r="AM53" s="26">
        <f t="shared" si="94"/>
        <v>3187000</v>
      </c>
      <c r="AN53" s="26">
        <f t="shared" si="94"/>
        <v>3187000</v>
      </c>
      <c r="AO53" s="26">
        <f t="shared" si="94"/>
        <v>3187000</v>
      </c>
      <c r="AP53" s="26">
        <f t="shared" si="94"/>
        <v>3187000</v>
      </c>
      <c r="AQ53" s="26">
        <f t="shared" si="94"/>
        <v>187000</v>
      </c>
      <c r="AR53" s="26">
        <f t="shared" si="94"/>
        <v>187000</v>
      </c>
      <c r="AS53" s="26">
        <f t="shared" si="94"/>
        <v>1687000</v>
      </c>
      <c r="AT53" s="26">
        <f t="shared" si="94"/>
        <v>1687000</v>
      </c>
      <c r="AU53" s="26">
        <f t="shared" si="94"/>
        <v>187000</v>
      </c>
      <c r="AV53" s="26">
        <f t="shared" si="94"/>
        <v>187000</v>
      </c>
      <c r="AW53" s="26">
        <f t="shared" si="94"/>
        <v>187000</v>
      </c>
      <c r="AX53" s="26">
        <f t="shared" si="94"/>
        <v>187000</v>
      </c>
      <c r="AY53" s="26">
        <f>+AY46+AY47+AY50</f>
        <v>187000</v>
      </c>
      <c r="AZ53" s="26">
        <f t="shared" si="94"/>
        <v>187000</v>
      </c>
      <c r="BA53" s="26">
        <f t="shared" si="94"/>
        <v>187000</v>
      </c>
      <c r="BB53" s="26">
        <f t="shared" si="94"/>
        <v>187000</v>
      </c>
      <c r="BC53" s="26">
        <f t="shared" si="94"/>
        <v>187000</v>
      </c>
      <c r="BD53" s="26">
        <f t="shared" si="94"/>
        <v>187000</v>
      </c>
      <c r="BE53" s="26">
        <f t="shared" si="94"/>
        <v>187000</v>
      </c>
      <c r="BF53" s="26">
        <f t="shared" si="94"/>
        <v>187000</v>
      </c>
      <c r="BG53" s="26">
        <f t="shared" si="94"/>
        <v>187000</v>
      </c>
      <c r="BH53" s="26">
        <f t="shared" si="94"/>
        <v>187000</v>
      </c>
      <c r="BI53" s="26">
        <f t="shared" si="94"/>
        <v>1187000</v>
      </c>
      <c r="BJ53" s="26">
        <f t="shared" si="94"/>
        <v>1187000</v>
      </c>
      <c r="BK53" s="26">
        <f t="shared" si="94"/>
        <v>1187000</v>
      </c>
      <c r="BL53" s="26">
        <f t="shared" si="94"/>
        <v>1187000</v>
      </c>
      <c r="BM53" s="26">
        <f t="shared" si="94"/>
        <v>1187000</v>
      </c>
      <c r="BN53" s="26">
        <f t="shared" ref="BN53:DY53" si="95">+BN46+BN47+BN50</f>
        <v>1187000</v>
      </c>
      <c r="BO53" s="26">
        <f t="shared" si="95"/>
        <v>1187000</v>
      </c>
      <c r="BP53" s="26">
        <f t="shared" si="95"/>
        <v>1187000</v>
      </c>
      <c r="BQ53" s="26">
        <f t="shared" si="95"/>
        <v>1187000</v>
      </c>
      <c r="BR53" s="26">
        <f t="shared" si="95"/>
        <v>1187000</v>
      </c>
      <c r="BS53" s="26">
        <f t="shared" si="95"/>
        <v>1187000</v>
      </c>
      <c r="BT53" s="26">
        <f t="shared" si="95"/>
        <v>1187000</v>
      </c>
      <c r="BU53" s="26">
        <f t="shared" si="95"/>
        <v>187000</v>
      </c>
      <c r="BV53" s="26">
        <f t="shared" si="95"/>
        <v>187000</v>
      </c>
      <c r="BW53" s="26">
        <f t="shared" si="95"/>
        <v>1687000</v>
      </c>
      <c r="BX53" s="26">
        <f t="shared" si="95"/>
        <v>187000</v>
      </c>
      <c r="BY53" s="26">
        <f t="shared" si="95"/>
        <v>187000</v>
      </c>
      <c r="BZ53" s="26">
        <f t="shared" si="95"/>
        <v>187000</v>
      </c>
      <c r="CA53" s="26">
        <f t="shared" si="95"/>
        <v>187000</v>
      </c>
      <c r="CB53" s="26">
        <f t="shared" si="95"/>
        <v>1690586.96</v>
      </c>
      <c r="CC53" s="26">
        <f t="shared" si="95"/>
        <v>187000</v>
      </c>
      <c r="CD53" s="26">
        <f t="shared" si="95"/>
        <v>187000</v>
      </c>
      <c r="CE53" s="26">
        <f t="shared" si="95"/>
        <v>187000</v>
      </c>
      <c r="CF53" s="26">
        <f t="shared" si="95"/>
        <v>187000</v>
      </c>
      <c r="CG53" s="26">
        <f t="shared" si="95"/>
        <v>187000</v>
      </c>
      <c r="CH53" s="26">
        <f t="shared" si="95"/>
        <v>-2813000</v>
      </c>
      <c r="CI53" s="26">
        <f t="shared" si="95"/>
        <v>-2813000</v>
      </c>
      <c r="CJ53" s="26">
        <f t="shared" si="95"/>
        <v>187000</v>
      </c>
      <c r="CK53" s="26">
        <f t="shared" si="95"/>
        <v>187000</v>
      </c>
      <c r="CL53" s="26">
        <f t="shared" si="95"/>
        <v>187000</v>
      </c>
      <c r="CM53" s="26">
        <f t="shared" si="95"/>
        <v>187000</v>
      </c>
      <c r="CN53" s="26">
        <f t="shared" si="95"/>
        <v>187000</v>
      </c>
      <c r="CO53" s="26">
        <f t="shared" si="95"/>
        <v>187000</v>
      </c>
      <c r="CP53" s="26">
        <f t="shared" si="95"/>
        <v>187000</v>
      </c>
      <c r="CQ53" s="26">
        <f t="shared" si="95"/>
        <v>187000</v>
      </c>
      <c r="CR53" s="26">
        <f t="shared" si="95"/>
        <v>187000</v>
      </c>
      <c r="CS53" s="26">
        <f t="shared" si="95"/>
        <v>187000</v>
      </c>
      <c r="CT53" s="26">
        <f t="shared" si="95"/>
        <v>187000</v>
      </c>
      <c r="CU53" s="26">
        <f t="shared" si="95"/>
        <v>187000</v>
      </c>
      <c r="CV53" s="26">
        <f t="shared" si="95"/>
        <v>187000</v>
      </c>
      <c r="CW53" s="26">
        <f t="shared" si="95"/>
        <v>187000</v>
      </c>
      <c r="CX53" s="26">
        <f t="shared" si="95"/>
        <v>187000</v>
      </c>
      <c r="CY53" s="26">
        <f t="shared" si="95"/>
        <v>187000</v>
      </c>
      <c r="CZ53" s="26">
        <f t="shared" si="95"/>
        <v>187000</v>
      </c>
      <c r="DA53" s="26">
        <f t="shared" si="95"/>
        <v>187000</v>
      </c>
      <c r="DB53" s="26">
        <f t="shared" si="95"/>
        <v>187000</v>
      </c>
      <c r="DC53" s="26">
        <f t="shared" si="95"/>
        <v>187000</v>
      </c>
      <c r="DD53" s="26">
        <f t="shared" si="95"/>
        <v>187000</v>
      </c>
      <c r="DE53" s="26">
        <f>+DE46+DE47+DE50</f>
        <v>187000</v>
      </c>
      <c r="DF53" s="26">
        <f>+DF46+DF47+DF50</f>
        <v>9838.33</v>
      </c>
      <c r="DG53" s="26">
        <f t="shared" si="95"/>
        <v>9838.33</v>
      </c>
      <c r="DH53" s="26">
        <f t="shared" si="95"/>
        <v>32029.48</v>
      </c>
      <c r="DI53" s="26">
        <f t="shared" si="95"/>
        <v>32029.48</v>
      </c>
      <c r="DJ53" s="26">
        <f t="shared" si="95"/>
        <v>11158.66</v>
      </c>
      <c r="DK53" s="26">
        <f t="shared" si="95"/>
        <v>187000</v>
      </c>
      <c r="DL53" s="26">
        <f t="shared" si="95"/>
        <v>187000</v>
      </c>
      <c r="DM53" s="26">
        <f t="shared" si="95"/>
        <v>187000</v>
      </c>
      <c r="DN53" s="26">
        <f t="shared" si="95"/>
        <v>187000</v>
      </c>
      <c r="DO53" s="26">
        <f t="shared" si="95"/>
        <v>187000</v>
      </c>
      <c r="DP53" s="26">
        <f t="shared" si="95"/>
        <v>187000</v>
      </c>
      <c r="DQ53" s="26">
        <f t="shared" si="95"/>
        <v>187000</v>
      </c>
      <c r="DR53" s="26">
        <f t="shared" si="95"/>
        <v>187000</v>
      </c>
      <c r="DS53" s="26">
        <f t="shared" si="95"/>
        <v>187000</v>
      </c>
      <c r="DT53" s="26">
        <f t="shared" si="95"/>
        <v>187000</v>
      </c>
      <c r="DU53" s="26">
        <f t="shared" si="95"/>
        <v>187000</v>
      </c>
      <c r="DV53" s="26">
        <f t="shared" si="95"/>
        <v>187000</v>
      </c>
      <c r="DW53" s="26">
        <f t="shared" si="95"/>
        <v>187000</v>
      </c>
      <c r="DX53" s="26">
        <f t="shared" si="95"/>
        <v>187000</v>
      </c>
      <c r="DY53" s="26">
        <f t="shared" si="95"/>
        <v>187000</v>
      </c>
      <c r="DZ53" s="26">
        <f t="shared" ref="DZ53:GK53" si="96">+DZ46+DZ47+DZ50</f>
        <v>187000</v>
      </c>
      <c r="EA53" s="26">
        <f t="shared" si="96"/>
        <v>187000</v>
      </c>
      <c r="EB53" s="26">
        <f t="shared" si="96"/>
        <v>187000</v>
      </c>
      <c r="EC53" s="26">
        <f t="shared" si="96"/>
        <v>187000</v>
      </c>
      <c r="ED53" s="26">
        <f t="shared" si="96"/>
        <v>187000</v>
      </c>
      <c r="EE53" s="26">
        <f t="shared" si="96"/>
        <v>187000</v>
      </c>
      <c r="EF53" s="26">
        <f t="shared" si="96"/>
        <v>187000</v>
      </c>
      <c r="EG53" s="26">
        <f t="shared" si="96"/>
        <v>187000</v>
      </c>
      <c r="EH53" s="26">
        <f t="shared" si="96"/>
        <v>187000</v>
      </c>
      <c r="EI53" s="26">
        <f t="shared" si="96"/>
        <v>187000</v>
      </c>
      <c r="EJ53" s="26">
        <f t="shared" si="96"/>
        <v>187000</v>
      </c>
      <c r="EK53" s="26">
        <f t="shared" si="96"/>
        <v>187000</v>
      </c>
      <c r="EL53" s="26">
        <f t="shared" si="96"/>
        <v>187000</v>
      </c>
      <c r="EM53" s="26">
        <f t="shared" si="96"/>
        <v>187000</v>
      </c>
      <c r="EN53" s="26">
        <f t="shared" si="96"/>
        <v>187000</v>
      </c>
      <c r="EO53" s="26">
        <f t="shared" si="96"/>
        <v>187000</v>
      </c>
      <c r="EP53" s="26">
        <f t="shared" si="96"/>
        <v>187000</v>
      </c>
      <c r="EQ53" s="26">
        <f t="shared" si="96"/>
        <v>187000</v>
      </c>
      <c r="ER53" s="26">
        <f t="shared" si="96"/>
        <v>187000</v>
      </c>
      <c r="ES53" s="26">
        <f t="shared" si="96"/>
        <v>187000</v>
      </c>
      <c r="ET53" s="26">
        <f t="shared" si="96"/>
        <v>187000</v>
      </c>
      <c r="EU53" s="26">
        <f t="shared" si="96"/>
        <v>187000</v>
      </c>
      <c r="EV53" s="26">
        <f t="shared" si="96"/>
        <v>187000</v>
      </c>
      <c r="EW53" s="26">
        <f t="shared" si="96"/>
        <v>187000</v>
      </c>
      <c r="EX53" s="26">
        <f t="shared" si="96"/>
        <v>187000</v>
      </c>
      <c r="EY53" s="26">
        <f t="shared" si="96"/>
        <v>187000</v>
      </c>
      <c r="EZ53" s="26">
        <f t="shared" si="96"/>
        <v>187000</v>
      </c>
      <c r="FA53" s="26">
        <f t="shared" si="96"/>
        <v>187000</v>
      </c>
      <c r="FB53" s="26">
        <f t="shared" si="96"/>
        <v>187000</v>
      </c>
      <c r="FC53" s="26">
        <f t="shared" si="96"/>
        <v>187000</v>
      </c>
      <c r="FD53" s="26">
        <f t="shared" si="96"/>
        <v>187000</v>
      </c>
      <c r="FE53" s="26">
        <f t="shared" si="96"/>
        <v>187000</v>
      </c>
      <c r="FF53" s="26">
        <f t="shared" si="96"/>
        <v>187000</v>
      </c>
      <c r="FG53" s="26">
        <f t="shared" si="96"/>
        <v>187000</v>
      </c>
      <c r="FH53" s="26">
        <f t="shared" si="96"/>
        <v>187000</v>
      </c>
      <c r="FI53" s="26">
        <f t="shared" si="96"/>
        <v>187000</v>
      </c>
      <c r="FJ53" s="26">
        <f t="shared" si="96"/>
        <v>187000</v>
      </c>
      <c r="FK53" s="26">
        <f t="shared" si="96"/>
        <v>187000</v>
      </c>
      <c r="FL53" s="26">
        <f t="shared" si="96"/>
        <v>187000</v>
      </c>
      <c r="FM53" s="26">
        <f t="shared" si="96"/>
        <v>187000</v>
      </c>
      <c r="FN53" s="26">
        <f t="shared" si="96"/>
        <v>187000</v>
      </c>
      <c r="FO53" s="26">
        <f t="shared" si="96"/>
        <v>187000</v>
      </c>
      <c r="FP53" s="26">
        <f t="shared" si="96"/>
        <v>187000</v>
      </c>
      <c r="FQ53" s="26">
        <f t="shared" si="96"/>
        <v>187000</v>
      </c>
      <c r="FR53" s="26">
        <f t="shared" si="96"/>
        <v>187000</v>
      </c>
      <c r="FS53" s="26">
        <f t="shared" si="96"/>
        <v>187000</v>
      </c>
      <c r="FT53" s="26">
        <f t="shared" si="96"/>
        <v>187000</v>
      </c>
      <c r="FU53" s="26">
        <f t="shared" si="96"/>
        <v>187000</v>
      </c>
      <c r="FV53" s="26">
        <f t="shared" si="96"/>
        <v>187000</v>
      </c>
      <c r="FW53" s="26">
        <f t="shared" si="96"/>
        <v>187000</v>
      </c>
      <c r="FX53" s="26">
        <f t="shared" si="96"/>
        <v>187000</v>
      </c>
      <c r="FY53" s="26">
        <f t="shared" si="96"/>
        <v>187000</v>
      </c>
      <c r="FZ53" s="26">
        <f t="shared" si="96"/>
        <v>187000</v>
      </c>
      <c r="GA53" s="26">
        <f t="shared" si="96"/>
        <v>187000</v>
      </c>
      <c r="GB53" s="26">
        <f t="shared" si="96"/>
        <v>187000</v>
      </c>
      <c r="GC53" s="26">
        <f t="shared" si="96"/>
        <v>187000</v>
      </c>
      <c r="GD53" s="26">
        <f t="shared" si="96"/>
        <v>187000</v>
      </c>
      <c r="GE53" s="26">
        <f t="shared" si="96"/>
        <v>187000</v>
      </c>
      <c r="GF53" s="26">
        <f t="shared" si="96"/>
        <v>187000</v>
      </c>
      <c r="GG53" s="26">
        <f t="shared" si="96"/>
        <v>187000</v>
      </c>
      <c r="GH53" s="26">
        <f t="shared" si="96"/>
        <v>187000</v>
      </c>
      <c r="GI53" s="26">
        <f t="shared" si="96"/>
        <v>187000</v>
      </c>
      <c r="GJ53" s="26">
        <f t="shared" si="96"/>
        <v>187000</v>
      </c>
      <c r="GK53" s="26">
        <f t="shared" si="96"/>
        <v>187000</v>
      </c>
      <c r="GL53" s="26">
        <f t="shared" ref="GL53:IW53" si="97">+GL46+GL47+GL50</f>
        <v>187000</v>
      </c>
      <c r="GM53" s="26">
        <f t="shared" si="97"/>
        <v>187000</v>
      </c>
      <c r="GN53" s="26">
        <f t="shared" si="97"/>
        <v>187000</v>
      </c>
      <c r="GO53" s="26">
        <f t="shared" si="97"/>
        <v>187000</v>
      </c>
      <c r="GP53" s="26">
        <f t="shared" si="97"/>
        <v>187000</v>
      </c>
      <c r="GQ53" s="26">
        <f t="shared" si="97"/>
        <v>187000</v>
      </c>
      <c r="GR53" s="26">
        <f t="shared" si="97"/>
        <v>187000</v>
      </c>
      <c r="GS53" s="26">
        <f t="shared" si="97"/>
        <v>187000</v>
      </c>
      <c r="GT53" s="26">
        <f t="shared" si="97"/>
        <v>187000</v>
      </c>
      <c r="GU53" s="26">
        <f t="shared" si="97"/>
        <v>187000</v>
      </c>
      <c r="GV53" s="26">
        <f t="shared" si="97"/>
        <v>187000</v>
      </c>
      <c r="GW53" s="26">
        <f t="shared" si="97"/>
        <v>187000</v>
      </c>
      <c r="GX53" s="26">
        <f t="shared" si="97"/>
        <v>187000</v>
      </c>
      <c r="GY53" s="26">
        <f t="shared" si="97"/>
        <v>187000</v>
      </c>
      <c r="GZ53" s="26">
        <f t="shared" si="97"/>
        <v>187000</v>
      </c>
      <c r="HA53" s="26">
        <f t="shared" si="97"/>
        <v>187000</v>
      </c>
      <c r="HB53" s="26">
        <f t="shared" si="97"/>
        <v>187000</v>
      </c>
      <c r="HC53" s="26">
        <f t="shared" si="97"/>
        <v>187000</v>
      </c>
      <c r="HD53" s="26">
        <f t="shared" si="97"/>
        <v>187000</v>
      </c>
      <c r="HE53" s="26">
        <f t="shared" si="97"/>
        <v>187000</v>
      </c>
      <c r="HF53" s="26">
        <f t="shared" si="97"/>
        <v>187000</v>
      </c>
      <c r="HG53" s="26">
        <f t="shared" si="97"/>
        <v>187000</v>
      </c>
      <c r="HH53" s="26">
        <f t="shared" si="97"/>
        <v>187000</v>
      </c>
      <c r="HI53" s="26">
        <f t="shared" si="97"/>
        <v>187000</v>
      </c>
      <c r="HJ53" s="26">
        <f t="shared" si="97"/>
        <v>187000</v>
      </c>
      <c r="HK53" s="26">
        <f t="shared" si="97"/>
        <v>187000</v>
      </c>
      <c r="HL53" s="26">
        <f t="shared" si="97"/>
        <v>187000</v>
      </c>
      <c r="HM53" s="26">
        <f t="shared" si="97"/>
        <v>187000</v>
      </c>
      <c r="HN53" s="26">
        <f t="shared" si="97"/>
        <v>187000</v>
      </c>
      <c r="HO53" s="26">
        <f t="shared" si="97"/>
        <v>187000</v>
      </c>
      <c r="HP53" s="26">
        <f t="shared" si="97"/>
        <v>187000</v>
      </c>
      <c r="HQ53" s="26">
        <f t="shared" si="97"/>
        <v>187000</v>
      </c>
      <c r="HR53" s="26">
        <f t="shared" si="97"/>
        <v>187000</v>
      </c>
      <c r="HS53" s="26">
        <f t="shared" si="97"/>
        <v>187000</v>
      </c>
      <c r="HT53" s="26">
        <f t="shared" si="97"/>
        <v>187000</v>
      </c>
      <c r="HU53" s="26">
        <f t="shared" si="97"/>
        <v>187000</v>
      </c>
      <c r="HV53" s="26">
        <f t="shared" si="97"/>
        <v>187000</v>
      </c>
      <c r="HW53" s="26">
        <f t="shared" si="97"/>
        <v>187000</v>
      </c>
      <c r="HX53" s="26">
        <f t="shared" si="97"/>
        <v>187000</v>
      </c>
      <c r="HY53" s="26">
        <f t="shared" si="97"/>
        <v>187000</v>
      </c>
      <c r="HZ53" s="26">
        <f t="shared" si="97"/>
        <v>187000</v>
      </c>
      <c r="IA53" s="26">
        <f t="shared" si="97"/>
        <v>187000</v>
      </c>
      <c r="IB53" s="26">
        <f t="shared" si="97"/>
        <v>187000</v>
      </c>
      <c r="IC53" s="26">
        <f t="shared" si="97"/>
        <v>187000</v>
      </c>
      <c r="ID53" s="26">
        <f t="shared" si="97"/>
        <v>187000</v>
      </c>
      <c r="IE53" s="26">
        <f t="shared" si="97"/>
        <v>187000</v>
      </c>
      <c r="IF53" s="26">
        <f t="shared" si="97"/>
        <v>187000</v>
      </c>
      <c r="IG53" s="26">
        <f t="shared" si="97"/>
        <v>187000</v>
      </c>
      <c r="IH53" s="26">
        <f t="shared" si="97"/>
        <v>187000</v>
      </c>
      <c r="II53" s="26">
        <f t="shared" si="97"/>
        <v>187000</v>
      </c>
      <c r="IJ53" s="26">
        <f t="shared" si="97"/>
        <v>187000</v>
      </c>
      <c r="IK53" s="26">
        <f t="shared" si="97"/>
        <v>187000</v>
      </c>
      <c r="IL53" s="26">
        <f t="shared" si="97"/>
        <v>187000</v>
      </c>
      <c r="IM53" s="26">
        <f t="shared" si="97"/>
        <v>187000</v>
      </c>
      <c r="IN53" s="26">
        <f t="shared" si="97"/>
        <v>187000</v>
      </c>
      <c r="IO53" s="26">
        <f t="shared" si="97"/>
        <v>187000</v>
      </c>
      <c r="IP53" s="26">
        <f t="shared" si="97"/>
        <v>187000</v>
      </c>
      <c r="IQ53" s="26">
        <f t="shared" si="97"/>
        <v>187000</v>
      </c>
      <c r="IR53" s="26">
        <f t="shared" si="97"/>
        <v>187000</v>
      </c>
      <c r="IS53" s="26">
        <f t="shared" si="97"/>
        <v>187000</v>
      </c>
      <c r="IT53" s="26">
        <f t="shared" si="97"/>
        <v>187000</v>
      </c>
      <c r="IU53" s="26">
        <f t="shared" si="97"/>
        <v>187000</v>
      </c>
      <c r="IV53" s="26">
        <f t="shared" si="97"/>
        <v>187000</v>
      </c>
      <c r="IW53" s="26">
        <f t="shared" si="97"/>
        <v>187000</v>
      </c>
      <c r="IX53" s="26">
        <f t="shared" ref="IX53:LI53" si="98">+IX46+IX47+IX50</f>
        <v>187000</v>
      </c>
      <c r="IY53" s="26">
        <f t="shared" si="98"/>
        <v>187000</v>
      </c>
      <c r="IZ53" s="26">
        <f t="shared" si="98"/>
        <v>187000</v>
      </c>
      <c r="JA53" s="26">
        <f t="shared" si="98"/>
        <v>187000</v>
      </c>
      <c r="JB53" s="26">
        <f t="shared" si="98"/>
        <v>187000</v>
      </c>
      <c r="JC53" s="26">
        <f t="shared" si="98"/>
        <v>187000</v>
      </c>
      <c r="JD53" s="26">
        <f t="shared" si="98"/>
        <v>187000</v>
      </c>
      <c r="JE53" s="26">
        <f t="shared" si="98"/>
        <v>187000</v>
      </c>
      <c r="JF53" s="26">
        <f t="shared" si="98"/>
        <v>187000</v>
      </c>
      <c r="JG53" s="26">
        <f t="shared" si="98"/>
        <v>187000</v>
      </c>
      <c r="JH53" s="26">
        <f t="shared" si="98"/>
        <v>187000</v>
      </c>
      <c r="JI53" s="26">
        <f t="shared" si="98"/>
        <v>187000</v>
      </c>
      <c r="JJ53" s="26">
        <f t="shared" si="98"/>
        <v>187000</v>
      </c>
      <c r="JK53" s="26">
        <f t="shared" si="98"/>
        <v>187000</v>
      </c>
      <c r="JL53" s="26">
        <f t="shared" si="98"/>
        <v>187000</v>
      </c>
      <c r="JM53" s="26">
        <f t="shared" si="98"/>
        <v>187000</v>
      </c>
      <c r="JN53" s="26">
        <f t="shared" si="98"/>
        <v>187000</v>
      </c>
      <c r="JO53" s="26">
        <f t="shared" si="98"/>
        <v>187000</v>
      </c>
      <c r="JP53" s="26">
        <f t="shared" si="98"/>
        <v>187000</v>
      </c>
      <c r="JQ53" s="26">
        <f t="shared" si="98"/>
        <v>187000</v>
      </c>
      <c r="JR53" s="26">
        <f t="shared" si="98"/>
        <v>187000</v>
      </c>
      <c r="JS53" s="26">
        <f t="shared" si="98"/>
        <v>187000</v>
      </c>
      <c r="JT53" s="26">
        <f t="shared" si="98"/>
        <v>187000</v>
      </c>
      <c r="JU53" s="26">
        <f t="shared" si="98"/>
        <v>187000</v>
      </c>
      <c r="JV53" s="26">
        <f t="shared" si="98"/>
        <v>187000</v>
      </c>
      <c r="JW53" s="26">
        <f t="shared" si="98"/>
        <v>187000</v>
      </c>
      <c r="JX53" s="26">
        <f t="shared" si="98"/>
        <v>187000</v>
      </c>
      <c r="JY53" s="26">
        <f t="shared" si="98"/>
        <v>187000</v>
      </c>
      <c r="JZ53" s="26">
        <f t="shared" si="98"/>
        <v>187000</v>
      </c>
      <c r="KA53" s="26">
        <f t="shared" si="98"/>
        <v>187000</v>
      </c>
      <c r="KB53" s="26">
        <f t="shared" si="98"/>
        <v>187000</v>
      </c>
      <c r="KC53" s="26">
        <f t="shared" si="98"/>
        <v>187000</v>
      </c>
      <c r="KD53" s="26">
        <f t="shared" si="98"/>
        <v>187000</v>
      </c>
      <c r="KE53" s="26">
        <f t="shared" si="98"/>
        <v>187000</v>
      </c>
      <c r="KF53" s="26">
        <f t="shared" si="98"/>
        <v>187000</v>
      </c>
      <c r="KG53" s="26">
        <f t="shared" si="98"/>
        <v>187000</v>
      </c>
      <c r="KH53" s="26">
        <f t="shared" si="98"/>
        <v>187000</v>
      </c>
      <c r="KI53" s="26">
        <f t="shared" si="98"/>
        <v>187000</v>
      </c>
      <c r="KJ53" s="26">
        <f t="shared" si="98"/>
        <v>187000</v>
      </c>
      <c r="KK53" s="26">
        <f t="shared" si="98"/>
        <v>187000</v>
      </c>
      <c r="KL53" s="26">
        <f t="shared" si="98"/>
        <v>187000</v>
      </c>
      <c r="KM53" s="26">
        <f t="shared" si="98"/>
        <v>187000</v>
      </c>
      <c r="KN53" s="26">
        <f t="shared" si="98"/>
        <v>187000</v>
      </c>
      <c r="KO53" s="26">
        <f t="shared" si="98"/>
        <v>187000</v>
      </c>
      <c r="KP53" s="26">
        <f t="shared" si="98"/>
        <v>187000</v>
      </c>
      <c r="KQ53" s="26">
        <f t="shared" si="98"/>
        <v>187000</v>
      </c>
      <c r="KR53" s="26">
        <f t="shared" si="98"/>
        <v>187000</v>
      </c>
      <c r="KS53" s="26">
        <f t="shared" si="98"/>
        <v>187000</v>
      </c>
      <c r="KT53" s="26">
        <f t="shared" si="98"/>
        <v>187000</v>
      </c>
      <c r="KU53" s="26">
        <f t="shared" si="98"/>
        <v>187000</v>
      </c>
      <c r="KV53" s="26">
        <f t="shared" si="98"/>
        <v>187000</v>
      </c>
      <c r="KW53" s="26">
        <f t="shared" si="98"/>
        <v>187000</v>
      </c>
      <c r="KX53" s="26">
        <f t="shared" si="98"/>
        <v>187000</v>
      </c>
      <c r="KY53" s="26">
        <f t="shared" si="98"/>
        <v>187000</v>
      </c>
      <c r="KZ53" s="26">
        <f t="shared" si="98"/>
        <v>187000</v>
      </c>
      <c r="LA53" s="26">
        <f t="shared" si="98"/>
        <v>187000</v>
      </c>
      <c r="LB53" s="26">
        <f t="shared" si="98"/>
        <v>187000</v>
      </c>
      <c r="LC53" s="26">
        <f t="shared" si="98"/>
        <v>187000</v>
      </c>
      <c r="LD53" s="26">
        <f t="shared" si="98"/>
        <v>187000</v>
      </c>
      <c r="LE53" s="26">
        <f t="shared" si="98"/>
        <v>187000</v>
      </c>
      <c r="LF53" s="26">
        <f t="shared" si="98"/>
        <v>187000</v>
      </c>
      <c r="LG53" s="26">
        <f t="shared" si="98"/>
        <v>187000</v>
      </c>
      <c r="LH53" s="26">
        <f t="shared" si="98"/>
        <v>187000</v>
      </c>
      <c r="LI53" s="26">
        <f t="shared" si="98"/>
        <v>187000</v>
      </c>
      <c r="LJ53" s="26">
        <f t="shared" ref="LJ53:NB53" si="99">+LJ46+LJ47+LJ50</f>
        <v>187000</v>
      </c>
      <c r="LK53" s="26">
        <f t="shared" si="99"/>
        <v>187000</v>
      </c>
      <c r="LL53" s="26">
        <f t="shared" si="99"/>
        <v>187000</v>
      </c>
      <c r="LM53" s="26">
        <f t="shared" si="99"/>
        <v>187000</v>
      </c>
      <c r="LN53" s="26">
        <f t="shared" si="99"/>
        <v>187000</v>
      </c>
      <c r="LO53" s="26">
        <f t="shared" si="99"/>
        <v>187000</v>
      </c>
      <c r="LP53" s="26">
        <f t="shared" si="99"/>
        <v>187000</v>
      </c>
      <c r="LQ53" s="26">
        <f t="shared" si="99"/>
        <v>187000</v>
      </c>
      <c r="LR53" s="26">
        <f t="shared" si="99"/>
        <v>187000</v>
      </c>
      <c r="LS53" s="26">
        <f t="shared" si="99"/>
        <v>187000</v>
      </c>
      <c r="LT53" s="26">
        <f t="shared" si="99"/>
        <v>187000</v>
      </c>
      <c r="LU53" s="26">
        <f t="shared" si="99"/>
        <v>187000</v>
      </c>
      <c r="LV53" s="26">
        <f t="shared" si="99"/>
        <v>187000</v>
      </c>
      <c r="LW53" s="26">
        <f t="shared" si="99"/>
        <v>187000</v>
      </c>
      <c r="LX53" s="26">
        <f t="shared" si="99"/>
        <v>187000</v>
      </c>
      <c r="LY53" s="26">
        <f t="shared" si="99"/>
        <v>187000</v>
      </c>
      <c r="LZ53" s="26">
        <f t="shared" si="99"/>
        <v>187000</v>
      </c>
      <c r="MA53" s="26">
        <f t="shared" si="99"/>
        <v>187000</v>
      </c>
      <c r="MB53" s="26">
        <f t="shared" si="99"/>
        <v>187000</v>
      </c>
      <c r="MC53" s="26">
        <f t="shared" si="99"/>
        <v>187000</v>
      </c>
      <c r="MD53" s="26">
        <f t="shared" si="99"/>
        <v>187000</v>
      </c>
      <c r="ME53" s="26">
        <f t="shared" si="99"/>
        <v>187000</v>
      </c>
      <c r="MF53" s="26">
        <f t="shared" si="99"/>
        <v>187000</v>
      </c>
      <c r="MG53" s="26">
        <f t="shared" si="99"/>
        <v>187000</v>
      </c>
      <c r="MH53" s="26">
        <f t="shared" si="99"/>
        <v>187000</v>
      </c>
      <c r="MI53" s="26">
        <f t="shared" si="99"/>
        <v>187000</v>
      </c>
      <c r="MJ53" s="26">
        <f t="shared" si="99"/>
        <v>187000</v>
      </c>
      <c r="MK53" s="26">
        <f t="shared" si="99"/>
        <v>187000</v>
      </c>
      <c r="ML53" s="26">
        <f t="shared" si="99"/>
        <v>187000</v>
      </c>
      <c r="MM53" s="26">
        <f t="shared" si="99"/>
        <v>187000</v>
      </c>
      <c r="MN53" s="26">
        <f t="shared" si="99"/>
        <v>187000</v>
      </c>
      <c r="MO53" s="26">
        <f t="shared" si="99"/>
        <v>187000</v>
      </c>
      <c r="MP53" s="26">
        <f t="shared" si="99"/>
        <v>187000</v>
      </c>
      <c r="MQ53" s="26">
        <f t="shared" si="99"/>
        <v>187000</v>
      </c>
      <c r="MR53" s="26">
        <f t="shared" si="99"/>
        <v>187000</v>
      </c>
      <c r="MS53" s="26">
        <f t="shared" si="99"/>
        <v>187000</v>
      </c>
      <c r="MT53" s="26">
        <f t="shared" si="99"/>
        <v>187000</v>
      </c>
      <c r="MU53" s="26">
        <f t="shared" si="99"/>
        <v>187000</v>
      </c>
      <c r="MV53" s="26">
        <f t="shared" si="99"/>
        <v>187000</v>
      </c>
      <c r="MW53" s="26">
        <f t="shared" si="99"/>
        <v>187000</v>
      </c>
      <c r="MX53" s="26">
        <f t="shared" si="99"/>
        <v>187000</v>
      </c>
      <c r="MY53" s="26">
        <f t="shared" si="99"/>
        <v>187000</v>
      </c>
      <c r="MZ53" s="26">
        <f t="shared" si="99"/>
        <v>187000</v>
      </c>
      <c r="NA53" s="26">
        <f t="shared" si="99"/>
        <v>187000</v>
      </c>
      <c r="NB53" s="26">
        <f t="shared" si="99"/>
        <v>187000</v>
      </c>
    </row>
    <row r="54" spans="1:366"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</row>
    <row r="55" spans="1:366">
      <c r="A55" s="25" t="s">
        <v>483</v>
      </c>
      <c r="B55" s="39">
        <f>+'[1]Saldo Bancos'!F9</f>
        <v>0</v>
      </c>
      <c r="C55" s="39">
        <f>+'[1]Saldo Bancos'!G9</f>
        <v>0</v>
      </c>
      <c r="D55" s="39">
        <f>+'[1]Saldo Bancos'!H9</f>
        <v>0</v>
      </c>
      <c r="E55" s="39">
        <f>+'[1]Saldo Bancos'!I9</f>
        <v>0</v>
      </c>
      <c r="F55" s="39">
        <f>+'[1]Saldo Bancos'!J9</f>
        <v>0</v>
      </c>
      <c r="G55" s="39">
        <f>+'[1]Saldo Bancos'!K9</f>
        <v>0</v>
      </c>
      <c r="H55" s="39">
        <f>+'[1]Saldo Bancos'!L9</f>
        <v>0</v>
      </c>
      <c r="I55" s="39">
        <f>+'[1]Saldo Bancos'!M9</f>
        <v>0</v>
      </c>
      <c r="J55" s="39">
        <f>+'[1]Saldo Bancos'!N9</f>
        <v>0</v>
      </c>
      <c r="K55" s="39">
        <f>+'[1]Saldo Bancos'!O9</f>
        <v>0</v>
      </c>
      <c r="L55" s="39">
        <f>+'[1]Saldo Bancos'!P9</f>
        <v>0</v>
      </c>
      <c r="M55" s="39">
        <f>+'[1]Saldo Bancos'!Q9</f>
        <v>0</v>
      </c>
      <c r="N55" s="39">
        <f>+'[1]Saldo Bancos'!R9</f>
        <v>0</v>
      </c>
      <c r="O55" s="39">
        <f>+'[1]Saldo Bancos'!S9</f>
        <v>0</v>
      </c>
      <c r="P55" s="39">
        <f>+'[1]Saldo Bancos'!T9</f>
        <v>0</v>
      </c>
      <c r="Q55" s="39">
        <f>+'[1]Saldo Bancos'!U9</f>
        <v>0</v>
      </c>
      <c r="R55" s="39">
        <f>+'[1]Saldo Bancos'!V9</f>
        <v>0</v>
      </c>
      <c r="S55" s="39">
        <f>+'[1]Saldo Bancos'!W9</f>
        <v>0</v>
      </c>
      <c r="T55" s="39">
        <f>+'[1]Saldo Bancos'!X9</f>
        <v>0</v>
      </c>
      <c r="U55" s="39">
        <f>+'[1]Saldo Bancos'!Y9</f>
        <v>0</v>
      </c>
      <c r="V55" s="39">
        <f>+'[1]Saldo Bancos'!Z9</f>
        <v>0</v>
      </c>
      <c r="W55" s="39">
        <f>+'[1]Saldo Bancos'!AA9</f>
        <v>0</v>
      </c>
      <c r="X55" s="39">
        <f>+'[1]Saldo Bancos'!AB9</f>
        <v>0</v>
      </c>
      <c r="Y55" s="39">
        <f>+'[1]Saldo Bancos'!AC9</f>
        <v>0</v>
      </c>
      <c r="Z55" s="39">
        <f>+'[1]Saldo Bancos'!AD9</f>
        <v>0</v>
      </c>
      <c r="AA55" s="39">
        <f>+'[1]Saldo Bancos'!AE9</f>
        <v>0</v>
      </c>
      <c r="AB55" s="39">
        <f>+'[1]Saldo Bancos'!AF9</f>
        <v>0</v>
      </c>
      <c r="AC55" s="39">
        <f>+'[1]Saldo Bancos'!AG9</f>
        <v>0</v>
      </c>
      <c r="AD55" s="39">
        <f>+'[1]Saldo Bancos'!AH9</f>
        <v>0</v>
      </c>
      <c r="AE55" s="39">
        <f>+'[1]Saldo Bancos'!AI9</f>
        <v>0</v>
      </c>
      <c r="AF55" s="39">
        <f>+'[1]Saldo Bancos'!AJ9</f>
        <v>0</v>
      </c>
      <c r="AG55" s="39">
        <f>+'[1]Saldo Bancos'!AK9</f>
        <v>0</v>
      </c>
      <c r="AH55" s="39">
        <f>+'[1]Saldo Bancos'!AL9</f>
        <v>0</v>
      </c>
      <c r="AI55" s="39">
        <f>+'[1]Saldo Bancos'!AM9</f>
        <v>0</v>
      </c>
      <c r="AJ55" s="39">
        <f>+'[1]Saldo Bancos'!AN9</f>
        <v>0</v>
      </c>
      <c r="AK55" s="39">
        <f>+'[1]Saldo Bancos'!AO9</f>
        <v>0</v>
      </c>
      <c r="AL55" s="39">
        <f>+'[1]Saldo Bancos'!AP9</f>
        <v>0</v>
      </c>
      <c r="AM55" s="39">
        <f>+'[1]Saldo Bancos'!AQ9</f>
        <v>0</v>
      </c>
      <c r="AN55" s="39">
        <f>+'[1]Saldo Bancos'!AR9</f>
        <v>0</v>
      </c>
      <c r="AO55" s="39">
        <f>+'[1]Saldo Bancos'!AS9</f>
        <v>0</v>
      </c>
      <c r="AP55" s="39">
        <f>+'[1]Saldo Bancos'!AT9</f>
        <v>0</v>
      </c>
      <c r="AQ55" s="39">
        <f>+'[1]Saldo Bancos'!AU9</f>
        <v>0</v>
      </c>
      <c r="AR55" s="39">
        <f>+'[1]Saldo Bancos'!AV9</f>
        <v>0</v>
      </c>
      <c r="AS55" s="39">
        <f>+'[1]Saldo Bancos'!AW9</f>
        <v>0</v>
      </c>
      <c r="AT55" s="39">
        <f>+'[1]Saldo Bancos'!AX9</f>
        <v>0</v>
      </c>
      <c r="AU55" s="39">
        <f>+'[1]Saldo Bancos'!AY9</f>
        <v>0</v>
      </c>
      <c r="AV55" s="39">
        <f>+'[1]Saldo Bancos'!AZ9</f>
        <v>0</v>
      </c>
      <c r="AW55" s="39">
        <f>+'[1]Saldo Bancos'!BA9</f>
        <v>0</v>
      </c>
      <c r="AX55" s="39">
        <f>+'[1]Saldo Bancos'!BB9</f>
        <v>0</v>
      </c>
      <c r="AY55" s="39">
        <f>+'[1]Saldo Bancos'!BC9</f>
        <v>0</v>
      </c>
      <c r="AZ55" s="39">
        <f>+'[1]Saldo Bancos'!BD9</f>
        <v>0</v>
      </c>
      <c r="BA55" s="39">
        <f>+'[1]Saldo Bancos'!BE9</f>
        <v>0</v>
      </c>
      <c r="BB55" s="39">
        <f>+'[1]Saldo Bancos'!BF9</f>
        <v>0</v>
      </c>
      <c r="BC55" s="39">
        <f>+'[1]Saldo Bancos'!BG9</f>
        <v>0</v>
      </c>
      <c r="BD55" s="39">
        <f>+'[1]Saldo Bancos'!BH9</f>
        <v>0</v>
      </c>
      <c r="BE55" s="39">
        <f>+'[1]Saldo Bancos'!BI9</f>
        <v>0</v>
      </c>
      <c r="BF55" s="39">
        <f>+'[1]Saldo Bancos'!BJ9</f>
        <v>0</v>
      </c>
      <c r="BG55" s="39">
        <f>+'[1]Saldo Bancos'!BK9</f>
        <v>0</v>
      </c>
      <c r="BH55" s="39">
        <f>+'[1]Saldo Bancos'!BL9</f>
        <v>0</v>
      </c>
      <c r="BI55" s="39">
        <f>+'[1]Saldo Bancos'!BM9</f>
        <v>0</v>
      </c>
      <c r="BJ55" s="39">
        <f>+'[1]Saldo Bancos'!BN9</f>
        <v>0</v>
      </c>
      <c r="BK55" s="39">
        <f>+'[1]Saldo Bancos'!BO9</f>
        <v>0</v>
      </c>
      <c r="BL55" s="39">
        <f>+'[1]Saldo Bancos'!BP9</f>
        <v>0</v>
      </c>
      <c r="BM55" s="39">
        <f>+'[1]Saldo Bancos'!BQ9</f>
        <v>0</v>
      </c>
      <c r="BN55" s="39">
        <f>+'[1]Saldo Bancos'!BR9</f>
        <v>0</v>
      </c>
      <c r="BO55" s="39">
        <f>+'[1]Saldo Bancos'!BS9</f>
        <v>0</v>
      </c>
      <c r="BP55" s="39">
        <f>+'[1]Saldo Bancos'!BT9</f>
        <v>0</v>
      </c>
      <c r="BQ55" s="39">
        <f>+'[1]Saldo Bancos'!BU9</f>
        <v>0</v>
      </c>
      <c r="BR55" s="39">
        <f>+'[1]Saldo Bancos'!BV9</f>
        <v>0</v>
      </c>
      <c r="BS55" s="39">
        <f>+'[1]Saldo Bancos'!BW9</f>
        <v>0</v>
      </c>
      <c r="BT55" s="39">
        <f>+'[1]Saldo Bancos'!BX9</f>
        <v>0</v>
      </c>
      <c r="BU55" s="39">
        <f>+'[1]Saldo Bancos'!BY9</f>
        <v>0</v>
      </c>
      <c r="BV55" s="39">
        <f>+'[1]Saldo Bancos'!BZ9</f>
        <v>0</v>
      </c>
      <c r="BW55" s="39">
        <f>+'[1]Saldo Bancos'!CA9</f>
        <v>0</v>
      </c>
      <c r="BX55" s="39">
        <f>+'[1]Saldo Bancos'!CB9</f>
        <v>0</v>
      </c>
      <c r="BY55" s="39">
        <f>+'[1]Saldo Bancos'!CC9</f>
        <v>0</v>
      </c>
      <c r="BZ55" s="39">
        <f>+'[1]Saldo Bancos'!CD9</f>
        <v>0</v>
      </c>
      <c r="CA55" s="39">
        <f>+'[1]Saldo Bancos'!CE9</f>
        <v>0</v>
      </c>
      <c r="CB55" s="39">
        <f>+'[1]Saldo Bancos'!CF9</f>
        <v>0</v>
      </c>
      <c r="CC55" s="39">
        <f>+'[1]Saldo Bancos'!CG9</f>
        <v>0</v>
      </c>
      <c r="CD55" s="39">
        <f>+'[1]Saldo Bancos'!CH9</f>
        <v>0</v>
      </c>
      <c r="CE55" s="39">
        <f>+'[1]Saldo Bancos'!CI9</f>
        <v>0</v>
      </c>
      <c r="CF55" s="39">
        <f>+'[1]Saldo Bancos'!CJ9</f>
        <v>0</v>
      </c>
      <c r="CG55" s="39">
        <f>+'[1]Saldo Bancos'!CK9</f>
        <v>0</v>
      </c>
      <c r="CH55" s="39">
        <f>+'[1]Saldo Bancos'!CL9</f>
        <v>0</v>
      </c>
      <c r="CI55" s="39">
        <f>+'[1]Saldo Bancos'!CM9</f>
        <v>0</v>
      </c>
      <c r="CJ55" s="39">
        <f>+'[1]Saldo Bancos'!CN9</f>
        <v>0</v>
      </c>
      <c r="CK55" s="26">
        <f t="shared" ref="CK55:EV55" si="100">+CJ62</f>
        <v>0</v>
      </c>
      <c r="CL55" s="26">
        <f t="shared" si="100"/>
        <v>0</v>
      </c>
      <c r="CM55" s="26">
        <f t="shared" si="100"/>
        <v>0</v>
      </c>
      <c r="CN55" s="26">
        <f t="shared" si="100"/>
        <v>0</v>
      </c>
      <c r="CO55" s="26">
        <f t="shared" si="100"/>
        <v>0</v>
      </c>
      <c r="CP55" s="26">
        <f t="shared" si="100"/>
        <v>0</v>
      </c>
      <c r="CQ55" s="26">
        <f t="shared" si="100"/>
        <v>0</v>
      </c>
      <c r="CR55" s="26">
        <f t="shared" si="100"/>
        <v>0</v>
      </c>
      <c r="CS55" s="26">
        <f t="shared" si="100"/>
        <v>0</v>
      </c>
      <c r="CT55" s="26">
        <f t="shared" si="100"/>
        <v>0</v>
      </c>
      <c r="CU55" s="26">
        <f t="shared" si="100"/>
        <v>0</v>
      </c>
      <c r="CV55" s="26">
        <f t="shared" si="100"/>
        <v>0</v>
      </c>
      <c r="CW55" s="26">
        <f t="shared" si="100"/>
        <v>0</v>
      </c>
      <c r="CX55" s="26">
        <f t="shared" si="100"/>
        <v>0</v>
      </c>
      <c r="CY55" s="26">
        <f t="shared" si="100"/>
        <v>0</v>
      </c>
      <c r="CZ55" s="26">
        <f t="shared" si="100"/>
        <v>0</v>
      </c>
      <c r="DA55" s="26">
        <f t="shared" si="100"/>
        <v>0</v>
      </c>
      <c r="DB55" s="26">
        <f t="shared" si="100"/>
        <v>0</v>
      </c>
      <c r="DC55" s="26">
        <f t="shared" si="100"/>
        <v>0</v>
      </c>
      <c r="DD55" s="26">
        <f t="shared" si="100"/>
        <v>0</v>
      </c>
      <c r="DE55" s="26">
        <f t="shared" si="100"/>
        <v>0</v>
      </c>
      <c r="DF55" s="26">
        <f t="shared" si="100"/>
        <v>0</v>
      </c>
      <c r="DG55" s="26">
        <f t="shared" si="100"/>
        <v>0</v>
      </c>
      <c r="DH55" s="26">
        <f t="shared" si="100"/>
        <v>0</v>
      </c>
      <c r="DI55" s="26">
        <f t="shared" si="100"/>
        <v>0</v>
      </c>
      <c r="DJ55" s="26">
        <f t="shared" si="100"/>
        <v>0</v>
      </c>
      <c r="DK55" s="26">
        <f t="shared" si="100"/>
        <v>0</v>
      </c>
      <c r="DL55" s="26">
        <f t="shared" si="100"/>
        <v>0</v>
      </c>
      <c r="DM55" s="26">
        <f t="shared" si="100"/>
        <v>0</v>
      </c>
      <c r="DN55" s="26">
        <f t="shared" si="100"/>
        <v>0</v>
      </c>
      <c r="DO55" s="26">
        <f t="shared" si="100"/>
        <v>0</v>
      </c>
      <c r="DP55" s="26">
        <f t="shared" si="100"/>
        <v>0</v>
      </c>
      <c r="DQ55" s="26">
        <f t="shared" si="100"/>
        <v>0</v>
      </c>
      <c r="DR55" s="26">
        <f t="shared" si="100"/>
        <v>0</v>
      </c>
      <c r="DS55" s="26">
        <f t="shared" si="100"/>
        <v>0</v>
      </c>
      <c r="DT55" s="26">
        <f t="shared" si="100"/>
        <v>0</v>
      </c>
      <c r="DU55" s="26">
        <f t="shared" si="100"/>
        <v>0</v>
      </c>
      <c r="DV55" s="26">
        <f t="shared" si="100"/>
        <v>0</v>
      </c>
      <c r="DW55" s="26">
        <f t="shared" si="100"/>
        <v>0</v>
      </c>
      <c r="DX55" s="26">
        <f t="shared" si="100"/>
        <v>0</v>
      </c>
      <c r="DY55" s="26">
        <f t="shared" si="100"/>
        <v>0</v>
      </c>
      <c r="DZ55" s="26">
        <f t="shared" si="100"/>
        <v>0</v>
      </c>
      <c r="EA55" s="26">
        <f t="shared" si="100"/>
        <v>0</v>
      </c>
      <c r="EB55" s="26">
        <f t="shared" si="100"/>
        <v>0</v>
      </c>
      <c r="EC55" s="26">
        <f t="shared" si="100"/>
        <v>0</v>
      </c>
      <c r="ED55" s="26">
        <f t="shared" si="100"/>
        <v>0</v>
      </c>
      <c r="EE55" s="26">
        <f t="shared" si="100"/>
        <v>0</v>
      </c>
      <c r="EF55" s="26">
        <f t="shared" si="100"/>
        <v>0</v>
      </c>
      <c r="EG55" s="26">
        <f t="shared" si="100"/>
        <v>0</v>
      </c>
      <c r="EH55" s="26">
        <f t="shared" si="100"/>
        <v>0</v>
      </c>
      <c r="EI55" s="26">
        <f t="shared" si="100"/>
        <v>0</v>
      </c>
      <c r="EJ55" s="26">
        <f t="shared" si="100"/>
        <v>0</v>
      </c>
      <c r="EK55" s="26">
        <f t="shared" si="100"/>
        <v>0</v>
      </c>
      <c r="EL55" s="26">
        <f t="shared" si="100"/>
        <v>0</v>
      </c>
      <c r="EM55" s="26">
        <f t="shared" si="100"/>
        <v>0</v>
      </c>
      <c r="EN55" s="26">
        <f t="shared" si="100"/>
        <v>0</v>
      </c>
      <c r="EO55" s="26">
        <f t="shared" si="100"/>
        <v>0</v>
      </c>
      <c r="EP55" s="26">
        <f t="shared" si="100"/>
        <v>0</v>
      </c>
      <c r="EQ55" s="26">
        <f t="shared" si="100"/>
        <v>0</v>
      </c>
      <c r="ER55" s="26">
        <f t="shared" si="100"/>
        <v>0</v>
      </c>
      <c r="ES55" s="26">
        <f t="shared" si="100"/>
        <v>0</v>
      </c>
      <c r="ET55" s="26">
        <f t="shared" si="100"/>
        <v>0</v>
      </c>
      <c r="EU55" s="26">
        <f t="shared" si="100"/>
        <v>0</v>
      </c>
      <c r="EV55" s="26">
        <f t="shared" si="100"/>
        <v>0</v>
      </c>
      <c r="EW55" s="26">
        <f t="shared" ref="EW55:HH55" si="101">+EV62</f>
        <v>0</v>
      </c>
      <c r="EX55" s="26">
        <f t="shared" si="101"/>
        <v>0</v>
      </c>
      <c r="EY55" s="26">
        <f t="shared" si="101"/>
        <v>0</v>
      </c>
      <c r="EZ55" s="26">
        <f t="shared" si="101"/>
        <v>0</v>
      </c>
      <c r="FA55" s="26">
        <f t="shared" si="101"/>
        <v>0</v>
      </c>
      <c r="FB55" s="26">
        <f t="shared" si="101"/>
        <v>0</v>
      </c>
      <c r="FC55" s="26">
        <f t="shared" si="101"/>
        <v>0</v>
      </c>
      <c r="FD55" s="26">
        <f t="shared" si="101"/>
        <v>0</v>
      </c>
      <c r="FE55" s="26">
        <f t="shared" si="101"/>
        <v>0</v>
      </c>
      <c r="FF55" s="26">
        <f t="shared" si="101"/>
        <v>0</v>
      </c>
      <c r="FG55" s="26">
        <f t="shared" si="101"/>
        <v>0</v>
      </c>
      <c r="FH55" s="26">
        <f t="shared" si="101"/>
        <v>0</v>
      </c>
      <c r="FI55" s="26">
        <f t="shared" si="101"/>
        <v>0</v>
      </c>
      <c r="FJ55" s="26">
        <f t="shared" si="101"/>
        <v>0</v>
      </c>
      <c r="FK55" s="26">
        <f t="shared" si="101"/>
        <v>0</v>
      </c>
      <c r="FL55" s="26">
        <f t="shared" si="101"/>
        <v>0</v>
      </c>
      <c r="FM55" s="26">
        <f t="shared" si="101"/>
        <v>0</v>
      </c>
      <c r="FN55" s="26">
        <f t="shared" si="101"/>
        <v>0</v>
      </c>
      <c r="FO55" s="26">
        <f t="shared" si="101"/>
        <v>0</v>
      </c>
      <c r="FP55" s="26">
        <f t="shared" si="101"/>
        <v>0</v>
      </c>
      <c r="FQ55" s="26">
        <f t="shared" si="101"/>
        <v>0</v>
      </c>
      <c r="FR55" s="26">
        <f t="shared" si="101"/>
        <v>0</v>
      </c>
      <c r="FS55" s="26">
        <f t="shared" si="101"/>
        <v>0</v>
      </c>
      <c r="FT55" s="26">
        <f t="shared" si="101"/>
        <v>0</v>
      </c>
      <c r="FU55" s="26">
        <f t="shared" si="101"/>
        <v>0</v>
      </c>
      <c r="FV55" s="26">
        <f t="shared" si="101"/>
        <v>0</v>
      </c>
      <c r="FW55" s="26">
        <f t="shared" si="101"/>
        <v>0</v>
      </c>
      <c r="FX55" s="26">
        <f t="shared" si="101"/>
        <v>0</v>
      </c>
      <c r="FY55" s="26">
        <f t="shared" si="101"/>
        <v>0</v>
      </c>
      <c r="FZ55" s="26">
        <f t="shared" si="101"/>
        <v>0</v>
      </c>
      <c r="GA55" s="26">
        <f t="shared" si="101"/>
        <v>0</v>
      </c>
      <c r="GB55" s="26">
        <f t="shared" si="101"/>
        <v>0</v>
      </c>
      <c r="GC55" s="26">
        <f t="shared" si="101"/>
        <v>0</v>
      </c>
      <c r="GD55" s="26">
        <f t="shared" si="101"/>
        <v>0</v>
      </c>
      <c r="GE55" s="26">
        <f t="shared" si="101"/>
        <v>0</v>
      </c>
      <c r="GF55" s="26">
        <f t="shared" si="101"/>
        <v>0</v>
      </c>
      <c r="GG55" s="26">
        <f t="shared" si="101"/>
        <v>0</v>
      </c>
      <c r="GH55" s="26">
        <f t="shared" si="101"/>
        <v>0</v>
      </c>
      <c r="GI55" s="26">
        <f t="shared" si="101"/>
        <v>0</v>
      </c>
      <c r="GJ55" s="26">
        <f t="shared" si="101"/>
        <v>0</v>
      </c>
      <c r="GK55" s="26">
        <f t="shared" si="101"/>
        <v>0</v>
      </c>
      <c r="GL55" s="26">
        <f t="shared" si="101"/>
        <v>0</v>
      </c>
      <c r="GM55" s="26">
        <f t="shared" si="101"/>
        <v>0</v>
      </c>
      <c r="GN55" s="26">
        <f t="shared" si="101"/>
        <v>0</v>
      </c>
      <c r="GO55" s="26">
        <f t="shared" si="101"/>
        <v>0</v>
      </c>
      <c r="GP55" s="26">
        <f t="shared" si="101"/>
        <v>0</v>
      </c>
      <c r="GQ55" s="26">
        <f t="shared" si="101"/>
        <v>0</v>
      </c>
      <c r="GR55" s="26">
        <f t="shared" si="101"/>
        <v>0</v>
      </c>
      <c r="GS55" s="26">
        <f t="shared" si="101"/>
        <v>0</v>
      </c>
      <c r="GT55" s="26">
        <f t="shared" si="101"/>
        <v>0</v>
      </c>
      <c r="GU55" s="26">
        <f t="shared" si="101"/>
        <v>0</v>
      </c>
      <c r="GV55" s="26">
        <f t="shared" si="101"/>
        <v>0</v>
      </c>
      <c r="GW55" s="26">
        <f t="shared" si="101"/>
        <v>0</v>
      </c>
      <c r="GX55" s="26">
        <f t="shared" si="101"/>
        <v>0</v>
      </c>
      <c r="GY55" s="26">
        <f t="shared" si="101"/>
        <v>0</v>
      </c>
      <c r="GZ55" s="26">
        <f t="shared" si="101"/>
        <v>0</v>
      </c>
      <c r="HA55" s="26">
        <f t="shared" si="101"/>
        <v>0</v>
      </c>
      <c r="HB55" s="26">
        <f t="shared" si="101"/>
        <v>0</v>
      </c>
      <c r="HC55" s="26">
        <f t="shared" si="101"/>
        <v>0</v>
      </c>
      <c r="HD55" s="26">
        <f t="shared" si="101"/>
        <v>0</v>
      </c>
      <c r="HE55" s="26">
        <f t="shared" si="101"/>
        <v>0</v>
      </c>
      <c r="HF55" s="26">
        <f t="shared" si="101"/>
        <v>0</v>
      </c>
      <c r="HG55" s="26">
        <f t="shared" si="101"/>
        <v>0</v>
      </c>
      <c r="HH55" s="26">
        <f t="shared" si="101"/>
        <v>0</v>
      </c>
      <c r="HI55" s="26">
        <f t="shared" ref="HI55:JT55" si="102">+HH62</f>
        <v>0</v>
      </c>
      <c r="HJ55" s="26">
        <f t="shared" si="102"/>
        <v>0</v>
      </c>
      <c r="HK55" s="26">
        <f t="shared" si="102"/>
        <v>0</v>
      </c>
      <c r="HL55" s="26">
        <f t="shared" si="102"/>
        <v>0</v>
      </c>
      <c r="HM55" s="26">
        <f t="shared" si="102"/>
        <v>0</v>
      </c>
      <c r="HN55" s="26">
        <f t="shared" si="102"/>
        <v>0</v>
      </c>
      <c r="HO55" s="26">
        <f t="shared" si="102"/>
        <v>0</v>
      </c>
      <c r="HP55" s="26">
        <f t="shared" si="102"/>
        <v>0</v>
      </c>
      <c r="HQ55" s="26">
        <f t="shared" si="102"/>
        <v>0</v>
      </c>
      <c r="HR55" s="26">
        <f t="shared" si="102"/>
        <v>0</v>
      </c>
      <c r="HS55" s="26">
        <f t="shared" si="102"/>
        <v>0</v>
      </c>
      <c r="HT55" s="26">
        <f t="shared" si="102"/>
        <v>0</v>
      </c>
      <c r="HU55" s="26">
        <f t="shared" si="102"/>
        <v>0</v>
      </c>
      <c r="HV55" s="26">
        <f t="shared" si="102"/>
        <v>0</v>
      </c>
      <c r="HW55" s="26">
        <f t="shared" si="102"/>
        <v>0</v>
      </c>
      <c r="HX55" s="26">
        <f t="shared" si="102"/>
        <v>0</v>
      </c>
      <c r="HY55" s="26">
        <f t="shared" si="102"/>
        <v>0</v>
      </c>
      <c r="HZ55" s="26">
        <f t="shared" si="102"/>
        <v>0</v>
      </c>
      <c r="IA55" s="26">
        <f t="shared" si="102"/>
        <v>0</v>
      </c>
      <c r="IB55" s="26">
        <f t="shared" si="102"/>
        <v>0</v>
      </c>
      <c r="IC55" s="26">
        <f t="shared" si="102"/>
        <v>0</v>
      </c>
      <c r="ID55" s="26">
        <f t="shared" si="102"/>
        <v>0</v>
      </c>
      <c r="IE55" s="26">
        <f t="shared" si="102"/>
        <v>0</v>
      </c>
      <c r="IF55" s="26">
        <f t="shared" si="102"/>
        <v>0</v>
      </c>
      <c r="IG55" s="26">
        <f t="shared" si="102"/>
        <v>0</v>
      </c>
      <c r="IH55" s="26">
        <f t="shared" si="102"/>
        <v>0</v>
      </c>
      <c r="II55" s="26">
        <f t="shared" si="102"/>
        <v>0</v>
      </c>
      <c r="IJ55" s="26">
        <f t="shared" si="102"/>
        <v>0</v>
      </c>
      <c r="IK55" s="26">
        <f t="shared" si="102"/>
        <v>0</v>
      </c>
      <c r="IL55" s="26">
        <f t="shared" si="102"/>
        <v>0</v>
      </c>
      <c r="IM55" s="26">
        <f t="shared" si="102"/>
        <v>0</v>
      </c>
      <c r="IN55" s="26">
        <f t="shared" si="102"/>
        <v>0</v>
      </c>
      <c r="IO55" s="26">
        <f t="shared" si="102"/>
        <v>0</v>
      </c>
      <c r="IP55" s="26">
        <f t="shared" si="102"/>
        <v>0</v>
      </c>
      <c r="IQ55" s="26">
        <f t="shared" si="102"/>
        <v>0</v>
      </c>
      <c r="IR55" s="26">
        <f t="shared" si="102"/>
        <v>0</v>
      </c>
      <c r="IS55" s="26">
        <f t="shared" si="102"/>
        <v>0</v>
      </c>
      <c r="IT55" s="26">
        <f t="shared" si="102"/>
        <v>0</v>
      </c>
      <c r="IU55" s="26">
        <f t="shared" si="102"/>
        <v>0</v>
      </c>
      <c r="IV55" s="26">
        <f t="shared" si="102"/>
        <v>0</v>
      </c>
      <c r="IW55" s="26">
        <f t="shared" si="102"/>
        <v>0</v>
      </c>
      <c r="IX55" s="26">
        <f t="shared" si="102"/>
        <v>0</v>
      </c>
      <c r="IY55" s="26">
        <f t="shared" si="102"/>
        <v>0</v>
      </c>
      <c r="IZ55" s="26">
        <f t="shared" si="102"/>
        <v>0</v>
      </c>
      <c r="JA55" s="26">
        <f t="shared" si="102"/>
        <v>0</v>
      </c>
      <c r="JB55" s="26">
        <f t="shared" si="102"/>
        <v>0</v>
      </c>
      <c r="JC55" s="26">
        <f t="shared" si="102"/>
        <v>0</v>
      </c>
      <c r="JD55" s="26">
        <f t="shared" si="102"/>
        <v>0</v>
      </c>
      <c r="JE55" s="26">
        <f t="shared" si="102"/>
        <v>0</v>
      </c>
      <c r="JF55" s="26">
        <f t="shared" si="102"/>
        <v>0</v>
      </c>
      <c r="JG55" s="26">
        <f t="shared" si="102"/>
        <v>0</v>
      </c>
      <c r="JH55" s="26">
        <f t="shared" si="102"/>
        <v>0</v>
      </c>
      <c r="JI55" s="26">
        <f t="shared" si="102"/>
        <v>0</v>
      </c>
      <c r="JJ55" s="26">
        <f t="shared" si="102"/>
        <v>0</v>
      </c>
      <c r="JK55" s="26">
        <f t="shared" si="102"/>
        <v>0</v>
      </c>
      <c r="JL55" s="26">
        <f t="shared" si="102"/>
        <v>0</v>
      </c>
      <c r="JM55" s="26">
        <f t="shared" si="102"/>
        <v>0</v>
      </c>
      <c r="JN55" s="26">
        <f t="shared" si="102"/>
        <v>0</v>
      </c>
      <c r="JO55" s="26">
        <f t="shared" si="102"/>
        <v>0</v>
      </c>
      <c r="JP55" s="26">
        <f t="shared" si="102"/>
        <v>0</v>
      </c>
      <c r="JQ55" s="26">
        <f t="shared" si="102"/>
        <v>0</v>
      </c>
      <c r="JR55" s="26">
        <f t="shared" si="102"/>
        <v>0</v>
      </c>
      <c r="JS55" s="26">
        <f t="shared" si="102"/>
        <v>0</v>
      </c>
      <c r="JT55" s="26">
        <f t="shared" si="102"/>
        <v>0</v>
      </c>
      <c r="JU55" s="26">
        <f t="shared" ref="JU55:MF55" si="103">+JT62</f>
        <v>0</v>
      </c>
      <c r="JV55" s="26">
        <f t="shared" si="103"/>
        <v>0</v>
      </c>
      <c r="JW55" s="26">
        <f t="shared" si="103"/>
        <v>0</v>
      </c>
      <c r="JX55" s="26">
        <f t="shared" si="103"/>
        <v>0</v>
      </c>
      <c r="JY55" s="26">
        <f t="shared" si="103"/>
        <v>0</v>
      </c>
      <c r="JZ55" s="26">
        <f t="shared" si="103"/>
        <v>0</v>
      </c>
      <c r="KA55" s="26">
        <f t="shared" si="103"/>
        <v>0</v>
      </c>
      <c r="KB55" s="26">
        <f t="shared" si="103"/>
        <v>0</v>
      </c>
      <c r="KC55" s="26">
        <f t="shared" si="103"/>
        <v>0</v>
      </c>
      <c r="KD55" s="26">
        <f t="shared" si="103"/>
        <v>0</v>
      </c>
      <c r="KE55" s="26">
        <f t="shared" si="103"/>
        <v>0</v>
      </c>
      <c r="KF55" s="26">
        <f t="shared" si="103"/>
        <v>0</v>
      </c>
      <c r="KG55" s="26">
        <f t="shared" si="103"/>
        <v>0</v>
      </c>
      <c r="KH55" s="26">
        <f t="shared" si="103"/>
        <v>0</v>
      </c>
      <c r="KI55" s="26">
        <f t="shared" si="103"/>
        <v>0</v>
      </c>
      <c r="KJ55" s="26">
        <f t="shared" si="103"/>
        <v>0</v>
      </c>
      <c r="KK55" s="26">
        <f t="shared" si="103"/>
        <v>0</v>
      </c>
      <c r="KL55" s="26">
        <f t="shared" si="103"/>
        <v>0</v>
      </c>
      <c r="KM55" s="26">
        <f t="shared" si="103"/>
        <v>0</v>
      </c>
      <c r="KN55" s="26">
        <f t="shared" si="103"/>
        <v>0</v>
      </c>
      <c r="KO55" s="26">
        <f t="shared" si="103"/>
        <v>0</v>
      </c>
      <c r="KP55" s="26">
        <f t="shared" si="103"/>
        <v>0</v>
      </c>
      <c r="KQ55" s="26">
        <f t="shared" si="103"/>
        <v>0</v>
      </c>
      <c r="KR55" s="26">
        <f t="shared" si="103"/>
        <v>0</v>
      </c>
      <c r="KS55" s="26">
        <f t="shared" si="103"/>
        <v>0</v>
      </c>
      <c r="KT55" s="26">
        <f t="shared" si="103"/>
        <v>0</v>
      </c>
      <c r="KU55" s="26">
        <f t="shared" si="103"/>
        <v>0</v>
      </c>
      <c r="KV55" s="26">
        <f t="shared" si="103"/>
        <v>0</v>
      </c>
      <c r="KW55" s="26">
        <f t="shared" si="103"/>
        <v>0</v>
      </c>
      <c r="KX55" s="26">
        <f t="shared" si="103"/>
        <v>0</v>
      </c>
      <c r="KY55" s="26">
        <f t="shared" si="103"/>
        <v>0</v>
      </c>
      <c r="KZ55" s="26">
        <f t="shared" si="103"/>
        <v>0</v>
      </c>
      <c r="LA55" s="26">
        <f t="shared" si="103"/>
        <v>0</v>
      </c>
      <c r="LB55" s="26">
        <f t="shared" si="103"/>
        <v>0</v>
      </c>
      <c r="LC55" s="26">
        <f t="shared" si="103"/>
        <v>0</v>
      </c>
      <c r="LD55" s="26">
        <f t="shared" si="103"/>
        <v>0</v>
      </c>
      <c r="LE55" s="26">
        <f t="shared" si="103"/>
        <v>0</v>
      </c>
      <c r="LF55" s="26">
        <f t="shared" si="103"/>
        <v>0</v>
      </c>
      <c r="LG55" s="26">
        <f t="shared" si="103"/>
        <v>0</v>
      </c>
      <c r="LH55" s="26">
        <f t="shared" si="103"/>
        <v>0</v>
      </c>
      <c r="LI55" s="26">
        <f t="shared" si="103"/>
        <v>0</v>
      </c>
      <c r="LJ55" s="26">
        <f t="shared" si="103"/>
        <v>0</v>
      </c>
      <c r="LK55" s="26">
        <f t="shared" si="103"/>
        <v>0</v>
      </c>
      <c r="LL55" s="26">
        <f t="shared" si="103"/>
        <v>0</v>
      </c>
      <c r="LM55" s="26">
        <f t="shared" si="103"/>
        <v>0</v>
      </c>
      <c r="LN55" s="26">
        <f t="shared" si="103"/>
        <v>0</v>
      </c>
      <c r="LO55" s="26">
        <f t="shared" si="103"/>
        <v>0</v>
      </c>
      <c r="LP55" s="26">
        <f t="shared" si="103"/>
        <v>0</v>
      </c>
      <c r="LQ55" s="26">
        <f t="shared" si="103"/>
        <v>0</v>
      </c>
      <c r="LR55" s="26">
        <f t="shared" si="103"/>
        <v>0</v>
      </c>
      <c r="LS55" s="26">
        <f t="shared" si="103"/>
        <v>0</v>
      </c>
      <c r="LT55" s="26">
        <f t="shared" si="103"/>
        <v>0</v>
      </c>
      <c r="LU55" s="26">
        <f t="shared" si="103"/>
        <v>0</v>
      </c>
      <c r="LV55" s="26">
        <f t="shared" si="103"/>
        <v>0</v>
      </c>
      <c r="LW55" s="26">
        <f t="shared" si="103"/>
        <v>0</v>
      </c>
      <c r="LX55" s="26">
        <f t="shared" si="103"/>
        <v>0</v>
      </c>
      <c r="LY55" s="26">
        <f t="shared" si="103"/>
        <v>0</v>
      </c>
      <c r="LZ55" s="26">
        <f t="shared" si="103"/>
        <v>0</v>
      </c>
      <c r="MA55" s="26">
        <f t="shared" si="103"/>
        <v>0</v>
      </c>
      <c r="MB55" s="26">
        <f t="shared" si="103"/>
        <v>0</v>
      </c>
      <c r="MC55" s="26">
        <f t="shared" si="103"/>
        <v>0</v>
      </c>
      <c r="MD55" s="26">
        <f t="shared" si="103"/>
        <v>0</v>
      </c>
      <c r="ME55" s="26">
        <f t="shared" si="103"/>
        <v>0</v>
      </c>
      <c r="MF55" s="26">
        <f t="shared" si="103"/>
        <v>0</v>
      </c>
      <c r="MG55" s="26">
        <f t="shared" ref="MG55:NB55" si="104">+MF62</f>
        <v>0</v>
      </c>
      <c r="MH55" s="26">
        <f t="shared" si="104"/>
        <v>0</v>
      </c>
      <c r="MI55" s="26">
        <f t="shared" si="104"/>
        <v>0</v>
      </c>
      <c r="MJ55" s="26">
        <f t="shared" si="104"/>
        <v>0</v>
      </c>
      <c r="MK55" s="26">
        <f t="shared" si="104"/>
        <v>0</v>
      </c>
      <c r="ML55" s="26">
        <f t="shared" si="104"/>
        <v>0</v>
      </c>
      <c r="MM55" s="26">
        <f t="shared" si="104"/>
        <v>0</v>
      </c>
      <c r="MN55" s="26">
        <f t="shared" si="104"/>
        <v>0</v>
      </c>
      <c r="MO55" s="26">
        <f t="shared" si="104"/>
        <v>0</v>
      </c>
      <c r="MP55" s="26">
        <f t="shared" si="104"/>
        <v>0</v>
      </c>
      <c r="MQ55" s="26">
        <f t="shared" si="104"/>
        <v>0</v>
      </c>
      <c r="MR55" s="26">
        <f t="shared" si="104"/>
        <v>0</v>
      </c>
      <c r="MS55" s="26">
        <f t="shared" si="104"/>
        <v>0</v>
      </c>
      <c r="MT55" s="26">
        <f t="shared" si="104"/>
        <v>0</v>
      </c>
      <c r="MU55" s="26">
        <f t="shared" si="104"/>
        <v>0</v>
      </c>
      <c r="MV55" s="26">
        <f t="shared" si="104"/>
        <v>0</v>
      </c>
      <c r="MW55" s="26">
        <f t="shared" si="104"/>
        <v>0</v>
      </c>
      <c r="MX55" s="26">
        <f t="shared" si="104"/>
        <v>0</v>
      </c>
      <c r="MY55" s="26">
        <f t="shared" si="104"/>
        <v>0</v>
      </c>
      <c r="MZ55" s="26">
        <f t="shared" si="104"/>
        <v>0</v>
      </c>
      <c r="NA55" s="26">
        <f t="shared" si="104"/>
        <v>0</v>
      </c>
      <c r="NB55" s="26">
        <f t="shared" si="104"/>
        <v>0</v>
      </c>
    </row>
    <row r="56" spans="1:366" ht="15" hidden="1" customHeight="1" outlineLevel="1">
      <c r="A56" s="19" t="s">
        <v>161</v>
      </c>
      <c r="B56" s="27">
        <f t="shared" ref="B56" si="105">SUM(B57:B58)</f>
        <v>0</v>
      </c>
      <c r="C56" s="27">
        <f t="shared" ref="C56:AS56" si="106">SUM(C57:C58)</f>
        <v>0</v>
      </c>
      <c r="D56" s="27">
        <f t="shared" si="106"/>
        <v>0</v>
      </c>
      <c r="E56" s="27">
        <f t="shared" si="106"/>
        <v>0</v>
      </c>
      <c r="F56" s="27">
        <f t="shared" si="106"/>
        <v>0</v>
      </c>
      <c r="G56" s="27">
        <f t="shared" si="106"/>
        <v>0</v>
      </c>
      <c r="H56" s="27">
        <f t="shared" si="106"/>
        <v>0</v>
      </c>
      <c r="I56" s="27">
        <f t="shared" si="106"/>
        <v>0</v>
      </c>
      <c r="J56" s="27">
        <f t="shared" si="106"/>
        <v>0</v>
      </c>
      <c r="K56" s="27">
        <f t="shared" si="106"/>
        <v>0</v>
      </c>
      <c r="L56" s="27">
        <f t="shared" si="106"/>
        <v>0</v>
      </c>
      <c r="M56" s="27">
        <f t="shared" si="106"/>
        <v>0</v>
      </c>
      <c r="N56" s="27">
        <f t="shared" si="106"/>
        <v>0</v>
      </c>
      <c r="O56" s="27">
        <f t="shared" si="106"/>
        <v>0</v>
      </c>
      <c r="P56" s="27">
        <f t="shared" si="106"/>
        <v>0</v>
      </c>
      <c r="Q56" s="27">
        <f t="shared" si="106"/>
        <v>0</v>
      </c>
      <c r="R56" s="27">
        <f t="shared" si="106"/>
        <v>0</v>
      </c>
      <c r="S56" s="27">
        <f t="shared" si="106"/>
        <v>0</v>
      </c>
      <c r="T56" s="27">
        <f t="shared" si="106"/>
        <v>0</v>
      </c>
      <c r="U56" s="27">
        <f t="shared" si="106"/>
        <v>0</v>
      </c>
      <c r="V56" s="27">
        <f t="shared" si="106"/>
        <v>0</v>
      </c>
      <c r="W56" s="27">
        <f t="shared" si="106"/>
        <v>0</v>
      </c>
      <c r="X56" s="27">
        <f t="shared" si="106"/>
        <v>0</v>
      </c>
      <c r="Y56" s="27">
        <f t="shared" si="106"/>
        <v>0</v>
      </c>
      <c r="Z56" s="27">
        <f t="shared" si="106"/>
        <v>0</v>
      </c>
      <c r="AA56" s="27">
        <f t="shared" si="106"/>
        <v>0</v>
      </c>
      <c r="AB56" s="27">
        <f t="shared" si="106"/>
        <v>0</v>
      </c>
      <c r="AC56" s="27">
        <f t="shared" si="106"/>
        <v>0</v>
      </c>
      <c r="AD56" s="27">
        <f t="shared" si="106"/>
        <v>0</v>
      </c>
      <c r="AE56" s="27">
        <f t="shared" si="106"/>
        <v>0</v>
      </c>
      <c r="AF56" s="27">
        <f t="shared" si="106"/>
        <v>0</v>
      </c>
      <c r="AG56" s="27">
        <f t="shared" si="106"/>
        <v>0</v>
      </c>
      <c r="AH56" s="27">
        <f t="shared" si="106"/>
        <v>0</v>
      </c>
      <c r="AI56" s="27">
        <f t="shared" si="106"/>
        <v>0</v>
      </c>
      <c r="AJ56" s="27">
        <f t="shared" si="106"/>
        <v>0</v>
      </c>
      <c r="AK56" s="27">
        <f t="shared" si="106"/>
        <v>0</v>
      </c>
      <c r="AL56" s="27">
        <f t="shared" si="106"/>
        <v>0</v>
      </c>
      <c r="AM56" s="27">
        <f t="shared" si="106"/>
        <v>0</v>
      </c>
      <c r="AN56" s="27">
        <f t="shared" si="106"/>
        <v>0</v>
      </c>
      <c r="AO56" s="27">
        <f t="shared" si="106"/>
        <v>0</v>
      </c>
      <c r="AP56" s="27">
        <f t="shared" si="106"/>
        <v>0</v>
      </c>
      <c r="AQ56" s="27">
        <f t="shared" si="106"/>
        <v>0</v>
      </c>
      <c r="AR56" s="27">
        <f t="shared" si="106"/>
        <v>0</v>
      </c>
      <c r="AS56" s="27">
        <f t="shared" si="106"/>
        <v>1500000</v>
      </c>
      <c r="AT56" s="27">
        <v>1500000</v>
      </c>
      <c r="AU56" s="27"/>
      <c r="AV56" s="27">
        <f t="shared" ref="AV56:BT56" si="107">SUM(AV57:AV58)</f>
        <v>0</v>
      </c>
      <c r="AW56" s="27">
        <f t="shared" si="107"/>
        <v>0</v>
      </c>
      <c r="AX56" s="27">
        <f t="shared" si="107"/>
        <v>0</v>
      </c>
      <c r="AY56" s="27">
        <f t="shared" si="107"/>
        <v>0</v>
      </c>
      <c r="AZ56" s="27">
        <f t="shared" si="107"/>
        <v>0</v>
      </c>
      <c r="BA56" s="27">
        <f t="shared" si="107"/>
        <v>0</v>
      </c>
      <c r="BB56" s="27">
        <f t="shared" si="107"/>
        <v>0</v>
      </c>
      <c r="BC56" s="27">
        <f t="shared" si="107"/>
        <v>0</v>
      </c>
      <c r="BD56" s="27">
        <f t="shared" si="107"/>
        <v>0</v>
      </c>
      <c r="BE56" s="27">
        <f t="shared" si="107"/>
        <v>0</v>
      </c>
      <c r="BF56" s="27">
        <f t="shared" si="107"/>
        <v>0</v>
      </c>
      <c r="BG56" s="27">
        <f t="shared" si="107"/>
        <v>0</v>
      </c>
      <c r="BH56" s="27">
        <f t="shared" si="107"/>
        <v>0</v>
      </c>
      <c r="BI56" s="27">
        <f t="shared" si="107"/>
        <v>0</v>
      </c>
      <c r="BJ56" s="27">
        <f t="shared" si="107"/>
        <v>0</v>
      </c>
      <c r="BK56" s="27">
        <f t="shared" si="107"/>
        <v>0</v>
      </c>
      <c r="BL56" s="27">
        <f t="shared" si="107"/>
        <v>0</v>
      </c>
      <c r="BM56" s="27">
        <f t="shared" si="107"/>
        <v>0</v>
      </c>
      <c r="BN56" s="27">
        <f t="shared" si="107"/>
        <v>0</v>
      </c>
      <c r="BO56" s="27">
        <f t="shared" si="107"/>
        <v>0</v>
      </c>
      <c r="BP56" s="27">
        <f t="shared" si="107"/>
        <v>0</v>
      </c>
      <c r="BQ56" s="27">
        <f t="shared" si="107"/>
        <v>0</v>
      </c>
      <c r="BR56" s="27">
        <f t="shared" si="107"/>
        <v>0</v>
      </c>
      <c r="BS56" s="27">
        <f t="shared" si="107"/>
        <v>0</v>
      </c>
      <c r="BT56" s="27">
        <f t="shared" si="107"/>
        <v>0</v>
      </c>
      <c r="BU56" s="27">
        <v>-1000000</v>
      </c>
      <c r="BV56" s="27">
        <f t="shared" ref="BV56:CA56" si="108">SUM(BV57:BV58)</f>
        <v>0</v>
      </c>
      <c r="BW56" s="27">
        <f t="shared" si="108"/>
        <v>1500000</v>
      </c>
      <c r="BX56" s="27">
        <f t="shared" si="108"/>
        <v>0</v>
      </c>
      <c r="BY56" s="27">
        <f t="shared" si="108"/>
        <v>0</v>
      </c>
      <c r="BZ56" s="27">
        <f t="shared" si="108"/>
        <v>0</v>
      </c>
      <c r="CA56" s="27">
        <f t="shared" si="108"/>
        <v>0</v>
      </c>
      <c r="CB56" s="27">
        <v>1503586.96</v>
      </c>
      <c r="CC56" s="27">
        <f t="shared" ref="CC56:EN56" si="109">SUM(CC57:CC58)</f>
        <v>0</v>
      </c>
      <c r="CD56" s="27">
        <f t="shared" si="109"/>
        <v>0</v>
      </c>
      <c r="CE56" s="27">
        <f t="shared" si="109"/>
        <v>0</v>
      </c>
      <c r="CF56" s="27">
        <f t="shared" si="109"/>
        <v>0</v>
      </c>
      <c r="CG56" s="27">
        <f t="shared" si="109"/>
        <v>0</v>
      </c>
      <c r="CH56" s="27">
        <f t="shared" si="109"/>
        <v>0</v>
      </c>
      <c r="CI56" s="27">
        <f t="shared" si="109"/>
        <v>0</v>
      </c>
      <c r="CJ56" s="27">
        <f t="shared" si="109"/>
        <v>0</v>
      </c>
      <c r="CK56" s="27">
        <f t="shared" si="109"/>
        <v>0</v>
      </c>
      <c r="CL56" s="27">
        <f t="shared" si="109"/>
        <v>0</v>
      </c>
      <c r="CM56" s="27">
        <f t="shared" si="109"/>
        <v>0</v>
      </c>
      <c r="CN56" s="27">
        <f t="shared" si="109"/>
        <v>0</v>
      </c>
      <c r="CO56" s="27">
        <f t="shared" si="109"/>
        <v>0</v>
      </c>
      <c r="CP56" s="27">
        <f t="shared" si="109"/>
        <v>0</v>
      </c>
      <c r="CQ56" s="27">
        <f t="shared" si="109"/>
        <v>0</v>
      </c>
      <c r="CR56" s="27">
        <f t="shared" si="109"/>
        <v>0</v>
      </c>
      <c r="CS56" s="27">
        <f t="shared" si="109"/>
        <v>0</v>
      </c>
      <c r="CT56" s="27">
        <f t="shared" si="109"/>
        <v>0</v>
      </c>
      <c r="CU56" s="27">
        <f t="shared" si="109"/>
        <v>0</v>
      </c>
      <c r="CV56" s="27">
        <f t="shared" si="109"/>
        <v>0</v>
      </c>
      <c r="CW56" s="27">
        <f t="shared" si="109"/>
        <v>0</v>
      </c>
      <c r="CX56" s="27">
        <f t="shared" si="109"/>
        <v>0</v>
      </c>
      <c r="CY56" s="27">
        <f t="shared" si="109"/>
        <v>0</v>
      </c>
      <c r="CZ56" s="27">
        <f t="shared" si="109"/>
        <v>0</v>
      </c>
      <c r="DA56" s="27">
        <f t="shared" si="109"/>
        <v>0</v>
      </c>
      <c r="DB56" s="27">
        <f t="shared" si="109"/>
        <v>0</v>
      </c>
      <c r="DC56" s="27">
        <f t="shared" si="109"/>
        <v>0</v>
      </c>
      <c r="DD56" s="27">
        <f t="shared" si="109"/>
        <v>0</v>
      </c>
      <c r="DE56" s="27">
        <f t="shared" si="109"/>
        <v>0</v>
      </c>
      <c r="DF56" s="27">
        <f t="shared" si="109"/>
        <v>0</v>
      </c>
      <c r="DG56" s="27">
        <f t="shared" si="109"/>
        <v>0</v>
      </c>
      <c r="DH56" s="27">
        <f t="shared" si="109"/>
        <v>0</v>
      </c>
      <c r="DI56" s="27">
        <f t="shared" si="109"/>
        <v>0</v>
      </c>
      <c r="DJ56" s="27">
        <f t="shared" si="109"/>
        <v>0</v>
      </c>
      <c r="DK56" s="27">
        <f t="shared" si="109"/>
        <v>0</v>
      </c>
      <c r="DL56" s="27">
        <f t="shared" si="109"/>
        <v>0</v>
      </c>
      <c r="DM56" s="27">
        <f t="shared" si="109"/>
        <v>0</v>
      </c>
      <c r="DN56" s="27">
        <f t="shared" si="109"/>
        <v>0</v>
      </c>
      <c r="DO56" s="27">
        <f t="shared" si="109"/>
        <v>0</v>
      </c>
      <c r="DP56" s="27">
        <f t="shared" si="109"/>
        <v>0</v>
      </c>
      <c r="DQ56" s="27">
        <f t="shared" si="109"/>
        <v>0</v>
      </c>
      <c r="DR56" s="27">
        <f t="shared" si="109"/>
        <v>0</v>
      </c>
      <c r="DS56" s="27">
        <f t="shared" si="109"/>
        <v>0</v>
      </c>
      <c r="DT56" s="27">
        <f t="shared" si="109"/>
        <v>0</v>
      </c>
      <c r="DU56" s="27">
        <f t="shared" si="109"/>
        <v>0</v>
      </c>
      <c r="DV56" s="27">
        <f t="shared" si="109"/>
        <v>0</v>
      </c>
      <c r="DW56" s="27">
        <f t="shared" si="109"/>
        <v>0</v>
      </c>
      <c r="DX56" s="27">
        <f t="shared" si="109"/>
        <v>0</v>
      </c>
      <c r="DY56" s="27">
        <f t="shared" si="109"/>
        <v>0</v>
      </c>
      <c r="DZ56" s="27">
        <f t="shared" si="109"/>
        <v>0</v>
      </c>
      <c r="EA56" s="27">
        <f t="shared" si="109"/>
        <v>0</v>
      </c>
      <c r="EB56" s="27">
        <f t="shared" si="109"/>
        <v>0</v>
      </c>
      <c r="EC56" s="27">
        <f t="shared" si="109"/>
        <v>0</v>
      </c>
      <c r="ED56" s="27">
        <f t="shared" si="109"/>
        <v>0</v>
      </c>
      <c r="EE56" s="27">
        <f t="shared" si="109"/>
        <v>0</v>
      </c>
      <c r="EF56" s="27">
        <f t="shared" si="109"/>
        <v>0</v>
      </c>
      <c r="EG56" s="27">
        <f t="shared" si="109"/>
        <v>0</v>
      </c>
      <c r="EH56" s="27">
        <f t="shared" si="109"/>
        <v>0</v>
      </c>
      <c r="EI56" s="27">
        <f t="shared" si="109"/>
        <v>0</v>
      </c>
      <c r="EJ56" s="27">
        <f t="shared" si="109"/>
        <v>0</v>
      </c>
      <c r="EK56" s="27">
        <f t="shared" si="109"/>
        <v>0</v>
      </c>
      <c r="EL56" s="27">
        <f t="shared" si="109"/>
        <v>0</v>
      </c>
      <c r="EM56" s="27">
        <f t="shared" si="109"/>
        <v>0</v>
      </c>
      <c r="EN56" s="27">
        <f t="shared" si="109"/>
        <v>0</v>
      </c>
      <c r="EO56" s="27">
        <f t="shared" ref="EO56:GZ56" si="110">SUM(EO57:EO58)</f>
        <v>0</v>
      </c>
      <c r="EP56" s="27">
        <f t="shared" si="110"/>
        <v>0</v>
      </c>
      <c r="EQ56" s="27">
        <f t="shared" si="110"/>
        <v>0</v>
      </c>
      <c r="ER56" s="27">
        <f t="shared" si="110"/>
        <v>0</v>
      </c>
      <c r="ES56" s="27">
        <f t="shared" si="110"/>
        <v>0</v>
      </c>
      <c r="ET56" s="27">
        <f t="shared" si="110"/>
        <v>0</v>
      </c>
      <c r="EU56" s="27">
        <f t="shared" si="110"/>
        <v>0</v>
      </c>
      <c r="EV56" s="27">
        <f t="shared" si="110"/>
        <v>0</v>
      </c>
      <c r="EW56" s="27">
        <f t="shared" si="110"/>
        <v>0</v>
      </c>
      <c r="EX56" s="27">
        <f t="shared" si="110"/>
        <v>0</v>
      </c>
      <c r="EY56" s="27">
        <f t="shared" si="110"/>
        <v>0</v>
      </c>
      <c r="EZ56" s="27">
        <f t="shared" si="110"/>
        <v>0</v>
      </c>
      <c r="FA56" s="27">
        <f t="shared" si="110"/>
        <v>0</v>
      </c>
      <c r="FB56" s="27">
        <f t="shared" si="110"/>
        <v>0</v>
      </c>
      <c r="FC56" s="27">
        <f t="shared" si="110"/>
        <v>0</v>
      </c>
      <c r="FD56" s="27">
        <f t="shared" si="110"/>
        <v>0</v>
      </c>
      <c r="FE56" s="27">
        <f t="shared" si="110"/>
        <v>0</v>
      </c>
      <c r="FF56" s="27">
        <f t="shared" si="110"/>
        <v>0</v>
      </c>
      <c r="FG56" s="27">
        <f t="shared" si="110"/>
        <v>0</v>
      </c>
      <c r="FH56" s="27">
        <f t="shared" si="110"/>
        <v>0</v>
      </c>
      <c r="FI56" s="27">
        <f t="shared" si="110"/>
        <v>0</v>
      </c>
      <c r="FJ56" s="27">
        <f t="shared" si="110"/>
        <v>0</v>
      </c>
      <c r="FK56" s="27">
        <f t="shared" si="110"/>
        <v>0</v>
      </c>
      <c r="FL56" s="27">
        <f t="shared" si="110"/>
        <v>0</v>
      </c>
      <c r="FM56" s="27">
        <f t="shared" si="110"/>
        <v>0</v>
      </c>
      <c r="FN56" s="27">
        <f t="shared" si="110"/>
        <v>0</v>
      </c>
      <c r="FO56" s="27">
        <f t="shared" si="110"/>
        <v>0</v>
      </c>
      <c r="FP56" s="27">
        <f t="shared" si="110"/>
        <v>0</v>
      </c>
      <c r="FQ56" s="27">
        <f t="shared" si="110"/>
        <v>0</v>
      </c>
      <c r="FR56" s="27">
        <f t="shared" si="110"/>
        <v>0</v>
      </c>
      <c r="FS56" s="27">
        <f t="shared" si="110"/>
        <v>0</v>
      </c>
      <c r="FT56" s="27">
        <f t="shared" si="110"/>
        <v>0</v>
      </c>
      <c r="FU56" s="27">
        <f t="shared" si="110"/>
        <v>0</v>
      </c>
      <c r="FV56" s="27">
        <f t="shared" si="110"/>
        <v>0</v>
      </c>
      <c r="FW56" s="27">
        <f t="shared" si="110"/>
        <v>0</v>
      </c>
      <c r="FX56" s="27">
        <f t="shared" si="110"/>
        <v>0</v>
      </c>
      <c r="FY56" s="27">
        <f t="shared" si="110"/>
        <v>0</v>
      </c>
      <c r="FZ56" s="27">
        <f t="shared" si="110"/>
        <v>0</v>
      </c>
      <c r="GA56" s="27">
        <f t="shared" si="110"/>
        <v>0</v>
      </c>
      <c r="GB56" s="27">
        <f t="shared" si="110"/>
        <v>0</v>
      </c>
      <c r="GC56" s="27">
        <f t="shared" si="110"/>
        <v>0</v>
      </c>
      <c r="GD56" s="27">
        <f t="shared" si="110"/>
        <v>0</v>
      </c>
      <c r="GE56" s="27">
        <f t="shared" si="110"/>
        <v>0</v>
      </c>
      <c r="GF56" s="27">
        <f t="shared" si="110"/>
        <v>0</v>
      </c>
      <c r="GG56" s="27">
        <f t="shared" si="110"/>
        <v>0</v>
      </c>
      <c r="GH56" s="27">
        <f t="shared" si="110"/>
        <v>0</v>
      </c>
      <c r="GI56" s="27">
        <f t="shared" si="110"/>
        <v>0</v>
      </c>
      <c r="GJ56" s="27">
        <f t="shared" si="110"/>
        <v>0</v>
      </c>
      <c r="GK56" s="27">
        <f t="shared" si="110"/>
        <v>0</v>
      </c>
      <c r="GL56" s="27">
        <f t="shared" si="110"/>
        <v>0</v>
      </c>
      <c r="GM56" s="27">
        <f t="shared" si="110"/>
        <v>0</v>
      </c>
      <c r="GN56" s="27">
        <f t="shared" si="110"/>
        <v>0</v>
      </c>
      <c r="GO56" s="27">
        <f t="shared" si="110"/>
        <v>0</v>
      </c>
      <c r="GP56" s="27">
        <f t="shared" si="110"/>
        <v>0</v>
      </c>
      <c r="GQ56" s="27">
        <f t="shared" si="110"/>
        <v>0</v>
      </c>
      <c r="GR56" s="27">
        <f t="shared" si="110"/>
        <v>0</v>
      </c>
      <c r="GS56" s="27">
        <f t="shared" si="110"/>
        <v>0</v>
      </c>
      <c r="GT56" s="27">
        <f t="shared" si="110"/>
        <v>0</v>
      </c>
      <c r="GU56" s="27">
        <f t="shared" si="110"/>
        <v>0</v>
      </c>
      <c r="GV56" s="27">
        <f t="shared" si="110"/>
        <v>0</v>
      </c>
      <c r="GW56" s="27">
        <f t="shared" si="110"/>
        <v>0</v>
      </c>
      <c r="GX56" s="27">
        <f t="shared" si="110"/>
        <v>0</v>
      </c>
      <c r="GY56" s="27">
        <f t="shared" si="110"/>
        <v>0</v>
      </c>
      <c r="GZ56" s="27">
        <f t="shared" si="110"/>
        <v>0</v>
      </c>
      <c r="HA56" s="27">
        <f t="shared" ref="HA56:JL56" si="111">SUM(HA57:HA58)</f>
        <v>0</v>
      </c>
      <c r="HB56" s="27">
        <f t="shared" si="111"/>
        <v>0</v>
      </c>
      <c r="HC56" s="27">
        <f t="shared" si="111"/>
        <v>0</v>
      </c>
      <c r="HD56" s="27">
        <f t="shared" si="111"/>
        <v>0</v>
      </c>
      <c r="HE56" s="27">
        <f t="shared" si="111"/>
        <v>0</v>
      </c>
      <c r="HF56" s="27">
        <f t="shared" si="111"/>
        <v>0</v>
      </c>
      <c r="HG56" s="27">
        <f t="shared" si="111"/>
        <v>0</v>
      </c>
      <c r="HH56" s="27">
        <f t="shared" si="111"/>
        <v>0</v>
      </c>
      <c r="HI56" s="27">
        <f t="shared" si="111"/>
        <v>0</v>
      </c>
      <c r="HJ56" s="27">
        <f t="shared" si="111"/>
        <v>0</v>
      </c>
      <c r="HK56" s="27">
        <f t="shared" si="111"/>
        <v>0</v>
      </c>
      <c r="HL56" s="27">
        <f t="shared" si="111"/>
        <v>0</v>
      </c>
      <c r="HM56" s="27">
        <f t="shared" si="111"/>
        <v>0</v>
      </c>
      <c r="HN56" s="27">
        <f t="shared" si="111"/>
        <v>0</v>
      </c>
      <c r="HO56" s="27">
        <f t="shared" si="111"/>
        <v>0</v>
      </c>
      <c r="HP56" s="27">
        <f t="shared" si="111"/>
        <v>0</v>
      </c>
      <c r="HQ56" s="27">
        <f t="shared" si="111"/>
        <v>0</v>
      </c>
      <c r="HR56" s="27">
        <f t="shared" si="111"/>
        <v>0</v>
      </c>
      <c r="HS56" s="27">
        <f t="shared" si="111"/>
        <v>0</v>
      </c>
      <c r="HT56" s="27">
        <f t="shared" si="111"/>
        <v>0</v>
      </c>
      <c r="HU56" s="27">
        <f t="shared" si="111"/>
        <v>0</v>
      </c>
      <c r="HV56" s="27">
        <f t="shared" si="111"/>
        <v>0</v>
      </c>
      <c r="HW56" s="27">
        <f t="shared" si="111"/>
        <v>0</v>
      </c>
      <c r="HX56" s="27">
        <f t="shared" si="111"/>
        <v>0</v>
      </c>
      <c r="HY56" s="27">
        <f t="shared" si="111"/>
        <v>0</v>
      </c>
      <c r="HZ56" s="27">
        <f t="shared" si="111"/>
        <v>0</v>
      </c>
      <c r="IA56" s="27">
        <f t="shared" si="111"/>
        <v>0</v>
      </c>
      <c r="IB56" s="27">
        <f t="shared" si="111"/>
        <v>0</v>
      </c>
      <c r="IC56" s="27">
        <f t="shared" si="111"/>
        <v>0</v>
      </c>
      <c r="ID56" s="27">
        <f t="shared" si="111"/>
        <v>0</v>
      </c>
      <c r="IE56" s="27">
        <f t="shared" si="111"/>
        <v>0</v>
      </c>
      <c r="IF56" s="27">
        <f t="shared" si="111"/>
        <v>0</v>
      </c>
      <c r="IG56" s="27">
        <f t="shared" si="111"/>
        <v>0</v>
      </c>
      <c r="IH56" s="27">
        <f t="shared" si="111"/>
        <v>0</v>
      </c>
      <c r="II56" s="27">
        <f t="shared" si="111"/>
        <v>0</v>
      </c>
      <c r="IJ56" s="27">
        <f t="shared" si="111"/>
        <v>0</v>
      </c>
      <c r="IK56" s="27">
        <f t="shared" si="111"/>
        <v>0</v>
      </c>
      <c r="IL56" s="27">
        <f t="shared" si="111"/>
        <v>0</v>
      </c>
      <c r="IM56" s="27">
        <f t="shared" si="111"/>
        <v>0</v>
      </c>
      <c r="IN56" s="27">
        <f t="shared" si="111"/>
        <v>0</v>
      </c>
      <c r="IO56" s="27">
        <f t="shared" si="111"/>
        <v>0</v>
      </c>
      <c r="IP56" s="27">
        <f t="shared" si="111"/>
        <v>0</v>
      </c>
      <c r="IQ56" s="27">
        <f t="shared" si="111"/>
        <v>0</v>
      </c>
      <c r="IR56" s="27">
        <f t="shared" si="111"/>
        <v>0</v>
      </c>
      <c r="IS56" s="27">
        <f t="shared" si="111"/>
        <v>0</v>
      </c>
      <c r="IT56" s="27">
        <f t="shared" si="111"/>
        <v>0</v>
      </c>
      <c r="IU56" s="27">
        <f t="shared" si="111"/>
        <v>0</v>
      </c>
      <c r="IV56" s="27">
        <f t="shared" si="111"/>
        <v>0</v>
      </c>
      <c r="IW56" s="27">
        <f t="shared" si="111"/>
        <v>0</v>
      </c>
      <c r="IX56" s="27">
        <f t="shared" si="111"/>
        <v>0</v>
      </c>
      <c r="IY56" s="27">
        <f t="shared" si="111"/>
        <v>0</v>
      </c>
      <c r="IZ56" s="27">
        <f t="shared" si="111"/>
        <v>0</v>
      </c>
      <c r="JA56" s="27">
        <f t="shared" si="111"/>
        <v>0</v>
      </c>
      <c r="JB56" s="27">
        <f t="shared" si="111"/>
        <v>0</v>
      </c>
      <c r="JC56" s="27">
        <f t="shared" si="111"/>
        <v>0</v>
      </c>
      <c r="JD56" s="27">
        <f t="shared" si="111"/>
        <v>0</v>
      </c>
      <c r="JE56" s="27">
        <f t="shared" si="111"/>
        <v>0</v>
      </c>
      <c r="JF56" s="27">
        <f t="shared" si="111"/>
        <v>0</v>
      </c>
      <c r="JG56" s="27">
        <f t="shared" si="111"/>
        <v>0</v>
      </c>
      <c r="JH56" s="27">
        <f t="shared" si="111"/>
        <v>0</v>
      </c>
      <c r="JI56" s="27">
        <f t="shared" si="111"/>
        <v>0</v>
      </c>
      <c r="JJ56" s="27">
        <f t="shared" si="111"/>
        <v>0</v>
      </c>
      <c r="JK56" s="27">
        <f t="shared" si="111"/>
        <v>0</v>
      </c>
      <c r="JL56" s="27">
        <f t="shared" si="111"/>
        <v>0</v>
      </c>
      <c r="JM56" s="27">
        <f t="shared" ref="JM56:LX56" si="112">SUM(JM57:JM58)</f>
        <v>0</v>
      </c>
      <c r="JN56" s="27">
        <f t="shared" si="112"/>
        <v>0</v>
      </c>
      <c r="JO56" s="27">
        <f t="shared" si="112"/>
        <v>0</v>
      </c>
      <c r="JP56" s="27">
        <f t="shared" si="112"/>
        <v>0</v>
      </c>
      <c r="JQ56" s="27">
        <f t="shared" si="112"/>
        <v>0</v>
      </c>
      <c r="JR56" s="27">
        <f t="shared" si="112"/>
        <v>0</v>
      </c>
      <c r="JS56" s="27">
        <f t="shared" si="112"/>
        <v>0</v>
      </c>
      <c r="JT56" s="27">
        <f t="shared" si="112"/>
        <v>0</v>
      </c>
      <c r="JU56" s="27">
        <f t="shared" si="112"/>
        <v>0</v>
      </c>
      <c r="JV56" s="27">
        <f t="shared" si="112"/>
        <v>0</v>
      </c>
      <c r="JW56" s="27">
        <f t="shared" si="112"/>
        <v>0</v>
      </c>
      <c r="JX56" s="27">
        <f t="shared" si="112"/>
        <v>0</v>
      </c>
      <c r="JY56" s="27">
        <f t="shared" si="112"/>
        <v>0</v>
      </c>
      <c r="JZ56" s="27">
        <f t="shared" si="112"/>
        <v>0</v>
      </c>
      <c r="KA56" s="27">
        <f t="shared" si="112"/>
        <v>0</v>
      </c>
      <c r="KB56" s="27">
        <f t="shared" si="112"/>
        <v>0</v>
      </c>
      <c r="KC56" s="27">
        <f t="shared" si="112"/>
        <v>0</v>
      </c>
      <c r="KD56" s="27">
        <f t="shared" si="112"/>
        <v>0</v>
      </c>
      <c r="KE56" s="27">
        <f t="shared" si="112"/>
        <v>0</v>
      </c>
      <c r="KF56" s="27">
        <f t="shared" si="112"/>
        <v>0</v>
      </c>
      <c r="KG56" s="27">
        <f t="shared" si="112"/>
        <v>0</v>
      </c>
      <c r="KH56" s="27">
        <f t="shared" si="112"/>
        <v>0</v>
      </c>
      <c r="KI56" s="27">
        <f t="shared" si="112"/>
        <v>0</v>
      </c>
      <c r="KJ56" s="27">
        <f t="shared" si="112"/>
        <v>0</v>
      </c>
      <c r="KK56" s="27">
        <f t="shared" si="112"/>
        <v>0</v>
      </c>
      <c r="KL56" s="27">
        <f t="shared" si="112"/>
        <v>0</v>
      </c>
      <c r="KM56" s="27">
        <f t="shared" si="112"/>
        <v>0</v>
      </c>
      <c r="KN56" s="27">
        <f t="shared" si="112"/>
        <v>0</v>
      </c>
      <c r="KO56" s="27">
        <f t="shared" si="112"/>
        <v>0</v>
      </c>
      <c r="KP56" s="27">
        <f t="shared" si="112"/>
        <v>0</v>
      </c>
      <c r="KQ56" s="27">
        <f t="shared" si="112"/>
        <v>0</v>
      </c>
      <c r="KR56" s="27">
        <f t="shared" si="112"/>
        <v>0</v>
      </c>
      <c r="KS56" s="27">
        <f t="shared" si="112"/>
        <v>0</v>
      </c>
      <c r="KT56" s="27">
        <f t="shared" si="112"/>
        <v>0</v>
      </c>
      <c r="KU56" s="27">
        <f t="shared" si="112"/>
        <v>0</v>
      </c>
      <c r="KV56" s="27">
        <f t="shared" si="112"/>
        <v>0</v>
      </c>
      <c r="KW56" s="27">
        <f t="shared" si="112"/>
        <v>0</v>
      </c>
      <c r="KX56" s="27">
        <f t="shared" si="112"/>
        <v>0</v>
      </c>
      <c r="KY56" s="27">
        <f t="shared" si="112"/>
        <v>0</v>
      </c>
      <c r="KZ56" s="27">
        <f t="shared" si="112"/>
        <v>0</v>
      </c>
      <c r="LA56" s="27">
        <f t="shared" si="112"/>
        <v>0</v>
      </c>
      <c r="LB56" s="27">
        <f t="shared" si="112"/>
        <v>0</v>
      </c>
      <c r="LC56" s="27">
        <f t="shared" si="112"/>
        <v>0</v>
      </c>
      <c r="LD56" s="27">
        <f t="shared" si="112"/>
        <v>0</v>
      </c>
      <c r="LE56" s="27">
        <f t="shared" si="112"/>
        <v>0</v>
      </c>
      <c r="LF56" s="27">
        <f t="shared" si="112"/>
        <v>0</v>
      </c>
      <c r="LG56" s="27">
        <f t="shared" si="112"/>
        <v>0</v>
      </c>
      <c r="LH56" s="27">
        <f t="shared" si="112"/>
        <v>0</v>
      </c>
      <c r="LI56" s="27">
        <f t="shared" si="112"/>
        <v>0</v>
      </c>
      <c r="LJ56" s="27">
        <f t="shared" si="112"/>
        <v>0</v>
      </c>
      <c r="LK56" s="27">
        <f t="shared" si="112"/>
        <v>0</v>
      </c>
      <c r="LL56" s="27">
        <f t="shared" si="112"/>
        <v>0</v>
      </c>
      <c r="LM56" s="27">
        <f t="shared" si="112"/>
        <v>0</v>
      </c>
      <c r="LN56" s="27">
        <f t="shared" si="112"/>
        <v>0</v>
      </c>
      <c r="LO56" s="27">
        <f t="shared" si="112"/>
        <v>0</v>
      </c>
      <c r="LP56" s="27">
        <f t="shared" si="112"/>
        <v>0</v>
      </c>
      <c r="LQ56" s="27">
        <f t="shared" si="112"/>
        <v>0</v>
      </c>
      <c r="LR56" s="27">
        <f t="shared" si="112"/>
        <v>0</v>
      </c>
      <c r="LS56" s="27">
        <f t="shared" si="112"/>
        <v>0</v>
      </c>
      <c r="LT56" s="27">
        <f t="shared" si="112"/>
        <v>0</v>
      </c>
      <c r="LU56" s="27">
        <f t="shared" si="112"/>
        <v>0</v>
      </c>
      <c r="LV56" s="27">
        <f t="shared" si="112"/>
        <v>0</v>
      </c>
      <c r="LW56" s="27">
        <f t="shared" si="112"/>
        <v>0</v>
      </c>
      <c r="LX56" s="27">
        <f t="shared" si="112"/>
        <v>0</v>
      </c>
      <c r="LY56" s="27">
        <f t="shared" ref="LY56:NB56" si="113">SUM(LY57:LY58)</f>
        <v>0</v>
      </c>
      <c r="LZ56" s="27">
        <f t="shared" si="113"/>
        <v>0</v>
      </c>
      <c r="MA56" s="27">
        <f t="shared" si="113"/>
        <v>0</v>
      </c>
      <c r="MB56" s="27">
        <f t="shared" si="113"/>
        <v>0</v>
      </c>
      <c r="MC56" s="27">
        <f t="shared" si="113"/>
        <v>0</v>
      </c>
      <c r="MD56" s="27">
        <f t="shared" si="113"/>
        <v>0</v>
      </c>
      <c r="ME56" s="27">
        <f t="shared" si="113"/>
        <v>0</v>
      </c>
      <c r="MF56" s="27">
        <f t="shared" si="113"/>
        <v>0</v>
      </c>
      <c r="MG56" s="27">
        <f t="shared" si="113"/>
        <v>0</v>
      </c>
      <c r="MH56" s="27">
        <f t="shared" si="113"/>
        <v>0</v>
      </c>
      <c r="MI56" s="27">
        <f t="shared" si="113"/>
        <v>0</v>
      </c>
      <c r="MJ56" s="27">
        <f t="shared" si="113"/>
        <v>0</v>
      </c>
      <c r="MK56" s="27">
        <f t="shared" si="113"/>
        <v>0</v>
      </c>
      <c r="ML56" s="27">
        <f t="shared" si="113"/>
        <v>0</v>
      </c>
      <c r="MM56" s="27">
        <f t="shared" si="113"/>
        <v>0</v>
      </c>
      <c r="MN56" s="27">
        <f t="shared" si="113"/>
        <v>0</v>
      </c>
      <c r="MO56" s="27">
        <f t="shared" si="113"/>
        <v>0</v>
      </c>
      <c r="MP56" s="27">
        <f t="shared" si="113"/>
        <v>0</v>
      </c>
      <c r="MQ56" s="27">
        <f t="shared" si="113"/>
        <v>0</v>
      </c>
      <c r="MR56" s="27">
        <f t="shared" si="113"/>
        <v>0</v>
      </c>
      <c r="MS56" s="27">
        <f t="shared" si="113"/>
        <v>0</v>
      </c>
      <c r="MT56" s="27">
        <f t="shared" si="113"/>
        <v>0</v>
      </c>
      <c r="MU56" s="27">
        <f t="shared" si="113"/>
        <v>0</v>
      </c>
      <c r="MV56" s="27">
        <f t="shared" si="113"/>
        <v>0</v>
      </c>
      <c r="MW56" s="27">
        <f t="shared" si="113"/>
        <v>0</v>
      </c>
      <c r="MX56" s="27">
        <f t="shared" si="113"/>
        <v>0</v>
      </c>
      <c r="MY56" s="27">
        <f t="shared" si="113"/>
        <v>0</v>
      </c>
      <c r="MZ56" s="27">
        <f t="shared" si="113"/>
        <v>0</v>
      </c>
      <c r="NA56" s="27">
        <f t="shared" si="113"/>
        <v>0</v>
      </c>
      <c r="NB56" s="27">
        <f t="shared" si="113"/>
        <v>0</v>
      </c>
    </row>
    <row r="57" spans="1:366" ht="15" hidden="1" customHeight="1" outlineLevel="1">
      <c r="A57" s="2" t="s">
        <v>165</v>
      </c>
      <c r="B57" s="5">
        <f>IFERROR(SUMIF([1]Transferencias!$P$7:$Q$359,CONCATENATE("08",RIGHT(CONCATENATE("0",DAY(B13)),2),RIGHT(CONCATENATE("0",MONTH(B13)),2)),[1]Transferencias!$Q$7:$Q$359),0)</f>
        <v>0</v>
      </c>
      <c r="C57" s="5">
        <f>IFERROR(SUMIF([1]Transferencias!$P$7:$Q$359,CONCATENATE("08",RIGHT(CONCATENATE("0",DAY(C13)),2),RIGHT(CONCATENATE("0",MONTH(C13)),2)),[1]Transferencias!$Q$7:$Q$359),0)</f>
        <v>0</v>
      </c>
      <c r="D57" s="5">
        <f>IFERROR(SUMIF([1]Transferencias!$P$7:$Q$359,CONCATENATE("08",RIGHT(CONCATENATE("0",DAY(D13)),2),RIGHT(CONCATENATE("0",MONTH(D13)),2)),[1]Transferencias!$Q$7:$Q$359),0)</f>
        <v>0</v>
      </c>
      <c r="E57" s="5">
        <f>IFERROR(SUMIF([1]Transferencias!$P$7:$Q$359,CONCATENATE("08",RIGHT(CONCATENATE("0",DAY(E13)),2),RIGHT(CONCATENATE("0",MONTH(E13)),2)),[1]Transferencias!$Q$7:$Q$359),0)</f>
        <v>0</v>
      </c>
      <c r="F57" s="5">
        <f>IFERROR(SUMIF([1]Transferencias!$P$7:$Q$359,CONCATENATE("08",RIGHT(CONCATENATE("0",DAY(F13)),2),RIGHT(CONCATENATE("0",MONTH(F13)),2)),[1]Transferencias!$Q$7:$Q$359),0)</f>
        <v>0</v>
      </c>
      <c r="G57" s="5">
        <f>IFERROR(SUMIF([1]Transferencias!$P$7:$Q$359,CONCATENATE("08",RIGHT(CONCATENATE("0",DAY(G13)),2),RIGHT(CONCATENATE("0",MONTH(G13)),2)),[1]Transferencias!$Q$7:$Q$359),0)</f>
        <v>0</v>
      </c>
      <c r="H57" s="5">
        <f>IFERROR(SUMIF([1]Transferencias!$P$7:$Q$359,CONCATENATE("08",RIGHT(CONCATENATE("0",DAY(H13)),2),RIGHT(CONCATENATE("0",MONTH(H13)),2)),[1]Transferencias!$Q$7:$Q$359),0)</f>
        <v>0</v>
      </c>
      <c r="I57" s="5">
        <f>IFERROR(SUMIF([1]Transferencias!$P$7:$Q$359,CONCATENATE("08",RIGHT(CONCATENATE("0",DAY(I13)),2),RIGHT(CONCATENATE("0",MONTH(I13)),2)),[1]Transferencias!$Q$7:$Q$359),0)</f>
        <v>0</v>
      </c>
      <c r="J57" s="5">
        <f>IFERROR(SUMIF([1]Transferencias!$P$7:$Q$359,CONCATENATE("08",RIGHT(CONCATENATE("0",DAY(J13)),2),RIGHT(CONCATENATE("0",MONTH(J13)),2)),[1]Transferencias!$Q$7:$Q$359),0)</f>
        <v>0</v>
      </c>
      <c r="K57" s="5">
        <f>IFERROR(SUMIF([1]Transferencias!$P$7:$Q$359,CONCATENATE("08",RIGHT(CONCATENATE("0",DAY(K13)),2),RIGHT(CONCATENATE("0",MONTH(K13)),2)),[1]Transferencias!$Q$7:$Q$359),0)</f>
        <v>0</v>
      </c>
      <c r="L57" s="5">
        <f>IFERROR(SUMIF([1]Transferencias!$P$7:$Q$359,CONCATENATE("08",RIGHT(CONCATENATE("0",DAY(L13)),2),RIGHT(CONCATENATE("0",MONTH(L13)),2)),[1]Transferencias!$Q$7:$Q$359),0)</f>
        <v>0</v>
      </c>
      <c r="M57" s="5">
        <f>IFERROR(SUMIF([1]Transferencias!$P$7:$Q$359,CONCATENATE("08",RIGHT(CONCATENATE("0",DAY(M13)),2),RIGHT(CONCATENATE("0",MONTH(M13)),2)),[1]Transferencias!$Q$7:$Q$359),0)</f>
        <v>0</v>
      </c>
      <c r="N57" s="5">
        <f>IFERROR(SUMIF([1]Transferencias!$P$7:$Q$359,CONCATENATE("08",RIGHT(CONCATENATE("0",DAY(N13)),2),RIGHT(CONCATENATE("0",MONTH(N13)),2)),[1]Transferencias!$Q$7:$Q$359),0)</f>
        <v>0</v>
      </c>
      <c r="O57" s="5">
        <f>IFERROR(SUMIF([1]Transferencias!$P$7:$Q$359,CONCATENATE("08",RIGHT(CONCATENATE("0",DAY(O13)),2),RIGHT(CONCATENATE("0",MONTH(O13)),2)),[1]Transferencias!$Q$7:$Q$359),0)</f>
        <v>0</v>
      </c>
      <c r="P57" s="5">
        <f>IFERROR(SUMIF([1]Transferencias!$P$7:$Q$359,CONCATENATE("08",RIGHT(CONCATENATE("0",DAY(P13)),2),RIGHT(CONCATENATE("0",MONTH(P13)),2)),[1]Transferencias!$Q$7:$Q$359),0)</f>
        <v>0</v>
      </c>
      <c r="Q57" s="5">
        <f>IFERROR(SUMIF([1]Transferencias!$P$7:$Q$359,CONCATENATE("08",RIGHT(CONCATENATE("0",DAY(Q13)),2),RIGHT(CONCATENATE("0",MONTH(Q13)),2)),[1]Transferencias!$Q$7:$Q$359),0)</f>
        <v>0</v>
      </c>
      <c r="R57" s="5">
        <f>IFERROR(SUMIF([1]Transferencias!$P$7:$Q$359,CONCATENATE("08",RIGHT(CONCATENATE("0",DAY(R13)),2),RIGHT(CONCATENATE("0",MONTH(R13)),2)),[1]Transferencias!$Q$7:$Q$359),0)</f>
        <v>0</v>
      </c>
      <c r="S57" s="5">
        <f>IFERROR(SUMIF([1]Transferencias!$P$7:$Q$359,CONCATENATE("08",RIGHT(CONCATENATE("0",DAY(S13)),2),RIGHT(CONCATENATE("0",MONTH(S13)),2)),[1]Transferencias!$Q$7:$Q$359),0)</f>
        <v>0</v>
      </c>
      <c r="T57" s="5">
        <f>IFERROR(SUMIF([1]Transferencias!$P$7:$Q$359,CONCATENATE("08",RIGHT(CONCATENATE("0",DAY(T13)),2),RIGHT(CONCATENATE("0",MONTH(T13)),2)),[1]Transferencias!$Q$7:$Q$359),0)</f>
        <v>0</v>
      </c>
      <c r="U57" s="5">
        <f>IFERROR(SUMIF([1]Transferencias!$P$7:$Q$359,CONCATENATE("08",RIGHT(CONCATENATE("0",DAY(U13)),2),RIGHT(CONCATENATE("0",MONTH(U13)),2)),[1]Transferencias!$Q$7:$Q$359),0)</f>
        <v>0</v>
      </c>
      <c r="V57" s="5">
        <f>IFERROR(SUMIF([1]Transferencias!$P$7:$Q$359,CONCATENATE("08",RIGHT(CONCATENATE("0",DAY(V13)),2),RIGHT(CONCATENATE("0",MONTH(V13)),2)),[1]Transferencias!$Q$7:$Q$359),0)</f>
        <v>0</v>
      </c>
      <c r="W57" s="5">
        <f>IFERROR(SUMIF([1]Transferencias!$P$7:$Q$359,CONCATENATE("08",RIGHT(CONCATENATE("0",DAY(W13)),2),RIGHT(CONCATENATE("0",MONTH(W13)),2)),[1]Transferencias!$Q$7:$Q$359),0)</f>
        <v>0</v>
      </c>
      <c r="X57" s="5">
        <f>IFERROR(SUMIF([1]Transferencias!$P$7:$Q$359,CONCATENATE("08",RIGHT(CONCATENATE("0",DAY(X13)),2),RIGHT(CONCATENATE("0",MONTH(X13)),2)),[1]Transferencias!$Q$7:$Q$359),0)</f>
        <v>0</v>
      </c>
      <c r="Y57" s="5">
        <f>IFERROR(SUMIF([1]Transferencias!$P$7:$Q$359,CONCATENATE("08",RIGHT(CONCATENATE("0",DAY(Y13)),2),RIGHT(CONCATENATE("0",MONTH(Y13)),2)),[1]Transferencias!$Q$7:$Q$359),0)</f>
        <v>0</v>
      </c>
      <c r="Z57" s="5">
        <f>IFERROR(SUMIF([1]Transferencias!$P$7:$Q$359,CONCATENATE("08",RIGHT(CONCATENATE("0",DAY(Z13)),2),RIGHT(CONCATENATE("0",MONTH(Z13)),2)),[1]Transferencias!$Q$7:$Q$359),0)</f>
        <v>0</v>
      </c>
      <c r="AA57" s="5">
        <f>IFERROR(SUMIF([1]Transferencias!$P$7:$Q$359,CONCATENATE("08",RIGHT(CONCATENATE("0",DAY(AA13)),2),RIGHT(CONCATENATE("0",MONTH(AA13)),2)),[1]Transferencias!$Q$7:$Q$359),0)</f>
        <v>0</v>
      </c>
      <c r="AB57" s="5">
        <f>IFERROR(SUMIF([1]Transferencias!$P$7:$Q$359,CONCATENATE("08",RIGHT(CONCATENATE("0",DAY(AB13)),2),RIGHT(CONCATENATE("0",MONTH(AB13)),2)),[1]Transferencias!$Q$7:$Q$359),0)</f>
        <v>0</v>
      </c>
      <c r="AC57" s="5">
        <f>IFERROR(SUMIF([1]Transferencias!$P$7:$Q$359,CONCATENATE("08",RIGHT(CONCATENATE("0",DAY(AC13)),2),RIGHT(CONCATENATE("0",MONTH(AC13)),2)),[1]Transferencias!$Q$7:$Q$359),0)</f>
        <v>0</v>
      </c>
      <c r="AD57" s="5">
        <f>IFERROR(SUMIF([1]Transferencias!$P$7:$Q$359,CONCATENATE("08",RIGHT(CONCATENATE("0",DAY(AD13)),2),RIGHT(CONCATENATE("0",MONTH(AD13)),2)),[1]Transferencias!$Q$7:$Q$359),0)</f>
        <v>0</v>
      </c>
      <c r="AE57" s="5">
        <f>IFERROR(SUMIF([1]Transferencias!$P$7:$Q$359,CONCATENATE("08",RIGHT(CONCATENATE("0",DAY(AE13)),2),RIGHT(CONCATENATE("0",MONTH(AE13)),2)),[1]Transferencias!$Q$7:$Q$359),0)</f>
        <v>0</v>
      </c>
      <c r="AF57" s="5">
        <f>IFERROR(SUMIF([1]Transferencias!$P$7:$Q$359,CONCATENATE("08",RIGHT(CONCATENATE("0",DAY(AF13)),2),RIGHT(CONCATENATE("0",MONTH(AF13)),2)),[1]Transferencias!$Q$7:$Q$359),0)</f>
        <v>0</v>
      </c>
      <c r="AG57" s="5">
        <f>IFERROR(SUMIF([1]Transferencias!$P$7:$Q$359,CONCATENATE("08",RIGHT(CONCATENATE("0",DAY(AG13)),2),RIGHT(CONCATENATE("0",MONTH(AG13)),2)),[1]Transferencias!$Q$7:$Q$359),0)</f>
        <v>0</v>
      </c>
      <c r="AH57" s="5">
        <f>IFERROR(SUMIF([1]Transferencias!$P$7:$Q$359,CONCATENATE("08",RIGHT(CONCATENATE("0",DAY(AH13)),2),RIGHT(CONCATENATE("0",MONTH(AH13)),2)),[1]Transferencias!$Q$7:$Q$359),0)</f>
        <v>0</v>
      </c>
      <c r="AI57" s="5">
        <f>IFERROR(SUMIF([1]Transferencias!$P$7:$Q$359,CONCATENATE("08",RIGHT(CONCATENATE("0",DAY(AI13)),2),RIGHT(CONCATENATE("0",MONTH(AI13)),2)),[1]Transferencias!$Q$7:$Q$359),0)</f>
        <v>0</v>
      </c>
      <c r="AJ57" s="5">
        <f>IFERROR(SUMIF([1]Transferencias!$P$7:$Q$359,CONCATENATE("08",RIGHT(CONCATENATE("0",DAY(AJ13)),2),RIGHT(CONCATENATE("0",MONTH(AJ13)),2)),[1]Transferencias!$Q$7:$Q$359),0)</f>
        <v>0</v>
      </c>
      <c r="AK57" s="5">
        <f>IFERROR(SUMIF([1]Transferencias!$P$7:$Q$359,CONCATENATE("08",RIGHT(CONCATENATE("0",DAY(AK13)),2),RIGHT(CONCATENATE("0",MONTH(AK13)),2)),[1]Transferencias!$Q$7:$Q$359),0)</f>
        <v>0</v>
      </c>
      <c r="AL57" s="5">
        <f>IFERROR(SUMIF([1]Transferencias!$P$7:$Q$359,CONCATENATE("08",RIGHT(CONCATENATE("0",DAY(AL13)),2),RIGHT(CONCATENATE("0",MONTH(AL13)),2)),[1]Transferencias!$Q$7:$Q$359),0)</f>
        <v>0</v>
      </c>
      <c r="AM57" s="5">
        <f>IFERROR(SUMIF([1]Transferencias!$P$7:$Q$359,CONCATENATE("08",RIGHT(CONCATENATE("0",DAY(AM13)),2),RIGHT(CONCATENATE("0",MONTH(AM13)),2)),[1]Transferencias!$Q$7:$Q$359),0)</f>
        <v>0</v>
      </c>
      <c r="AN57" s="5">
        <f>IFERROR(SUMIF([1]Transferencias!$P$7:$Q$359,CONCATENATE("08",RIGHT(CONCATENATE("0",DAY(AN13)),2),RIGHT(CONCATENATE("0",MONTH(AN13)),2)),[1]Transferencias!$Q$7:$Q$359),0)</f>
        <v>0</v>
      </c>
      <c r="AO57" s="5">
        <f>IFERROR(SUMIF([1]Transferencias!$P$7:$Q$359,CONCATENATE("08",RIGHT(CONCATENATE("0",DAY(AO13)),2),RIGHT(CONCATENATE("0",MONTH(AO13)),2)),[1]Transferencias!$Q$7:$Q$359),0)</f>
        <v>0</v>
      </c>
      <c r="AP57" s="5">
        <f>IFERROR(SUMIF([1]Transferencias!$P$7:$Q$359,CONCATENATE("08",RIGHT(CONCATENATE("0",DAY(AP13)),2),RIGHT(CONCATENATE("0",MONTH(AP13)),2)),[1]Transferencias!$Q$7:$Q$359),0)</f>
        <v>0</v>
      </c>
      <c r="AQ57" s="5">
        <f>IFERROR(SUMIF([1]Transferencias!$P$7:$Q$359,CONCATENATE("08",RIGHT(CONCATENATE("0",DAY(AQ13)),2),RIGHT(CONCATENATE("0",MONTH(AQ13)),2)),[1]Transferencias!$Q$7:$Q$359),0)</f>
        <v>0</v>
      </c>
      <c r="AR57" s="5">
        <f>IFERROR(SUMIF([1]Transferencias!$P$7:$Q$359,CONCATENATE("08",RIGHT(CONCATENATE("0",DAY(AR13)),2),RIGHT(CONCATENATE("0",MONTH(AR13)),2)),[1]Transferencias!$Q$7:$Q$359),0)</f>
        <v>0</v>
      </c>
      <c r="AS57" s="5">
        <f>IFERROR(SUMIF([1]Transferencias!$P$7:$Q$359,CONCATENATE("08",RIGHT(CONCATENATE("0",DAY(AS13)),2),RIGHT(CONCATENATE("0",MONTH(AS13)),2)),[1]Transferencias!$Q$7:$Q$359),0)</f>
        <v>0</v>
      </c>
      <c r="AT57" s="5">
        <f>IFERROR(SUMIF([1]Transferencias!$P$7:$Q$359,CONCATENATE("08",RIGHT(CONCATENATE("0",DAY(AT13)),2),RIGHT(CONCATENATE("0",MONTH(AT13)),2)),[1]Transferencias!$Q$7:$Q$359),0)</f>
        <v>0</v>
      </c>
      <c r="AU57" s="5">
        <f>IFERROR(SUMIF([1]Transferencias!$P$7:$Q$359,CONCATENATE("08",RIGHT(CONCATENATE("0",DAY(AU13)),2),RIGHT(CONCATENATE("0",MONTH(AU13)),2)),[1]Transferencias!$Q$7:$Q$359),0)</f>
        <v>0</v>
      </c>
      <c r="AV57" s="5">
        <f>IFERROR(SUMIF([1]Transferencias!$P$7:$Q$359,CONCATENATE("08",RIGHT(CONCATENATE("0",DAY(AV13)),2),RIGHT(CONCATENATE("0",MONTH(AV13)),2)),[1]Transferencias!$Q$7:$Q$359),0)</f>
        <v>0</v>
      </c>
      <c r="AW57" s="5">
        <f>IFERROR(SUMIF([1]Transferencias!$P$7:$Q$359,CONCATENATE("08",RIGHT(CONCATENATE("0",DAY(AW13)),2),RIGHT(CONCATENATE("0",MONTH(AW13)),2)),[1]Transferencias!$Q$7:$Q$359),0)</f>
        <v>0</v>
      </c>
      <c r="AX57" s="5">
        <f>IFERROR(SUMIF([1]Transferencias!$P$7:$Q$359,CONCATENATE("08",RIGHT(CONCATENATE("0",DAY(AX13)),2),RIGHT(CONCATENATE("0",MONTH(AX13)),2)),[1]Transferencias!$Q$7:$Q$359),0)</f>
        <v>0</v>
      </c>
      <c r="AY57" s="5">
        <f>IFERROR(SUMIF([1]Transferencias!$P$7:$Q$359,CONCATENATE("08",RIGHT(CONCATENATE("0",DAY(AY13)),2),RIGHT(CONCATENATE("0",MONTH(AY13)),2)),[1]Transferencias!$Q$7:$Q$359),0)</f>
        <v>0</v>
      </c>
      <c r="AZ57" s="5">
        <f>IFERROR(SUMIF([1]Transferencias!$P$7:$Q$359,CONCATENATE("08",RIGHT(CONCATENATE("0",DAY(AZ13)),2),RIGHT(CONCATENATE("0",MONTH(AZ13)),2)),[1]Transferencias!$Q$7:$Q$359),0)</f>
        <v>0</v>
      </c>
      <c r="BA57" s="5">
        <f>IFERROR(SUMIF([1]Transferencias!$P$7:$Q$359,CONCATENATE("08",RIGHT(CONCATENATE("0",DAY(BA13)),2),RIGHT(CONCATENATE("0",MONTH(BA13)),2)),[1]Transferencias!$Q$7:$Q$359),0)</f>
        <v>0</v>
      </c>
      <c r="BB57" s="5">
        <f>IFERROR(SUMIF([1]Transferencias!$P$7:$Q$359,CONCATENATE("08",RIGHT(CONCATENATE("0",DAY(BB13)),2),RIGHT(CONCATENATE("0",MONTH(BB13)),2)),[1]Transferencias!$Q$7:$Q$359),0)</f>
        <v>0</v>
      </c>
      <c r="BC57" s="5">
        <f>IFERROR(SUMIF([1]Transferencias!$P$7:$Q$359,CONCATENATE("08",RIGHT(CONCATENATE("0",DAY(BC13)),2),RIGHT(CONCATENATE("0",MONTH(BC13)),2)),[1]Transferencias!$Q$7:$Q$359),0)</f>
        <v>0</v>
      </c>
      <c r="BD57" s="5">
        <f>IFERROR(SUMIF([1]Transferencias!$P$7:$Q$359,CONCATENATE("08",RIGHT(CONCATENATE("0",DAY(BD13)),2),RIGHT(CONCATENATE("0",MONTH(BD13)),2)),[1]Transferencias!$Q$7:$Q$359),0)</f>
        <v>0</v>
      </c>
      <c r="BE57" s="5">
        <f>IFERROR(SUMIF([1]Transferencias!$P$7:$Q$359,CONCATENATE("08",RIGHT(CONCATENATE("0",DAY(BE13)),2),RIGHT(CONCATENATE("0",MONTH(BE13)),2)),[1]Transferencias!$Q$7:$Q$359),0)</f>
        <v>0</v>
      </c>
      <c r="BF57" s="5">
        <f>IFERROR(SUMIF([1]Transferencias!$P$7:$Q$359,CONCATENATE("08",RIGHT(CONCATENATE("0",DAY(BF13)),2),RIGHT(CONCATENATE("0",MONTH(BF13)),2)),[1]Transferencias!$Q$7:$Q$359),0)</f>
        <v>0</v>
      </c>
      <c r="BG57" s="5">
        <f>IFERROR(SUMIF([1]Transferencias!$P$7:$Q$359,CONCATENATE("08",RIGHT(CONCATENATE("0",DAY(BG13)),2),RIGHT(CONCATENATE("0",MONTH(BG13)),2)),[1]Transferencias!$Q$7:$Q$359),0)</f>
        <v>0</v>
      </c>
      <c r="BH57" s="5">
        <f>IFERROR(SUMIF([1]Transferencias!$P$7:$Q$359,CONCATENATE("08",RIGHT(CONCATENATE("0",DAY(BH13)),2),RIGHT(CONCATENATE("0",MONTH(BH13)),2)),[1]Transferencias!$Q$7:$Q$359),0)</f>
        <v>0</v>
      </c>
      <c r="BI57" s="5">
        <f>IFERROR(SUMIF([1]Transferencias!$P$7:$Q$359,CONCATENATE("08",RIGHT(CONCATENATE("0",DAY(BI13)),2),RIGHT(CONCATENATE("0",MONTH(BI13)),2)),[1]Transferencias!$Q$7:$Q$359),0)</f>
        <v>0</v>
      </c>
      <c r="BJ57" s="5">
        <f>IFERROR(SUMIF([1]Transferencias!$P$7:$Q$359,CONCATENATE("08",RIGHT(CONCATENATE("0",DAY(BJ13)),2),RIGHT(CONCATENATE("0",MONTH(BJ13)),2)),[1]Transferencias!$Q$7:$Q$359),0)</f>
        <v>0</v>
      </c>
      <c r="BK57" s="5">
        <f>IFERROR(SUMIF([1]Transferencias!$P$7:$Q$359,CONCATENATE("08",RIGHT(CONCATENATE("0",DAY(BK13)),2),RIGHT(CONCATENATE("0",MONTH(BK13)),2)),[1]Transferencias!$Q$7:$Q$359),0)</f>
        <v>0</v>
      </c>
      <c r="BL57" s="5">
        <f>IFERROR(SUMIF([1]Transferencias!$P$7:$Q$359,CONCATENATE("08",RIGHT(CONCATENATE("0",DAY(BL13)),2),RIGHT(CONCATENATE("0",MONTH(BL13)),2)),[1]Transferencias!$Q$7:$Q$359),0)</f>
        <v>0</v>
      </c>
      <c r="BM57" s="5">
        <f>IFERROR(SUMIF([1]Transferencias!$P$7:$Q$359,CONCATENATE("08",RIGHT(CONCATENATE("0",DAY(BM13)),2),RIGHT(CONCATENATE("0",MONTH(BM13)),2)),[1]Transferencias!$Q$7:$Q$359),0)</f>
        <v>0</v>
      </c>
      <c r="BN57" s="5">
        <f>IFERROR(SUMIF([1]Transferencias!$P$7:$Q$359,CONCATENATE("08",RIGHT(CONCATENATE("0",DAY(BN13)),2),RIGHT(CONCATENATE("0",MONTH(BN13)),2)),[1]Transferencias!$Q$7:$Q$359),0)</f>
        <v>0</v>
      </c>
      <c r="BO57" s="5">
        <f>IFERROR(SUMIF([1]Transferencias!$P$7:$Q$359,CONCATENATE("08",RIGHT(CONCATENATE("0",DAY(BO13)),2),RIGHT(CONCATENATE("0",MONTH(BO13)),2)),[1]Transferencias!$Q$7:$Q$359),0)</f>
        <v>0</v>
      </c>
      <c r="BP57" s="5">
        <f>IFERROR(SUMIF([1]Transferencias!$P$7:$Q$359,CONCATENATE("08",RIGHT(CONCATENATE("0",DAY(BP13)),2),RIGHT(CONCATENATE("0",MONTH(BP13)),2)),[1]Transferencias!$Q$7:$Q$359),0)</f>
        <v>0</v>
      </c>
      <c r="BQ57" s="5">
        <f>IFERROR(SUMIF([1]Transferencias!$P$7:$Q$359,CONCATENATE("08",RIGHT(CONCATENATE("0",DAY(BQ13)),2),RIGHT(CONCATENATE("0",MONTH(BQ13)),2)),[1]Transferencias!$Q$7:$Q$359),0)</f>
        <v>0</v>
      </c>
      <c r="BR57" s="5">
        <f>IFERROR(SUMIF([1]Transferencias!$P$7:$Q$359,CONCATENATE("08",RIGHT(CONCATENATE("0",DAY(BR13)),2),RIGHT(CONCATENATE("0",MONTH(BR13)),2)),[1]Transferencias!$Q$7:$Q$359),0)</f>
        <v>0</v>
      </c>
      <c r="BS57" s="5">
        <f>IFERROR(SUMIF([1]Transferencias!$P$7:$Q$359,CONCATENATE("08",RIGHT(CONCATENATE("0",DAY(BS13)),2),RIGHT(CONCATENATE("0",MONTH(BS13)),2)),[1]Transferencias!$Q$7:$Q$359),0)</f>
        <v>0</v>
      </c>
      <c r="BT57" s="5">
        <f>IFERROR(SUMIF([1]Transferencias!$P$7:$Q$359,CONCATENATE("08",RIGHT(CONCATENATE("0",DAY(BT13)),2),RIGHT(CONCATENATE("0",MONTH(BT13)),2)),[1]Transferencias!$Q$7:$Q$359),0)</f>
        <v>0</v>
      </c>
      <c r="BU57" s="5">
        <f>IFERROR(SUMIF([1]Transferencias!$P$7:$Q$359,CONCATENATE("08",RIGHT(CONCATENATE("0",DAY(BU13)),2),RIGHT(CONCATENATE("0",MONTH(BU13)),2)),[1]Transferencias!$Q$7:$Q$359),0)</f>
        <v>0</v>
      </c>
      <c r="BV57" s="5">
        <f>IFERROR(SUMIF([1]Transferencias!$P$7:$Q$359,CONCATENATE("08",RIGHT(CONCATENATE("0",DAY(BV13)),2),RIGHT(CONCATENATE("0",MONTH(BV13)),2)),[1]Transferencias!$Q$7:$Q$359),0)</f>
        <v>0</v>
      </c>
      <c r="BW57" s="5">
        <v>1500000</v>
      </c>
      <c r="BX57" s="5">
        <f>IFERROR(SUMIF([1]Transferencias!$P$7:$Q$359,CONCATENATE("08",RIGHT(CONCATENATE("0",DAY(BX13)),2),RIGHT(CONCATENATE("0",MONTH(BX13)),2)),[1]Transferencias!$Q$7:$Q$359),0)</f>
        <v>0</v>
      </c>
      <c r="BY57" s="5">
        <f>IFERROR(SUMIF([1]Transferencias!$P$7:$Q$359,CONCATENATE("08",RIGHT(CONCATENATE("0",DAY(BY13)),2),RIGHT(CONCATENATE("0",MONTH(BY13)),2)),[1]Transferencias!$Q$7:$Q$359),0)</f>
        <v>0</v>
      </c>
      <c r="BZ57" s="5">
        <f>IFERROR(SUMIF([1]Transferencias!$P$7:$Q$359,CONCATENATE("08",RIGHT(CONCATENATE("0",DAY(BZ13)),2),RIGHT(CONCATENATE("0",MONTH(BZ13)),2)),[1]Transferencias!$Q$7:$Q$359),0)</f>
        <v>0</v>
      </c>
      <c r="CA57" s="5">
        <f>IFERROR(SUMIF([1]Transferencias!$P$7:$Q$359,CONCATENATE("08",RIGHT(CONCATENATE("0",DAY(CA13)),2),RIGHT(CONCATENATE("0",MONTH(CA13)),2)),[1]Transferencias!$Q$7:$Q$359),0)</f>
        <v>0</v>
      </c>
      <c r="CB57" s="5">
        <v>1503586.96</v>
      </c>
      <c r="CC57" s="5">
        <f>IFERROR(SUMIF([1]Transferencias!$P$7:$Q$359,CONCATENATE("08",RIGHT(CONCATENATE("0",DAY(CC13)),2),RIGHT(CONCATENATE("0",MONTH(CC13)),2)),[1]Transferencias!$Q$7:$Q$359),0)</f>
        <v>0</v>
      </c>
      <c r="CD57" s="5">
        <f>IFERROR(SUMIF([1]Transferencias!$P$7:$Q$359,CONCATENATE("08",RIGHT(CONCATENATE("0",DAY(CD13)),2),RIGHT(CONCATENATE("0",MONTH(CD13)),2)),[1]Transferencias!$Q$7:$Q$359),0)</f>
        <v>0</v>
      </c>
      <c r="CE57" s="5">
        <f>IFERROR(SUMIF([1]Transferencias!$P$7:$Q$359,CONCATENATE("08",RIGHT(CONCATENATE("0",DAY(CE13)),2),RIGHT(CONCATENATE("0",MONTH(CE13)),2)),[1]Transferencias!$Q$7:$Q$359),0)</f>
        <v>0</v>
      </c>
      <c r="CF57" s="5">
        <f>IFERROR(SUMIF([1]Transferencias!$P$7:$Q$359,CONCATENATE("08",RIGHT(CONCATENATE("0",DAY(CF13)),2),RIGHT(CONCATENATE("0",MONTH(CF13)),2)),[1]Transferencias!$Q$7:$Q$359),0)</f>
        <v>0</v>
      </c>
      <c r="CG57" s="5">
        <f>IFERROR(SUMIF([1]Transferencias!$P$7:$Q$359,CONCATENATE("08",RIGHT(CONCATENATE("0",DAY(CG13)),2),RIGHT(CONCATENATE("0",MONTH(CG13)),2)),[1]Transferencias!$Q$7:$Q$359),0)</f>
        <v>0</v>
      </c>
      <c r="CH57" s="5">
        <f>IFERROR(SUMIF([1]Transferencias!$P$7:$Q$359,CONCATENATE("08",RIGHT(CONCATENATE("0",DAY(CH13)),2),RIGHT(CONCATENATE("0",MONTH(CH13)),2)),[1]Transferencias!$Q$7:$Q$359),0)</f>
        <v>0</v>
      </c>
      <c r="CI57" s="5">
        <f>IFERROR(SUMIF([1]Transferencias!$P$7:$Q$359,CONCATENATE("08",RIGHT(CONCATENATE("0",DAY(CI13)),2),RIGHT(CONCATENATE("0",MONTH(CI13)),2)),[1]Transferencias!$Q$7:$Q$359),0)</f>
        <v>0</v>
      </c>
      <c r="CJ57" s="5">
        <f>IFERROR(SUMIF([1]Transferencias!$P$7:$Q$359,CONCATENATE("08",RIGHT(CONCATENATE("0",DAY(CJ13)),2),RIGHT(CONCATENATE("0",MONTH(CJ13)),2)),[1]Transferencias!$Q$7:$Q$359),0)</f>
        <v>0</v>
      </c>
      <c r="CK57" s="5">
        <f>IFERROR(SUMIF([1]Transferencias!$P$7:$Q$359,CONCATENATE("08",RIGHT(CONCATENATE("0",DAY(CK13)),2),RIGHT(CONCATENATE("0",MONTH(CK13)),2)),[1]Transferencias!$Q$7:$Q$359),0)</f>
        <v>0</v>
      </c>
      <c r="CL57" s="5">
        <f>IFERROR(SUMIF([1]Transferencias!$P$7:$Q$359,CONCATENATE("08",RIGHT(CONCATENATE("0",DAY(CL13)),2),RIGHT(CONCATENATE("0",MONTH(CL13)),2)),[1]Transferencias!$Q$7:$Q$359),0)</f>
        <v>0</v>
      </c>
      <c r="CM57" s="5">
        <f>IFERROR(SUMIF([1]Transferencias!$P$7:$Q$359,CONCATENATE("08",RIGHT(CONCATENATE("0",DAY(CM13)),2),RIGHT(CONCATENATE("0",MONTH(CM13)),2)),[1]Transferencias!$Q$7:$Q$359),0)</f>
        <v>0</v>
      </c>
      <c r="CN57" s="5">
        <f>IFERROR(SUMIF([1]Transferencias!$P$7:$Q$359,CONCATENATE("08",RIGHT(CONCATENATE("0",DAY(CN13)),2),RIGHT(CONCATENATE("0",MONTH(CN13)),2)),[1]Transferencias!$Q$7:$Q$359),0)</f>
        <v>0</v>
      </c>
      <c r="CO57" s="5">
        <f>IFERROR(SUMIF([1]Transferencias!$P$7:$Q$359,CONCATENATE("08",RIGHT(CONCATENATE("0",DAY(CO13)),2),RIGHT(CONCATENATE("0",MONTH(CO13)),2)),[1]Transferencias!$Q$7:$Q$359),0)</f>
        <v>0</v>
      </c>
      <c r="CP57" s="5">
        <f>IFERROR(SUMIF([1]Transferencias!$P$7:$Q$359,CONCATENATE("08",RIGHT(CONCATENATE("0",DAY(CP13)),2),RIGHT(CONCATENATE("0",MONTH(CP13)),2)),[1]Transferencias!$Q$7:$Q$359),0)</f>
        <v>0</v>
      </c>
      <c r="CQ57" s="5">
        <f>IFERROR(SUMIF([1]Transferencias!$P$7:$Q$359,CONCATENATE("08",RIGHT(CONCATENATE("0",DAY(CQ13)),2),RIGHT(CONCATENATE("0",MONTH(CQ13)),2)),[1]Transferencias!$Q$7:$Q$359),0)</f>
        <v>0</v>
      </c>
      <c r="CR57" s="5">
        <f>IFERROR(SUMIF([1]Transferencias!$P$7:$Q$359,CONCATENATE("08",RIGHT(CONCATENATE("0",DAY(CR13)),2),RIGHT(CONCATENATE("0",MONTH(CR13)),2)),[1]Transferencias!$Q$7:$Q$359),0)</f>
        <v>0</v>
      </c>
      <c r="CS57" s="5">
        <f>IFERROR(SUMIF([1]Transferencias!$P$7:$Q$359,CONCATENATE("08",RIGHT(CONCATENATE("0",DAY(CS13)),2),RIGHT(CONCATENATE("0",MONTH(CS13)),2)),[1]Transferencias!$Q$7:$Q$359),0)</f>
        <v>0</v>
      </c>
      <c r="CT57" s="5">
        <f>IFERROR(SUMIF([1]Transferencias!$P$7:$Q$359,CONCATENATE("08",RIGHT(CONCATENATE("0",DAY(CT13)),2),RIGHT(CONCATENATE("0",MONTH(CT13)),2)),[1]Transferencias!$Q$7:$Q$359),0)</f>
        <v>0</v>
      </c>
      <c r="CU57" s="5">
        <f>IFERROR(SUMIF([1]Transferencias!$P$7:$Q$359,CONCATENATE("08",RIGHT(CONCATENATE("0",DAY(CU13)),2),RIGHT(CONCATENATE("0",MONTH(CU13)),2)),[1]Transferencias!$Q$7:$Q$359),0)</f>
        <v>0</v>
      </c>
      <c r="CV57" s="5">
        <f>IFERROR(SUMIF([1]Transferencias!$P$7:$Q$359,CONCATENATE("08",RIGHT(CONCATENATE("0",DAY(CV13)),2),RIGHT(CONCATENATE("0",MONTH(CV13)),2)),[1]Transferencias!$Q$7:$Q$359),0)</f>
        <v>0</v>
      </c>
      <c r="CW57" s="5">
        <f>IFERROR(SUMIF([1]Transferencias!$P$7:$Q$359,CONCATENATE("08",RIGHT(CONCATENATE("0",DAY(CW13)),2),RIGHT(CONCATENATE("0",MONTH(CW13)),2)),[1]Transferencias!$Q$7:$Q$359),0)</f>
        <v>0</v>
      </c>
      <c r="CX57" s="5">
        <f>IFERROR(SUMIF([1]Transferencias!$P$7:$Q$359,CONCATENATE("08",RIGHT(CONCATENATE("0",DAY(CX13)),2),RIGHT(CONCATENATE("0",MONTH(CX13)),2)),[1]Transferencias!$Q$7:$Q$359),0)</f>
        <v>0</v>
      </c>
      <c r="CY57" s="5">
        <f>IFERROR(SUMIF([1]Transferencias!$P$7:$Q$359,CONCATENATE("08",RIGHT(CONCATENATE("0",DAY(CY13)),2),RIGHT(CONCATENATE("0",MONTH(CY13)),2)),[1]Transferencias!$Q$7:$Q$359),0)</f>
        <v>0</v>
      </c>
      <c r="CZ57" s="5">
        <f>IFERROR(SUMIF([1]Transferencias!$P$7:$Q$359,CONCATENATE("08",RIGHT(CONCATENATE("0",DAY(CZ13)),2),RIGHT(CONCATENATE("0",MONTH(CZ13)),2)),[1]Transferencias!$Q$7:$Q$359),0)</f>
        <v>0</v>
      </c>
      <c r="DA57" s="5">
        <f>IFERROR(SUMIF([1]Transferencias!$P$7:$Q$359,CONCATENATE("08",RIGHT(CONCATENATE("0",DAY(DA13)),2),RIGHT(CONCATENATE("0",MONTH(DA13)),2)),[1]Transferencias!$Q$7:$Q$359),0)</f>
        <v>0</v>
      </c>
      <c r="DB57" s="5">
        <f>IFERROR(SUMIF([1]Transferencias!$P$7:$Q$359,CONCATENATE("08",RIGHT(CONCATENATE("0",DAY(DB13)),2),RIGHT(CONCATENATE("0",MONTH(DB13)),2)),[1]Transferencias!$Q$7:$Q$359),0)</f>
        <v>0</v>
      </c>
      <c r="DC57" s="5">
        <f>IFERROR(SUMIF([1]Transferencias!$P$7:$Q$359,CONCATENATE("08",RIGHT(CONCATENATE("0",DAY(DC13)),2),RIGHT(CONCATENATE("0",MONTH(DC13)),2)),[1]Transferencias!$Q$7:$Q$359),0)</f>
        <v>0</v>
      </c>
      <c r="DD57" s="5">
        <f>IFERROR(SUMIF([1]Transferencias!$P$7:$Q$359,CONCATENATE("08",RIGHT(CONCATENATE("0",DAY(DD13)),2),RIGHT(CONCATENATE("0",MONTH(DD13)),2)),[1]Transferencias!$Q$7:$Q$359),0)</f>
        <v>0</v>
      </c>
      <c r="DE57" s="5">
        <f>IFERROR(SUMIF([1]Transferencias!$P$7:$Q$359,CONCATENATE("08",RIGHT(CONCATENATE("0",DAY(DE13)),2),RIGHT(CONCATENATE("0",MONTH(DE13)),2)),[1]Transferencias!$Q$7:$Q$359),0)</f>
        <v>0</v>
      </c>
      <c r="DF57" s="5">
        <f>IFERROR(SUMIF([1]Transferencias!$P$7:$Q$359,CONCATENATE("08",RIGHT(CONCATENATE("0",DAY(DF13)),2),RIGHT(CONCATENATE("0",MONTH(DF13)),2)),[1]Transferencias!$Q$7:$Q$359),0)</f>
        <v>0</v>
      </c>
      <c r="DG57" s="5">
        <f>IFERROR(SUMIF([1]Transferencias!$P$7:$Q$359,CONCATENATE("08",RIGHT(CONCATENATE("0",DAY(DG13)),2),RIGHT(CONCATENATE("0",MONTH(DG13)),2)),[1]Transferencias!$Q$7:$Q$359),0)</f>
        <v>0</v>
      </c>
      <c r="DH57" s="5">
        <f>IFERROR(SUMIF([1]Transferencias!$P$7:$Q$359,CONCATENATE("08",RIGHT(CONCATENATE("0",DAY(DH13)),2),RIGHT(CONCATENATE("0",MONTH(DH13)),2)),[1]Transferencias!$Q$7:$Q$359),0)</f>
        <v>0</v>
      </c>
      <c r="DI57" s="5">
        <f>IFERROR(SUMIF([1]Transferencias!$P$7:$Q$359,CONCATENATE("08",RIGHT(CONCATENATE("0",DAY(DI13)),2),RIGHT(CONCATENATE("0",MONTH(DI13)),2)),[1]Transferencias!$Q$7:$Q$359),0)</f>
        <v>0</v>
      </c>
      <c r="DJ57" s="5">
        <f>IFERROR(SUMIF([1]Transferencias!$P$7:$Q$359,CONCATENATE("08",RIGHT(CONCATENATE("0",DAY(DJ13)),2),RIGHT(CONCATENATE("0",MONTH(DJ13)),2)),[1]Transferencias!$Q$7:$Q$359),0)</f>
        <v>0</v>
      </c>
      <c r="DK57" s="5">
        <f>IFERROR(SUMIF([1]Transferencias!$P$7:$Q$359,CONCATENATE("08",RIGHT(CONCATENATE("0",DAY(DK13)),2),RIGHT(CONCATENATE("0",MONTH(DK13)),2)),[1]Transferencias!$Q$7:$Q$359),0)</f>
        <v>0</v>
      </c>
      <c r="DL57" s="5">
        <f>IFERROR(SUMIF([1]Transferencias!$P$7:$Q$359,CONCATENATE("08",RIGHT(CONCATENATE("0",DAY(DL13)),2),RIGHT(CONCATENATE("0",MONTH(DL13)),2)),[1]Transferencias!$Q$7:$Q$359),0)</f>
        <v>0</v>
      </c>
      <c r="DM57" s="5">
        <f>IFERROR(SUMIF([1]Transferencias!$P$7:$Q$359,CONCATENATE("08",RIGHT(CONCATENATE("0",DAY(DM13)),2),RIGHT(CONCATENATE("0",MONTH(DM13)),2)),[1]Transferencias!$Q$7:$Q$359),0)</f>
        <v>0</v>
      </c>
      <c r="DN57" s="5">
        <f>IFERROR(SUMIF([1]Transferencias!$P$7:$Q$359,CONCATENATE("08",RIGHT(CONCATENATE("0",DAY(DN13)),2),RIGHT(CONCATENATE("0",MONTH(DN13)),2)),[1]Transferencias!$Q$7:$Q$359),0)</f>
        <v>0</v>
      </c>
      <c r="DO57" s="5">
        <f>IFERROR(SUMIF([1]Transferencias!$P$7:$Q$359,CONCATENATE("08",RIGHT(CONCATENATE("0",DAY(DO13)),2),RIGHT(CONCATENATE("0",MONTH(DO13)),2)),[1]Transferencias!$Q$7:$Q$359),0)</f>
        <v>0</v>
      </c>
      <c r="DP57" s="5">
        <f>IFERROR(SUMIF([1]Transferencias!$P$7:$Q$359,CONCATENATE("08",RIGHT(CONCATENATE("0",DAY(DP13)),2),RIGHT(CONCATENATE("0",MONTH(DP13)),2)),[1]Transferencias!$Q$7:$Q$359),0)</f>
        <v>0</v>
      </c>
      <c r="DQ57" s="5">
        <f>IFERROR(SUMIF([1]Transferencias!$P$7:$Q$359,CONCATENATE("08",RIGHT(CONCATENATE("0",DAY(DQ13)),2),RIGHT(CONCATENATE("0",MONTH(DQ13)),2)),[1]Transferencias!$Q$7:$Q$359),0)</f>
        <v>0</v>
      </c>
      <c r="DR57" s="5">
        <f>IFERROR(SUMIF([1]Transferencias!$P$7:$Q$359,CONCATENATE("08",RIGHT(CONCATENATE("0",DAY(DR13)),2),RIGHT(CONCATENATE("0",MONTH(DR13)),2)),[1]Transferencias!$Q$7:$Q$359),0)</f>
        <v>0</v>
      </c>
      <c r="DS57" s="5">
        <f>IFERROR(SUMIF([1]Transferencias!$P$7:$Q$359,CONCATENATE("08",RIGHT(CONCATENATE("0",DAY(DS13)),2),RIGHT(CONCATENATE("0",MONTH(DS13)),2)),[1]Transferencias!$Q$7:$Q$359),0)</f>
        <v>0</v>
      </c>
      <c r="DT57" s="5">
        <f>IFERROR(SUMIF([1]Transferencias!$P$7:$Q$359,CONCATENATE("08",RIGHT(CONCATENATE("0",DAY(DT13)),2),RIGHT(CONCATENATE("0",MONTH(DT13)),2)),[1]Transferencias!$Q$7:$Q$359),0)</f>
        <v>0</v>
      </c>
      <c r="DU57" s="5">
        <f>IFERROR(SUMIF([1]Transferencias!$P$7:$Q$359,CONCATENATE("08",RIGHT(CONCATENATE("0",DAY(DU13)),2),RIGHT(CONCATENATE("0",MONTH(DU13)),2)),[1]Transferencias!$Q$7:$Q$359),0)</f>
        <v>0</v>
      </c>
      <c r="DV57" s="5">
        <f>IFERROR(SUMIF([1]Transferencias!$P$7:$Q$359,CONCATENATE("08",RIGHT(CONCATENATE("0",DAY(DV13)),2),RIGHT(CONCATENATE("0",MONTH(DV13)),2)),[1]Transferencias!$Q$7:$Q$359),0)</f>
        <v>0</v>
      </c>
      <c r="DW57" s="5">
        <f>IFERROR(SUMIF([1]Transferencias!$P$7:$Q$359,CONCATENATE("08",RIGHT(CONCATENATE("0",DAY(DW13)),2),RIGHT(CONCATENATE("0",MONTH(DW13)),2)),[1]Transferencias!$Q$7:$Q$359),0)</f>
        <v>0</v>
      </c>
      <c r="DX57" s="5">
        <f>IFERROR(SUMIF([1]Transferencias!$P$7:$Q$359,CONCATENATE("08",RIGHT(CONCATENATE("0",DAY(DX13)),2),RIGHT(CONCATENATE("0",MONTH(DX13)),2)),[1]Transferencias!$Q$7:$Q$359),0)</f>
        <v>0</v>
      </c>
      <c r="DY57" s="5">
        <f>IFERROR(SUMIF([1]Transferencias!$P$7:$Q$359,CONCATENATE("08",RIGHT(CONCATENATE("0",DAY(DY13)),2),RIGHT(CONCATENATE("0",MONTH(DY13)),2)),[1]Transferencias!$Q$7:$Q$359),0)</f>
        <v>0</v>
      </c>
      <c r="DZ57" s="5">
        <f>IFERROR(SUMIF([1]Transferencias!$P$7:$Q$359,CONCATENATE("08",RIGHT(CONCATENATE("0",DAY(DZ13)),2),RIGHT(CONCATENATE("0",MONTH(DZ13)),2)),[1]Transferencias!$Q$7:$Q$359),0)</f>
        <v>0</v>
      </c>
      <c r="EA57" s="5">
        <f>IFERROR(SUMIF([1]Transferencias!$P$7:$Q$359,CONCATENATE("08",RIGHT(CONCATENATE("0",DAY(EA13)),2),RIGHT(CONCATENATE("0",MONTH(EA13)),2)),[1]Transferencias!$Q$7:$Q$359),0)</f>
        <v>0</v>
      </c>
      <c r="EB57" s="5">
        <f>IFERROR(SUMIF([1]Transferencias!$P$7:$Q$359,CONCATENATE("08",RIGHT(CONCATENATE("0",DAY(EB13)),2),RIGHT(CONCATENATE("0",MONTH(EB13)),2)),[1]Transferencias!$Q$7:$Q$359),0)</f>
        <v>0</v>
      </c>
      <c r="EC57" s="5">
        <f>IFERROR(SUMIF([1]Transferencias!$P$7:$Q$359,CONCATENATE("08",RIGHT(CONCATENATE("0",DAY(EC13)),2),RIGHT(CONCATENATE("0",MONTH(EC13)),2)),[1]Transferencias!$Q$7:$Q$359),0)</f>
        <v>0</v>
      </c>
      <c r="ED57" s="5">
        <f>IFERROR(SUMIF([1]Transferencias!$P$7:$Q$359,CONCATENATE("08",RIGHT(CONCATENATE("0",DAY(ED13)),2),RIGHT(CONCATENATE("0",MONTH(ED13)),2)),[1]Transferencias!$Q$7:$Q$359),0)</f>
        <v>0</v>
      </c>
      <c r="EE57" s="5">
        <f>IFERROR(SUMIF([1]Transferencias!$P$7:$Q$359,CONCATENATE("08",RIGHT(CONCATENATE("0",DAY(EE13)),2),RIGHT(CONCATENATE("0",MONTH(EE13)),2)),[1]Transferencias!$Q$7:$Q$359),0)</f>
        <v>0</v>
      </c>
      <c r="EF57" s="5">
        <f>IFERROR(SUMIF([1]Transferencias!$P$7:$Q$359,CONCATENATE("08",RIGHT(CONCATENATE("0",DAY(EF13)),2),RIGHT(CONCATENATE("0",MONTH(EF13)),2)),[1]Transferencias!$Q$7:$Q$359),0)</f>
        <v>0</v>
      </c>
      <c r="EG57" s="5">
        <f>IFERROR(SUMIF([1]Transferencias!$P$7:$Q$359,CONCATENATE("08",RIGHT(CONCATENATE("0",DAY(EG13)),2),RIGHT(CONCATENATE("0",MONTH(EG13)),2)),[1]Transferencias!$Q$7:$Q$359),0)</f>
        <v>0</v>
      </c>
      <c r="EH57" s="5">
        <f>IFERROR(SUMIF([1]Transferencias!$P$7:$Q$359,CONCATENATE("08",RIGHT(CONCATENATE("0",DAY(EH13)),2),RIGHT(CONCATENATE("0",MONTH(EH13)),2)),[1]Transferencias!$Q$7:$Q$359),0)</f>
        <v>0</v>
      </c>
      <c r="EI57" s="5">
        <f>IFERROR(SUMIF([1]Transferencias!$P$7:$Q$359,CONCATENATE("08",RIGHT(CONCATENATE("0",DAY(EI13)),2),RIGHT(CONCATENATE("0",MONTH(EI13)),2)),[1]Transferencias!$Q$7:$Q$359),0)</f>
        <v>0</v>
      </c>
      <c r="EJ57" s="5">
        <f>IFERROR(SUMIF([1]Transferencias!$P$7:$Q$359,CONCATENATE("08",RIGHT(CONCATENATE("0",DAY(EJ13)),2),RIGHT(CONCATENATE("0",MONTH(EJ13)),2)),[1]Transferencias!$Q$7:$Q$359),0)</f>
        <v>0</v>
      </c>
      <c r="EK57" s="5">
        <f>IFERROR(SUMIF([1]Transferencias!$P$7:$Q$359,CONCATENATE("08",RIGHT(CONCATENATE("0",DAY(EK13)),2),RIGHT(CONCATENATE("0",MONTH(EK13)),2)),[1]Transferencias!$Q$7:$Q$359),0)</f>
        <v>0</v>
      </c>
      <c r="EL57" s="5">
        <f>IFERROR(SUMIF([1]Transferencias!$P$7:$Q$359,CONCATENATE("08",RIGHT(CONCATENATE("0",DAY(EL13)),2),RIGHT(CONCATENATE("0",MONTH(EL13)),2)),[1]Transferencias!$Q$7:$Q$359),0)</f>
        <v>0</v>
      </c>
      <c r="EM57" s="5">
        <f>IFERROR(SUMIF([1]Transferencias!$P$7:$Q$359,CONCATENATE("08",RIGHT(CONCATENATE("0",DAY(EM13)),2),RIGHT(CONCATENATE("0",MONTH(EM13)),2)),[1]Transferencias!$Q$7:$Q$359),0)</f>
        <v>0</v>
      </c>
      <c r="EN57" s="5">
        <f>IFERROR(SUMIF([1]Transferencias!$P$7:$Q$359,CONCATENATE("08",RIGHT(CONCATENATE("0",DAY(EN13)),2),RIGHT(CONCATENATE("0",MONTH(EN13)),2)),[1]Transferencias!$Q$7:$Q$359),0)</f>
        <v>0</v>
      </c>
      <c r="EO57" s="5">
        <f>IFERROR(SUMIF([1]Transferencias!$P$7:$Q$359,CONCATENATE("08",RIGHT(CONCATENATE("0",DAY(EO13)),2),RIGHT(CONCATENATE("0",MONTH(EO13)),2)),[1]Transferencias!$Q$7:$Q$359),0)</f>
        <v>0</v>
      </c>
      <c r="EP57" s="5">
        <f>IFERROR(SUMIF([1]Transferencias!$P$7:$Q$359,CONCATENATE("08",RIGHT(CONCATENATE("0",DAY(EP13)),2),RIGHT(CONCATENATE("0",MONTH(EP13)),2)),[1]Transferencias!$Q$7:$Q$359),0)</f>
        <v>0</v>
      </c>
      <c r="EQ57" s="5">
        <f>IFERROR(SUMIF([1]Transferencias!$P$7:$Q$359,CONCATENATE("08",RIGHT(CONCATENATE("0",DAY(EQ13)),2),RIGHT(CONCATENATE("0",MONTH(EQ13)),2)),[1]Transferencias!$Q$7:$Q$359),0)</f>
        <v>0</v>
      </c>
      <c r="ER57" s="5">
        <f>IFERROR(SUMIF([1]Transferencias!$P$7:$Q$359,CONCATENATE("08",RIGHT(CONCATENATE("0",DAY(ER13)),2),RIGHT(CONCATENATE("0",MONTH(ER13)),2)),[1]Transferencias!$Q$7:$Q$359),0)</f>
        <v>0</v>
      </c>
      <c r="ES57" s="5">
        <f>IFERROR(SUMIF([1]Transferencias!$P$7:$Q$359,CONCATENATE("08",RIGHT(CONCATENATE("0",DAY(ES13)),2),RIGHT(CONCATENATE("0",MONTH(ES13)),2)),[1]Transferencias!$Q$7:$Q$359),0)</f>
        <v>0</v>
      </c>
      <c r="ET57" s="5">
        <f>IFERROR(SUMIF([1]Transferencias!$P$7:$Q$359,CONCATENATE("08",RIGHT(CONCATENATE("0",DAY(ET13)),2),RIGHT(CONCATENATE("0",MONTH(ET13)),2)),[1]Transferencias!$Q$7:$Q$359),0)</f>
        <v>0</v>
      </c>
      <c r="EU57" s="5">
        <f>IFERROR(SUMIF([1]Transferencias!$P$7:$Q$359,CONCATENATE("08",RIGHT(CONCATENATE("0",DAY(EU13)),2),RIGHT(CONCATENATE("0",MONTH(EU13)),2)),[1]Transferencias!$Q$7:$Q$359),0)</f>
        <v>0</v>
      </c>
      <c r="EV57" s="5">
        <f>IFERROR(SUMIF([1]Transferencias!$P$7:$Q$359,CONCATENATE("08",RIGHT(CONCATENATE("0",DAY(EV13)),2),RIGHT(CONCATENATE("0",MONTH(EV13)),2)),[1]Transferencias!$Q$7:$Q$359),0)</f>
        <v>0</v>
      </c>
      <c r="EW57" s="5">
        <f>IFERROR(SUMIF([1]Transferencias!$P$7:$Q$359,CONCATENATE("08",RIGHT(CONCATENATE("0",DAY(EW13)),2),RIGHT(CONCATENATE("0",MONTH(EW13)),2)),[1]Transferencias!$Q$7:$Q$359),0)</f>
        <v>0</v>
      </c>
      <c r="EX57" s="5">
        <f>IFERROR(SUMIF([1]Transferencias!$P$7:$Q$359,CONCATENATE("08",RIGHT(CONCATENATE("0",DAY(EX13)),2),RIGHT(CONCATENATE("0",MONTH(EX13)),2)),[1]Transferencias!$Q$7:$Q$359),0)</f>
        <v>0</v>
      </c>
      <c r="EY57" s="5">
        <f>IFERROR(SUMIF([1]Transferencias!$P$7:$Q$359,CONCATENATE("08",RIGHT(CONCATENATE("0",DAY(EY13)),2),RIGHT(CONCATENATE("0",MONTH(EY13)),2)),[1]Transferencias!$Q$7:$Q$359),0)</f>
        <v>0</v>
      </c>
      <c r="EZ57" s="5">
        <f>IFERROR(SUMIF([1]Transferencias!$P$7:$Q$359,CONCATENATE("08",RIGHT(CONCATENATE("0",DAY(EZ13)),2),RIGHT(CONCATENATE("0",MONTH(EZ13)),2)),[1]Transferencias!$Q$7:$Q$359),0)</f>
        <v>0</v>
      </c>
      <c r="FA57" s="5">
        <f>IFERROR(SUMIF([1]Transferencias!$P$7:$Q$359,CONCATENATE("08",RIGHT(CONCATENATE("0",DAY(FA13)),2),RIGHT(CONCATENATE("0",MONTH(FA13)),2)),[1]Transferencias!$Q$7:$Q$359),0)</f>
        <v>0</v>
      </c>
      <c r="FB57" s="5">
        <f>IFERROR(SUMIF([1]Transferencias!$P$7:$Q$359,CONCATENATE("08",RIGHT(CONCATENATE("0",DAY(FB13)),2),RIGHT(CONCATENATE("0",MONTH(FB13)),2)),[1]Transferencias!$Q$7:$Q$359),0)</f>
        <v>0</v>
      </c>
      <c r="FC57" s="5">
        <f>IFERROR(SUMIF([1]Transferencias!$P$7:$Q$359,CONCATENATE("08",RIGHT(CONCATENATE("0",DAY(FC13)),2),RIGHT(CONCATENATE("0",MONTH(FC13)),2)),[1]Transferencias!$Q$7:$Q$359),0)</f>
        <v>0</v>
      </c>
      <c r="FD57" s="5">
        <f>IFERROR(SUMIF([1]Transferencias!$P$7:$Q$359,CONCATENATE("08",RIGHT(CONCATENATE("0",DAY(FD13)),2),RIGHT(CONCATENATE("0",MONTH(FD13)),2)),[1]Transferencias!$Q$7:$Q$359),0)</f>
        <v>0</v>
      </c>
      <c r="FE57" s="5">
        <f>IFERROR(SUMIF([1]Transferencias!$P$7:$Q$359,CONCATENATE("08",RIGHT(CONCATENATE("0",DAY(FE13)),2),RIGHT(CONCATENATE("0",MONTH(FE13)),2)),[1]Transferencias!$Q$7:$Q$359),0)</f>
        <v>0</v>
      </c>
      <c r="FF57" s="5">
        <f>IFERROR(SUMIF([1]Transferencias!$P$7:$Q$359,CONCATENATE("08",RIGHT(CONCATENATE("0",DAY(FF13)),2),RIGHT(CONCATENATE("0",MONTH(FF13)),2)),[1]Transferencias!$Q$7:$Q$359),0)</f>
        <v>0</v>
      </c>
      <c r="FG57" s="5">
        <f>IFERROR(SUMIF([1]Transferencias!$P$7:$Q$359,CONCATENATE("08",RIGHT(CONCATENATE("0",DAY(FG13)),2),RIGHT(CONCATENATE("0",MONTH(FG13)),2)),[1]Transferencias!$Q$7:$Q$359),0)</f>
        <v>0</v>
      </c>
      <c r="FH57" s="5">
        <f>IFERROR(SUMIF([1]Transferencias!$P$7:$Q$359,CONCATENATE("08",RIGHT(CONCATENATE("0",DAY(FH13)),2),RIGHT(CONCATENATE("0",MONTH(FH13)),2)),[1]Transferencias!$Q$7:$Q$359),0)</f>
        <v>0</v>
      </c>
      <c r="FI57" s="5">
        <f>IFERROR(SUMIF([1]Transferencias!$P$7:$Q$359,CONCATENATE("08",RIGHT(CONCATENATE("0",DAY(FI13)),2),RIGHT(CONCATENATE("0",MONTH(FI13)),2)),[1]Transferencias!$Q$7:$Q$359),0)</f>
        <v>0</v>
      </c>
      <c r="FJ57" s="5">
        <f>IFERROR(SUMIF([1]Transferencias!$P$7:$Q$359,CONCATENATE("08",RIGHT(CONCATENATE("0",DAY(FJ13)),2),RIGHT(CONCATENATE("0",MONTH(FJ13)),2)),[1]Transferencias!$Q$7:$Q$359),0)</f>
        <v>0</v>
      </c>
      <c r="FK57" s="5">
        <f>IFERROR(SUMIF([1]Transferencias!$P$7:$Q$359,CONCATENATE("08",RIGHT(CONCATENATE("0",DAY(FK13)),2),RIGHT(CONCATENATE("0",MONTH(FK13)),2)),[1]Transferencias!$Q$7:$Q$359),0)</f>
        <v>0</v>
      </c>
      <c r="FL57" s="5">
        <f>IFERROR(SUMIF([1]Transferencias!$P$7:$Q$359,CONCATENATE("08",RIGHT(CONCATENATE("0",DAY(FL13)),2),RIGHT(CONCATENATE("0",MONTH(FL13)),2)),[1]Transferencias!$Q$7:$Q$359),0)</f>
        <v>0</v>
      </c>
      <c r="FM57" s="5">
        <f>IFERROR(SUMIF([1]Transferencias!$P$7:$Q$359,CONCATENATE("08",RIGHT(CONCATENATE("0",DAY(FM13)),2),RIGHT(CONCATENATE("0",MONTH(FM13)),2)),[1]Transferencias!$Q$7:$Q$359),0)</f>
        <v>0</v>
      </c>
      <c r="FN57" s="5">
        <f>IFERROR(SUMIF([1]Transferencias!$P$7:$Q$359,CONCATENATE("08",RIGHT(CONCATENATE("0",DAY(FN13)),2),RIGHT(CONCATENATE("0",MONTH(FN13)),2)),[1]Transferencias!$Q$7:$Q$359),0)</f>
        <v>0</v>
      </c>
      <c r="FO57" s="5">
        <f>IFERROR(SUMIF([1]Transferencias!$P$7:$Q$359,CONCATENATE("08",RIGHT(CONCATENATE("0",DAY(FO13)),2),RIGHT(CONCATENATE("0",MONTH(FO13)),2)),[1]Transferencias!$Q$7:$Q$359),0)</f>
        <v>0</v>
      </c>
      <c r="FP57" s="5">
        <f>IFERROR(SUMIF([1]Transferencias!$P$7:$Q$359,CONCATENATE("08",RIGHT(CONCATENATE("0",DAY(FP13)),2),RIGHT(CONCATENATE("0",MONTH(FP13)),2)),[1]Transferencias!$Q$7:$Q$359),0)</f>
        <v>0</v>
      </c>
      <c r="FQ57" s="5">
        <f>IFERROR(SUMIF([1]Transferencias!$P$7:$Q$359,CONCATENATE("08",RIGHT(CONCATENATE("0",DAY(FQ13)),2),RIGHT(CONCATENATE("0",MONTH(FQ13)),2)),[1]Transferencias!$Q$7:$Q$359),0)</f>
        <v>0</v>
      </c>
      <c r="FR57" s="5">
        <f>IFERROR(SUMIF([1]Transferencias!$P$7:$Q$359,CONCATENATE("08",RIGHT(CONCATENATE("0",DAY(FR13)),2),RIGHT(CONCATENATE("0",MONTH(FR13)),2)),[1]Transferencias!$Q$7:$Q$359),0)</f>
        <v>0</v>
      </c>
      <c r="FS57" s="5">
        <f>IFERROR(SUMIF([1]Transferencias!$P$7:$Q$359,CONCATENATE("08",RIGHT(CONCATENATE("0",DAY(FS13)),2),RIGHT(CONCATENATE("0",MONTH(FS13)),2)),[1]Transferencias!$Q$7:$Q$359),0)</f>
        <v>0</v>
      </c>
      <c r="FT57" s="5">
        <f>IFERROR(SUMIF([1]Transferencias!$P$7:$Q$359,CONCATENATE("08",RIGHT(CONCATENATE("0",DAY(FT13)),2),RIGHT(CONCATENATE("0",MONTH(FT13)),2)),[1]Transferencias!$Q$7:$Q$359),0)</f>
        <v>0</v>
      </c>
      <c r="FU57" s="5">
        <f>IFERROR(SUMIF([1]Transferencias!$P$7:$Q$359,CONCATENATE("08",RIGHT(CONCATENATE("0",DAY(FU13)),2),RIGHT(CONCATENATE("0",MONTH(FU13)),2)),[1]Transferencias!$Q$7:$Q$359),0)</f>
        <v>0</v>
      </c>
      <c r="FV57" s="5">
        <f>IFERROR(SUMIF([1]Transferencias!$P$7:$Q$359,CONCATENATE("08",RIGHT(CONCATENATE("0",DAY(FV13)),2),RIGHT(CONCATENATE("0",MONTH(FV13)),2)),[1]Transferencias!$Q$7:$Q$359),0)</f>
        <v>0</v>
      </c>
      <c r="FW57" s="5">
        <f>IFERROR(SUMIF([1]Transferencias!$P$7:$Q$359,CONCATENATE("08",RIGHT(CONCATENATE("0",DAY(FW13)),2),RIGHT(CONCATENATE("0",MONTH(FW13)),2)),[1]Transferencias!$Q$7:$Q$359),0)</f>
        <v>0</v>
      </c>
      <c r="FX57" s="5">
        <f>IFERROR(SUMIF([1]Transferencias!$P$7:$Q$359,CONCATENATE("08",RIGHT(CONCATENATE("0",DAY(FX13)),2),RIGHT(CONCATENATE("0",MONTH(FX13)),2)),[1]Transferencias!$Q$7:$Q$359),0)</f>
        <v>0</v>
      </c>
      <c r="FY57" s="5">
        <f>IFERROR(SUMIF([1]Transferencias!$P$7:$Q$359,CONCATENATE("08",RIGHT(CONCATENATE("0",DAY(FY13)),2),RIGHT(CONCATENATE("0",MONTH(FY13)),2)),[1]Transferencias!$Q$7:$Q$359),0)</f>
        <v>0</v>
      </c>
      <c r="FZ57" s="5">
        <f>IFERROR(SUMIF([1]Transferencias!$P$7:$Q$359,CONCATENATE("08",RIGHT(CONCATENATE("0",DAY(FZ13)),2),RIGHT(CONCATENATE("0",MONTH(FZ13)),2)),[1]Transferencias!$Q$7:$Q$359),0)</f>
        <v>0</v>
      </c>
      <c r="GA57" s="5">
        <f>IFERROR(SUMIF([1]Transferencias!$P$7:$Q$359,CONCATENATE("08",RIGHT(CONCATENATE("0",DAY(GA13)),2),RIGHT(CONCATENATE("0",MONTH(GA13)),2)),[1]Transferencias!$Q$7:$Q$359),0)</f>
        <v>0</v>
      </c>
      <c r="GB57" s="5">
        <f>IFERROR(SUMIF([1]Transferencias!$P$7:$Q$359,CONCATENATE("08",RIGHT(CONCATENATE("0",DAY(GB13)),2),RIGHT(CONCATENATE("0",MONTH(GB13)),2)),[1]Transferencias!$Q$7:$Q$359),0)</f>
        <v>0</v>
      </c>
      <c r="GC57" s="5">
        <f>IFERROR(SUMIF([1]Transferencias!$P$7:$Q$359,CONCATENATE("08",RIGHT(CONCATENATE("0",DAY(GC13)),2),RIGHT(CONCATENATE("0",MONTH(GC13)),2)),[1]Transferencias!$Q$7:$Q$359),0)</f>
        <v>0</v>
      </c>
      <c r="GD57" s="5">
        <f>IFERROR(SUMIF([1]Transferencias!$P$7:$Q$359,CONCATENATE("08",RIGHT(CONCATENATE("0",DAY(GD13)),2),RIGHT(CONCATENATE("0",MONTH(GD13)),2)),[1]Transferencias!$Q$7:$Q$359),0)</f>
        <v>0</v>
      </c>
      <c r="GE57" s="5">
        <f>IFERROR(SUMIF([1]Transferencias!$P$7:$Q$359,CONCATENATE("08",RIGHT(CONCATENATE("0",DAY(GE13)),2),RIGHT(CONCATENATE("0",MONTH(GE13)),2)),[1]Transferencias!$Q$7:$Q$359),0)</f>
        <v>0</v>
      </c>
      <c r="GF57" s="5">
        <f>IFERROR(SUMIF([1]Transferencias!$P$7:$Q$359,CONCATENATE("08",RIGHT(CONCATENATE("0",DAY(GF13)),2),RIGHT(CONCATENATE("0",MONTH(GF13)),2)),[1]Transferencias!$Q$7:$Q$359),0)</f>
        <v>0</v>
      </c>
      <c r="GG57" s="5">
        <f>IFERROR(SUMIF([1]Transferencias!$P$7:$Q$359,CONCATENATE("08",RIGHT(CONCATENATE("0",DAY(GG13)),2),RIGHT(CONCATENATE("0",MONTH(GG13)),2)),[1]Transferencias!$Q$7:$Q$359),0)</f>
        <v>0</v>
      </c>
      <c r="GH57" s="5">
        <f>IFERROR(SUMIF([1]Transferencias!$P$7:$Q$359,CONCATENATE("08",RIGHT(CONCATENATE("0",DAY(GH13)),2),RIGHT(CONCATENATE("0",MONTH(GH13)),2)),[1]Transferencias!$Q$7:$Q$359),0)</f>
        <v>0</v>
      </c>
      <c r="GI57" s="5">
        <f>IFERROR(SUMIF([1]Transferencias!$P$7:$Q$359,CONCATENATE("08",RIGHT(CONCATENATE("0",DAY(GI13)),2),RIGHT(CONCATENATE("0",MONTH(GI13)),2)),[1]Transferencias!$Q$7:$Q$359),0)</f>
        <v>0</v>
      </c>
      <c r="GJ57" s="5">
        <f>IFERROR(SUMIF([1]Transferencias!$P$7:$Q$359,CONCATENATE("08",RIGHT(CONCATENATE("0",DAY(GJ13)),2),RIGHT(CONCATENATE("0",MONTH(GJ13)),2)),[1]Transferencias!$Q$7:$Q$359),0)</f>
        <v>0</v>
      </c>
      <c r="GK57" s="5">
        <f>IFERROR(SUMIF([1]Transferencias!$P$7:$Q$359,CONCATENATE("08",RIGHT(CONCATENATE("0",DAY(GK13)),2),RIGHT(CONCATENATE("0",MONTH(GK13)),2)),[1]Transferencias!$Q$7:$Q$359),0)</f>
        <v>0</v>
      </c>
      <c r="GL57" s="5">
        <f>IFERROR(SUMIF([1]Transferencias!$P$7:$Q$359,CONCATENATE("08",RIGHT(CONCATENATE("0",DAY(GL13)),2),RIGHT(CONCATENATE("0",MONTH(GL13)),2)),[1]Transferencias!$Q$7:$Q$359),0)</f>
        <v>0</v>
      </c>
      <c r="GM57" s="5">
        <f>IFERROR(SUMIF([1]Transferencias!$P$7:$Q$359,CONCATENATE("08",RIGHT(CONCATENATE("0",DAY(GM13)),2),RIGHT(CONCATENATE("0",MONTH(GM13)),2)),[1]Transferencias!$Q$7:$Q$359),0)</f>
        <v>0</v>
      </c>
      <c r="GN57" s="5">
        <f>IFERROR(SUMIF([1]Transferencias!$P$7:$Q$359,CONCATENATE("08",RIGHT(CONCATENATE("0",DAY(GN13)),2),RIGHT(CONCATENATE("0",MONTH(GN13)),2)),[1]Transferencias!$Q$7:$Q$359),0)</f>
        <v>0</v>
      </c>
      <c r="GO57" s="5">
        <f>IFERROR(SUMIF([1]Transferencias!$P$7:$Q$359,CONCATENATE("08",RIGHT(CONCATENATE("0",DAY(GO13)),2),RIGHT(CONCATENATE("0",MONTH(GO13)),2)),[1]Transferencias!$Q$7:$Q$359),0)</f>
        <v>0</v>
      </c>
      <c r="GP57" s="5">
        <f>IFERROR(SUMIF([1]Transferencias!$P$7:$Q$359,CONCATENATE("08",RIGHT(CONCATENATE("0",DAY(GP13)),2),RIGHT(CONCATENATE("0",MONTH(GP13)),2)),[1]Transferencias!$Q$7:$Q$359),0)</f>
        <v>0</v>
      </c>
      <c r="GQ57" s="5">
        <f>IFERROR(SUMIF([1]Transferencias!$P$7:$Q$359,CONCATENATE("08",RIGHT(CONCATENATE("0",DAY(GQ13)),2),RIGHT(CONCATENATE("0",MONTH(GQ13)),2)),[1]Transferencias!$Q$7:$Q$359),0)</f>
        <v>0</v>
      </c>
      <c r="GR57" s="5">
        <f>IFERROR(SUMIF([1]Transferencias!$P$7:$Q$359,CONCATENATE("08",RIGHT(CONCATENATE("0",DAY(GR13)),2),RIGHT(CONCATENATE("0",MONTH(GR13)),2)),[1]Transferencias!$Q$7:$Q$359),0)</f>
        <v>0</v>
      </c>
      <c r="GS57" s="5">
        <f>IFERROR(SUMIF([1]Transferencias!$P$7:$Q$359,CONCATENATE("08",RIGHT(CONCATENATE("0",DAY(GS13)),2),RIGHT(CONCATENATE("0",MONTH(GS13)),2)),[1]Transferencias!$Q$7:$Q$359),0)</f>
        <v>0</v>
      </c>
      <c r="GT57" s="5">
        <f>IFERROR(SUMIF([1]Transferencias!$P$7:$Q$359,CONCATENATE("08",RIGHT(CONCATENATE("0",DAY(GT13)),2),RIGHT(CONCATENATE("0",MONTH(GT13)),2)),[1]Transferencias!$Q$7:$Q$359),0)</f>
        <v>0</v>
      </c>
      <c r="GU57" s="5">
        <f>IFERROR(SUMIF([1]Transferencias!$P$7:$Q$359,CONCATENATE("08",RIGHT(CONCATENATE("0",DAY(GU13)),2),RIGHT(CONCATENATE("0",MONTH(GU13)),2)),[1]Transferencias!$Q$7:$Q$359),0)</f>
        <v>0</v>
      </c>
      <c r="GV57" s="5">
        <f>IFERROR(SUMIF([1]Transferencias!$P$7:$Q$359,CONCATENATE("08",RIGHT(CONCATENATE("0",DAY(GV13)),2),RIGHT(CONCATENATE("0",MONTH(GV13)),2)),[1]Transferencias!$Q$7:$Q$359),0)</f>
        <v>0</v>
      </c>
      <c r="GW57" s="5">
        <f>IFERROR(SUMIF([1]Transferencias!$P$7:$Q$359,CONCATENATE("08",RIGHT(CONCATENATE("0",DAY(GW13)),2),RIGHT(CONCATENATE("0",MONTH(GW13)),2)),[1]Transferencias!$Q$7:$Q$359),0)</f>
        <v>0</v>
      </c>
      <c r="GX57" s="5">
        <f>IFERROR(SUMIF([1]Transferencias!$P$7:$Q$359,CONCATENATE("08",RIGHT(CONCATENATE("0",DAY(GX13)),2),RIGHT(CONCATENATE("0",MONTH(GX13)),2)),[1]Transferencias!$Q$7:$Q$359),0)</f>
        <v>0</v>
      </c>
      <c r="GY57" s="5">
        <f>IFERROR(SUMIF([1]Transferencias!$P$7:$Q$359,CONCATENATE("08",RIGHT(CONCATENATE("0",DAY(GY13)),2),RIGHT(CONCATENATE("0",MONTH(GY13)),2)),[1]Transferencias!$Q$7:$Q$359),0)</f>
        <v>0</v>
      </c>
      <c r="GZ57" s="5">
        <f>IFERROR(SUMIF([1]Transferencias!$P$7:$Q$359,CONCATENATE("08",RIGHT(CONCATENATE("0",DAY(GZ13)),2),RIGHT(CONCATENATE("0",MONTH(GZ13)),2)),[1]Transferencias!$Q$7:$Q$359),0)</f>
        <v>0</v>
      </c>
      <c r="HA57" s="5">
        <f>IFERROR(SUMIF([1]Transferencias!$P$7:$Q$359,CONCATENATE("08",RIGHT(CONCATENATE("0",DAY(HA13)),2),RIGHT(CONCATENATE("0",MONTH(HA13)),2)),[1]Transferencias!$Q$7:$Q$359),0)</f>
        <v>0</v>
      </c>
      <c r="HB57" s="5">
        <f>IFERROR(SUMIF([1]Transferencias!$P$7:$Q$359,CONCATENATE("08",RIGHT(CONCATENATE("0",DAY(HB13)),2),RIGHT(CONCATENATE("0",MONTH(HB13)),2)),[1]Transferencias!$Q$7:$Q$359),0)</f>
        <v>0</v>
      </c>
      <c r="HC57" s="5">
        <f>IFERROR(SUMIF([1]Transferencias!$P$7:$Q$359,CONCATENATE("08",RIGHT(CONCATENATE("0",DAY(HC13)),2),RIGHT(CONCATENATE("0",MONTH(HC13)),2)),[1]Transferencias!$Q$7:$Q$359),0)</f>
        <v>0</v>
      </c>
      <c r="HD57" s="5">
        <f>IFERROR(SUMIF([1]Transferencias!$P$7:$Q$359,CONCATENATE("08",RIGHT(CONCATENATE("0",DAY(HD13)),2),RIGHT(CONCATENATE("0",MONTH(HD13)),2)),[1]Transferencias!$Q$7:$Q$359),0)</f>
        <v>0</v>
      </c>
      <c r="HE57" s="5">
        <f>IFERROR(SUMIF([1]Transferencias!$P$7:$Q$359,CONCATENATE("08",RIGHT(CONCATENATE("0",DAY(HE13)),2),RIGHT(CONCATENATE("0",MONTH(HE13)),2)),[1]Transferencias!$Q$7:$Q$359),0)</f>
        <v>0</v>
      </c>
      <c r="HF57" s="5">
        <f>IFERROR(SUMIF([1]Transferencias!$P$7:$Q$359,CONCATENATE("08",RIGHT(CONCATENATE("0",DAY(HF13)),2),RIGHT(CONCATENATE("0",MONTH(HF13)),2)),[1]Transferencias!$Q$7:$Q$359),0)</f>
        <v>0</v>
      </c>
      <c r="HG57" s="5">
        <f>IFERROR(SUMIF([1]Transferencias!$P$7:$Q$359,CONCATENATE("08",RIGHT(CONCATENATE("0",DAY(HG13)),2),RIGHT(CONCATENATE("0",MONTH(HG13)),2)),[1]Transferencias!$Q$7:$Q$359),0)</f>
        <v>0</v>
      </c>
      <c r="HH57" s="5">
        <f>IFERROR(SUMIF([1]Transferencias!$P$7:$Q$359,CONCATENATE("08",RIGHT(CONCATENATE("0",DAY(HH13)),2),RIGHT(CONCATENATE("0",MONTH(HH13)),2)),[1]Transferencias!$Q$7:$Q$359),0)</f>
        <v>0</v>
      </c>
      <c r="HI57" s="5">
        <f>IFERROR(SUMIF([1]Transferencias!$P$7:$Q$359,CONCATENATE("08",RIGHT(CONCATENATE("0",DAY(HI13)),2),RIGHT(CONCATENATE("0",MONTH(HI13)),2)),[1]Transferencias!$Q$7:$Q$359),0)</f>
        <v>0</v>
      </c>
      <c r="HJ57" s="5">
        <f>IFERROR(SUMIF([1]Transferencias!$P$7:$Q$359,CONCATENATE("08",RIGHT(CONCATENATE("0",DAY(HJ13)),2),RIGHT(CONCATENATE("0",MONTH(HJ13)),2)),[1]Transferencias!$Q$7:$Q$359),0)</f>
        <v>0</v>
      </c>
      <c r="HK57" s="5">
        <f>IFERROR(SUMIF([1]Transferencias!$P$7:$Q$359,CONCATENATE("08",RIGHT(CONCATENATE("0",DAY(HK13)),2),RIGHT(CONCATENATE("0",MONTH(HK13)),2)),[1]Transferencias!$Q$7:$Q$359),0)</f>
        <v>0</v>
      </c>
      <c r="HL57" s="5">
        <f>IFERROR(SUMIF([1]Transferencias!$P$7:$Q$359,CONCATENATE("08",RIGHT(CONCATENATE("0",DAY(HL13)),2),RIGHT(CONCATENATE("0",MONTH(HL13)),2)),[1]Transferencias!$Q$7:$Q$359),0)</f>
        <v>0</v>
      </c>
      <c r="HM57" s="5">
        <f>IFERROR(SUMIF([1]Transferencias!$P$7:$Q$359,CONCATENATE("08",RIGHT(CONCATENATE("0",DAY(HM13)),2),RIGHT(CONCATENATE("0",MONTH(HM13)),2)),[1]Transferencias!$Q$7:$Q$359),0)</f>
        <v>0</v>
      </c>
      <c r="HN57" s="5">
        <f>IFERROR(SUMIF([1]Transferencias!$P$7:$Q$359,CONCATENATE("08",RIGHT(CONCATENATE("0",DAY(HN13)),2),RIGHT(CONCATENATE("0",MONTH(HN13)),2)),[1]Transferencias!$Q$7:$Q$359),0)</f>
        <v>0</v>
      </c>
      <c r="HO57" s="5">
        <f>IFERROR(SUMIF([1]Transferencias!$P$7:$Q$359,CONCATENATE("08",RIGHT(CONCATENATE("0",DAY(HO13)),2),RIGHT(CONCATENATE("0",MONTH(HO13)),2)),[1]Transferencias!$Q$7:$Q$359),0)</f>
        <v>0</v>
      </c>
      <c r="HP57" s="5">
        <f>IFERROR(SUMIF([1]Transferencias!$P$7:$Q$359,CONCATENATE("08",RIGHT(CONCATENATE("0",DAY(HP13)),2),RIGHT(CONCATENATE("0",MONTH(HP13)),2)),[1]Transferencias!$Q$7:$Q$359),0)</f>
        <v>0</v>
      </c>
      <c r="HQ57" s="5">
        <f>IFERROR(SUMIF([1]Transferencias!$P$7:$Q$359,CONCATENATE("08",RIGHT(CONCATENATE("0",DAY(HQ13)),2),RIGHT(CONCATENATE("0",MONTH(HQ13)),2)),[1]Transferencias!$Q$7:$Q$359),0)</f>
        <v>0</v>
      </c>
      <c r="HR57" s="5">
        <f>IFERROR(SUMIF([1]Transferencias!$P$7:$Q$359,CONCATENATE("08",RIGHT(CONCATENATE("0",DAY(HR13)),2),RIGHT(CONCATENATE("0",MONTH(HR13)),2)),[1]Transferencias!$Q$7:$Q$359),0)</f>
        <v>0</v>
      </c>
      <c r="HS57" s="5">
        <f>IFERROR(SUMIF([1]Transferencias!$P$7:$Q$359,CONCATENATE("08",RIGHT(CONCATENATE("0",DAY(HS13)),2),RIGHT(CONCATENATE("0",MONTH(HS13)),2)),[1]Transferencias!$Q$7:$Q$359),0)</f>
        <v>0</v>
      </c>
      <c r="HT57" s="5">
        <f>IFERROR(SUMIF([1]Transferencias!$P$7:$Q$359,CONCATENATE("08",RIGHT(CONCATENATE("0",DAY(HT13)),2),RIGHT(CONCATENATE("0",MONTH(HT13)),2)),[1]Transferencias!$Q$7:$Q$359),0)</f>
        <v>0</v>
      </c>
      <c r="HU57" s="5">
        <f>IFERROR(SUMIF([1]Transferencias!$P$7:$Q$359,CONCATENATE("08",RIGHT(CONCATENATE("0",DAY(HU13)),2),RIGHT(CONCATENATE("0",MONTH(HU13)),2)),[1]Transferencias!$Q$7:$Q$359),0)</f>
        <v>0</v>
      </c>
      <c r="HV57" s="5">
        <f>IFERROR(SUMIF([1]Transferencias!$P$7:$Q$359,CONCATENATE("08",RIGHT(CONCATENATE("0",DAY(HV13)),2),RIGHT(CONCATENATE("0",MONTH(HV13)),2)),[1]Transferencias!$Q$7:$Q$359),0)</f>
        <v>0</v>
      </c>
      <c r="HW57" s="5">
        <f>IFERROR(SUMIF([1]Transferencias!$P$7:$Q$359,CONCATENATE("08",RIGHT(CONCATENATE("0",DAY(HW13)),2),RIGHT(CONCATENATE("0",MONTH(HW13)),2)),[1]Transferencias!$Q$7:$Q$359),0)</f>
        <v>0</v>
      </c>
      <c r="HX57" s="5">
        <f>IFERROR(SUMIF([1]Transferencias!$P$7:$Q$359,CONCATENATE("08",RIGHT(CONCATENATE("0",DAY(HX13)),2),RIGHT(CONCATENATE("0",MONTH(HX13)),2)),[1]Transferencias!$Q$7:$Q$359),0)</f>
        <v>0</v>
      </c>
      <c r="HY57" s="5">
        <f>IFERROR(SUMIF([1]Transferencias!$P$7:$Q$359,CONCATENATE("08",RIGHT(CONCATENATE("0",DAY(HY13)),2),RIGHT(CONCATENATE("0",MONTH(HY13)),2)),[1]Transferencias!$Q$7:$Q$359),0)</f>
        <v>0</v>
      </c>
      <c r="HZ57" s="5">
        <f>IFERROR(SUMIF([1]Transferencias!$P$7:$Q$359,CONCATENATE("08",RIGHT(CONCATENATE("0",DAY(HZ13)),2),RIGHT(CONCATENATE("0",MONTH(HZ13)),2)),[1]Transferencias!$Q$7:$Q$359),0)</f>
        <v>0</v>
      </c>
      <c r="IA57" s="5">
        <f>IFERROR(SUMIF([1]Transferencias!$P$7:$Q$359,CONCATENATE("08",RIGHT(CONCATENATE("0",DAY(IA13)),2),RIGHT(CONCATENATE("0",MONTH(IA13)),2)),[1]Transferencias!$Q$7:$Q$359),0)</f>
        <v>0</v>
      </c>
      <c r="IB57" s="5">
        <f>IFERROR(SUMIF([1]Transferencias!$P$7:$Q$359,CONCATENATE("08",RIGHT(CONCATENATE("0",DAY(IB13)),2),RIGHT(CONCATENATE("0",MONTH(IB13)),2)),[1]Transferencias!$Q$7:$Q$359),0)</f>
        <v>0</v>
      </c>
      <c r="IC57" s="5">
        <f>IFERROR(SUMIF([1]Transferencias!$P$7:$Q$359,CONCATENATE("08",RIGHT(CONCATENATE("0",DAY(IC13)),2),RIGHT(CONCATENATE("0",MONTH(IC13)),2)),[1]Transferencias!$Q$7:$Q$359),0)</f>
        <v>0</v>
      </c>
      <c r="ID57" s="5">
        <f>IFERROR(SUMIF([1]Transferencias!$P$7:$Q$359,CONCATENATE("08",RIGHT(CONCATENATE("0",DAY(ID13)),2),RIGHT(CONCATENATE("0",MONTH(ID13)),2)),[1]Transferencias!$Q$7:$Q$359),0)</f>
        <v>0</v>
      </c>
      <c r="IE57" s="5">
        <f>IFERROR(SUMIF([1]Transferencias!$P$7:$Q$359,CONCATENATE("08",RIGHT(CONCATENATE("0",DAY(IE13)),2),RIGHT(CONCATENATE("0",MONTH(IE13)),2)),[1]Transferencias!$Q$7:$Q$359),0)</f>
        <v>0</v>
      </c>
      <c r="IF57" s="5">
        <f>IFERROR(SUMIF([1]Transferencias!$P$7:$Q$359,CONCATENATE("08",RIGHT(CONCATENATE("0",DAY(IF13)),2),RIGHT(CONCATENATE("0",MONTH(IF13)),2)),[1]Transferencias!$Q$7:$Q$359),0)</f>
        <v>0</v>
      </c>
      <c r="IG57" s="5">
        <f>IFERROR(SUMIF([1]Transferencias!$P$7:$Q$359,CONCATENATE("08",RIGHT(CONCATENATE("0",DAY(IG13)),2),RIGHT(CONCATENATE("0",MONTH(IG13)),2)),[1]Transferencias!$Q$7:$Q$359),0)</f>
        <v>0</v>
      </c>
      <c r="IH57" s="5">
        <f>IFERROR(SUMIF([1]Transferencias!$P$7:$Q$359,CONCATENATE("08",RIGHT(CONCATENATE("0",DAY(IH13)),2),RIGHT(CONCATENATE("0",MONTH(IH13)),2)),[1]Transferencias!$Q$7:$Q$359),0)</f>
        <v>0</v>
      </c>
      <c r="II57" s="5">
        <f>IFERROR(SUMIF([1]Transferencias!$P$7:$Q$359,CONCATENATE("08",RIGHT(CONCATENATE("0",DAY(II13)),2),RIGHT(CONCATENATE("0",MONTH(II13)),2)),[1]Transferencias!$Q$7:$Q$359),0)</f>
        <v>0</v>
      </c>
      <c r="IJ57" s="5">
        <f>IFERROR(SUMIF([1]Transferencias!$P$7:$Q$359,CONCATENATE("08",RIGHT(CONCATENATE("0",DAY(IJ13)),2),RIGHT(CONCATENATE("0",MONTH(IJ13)),2)),[1]Transferencias!$Q$7:$Q$359),0)</f>
        <v>0</v>
      </c>
      <c r="IK57" s="5">
        <f>IFERROR(SUMIF([1]Transferencias!$P$7:$Q$359,CONCATENATE("08",RIGHT(CONCATENATE("0",DAY(IK13)),2),RIGHT(CONCATENATE("0",MONTH(IK13)),2)),[1]Transferencias!$Q$7:$Q$359),0)</f>
        <v>0</v>
      </c>
      <c r="IL57" s="5">
        <f>IFERROR(SUMIF([1]Transferencias!$P$7:$Q$359,CONCATENATE("08",RIGHT(CONCATENATE("0",DAY(IL13)),2),RIGHT(CONCATENATE("0",MONTH(IL13)),2)),[1]Transferencias!$Q$7:$Q$359),0)</f>
        <v>0</v>
      </c>
      <c r="IM57" s="5">
        <f>IFERROR(SUMIF([1]Transferencias!$P$7:$Q$359,CONCATENATE("08",RIGHT(CONCATENATE("0",DAY(IM13)),2),RIGHT(CONCATENATE("0",MONTH(IM13)),2)),[1]Transferencias!$Q$7:$Q$359),0)</f>
        <v>0</v>
      </c>
      <c r="IN57" s="5">
        <f>IFERROR(SUMIF([1]Transferencias!$P$7:$Q$359,CONCATENATE("08",RIGHT(CONCATENATE("0",DAY(IN13)),2),RIGHT(CONCATENATE("0",MONTH(IN13)),2)),[1]Transferencias!$Q$7:$Q$359),0)</f>
        <v>0</v>
      </c>
      <c r="IO57" s="5">
        <f>IFERROR(SUMIF([1]Transferencias!$P$7:$Q$359,CONCATENATE("08",RIGHT(CONCATENATE("0",DAY(IO13)),2),RIGHT(CONCATENATE("0",MONTH(IO13)),2)),[1]Transferencias!$Q$7:$Q$359),0)</f>
        <v>0</v>
      </c>
      <c r="IP57" s="5">
        <f>IFERROR(SUMIF([1]Transferencias!$P$7:$Q$359,CONCATENATE("08",RIGHT(CONCATENATE("0",DAY(IP13)),2),RIGHT(CONCATENATE("0",MONTH(IP13)),2)),[1]Transferencias!$Q$7:$Q$359),0)</f>
        <v>0</v>
      </c>
      <c r="IQ57" s="5">
        <f>IFERROR(SUMIF([1]Transferencias!$P$7:$Q$359,CONCATENATE("08",RIGHT(CONCATENATE("0",DAY(IQ13)),2),RIGHT(CONCATENATE("0",MONTH(IQ13)),2)),[1]Transferencias!$Q$7:$Q$359),0)</f>
        <v>0</v>
      </c>
      <c r="IR57" s="5">
        <f>IFERROR(SUMIF([1]Transferencias!$P$7:$Q$359,CONCATENATE("08",RIGHT(CONCATENATE("0",DAY(IR13)),2),RIGHT(CONCATENATE("0",MONTH(IR13)),2)),[1]Transferencias!$Q$7:$Q$359),0)</f>
        <v>0</v>
      </c>
      <c r="IS57" s="5">
        <f>IFERROR(SUMIF([1]Transferencias!$P$7:$Q$359,CONCATENATE("08",RIGHT(CONCATENATE("0",DAY(IS13)),2),RIGHT(CONCATENATE("0",MONTH(IS13)),2)),[1]Transferencias!$Q$7:$Q$359),0)</f>
        <v>0</v>
      </c>
      <c r="IT57" s="5">
        <f>IFERROR(SUMIF([1]Transferencias!$P$7:$Q$359,CONCATENATE("08",RIGHT(CONCATENATE("0",DAY(IT13)),2),RIGHT(CONCATENATE("0",MONTH(IT13)),2)),[1]Transferencias!$Q$7:$Q$359),0)</f>
        <v>0</v>
      </c>
      <c r="IU57" s="5">
        <f>IFERROR(SUMIF([1]Transferencias!$P$7:$Q$359,CONCATENATE("08",RIGHT(CONCATENATE("0",DAY(IU13)),2),RIGHT(CONCATENATE("0",MONTH(IU13)),2)),[1]Transferencias!$Q$7:$Q$359),0)</f>
        <v>0</v>
      </c>
      <c r="IV57" s="5">
        <f>IFERROR(SUMIF([1]Transferencias!$P$7:$Q$359,CONCATENATE("08",RIGHT(CONCATENATE("0",DAY(IV13)),2),RIGHT(CONCATENATE("0",MONTH(IV13)),2)),[1]Transferencias!$Q$7:$Q$359),0)</f>
        <v>0</v>
      </c>
      <c r="IW57" s="5">
        <f>IFERROR(SUMIF([1]Transferencias!$P$7:$Q$359,CONCATENATE("08",RIGHT(CONCATENATE("0",DAY(IW13)),2),RIGHT(CONCATENATE("0",MONTH(IW13)),2)),[1]Transferencias!$Q$7:$Q$359),0)</f>
        <v>0</v>
      </c>
      <c r="IX57" s="5">
        <f>IFERROR(SUMIF([1]Transferencias!$P$7:$Q$359,CONCATENATE("08",RIGHT(CONCATENATE("0",DAY(IX13)),2),RIGHT(CONCATENATE("0",MONTH(IX13)),2)),[1]Transferencias!$Q$7:$Q$359),0)</f>
        <v>0</v>
      </c>
      <c r="IY57" s="5">
        <f>IFERROR(SUMIF([1]Transferencias!$P$7:$Q$359,CONCATENATE("08",RIGHT(CONCATENATE("0",DAY(IY13)),2),RIGHT(CONCATENATE("0",MONTH(IY13)),2)),[1]Transferencias!$Q$7:$Q$359),0)</f>
        <v>0</v>
      </c>
      <c r="IZ57" s="5">
        <f>IFERROR(SUMIF([1]Transferencias!$P$7:$Q$359,CONCATENATE("08",RIGHT(CONCATENATE("0",DAY(IZ13)),2),RIGHT(CONCATENATE("0",MONTH(IZ13)),2)),[1]Transferencias!$Q$7:$Q$359),0)</f>
        <v>0</v>
      </c>
      <c r="JA57" s="5">
        <f>IFERROR(SUMIF([1]Transferencias!$P$7:$Q$359,CONCATENATE("08",RIGHT(CONCATENATE("0",DAY(JA13)),2),RIGHT(CONCATENATE("0",MONTH(JA13)),2)),[1]Transferencias!$Q$7:$Q$359),0)</f>
        <v>0</v>
      </c>
      <c r="JB57" s="5">
        <f>IFERROR(SUMIF([1]Transferencias!$P$7:$Q$359,CONCATENATE("08",RIGHT(CONCATENATE("0",DAY(JB13)),2),RIGHT(CONCATENATE("0",MONTH(JB13)),2)),[1]Transferencias!$Q$7:$Q$359),0)</f>
        <v>0</v>
      </c>
      <c r="JC57" s="5">
        <f>IFERROR(SUMIF([1]Transferencias!$P$7:$Q$359,CONCATENATE("08",RIGHT(CONCATENATE("0",DAY(JC13)),2),RIGHT(CONCATENATE("0",MONTH(JC13)),2)),[1]Transferencias!$Q$7:$Q$359),0)</f>
        <v>0</v>
      </c>
      <c r="JD57" s="5">
        <f>IFERROR(SUMIF([1]Transferencias!$P$7:$Q$359,CONCATENATE("08",RIGHT(CONCATENATE("0",DAY(JD13)),2),RIGHT(CONCATENATE("0",MONTH(JD13)),2)),[1]Transferencias!$Q$7:$Q$359),0)</f>
        <v>0</v>
      </c>
      <c r="JE57" s="5">
        <f>IFERROR(SUMIF([1]Transferencias!$P$7:$Q$359,CONCATENATE("08",RIGHT(CONCATENATE("0",DAY(JE13)),2),RIGHT(CONCATENATE("0",MONTH(JE13)),2)),[1]Transferencias!$Q$7:$Q$359),0)</f>
        <v>0</v>
      </c>
      <c r="JF57" s="5">
        <f>IFERROR(SUMIF([1]Transferencias!$P$7:$Q$359,CONCATENATE("08",RIGHT(CONCATENATE("0",DAY(JF13)),2),RIGHT(CONCATENATE("0",MONTH(JF13)),2)),[1]Transferencias!$Q$7:$Q$359),0)</f>
        <v>0</v>
      </c>
      <c r="JG57" s="5">
        <f>IFERROR(SUMIF([1]Transferencias!$P$7:$Q$359,CONCATENATE("08",RIGHT(CONCATENATE("0",DAY(JG13)),2),RIGHT(CONCATENATE("0",MONTH(JG13)),2)),[1]Transferencias!$Q$7:$Q$359),0)</f>
        <v>0</v>
      </c>
      <c r="JH57" s="5">
        <f>IFERROR(SUMIF([1]Transferencias!$P$7:$Q$359,CONCATENATE("08",RIGHT(CONCATENATE("0",DAY(JH13)),2),RIGHT(CONCATENATE("0",MONTH(JH13)),2)),[1]Transferencias!$Q$7:$Q$359),0)</f>
        <v>0</v>
      </c>
      <c r="JI57" s="5">
        <f>IFERROR(SUMIF([1]Transferencias!$P$7:$Q$359,CONCATENATE("08",RIGHT(CONCATENATE("0",DAY(JI13)),2),RIGHT(CONCATENATE("0",MONTH(JI13)),2)),[1]Transferencias!$Q$7:$Q$359),0)</f>
        <v>0</v>
      </c>
      <c r="JJ57" s="5">
        <f>IFERROR(SUMIF([1]Transferencias!$P$7:$Q$359,CONCATENATE("08",RIGHT(CONCATENATE("0",DAY(JJ13)),2),RIGHT(CONCATENATE("0",MONTH(JJ13)),2)),[1]Transferencias!$Q$7:$Q$359),0)</f>
        <v>0</v>
      </c>
      <c r="JK57" s="5">
        <f>IFERROR(SUMIF([1]Transferencias!$P$7:$Q$359,CONCATENATE("08",RIGHT(CONCATENATE("0",DAY(JK13)),2),RIGHT(CONCATENATE("0",MONTH(JK13)),2)),[1]Transferencias!$Q$7:$Q$359),0)</f>
        <v>0</v>
      </c>
      <c r="JL57" s="5">
        <f>IFERROR(SUMIF([1]Transferencias!$P$7:$Q$359,CONCATENATE("08",RIGHT(CONCATENATE("0",DAY(JL13)),2),RIGHT(CONCATENATE("0",MONTH(JL13)),2)),[1]Transferencias!$Q$7:$Q$359),0)</f>
        <v>0</v>
      </c>
      <c r="JM57" s="5">
        <f>IFERROR(SUMIF([1]Transferencias!$P$7:$Q$359,CONCATENATE("08",RIGHT(CONCATENATE("0",DAY(JM13)),2),RIGHT(CONCATENATE("0",MONTH(JM13)),2)),[1]Transferencias!$Q$7:$Q$359),0)</f>
        <v>0</v>
      </c>
      <c r="JN57" s="5">
        <f>IFERROR(SUMIF([1]Transferencias!$P$7:$Q$359,CONCATENATE("08",RIGHT(CONCATENATE("0",DAY(JN13)),2),RIGHT(CONCATENATE("0",MONTH(JN13)),2)),[1]Transferencias!$Q$7:$Q$359),0)</f>
        <v>0</v>
      </c>
      <c r="JO57" s="5">
        <f>IFERROR(SUMIF([1]Transferencias!$P$7:$Q$359,CONCATENATE("08",RIGHT(CONCATENATE("0",DAY(JO13)),2),RIGHT(CONCATENATE("0",MONTH(JO13)),2)),[1]Transferencias!$Q$7:$Q$359),0)</f>
        <v>0</v>
      </c>
      <c r="JP57" s="5">
        <f>IFERROR(SUMIF([1]Transferencias!$P$7:$Q$359,CONCATENATE("08",RIGHT(CONCATENATE("0",DAY(JP13)),2),RIGHT(CONCATENATE("0",MONTH(JP13)),2)),[1]Transferencias!$Q$7:$Q$359),0)</f>
        <v>0</v>
      </c>
      <c r="JQ57" s="5">
        <f>IFERROR(SUMIF([1]Transferencias!$P$7:$Q$359,CONCATENATE("08",RIGHT(CONCATENATE("0",DAY(JQ13)),2),RIGHT(CONCATENATE("0",MONTH(JQ13)),2)),[1]Transferencias!$Q$7:$Q$359),0)</f>
        <v>0</v>
      </c>
      <c r="JR57" s="5">
        <f>IFERROR(SUMIF([1]Transferencias!$P$7:$Q$359,CONCATENATE("08",RIGHT(CONCATENATE("0",DAY(JR13)),2),RIGHT(CONCATENATE("0",MONTH(JR13)),2)),[1]Transferencias!$Q$7:$Q$359),0)</f>
        <v>0</v>
      </c>
      <c r="JS57" s="5">
        <f>IFERROR(SUMIF([1]Transferencias!$P$7:$Q$359,CONCATENATE("08",RIGHT(CONCATENATE("0",DAY(JS13)),2),RIGHT(CONCATENATE("0",MONTH(JS13)),2)),[1]Transferencias!$Q$7:$Q$359),0)</f>
        <v>0</v>
      </c>
      <c r="JT57" s="5">
        <f>IFERROR(SUMIF([1]Transferencias!$P$7:$Q$359,CONCATENATE("08",RIGHT(CONCATENATE("0",DAY(JT13)),2),RIGHT(CONCATENATE("0",MONTH(JT13)),2)),[1]Transferencias!$Q$7:$Q$359),0)</f>
        <v>0</v>
      </c>
      <c r="JU57" s="5">
        <f>IFERROR(SUMIF([1]Transferencias!$P$7:$Q$359,CONCATENATE("08",RIGHT(CONCATENATE("0",DAY(JU13)),2),RIGHT(CONCATENATE("0",MONTH(JU13)),2)),[1]Transferencias!$Q$7:$Q$359),0)</f>
        <v>0</v>
      </c>
      <c r="JV57" s="5">
        <f>IFERROR(SUMIF([1]Transferencias!$P$7:$Q$359,CONCATENATE("08",RIGHT(CONCATENATE("0",DAY(JV13)),2),RIGHT(CONCATENATE("0",MONTH(JV13)),2)),[1]Transferencias!$Q$7:$Q$359),0)</f>
        <v>0</v>
      </c>
      <c r="JW57" s="5">
        <f>IFERROR(SUMIF([1]Transferencias!$P$7:$Q$359,CONCATENATE("08",RIGHT(CONCATENATE("0",DAY(JW13)),2),RIGHT(CONCATENATE("0",MONTH(JW13)),2)),[1]Transferencias!$Q$7:$Q$359),0)</f>
        <v>0</v>
      </c>
      <c r="JX57" s="5">
        <f>IFERROR(SUMIF([1]Transferencias!$P$7:$Q$359,CONCATENATE("08",RIGHT(CONCATENATE("0",DAY(JX13)),2),RIGHT(CONCATENATE("0",MONTH(JX13)),2)),[1]Transferencias!$Q$7:$Q$359),0)</f>
        <v>0</v>
      </c>
      <c r="JY57" s="5">
        <f>IFERROR(SUMIF([1]Transferencias!$P$7:$Q$359,CONCATENATE("08",RIGHT(CONCATENATE("0",DAY(JY13)),2),RIGHT(CONCATENATE("0",MONTH(JY13)),2)),[1]Transferencias!$Q$7:$Q$359),0)</f>
        <v>0</v>
      </c>
      <c r="JZ57" s="5">
        <f>IFERROR(SUMIF([1]Transferencias!$P$7:$Q$359,CONCATENATE("08",RIGHT(CONCATENATE("0",DAY(JZ13)),2),RIGHT(CONCATENATE("0",MONTH(JZ13)),2)),[1]Transferencias!$Q$7:$Q$359),0)</f>
        <v>0</v>
      </c>
      <c r="KA57" s="5">
        <f>IFERROR(SUMIF([1]Transferencias!$P$7:$Q$359,CONCATENATE("08",RIGHT(CONCATENATE("0",DAY(KA13)),2),RIGHT(CONCATENATE("0",MONTH(KA13)),2)),[1]Transferencias!$Q$7:$Q$359),0)</f>
        <v>0</v>
      </c>
      <c r="KB57" s="5">
        <f>IFERROR(SUMIF([1]Transferencias!$P$7:$Q$359,CONCATENATE("08",RIGHT(CONCATENATE("0",DAY(KB13)),2),RIGHT(CONCATENATE("0",MONTH(KB13)),2)),[1]Transferencias!$Q$7:$Q$359),0)</f>
        <v>0</v>
      </c>
      <c r="KC57" s="5">
        <f>IFERROR(SUMIF([1]Transferencias!$P$7:$Q$359,CONCATENATE("08",RIGHT(CONCATENATE("0",DAY(KC13)),2),RIGHT(CONCATENATE("0",MONTH(KC13)),2)),[1]Transferencias!$Q$7:$Q$359),0)</f>
        <v>0</v>
      </c>
      <c r="KD57" s="5">
        <f>IFERROR(SUMIF([1]Transferencias!$P$7:$Q$359,CONCATENATE("08",RIGHT(CONCATENATE("0",DAY(KD13)),2),RIGHT(CONCATENATE("0",MONTH(KD13)),2)),[1]Transferencias!$Q$7:$Q$359),0)</f>
        <v>0</v>
      </c>
      <c r="KE57" s="5">
        <f>IFERROR(SUMIF([1]Transferencias!$P$7:$Q$359,CONCATENATE("08",RIGHT(CONCATENATE("0",DAY(KE13)),2),RIGHT(CONCATENATE("0",MONTH(KE13)),2)),[1]Transferencias!$Q$7:$Q$359),0)</f>
        <v>0</v>
      </c>
      <c r="KF57" s="5">
        <f>IFERROR(SUMIF([1]Transferencias!$P$7:$Q$359,CONCATENATE("08",RIGHT(CONCATENATE("0",DAY(KF13)),2),RIGHT(CONCATENATE("0",MONTH(KF13)),2)),[1]Transferencias!$Q$7:$Q$359),0)</f>
        <v>0</v>
      </c>
      <c r="KG57" s="5">
        <f>IFERROR(SUMIF([1]Transferencias!$P$7:$Q$359,CONCATENATE("08",RIGHT(CONCATENATE("0",DAY(KG13)),2),RIGHT(CONCATENATE("0",MONTH(KG13)),2)),[1]Transferencias!$Q$7:$Q$359),0)</f>
        <v>0</v>
      </c>
      <c r="KH57" s="5">
        <f>IFERROR(SUMIF([1]Transferencias!$P$7:$Q$359,CONCATENATE("08",RIGHT(CONCATENATE("0",DAY(KH13)),2),RIGHT(CONCATENATE("0",MONTH(KH13)),2)),[1]Transferencias!$Q$7:$Q$359),0)</f>
        <v>0</v>
      </c>
      <c r="KI57" s="5">
        <f>IFERROR(SUMIF([1]Transferencias!$P$7:$Q$359,CONCATENATE("08",RIGHT(CONCATENATE("0",DAY(KI13)),2),RIGHT(CONCATENATE("0",MONTH(KI13)),2)),[1]Transferencias!$Q$7:$Q$359),0)</f>
        <v>0</v>
      </c>
      <c r="KJ57" s="5">
        <f>IFERROR(SUMIF([1]Transferencias!$P$7:$Q$359,CONCATENATE("08",RIGHT(CONCATENATE("0",DAY(KJ13)),2),RIGHT(CONCATENATE("0",MONTH(KJ13)),2)),[1]Transferencias!$Q$7:$Q$359),0)</f>
        <v>0</v>
      </c>
      <c r="KK57" s="5">
        <f>IFERROR(SUMIF([1]Transferencias!$P$7:$Q$359,CONCATENATE("08",RIGHT(CONCATENATE("0",DAY(KK13)),2),RIGHT(CONCATENATE("0",MONTH(KK13)),2)),[1]Transferencias!$Q$7:$Q$359),0)</f>
        <v>0</v>
      </c>
      <c r="KL57" s="5">
        <f>IFERROR(SUMIF([1]Transferencias!$P$7:$Q$359,CONCATENATE("08",RIGHT(CONCATENATE("0",DAY(KL13)),2),RIGHT(CONCATENATE("0",MONTH(KL13)),2)),[1]Transferencias!$Q$7:$Q$359),0)</f>
        <v>0</v>
      </c>
      <c r="KM57" s="5">
        <f>IFERROR(SUMIF([1]Transferencias!$P$7:$Q$359,CONCATENATE("08",RIGHT(CONCATENATE("0",DAY(KM13)),2),RIGHT(CONCATENATE("0",MONTH(KM13)),2)),[1]Transferencias!$Q$7:$Q$359),0)</f>
        <v>0</v>
      </c>
      <c r="KN57" s="5">
        <f>IFERROR(SUMIF([1]Transferencias!$P$7:$Q$359,CONCATENATE("08",RIGHT(CONCATENATE("0",DAY(KN13)),2),RIGHT(CONCATENATE("0",MONTH(KN13)),2)),[1]Transferencias!$Q$7:$Q$359),0)</f>
        <v>0</v>
      </c>
      <c r="KO57" s="5">
        <f>IFERROR(SUMIF([1]Transferencias!$P$7:$Q$359,CONCATENATE("08",RIGHT(CONCATENATE("0",DAY(KO13)),2),RIGHT(CONCATENATE("0",MONTH(KO13)),2)),[1]Transferencias!$Q$7:$Q$359),0)</f>
        <v>0</v>
      </c>
      <c r="KP57" s="5">
        <f>IFERROR(SUMIF([1]Transferencias!$P$7:$Q$359,CONCATENATE("08",RIGHT(CONCATENATE("0",DAY(KP13)),2),RIGHT(CONCATENATE("0",MONTH(KP13)),2)),[1]Transferencias!$Q$7:$Q$359),0)</f>
        <v>0</v>
      </c>
      <c r="KQ57" s="5">
        <f>IFERROR(SUMIF([1]Transferencias!$P$7:$Q$359,CONCATENATE("08",RIGHT(CONCATENATE("0",DAY(KQ13)),2),RIGHT(CONCATENATE("0",MONTH(KQ13)),2)),[1]Transferencias!$Q$7:$Q$359),0)</f>
        <v>0</v>
      </c>
      <c r="KR57" s="5">
        <f>IFERROR(SUMIF([1]Transferencias!$P$7:$Q$359,CONCATENATE("08",RIGHT(CONCATENATE("0",DAY(KR13)),2),RIGHT(CONCATENATE("0",MONTH(KR13)),2)),[1]Transferencias!$Q$7:$Q$359),0)</f>
        <v>0</v>
      </c>
      <c r="KS57" s="5">
        <f>IFERROR(SUMIF([1]Transferencias!$P$7:$Q$359,CONCATENATE("08",RIGHT(CONCATENATE("0",DAY(KS13)),2),RIGHT(CONCATENATE("0",MONTH(KS13)),2)),[1]Transferencias!$Q$7:$Q$359),0)</f>
        <v>0</v>
      </c>
      <c r="KT57" s="5">
        <f>IFERROR(SUMIF([1]Transferencias!$P$7:$Q$359,CONCATENATE("08",RIGHT(CONCATENATE("0",DAY(KT13)),2),RIGHT(CONCATENATE("0",MONTH(KT13)),2)),[1]Transferencias!$Q$7:$Q$359),0)</f>
        <v>0</v>
      </c>
      <c r="KU57" s="5">
        <f>IFERROR(SUMIF([1]Transferencias!$P$7:$Q$359,CONCATENATE("08",RIGHT(CONCATENATE("0",DAY(KU13)),2),RIGHT(CONCATENATE("0",MONTH(KU13)),2)),[1]Transferencias!$Q$7:$Q$359),0)</f>
        <v>0</v>
      </c>
      <c r="KV57" s="5">
        <f>IFERROR(SUMIF([1]Transferencias!$P$7:$Q$359,CONCATENATE("08",RIGHT(CONCATENATE("0",DAY(KV13)),2),RIGHT(CONCATENATE("0",MONTH(KV13)),2)),[1]Transferencias!$Q$7:$Q$359),0)</f>
        <v>0</v>
      </c>
      <c r="KW57" s="5">
        <f>IFERROR(SUMIF([1]Transferencias!$P$7:$Q$359,CONCATENATE("08",RIGHT(CONCATENATE("0",DAY(KW13)),2),RIGHT(CONCATENATE("0",MONTH(KW13)),2)),[1]Transferencias!$Q$7:$Q$359),0)</f>
        <v>0</v>
      </c>
      <c r="KX57" s="5">
        <f>IFERROR(SUMIF([1]Transferencias!$P$7:$Q$359,CONCATENATE("08",RIGHT(CONCATENATE("0",DAY(KX13)),2),RIGHT(CONCATENATE("0",MONTH(KX13)),2)),[1]Transferencias!$Q$7:$Q$359),0)</f>
        <v>0</v>
      </c>
      <c r="KY57" s="5">
        <f>IFERROR(SUMIF([1]Transferencias!$P$7:$Q$359,CONCATENATE("08",RIGHT(CONCATENATE("0",DAY(KY13)),2),RIGHT(CONCATENATE("0",MONTH(KY13)),2)),[1]Transferencias!$Q$7:$Q$359),0)</f>
        <v>0</v>
      </c>
      <c r="KZ57" s="5">
        <f>IFERROR(SUMIF([1]Transferencias!$P$7:$Q$359,CONCATENATE("08",RIGHT(CONCATENATE("0",DAY(KZ13)),2),RIGHT(CONCATENATE("0",MONTH(KZ13)),2)),[1]Transferencias!$Q$7:$Q$359),0)</f>
        <v>0</v>
      </c>
      <c r="LA57" s="5">
        <f>IFERROR(SUMIF([1]Transferencias!$P$7:$Q$359,CONCATENATE("08",RIGHT(CONCATENATE("0",DAY(LA13)),2),RIGHT(CONCATENATE("0",MONTH(LA13)),2)),[1]Transferencias!$Q$7:$Q$359),0)</f>
        <v>0</v>
      </c>
      <c r="LB57" s="5">
        <f>IFERROR(SUMIF([1]Transferencias!$P$7:$Q$359,CONCATENATE("08",RIGHT(CONCATENATE("0",DAY(LB13)),2),RIGHT(CONCATENATE("0",MONTH(LB13)),2)),[1]Transferencias!$Q$7:$Q$359),0)</f>
        <v>0</v>
      </c>
      <c r="LC57" s="5">
        <f>IFERROR(SUMIF([1]Transferencias!$P$7:$Q$359,CONCATENATE("08",RIGHT(CONCATENATE("0",DAY(LC13)),2),RIGHT(CONCATENATE("0",MONTH(LC13)),2)),[1]Transferencias!$Q$7:$Q$359),0)</f>
        <v>0</v>
      </c>
      <c r="LD57" s="5">
        <f>IFERROR(SUMIF([1]Transferencias!$P$7:$Q$359,CONCATENATE("08",RIGHT(CONCATENATE("0",DAY(LD13)),2),RIGHT(CONCATENATE("0",MONTH(LD13)),2)),[1]Transferencias!$Q$7:$Q$359),0)</f>
        <v>0</v>
      </c>
      <c r="LE57" s="5">
        <f>IFERROR(SUMIF([1]Transferencias!$P$7:$Q$359,CONCATENATE("08",RIGHT(CONCATENATE("0",DAY(LE13)),2),RIGHT(CONCATENATE("0",MONTH(LE13)),2)),[1]Transferencias!$Q$7:$Q$359),0)</f>
        <v>0</v>
      </c>
      <c r="LF57" s="5">
        <f>IFERROR(SUMIF([1]Transferencias!$P$7:$Q$359,CONCATENATE("08",RIGHT(CONCATENATE("0",DAY(LF13)),2),RIGHT(CONCATENATE("0",MONTH(LF13)),2)),[1]Transferencias!$Q$7:$Q$359),0)</f>
        <v>0</v>
      </c>
      <c r="LG57" s="5">
        <f>IFERROR(SUMIF([1]Transferencias!$P$7:$Q$359,CONCATENATE("08",RIGHT(CONCATENATE("0",DAY(LG13)),2),RIGHT(CONCATENATE("0",MONTH(LG13)),2)),[1]Transferencias!$Q$7:$Q$359),0)</f>
        <v>0</v>
      </c>
      <c r="LH57" s="5">
        <f>IFERROR(SUMIF([1]Transferencias!$P$7:$Q$359,CONCATENATE("08",RIGHT(CONCATENATE("0",DAY(LH13)),2),RIGHT(CONCATENATE("0",MONTH(LH13)),2)),[1]Transferencias!$Q$7:$Q$359),0)</f>
        <v>0</v>
      </c>
      <c r="LI57" s="5">
        <f>IFERROR(SUMIF([1]Transferencias!$P$7:$Q$359,CONCATENATE("08",RIGHT(CONCATENATE("0",DAY(LI13)),2),RIGHT(CONCATENATE("0",MONTH(LI13)),2)),[1]Transferencias!$Q$7:$Q$359),0)</f>
        <v>0</v>
      </c>
      <c r="LJ57" s="5">
        <f>IFERROR(SUMIF([1]Transferencias!$P$7:$Q$359,CONCATENATE("08",RIGHT(CONCATENATE("0",DAY(LJ13)),2),RIGHT(CONCATENATE("0",MONTH(LJ13)),2)),[1]Transferencias!$Q$7:$Q$359),0)</f>
        <v>0</v>
      </c>
      <c r="LK57" s="5">
        <f>IFERROR(SUMIF([1]Transferencias!$P$7:$Q$359,CONCATENATE("08",RIGHT(CONCATENATE("0",DAY(LK13)),2),RIGHT(CONCATENATE("0",MONTH(LK13)),2)),[1]Transferencias!$Q$7:$Q$359),0)</f>
        <v>0</v>
      </c>
      <c r="LL57" s="5">
        <f>IFERROR(SUMIF([1]Transferencias!$P$7:$Q$359,CONCATENATE("08",RIGHT(CONCATENATE("0",DAY(LL13)),2),RIGHT(CONCATENATE("0",MONTH(LL13)),2)),[1]Transferencias!$Q$7:$Q$359),0)</f>
        <v>0</v>
      </c>
      <c r="LM57" s="5">
        <f>IFERROR(SUMIF([1]Transferencias!$P$7:$Q$359,CONCATENATE("08",RIGHT(CONCATENATE("0",DAY(LM13)),2),RIGHT(CONCATENATE("0",MONTH(LM13)),2)),[1]Transferencias!$Q$7:$Q$359),0)</f>
        <v>0</v>
      </c>
      <c r="LN57" s="5">
        <f>IFERROR(SUMIF([1]Transferencias!$P$7:$Q$359,CONCATENATE("08",RIGHT(CONCATENATE("0",DAY(LN13)),2),RIGHT(CONCATENATE("0",MONTH(LN13)),2)),[1]Transferencias!$Q$7:$Q$359),0)</f>
        <v>0</v>
      </c>
      <c r="LO57" s="5">
        <f>IFERROR(SUMIF([1]Transferencias!$P$7:$Q$359,CONCATENATE("08",RIGHT(CONCATENATE("0",DAY(LO13)),2),RIGHT(CONCATENATE("0",MONTH(LO13)),2)),[1]Transferencias!$Q$7:$Q$359),0)</f>
        <v>0</v>
      </c>
      <c r="LP57" s="5">
        <f>IFERROR(SUMIF([1]Transferencias!$P$7:$Q$359,CONCATENATE("08",RIGHT(CONCATENATE("0",DAY(LP13)),2),RIGHT(CONCATENATE("0",MONTH(LP13)),2)),[1]Transferencias!$Q$7:$Q$359),0)</f>
        <v>0</v>
      </c>
      <c r="LQ57" s="5">
        <f>IFERROR(SUMIF([1]Transferencias!$P$7:$Q$359,CONCATENATE("08",RIGHT(CONCATENATE("0",DAY(LQ13)),2),RIGHT(CONCATENATE("0",MONTH(LQ13)),2)),[1]Transferencias!$Q$7:$Q$359),0)</f>
        <v>0</v>
      </c>
      <c r="LR57" s="5">
        <f>IFERROR(SUMIF([1]Transferencias!$P$7:$Q$359,CONCATENATE("08",RIGHT(CONCATENATE("0",DAY(LR13)),2),RIGHT(CONCATENATE("0",MONTH(LR13)),2)),[1]Transferencias!$Q$7:$Q$359),0)</f>
        <v>0</v>
      </c>
      <c r="LS57" s="5">
        <f>IFERROR(SUMIF([1]Transferencias!$P$7:$Q$359,CONCATENATE("08",RIGHT(CONCATENATE("0",DAY(LS13)),2),RIGHT(CONCATENATE("0",MONTH(LS13)),2)),[1]Transferencias!$Q$7:$Q$359),0)</f>
        <v>0</v>
      </c>
      <c r="LT57" s="5">
        <f>IFERROR(SUMIF([1]Transferencias!$P$7:$Q$359,CONCATENATE("08",RIGHT(CONCATENATE("0",DAY(LT13)),2),RIGHT(CONCATENATE("0",MONTH(LT13)),2)),[1]Transferencias!$Q$7:$Q$359),0)</f>
        <v>0</v>
      </c>
      <c r="LU57" s="5">
        <f>IFERROR(SUMIF([1]Transferencias!$P$7:$Q$359,CONCATENATE("08",RIGHT(CONCATENATE("0",DAY(LU13)),2),RIGHT(CONCATENATE("0",MONTH(LU13)),2)),[1]Transferencias!$Q$7:$Q$359),0)</f>
        <v>0</v>
      </c>
      <c r="LV57" s="5">
        <f>IFERROR(SUMIF([1]Transferencias!$P$7:$Q$359,CONCATENATE("08",RIGHT(CONCATENATE("0",DAY(LV13)),2),RIGHT(CONCATENATE("0",MONTH(LV13)),2)),[1]Transferencias!$Q$7:$Q$359),0)</f>
        <v>0</v>
      </c>
      <c r="LW57" s="5">
        <f>IFERROR(SUMIF([1]Transferencias!$P$7:$Q$359,CONCATENATE("08",RIGHT(CONCATENATE("0",DAY(LW13)),2),RIGHT(CONCATENATE("0",MONTH(LW13)),2)),[1]Transferencias!$Q$7:$Q$359),0)</f>
        <v>0</v>
      </c>
      <c r="LX57" s="5">
        <f>IFERROR(SUMIF([1]Transferencias!$P$7:$Q$359,CONCATENATE("08",RIGHT(CONCATENATE("0",DAY(LX13)),2),RIGHT(CONCATENATE("0",MONTH(LX13)),2)),[1]Transferencias!$Q$7:$Q$359),0)</f>
        <v>0</v>
      </c>
      <c r="LY57" s="5">
        <f>IFERROR(SUMIF([1]Transferencias!$P$7:$Q$359,CONCATENATE("08",RIGHT(CONCATENATE("0",DAY(LY13)),2),RIGHT(CONCATENATE("0",MONTH(LY13)),2)),[1]Transferencias!$Q$7:$Q$359),0)</f>
        <v>0</v>
      </c>
      <c r="LZ57" s="5">
        <f>IFERROR(SUMIF([1]Transferencias!$P$7:$Q$359,CONCATENATE("08",RIGHT(CONCATENATE("0",DAY(LZ13)),2),RIGHT(CONCATENATE("0",MONTH(LZ13)),2)),[1]Transferencias!$Q$7:$Q$359),0)</f>
        <v>0</v>
      </c>
      <c r="MA57" s="5">
        <f>IFERROR(SUMIF([1]Transferencias!$P$7:$Q$359,CONCATENATE("08",RIGHT(CONCATENATE("0",DAY(MA13)),2),RIGHT(CONCATENATE("0",MONTH(MA13)),2)),[1]Transferencias!$Q$7:$Q$359),0)</f>
        <v>0</v>
      </c>
      <c r="MB57" s="5">
        <f>IFERROR(SUMIF([1]Transferencias!$P$7:$Q$359,CONCATENATE("08",RIGHT(CONCATENATE("0",DAY(MB13)),2),RIGHT(CONCATENATE("0",MONTH(MB13)),2)),[1]Transferencias!$Q$7:$Q$359),0)</f>
        <v>0</v>
      </c>
      <c r="MC57" s="5">
        <f>IFERROR(SUMIF([1]Transferencias!$P$7:$Q$359,CONCATENATE("08",RIGHT(CONCATENATE("0",DAY(MC13)),2),RIGHT(CONCATENATE("0",MONTH(MC13)),2)),[1]Transferencias!$Q$7:$Q$359),0)</f>
        <v>0</v>
      </c>
      <c r="MD57" s="5">
        <f>IFERROR(SUMIF([1]Transferencias!$P$7:$Q$359,CONCATENATE("08",RIGHT(CONCATENATE("0",DAY(MD13)),2),RIGHT(CONCATENATE("0",MONTH(MD13)),2)),[1]Transferencias!$Q$7:$Q$359),0)</f>
        <v>0</v>
      </c>
      <c r="ME57" s="5">
        <f>IFERROR(SUMIF([1]Transferencias!$P$7:$Q$359,CONCATENATE("08",RIGHT(CONCATENATE("0",DAY(ME13)),2),RIGHT(CONCATENATE("0",MONTH(ME13)),2)),[1]Transferencias!$Q$7:$Q$359),0)</f>
        <v>0</v>
      </c>
      <c r="MF57" s="5">
        <f>IFERROR(SUMIF([1]Transferencias!$P$7:$Q$359,CONCATENATE("08",RIGHT(CONCATENATE("0",DAY(MF13)),2),RIGHT(CONCATENATE("0",MONTH(MF13)),2)),[1]Transferencias!$Q$7:$Q$359),0)</f>
        <v>0</v>
      </c>
      <c r="MG57" s="5">
        <f>IFERROR(SUMIF([1]Transferencias!$P$7:$Q$359,CONCATENATE("08",RIGHT(CONCATENATE("0",DAY(MG13)),2),RIGHT(CONCATENATE("0",MONTH(MG13)),2)),[1]Transferencias!$Q$7:$Q$359),0)</f>
        <v>0</v>
      </c>
      <c r="MH57" s="5">
        <f>IFERROR(SUMIF([1]Transferencias!$P$7:$Q$359,CONCATENATE("08",RIGHT(CONCATENATE("0",DAY(MH13)),2),RIGHT(CONCATENATE("0",MONTH(MH13)),2)),[1]Transferencias!$Q$7:$Q$359),0)</f>
        <v>0</v>
      </c>
      <c r="MI57" s="5">
        <f>IFERROR(SUMIF([1]Transferencias!$P$7:$Q$359,CONCATENATE("08",RIGHT(CONCATENATE("0",DAY(MI13)),2),RIGHT(CONCATENATE("0",MONTH(MI13)),2)),[1]Transferencias!$Q$7:$Q$359),0)</f>
        <v>0</v>
      </c>
      <c r="MJ57" s="5">
        <f>IFERROR(SUMIF([1]Transferencias!$P$7:$Q$359,CONCATENATE("08",RIGHT(CONCATENATE("0",DAY(MJ13)),2),RIGHT(CONCATENATE("0",MONTH(MJ13)),2)),[1]Transferencias!$Q$7:$Q$359),0)</f>
        <v>0</v>
      </c>
      <c r="MK57" s="5">
        <f>IFERROR(SUMIF([1]Transferencias!$P$7:$Q$359,CONCATENATE("08",RIGHT(CONCATENATE("0",DAY(MK13)),2),RIGHT(CONCATENATE("0",MONTH(MK13)),2)),[1]Transferencias!$Q$7:$Q$359),0)</f>
        <v>0</v>
      </c>
      <c r="ML57" s="5">
        <f>IFERROR(SUMIF([1]Transferencias!$P$7:$Q$359,CONCATENATE("08",RIGHT(CONCATENATE("0",DAY(ML13)),2),RIGHT(CONCATENATE("0",MONTH(ML13)),2)),[1]Transferencias!$Q$7:$Q$359),0)</f>
        <v>0</v>
      </c>
      <c r="MM57" s="5">
        <f>IFERROR(SUMIF([1]Transferencias!$P$7:$Q$359,CONCATENATE("08",RIGHT(CONCATENATE("0",DAY(MM13)),2),RIGHT(CONCATENATE("0",MONTH(MM13)),2)),[1]Transferencias!$Q$7:$Q$359),0)</f>
        <v>0</v>
      </c>
      <c r="MN57" s="5">
        <f>IFERROR(SUMIF([1]Transferencias!$P$7:$Q$359,CONCATENATE("08",RIGHT(CONCATENATE("0",DAY(MN13)),2),RIGHT(CONCATENATE("0",MONTH(MN13)),2)),[1]Transferencias!$Q$7:$Q$359),0)</f>
        <v>0</v>
      </c>
      <c r="MO57" s="5">
        <f>IFERROR(SUMIF([1]Transferencias!$P$7:$Q$359,CONCATENATE("08",RIGHT(CONCATENATE("0",DAY(MO13)),2),RIGHT(CONCATENATE("0",MONTH(MO13)),2)),[1]Transferencias!$Q$7:$Q$359),0)</f>
        <v>0</v>
      </c>
      <c r="MP57" s="5">
        <f>IFERROR(SUMIF([1]Transferencias!$P$7:$Q$359,CONCATENATE("08",RIGHT(CONCATENATE("0",DAY(MP13)),2),RIGHT(CONCATENATE("0",MONTH(MP13)),2)),[1]Transferencias!$Q$7:$Q$359),0)</f>
        <v>0</v>
      </c>
      <c r="MQ57" s="5">
        <f>IFERROR(SUMIF([1]Transferencias!$P$7:$Q$359,CONCATENATE("08",RIGHT(CONCATENATE("0",DAY(MQ13)),2),RIGHT(CONCATENATE("0",MONTH(MQ13)),2)),[1]Transferencias!$Q$7:$Q$359),0)</f>
        <v>0</v>
      </c>
      <c r="MR57" s="5">
        <f>IFERROR(SUMIF([1]Transferencias!$P$7:$Q$359,CONCATENATE("08",RIGHT(CONCATENATE("0",DAY(MR13)),2),RIGHT(CONCATENATE("0",MONTH(MR13)),2)),[1]Transferencias!$Q$7:$Q$359),0)</f>
        <v>0</v>
      </c>
      <c r="MS57" s="5">
        <f>IFERROR(SUMIF([1]Transferencias!$P$7:$Q$359,CONCATENATE("08",RIGHT(CONCATENATE("0",DAY(MS13)),2),RIGHT(CONCATENATE("0",MONTH(MS13)),2)),[1]Transferencias!$Q$7:$Q$359),0)</f>
        <v>0</v>
      </c>
      <c r="MT57" s="5">
        <f>IFERROR(SUMIF([1]Transferencias!$P$7:$Q$359,CONCATENATE("08",RIGHT(CONCATENATE("0",DAY(MT13)),2),RIGHT(CONCATENATE("0",MONTH(MT13)),2)),[1]Transferencias!$Q$7:$Q$359),0)</f>
        <v>0</v>
      </c>
      <c r="MU57" s="5">
        <f>IFERROR(SUMIF([1]Transferencias!$P$7:$Q$359,CONCATENATE("08",RIGHT(CONCATENATE("0",DAY(MU13)),2),RIGHT(CONCATENATE("0",MONTH(MU13)),2)),[1]Transferencias!$Q$7:$Q$359),0)</f>
        <v>0</v>
      </c>
      <c r="MV57" s="5">
        <f>IFERROR(SUMIF([1]Transferencias!$P$7:$Q$359,CONCATENATE("08",RIGHT(CONCATENATE("0",DAY(MV13)),2),RIGHT(CONCATENATE("0",MONTH(MV13)),2)),[1]Transferencias!$Q$7:$Q$359),0)</f>
        <v>0</v>
      </c>
      <c r="MW57" s="5">
        <f>IFERROR(SUMIF([1]Transferencias!$P$7:$Q$359,CONCATENATE("08",RIGHT(CONCATENATE("0",DAY(MW13)),2),RIGHT(CONCATENATE("0",MONTH(MW13)),2)),[1]Transferencias!$Q$7:$Q$359),0)</f>
        <v>0</v>
      </c>
      <c r="MX57" s="5">
        <f>IFERROR(SUMIF([1]Transferencias!$P$7:$Q$359,CONCATENATE("08",RIGHT(CONCATENATE("0",DAY(MX13)),2),RIGHT(CONCATENATE("0",MONTH(MX13)),2)),[1]Transferencias!$Q$7:$Q$359),0)</f>
        <v>0</v>
      </c>
      <c r="MY57" s="5">
        <f>IFERROR(SUMIF([1]Transferencias!$P$7:$Q$359,CONCATENATE("08",RIGHT(CONCATENATE("0",DAY(MY13)),2),RIGHT(CONCATENATE("0",MONTH(MY13)),2)),[1]Transferencias!$Q$7:$Q$359),0)</f>
        <v>0</v>
      </c>
      <c r="MZ57" s="5">
        <f>IFERROR(SUMIF([1]Transferencias!$P$7:$Q$359,CONCATENATE("08",RIGHT(CONCATENATE("0",DAY(MZ13)),2),RIGHT(CONCATENATE("0",MONTH(MZ13)),2)),[1]Transferencias!$Q$7:$Q$359),0)</f>
        <v>0</v>
      </c>
      <c r="NA57" s="5">
        <f>IFERROR(SUMIF([1]Transferencias!$P$7:$Q$359,CONCATENATE("08",RIGHT(CONCATENATE("0",DAY(NA13)),2),RIGHT(CONCATENATE("0",MONTH(NA13)),2)),[1]Transferencias!$Q$7:$Q$359),0)</f>
        <v>0</v>
      </c>
      <c r="NB57" s="5">
        <f>IFERROR(SUMIF([1]Transferencias!$P$7:$Q$359,CONCATENATE("08",RIGHT(CONCATENATE("0",DAY(NB13)),2),RIGHT(CONCATENATE("0",MONTH(NB13)),2)),[1]Transferencias!$Q$7:$Q$359),0)</f>
        <v>0</v>
      </c>
    </row>
    <row r="58" spans="1:366" collapsed="1">
      <c r="A58" s="1" t="s">
        <v>181</v>
      </c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>
        <v>1500000</v>
      </c>
      <c r="AT58" s="5">
        <v>1500000</v>
      </c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</row>
    <row r="59" spans="1:366" ht="15" hidden="1" customHeight="1" outlineLevel="1">
      <c r="A59" s="19" t="s">
        <v>162</v>
      </c>
      <c r="B59" s="27">
        <f>SUM(B60:B61)</f>
        <v>0</v>
      </c>
      <c r="C59" s="27">
        <f t="shared" ref="C59:AX59" si="114">SUM(C60:C61)</f>
        <v>0</v>
      </c>
      <c r="D59" s="27">
        <f t="shared" si="114"/>
        <v>0</v>
      </c>
      <c r="E59" s="27">
        <f t="shared" si="114"/>
        <v>0</v>
      </c>
      <c r="F59" s="27">
        <f t="shared" si="114"/>
        <v>0</v>
      </c>
      <c r="G59" s="27">
        <f t="shared" si="114"/>
        <v>0</v>
      </c>
      <c r="H59" s="27">
        <f t="shared" si="114"/>
        <v>0</v>
      </c>
      <c r="I59" s="27">
        <f t="shared" si="114"/>
        <v>0</v>
      </c>
      <c r="J59" s="27">
        <f t="shared" si="114"/>
        <v>0</v>
      </c>
      <c r="K59" s="27">
        <f t="shared" si="114"/>
        <v>0</v>
      </c>
      <c r="L59" s="27">
        <f t="shared" si="114"/>
        <v>0</v>
      </c>
      <c r="M59" s="27">
        <f t="shared" si="114"/>
        <v>0</v>
      </c>
      <c r="N59" s="27">
        <f t="shared" si="114"/>
        <v>0</v>
      </c>
      <c r="O59" s="27">
        <f t="shared" si="114"/>
        <v>0</v>
      </c>
      <c r="P59" s="27">
        <f t="shared" si="114"/>
        <v>0</v>
      </c>
      <c r="Q59" s="27">
        <f t="shared" si="114"/>
        <v>0</v>
      </c>
      <c r="R59" s="27">
        <f t="shared" si="114"/>
        <v>0</v>
      </c>
      <c r="S59" s="27">
        <f t="shared" si="114"/>
        <v>0</v>
      </c>
      <c r="T59" s="27">
        <f t="shared" si="114"/>
        <v>0</v>
      </c>
      <c r="U59" s="27">
        <f t="shared" si="114"/>
        <v>0</v>
      </c>
      <c r="V59" s="27">
        <f t="shared" si="114"/>
        <v>0</v>
      </c>
      <c r="W59" s="27">
        <f t="shared" si="114"/>
        <v>0</v>
      </c>
      <c r="X59" s="27">
        <f t="shared" si="114"/>
        <v>0</v>
      </c>
      <c r="Y59" s="27">
        <f t="shared" si="114"/>
        <v>0</v>
      </c>
      <c r="Z59" s="27">
        <f t="shared" si="114"/>
        <v>0</v>
      </c>
      <c r="AA59" s="27">
        <f t="shared" si="114"/>
        <v>0</v>
      </c>
      <c r="AB59" s="27">
        <f t="shared" si="114"/>
        <v>0</v>
      </c>
      <c r="AC59" s="27">
        <f t="shared" si="114"/>
        <v>0</v>
      </c>
      <c r="AD59" s="27">
        <f t="shared" si="114"/>
        <v>0</v>
      </c>
      <c r="AE59" s="27">
        <f t="shared" si="114"/>
        <v>0</v>
      </c>
      <c r="AF59" s="27">
        <f t="shared" si="114"/>
        <v>0</v>
      </c>
      <c r="AG59" s="27">
        <f t="shared" si="114"/>
        <v>0</v>
      </c>
      <c r="AH59" s="27">
        <f t="shared" si="114"/>
        <v>0</v>
      </c>
      <c r="AI59" s="27">
        <f t="shared" si="114"/>
        <v>0</v>
      </c>
      <c r="AJ59" s="27">
        <f t="shared" si="114"/>
        <v>0</v>
      </c>
      <c r="AK59" s="27">
        <f t="shared" si="114"/>
        <v>0</v>
      </c>
      <c r="AL59" s="27">
        <f t="shared" si="114"/>
        <v>0</v>
      </c>
      <c r="AM59" s="27">
        <f t="shared" si="114"/>
        <v>0</v>
      </c>
      <c r="AN59" s="27">
        <f t="shared" si="114"/>
        <v>0</v>
      </c>
      <c r="AO59" s="27">
        <f t="shared" si="114"/>
        <v>0</v>
      </c>
      <c r="AP59" s="27">
        <f t="shared" si="114"/>
        <v>0</v>
      </c>
      <c r="AQ59" s="27">
        <f t="shared" si="114"/>
        <v>-3000000</v>
      </c>
      <c r="AR59" s="27">
        <f t="shared" si="114"/>
        <v>0</v>
      </c>
      <c r="AS59" s="27">
        <f t="shared" si="114"/>
        <v>0</v>
      </c>
      <c r="AT59" s="27">
        <f t="shared" si="114"/>
        <v>0</v>
      </c>
      <c r="AU59" s="27">
        <f t="shared" si="114"/>
        <v>0</v>
      </c>
      <c r="AV59" s="27">
        <f t="shared" si="114"/>
        <v>0</v>
      </c>
      <c r="AW59" s="27">
        <f t="shared" si="114"/>
        <v>0</v>
      </c>
      <c r="AX59" s="27">
        <f t="shared" si="114"/>
        <v>0</v>
      </c>
      <c r="AY59" s="27"/>
      <c r="AZ59" s="27">
        <f t="shared" ref="AZ59:CG59" si="115">SUM(AZ60:AZ61)</f>
        <v>0</v>
      </c>
      <c r="BA59" s="27">
        <f t="shared" si="115"/>
        <v>0</v>
      </c>
      <c r="BB59" s="27">
        <f t="shared" si="115"/>
        <v>0</v>
      </c>
      <c r="BC59" s="27">
        <f t="shared" si="115"/>
        <v>0</v>
      </c>
      <c r="BD59" s="27">
        <f t="shared" si="115"/>
        <v>0</v>
      </c>
      <c r="BE59" s="27">
        <f t="shared" si="115"/>
        <v>0</v>
      </c>
      <c r="BF59" s="27">
        <f t="shared" si="115"/>
        <v>0</v>
      </c>
      <c r="BG59" s="27">
        <f t="shared" si="115"/>
        <v>0</v>
      </c>
      <c r="BH59" s="27">
        <f t="shared" si="115"/>
        <v>0</v>
      </c>
      <c r="BI59" s="27">
        <f t="shared" si="115"/>
        <v>0</v>
      </c>
      <c r="BJ59" s="27">
        <f t="shared" si="115"/>
        <v>0</v>
      </c>
      <c r="BK59" s="27">
        <f t="shared" si="115"/>
        <v>0</v>
      </c>
      <c r="BL59" s="27">
        <f t="shared" si="115"/>
        <v>0</v>
      </c>
      <c r="BM59" s="27">
        <f t="shared" si="115"/>
        <v>0</v>
      </c>
      <c r="BN59" s="27">
        <f t="shared" si="115"/>
        <v>0</v>
      </c>
      <c r="BO59" s="27">
        <f t="shared" si="115"/>
        <v>0</v>
      </c>
      <c r="BP59" s="27">
        <f t="shared" si="115"/>
        <v>0</v>
      </c>
      <c r="BQ59" s="27">
        <f t="shared" si="115"/>
        <v>0</v>
      </c>
      <c r="BR59" s="27">
        <f t="shared" si="115"/>
        <v>0</v>
      </c>
      <c r="BS59" s="27">
        <f t="shared" si="115"/>
        <v>0</v>
      </c>
      <c r="BT59" s="27">
        <f t="shared" si="115"/>
        <v>0</v>
      </c>
      <c r="BU59" s="27">
        <f t="shared" si="115"/>
        <v>0</v>
      </c>
      <c r="BV59" s="27">
        <f t="shared" si="115"/>
        <v>0</v>
      </c>
      <c r="BW59" s="27">
        <f t="shared" si="115"/>
        <v>0</v>
      </c>
      <c r="BX59" s="27">
        <f t="shared" si="115"/>
        <v>0</v>
      </c>
      <c r="BY59" s="27">
        <f t="shared" si="115"/>
        <v>0</v>
      </c>
      <c r="BZ59" s="27">
        <f t="shared" si="115"/>
        <v>0</v>
      </c>
      <c r="CA59" s="27">
        <f t="shared" si="115"/>
        <v>0</v>
      </c>
      <c r="CB59" s="27">
        <f t="shared" si="115"/>
        <v>0</v>
      </c>
      <c r="CC59" s="27">
        <f t="shared" si="115"/>
        <v>0</v>
      </c>
      <c r="CD59" s="27">
        <f t="shared" si="115"/>
        <v>0</v>
      </c>
      <c r="CE59" s="27">
        <f t="shared" si="115"/>
        <v>0</v>
      </c>
      <c r="CF59" s="27">
        <f t="shared" si="115"/>
        <v>0</v>
      </c>
      <c r="CG59" s="27">
        <f t="shared" si="115"/>
        <v>0</v>
      </c>
      <c r="CH59" s="27">
        <v>-3000000</v>
      </c>
      <c r="CI59" s="27">
        <v>-3000000</v>
      </c>
      <c r="CJ59" s="27">
        <f t="shared" ref="CJ59:EU59" si="116">SUM(CJ60:CJ61)</f>
        <v>0</v>
      </c>
      <c r="CK59" s="27">
        <f t="shared" si="116"/>
        <v>0</v>
      </c>
      <c r="CL59" s="27">
        <f t="shared" si="116"/>
        <v>0</v>
      </c>
      <c r="CM59" s="27">
        <f t="shared" si="116"/>
        <v>0</v>
      </c>
      <c r="CN59" s="27">
        <f t="shared" si="116"/>
        <v>0</v>
      </c>
      <c r="CO59" s="27">
        <f t="shared" si="116"/>
        <v>0</v>
      </c>
      <c r="CP59" s="27">
        <f t="shared" si="116"/>
        <v>0</v>
      </c>
      <c r="CQ59" s="27">
        <f t="shared" si="116"/>
        <v>0</v>
      </c>
      <c r="CR59" s="27">
        <f t="shared" si="116"/>
        <v>0</v>
      </c>
      <c r="CS59" s="27">
        <f t="shared" si="116"/>
        <v>0</v>
      </c>
      <c r="CT59" s="27">
        <f t="shared" si="116"/>
        <v>0</v>
      </c>
      <c r="CU59" s="27">
        <f t="shared" si="116"/>
        <v>0</v>
      </c>
      <c r="CV59" s="27">
        <f t="shared" si="116"/>
        <v>0</v>
      </c>
      <c r="CW59" s="27">
        <f t="shared" si="116"/>
        <v>0</v>
      </c>
      <c r="CX59" s="27">
        <f t="shared" si="116"/>
        <v>0</v>
      </c>
      <c r="CY59" s="27">
        <f t="shared" si="116"/>
        <v>0</v>
      </c>
      <c r="CZ59" s="27">
        <f t="shared" si="116"/>
        <v>0</v>
      </c>
      <c r="DA59" s="27">
        <f t="shared" si="116"/>
        <v>0</v>
      </c>
      <c r="DB59" s="27">
        <f t="shared" si="116"/>
        <v>0</v>
      </c>
      <c r="DC59" s="27">
        <f t="shared" si="116"/>
        <v>0</v>
      </c>
      <c r="DD59" s="27">
        <f t="shared" si="116"/>
        <v>0</v>
      </c>
      <c r="DE59" s="27">
        <f t="shared" si="116"/>
        <v>0</v>
      </c>
      <c r="DF59" s="27">
        <f t="shared" si="116"/>
        <v>0</v>
      </c>
      <c r="DG59" s="27">
        <f t="shared" si="116"/>
        <v>0</v>
      </c>
      <c r="DH59" s="27">
        <f t="shared" si="116"/>
        <v>0</v>
      </c>
      <c r="DI59" s="27">
        <f t="shared" si="116"/>
        <v>0</v>
      </c>
      <c r="DJ59" s="27">
        <f t="shared" si="116"/>
        <v>0</v>
      </c>
      <c r="DK59" s="27">
        <f t="shared" si="116"/>
        <v>0</v>
      </c>
      <c r="DL59" s="27">
        <f t="shared" si="116"/>
        <v>0</v>
      </c>
      <c r="DM59" s="27">
        <f t="shared" si="116"/>
        <v>0</v>
      </c>
      <c r="DN59" s="27">
        <f t="shared" si="116"/>
        <v>0</v>
      </c>
      <c r="DO59" s="27">
        <f t="shared" si="116"/>
        <v>0</v>
      </c>
      <c r="DP59" s="27">
        <f t="shared" si="116"/>
        <v>0</v>
      </c>
      <c r="DQ59" s="27">
        <f t="shared" si="116"/>
        <v>0</v>
      </c>
      <c r="DR59" s="27">
        <f t="shared" si="116"/>
        <v>0</v>
      </c>
      <c r="DS59" s="27">
        <f t="shared" si="116"/>
        <v>0</v>
      </c>
      <c r="DT59" s="27">
        <f t="shared" si="116"/>
        <v>0</v>
      </c>
      <c r="DU59" s="27">
        <f t="shared" si="116"/>
        <v>0</v>
      </c>
      <c r="DV59" s="27">
        <f t="shared" si="116"/>
        <v>0</v>
      </c>
      <c r="DW59" s="27">
        <f t="shared" si="116"/>
        <v>0</v>
      </c>
      <c r="DX59" s="27">
        <f t="shared" si="116"/>
        <v>0</v>
      </c>
      <c r="DY59" s="27">
        <f t="shared" si="116"/>
        <v>0</v>
      </c>
      <c r="DZ59" s="27">
        <f t="shared" si="116"/>
        <v>0</v>
      </c>
      <c r="EA59" s="27">
        <f t="shared" si="116"/>
        <v>0</v>
      </c>
      <c r="EB59" s="27">
        <f t="shared" si="116"/>
        <v>0</v>
      </c>
      <c r="EC59" s="27">
        <f t="shared" si="116"/>
        <v>0</v>
      </c>
      <c r="ED59" s="27">
        <f t="shared" si="116"/>
        <v>0</v>
      </c>
      <c r="EE59" s="27">
        <f t="shared" si="116"/>
        <v>0</v>
      </c>
      <c r="EF59" s="27">
        <f t="shared" si="116"/>
        <v>0</v>
      </c>
      <c r="EG59" s="27">
        <f t="shared" si="116"/>
        <v>0</v>
      </c>
      <c r="EH59" s="27">
        <f t="shared" si="116"/>
        <v>0</v>
      </c>
      <c r="EI59" s="27">
        <f t="shared" si="116"/>
        <v>0</v>
      </c>
      <c r="EJ59" s="27">
        <f t="shared" si="116"/>
        <v>0</v>
      </c>
      <c r="EK59" s="27">
        <f t="shared" si="116"/>
        <v>0</v>
      </c>
      <c r="EL59" s="27">
        <f t="shared" si="116"/>
        <v>0</v>
      </c>
      <c r="EM59" s="27">
        <f t="shared" si="116"/>
        <v>0</v>
      </c>
      <c r="EN59" s="27">
        <f t="shared" si="116"/>
        <v>0</v>
      </c>
      <c r="EO59" s="27">
        <f t="shared" si="116"/>
        <v>0</v>
      </c>
      <c r="EP59" s="27">
        <f t="shared" si="116"/>
        <v>0</v>
      </c>
      <c r="EQ59" s="27">
        <f t="shared" si="116"/>
        <v>0</v>
      </c>
      <c r="ER59" s="27">
        <f t="shared" si="116"/>
        <v>0</v>
      </c>
      <c r="ES59" s="27">
        <f t="shared" si="116"/>
        <v>0</v>
      </c>
      <c r="ET59" s="27">
        <f t="shared" si="116"/>
        <v>0</v>
      </c>
      <c r="EU59" s="27">
        <f t="shared" si="116"/>
        <v>0</v>
      </c>
      <c r="EV59" s="27">
        <f t="shared" ref="EV59:HG59" si="117">SUM(EV60:EV61)</f>
        <v>0</v>
      </c>
      <c r="EW59" s="27">
        <f t="shared" si="117"/>
        <v>0</v>
      </c>
      <c r="EX59" s="27">
        <f t="shared" si="117"/>
        <v>0</v>
      </c>
      <c r="EY59" s="27">
        <f t="shared" si="117"/>
        <v>0</v>
      </c>
      <c r="EZ59" s="27">
        <f t="shared" si="117"/>
        <v>0</v>
      </c>
      <c r="FA59" s="27">
        <f t="shared" si="117"/>
        <v>0</v>
      </c>
      <c r="FB59" s="27">
        <f t="shared" si="117"/>
        <v>0</v>
      </c>
      <c r="FC59" s="27">
        <f t="shared" si="117"/>
        <v>0</v>
      </c>
      <c r="FD59" s="27">
        <f t="shared" si="117"/>
        <v>0</v>
      </c>
      <c r="FE59" s="27">
        <f t="shared" si="117"/>
        <v>0</v>
      </c>
      <c r="FF59" s="27">
        <f t="shared" si="117"/>
        <v>0</v>
      </c>
      <c r="FG59" s="27">
        <f t="shared" si="117"/>
        <v>0</v>
      </c>
      <c r="FH59" s="27">
        <f t="shared" si="117"/>
        <v>0</v>
      </c>
      <c r="FI59" s="27">
        <f t="shared" si="117"/>
        <v>0</v>
      </c>
      <c r="FJ59" s="27">
        <f t="shared" si="117"/>
        <v>0</v>
      </c>
      <c r="FK59" s="27">
        <f t="shared" si="117"/>
        <v>0</v>
      </c>
      <c r="FL59" s="27">
        <f t="shared" si="117"/>
        <v>0</v>
      </c>
      <c r="FM59" s="27">
        <f t="shared" si="117"/>
        <v>0</v>
      </c>
      <c r="FN59" s="27">
        <f t="shared" si="117"/>
        <v>0</v>
      </c>
      <c r="FO59" s="27">
        <f t="shared" si="117"/>
        <v>0</v>
      </c>
      <c r="FP59" s="27">
        <f t="shared" si="117"/>
        <v>0</v>
      </c>
      <c r="FQ59" s="27">
        <f t="shared" si="117"/>
        <v>0</v>
      </c>
      <c r="FR59" s="27">
        <f t="shared" si="117"/>
        <v>0</v>
      </c>
      <c r="FS59" s="27">
        <f t="shared" si="117"/>
        <v>0</v>
      </c>
      <c r="FT59" s="27">
        <f t="shared" si="117"/>
        <v>0</v>
      </c>
      <c r="FU59" s="27">
        <f t="shared" si="117"/>
        <v>0</v>
      </c>
      <c r="FV59" s="27">
        <f t="shared" si="117"/>
        <v>0</v>
      </c>
      <c r="FW59" s="27">
        <f t="shared" si="117"/>
        <v>0</v>
      </c>
      <c r="FX59" s="27">
        <f t="shared" si="117"/>
        <v>0</v>
      </c>
      <c r="FY59" s="27">
        <f t="shared" si="117"/>
        <v>0</v>
      </c>
      <c r="FZ59" s="27">
        <f t="shared" si="117"/>
        <v>0</v>
      </c>
      <c r="GA59" s="27">
        <f t="shared" si="117"/>
        <v>0</v>
      </c>
      <c r="GB59" s="27">
        <f t="shared" si="117"/>
        <v>0</v>
      </c>
      <c r="GC59" s="27">
        <f t="shared" si="117"/>
        <v>0</v>
      </c>
      <c r="GD59" s="27">
        <f t="shared" si="117"/>
        <v>0</v>
      </c>
      <c r="GE59" s="27">
        <f t="shared" si="117"/>
        <v>0</v>
      </c>
      <c r="GF59" s="27">
        <f t="shared" si="117"/>
        <v>0</v>
      </c>
      <c r="GG59" s="27">
        <f t="shared" si="117"/>
        <v>0</v>
      </c>
      <c r="GH59" s="27">
        <f t="shared" si="117"/>
        <v>0</v>
      </c>
      <c r="GI59" s="27">
        <f t="shared" si="117"/>
        <v>0</v>
      </c>
      <c r="GJ59" s="27">
        <f t="shared" si="117"/>
        <v>0</v>
      </c>
      <c r="GK59" s="27">
        <f t="shared" si="117"/>
        <v>0</v>
      </c>
      <c r="GL59" s="27">
        <f t="shared" si="117"/>
        <v>0</v>
      </c>
      <c r="GM59" s="27">
        <f t="shared" si="117"/>
        <v>0</v>
      </c>
      <c r="GN59" s="27">
        <f t="shared" si="117"/>
        <v>0</v>
      </c>
      <c r="GO59" s="27">
        <f t="shared" si="117"/>
        <v>0</v>
      </c>
      <c r="GP59" s="27">
        <f t="shared" si="117"/>
        <v>0</v>
      </c>
      <c r="GQ59" s="27">
        <f t="shared" si="117"/>
        <v>0</v>
      </c>
      <c r="GR59" s="27">
        <f t="shared" si="117"/>
        <v>0</v>
      </c>
      <c r="GS59" s="27">
        <f t="shared" si="117"/>
        <v>0</v>
      </c>
      <c r="GT59" s="27">
        <f t="shared" si="117"/>
        <v>0</v>
      </c>
      <c r="GU59" s="27">
        <f t="shared" si="117"/>
        <v>0</v>
      </c>
      <c r="GV59" s="27">
        <f t="shared" si="117"/>
        <v>0</v>
      </c>
      <c r="GW59" s="27">
        <f t="shared" si="117"/>
        <v>0</v>
      </c>
      <c r="GX59" s="27">
        <f t="shared" si="117"/>
        <v>0</v>
      </c>
      <c r="GY59" s="27">
        <f t="shared" si="117"/>
        <v>0</v>
      </c>
      <c r="GZ59" s="27">
        <f t="shared" si="117"/>
        <v>0</v>
      </c>
      <c r="HA59" s="27">
        <f t="shared" si="117"/>
        <v>0</v>
      </c>
      <c r="HB59" s="27">
        <f t="shared" si="117"/>
        <v>0</v>
      </c>
      <c r="HC59" s="27">
        <f t="shared" si="117"/>
        <v>0</v>
      </c>
      <c r="HD59" s="27">
        <f t="shared" si="117"/>
        <v>0</v>
      </c>
      <c r="HE59" s="27">
        <f t="shared" si="117"/>
        <v>0</v>
      </c>
      <c r="HF59" s="27">
        <f t="shared" si="117"/>
        <v>0</v>
      </c>
      <c r="HG59" s="27">
        <f t="shared" si="117"/>
        <v>0</v>
      </c>
      <c r="HH59" s="27">
        <f t="shared" ref="HH59:JS59" si="118">SUM(HH60:HH61)</f>
        <v>0</v>
      </c>
      <c r="HI59" s="27">
        <f t="shared" si="118"/>
        <v>0</v>
      </c>
      <c r="HJ59" s="27">
        <f t="shared" si="118"/>
        <v>0</v>
      </c>
      <c r="HK59" s="27">
        <f t="shared" si="118"/>
        <v>0</v>
      </c>
      <c r="HL59" s="27">
        <f t="shared" si="118"/>
        <v>0</v>
      </c>
      <c r="HM59" s="27">
        <f t="shared" si="118"/>
        <v>0</v>
      </c>
      <c r="HN59" s="27">
        <f t="shared" si="118"/>
        <v>0</v>
      </c>
      <c r="HO59" s="27">
        <f t="shared" si="118"/>
        <v>0</v>
      </c>
      <c r="HP59" s="27">
        <f t="shared" si="118"/>
        <v>0</v>
      </c>
      <c r="HQ59" s="27">
        <f t="shared" si="118"/>
        <v>0</v>
      </c>
      <c r="HR59" s="27">
        <f t="shared" si="118"/>
        <v>0</v>
      </c>
      <c r="HS59" s="27">
        <f t="shared" si="118"/>
        <v>0</v>
      </c>
      <c r="HT59" s="27">
        <f t="shared" si="118"/>
        <v>0</v>
      </c>
      <c r="HU59" s="27">
        <f t="shared" si="118"/>
        <v>0</v>
      </c>
      <c r="HV59" s="27">
        <f t="shared" si="118"/>
        <v>0</v>
      </c>
      <c r="HW59" s="27">
        <f t="shared" si="118"/>
        <v>0</v>
      </c>
      <c r="HX59" s="27">
        <f t="shared" si="118"/>
        <v>0</v>
      </c>
      <c r="HY59" s="27">
        <f t="shared" si="118"/>
        <v>0</v>
      </c>
      <c r="HZ59" s="27">
        <f t="shared" si="118"/>
        <v>0</v>
      </c>
      <c r="IA59" s="27">
        <f t="shared" si="118"/>
        <v>0</v>
      </c>
      <c r="IB59" s="27">
        <f t="shared" si="118"/>
        <v>0</v>
      </c>
      <c r="IC59" s="27">
        <f t="shared" si="118"/>
        <v>0</v>
      </c>
      <c r="ID59" s="27">
        <f t="shared" si="118"/>
        <v>0</v>
      </c>
      <c r="IE59" s="27">
        <f t="shared" si="118"/>
        <v>0</v>
      </c>
      <c r="IF59" s="27">
        <f t="shared" si="118"/>
        <v>0</v>
      </c>
      <c r="IG59" s="27">
        <f t="shared" si="118"/>
        <v>0</v>
      </c>
      <c r="IH59" s="27">
        <f t="shared" si="118"/>
        <v>0</v>
      </c>
      <c r="II59" s="27">
        <f t="shared" si="118"/>
        <v>0</v>
      </c>
      <c r="IJ59" s="27">
        <f t="shared" si="118"/>
        <v>0</v>
      </c>
      <c r="IK59" s="27">
        <f t="shared" si="118"/>
        <v>0</v>
      </c>
      <c r="IL59" s="27">
        <f t="shared" si="118"/>
        <v>0</v>
      </c>
      <c r="IM59" s="27">
        <f t="shared" si="118"/>
        <v>0</v>
      </c>
      <c r="IN59" s="27">
        <f t="shared" si="118"/>
        <v>0</v>
      </c>
      <c r="IO59" s="27">
        <f t="shared" si="118"/>
        <v>0</v>
      </c>
      <c r="IP59" s="27">
        <f t="shared" si="118"/>
        <v>0</v>
      </c>
      <c r="IQ59" s="27">
        <f t="shared" si="118"/>
        <v>0</v>
      </c>
      <c r="IR59" s="27">
        <f t="shared" si="118"/>
        <v>0</v>
      </c>
      <c r="IS59" s="27">
        <f t="shared" si="118"/>
        <v>0</v>
      </c>
      <c r="IT59" s="27">
        <f t="shared" si="118"/>
        <v>0</v>
      </c>
      <c r="IU59" s="27">
        <f t="shared" si="118"/>
        <v>0</v>
      </c>
      <c r="IV59" s="27">
        <f t="shared" si="118"/>
        <v>0</v>
      </c>
      <c r="IW59" s="27">
        <f t="shared" si="118"/>
        <v>0</v>
      </c>
      <c r="IX59" s="27">
        <f t="shared" si="118"/>
        <v>0</v>
      </c>
      <c r="IY59" s="27">
        <f t="shared" si="118"/>
        <v>0</v>
      </c>
      <c r="IZ59" s="27">
        <f t="shared" si="118"/>
        <v>0</v>
      </c>
      <c r="JA59" s="27">
        <f t="shared" si="118"/>
        <v>0</v>
      </c>
      <c r="JB59" s="27">
        <f t="shared" si="118"/>
        <v>0</v>
      </c>
      <c r="JC59" s="27">
        <f t="shared" si="118"/>
        <v>0</v>
      </c>
      <c r="JD59" s="27">
        <f t="shared" si="118"/>
        <v>0</v>
      </c>
      <c r="JE59" s="27">
        <f t="shared" si="118"/>
        <v>0</v>
      </c>
      <c r="JF59" s="27">
        <f t="shared" si="118"/>
        <v>0</v>
      </c>
      <c r="JG59" s="27">
        <f t="shared" si="118"/>
        <v>0</v>
      </c>
      <c r="JH59" s="27">
        <f t="shared" si="118"/>
        <v>0</v>
      </c>
      <c r="JI59" s="27">
        <f t="shared" si="118"/>
        <v>0</v>
      </c>
      <c r="JJ59" s="27">
        <f t="shared" si="118"/>
        <v>0</v>
      </c>
      <c r="JK59" s="27">
        <f t="shared" si="118"/>
        <v>0</v>
      </c>
      <c r="JL59" s="27">
        <f t="shared" si="118"/>
        <v>0</v>
      </c>
      <c r="JM59" s="27">
        <f t="shared" si="118"/>
        <v>0</v>
      </c>
      <c r="JN59" s="27">
        <f t="shared" si="118"/>
        <v>0</v>
      </c>
      <c r="JO59" s="27">
        <f t="shared" si="118"/>
        <v>0</v>
      </c>
      <c r="JP59" s="27">
        <f t="shared" si="118"/>
        <v>0</v>
      </c>
      <c r="JQ59" s="27">
        <f t="shared" si="118"/>
        <v>0</v>
      </c>
      <c r="JR59" s="27">
        <f t="shared" si="118"/>
        <v>0</v>
      </c>
      <c r="JS59" s="27">
        <f t="shared" si="118"/>
        <v>0</v>
      </c>
      <c r="JT59" s="27">
        <f t="shared" ref="JT59:ME59" si="119">SUM(JT60:JT61)</f>
        <v>0</v>
      </c>
      <c r="JU59" s="27">
        <f t="shared" si="119"/>
        <v>0</v>
      </c>
      <c r="JV59" s="27">
        <f t="shared" si="119"/>
        <v>0</v>
      </c>
      <c r="JW59" s="27">
        <f t="shared" si="119"/>
        <v>0</v>
      </c>
      <c r="JX59" s="27">
        <f t="shared" si="119"/>
        <v>0</v>
      </c>
      <c r="JY59" s="27">
        <f t="shared" si="119"/>
        <v>0</v>
      </c>
      <c r="JZ59" s="27">
        <f t="shared" si="119"/>
        <v>0</v>
      </c>
      <c r="KA59" s="27">
        <f t="shared" si="119"/>
        <v>0</v>
      </c>
      <c r="KB59" s="27">
        <f t="shared" si="119"/>
        <v>0</v>
      </c>
      <c r="KC59" s="27">
        <f t="shared" si="119"/>
        <v>0</v>
      </c>
      <c r="KD59" s="27">
        <f t="shared" si="119"/>
        <v>0</v>
      </c>
      <c r="KE59" s="27">
        <f t="shared" si="119"/>
        <v>0</v>
      </c>
      <c r="KF59" s="27">
        <f t="shared" si="119"/>
        <v>0</v>
      </c>
      <c r="KG59" s="27">
        <f t="shared" si="119"/>
        <v>0</v>
      </c>
      <c r="KH59" s="27">
        <f t="shared" si="119"/>
        <v>0</v>
      </c>
      <c r="KI59" s="27">
        <f t="shared" si="119"/>
        <v>0</v>
      </c>
      <c r="KJ59" s="27">
        <f t="shared" si="119"/>
        <v>0</v>
      </c>
      <c r="KK59" s="27">
        <f t="shared" si="119"/>
        <v>0</v>
      </c>
      <c r="KL59" s="27">
        <f t="shared" si="119"/>
        <v>0</v>
      </c>
      <c r="KM59" s="27">
        <f t="shared" si="119"/>
        <v>0</v>
      </c>
      <c r="KN59" s="27">
        <f t="shared" si="119"/>
        <v>0</v>
      </c>
      <c r="KO59" s="27">
        <f t="shared" si="119"/>
        <v>0</v>
      </c>
      <c r="KP59" s="27">
        <f t="shared" si="119"/>
        <v>0</v>
      </c>
      <c r="KQ59" s="27">
        <f t="shared" si="119"/>
        <v>0</v>
      </c>
      <c r="KR59" s="27">
        <f t="shared" si="119"/>
        <v>0</v>
      </c>
      <c r="KS59" s="27">
        <f t="shared" si="119"/>
        <v>0</v>
      </c>
      <c r="KT59" s="27">
        <f t="shared" si="119"/>
        <v>0</v>
      </c>
      <c r="KU59" s="27">
        <f t="shared" si="119"/>
        <v>0</v>
      </c>
      <c r="KV59" s="27">
        <f t="shared" si="119"/>
        <v>0</v>
      </c>
      <c r="KW59" s="27">
        <f t="shared" si="119"/>
        <v>0</v>
      </c>
      <c r="KX59" s="27">
        <f t="shared" si="119"/>
        <v>0</v>
      </c>
      <c r="KY59" s="27">
        <f t="shared" si="119"/>
        <v>0</v>
      </c>
      <c r="KZ59" s="27">
        <f t="shared" si="119"/>
        <v>0</v>
      </c>
      <c r="LA59" s="27">
        <f t="shared" si="119"/>
        <v>0</v>
      </c>
      <c r="LB59" s="27">
        <f t="shared" si="119"/>
        <v>0</v>
      </c>
      <c r="LC59" s="27">
        <f t="shared" si="119"/>
        <v>0</v>
      </c>
      <c r="LD59" s="27">
        <f t="shared" si="119"/>
        <v>0</v>
      </c>
      <c r="LE59" s="27">
        <f t="shared" si="119"/>
        <v>0</v>
      </c>
      <c r="LF59" s="27">
        <f t="shared" si="119"/>
        <v>0</v>
      </c>
      <c r="LG59" s="27">
        <f t="shared" si="119"/>
        <v>0</v>
      </c>
      <c r="LH59" s="27">
        <f t="shared" si="119"/>
        <v>0</v>
      </c>
      <c r="LI59" s="27">
        <f t="shared" si="119"/>
        <v>0</v>
      </c>
      <c r="LJ59" s="27">
        <f t="shared" si="119"/>
        <v>0</v>
      </c>
      <c r="LK59" s="27">
        <f t="shared" si="119"/>
        <v>0</v>
      </c>
      <c r="LL59" s="27">
        <f t="shared" si="119"/>
        <v>0</v>
      </c>
      <c r="LM59" s="27">
        <f t="shared" si="119"/>
        <v>0</v>
      </c>
      <c r="LN59" s="27">
        <f t="shared" si="119"/>
        <v>0</v>
      </c>
      <c r="LO59" s="27">
        <f t="shared" si="119"/>
        <v>0</v>
      </c>
      <c r="LP59" s="27">
        <f t="shared" si="119"/>
        <v>0</v>
      </c>
      <c r="LQ59" s="27">
        <f t="shared" si="119"/>
        <v>0</v>
      </c>
      <c r="LR59" s="27">
        <f t="shared" si="119"/>
        <v>0</v>
      </c>
      <c r="LS59" s="27">
        <f t="shared" si="119"/>
        <v>0</v>
      </c>
      <c r="LT59" s="27">
        <f t="shared" si="119"/>
        <v>0</v>
      </c>
      <c r="LU59" s="27">
        <f t="shared" si="119"/>
        <v>0</v>
      </c>
      <c r="LV59" s="27">
        <f t="shared" si="119"/>
        <v>0</v>
      </c>
      <c r="LW59" s="27">
        <f t="shared" si="119"/>
        <v>0</v>
      </c>
      <c r="LX59" s="27">
        <f t="shared" si="119"/>
        <v>0</v>
      </c>
      <c r="LY59" s="27">
        <f t="shared" si="119"/>
        <v>0</v>
      </c>
      <c r="LZ59" s="27">
        <f t="shared" si="119"/>
        <v>0</v>
      </c>
      <c r="MA59" s="27">
        <f t="shared" si="119"/>
        <v>0</v>
      </c>
      <c r="MB59" s="27">
        <f t="shared" si="119"/>
        <v>0</v>
      </c>
      <c r="MC59" s="27">
        <f t="shared" si="119"/>
        <v>0</v>
      </c>
      <c r="MD59" s="27">
        <f t="shared" si="119"/>
        <v>0</v>
      </c>
      <c r="ME59" s="27">
        <f t="shared" si="119"/>
        <v>0</v>
      </c>
      <c r="MF59" s="27">
        <f t="shared" ref="MF59:NB59" si="120">SUM(MF60:MF61)</f>
        <v>0</v>
      </c>
      <c r="MG59" s="27">
        <f t="shared" si="120"/>
        <v>0</v>
      </c>
      <c r="MH59" s="27">
        <f t="shared" si="120"/>
        <v>0</v>
      </c>
      <c r="MI59" s="27">
        <f t="shared" si="120"/>
        <v>0</v>
      </c>
      <c r="MJ59" s="27">
        <f t="shared" si="120"/>
        <v>0</v>
      </c>
      <c r="MK59" s="27">
        <f t="shared" si="120"/>
        <v>0</v>
      </c>
      <c r="ML59" s="27">
        <f t="shared" si="120"/>
        <v>0</v>
      </c>
      <c r="MM59" s="27">
        <f t="shared" si="120"/>
        <v>0</v>
      </c>
      <c r="MN59" s="27">
        <f t="shared" si="120"/>
        <v>0</v>
      </c>
      <c r="MO59" s="27">
        <f t="shared" si="120"/>
        <v>0</v>
      </c>
      <c r="MP59" s="27">
        <f t="shared" si="120"/>
        <v>0</v>
      </c>
      <c r="MQ59" s="27">
        <f t="shared" si="120"/>
        <v>0</v>
      </c>
      <c r="MR59" s="27">
        <f t="shared" si="120"/>
        <v>0</v>
      </c>
      <c r="MS59" s="27">
        <f t="shared" si="120"/>
        <v>0</v>
      </c>
      <c r="MT59" s="27">
        <f t="shared" si="120"/>
        <v>0</v>
      </c>
      <c r="MU59" s="27">
        <f t="shared" si="120"/>
        <v>0</v>
      </c>
      <c r="MV59" s="27">
        <f t="shared" si="120"/>
        <v>0</v>
      </c>
      <c r="MW59" s="27">
        <f t="shared" si="120"/>
        <v>0</v>
      </c>
      <c r="MX59" s="27">
        <f t="shared" si="120"/>
        <v>0</v>
      </c>
      <c r="MY59" s="27">
        <f t="shared" si="120"/>
        <v>0</v>
      </c>
      <c r="MZ59" s="27">
        <f t="shared" si="120"/>
        <v>0</v>
      </c>
      <c r="NA59" s="27">
        <f t="shared" si="120"/>
        <v>0</v>
      </c>
      <c r="NB59" s="27">
        <f t="shared" si="120"/>
        <v>0</v>
      </c>
    </row>
    <row r="60" spans="1:366" ht="15" hidden="1" customHeight="1" outlineLevel="1">
      <c r="A60" s="1" t="s">
        <v>182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>
        <v>-3000000</v>
      </c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</row>
    <row r="61" spans="1:366" collapsed="1">
      <c r="A61" s="2" t="s">
        <v>165</v>
      </c>
      <c r="B61" s="5">
        <f>IFERROR(SUMIF([1]Transferencias!$R$7:$S$359,CONCATENATE("08",RIGHT(CONCATENATE("0",DAY(B13)),2),RIGHT(CONCATENATE("0",MONTH(B13)),2)),[1]Transferencias!$S$7:$S$359),0)</f>
        <v>0</v>
      </c>
      <c r="C61" s="5">
        <f>IFERROR(SUMIF([1]Transferencias!$R$7:$S$359,CONCATENATE("08",RIGHT(CONCATENATE("0",DAY(C13)),2),RIGHT(CONCATENATE("0",MONTH(C13)),2)),[1]Transferencias!$S$7:$S$359),0)</f>
        <v>0</v>
      </c>
      <c r="D61" s="5">
        <f>IFERROR(SUMIF([1]Transferencias!$R$7:$S$359,CONCATENATE("08",RIGHT(CONCATENATE("0",DAY(D13)),2),RIGHT(CONCATENATE("0",MONTH(D13)),2)),[1]Transferencias!$S$7:$S$359),0)</f>
        <v>0</v>
      </c>
      <c r="E61" s="5">
        <f>IFERROR(SUMIF([1]Transferencias!$R$7:$S$359,CONCATENATE("08",RIGHT(CONCATENATE("0",DAY(E13)),2),RIGHT(CONCATENATE("0",MONTH(E13)),2)),[1]Transferencias!$S$7:$S$359),0)</f>
        <v>0</v>
      </c>
      <c r="F61" s="5">
        <f>IFERROR(SUMIF([1]Transferencias!$R$7:$S$359,CONCATENATE("08",RIGHT(CONCATENATE("0",DAY(F13)),2),RIGHT(CONCATENATE("0",MONTH(F13)),2)),[1]Transferencias!$S$7:$S$359),0)</f>
        <v>0</v>
      </c>
      <c r="G61" s="5">
        <f>IFERROR(SUMIF([1]Transferencias!$R$7:$S$359,CONCATENATE("08",RIGHT(CONCATENATE("0",DAY(G13)),2),RIGHT(CONCATENATE("0",MONTH(G13)),2)),[1]Transferencias!$S$7:$S$359),0)</f>
        <v>0</v>
      </c>
      <c r="H61" s="5">
        <f>IFERROR(SUMIF([1]Transferencias!$R$7:$S$359,CONCATENATE("08",RIGHT(CONCATENATE("0",DAY(H13)),2),RIGHT(CONCATENATE("0",MONTH(H13)),2)),[1]Transferencias!$S$7:$S$359),0)</f>
        <v>0</v>
      </c>
      <c r="I61" s="5">
        <f>IFERROR(SUMIF([1]Transferencias!$R$7:$S$359,CONCATENATE("08",RIGHT(CONCATENATE("0",DAY(I13)),2),RIGHT(CONCATENATE("0",MONTH(I13)),2)),[1]Transferencias!$S$7:$S$359),0)</f>
        <v>0</v>
      </c>
      <c r="J61" s="5">
        <f>IFERROR(SUMIF([1]Transferencias!$R$7:$S$359,CONCATENATE("08",RIGHT(CONCATENATE("0",DAY(J13)),2),RIGHT(CONCATENATE("0",MONTH(J13)),2)),[1]Transferencias!$S$7:$S$359),0)</f>
        <v>0</v>
      </c>
      <c r="K61" s="5">
        <f>IFERROR(SUMIF([1]Transferencias!$R$7:$S$359,CONCATENATE("08",RIGHT(CONCATENATE("0",DAY(K13)),2),RIGHT(CONCATENATE("0",MONTH(K13)),2)),[1]Transferencias!$S$7:$S$359),0)</f>
        <v>0</v>
      </c>
      <c r="L61" s="5">
        <f>IFERROR(SUMIF([1]Transferencias!$R$7:$S$359,CONCATENATE("08",RIGHT(CONCATENATE("0",DAY(L13)),2),RIGHT(CONCATENATE("0",MONTH(L13)),2)),[1]Transferencias!$S$7:$S$359),0)</f>
        <v>0</v>
      </c>
      <c r="M61" s="5">
        <f>IFERROR(SUMIF([1]Transferencias!$R$7:$S$359,CONCATENATE("08",RIGHT(CONCATENATE("0",DAY(M13)),2),RIGHT(CONCATENATE("0",MONTH(M13)),2)),[1]Transferencias!$S$7:$S$359),0)</f>
        <v>0</v>
      </c>
      <c r="N61" s="5">
        <f>IFERROR(SUMIF([1]Transferencias!$R$7:$S$359,CONCATENATE("08",RIGHT(CONCATENATE("0",DAY(N13)),2),RIGHT(CONCATENATE("0",MONTH(N13)),2)),[1]Transferencias!$S$7:$S$359),0)</f>
        <v>0</v>
      </c>
      <c r="O61" s="5">
        <f>IFERROR(SUMIF([1]Transferencias!$R$7:$S$359,CONCATENATE("08",RIGHT(CONCATENATE("0",DAY(O13)),2),RIGHT(CONCATENATE("0",MONTH(O13)),2)),[1]Transferencias!$S$7:$S$359),0)</f>
        <v>0</v>
      </c>
      <c r="P61" s="5">
        <f>IFERROR(SUMIF([1]Transferencias!$R$7:$S$359,CONCATENATE("08",RIGHT(CONCATENATE("0",DAY(P13)),2),RIGHT(CONCATENATE("0",MONTH(P13)),2)),[1]Transferencias!$S$7:$S$359),0)</f>
        <v>0</v>
      </c>
      <c r="Q61" s="5">
        <f>IFERROR(SUMIF([1]Transferencias!$R$7:$S$359,CONCATENATE("08",RIGHT(CONCATENATE("0",DAY(Q13)),2),RIGHT(CONCATENATE("0",MONTH(Q13)),2)),[1]Transferencias!$S$7:$S$359),0)</f>
        <v>0</v>
      </c>
      <c r="R61" s="5">
        <f>IFERROR(SUMIF([1]Transferencias!$R$7:$S$359,CONCATENATE("08",RIGHT(CONCATENATE("0",DAY(R13)),2),RIGHT(CONCATENATE("0",MONTH(R13)),2)),[1]Transferencias!$S$7:$S$359),0)</f>
        <v>0</v>
      </c>
      <c r="S61" s="5">
        <f>IFERROR(SUMIF([1]Transferencias!$R$7:$S$359,CONCATENATE("08",RIGHT(CONCATENATE("0",DAY(S13)),2),RIGHT(CONCATENATE("0",MONTH(S13)),2)),[1]Transferencias!$S$7:$S$359),0)</f>
        <v>0</v>
      </c>
      <c r="T61" s="5">
        <f>IFERROR(SUMIF([1]Transferencias!$R$7:$S$359,CONCATENATE("08",RIGHT(CONCATENATE("0",DAY(T13)),2),RIGHT(CONCATENATE("0",MONTH(T13)),2)),[1]Transferencias!$S$7:$S$359),0)</f>
        <v>0</v>
      </c>
      <c r="U61" s="5">
        <f>IFERROR(SUMIF([1]Transferencias!$R$7:$S$359,CONCATENATE("08",RIGHT(CONCATENATE("0",DAY(U13)),2),RIGHT(CONCATENATE("0",MONTH(U13)),2)),[1]Transferencias!$S$7:$S$359),0)</f>
        <v>0</v>
      </c>
      <c r="V61" s="5">
        <f>IFERROR(SUMIF([1]Transferencias!$R$7:$S$359,CONCATENATE("08",RIGHT(CONCATENATE("0",DAY(V13)),2),RIGHT(CONCATENATE("0",MONTH(V13)),2)),[1]Transferencias!$S$7:$S$359),0)</f>
        <v>0</v>
      </c>
      <c r="W61" s="5">
        <f>IFERROR(SUMIF([1]Transferencias!$R$7:$S$359,CONCATENATE("08",RIGHT(CONCATENATE("0",DAY(W13)),2),RIGHT(CONCATENATE("0",MONTH(W13)),2)),[1]Transferencias!$S$7:$S$359),0)</f>
        <v>0</v>
      </c>
      <c r="X61" s="5">
        <f>IFERROR(SUMIF([1]Transferencias!$R$7:$S$359,CONCATENATE("08",RIGHT(CONCATENATE("0",DAY(X13)),2),RIGHT(CONCATENATE("0",MONTH(X13)),2)),[1]Transferencias!$S$7:$S$359),0)</f>
        <v>0</v>
      </c>
      <c r="Y61" s="5">
        <f>IFERROR(SUMIF([1]Transferencias!$R$7:$S$359,CONCATENATE("08",RIGHT(CONCATENATE("0",DAY(Y13)),2),RIGHT(CONCATENATE("0",MONTH(Y13)),2)),[1]Transferencias!$S$7:$S$359),0)</f>
        <v>0</v>
      </c>
      <c r="Z61" s="5">
        <f>IFERROR(SUMIF([1]Transferencias!$R$7:$S$359,CONCATENATE("08",RIGHT(CONCATENATE("0",DAY(Z13)),2),RIGHT(CONCATENATE("0",MONTH(Z13)),2)),[1]Transferencias!$S$7:$S$359),0)</f>
        <v>0</v>
      </c>
      <c r="AA61" s="5">
        <f>IFERROR(SUMIF([1]Transferencias!$R$7:$S$359,CONCATENATE("08",RIGHT(CONCATENATE("0",DAY(AA13)),2),RIGHT(CONCATENATE("0",MONTH(AA13)),2)),[1]Transferencias!$S$7:$S$359),0)</f>
        <v>0</v>
      </c>
      <c r="AB61" s="5">
        <f>IFERROR(SUMIF([1]Transferencias!$R$7:$S$359,CONCATENATE("08",RIGHT(CONCATENATE("0",DAY(AB13)),2),RIGHT(CONCATENATE("0",MONTH(AB13)),2)),[1]Transferencias!$S$7:$S$359),0)</f>
        <v>0</v>
      </c>
      <c r="AC61" s="5">
        <f>IFERROR(SUMIF([1]Transferencias!$R$7:$S$359,CONCATENATE("08",RIGHT(CONCATENATE("0",DAY(AC13)),2),RIGHT(CONCATENATE("0",MONTH(AC13)),2)),[1]Transferencias!$S$7:$S$359),0)</f>
        <v>0</v>
      </c>
      <c r="AD61" s="5">
        <f>IFERROR(SUMIF([1]Transferencias!$R$7:$S$359,CONCATENATE("08",RIGHT(CONCATENATE("0",DAY(AD13)),2),RIGHT(CONCATENATE("0",MONTH(AD13)),2)),[1]Transferencias!$S$7:$S$359),0)</f>
        <v>0</v>
      </c>
      <c r="AE61" s="5">
        <f>IFERROR(SUMIF([1]Transferencias!$R$7:$S$359,CONCATENATE("08",RIGHT(CONCATENATE("0",DAY(AE13)),2),RIGHT(CONCATENATE("0",MONTH(AE13)),2)),[1]Transferencias!$S$7:$S$359),0)</f>
        <v>0</v>
      </c>
      <c r="AF61" s="5">
        <f>IFERROR(SUMIF([1]Transferencias!$R$7:$S$359,CONCATENATE("08",RIGHT(CONCATENATE("0",DAY(AF13)),2),RIGHT(CONCATENATE("0",MONTH(AF13)),2)),[1]Transferencias!$S$7:$S$359),0)</f>
        <v>0</v>
      </c>
      <c r="AG61" s="5">
        <f>IFERROR(SUMIF([1]Transferencias!$R$7:$S$359,CONCATENATE("08",RIGHT(CONCATENATE("0",DAY(AG13)),2),RIGHT(CONCATENATE("0",MONTH(AG13)),2)),[1]Transferencias!$S$7:$S$359),0)</f>
        <v>0</v>
      </c>
      <c r="AH61" s="5">
        <f>IFERROR(SUMIF([1]Transferencias!$R$7:$S$359,CONCATENATE("08",RIGHT(CONCATENATE("0",DAY(AH13)),2),RIGHT(CONCATENATE("0",MONTH(AH13)),2)),[1]Transferencias!$S$7:$S$359),0)</f>
        <v>0</v>
      </c>
      <c r="AI61" s="5">
        <f>IFERROR(SUMIF([1]Transferencias!$R$7:$S$359,CONCATENATE("08",RIGHT(CONCATENATE("0",DAY(AI13)),2),RIGHT(CONCATENATE("0",MONTH(AI13)),2)),[1]Transferencias!$S$7:$S$359),0)</f>
        <v>0</v>
      </c>
      <c r="AJ61" s="5">
        <f>IFERROR(SUMIF([1]Transferencias!$R$7:$S$359,CONCATENATE("08",RIGHT(CONCATENATE("0",DAY(AJ13)),2),RIGHT(CONCATENATE("0",MONTH(AJ13)),2)),[1]Transferencias!$S$7:$S$359),0)</f>
        <v>0</v>
      </c>
      <c r="AK61" s="5">
        <f>IFERROR(SUMIF([1]Transferencias!$R$7:$S$359,CONCATENATE("08",RIGHT(CONCATENATE("0",DAY(AK13)),2),RIGHT(CONCATENATE("0",MONTH(AK13)),2)),[1]Transferencias!$S$7:$S$359),0)</f>
        <v>0</v>
      </c>
      <c r="AL61" s="5">
        <f>IFERROR(SUMIF([1]Transferencias!$R$7:$S$359,CONCATENATE("08",RIGHT(CONCATENATE("0",DAY(AL13)),2),RIGHT(CONCATENATE("0",MONTH(AL13)),2)),[1]Transferencias!$S$7:$S$359),0)</f>
        <v>0</v>
      </c>
      <c r="AM61" s="5">
        <f>IFERROR(SUMIF([1]Transferencias!$R$7:$S$359,CONCATENATE("08",RIGHT(CONCATENATE("0",DAY(AM13)),2),RIGHT(CONCATENATE("0",MONTH(AM13)),2)),[1]Transferencias!$S$7:$S$359),0)</f>
        <v>0</v>
      </c>
      <c r="AN61" s="5">
        <f>IFERROR(SUMIF([1]Transferencias!$R$7:$S$359,CONCATENATE("08",RIGHT(CONCATENATE("0",DAY(AN13)),2),RIGHT(CONCATENATE("0",MONTH(AN13)),2)),[1]Transferencias!$S$7:$S$359),0)</f>
        <v>0</v>
      </c>
      <c r="AO61" s="5">
        <f>IFERROR(SUMIF([1]Transferencias!$R$7:$S$359,CONCATENATE("08",RIGHT(CONCATENATE("0",DAY(AO13)),2),RIGHT(CONCATENATE("0",MONTH(AO13)),2)),[1]Transferencias!$S$7:$S$359),0)</f>
        <v>0</v>
      </c>
      <c r="AP61" s="5">
        <f>IFERROR(SUMIF([1]Transferencias!$R$7:$S$359,CONCATENATE("08",RIGHT(CONCATENATE("0",DAY(AP13)),2),RIGHT(CONCATENATE("0",MONTH(AP13)),2)),[1]Transferencias!$S$7:$S$359),0)</f>
        <v>0</v>
      </c>
      <c r="AQ61" s="5">
        <f>IFERROR(SUMIF([1]Transferencias!$R$7:$S$359,CONCATENATE("08",RIGHT(CONCATENATE("0",DAY(AQ13)),2),RIGHT(CONCATENATE("0",MONTH(AQ13)),2)),[1]Transferencias!$S$7:$S$359),0)</f>
        <v>0</v>
      </c>
      <c r="AR61" s="5">
        <f>IFERROR(SUMIF([1]Transferencias!$R$7:$S$359,CONCATENATE("08",RIGHT(CONCATENATE("0",DAY(AR13)),2),RIGHT(CONCATENATE("0",MONTH(AR13)),2)),[1]Transferencias!$S$7:$S$359),0)</f>
        <v>0</v>
      </c>
      <c r="AS61" s="5">
        <f>IFERROR(SUMIF([1]Transferencias!$R$7:$S$359,CONCATENATE("08",RIGHT(CONCATENATE("0",DAY(AS13)),2),RIGHT(CONCATENATE("0",MONTH(AS13)),2)),[1]Transferencias!$S$7:$S$359),0)</f>
        <v>0</v>
      </c>
      <c r="AT61" s="5">
        <f>IFERROR(SUMIF([1]Transferencias!$R$7:$S$359,CONCATENATE("08",RIGHT(CONCATENATE("0",DAY(AT13)),2),RIGHT(CONCATENATE("0",MONTH(AT13)),2)),[1]Transferencias!$S$7:$S$359),0)</f>
        <v>0</v>
      </c>
      <c r="AU61" s="5">
        <f>IFERROR(SUMIF([1]Transferencias!$R$7:$S$359,CONCATENATE("08",RIGHT(CONCATENATE("0",DAY(AU13)),2),RIGHT(CONCATENATE("0",MONTH(AU13)),2)),[1]Transferencias!$S$7:$S$359),0)</f>
        <v>0</v>
      </c>
      <c r="AV61" s="5">
        <f>IFERROR(SUMIF([1]Transferencias!$R$7:$S$359,CONCATENATE("08",RIGHT(CONCATENATE("0",DAY(AV13)),2),RIGHT(CONCATENATE("0",MONTH(AV13)),2)),[1]Transferencias!$S$7:$S$359),0)</f>
        <v>0</v>
      </c>
      <c r="AW61" s="5">
        <f>IFERROR(SUMIF([1]Transferencias!$R$7:$S$359,CONCATENATE("08",RIGHT(CONCATENATE("0",DAY(AW13)),2),RIGHT(CONCATENATE("0",MONTH(AW13)),2)),[1]Transferencias!$S$7:$S$359),0)</f>
        <v>0</v>
      </c>
      <c r="AX61" s="5">
        <f>IFERROR(SUMIF([1]Transferencias!$R$7:$S$359,CONCATENATE("08",RIGHT(CONCATENATE("0",DAY(AX13)),2),RIGHT(CONCATENATE("0",MONTH(AX13)),2)),[1]Transferencias!$S$7:$S$359),0)</f>
        <v>0</v>
      </c>
      <c r="AY61" s="5"/>
      <c r="AZ61" s="5">
        <f>IFERROR(SUMIF([1]Transferencias!$R$7:$S$359,CONCATENATE("08",RIGHT(CONCATENATE("0",DAY(AZ13)),2),RIGHT(CONCATENATE("0",MONTH(AZ13)),2)),[1]Transferencias!$S$7:$S$359),0)</f>
        <v>0</v>
      </c>
      <c r="BA61" s="5">
        <f>IFERROR(SUMIF([1]Transferencias!$R$7:$S$359,CONCATENATE("08",RIGHT(CONCATENATE("0",DAY(BA13)),2),RIGHT(CONCATENATE("0",MONTH(BA13)),2)),[1]Transferencias!$S$7:$S$359),0)</f>
        <v>0</v>
      </c>
      <c r="BB61" s="5">
        <f>IFERROR(SUMIF([1]Transferencias!$R$7:$S$359,CONCATENATE("08",RIGHT(CONCATENATE("0",DAY(BB13)),2),RIGHT(CONCATENATE("0",MONTH(BB13)),2)),[1]Transferencias!$S$7:$S$359),0)</f>
        <v>0</v>
      </c>
      <c r="BC61" s="5">
        <f>IFERROR(SUMIF([1]Transferencias!$R$7:$S$359,CONCATENATE("08",RIGHT(CONCATENATE("0",DAY(BC13)),2),RIGHT(CONCATENATE("0",MONTH(BC13)),2)),[1]Transferencias!$S$7:$S$359),0)</f>
        <v>0</v>
      </c>
      <c r="BD61" s="5">
        <f>IFERROR(SUMIF([1]Transferencias!$R$7:$S$359,CONCATENATE("08",RIGHT(CONCATENATE("0",DAY(BD13)),2),RIGHT(CONCATENATE("0",MONTH(BD13)),2)),[1]Transferencias!$S$7:$S$359),0)</f>
        <v>0</v>
      </c>
      <c r="BE61" s="5">
        <f>IFERROR(SUMIF([1]Transferencias!$R$7:$S$359,CONCATENATE("08",RIGHT(CONCATENATE("0",DAY(BE13)),2),RIGHT(CONCATENATE("0",MONTH(BE13)),2)),[1]Transferencias!$S$7:$S$359),0)</f>
        <v>0</v>
      </c>
      <c r="BF61" s="5">
        <f>IFERROR(SUMIF([1]Transferencias!$R$7:$S$359,CONCATENATE("08",RIGHT(CONCATENATE("0",DAY(BF13)),2),RIGHT(CONCATENATE("0",MONTH(BF13)),2)),[1]Transferencias!$S$7:$S$359),0)</f>
        <v>0</v>
      </c>
      <c r="BG61" s="5">
        <f>IFERROR(SUMIF([1]Transferencias!$R$7:$S$359,CONCATENATE("08",RIGHT(CONCATENATE("0",DAY(BG13)),2),RIGHT(CONCATENATE("0",MONTH(BG13)),2)),[1]Transferencias!$S$7:$S$359),0)</f>
        <v>0</v>
      </c>
      <c r="BH61" s="5">
        <f>IFERROR(SUMIF([1]Transferencias!$R$7:$S$359,CONCATENATE("08",RIGHT(CONCATENATE("0",DAY(BH13)),2),RIGHT(CONCATENATE("0",MONTH(BH13)),2)),[1]Transferencias!$S$7:$S$359),0)</f>
        <v>0</v>
      </c>
      <c r="BI61" s="5">
        <f>IFERROR(SUMIF([1]Transferencias!$R$7:$S$359,CONCATENATE("08",RIGHT(CONCATENATE("0",DAY(BI13)),2),RIGHT(CONCATENATE("0",MONTH(BI13)),2)),[1]Transferencias!$S$7:$S$359),0)</f>
        <v>0</v>
      </c>
      <c r="BJ61" s="5">
        <f>IFERROR(SUMIF([1]Transferencias!$R$7:$S$359,CONCATENATE("08",RIGHT(CONCATENATE("0",DAY(BJ13)),2),RIGHT(CONCATENATE("0",MONTH(BJ13)),2)),[1]Transferencias!$S$7:$S$359),0)</f>
        <v>0</v>
      </c>
      <c r="BK61" s="5">
        <f>IFERROR(SUMIF([1]Transferencias!$R$7:$S$359,CONCATENATE("08",RIGHT(CONCATENATE("0",DAY(BK13)),2),RIGHT(CONCATENATE("0",MONTH(BK13)),2)),[1]Transferencias!$S$7:$S$359),0)</f>
        <v>0</v>
      </c>
      <c r="BL61" s="5">
        <f>IFERROR(SUMIF([1]Transferencias!$R$7:$S$359,CONCATENATE("08",RIGHT(CONCATENATE("0",DAY(BL13)),2),RIGHT(CONCATENATE("0",MONTH(BL13)),2)),[1]Transferencias!$S$7:$S$359),0)</f>
        <v>0</v>
      </c>
      <c r="BM61" s="5">
        <f>IFERROR(SUMIF([1]Transferencias!$R$7:$S$359,CONCATENATE("08",RIGHT(CONCATENATE("0",DAY(BM13)),2),RIGHT(CONCATENATE("0",MONTH(BM13)),2)),[1]Transferencias!$S$7:$S$359),0)</f>
        <v>0</v>
      </c>
      <c r="BN61" s="5">
        <f>IFERROR(SUMIF([1]Transferencias!$R$7:$S$359,CONCATENATE("08",RIGHT(CONCATENATE("0",DAY(BN13)),2),RIGHT(CONCATENATE("0",MONTH(BN13)),2)),[1]Transferencias!$S$7:$S$359),0)</f>
        <v>0</v>
      </c>
      <c r="BO61" s="5">
        <f>IFERROR(SUMIF([1]Transferencias!$R$7:$S$359,CONCATENATE("08",RIGHT(CONCATENATE("0",DAY(BO13)),2),RIGHT(CONCATENATE("0",MONTH(BO13)),2)),[1]Transferencias!$S$7:$S$359),0)</f>
        <v>0</v>
      </c>
      <c r="BP61" s="5">
        <f>IFERROR(SUMIF([1]Transferencias!$R$7:$S$359,CONCATENATE("08",RIGHT(CONCATENATE("0",DAY(BP13)),2),RIGHT(CONCATENATE("0",MONTH(BP13)),2)),[1]Transferencias!$S$7:$S$359),0)</f>
        <v>0</v>
      </c>
      <c r="BQ61" s="5">
        <f>IFERROR(SUMIF([1]Transferencias!$R$7:$S$359,CONCATENATE("08",RIGHT(CONCATENATE("0",DAY(BQ13)),2),RIGHT(CONCATENATE("0",MONTH(BQ13)),2)),[1]Transferencias!$S$7:$S$359),0)</f>
        <v>0</v>
      </c>
      <c r="BR61" s="5">
        <f>IFERROR(SUMIF([1]Transferencias!$R$7:$S$359,CONCATENATE("08",RIGHT(CONCATENATE("0",DAY(BR13)),2),RIGHT(CONCATENATE("0",MONTH(BR13)),2)),[1]Transferencias!$S$7:$S$359),0)</f>
        <v>0</v>
      </c>
      <c r="BS61" s="5">
        <f>IFERROR(SUMIF([1]Transferencias!$R$7:$S$359,CONCATENATE("08",RIGHT(CONCATENATE("0",DAY(BS13)),2),RIGHT(CONCATENATE("0",MONTH(BS13)),2)),[1]Transferencias!$S$7:$S$359),0)</f>
        <v>0</v>
      </c>
      <c r="BT61" s="5">
        <f>IFERROR(SUMIF([1]Transferencias!$R$7:$S$359,CONCATENATE("08",RIGHT(CONCATENATE("0",DAY(BT13)),2),RIGHT(CONCATENATE("0",MONTH(BT13)),2)),[1]Transferencias!$S$7:$S$359),0)</f>
        <v>0</v>
      </c>
      <c r="BU61" s="5">
        <f>IFERROR(SUMIF([1]Transferencias!$R$7:$S$359,CONCATENATE("08",RIGHT(CONCATENATE("0",DAY(BU13)),2),RIGHT(CONCATENATE("0",MONTH(BU13)),2)),[1]Transferencias!$S$7:$S$359),0)</f>
        <v>0</v>
      </c>
      <c r="BV61" s="5">
        <f>IFERROR(SUMIF([1]Transferencias!$R$7:$S$359,CONCATENATE("08",RIGHT(CONCATENATE("0",DAY(BV13)),2),RIGHT(CONCATENATE("0",MONTH(BV13)),2)),[1]Transferencias!$S$7:$S$359),0)</f>
        <v>0</v>
      </c>
      <c r="BW61" s="5">
        <f>IFERROR(SUMIF([1]Transferencias!$R$7:$S$359,CONCATENATE("08",RIGHT(CONCATENATE("0",DAY(BW13)),2),RIGHT(CONCATENATE("0",MONTH(BW13)),2)),[1]Transferencias!$S$7:$S$359),0)</f>
        <v>0</v>
      </c>
      <c r="BX61" s="5">
        <f>IFERROR(SUMIF([1]Transferencias!$R$7:$S$359,CONCATENATE("08",RIGHT(CONCATENATE("0",DAY(BX13)),2),RIGHT(CONCATENATE("0",MONTH(BX13)),2)),[1]Transferencias!$S$7:$S$359),0)</f>
        <v>0</v>
      </c>
      <c r="BY61" s="5">
        <f>IFERROR(SUMIF([1]Transferencias!$R$7:$S$359,CONCATENATE("08",RIGHT(CONCATENATE("0",DAY(BY13)),2),RIGHT(CONCATENATE("0",MONTH(BY13)),2)),[1]Transferencias!$S$7:$S$359),0)</f>
        <v>0</v>
      </c>
      <c r="BZ61" s="5">
        <f>IFERROR(SUMIF([1]Transferencias!$R$7:$S$359,CONCATENATE("08",RIGHT(CONCATENATE("0",DAY(BZ13)),2),RIGHT(CONCATENATE("0",MONTH(BZ13)),2)),[1]Transferencias!$S$7:$S$359),0)</f>
        <v>0</v>
      </c>
      <c r="CA61" s="5">
        <f>IFERROR(SUMIF([1]Transferencias!$R$7:$S$359,CONCATENATE("08",RIGHT(CONCATENATE("0",DAY(CA13)),2),RIGHT(CONCATENATE("0",MONTH(CA13)),2)),[1]Transferencias!$S$7:$S$359),0)</f>
        <v>0</v>
      </c>
      <c r="CB61" s="5">
        <f>IFERROR(SUMIF([1]Transferencias!$R$7:$S$359,CONCATENATE("08",RIGHT(CONCATENATE("0",DAY(CB13)),2),RIGHT(CONCATENATE("0",MONTH(CB13)),2)),[1]Transferencias!$S$7:$S$359),0)</f>
        <v>0</v>
      </c>
      <c r="CC61" s="5">
        <f>IFERROR(SUMIF([1]Transferencias!$R$7:$S$359,CONCATENATE("08",RIGHT(CONCATENATE("0",DAY(CC13)),2),RIGHT(CONCATENATE("0",MONTH(CC13)),2)),[1]Transferencias!$S$7:$S$359),0)</f>
        <v>0</v>
      </c>
      <c r="CD61" s="5">
        <f>IFERROR(SUMIF([1]Transferencias!$R$7:$S$359,CONCATENATE("08",RIGHT(CONCATENATE("0",DAY(CD13)),2),RIGHT(CONCATENATE("0",MONTH(CD13)),2)),[1]Transferencias!$S$7:$S$359),0)</f>
        <v>0</v>
      </c>
      <c r="CE61" s="5">
        <f>IFERROR(SUMIF([1]Transferencias!$R$7:$S$359,CONCATENATE("08",RIGHT(CONCATENATE("0",DAY(CE13)),2),RIGHT(CONCATENATE("0",MONTH(CE13)),2)),[1]Transferencias!$S$7:$S$359),0)</f>
        <v>0</v>
      </c>
      <c r="CF61" s="5">
        <f>IFERROR(SUMIF([1]Transferencias!$R$7:$S$359,CONCATENATE("08",RIGHT(CONCATENATE("0",DAY(CF13)),2),RIGHT(CONCATENATE("0",MONTH(CF13)),2)),[1]Transferencias!$S$7:$S$359),0)</f>
        <v>0</v>
      </c>
      <c r="CG61" s="5">
        <f>IFERROR(SUMIF([1]Transferencias!$R$7:$S$359,CONCATENATE("08",RIGHT(CONCATENATE("0",DAY(CG13)),2),RIGHT(CONCATENATE("0",MONTH(CG13)),2)),[1]Transferencias!$S$7:$S$359),0)</f>
        <v>0</v>
      </c>
      <c r="CH61" s="5">
        <f>IFERROR(SUMIF([1]Transferencias!$R$7:$S$359,CONCATENATE("08",RIGHT(CONCATENATE("0",DAY(CH13)),2),RIGHT(CONCATENATE("0",MONTH(CH13)),2)),[1]Transferencias!$S$7:$S$359),0)</f>
        <v>0</v>
      </c>
      <c r="CI61" s="5">
        <f>IFERROR(SUMIF([1]Transferencias!$R$7:$S$359,CONCATENATE("08",RIGHT(CONCATENATE("0",DAY(CI13)),2),RIGHT(CONCATENATE("0",MONTH(CI13)),2)),[1]Transferencias!$S$7:$S$359),0)</f>
        <v>0</v>
      </c>
      <c r="CJ61" s="5">
        <f>IFERROR(SUMIF([1]Transferencias!$R$7:$S$359,CONCATENATE("08",RIGHT(CONCATENATE("0",DAY(CJ13)),2),RIGHT(CONCATENATE("0",MONTH(CJ13)),2)),[1]Transferencias!$S$7:$S$359),0)</f>
        <v>0</v>
      </c>
      <c r="CK61" s="5">
        <f>IFERROR(SUMIF([1]Transferencias!$R$7:$S$359,CONCATENATE("08",RIGHT(CONCATENATE("0",DAY(CK13)),2),RIGHT(CONCATENATE("0",MONTH(CK13)),2)),[1]Transferencias!$S$7:$S$359),0)</f>
        <v>0</v>
      </c>
      <c r="CL61" s="5">
        <f>IFERROR(SUMIF([1]Transferencias!$R$7:$S$359,CONCATENATE("08",RIGHT(CONCATENATE("0",DAY(CL13)),2),RIGHT(CONCATENATE("0",MONTH(CL13)),2)),[1]Transferencias!$S$7:$S$359),0)</f>
        <v>0</v>
      </c>
      <c r="CM61" s="5">
        <f>IFERROR(SUMIF([1]Transferencias!$R$7:$S$359,CONCATENATE("08",RIGHT(CONCATENATE("0",DAY(CM13)),2),RIGHT(CONCATENATE("0",MONTH(CM13)),2)),[1]Transferencias!$S$7:$S$359),0)</f>
        <v>0</v>
      </c>
      <c r="CN61" s="5">
        <f>IFERROR(SUMIF([1]Transferencias!$R$7:$S$359,CONCATENATE("08",RIGHT(CONCATENATE("0",DAY(CN13)),2),RIGHT(CONCATENATE("0",MONTH(CN13)),2)),[1]Transferencias!$S$7:$S$359),0)</f>
        <v>0</v>
      </c>
      <c r="CO61" s="5">
        <f>IFERROR(SUMIF([1]Transferencias!$R$7:$S$359,CONCATENATE("08",RIGHT(CONCATENATE("0",DAY(CO13)),2),RIGHT(CONCATENATE("0",MONTH(CO13)),2)),[1]Transferencias!$S$7:$S$359),0)</f>
        <v>0</v>
      </c>
      <c r="CP61" s="5">
        <f>IFERROR(SUMIF([1]Transferencias!$R$7:$S$359,CONCATENATE("08",RIGHT(CONCATENATE("0",DAY(CP13)),2),RIGHT(CONCATENATE("0",MONTH(CP13)),2)),[1]Transferencias!$S$7:$S$359),0)</f>
        <v>0</v>
      </c>
      <c r="CQ61" s="5">
        <f>IFERROR(SUMIF([1]Transferencias!$R$7:$S$359,CONCATENATE("08",RIGHT(CONCATENATE("0",DAY(CQ13)),2),RIGHT(CONCATENATE("0",MONTH(CQ13)),2)),[1]Transferencias!$S$7:$S$359),0)</f>
        <v>0</v>
      </c>
      <c r="CR61" s="5">
        <f>IFERROR(SUMIF([1]Transferencias!$R$7:$S$359,CONCATENATE("08",RIGHT(CONCATENATE("0",DAY(CR13)),2),RIGHT(CONCATENATE("0",MONTH(CR13)),2)),[1]Transferencias!$S$7:$S$359),0)</f>
        <v>0</v>
      </c>
      <c r="CS61" s="5">
        <f>IFERROR(SUMIF([1]Transferencias!$R$7:$S$359,CONCATENATE("08",RIGHT(CONCATENATE("0",DAY(CS13)),2),RIGHT(CONCATENATE("0",MONTH(CS13)),2)),[1]Transferencias!$S$7:$S$359),0)</f>
        <v>0</v>
      </c>
      <c r="CT61" s="5">
        <f>IFERROR(SUMIF([1]Transferencias!$R$7:$S$359,CONCATENATE("08",RIGHT(CONCATENATE("0",DAY(CT13)),2),RIGHT(CONCATENATE("0",MONTH(CT13)),2)),[1]Transferencias!$S$7:$S$359),0)</f>
        <v>0</v>
      </c>
      <c r="CU61" s="5">
        <f>IFERROR(SUMIF([1]Transferencias!$R$7:$S$359,CONCATENATE("08",RIGHT(CONCATENATE("0",DAY(CU13)),2),RIGHT(CONCATENATE("0",MONTH(CU13)),2)),[1]Transferencias!$S$7:$S$359),0)</f>
        <v>0</v>
      </c>
      <c r="CV61" s="5">
        <f>IFERROR(SUMIF([1]Transferencias!$R$7:$S$359,CONCATENATE("08",RIGHT(CONCATENATE("0",DAY(CV13)),2),RIGHT(CONCATENATE("0",MONTH(CV13)),2)),[1]Transferencias!$S$7:$S$359),0)</f>
        <v>0</v>
      </c>
      <c r="CW61" s="5">
        <f>IFERROR(SUMIF([1]Transferencias!$R$7:$S$359,CONCATENATE("08",RIGHT(CONCATENATE("0",DAY(CW13)),2),RIGHT(CONCATENATE("0",MONTH(CW13)),2)),[1]Transferencias!$S$7:$S$359),0)</f>
        <v>0</v>
      </c>
      <c r="CX61" s="5">
        <f>IFERROR(SUMIF([1]Transferencias!$R$7:$S$359,CONCATENATE("08",RIGHT(CONCATENATE("0",DAY(CX13)),2),RIGHT(CONCATENATE("0",MONTH(CX13)),2)),[1]Transferencias!$S$7:$S$359),0)</f>
        <v>0</v>
      </c>
      <c r="CY61" s="5">
        <f>IFERROR(SUMIF([1]Transferencias!$R$7:$S$359,CONCATENATE("08",RIGHT(CONCATENATE("0",DAY(CY13)),2),RIGHT(CONCATENATE("0",MONTH(CY13)),2)),[1]Transferencias!$S$7:$S$359),0)</f>
        <v>0</v>
      </c>
      <c r="CZ61" s="5">
        <f>IFERROR(SUMIF([1]Transferencias!$R$7:$S$359,CONCATENATE("08",RIGHT(CONCATENATE("0",DAY(CZ13)),2),RIGHT(CONCATENATE("0",MONTH(CZ13)),2)),[1]Transferencias!$S$7:$S$359),0)</f>
        <v>0</v>
      </c>
      <c r="DA61" s="5">
        <f>IFERROR(SUMIF([1]Transferencias!$R$7:$S$359,CONCATENATE("08",RIGHT(CONCATENATE("0",DAY(DA13)),2),RIGHT(CONCATENATE("0",MONTH(DA13)),2)),[1]Transferencias!$S$7:$S$359),0)</f>
        <v>0</v>
      </c>
      <c r="DB61" s="5">
        <f>IFERROR(SUMIF([1]Transferencias!$R$7:$S$359,CONCATENATE("08",RIGHT(CONCATENATE("0",DAY(DB13)),2),RIGHT(CONCATENATE("0",MONTH(DB13)),2)),[1]Transferencias!$S$7:$S$359),0)</f>
        <v>0</v>
      </c>
      <c r="DC61" s="5">
        <f>IFERROR(SUMIF([1]Transferencias!$R$7:$S$359,CONCATENATE("08",RIGHT(CONCATENATE("0",DAY(DC13)),2),RIGHT(CONCATENATE("0",MONTH(DC13)),2)),[1]Transferencias!$S$7:$S$359),0)</f>
        <v>0</v>
      </c>
      <c r="DD61" s="5">
        <f>IFERROR(SUMIF([1]Transferencias!$R$7:$S$359,CONCATENATE("08",RIGHT(CONCATENATE("0",DAY(DD13)),2),RIGHT(CONCATENATE("0",MONTH(DD13)),2)),[1]Transferencias!$S$7:$S$359),0)</f>
        <v>0</v>
      </c>
      <c r="DE61" s="5">
        <f>IFERROR(SUMIF([1]Transferencias!$R$7:$S$359,CONCATENATE("08",RIGHT(CONCATENATE("0",DAY(DE13)),2),RIGHT(CONCATENATE("0",MONTH(DE13)),2)),[1]Transferencias!$S$7:$S$359),0)</f>
        <v>0</v>
      </c>
      <c r="DF61" s="5">
        <f>IFERROR(SUMIF([1]Transferencias!$R$7:$S$359,CONCATENATE("08",RIGHT(CONCATENATE("0",DAY(DF13)),2),RIGHT(CONCATENATE("0",MONTH(DF13)),2)),[1]Transferencias!$S$7:$S$359),0)</f>
        <v>0</v>
      </c>
      <c r="DG61" s="5">
        <f>IFERROR(SUMIF([1]Transferencias!$R$7:$S$359,CONCATENATE("08",RIGHT(CONCATENATE("0",DAY(DG13)),2),RIGHT(CONCATENATE("0",MONTH(DG13)),2)),[1]Transferencias!$S$7:$S$359),0)</f>
        <v>0</v>
      </c>
      <c r="DH61" s="5">
        <f>IFERROR(SUMIF([1]Transferencias!$R$7:$S$359,CONCATENATE("08",RIGHT(CONCATENATE("0",DAY(DH13)),2),RIGHT(CONCATENATE("0",MONTH(DH13)),2)),[1]Transferencias!$S$7:$S$359),0)</f>
        <v>0</v>
      </c>
      <c r="DI61" s="5">
        <f>IFERROR(SUMIF([1]Transferencias!$R$7:$S$359,CONCATENATE("08",RIGHT(CONCATENATE("0",DAY(DI13)),2),RIGHT(CONCATENATE("0",MONTH(DI13)),2)),[1]Transferencias!$S$7:$S$359),0)</f>
        <v>0</v>
      </c>
      <c r="DJ61" s="5">
        <f>IFERROR(SUMIF([1]Transferencias!$R$7:$S$359,CONCATENATE("08",RIGHT(CONCATENATE("0",DAY(DJ13)),2),RIGHT(CONCATENATE("0",MONTH(DJ13)),2)),[1]Transferencias!$S$7:$S$359),0)</f>
        <v>0</v>
      </c>
      <c r="DK61" s="5">
        <f>IFERROR(SUMIF([1]Transferencias!$R$7:$S$359,CONCATENATE("08",RIGHT(CONCATENATE("0",DAY(DK13)),2),RIGHT(CONCATENATE("0",MONTH(DK13)),2)),[1]Transferencias!$S$7:$S$359),0)</f>
        <v>0</v>
      </c>
      <c r="DL61" s="5">
        <f>IFERROR(SUMIF([1]Transferencias!$R$7:$S$359,CONCATENATE("08",RIGHT(CONCATENATE("0",DAY(DL13)),2),RIGHT(CONCATENATE("0",MONTH(DL13)),2)),[1]Transferencias!$S$7:$S$359),0)</f>
        <v>0</v>
      </c>
      <c r="DM61" s="5">
        <f>IFERROR(SUMIF([1]Transferencias!$R$7:$S$359,CONCATENATE("08",RIGHT(CONCATENATE("0",DAY(DM13)),2),RIGHT(CONCATENATE("0",MONTH(DM13)),2)),[1]Transferencias!$S$7:$S$359),0)</f>
        <v>0</v>
      </c>
      <c r="DN61" s="5">
        <f>IFERROR(SUMIF([1]Transferencias!$R$7:$S$359,CONCATENATE("08",RIGHT(CONCATENATE("0",DAY(DN13)),2),RIGHT(CONCATENATE("0",MONTH(DN13)),2)),[1]Transferencias!$S$7:$S$359),0)</f>
        <v>0</v>
      </c>
      <c r="DO61" s="5">
        <f>IFERROR(SUMIF([1]Transferencias!$R$7:$S$359,CONCATENATE("08",RIGHT(CONCATENATE("0",DAY(DO13)),2),RIGHT(CONCATENATE("0",MONTH(DO13)),2)),[1]Transferencias!$S$7:$S$359),0)</f>
        <v>0</v>
      </c>
      <c r="DP61" s="5">
        <f>IFERROR(SUMIF([1]Transferencias!$R$7:$S$359,CONCATENATE("08",RIGHT(CONCATENATE("0",DAY(DP13)),2),RIGHT(CONCATENATE("0",MONTH(DP13)),2)),[1]Transferencias!$S$7:$S$359),0)</f>
        <v>0</v>
      </c>
      <c r="DQ61" s="5">
        <f>IFERROR(SUMIF([1]Transferencias!$R$7:$S$359,CONCATENATE("08",RIGHT(CONCATENATE("0",DAY(DQ13)),2),RIGHT(CONCATENATE("0",MONTH(DQ13)),2)),[1]Transferencias!$S$7:$S$359),0)</f>
        <v>0</v>
      </c>
      <c r="DR61" s="5">
        <f>IFERROR(SUMIF([1]Transferencias!$R$7:$S$359,CONCATENATE("08",RIGHT(CONCATENATE("0",DAY(DR13)),2),RIGHT(CONCATENATE("0",MONTH(DR13)),2)),[1]Transferencias!$S$7:$S$359),0)</f>
        <v>0</v>
      </c>
      <c r="DS61" s="5">
        <f>IFERROR(SUMIF([1]Transferencias!$R$7:$S$359,CONCATENATE("08",RIGHT(CONCATENATE("0",DAY(DS13)),2),RIGHT(CONCATENATE("0",MONTH(DS13)),2)),[1]Transferencias!$S$7:$S$359),0)</f>
        <v>0</v>
      </c>
      <c r="DT61" s="5">
        <f>IFERROR(SUMIF([1]Transferencias!$R$7:$S$359,CONCATENATE("08",RIGHT(CONCATENATE("0",DAY(DT13)),2),RIGHT(CONCATENATE("0",MONTH(DT13)),2)),[1]Transferencias!$S$7:$S$359),0)</f>
        <v>0</v>
      </c>
      <c r="DU61" s="5">
        <f>IFERROR(SUMIF([1]Transferencias!$R$7:$S$359,CONCATENATE("08",RIGHT(CONCATENATE("0",DAY(DU13)),2),RIGHT(CONCATENATE("0",MONTH(DU13)),2)),[1]Transferencias!$S$7:$S$359),0)</f>
        <v>0</v>
      </c>
      <c r="DV61" s="5">
        <f>IFERROR(SUMIF([1]Transferencias!$R$7:$S$359,CONCATENATE("08",RIGHT(CONCATENATE("0",DAY(DV13)),2),RIGHT(CONCATENATE("0",MONTH(DV13)),2)),[1]Transferencias!$S$7:$S$359),0)</f>
        <v>0</v>
      </c>
      <c r="DW61" s="5">
        <f>IFERROR(SUMIF([1]Transferencias!$R$7:$S$359,CONCATENATE("08",RIGHT(CONCATENATE("0",DAY(DW13)),2),RIGHT(CONCATENATE("0",MONTH(DW13)),2)),[1]Transferencias!$S$7:$S$359),0)</f>
        <v>0</v>
      </c>
      <c r="DX61" s="5">
        <f>IFERROR(SUMIF([1]Transferencias!$R$7:$S$359,CONCATENATE("08",RIGHT(CONCATENATE("0",DAY(DX13)),2),RIGHT(CONCATENATE("0",MONTH(DX13)),2)),[1]Transferencias!$S$7:$S$359),0)</f>
        <v>0</v>
      </c>
      <c r="DY61" s="5">
        <f>IFERROR(SUMIF([1]Transferencias!$R$7:$S$359,CONCATENATE("08",RIGHT(CONCATENATE("0",DAY(DY13)),2),RIGHT(CONCATENATE("0",MONTH(DY13)),2)),[1]Transferencias!$S$7:$S$359),0)</f>
        <v>0</v>
      </c>
      <c r="DZ61" s="5">
        <f>IFERROR(SUMIF([1]Transferencias!$R$7:$S$359,CONCATENATE("08",RIGHT(CONCATENATE("0",DAY(DZ13)),2),RIGHT(CONCATENATE("0",MONTH(DZ13)),2)),[1]Transferencias!$S$7:$S$359),0)</f>
        <v>0</v>
      </c>
      <c r="EA61" s="5">
        <f>IFERROR(SUMIF([1]Transferencias!$R$7:$S$359,CONCATENATE("08",RIGHT(CONCATENATE("0",DAY(EA13)),2),RIGHT(CONCATENATE("0",MONTH(EA13)),2)),[1]Transferencias!$S$7:$S$359),0)</f>
        <v>0</v>
      </c>
      <c r="EB61" s="5">
        <f>IFERROR(SUMIF([1]Transferencias!$R$7:$S$359,CONCATENATE("08",RIGHT(CONCATENATE("0",DAY(EB13)),2),RIGHT(CONCATENATE("0",MONTH(EB13)),2)),[1]Transferencias!$S$7:$S$359),0)</f>
        <v>0</v>
      </c>
      <c r="EC61" s="5">
        <f>IFERROR(SUMIF([1]Transferencias!$R$7:$S$359,CONCATENATE("08",RIGHT(CONCATENATE("0",DAY(EC13)),2),RIGHT(CONCATENATE("0",MONTH(EC13)),2)),[1]Transferencias!$S$7:$S$359),0)</f>
        <v>0</v>
      </c>
      <c r="ED61" s="5">
        <f>IFERROR(SUMIF([1]Transferencias!$R$7:$S$359,CONCATENATE("08",RIGHT(CONCATENATE("0",DAY(ED13)),2),RIGHT(CONCATENATE("0",MONTH(ED13)),2)),[1]Transferencias!$S$7:$S$359),0)</f>
        <v>0</v>
      </c>
      <c r="EE61" s="5">
        <f>IFERROR(SUMIF([1]Transferencias!$R$7:$S$359,CONCATENATE("08",RIGHT(CONCATENATE("0",DAY(EE13)),2),RIGHT(CONCATENATE("0",MONTH(EE13)),2)),[1]Transferencias!$S$7:$S$359),0)</f>
        <v>0</v>
      </c>
      <c r="EF61" s="5">
        <f>IFERROR(SUMIF([1]Transferencias!$R$7:$S$359,CONCATENATE("08",RIGHT(CONCATENATE("0",DAY(EF13)),2),RIGHT(CONCATENATE("0",MONTH(EF13)),2)),[1]Transferencias!$S$7:$S$359),0)</f>
        <v>0</v>
      </c>
      <c r="EG61" s="5">
        <f>IFERROR(SUMIF([1]Transferencias!$R$7:$S$359,CONCATENATE("08",RIGHT(CONCATENATE("0",DAY(EG13)),2),RIGHT(CONCATENATE("0",MONTH(EG13)),2)),[1]Transferencias!$S$7:$S$359),0)</f>
        <v>0</v>
      </c>
      <c r="EH61" s="5">
        <f>IFERROR(SUMIF([1]Transferencias!$R$7:$S$359,CONCATENATE("08",RIGHT(CONCATENATE("0",DAY(EH13)),2),RIGHT(CONCATENATE("0",MONTH(EH13)),2)),[1]Transferencias!$S$7:$S$359),0)</f>
        <v>0</v>
      </c>
      <c r="EI61" s="5">
        <f>IFERROR(SUMIF([1]Transferencias!$R$7:$S$359,CONCATENATE("08",RIGHT(CONCATENATE("0",DAY(EI13)),2),RIGHT(CONCATENATE("0",MONTH(EI13)),2)),[1]Transferencias!$S$7:$S$359),0)</f>
        <v>0</v>
      </c>
      <c r="EJ61" s="5">
        <f>IFERROR(SUMIF([1]Transferencias!$R$7:$S$359,CONCATENATE("08",RIGHT(CONCATENATE("0",DAY(EJ13)),2),RIGHT(CONCATENATE("0",MONTH(EJ13)),2)),[1]Transferencias!$S$7:$S$359),0)</f>
        <v>0</v>
      </c>
      <c r="EK61" s="5">
        <f>IFERROR(SUMIF([1]Transferencias!$R$7:$S$359,CONCATENATE("08",RIGHT(CONCATENATE("0",DAY(EK13)),2),RIGHT(CONCATENATE("0",MONTH(EK13)),2)),[1]Transferencias!$S$7:$S$359),0)</f>
        <v>0</v>
      </c>
      <c r="EL61" s="5">
        <f>IFERROR(SUMIF([1]Transferencias!$R$7:$S$359,CONCATENATE("08",RIGHT(CONCATENATE("0",DAY(EL13)),2),RIGHT(CONCATENATE("0",MONTH(EL13)),2)),[1]Transferencias!$S$7:$S$359),0)</f>
        <v>0</v>
      </c>
      <c r="EM61" s="5">
        <f>IFERROR(SUMIF([1]Transferencias!$R$7:$S$359,CONCATENATE("08",RIGHT(CONCATENATE("0",DAY(EM13)),2),RIGHT(CONCATENATE("0",MONTH(EM13)),2)),[1]Transferencias!$S$7:$S$359),0)</f>
        <v>0</v>
      </c>
      <c r="EN61" s="5">
        <f>IFERROR(SUMIF([1]Transferencias!$R$7:$S$359,CONCATENATE("08",RIGHT(CONCATENATE("0",DAY(EN13)),2),RIGHT(CONCATENATE("0",MONTH(EN13)),2)),[1]Transferencias!$S$7:$S$359),0)</f>
        <v>0</v>
      </c>
      <c r="EO61" s="5">
        <f>IFERROR(SUMIF([1]Transferencias!$R$7:$S$359,CONCATENATE("08",RIGHT(CONCATENATE("0",DAY(EO13)),2),RIGHT(CONCATENATE("0",MONTH(EO13)),2)),[1]Transferencias!$S$7:$S$359),0)</f>
        <v>0</v>
      </c>
      <c r="EP61" s="5">
        <f>IFERROR(SUMIF([1]Transferencias!$R$7:$S$359,CONCATENATE("08",RIGHT(CONCATENATE("0",DAY(EP13)),2),RIGHT(CONCATENATE("0",MONTH(EP13)),2)),[1]Transferencias!$S$7:$S$359),0)</f>
        <v>0</v>
      </c>
      <c r="EQ61" s="5">
        <f>IFERROR(SUMIF([1]Transferencias!$R$7:$S$359,CONCATENATE("08",RIGHT(CONCATENATE("0",DAY(EQ13)),2),RIGHT(CONCATENATE("0",MONTH(EQ13)),2)),[1]Transferencias!$S$7:$S$359),0)</f>
        <v>0</v>
      </c>
      <c r="ER61" s="5">
        <f>IFERROR(SUMIF([1]Transferencias!$R$7:$S$359,CONCATENATE("08",RIGHT(CONCATENATE("0",DAY(ER13)),2),RIGHT(CONCATENATE("0",MONTH(ER13)),2)),[1]Transferencias!$S$7:$S$359),0)</f>
        <v>0</v>
      </c>
      <c r="ES61" s="5">
        <f>IFERROR(SUMIF([1]Transferencias!$R$7:$S$359,CONCATENATE("08",RIGHT(CONCATENATE("0",DAY(ES13)),2),RIGHT(CONCATENATE("0",MONTH(ES13)),2)),[1]Transferencias!$S$7:$S$359),0)</f>
        <v>0</v>
      </c>
      <c r="ET61" s="5">
        <f>IFERROR(SUMIF([1]Transferencias!$R$7:$S$359,CONCATENATE("08",RIGHT(CONCATENATE("0",DAY(ET13)),2),RIGHT(CONCATENATE("0",MONTH(ET13)),2)),[1]Transferencias!$S$7:$S$359),0)</f>
        <v>0</v>
      </c>
      <c r="EU61" s="5">
        <f>IFERROR(SUMIF([1]Transferencias!$R$7:$S$359,CONCATENATE("08",RIGHT(CONCATENATE("0",DAY(EU13)),2),RIGHT(CONCATENATE("0",MONTH(EU13)),2)),[1]Transferencias!$S$7:$S$359),0)</f>
        <v>0</v>
      </c>
      <c r="EV61" s="5">
        <f>IFERROR(SUMIF([1]Transferencias!$R$7:$S$359,CONCATENATE("08",RIGHT(CONCATENATE("0",DAY(EV13)),2),RIGHT(CONCATENATE("0",MONTH(EV13)),2)),[1]Transferencias!$S$7:$S$359),0)</f>
        <v>0</v>
      </c>
      <c r="EW61" s="5">
        <f>IFERROR(SUMIF([1]Transferencias!$R$7:$S$359,CONCATENATE("08",RIGHT(CONCATENATE("0",DAY(EW13)),2),RIGHT(CONCATENATE("0",MONTH(EW13)),2)),[1]Transferencias!$S$7:$S$359),0)</f>
        <v>0</v>
      </c>
      <c r="EX61" s="5">
        <f>IFERROR(SUMIF([1]Transferencias!$R$7:$S$359,CONCATENATE("08",RIGHT(CONCATENATE("0",DAY(EX13)),2),RIGHT(CONCATENATE("0",MONTH(EX13)),2)),[1]Transferencias!$S$7:$S$359),0)</f>
        <v>0</v>
      </c>
      <c r="EY61" s="5">
        <f>IFERROR(SUMIF([1]Transferencias!$R$7:$S$359,CONCATENATE("08",RIGHT(CONCATENATE("0",DAY(EY13)),2),RIGHT(CONCATENATE("0",MONTH(EY13)),2)),[1]Transferencias!$S$7:$S$359),0)</f>
        <v>0</v>
      </c>
      <c r="EZ61" s="5">
        <f>IFERROR(SUMIF([1]Transferencias!$R$7:$S$359,CONCATENATE("08",RIGHT(CONCATENATE("0",DAY(EZ13)),2),RIGHT(CONCATENATE("0",MONTH(EZ13)),2)),[1]Transferencias!$S$7:$S$359),0)</f>
        <v>0</v>
      </c>
      <c r="FA61" s="5">
        <f>IFERROR(SUMIF([1]Transferencias!$R$7:$S$359,CONCATENATE("08",RIGHT(CONCATENATE("0",DAY(FA13)),2),RIGHT(CONCATENATE("0",MONTH(FA13)),2)),[1]Transferencias!$S$7:$S$359),0)</f>
        <v>0</v>
      </c>
      <c r="FB61" s="5">
        <f>IFERROR(SUMIF([1]Transferencias!$R$7:$S$359,CONCATENATE("08",RIGHT(CONCATENATE("0",DAY(FB13)),2),RIGHT(CONCATENATE("0",MONTH(FB13)),2)),[1]Transferencias!$S$7:$S$359),0)</f>
        <v>0</v>
      </c>
      <c r="FC61" s="5">
        <f>IFERROR(SUMIF([1]Transferencias!$R$7:$S$359,CONCATENATE("08",RIGHT(CONCATENATE("0",DAY(FC13)),2),RIGHT(CONCATENATE("0",MONTH(FC13)),2)),[1]Transferencias!$S$7:$S$359),0)</f>
        <v>0</v>
      </c>
      <c r="FD61" s="5">
        <f>IFERROR(SUMIF([1]Transferencias!$R$7:$S$359,CONCATENATE("08",RIGHT(CONCATENATE("0",DAY(FD13)),2),RIGHT(CONCATENATE("0",MONTH(FD13)),2)),[1]Transferencias!$S$7:$S$359),0)</f>
        <v>0</v>
      </c>
      <c r="FE61" s="5">
        <f>IFERROR(SUMIF([1]Transferencias!$R$7:$S$359,CONCATENATE("08",RIGHT(CONCATENATE("0",DAY(FE13)),2),RIGHT(CONCATENATE("0",MONTH(FE13)),2)),[1]Transferencias!$S$7:$S$359),0)</f>
        <v>0</v>
      </c>
      <c r="FF61" s="5">
        <f>IFERROR(SUMIF([1]Transferencias!$R$7:$S$359,CONCATENATE("08",RIGHT(CONCATENATE("0",DAY(FF13)),2),RIGHT(CONCATENATE("0",MONTH(FF13)),2)),[1]Transferencias!$S$7:$S$359),0)</f>
        <v>0</v>
      </c>
      <c r="FG61" s="5">
        <f>IFERROR(SUMIF([1]Transferencias!$R$7:$S$359,CONCATENATE("08",RIGHT(CONCATENATE("0",DAY(FG13)),2),RIGHT(CONCATENATE("0",MONTH(FG13)),2)),[1]Transferencias!$S$7:$S$359),0)</f>
        <v>0</v>
      </c>
      <c r="FH61" s="5">
        <f>IFERROR(SUMIF([1]Transferencias!$R$7:$S$359,CONCATENATE("08",RIGHT(CONCATENATE("0",DAY(FH13)),2),RIGHT(CONCATENATE("0",MONTH(FH13)),2)),[1]Transferencias!$S$7:$S$359),0)</f>
        <v>0</v>
      </c>
      <c r="FI61" s="5">
        <f>IFERROR(SUMIF([1]Transferencias!$R$7:$S$359,CONCATENATE("08",RIGHT(CONCATENATE("0",DAY(FI13)),2),RIGHT(CONCATENATE("0",MONTH(FI13)),2)),[1]Transferencias!$S$7:$S$359),0)</f>
        <v>0</v>
      </c>
      <c r="FJ61" s="5">
        <f>IFERROR(SUMIF([1]Transferencias!$R$7:$S$359,CONCATENATE("08",RIGHT(CONCATENATE("0",DAY(FJ13)),2),RIGHT(CONCATENATE("0",MONTH(FJ13)),2)),[1]Transferencias!$S$7:$S$359),0)</f>
        <v>0</v>
      </c>
      <c r="FK61" s="5">
        <f>IFERROR(SUMIF([1]Transferencias!$R$7:$S$359,CONCATENATE("08",RIGHT(CONCATENATE("0",DAY(FK13)),2),RIGHT(CONCATENATE("0",MONTH(FK13)),2)),[1]Transferencias!$S$7:$S$359),0)</f>
        <v>0</v>
      </c>
      <c r="FL61" s="5">
        <f>IFERROR(SUMIF([1]Transferencias!$R$7:$S$359,CONCATENATE("08",RIGHT(CONCATENATE("0",DAY(FL13)),2),RIGHT(CONCATENATE("0",MONTH(FL13)),2)),[1]Transferencias!$S$7:$S$359),0)</f>
        <v>0</v>
      </c>
      <c r="FM61" s="5">
        <f>IFERROR(SUMIF([1]Transferencias!$R$7:$S$359,CONCATENATE("08",RIGHT(CONCATENATE("0",DAY(FM13)),2),RIGHT(CONCATENATE("0",MONTH(FM13)),2)),[1]Transferencias!$S$7:$S$359),0)</f>
        <v>0</v>
      </c>
      <c r="FN61" s="5">
        <f>IFERROR(SUMIF([1]Transferencias!$R$7:$S$359,CONCATENATE("08",RIGHT(CONCATENATE("0",DAY(FN13)),2),RIGHT(CONCATENATE("0",MONTH(FN13)),2)),[1]Transferencias!$S$7:$S$359),0)</f>
        <v>0</v>
      </c>
      <c r="FO61" s="5">
        <f>IFERROR(SUMIF([1]Transferencias!$R$7:$S$359,CONCATENATE("08",RIGHT(CONCATENATE("0",DAY(FO13)),2),RIGHT(CONCATENATE("0",MONTH(FO13)),2)),[1]Transferencias!$S$7:$S$359),0)</f>
        <v>0</v>
      </c>
      <c r="FP61" s="5">
        <f>IFERROR(SUMIF([1]Transferencias!$R$7:$S$359,CONCATENATE("08",RIGHT(CONCATENATE("0",DAY(FP13)),2),RIGHT(CONCATENATE("0",MONTH(FP13)),2)),[1]Transferencias!$S$7:$S$359),0)</f>
        <v>0</v>
      </c>
      <c r="FQ61" s="5">
        <f>IFERROR(SUMIF([1]Transferencias!$R$7:$S$359,CONCATENATE("08",RIGHT(CONCATENATE("0",DAY(FQ13)),2),RIGHT(CONCATENATE("0",MONTH(FQ13)),2)),[1]Transferencias!$S$7:$S$359),0)</f>
        <v>0</v>
      </c>
      <c r="FR61" s="5">
        <f>IFERROR(SUMIF([1]Transferencias!$R$7:$S$359,CONCATENATE("08",RIGHT(CONCATENATE("0",DAY(FR13)),2),RIGHT(CONCATENATE("0",MONTH(FR13)),2)),[1]Transferencias!$S$7:$S$359),0)</f>
        <v>0</v>
      </c>
      <c r="FS61" s="5">
        <f>IFERROR(SUMIF([1]Transferencias!$R$7:$S$359,CONCATENATE("08",RIGHT(CONCATENATE("0",DAY(FS13)),2),RIGHT(CONCATENATE("0",MONTH(FS13)),2)),[1]Transferencias!$S$7:$S$359),0)</f>
        <v>0</v>
      </c>
      <c r="FT61" s="5">
        <f>IFERROR(SUMIF([1]Transferencias!$R$7:$S$359,CONCATENATE("08",RIGHT(CONCATENATE("0",DAY(FT13)),2),RIGHT(CONCATENATE("0",MONTH(FT13)),2)),[1]Transferencias!$S$7:$S$359),0)</f>
        <v>0</v>
      </c>
      <c r="FU61" s="5">
        <f>IFERROR(SUMIF([1]Transferencias!$R$7:$S$359,CONCATENATE("08",RIGHT(CONCATENATE("0",DAY(FU13)),2),RIGHT(CONCATENATE("0",MONTH(FU13)),2)),[1]Transferencias!$S$7:$S$359),0)</f>
        <v>0</v>
      </c>
      <c r="FV61" s="5">
        <f>IFERROR(SUMIF([1]Transferencias!$R$7:$S$359,CONCATENATE("08",RIGHT(CONCATENATE("0",DAY(FV13)),2),RIGHT(CONCATENATE("0",MONTH(FV13)),2)),[1]Transferencias!$S$7:$S$359),0)</f>
        <v>0</v>
      </c>
      <c r="FW61" s="5">
        <f>IFERROR(SUMIF([1]Transferencias!$R$7:$S$359,CONCATENATE("08",RIGHT(CONCATENATE("0",DAY(FW13)),2),RIGHT(CONCATENATE("0",MONTH(FW13)),2)),[1]Transferencias!$S$7:$S$359),0)</f>
        <v>0</v>
      </c>
      <c r="FX61" s="5">
        <f>IFERROR(SUMIF([1]Transferencias!$R$7:$S$359,CONCATENATE("08",RIGHT(CONCATENATE("0",DAY(FX13)),2),RIGHT(CONCATENATE("0",MONTH(FX13)),2)),[1]Transferencias!$S$7:$S$359),0)</f>
        <v>0</v>
      </c>
      <c r="FY61" s="5">
        <f>IFERROR(SUMIF([1]Transferencias!$R$7:$S$359,CONCATENATE("08",RIGHT(CONCATENATE("0",DAY(FY13)),2),RIGHT(CONCATENATE("0",MONTH(FY13)),2)),[1]Transferencias!$S$7:$S$359),0)</f>
        <v>0</v>
      </c>
      <c r="FZ61" s="5">
        <f>IFERROR(SUMIF([1]Transferencias!$R$7:$S$359,CONCATENATE("08",RIGHT(CONCATENATE("0",DAY(FZ13)),2),RIGHT(CONCATENATE("0",MONTH(FZ13)),2)),[1]Transferencias!$S$7:$S$359),0)</f>
        <v>0</v>
      </c>
      <c r="GA61" s="5">
        <f>IFERROR(SUMIF([1]Transferencias!$R$7:$S$359,CONCATENATE("08",RIGHT(CONCATENATE("0",DAY(GA13)),2),RIGHT(CONCATENATE("0",MONTH(GA13)),2)),[1]Transferencias!$S$7:$S$359),0)</f>
        <v>0</v>
      </c>
      <c r="GB61" s="5">
        <f>IFERROR(SUMIF([1]Transferencias!$R$7:$S$359,CONCATENATE("08",RIGHT(CONCATENATE("0",DAY(GB13)),2),RIGHT(CONCATENATE("0",MONTH(GB13)),2)),[1]Transferencias!$S$7:$S$359),0)</f>
        <v>0</v>
      </c>
      <c r="GC61" s="5">
        <f>IFERROR(SUMIF([1]Transferencias!$R$7:$S$359,CONCATENATE("08",RIGHT(CONCATENATE("0",DAY(GC13)),2),RIGHT(CONCATENATE("0",MONTH(GC13)),2)),[1]Transferencias!$S$7:$S$359),0)</f>
        <v>0</v>
      </c>
      <c r="GD61" s="5">
        <f>IFERROR(SUMIF([1]Transferencias!$R$7:$S$359,CONCATENATE("08",RIGHT(CONCATENATE("0",DAY(GD13)),2),RIGHT(CONCATENATE("0",MONTH(GD13)),2)),[1]Transferencias!$S$7:$S$359),0)</f>
        <v>0</v>
      </c>
      <c r="GE61" s="5">
        <f>IFERROR(SUMIF([1]Transferencias!$R$7:$S$359,CONCATENATE("08",RIGHT(CONCATENATE("0",DAY(GE13)),2),RIGHT(CONCATENATE("0",MONTH(GE13)),2)),[1]Transferencias!$S$7:$S$359),0)</f>
        <v>0</v>
      </c>
      <c r="GF61" s="5">
        <f>IFERROR(SUMIF([1]Transferencias!$R$7:$S$359,CONCATENATE("08",RIGHT(CONCATENATE("0",DAY(GF13)),2),RIGHT(CONCATENATE("0",MONTH(GF13)),2)),[1]Transferencias!$S$7:$S$359),0)</f>
        <v>0</v>
      </c>
      <c r="GG61" s="5">
        <f>IFERROR(SUMIF([1]Transferencias!$R$7:$S$359,CONCATENATE("08",RIGHT(CONCATENATE("0",DAY(GG13)),2),RIGHT(CONCATENATE("0",MONTH(GG13)),2)),[1]Transferencias!$S$7:$S$359),0)</f>
        <v>0</v>
      </c>
      <c r="GH61" s="5">
        <f>IFERROR(SUMIF([1]Transferencias!$R$7:$S$359,CONCATENATE("08",RIGHT(CONCATENATE("0",DAY(GH13)),2),RIGHT(CONCATENATE("0",MONTH(GH13)),2)),[1]Transferencias!$S$7:$S$359),0)</f>
        <v>0</v>
      </c>
      <c r="GI61" s="5">
        <f>IFERROR(SUMIF([1]Transferencias!$R$7:$S$359,CONCATENATE("08",RIGHT(CONCATENATE("0",DAY(GI13)),2),RIGHT(CONCATENATE("0",MONTH(GI13)),2)),[1]Transferencias!$S$7:$S$359),0)</f>
        <v>0</v>
      </c>
      <c r="GJ61" s="5">
        <f>IFERROR(SUMIF([1]Transferencias!$R$7:$S$359,CONCATENATE("08",RIGHT(CONCATENATE("0",DAY(GJ13)),2),RIGHT(CONCATENATE("0",MONTH(GJ13)),2)),[1]Transferencias!$S$7:$S$359),0)</f>
        <v>0</v>
      </c>
      <c r="GK61" s="5">
        <f>IFERROR(SUMIF([1]Transferencias!$R$7:$S$359,CONCATENATE("08",RIGHT(CONCATENATE("0",DAY(GK13)),2),RIGHT(CONCATENATE("0",MONTH(GK13)),2)),[1]Transferencias!$S$7:$S$359),0)</f>
        <v>0</v>
      </c>
      <c r="GL61" s="5">
        <f>IFERROR(SUMIF([1]Transferencias!$R$7:$S$359,CONCATENATE("08",RIGHT(CONCATENATE("0",DAY(GL13)),2),RIGHT(CONCATENATE("0",MONTH(GL13)),2)),[1]Transferencias!$S$7:$S$359),0)</f>
        <v>0</v>
      </c>
      <c r="GM61" s="5">
        <f>IFERROR(SUMIF([1]Transferencias!$R$7:$S$359,CONCATENATE("08",RIGHT(CONCATENATE("0",DAY(GM13)),2),RIGHT(CONCATENATE("0",MONTH(GM13)),2)),[1]Transferencias!$S$7:$S$359),0)</f>
        <v>0</v>
      </c>
      <c r="GN61" s="5">
        <f>IFERROR(SUMIF([1]Transferencias!$R$7:$S$359,CONCATENATE("08",RIGHT(CONCATENATE("0",DAY(GN13)),2),RIGHT(CONCATENATE("0",MONTH(GN13)),2)),[1]Transferencias!$S$7:$S$359),0)</f>
        <v>0</v>
      </c>
      <c r="GO61" s="5">
        <f>IFERROR(SUMIF([1]Transferencias!$R$7:$S$359,CONCATENATE("08",RIGHT(CONCATENATE("0",DAY(GO13)),2),RIGHT(CONCATENATE("0",MONTH(GO13)),2)),[1]Transferencias!$S$7:$S$359),0)</f>
        <v>0</v>
      </c>
      <c r="GP61" s="5">
        <f>IFERROR(SUMIF([1]Transferencias!$R$7:$S$359,CONCATENATE("08",RIGHT(CONCATENATE("0",DAY(GP13)),2),RIGHT(CONCATENATE("0",MONTH(GP13)),2)),[1]Transferencias!$S$7:$S$359),0)</f>
        <v>0</v>
      </c>
      <c r="GQ61" s="5">
        <f>IFERROR(SUMIF([1]Transferencias!$R$7:$S$359,CONCATENATE("08",RIGHT(CONCATENATE("0",DAY(GQ13)),2),RIGHT(CONCATENATE("0",MONTH(GQ13)),2)),[1]Transferencias!$S$7:$S$359),0)</f>
        <v>0</v>
      </c>
      <c r="GR61" s="5">
        <f>IFERROR(SUMIF([1]Transferencias!$R$7:$S$359,CONCATENATE("08",RIGHT(CONCATENATE("0",DAY(GR13)),2),RIGHT(CONCATENATE("0",MONTH(GR13)),2)),[1]Transferencias!$S$7:$S$359),0)</f>
        <v>0</v>
      </c>
      <c r="GS61" s="5">
        <f>IFERROR(SUMIF([1]Transferencias!$R$7:$S$359,CONCATENATE("08",RIGHT(CONCATENATE("0",DAY(GS13)),2),RIGHT(CONCATENATE("0",MONTH(GS13)),2)),[1]Transferencias!$S$7:$S$359),0)</f>
        <v>0</v>
      </c>
      <c r="GT61" s="5">
        <f>IFERROR(SUMIF([1]Transferencias!$R$7:$S$359,CONCATENATE("08",RIGHT(CONCATENATE("0",DAY(GT13)),2),RIGHT(CONCATENATE("0",MONTH(GT13)),2)),[1]Transferencias!$S$7:$S$359),0)</f>
        <v>0</v>
      </c>
      <c r="GU61" s="5">
        <f>IFERROR(SUMIF([1]Transferencias!$R$7:$S$359,CONCATENATE("08",RIGHT(CONCATENATE("0",DAY(GU13)),2),RIGHT(CONCATENATE("0",MONTH(GU13)),2)),[1]Transferencias!$S$7:$S$359),0)</f>
        <v>0</v>
      </c>
      <c r="GV61" s="5">
        <f>IFERROR(SUMIF([1]Transferencias!$R$7:$S$359,CONCATENATE("08",RIGHT(CONCATENATE("0",DAY(GV13)),2),RIGHT(CONCATENATE("0",MONTH(GV13)),2)),[1]Transferencias!$S$7:$S$359),0)</f>
        <v>0</v>
      </c>
      <c r="GW61" s="5">
        <f>IFERROR(SUMIF([1]Transferencias!$R$7:$S$359,CONCATENATE("08",RIGHT(CONCATENATE("0",DAY(GW13)),2),RIGHT(CONCATENATE("0",MONTH(GW13)),2)),[1]Transferencias!$S$7:$S$359),0)</f>
        <v>0</v>
      </c>
      <c r="GX61" s="5">
        <f>IFERROR(SUMIF([1]Transferencias!$R$7:$S$359,CONCATENATE("08",RIGHT(CONCATENATE("0",DAY(GX13)),2),RIGHT(CONCATENATE("0",MONTH(GX13)),2)),[1]Transferencias!$S$7:$S$359),0)</f>
        <v>0</v>
      </c>
      <c r="GY61" s="5">
        <f>IFERROR(SUMIF([1]Transferencias!$R$7:$S$359,CONCATENATE("08",RIGHT(CONCATENATE("0",DAY(GY13)),2),RIGHT(CONCATENATE("0",MONTH(GY13)),2)),[1]Transferencias!$S$7:$S$359),0)</f>
        <v>0</v>
      </c>
      <c r="GZ61" s="5">
        <f>IFERROR(SUMIF([1]Transferencias!$R$7:$S$359,CONCATENATE("08",RIGHT(CONCATENATE("0",DAY(GZ13)),2),RIGHT(CONCATENATE("0",MONTH(GZ13)),2)),[1]Transferencias!$S$7:$S$359),0)</f>
        <v>0</v>
      </c>
      <c r="HA61" s="5">
        <f>IFERROR(SUMIF([1]Transferencias!$R$7:$S$359,CONCATENATE("08",RIGHT(CONCATENATE("0",DAY(HA13)),2),RIGHT(CONCATENATE("0",MONTH(HA13)),2)),[1]Transferencias!$S$7:$S$359),0)</f>
        <v>0</v>
      </c>
      <c r="HB61" s="5">
        <f>IFERROR(SUMIF([1]Transferencias!$R$7:$S$359,CONCATENATE("08",RIGHT(CONCATENATE("0",DAY(HB13)),2),RIGHT(CONCATENATE("0",MONTH(HB13)),2)),[1]Transferencias!$S$7:$S$359),0)</f>
        <v>0</v>
      </c>
      <c r="HC61" s="5">
        <f>IFERROR(SUMIF([1]Transferencias!$R$7:$S$359,CONCATENATE("08",RIGHT(CONCATENATE("0",DAY(HC13)),2),RIGHT(CONCATENATE("0",MONTH(HC13)),2)),[1]Transferencias!$S$7:$S$359),0)</f>
        <v>0</v>
      </c>
      <c r="HD61" s="5">
        <f>IFERROR(SUMIF([1]Transferencias!$R$7:$S$359,CONCATENATE("08",RIGHT(CONCATENATE("0",DAY(HD13)),2),RIGHT(CONCATENATE("0",MONTH(HD13)),2)),[1]Transferencias!$S$7:$S$359),0)</f>
        <v>0</v>
      </c>
      <c r="HE61" s="5">
        <f>IFERROR(SUMIF([1]Transferencias!$R$7:$S$359,CONCATENATE("08",RIGHT(CONCATENATE("0",DAY(HE13)),2),RIGHT(CONCATENATE("0",MONTH(HE13)),2)),[1]Transferencias!$S$7:$S$359),0)</f>
        <v>0</v>
      </c>
      <c r="HF61" s="5">
        <f>IFERROR(SUMIF([1]Transferencias!$R$7:$S$359,CONCATENATE("08",RIGHT(CONCATENATE("0",DAY(HF13)),2),RIGHT(CONCATENATE("0",MONTH(HF13)),2)),[1]Transferencias!$S$7:$S$359),0)</f>
        <v>0</v>
      </c>
      <c r="HG61" s="5">
        <f>IFERROR(SUMIF([1]Transferencias!$R$7:$S$359,CONCATENATE("08",RIGHT(CONCATENATE("0",DAY(HG13)),2),RIGHT(CONCATENATE("0",MONTH(HG13)),2)),[1]Transferencias!$S$7:$S$359),0)</f>
        <v>0</v>
      </c>
      <c r="HH61" s="5">
        <f>IFERROR(SUMIF([1]Transferencias!$R$7:$S$359,CONCATENATE("08",RIGHT(CONCATENATE("0",DAY(HH13)),2),RIGHT(CONCATENATE("0",MONTH(HH13)),2)),[1]Transferencias!$S$7:$S$359),0)</f>
        <v>0</v>
      </c>
      <c r="HI61" s="5">
        <f>IFERROR(SUMIF([1]Transferencias!$R$7:$S$359,CONCATENATE("08",RIGHT(CONCATENATE("0",DAY(HI13)),2),RIGHT(CONCATENATE("0",MONTH(HI13)),2)),[1]Transferencias!$S$7:$S$359),0)</f>
        <v>0</v>
      </c>
      <c r="HJ61" s="5">
        <f>IFERROR(SUMIF([1]Transferencias!$R$7:$S$359,CONCATENATE("08",RIGHT(CONCATENATE("0",DAY(HJ13)),2),RIGHT(CONCATENATE("0",MONTH(HJ13)),2)),[1]Transferencias!$S$7:$S$359),0)</f>
        <v>0</v>
      </c>
      <c r="HK61" s="5">
        <f>IFERROR(SUMIF([1]Transferencias!$R$7:$S$359,CONCATENATE("08",RIGHT(CONCATENATE("0",DAY(HK13)),2),RIGHT(CONCATENATE("0",MONTH(HK13)),2)),[1]Transferencias!$S$7:$S$359),0)</f>
        <v>0</v>
      </c>
      <c r="HL61" s="5">
        <f>IFERROR(SUMIF([1]Transferencias!$R$7:$S$359,CONCATENATE("08",RIGHT(CONCATENATE("0",DAY(HL13)),2),RIGHT(CONCATENATE("0",MONTH(HL13)),2)),[1]Transferencias!$S$7:$S$359),0)</f>
        <v>0</v>
      </c>
      <c r="HM61" s="5">
        <f>IFERROR(SUMIF([1]Transferencias!$R$7:$S$359,CONCATENATE("08",RIGHT(CONCATENATE("0",DAY(HM13)),2),RIGHT(CONCATENATE("0",MONTH(HM13)),2)),[1]Transferencias!$S$7:$S$359),0)</f>
        <v>0</v>
      </c>
      <c r="HN61" s="5">
        <f>IFERROR(SUMIF([1]Transferencias!$R$7:$S$359,CONCATENATE("08",RIGHT(CONCATENATE("0",DAY(HN13)),2),RIGHT(CONCATENATE("0",MONTH(HN13)),2)),[1]Transferencias!$S$7:$S$359),0)</f>
        <v>0</v>
      </c>
      <c r="HO61" s="5">
        <f>IFERROR(SUMIF([1]Transferencias!$R$7:$S$359,CONCATENATE("08",RIGHT(CONCATENATE("0",DAY(HO13)),2),RIGHT(CONCATENATE("0",MONTH(HO13)),2)),[1]Transferencias!$S$7:$S$359),0)</f>
        <v>0</v>
      </c>
      <c r="HP61" s="5">
        <f>IFERROR(SUMIF([1]Transferencias!$R$7:$S$359,CONCATENATE("08",RIGHT(CONCATENATE("0",DAY(HP13)),2),RIGHT(CONCATENATE("0",MONTH(HP13)),2)),[1]Transferencias!$S$7:$S$359),0)</f>
        <v>0</v>
      </c>
      <c r="HQ61" s="5">
        <f>IFERROR(SUMIF([1]Transferencias!$R$7:$S$359,CONCATENATE("08",RIGHT(CONCATENATE("0",DAY(HQ13)),2),RIGHT(CONCATENATE("0",MONTH(HQ13)),2)),[1]Transferencias!$S$7:$S$359),0)</f>
        <v>0</v>
      </c>
      <c r="HR61" s="5">
        <f>IFERROR(SUMIF([1]Transferencias!$R$7:$S$359,CONCATENATE("08",RIGHT(CONCATENATE("0",DAY(HR13)),2),RIGHT(CONCATENATE("0",MONTH(HR13)),2)),[1]Transferencias!$S$7:$S$359),0)</f>
        <v>0</v>
      </c>
      <c r="HS61" s="5">
        <f>IFERROR(SUMIF([1]Transferencias!$R$7:$S$359,CONCATENATE("08",RIGHT(CONCATENATE("0",DAY(HS13)),2),RIGHT(CONCATENATE("0",MONTH(HS13)),2)),[1]Transferencias!$S$7:$S$359),0)</f>
        <v>0</v>
      </c>
      <c r="HT61" s="5">
        <f>IFERROR(SUMIF([1]Transferencias!$R$7:$S$359,CONCATENATE("08",RIGHT(CONCATENATE("0",DAY(HT13)),2),RIGHT(CONCATENATE("0",MONTH(HT13)),2)),[1]Transferencias!$S$7:$S$359),0)</f>
        <v>0</v>
      </c>
      <c r="HU61" s="5">
        <f>IFERROR(SUMIF([1]Transferencias!$R$7:$S$359,CONCATENATE("08",RIGHT(CONCATENATE("0",DAY(HU13)),2),RIGHT(CONCATENATE("0",MONTH(HU13)),2)),[1]Transferencias!$S$7:$S$359),0)</f>
        <v>0</v>
      </c>
      <c r="HV61" s="5">
        <f>IFERROR(SUMIF([1]Transferencias!$R$7:$S$359,CONCATENATE("08",RIGHT(CONCATENATE("0",DAY(HV13)),2),RIGHT(CONCATENATE("0",MONTH(HV13)),2)),[1]Transferencias!$S$7:$S$359),0)</f>
        <v>0</v>
      </c>
      <c r="HW61" s="5">
        <f>IFERROR(SUMIF([1]Transferencias!$R$7:$S$359,CONCATENATE("08",RIGHT(CONCATENATE("0",DAY(HW13)),2),RIGHT(CONCATENATE("0",MONTH(HW13)),2)),[1]Transferencias!$S$7:$S$359),0)</f>
        <v>0</v>
      </c>
      <c r="HX61" s="5">
        <f>IFERROR(SUMIF([1]Transferencias!$R$7:$S$359,CONCATENATE("08",RIGHT(CONCATENATE("0",DAY(HX13)),2),RIGHT(CONCATENATE("0",MONTH(HX13)),2)),[1]Transferencias!$S$7:$S$359),0)</f>
        <v>0</v>
      </c>
      <c r="HY61" s="5">
        <f>IFERROR(SUMIF([1]Transferencias!$R$7:$S$359,CONCATENATE("08",RIGHT(CONCATENATE("0",DAY(HY13)),2),RIGHT(CONCATENATE("0",MONTH(HY13)),2)),[1]Transferencias!$S$7:$S$359),0)</f>
        <v>0</v>
      </c>
      <c r="HZ61" s="5">
        <f>IFERROR(SUMIF([1]Transferencias!$R$7:$S$359,CONCATENATE("08",RIGHT(CONCATENATE("0",DAY(HZ13)),2),RIGHT(CONCATENATE("0",MONTH(HZ13)),2)),[1]Transferencias!$S$7:$S$359),0)</f>
        <v>0</v>
      </c>
      <c r="IA61" s="5">
        <f>IFERROR(SUMIF([1]Transferencias!$R$7:$S$359,CONCATENATE("08",RIGHT(CONCATENATE("0",DAY(IA13)),2),RIGHT(CONCATENATE("0",MONTH(IA13)),2)),[1]Transferencias!$S$7:$S$359),0)</f>
        <v>0</v>
      </c>
      <c r="IB61" s="5">
        <f>IFERROR(SUMIF([1]Transferencias!$R$7:$S$359,CONCATENATE("08",RIGHT(CONCATENATE("0",DAY(IB13)),2),RIGHT(CONCATENATE("0",MONTH(IB13)),2)),[1]Transferencias!$S$7:$S$359),0)</f>
        <v>0</v>
      </c>
      <c r="IC61" s="5">
        <f>IFERROR(SUMIF([1]Transferencias!$R$7:$S$359,CONCATENATE("08",RIGHT(CONCATENATE("0",DAY(IC13)),2),RIGHT(CONCATENATE("0",MONTH(IC13)),2)),[1]Transferencias!$S$7:$S$359),0)</f>
        <v>0</v>
      </c>
      <c r="ID61" s="5">
        <f>IFERROR(SUMIF([1]Transferencias!$R$7:$S$359,CONCATENATE("08",RIGHT(CONCATENATE("0",DAY(ID13)),2),RIGHT(CONCATENATE("0",MONTH(ID13)),2)),[1]Transferencias!$S$7:$S$359),0)</f>
        <v>0</v>
      </c>
      <c r="IE61" s="5">
        <f>IFERROR(SUMIF([1]Transferencias!$R$7:$S$359,CONCATENATE("08",RIGHT(CONCATENATE("0",DAY(IE13)),2),RIGHT(CONCATENATE("0",MONTH(IE13)),2)),[1]Transferencias!$S$7:$S$359),0)</f>
        <v>0</v>
      </c>
      <c r="IF61" s="5">
        <f>IFERROR(SUMIF([1]Transferencias!$R$7:$S$359,CONCATENATE("08",RIGHT(CONCATENATE("0",DAY(IF13)),2),RIGHT(CONCATENATE("0",MONTH(IF13)),2)),[1]Transferencias!$S$7:$S$359),0)</f>
        <v>0</v>
      </c>
      <c r="IG61" s="5">
        <f>IFERROR(SUMIF([1]Transferencias!$R$7:$S$359,CONCATENATE("08",RIGHT(CONCATENATE("0",DAY(IG13)),2),RIGHT(CONCATENATE("0",MONTH(IG13)),2)),[1]Transferencias!$S$7:$S$359),0)</f>
        <v>0</v>
      </c>
      <c r="IH61" s="5">
        <f>IFERROR(SUMIF([1]Transferencias!$R$7:$S$359,CONCATENATE("08",RIGHT(CONCATENATE("0",DAY(IH13)),2),RIGHT(CONCATENATE("0",MONTH(IH13)),2)),[1]Transferencias!$S$7:$S$359),0)</f>
        <v>0</v>
      </c>
      <c r="II61" s="5">
        <f>IFERROR(SUMIF([1]Transferencias!$R$7:$S$359,CONCATENATE("08",RIGHT(CONCATENATE("0",DAY(II13)),2),RIGHT(CONCATENATE("0",MONTH(II13)),2)),[1]Transferencias!$S$7:$S$359),0)</f>
        <v>0</v>
      </c>
      <c r="IJ61" s="5">
        <f>IFERROR(SUMIF([1]Transferencias!$R$7:$S$359,CONCATENATE("08",RIGHT(CONCATENATE("0",DAY(IJ13)),2),RIGHT(CONCATENATE("0",MONTH(IJ13)),2)),[1]Transferencias!$S$7:$S$359),0)</f>
        <v>0</v>
      </c>
      <c r="IK61" s="5">
        <f>IFERROR(SUMIF([1]Transferencias!$R$7:$S$359,CONCATENATE("08",RIGHT(CONCATENATE("0",DAY(IK13)),2),RIGHT(CONCATENATE("0",MONTH(IK13)),2)),[1]Transferencias!$S$7:$S$359),0)</f>
        <v>0</v>
      </c>
      <c r="IL61" s="5">
        <f>IFERROR(SUMIF([1]Transferencias!$R$7:$S$359,CONCATENATE("08",RIGHT(CONCATENATE("0",DAY(IL13)),2),RIGHT(CONCATENATE("0",MONTH(IL13)),2)),[1]Transferencias!$S$7:$S$359),0)</f>
        <v>0</v>
      </c>
      <c r="IM61" s="5">
        <f>IFERROR(SUMIF([1]Transferencias!$R$7:$S$359,CONCATENATE("08",RIGHT(CONCATENATE("0",DAY(IM13)),2),RIGHT(CONCATENATE("0",MONTH(IM13)),2)),[1]Transferencias!$S$7:$S$359),0)</f>
        <v>0</v>
      </c>
      <c r="IN61" s="5">
        <f>IFERROR(SUMIF([1]Transferencias!$R$7:$S$359,CONCATENATE("08",RIGHT(CONCATENATE("0",DAY(IN13)),2),RIGHT(CONCATENATE("0",MONTH(IN13)),2)),[1]Transferencias!$S$7:$S$359),0)</f>
        <v>0</v>
      </c>
      <c r="IO61" s="5">
        <f>IFERROR(SUMIF([1]Transferencias!$R$7:$S$359,CONCATENATE("08",RIGHT(CONCATENATE("0",DAY(IO13)),2),RIGHT(CONCATENATE("0",MONTH(IO13)),2)),[1]Transferencias!$S$7:$S$359),0)</f>
        <v>0</v>
      </c>
      <c r="IP61" s="5">
        <f>IFERROR(SUMIF([1]Transferencias!$R$7:$S$359,CONCATENATE("08",RIGHT(CONCATENATE("0",DAY(IP13)),2),RIGHT(CONCATENATE("0",MONTH(IP13)),2)),[1]Transferencias!$S$7:$S$359),0)</f>
        <v>0</v>
      </c>
      <c r="IQ61" s="5">
        <f>IFERROR(SUMIF([1]Transferencias!$R$7:$S$359,CONCATENATE("08",RIGHT(CONCATENATE("0",DAY(IQ13)),2),RIGHT(CONCATENATE("0",MONTH(IQ13)),2)),[1]Transferencias!$S$7:$S$359),0)</f>
        <v>0</v>
      </c>
      <c r="IR61" s="5">
        <f>IFERROR(SUMIF([1]Transferencias!$R$7:$S$359,CONCATENATE("08",RIGHT(CONCATENATE("0",DAY(IR13)),2),RIGHT(CONCATENATE("0",MONTH(IR13)),2)),[1]Transferencias!$S$7:$S$359),0)</f>
        <v>0</v>
      </c>
      <c r="IS61" s="5">
        <f>IFERROR(SUMIF([1]Transferencias!$R$7:$S$359,CONCATENATE("08",RIGHT(CONCATENATE("0",DAY(IS13)),2),RIGHT(CONCATENATE("0",MONTH(IS13)),2)),[1]Transferencias!$S$7:$S$359),0)</f>
        <v>0</v>
      </c>
      <c r="IT61" s="5">
        <f>IFERROR(SUMIF([1]Transferencias!$R$7:$S$359,CONCATENATE("08",RIGHT(CONCATENATE("0",DAY(IT13)),2),RIGHT(CONCATENATE("0",MONTH(IT13)),2)),[1]Transferencias!$S$7:$S$359),0)</f>
        <v>0</v>
      </c>
      <c r="IU61" s="5">
        <f>IFERROR(SUMIF([1]Transferencias!$R$7:$S$359,CONCATENATE("08",RIGHT(CONCATENATE("0",DAY(IU13)),2),RIGHT(CONCATENATE("0",MONTH(IU13)),2)),[1]Transferencias!$S$7:$S$359),0)</f>
        <v>0</v>
      </c>
      <c r="IV61" s="5">
        <f>IFERROR(SUMIF([1]Transferencias!$R$7:$S$359,CONCATENATE("08",RIGHT(CONCATENATE("0",DAY(IV13)),2),RIGHT(CONCATENATE("0",MONTH(IV13)),2)),[1]Transferencias!$S$7:$S$359),0)</f>
        <v>0</v>
      </c>
      <c r="IW61" s="5">
        <f>IFERROR(SUMIF([1]Transferencias!$R$7:$S$359,CONCATENATE("08",RIGHT(CONCATENATE("0",DAY(IW13)),2),RIGHT(CONCATENATE("0",MONTH(IW13)),2)),[1]Transferencias!$S$7:$S$359),0)</f>
        <v>0</v>
      </c>
      <c r="IX61" s="5">
        <f>IFERROR(SUMIF([1]Transferencias!$R$7:$S$359,CONCATENATE("08",RIGHT(CONCATENATE("0",DAY(IX13)),2),RIGHT(CONCATENATE("0",MONTH(IX13)),2)),[1]Transferencias!$S$7:$S$359),0)</f>
        <v>0</v>
      </c>
      <c r="IY61" s="5">
        <f>IFERROR(SUMIF([1]Transferencias!$R$7:$S$359,CONCATENATE("08",RIGHT(CONCATENATE("0",DAY(IY13)),2),RIGHT(CONCATENATE("0",MONTH(IY13)),2)),[1]Transferencias!$S$7:$S$359),0)</f>
        <v>0</v>
      </c>
      <c r="IZ61" s="5">
        <f>IFERROR(SUMIF([1]Transferencias!$R$7:$S$359,CONCATENATE("08",RIGHT(CONCATENATE("0",DAY(IZ13)),2),RIGHT(CONCATENATE("0",MONTH(IZ13)),2)),[1]Transferencias!$S$7:$S$359),0)</f>
        <v>0</v>
      </c>
      <c r="JA61" s="5">
        <f>IFERROR(SUMIF([1]Transferencias!$R$7:$S$359,CONCATENATE("08",RIGHT(CONCATENATE("0",DAY(JA13)),2),RIGHT(CONCATENATE("0",MONTH(JA13)),2)),[1]Transferencias!$S$7:$S$359),0)</f>
        <v>0</v>
      </c>
      <c r="JB61" s="5">
        <f>IFERROR(SUMIF([1]Transferencias!$R$7:$S$359,CONCATENATE("08",RIGHT(CONCATENATE("0",DAY(JB13)),2),RIGHT(CONCATENATE("0",MONTH(JB13)),2)),[1]Transferencias!$S$7:$S$359),0)</f>
        <v>0</v>
      </c>
      <c r="JC61" s="5">
        <f>IFERROR(SUMIF([1]Transferencias!$R$7:$S$359,CONCATENATE("08",RIGHT(CONCATENATE("0",DAY(JC13)),2),RIGHT(CONCATENATE("0",MONTH(JC13)),2)),[1]Transferencias!$S$7:$S$359),0)</f>
        <v>0</v>
      </c>
      <c r="JD61" s="5">
        <f>IFERROR(SUMIF([1]Transferencias!$R$7:$S$359,CONCATENATE("08",RIGHT(CONCATENATE("0",DAY(JD13)),2),RIGHT(CONCATENATE("0",MONTH(JD13)),2)),[1]Transferencias!$S$7:$S$359),0)</f>
        <v>0</v>
      </c>
      <c r="JE61" s="5">
        <f>IFERROR(SUMIF([1]Transferencias!$R$7:$S$359,CONCATENATE("08",RIGHT(CONCATENATE("0",DAY(JE13)),2),RIGHT(CONCATENATE("0",MONTH(JE13)),2)),[1]Transferencias!$S$7:$S$359),0)</f>
        <v>0</v>
      </c>
      <c r="JF61" s="5">
        <f>IFERROR(SUMIF([1]Transferencias!$R$7:$S$359,CONCATENATE("08",RIGHT(CONCATENATE("0",DAY(JF13)),2),RIGHT(CONCATENATE("0",MONTH(JF13)),2)),[1]Transferencias!$S$7:$S$359),0)</f>
        <v>0</v>
      </c>
      <c r="JG61" s="5">
        <f>IFERROR(SUMIF([1]Transferencias!$R$7:$S$359,CONCATENATE("08",RIGHT(CONCATENATE("0",DAY(JG13)),2),RIGHT(CONCATENATE("0",MONTH(JG13)),2)),[1]Transferencias!$S$7:$S$359),0)</f>
        <v>0</v>
      </c>
      <c r="JH61" s="5">
        <f>IFERROR(SUMIF([1]Transferencias!$R$7:$S$359,CONCATENATE("08",RIGHT(CONCATENATE("0",DAY(JH13)),2),RIGHT(CONCATENATE("0",MONTH(JH13)),2)),[1]Transferencias!$S$7:$S$359),0)</f>
        <v>0</v>
      </c>
      <c r="JI61" s="5">
        <f>IFERROR(SUMIF([1]Transferencias!$R$7:$S$359,CONCATENATE("08",RIGHT(CONCATENATE("0",DAY(JI13)),2),RIGHT(CONCATENATE("0",MONTH(JI13)),2)),[1]Transferencias!$S$7:$S$359),0)</f>
        <v>0</v>
      </c>
      <c r="JJ61" s="5">
        <f>IFERROR(SUMIF([1]Transferencias!$R$7:$S$359,CONCATENATE("08",RIGHT(CONCATENATE("0",DAY(JJ13)),2),RIGHT(CONCATENATE("0",MONTH(JJ13)),2)),[1]Transferencias!$S$7:$S$359),0)</f>
        <v>0</v>
      </c>
      <c r="JK61" s="5">
        <f>IFERROR(SUMIF([1]Transferencias!$R$7:$S$359,CONCATENATE("08",RIGHT(CONCATENATE("0",DAY(JK13)),2),RIGHT(CONCATENATE("0",MONTH(JK13)),2)),[1]Transferencias!$S$7:$S$359),0)</f>
        <v>0</v>
      </c>
      <c r="JL61" s="5">
        <f>IFERROR(SUMIF([1]Transferencias!$R$7:$S$359,CONCATENATE("08",RIGHT(CONCATENATE("0",DAY(JL13)),2),RIGHT(CONCATENATE("0",MONTH(JL13)),2)),[1]Transferencias!$S$7:$S$359),0)</f>
        <v>0</v>
      </c>
      <c r="JM61" s="5">
        <f>IFERROR(SUMIF([1]Transferencias!$R$7:$S$359,CONCATENATE("08",RIGHT(CONCATENATE("0",DAY(JM13)),2),RIGHT(CONCATENATE("0",MONTH(JM13)),2)),[1]Transferencias!$S$7:$S$359),0)</f>
        <v>0</v>
      </c>
      <c r="JN61" s="5">
        <f>IFERROR(SUMIF([1]Transferencias!$R$7:$S$359,CONCATENATE("08",RIGHT(CONCATENATE("0",DAY(JN13)),2),RIGHT(CONCATENATE("0",MONTH(JN13)),2)),[1]Transferencias!$S$7:$S$359),0)</f>
        <v>0</v>
      </c>
      <c r="JO61" s="5">
        <f>IFERROR(SUMIF([1]Transferencias!$R$7:$S$359,CONCATENATE("08",RIGHT(CONCATENATE("0",DAY(JO13)),2),RIGHT(CONCATENATE("0",MONTH(JO13)),2)),[1]Transferencias!$S$7:$S$359),0)</f>
        <v>0</v>
      </c>
      <c r="JP61" s="5">
        <f>IFERROR(SUMIF([1]Transferencias!$R$7:$S$359,CONCATENATE("08",RIGHT(CONCATENATE("0",DAY(JP13)),2),RIGHT(CONCATENATE("0",MONTH(JP13)),2)),[1]Transferencias!$S$7:$S$359),0)</f>
        <v>0</v>
      </c>
      <c r="JQ61" s="5">
        <f>IFERROR(SUMIF([1]Transferencias!$R$7:$S$359,CONCATENATE("08",RIGHT(CONCATENATE("0",DAY(JQ13)),2),RIGHT(CONCATENATE("0",MONTH(JQ13)),2)),[1]Transferencias!$S$7:$S$359),0)</f>
        <v>0</v>
      </c>
      <c r="JR61" s="5">
        <f>IFERROR(SUMIF([1]Transferencias!$R$7:$S$359,CONCATENATE("08",RIGHT(CONCATENATE("0",DAY(JR13)),2),RIGHT(CONCATENATE("0",MONTH(JR13)),2)),[1]Transferencias!$S$7:$S$359),0)</f>
        <v>0</v>
      </c>
      <c r="JS61" s="5">
        <f>IFERROR(SUMIF([1]Transferencias!$R$7:$S$359,CONCATENATE("08",RIGHT(CONCATENATE("0",DAY(JS13)),2),RIGHT(CONCATENATE("0",MONTH(JS13)),2)),[1]Transferencias!$S$7:$S$359),0)</f>
        <v>0</v>
      </c>
      <c r="JT61" s="5">
        <f>IFERROR(SUMIF([1]Transferencias!$R$7:$S$359,CONCATENATE("08",RIGHT(CONCATENATE("0",DAY(JT13)),2),RIGHT(CONCATENATE("0",MONTH(JT13)),2)),[1]Transferencias!$S$7:$S$359),0)</f>
        <v>0</v>
      </c>
      <c r="JU61" s="5">
        <f>IFERROR(SUMIF([1]Transferencias!$R$7:$S$359,CONCATENATE("08",RIGHT(CONCATENATE("0",DAY(JU13)),2),RIGHT(CONCATENATE("0",MONTH(JU13)),2)),[1]Transferencias!$S$7:$S$359),0)</f>
        <v>0</v>
      </c>
      <c r="JV61" s="5">
        <f>IFERROR(SUMIF([1]Transferencias!$R$7:$S$359,CONCATENATE("08",RIGHT(CONCATENATE("0",DAY(JV13)),2),RIGHT(CONCATENATE("0",MONTH(JV13)),2)),[1]Transferencias!$S$7:$S$359),0)</f>
        <v>0</v>
      </c>
      <c r="JW61" s="5">
        <f>IFERROR(SUMIF([1]Transferencias!$R$7:$S$359,CONCATENATE("08",RIGHT(CONCATENATE("0",DAY(JW13)),2),RIGHT(CONCATENATE("0",MONTH(JW13)),2)),[1]Transferencias!$S$7:$S$359),0)</f>
        <v>0</v>
      </c>
      <c r="JX61" s="5">
        <f>IFERROR(SUMIF([1]Transferencias!$R$7:$S$359,CONCATENATE("08",RIGHT(CONCATENATE("0",DAY(JX13)),2),RIGHT(CONCATENATE("0",MONTH(JX13)),2)),[1]Transferencias!$S$7:$S$359),0)</f>
        <v>0</v>
      </c>
      <c r="JY61" s="5">
        <f>IFERROR(SUMIF([1]Transferencias!$R$7:$S$359,CONCATENATE("08",RIGHT(CONCATENATE("0",DAY(JY13)),2),RIGHT(CONCATENATE("0",MONTH(JY13)),2)),[1]Transferencias!$S$7:$S$359),0)</f>
        <v>0</v>
      </c>
      <c r="JZ61" s="5">
        <f>IFERROR(SUMIF([1]Transferencias!$R$7:$S$359,CONCATENATE("08",RIGHT(CONCATENATE("0",DAY(JZ13)),2),RIGHT(CONCATENATE("0",MONTH(JZ13)),2)),[1]Transferencias!$S$7:$S$359),0)</f>
        <v>0</v>
      </c>
      <c r="KA61" s="5">
        <f>IFERROR(SUMIF([1]Transferencias!$R$7:$S$359,CONCATENATE("08",RIGHT(CONCATENATE("0",DAY(KA13)),2),RIGHT(CONCATENATE("0",MONTH(KA13)),2)),[1]Transferencias!$S$7:$S$359),0)</f>
        <v>0</v>
      </c>
      <c r="KB61" s="5">
        <f>IFERROR(SUMIF([1]Transferencias!$R$7:$S$359,CONCATENATE("08",RIGHT(CONCATENATE("0",DAY(KB13)),2),RIGHT(CONCATENATE("0",MONTH(KB13)),2)),[1]Transferencias!$S$7:$S$359),0)</f>
        <v>0</v>
      </c>
      <c r="KC61" s="5">
        <f>IFERROR(SUMIF([1]Transferencias!$R$7:$S$359,CONCATENATE("08",RIGHT(CONCATENATE("0",DAY(KC13)),2),RIGHT(CONCATENATE("0",MONTH(KC13)),2)),[1]Transferencias!$S$7:$S$359),0)</f>
        <v>0</v>
      </c>
      <c r="KD61" s="5">
        <f>IFERROR(SUMIF([1]Transferencias!$R$7:$S$359,CONCATENATE("08",RIGHT(CONCATENATE("0",DAY(KD13)),2),RIGHT(CONCATENATE("0",MONTH(KD13)),2)),[1]Transferencias!$S$7:$S$359),0)</f>
        <v>0</v>
      </c>
      <c r="KE61" s="5">
        <f>IFERROR(SUMIF([1]Transferencias!$R$7:$S$359,CONCATENATE("08",RIGHT(CONCATENATE("0",DAY(KE13)),2),RIGHT(CONCATENATE("0",MONTH(KE13)),2)),[1]Transferencias!$S$7:$S$359),0)</f>
        <v>0</v>
      </c>
      <c r="KF61" s="5">
        <f>IFERROR(SUMIF([1]Transferencias!$R$7:$S$359,CONCATENATE("08",RIGHT(CONCATENATE("0",DAY(KF13)),2),RIGHT(CONCATENATE("0",MONTH(KF13)),2)),[1]Transferencias!$S$7:$S$359),0)</f>
        <v>0</v>
      </c>
      <c r="KG61" s="5">
        <f>IFERROR(SUMIF([1]Transferencias!$R$7:$S$359,CONCATENATE("08",RIGHT(CONCATENATE("0",DAY(KG13)),2),RIGHT(CONCATENATE("0",MONTH(KG13)),2)),[1]Transferencias!$S$7:$S$359),0)</f>
        <v>0</v>
      </c>
      <c r="KH61" s="5">
        <f>IFERROR(SUMIF([1]Transferencias!$R$7:$S$359,CONCATENATE("08",RIGHT(CONCATENATE("0",DAY(KH13)),2),RIGHT(CONCATENATE("0",MONTH(KH13)),2)),[1]Transferencias!$S$7:$S$359),0)</f>
        <v>0</v>
      </c>
      <c r="KI61" s="5">
        <f>IFERROR(SUMIF([1]Transferencias!$R$7:$S$359,CONCATENATE("08",RIGHT(CONCATENATE("0",DAY(KI13)),2),RIGHT(CONCATENATE("0",MONTH(KI13)),2)),[1]Transferencias!$S$7:$S$359),0)</f>
        <v>0</v>
      </c>
      <c r="KJ61" s="5">
        <f>IFERROR(SUMIF([1]Transferencias!$R$7:$S$359,CONCATENATE("08",RIGHT(CONCATENATE("0",DAY(KJ13)),2),RIGHT(CONCATENATE("0",MONTH(KJ13)),2)),[1]Transferencias!$S$7:$S$359),0)</f>
        <v>0</v>
      </c>
      <c r="KK61" s="5">
        <f>IFERROR(SUMIF([1]Transferencias!$R$7:$S$359,CONCATENATE("08",RIGHT(CONCATENATE("0",DAY(KK13)),2),RIGHT(CONCATENATE("0",MONTH(KK13)),2)),[1]Transferencias!$S$7:$S$359),0)</f>
        <v>0</v>
      </c>
      <c r="KL61" s="5">
        <f>IFERROR(SUMIF([1]Transferencias!$R$7:$S$359,CONCATENATE("08",RIGHT(CONCATENATE("0",DAY(KL13)),2),RIGHT(CONCATENATE("0",MONTH(KL13)),2)),[1]Transferencias!$S$7:$S$359),0)</f>
        <v>0</v>
      </c>
      <c r="KM61" s="5">
        <f>IFERROR(SUMIF([1]Transferencias!$R$7:$S$359,CONCATENATE("08",RIGHT(CONCATENATE("0",DAY(KM13)),2),RIGHT(CONCATENATE("0",MONTH(KM13)),2)),[1]Transferencias!$S$7:$S$359),0)</f>
        <v>0</v>
      </c>
      <c r="KN61" s="5">
        <f>IFERROR(SUMIF([1]Transferencias!$R$7:$S$359,CONCATENATE("08",RIGHT(CONCATENATE("0",DAY(KN13)),2),RIGHT(CONCATENATE("0",MONTH(KN13)),2)),[1]Transferencias!$S$7:$S$359),0)</f>
        <v>0</v>
      </c>
      <c r="KO61" s="5">
        <f>IFERROR(SUMIF([1]Transferencias!$R$7:$S$359,CONCATENATE("08",RIGHT(CONCATENATE("0",DAY(KO13)),2),RIGHT(CONCATENATE("0",MONTH(KO13)),2)),[1]Transferencias!$S$7:$S$359),0)</f>
        <v>0</v>
      </c>
      <c r="KP61" s="5">
        <f>IFERROR(SUMIF([1]Transferencias!$R$7:$S$359,CONCATENATE("08",RIGHT(CONCATENATE("0",DAY(KP13)),2),RIGHT(CONCATENATE("0",MONTH(KP13)),2)),[1]Transferencias!$S$7:$S$359),0)</f>
        <v>0</v>
      </c>
      <c r="KQ61" s="5">
        <f>IFERROR(SUMIF([1]Transferencias!$R$7:$S$359,CONCATENATE("08",RIGHT(CONCATENATE("0",DAY(KQ13)),2),RIGHT(CONCATENATE("0",MONTH(KQ13)),2)),[1]Transferencias!$S$7:$S$359),0)</f>
        <v>0</v>
      </c>
      <c r="KR61" s="5">
        <f>IFERROR(SUMIF([1]Transferencias!$R$7:$S$359,CONCATENATE("08",RIGHT(CONCATENATE("0",DAY(KR13)),2),RIGHT(CONCATENATE("0",MONTH(KR13)),2)),[1]Transferencias!$S$7:$S$359),0)</f>
        <v>0</v>
      </c>
      <c r="KS61" s="5">
        <f>IFERROR(SUMIF([1]Transferencias!$R$7:$S$359,CONCATENATE("08",RIGHT(CONCATENATE("0",DAY(KS13)),2),RIGHT(CONCATENATE("0",MONTH(KS13)),2)),[1]Transferencias!$S$7:$S$359),0)</f>
        <v>0</v>
      </c>
      <c r="KT61" s="5">
        <f>IFERROR(SUMIF([1]Transferencias!$R$7:$S$359,CONCATENATE("08",RIGHT(CONCATENATE("0",DAY(KT13)),2),RIGHT(CONCATENATE("0",MONTH(KT13)),2)),[1]Transferencias!$S$7:$S$359),0)</f>
        <v>0</v>
      </c>
      <c r="KU61" s="5">
        <f>IFERROR(SUMIF([1]Transferencias!$R$7:$S$359,CONCATENATE("08",RIGHT(CONCATENATE("0",DAY(KU13)),2),RIGHT(CONCATENATE("0",MONTH(KU13)),2)),[1]Transferencias!$S$7:$S$359),0)</f>
        <v>0</v>
      </c>
      <c r="KV61" s="5">
        <f>IFERROR(SUMIF([1]Transferencias!$R$7:$S$359,CONCATENATE("08",RIGHT(CONCATENATE("0",DAY(KV13)),2),RIGHT(CONCATENATE("0",MONTH(KV13)),2)),[1]Transferencias!$S$7:$S$359),0)</f>
        <v>0</v>
      </c>
      <c r="KW61" s="5">
        <f>IFERROR(SUMIF([1]Transferencias!$R$7:$S$359,CONCATENATE("08",RIGHT(CONCATENATE("0",DAY(KW13)),2),RIGHT(CONCATENATE("0",MONTH(KW13)),2)),[1]Transferencias!$S$7:$S$359),0)</f>
        <v>0</v>
      </c>
      <c r="KX61" s="5">
        <f>IFERROR(SUMIF([1]Transferencias!$R$7:$S$359,CONCATENATE("08",RIGHT(CONCATENATE("0",DAY(KX13)),2),RIGHT(CONCATENATE("0",MONTH(KX13)),2)),[1]Transferencias!$S$7:$S$359),0)</f>
        <v>0</v>
      </c>
      <c r="KY61" s="5">
        <f>IFERROR(SUMIF([1]Transferencias!$R$7:$S$359,CONCATENATE("08",RIGHT(CONCATENATE("0",DAY(KY13)),2),RIGHT(CONCATENATE("0",MONTH(KY13)),2)),[1]Transferencias!$S$7:$S$359),0)</f>
        <v>0</v>
      </c>
      <c r="KZ61" s="5">
        <f>IFERROR(SUMIF([1]Transferencias!$R$7:$S$359,CONCATENATE("08",RIGHT(CONCATENATE("0",DAY(KZ13)),2),RIGHT(CONCATENATE("0",MONTH(KZ13)),2)),[1]Transferencias!$S$7:$S$359),0)</f>
        <v>0</v>
      </c>
      <c r="LA61" s="5">
        <f>IFERROR(SUMIF([1]Transferencias!$R$7:$S$359,CONCATENATE("08",RIGHT(CONCATENATE("0",DAY(LA13)),2),RIGHT(CONCATENATE("0",MONTH(LA13)),2)),[1]Transferencias!$S$7:$S$359),0)</f>
        <v>0</v>
      </c>
      <c r="LB61" s="5">
        <f>IFERROR(SUMIF([1]Transferencias!$R$7:$S$359,CONCATENATE("08",RIGHT(CONCATENATE("0",DAY(LB13)),2),RIGHT(CONCATENATE("0",MONTH(LB13)),2)),[1]Transferencias!$S$7:$S$359),0)</f>
        <v>0</v>
      </c>
      <c r="LC61" s="5">
        <f>IFERROR(SUMIF([1]Transferencias!$R$7:$S$359,CONCATENATE("08",RIGHT(CONCATENATE("0",DAY(LC13)),2),RIGHT(CONCATENATE("0",MONTH(LC13)),2)),[1]Transferencias!$S$7:$S$359),0)</f>
        <v>0</v>
      </c>
      <c r="LD61" s="5">
        <f>IFERROR(SUMIF([1]Transferencias!$R$7:$S$359,CONCATENATE("08",RIGHT(CONCATENATE("0",DAY(LD13)),2),RIGHT(CONCATENATE("0",MONTH(LD13)),2)),[1]Transferencias!$S$7:$S$359),0)</f>
        <v>0</v>
      </c>
      <c r="LE61" s="5">
        <f>IFERROR(SUMIF([1]Transferencias!$R$7:$S$359,CONCATENATE("08",RIGHT(CONCATENATE("0",DAY(LE13)),2),RIGHT(CONCATENATE("0",MONTH(LE13)),2)),[1]Transferencias!$S$7:$S$359),0)</f>
        <v>0</v>
      </c>
      <c r="LF61" s="5">
        <f>IFERROR(SUMIF([1]Transferencias!$R$7:$S$359,CONCATENATE("08",RIGHT(CONCATENATE("0",DAY(LF13)),2),RIGHT(CONCATENATE("0",MONTH(LF13)),2)),[1]Transferencias!$S$7:$S$359),0)</f>
        <v>0</v>
      </c>
      <c r="LG61" s="5">
        <f>IFERROR(SUMIF([1]Transferencias!$R$7:$S$359,CONCATENATE("08",RIGHT(CONCATENATE("0",DAY(LG13)),2),RIGHT(CONCATENATE("0",MONTH(LG13)),2)),[1]Transferencias!$S$7:$S$359),0)</f>
        <v>0</v>
      </c>
      <c r="LH61" s="5">
        <f>IFERROR(SUMIF([1]Transferencias!$R$7:$S$359,CONCATENATE("08",RIGHT(CONCATENATE("0",DAY(LH13)),2),RIGHT(CONCATENATE("0",MONTH(LH13)),2)),[1]Transferencias!$S$7:$S$359),0)</f>
        <v>0</v>
      </c>
      <c r="LI61" s="5">
        <f>IFERROR(SUMIF([1]Transferencias!$R$7:$S$359,CONCATENATE("08",RIGHT(CONCATENATE("0",DAY(LI13)),2),RIGHT(CONCATENATE("0",MONTH(LI13)),2)),[1]Transferencias!$S$7:$S$359),0)</f>
        <v>0</v>
      </c>
      <c r="LJ61" s="5">
        <f>IFERROR(SUMIF([1]Transferencias!$R$7:$S$359,CONCATENATE("08",RIGHT(CONCATENATE("0",DAY(LJ13)),2),RIGHT(CONCATENATE("0",MONTH(LJ13)),2)),[1]Transferencias!$S$7:$S$359),0)</f>
        <v>0</v>
      </c>
      <c r="LK61" s="5">
        <f>IFERROR(SUMIF([1]Transferencias!$R$7:$S$359,CONCATENATE("08",RIGHT(CONCATENATE("0",DAY(LK13)),2),RIGHT(CONCATENATE("0",MONTH(LK13)),2)),[1]Transferencias!$S$7:$S$359),0)</f>
        <v>0</v>
      </c>
      <c r="LL61" s="5">
        <f>IFERROR(SUMIF([1]Transferencias!$R$7:$S$359,CONCATENATE("08",RIGHT(CONCATENATE("0",DAY(LL13)),2),RIGHT(CONCATENATE("0",MONTH(LL13)),2)),[1]Transferencias!$S$7:$S$359),0)</f>
        <v>0</v>
      </c>
      <c r="LM61" s="5">
        <f>IFERROR(SUMIF([1]Transferencias!$R$7:$S$359,CONCATENATE("08",RIGHT(CONCATENATE("0",DAY(LM13)),2),RIGHT(CONCATENATE("0",MONTH(LM13)),2)),[1]Transferencias!$S$7:$S$359),0)</f>
        <v>0</v>
      </c>
      <c r="LN61" s="5">
        <f>IFERROR(SUMIF([1]Transferencias!$R$7:$S$359,CONCATENATE("08",RIGHT(CONCATENATE("0",DAY(LN13)),2),RIGHT(CONCATENATE("0",MONTH(LN13)),2)),[1]Transferencias!$S$7:$S$359),0)</f>
        <v>0</v>
      </c>
      <c r="LO61" s="5">
        <f>IFERROR(SUMIF([1]Transferencias!$R$7:$S$359,CONCATENATE("08",RIGHT(CONCATENATE("0",DAY(LO13)),2),RIGHT(CONCATENATE("0",MONTH(LO13)),2)),[1]Transferencias!$S$7:$S$359),0)</f>
        <v>0</v>
      </c>
      <c r="LP61" s="5">
        <f>IFERROR(SUMIF([1]Transferencias!$R$7:$S$359,CONCATENATE("08",RIGHT(CONCATENATE("0",DAY(LP13)),2),RIGHT(CONCATENATE("0",MONTH(LP13)),2)),[1]Transferencias!$S$7:$S$359),0)</f>
        <v>0</v>
      </c>
      <c r="LQ61" s="5">
        <f>IFERROR(SUMIF([1]Transferencias!$R$7:$S$359,CONCATENATE("08",RIGHT(CONCATENATE("0",DAY(LQ13)),2),RIGHT(CONCATENATE("0",MONTH(LQ13)),2)),[1]Transferencias!$S$7:$S$359),0)</f>
        <v>0</v>
      </c>
      <c r="LR61" s="5">
        <f>IFERROR(SUMIF([1]Transferencias!$R$7:$S$359,CONCATENATE("08",RIGHT(CONCATENATE("0",DAY(LR13)),2),RIGHT(CONCATENATE("0",MONTH(LR13)),2)),[1]Transferencias!$S$7:$S$359),0)</f>
        <v>0</v>
      </c>
      <c r="LS61" s="5">
        <f>IFERROR(SUMIF([1]Transferencias!$R$7:$S$359,CONCATENATE("08",RIGHT(CONCATENATE("0",DAY(LS13)),2),RIGHT(CONCATENATE("0",MONTH(LS13)),2)),[1]Transferencias!$S$7:$S$359),0)</f>
        <v>0</v>
      </c>
      <c r="LT61" s="5">
        <f>IFERROR(SUMIF([1]Transferencias!$R$7:$S$359,CONCATENATE("08",RIGHT(CONCATENATE("0",DAY(LT13)),2),RIGHT(CONCATENATE("0",MONTH(LT13)),2)),[1]Transferencias!$S$7:$S$359),0)</f>
        <v>0</v>
      </c>
      <c r="LU61" s="5">
        <f>IFERROR(SUMIF([1]Transferencias!$R$7:$S$359,CONCATENATE("08",RIGHT(CONCATENATE("0",DAY(LU13)),2),RIGHT(CONCATENATE("0",MONTH(LU13)),2)),[1]Transferencias!$S$7:$S$359),0)</f>
        <v>0</v>
      </c>
      <c r="LV61" s="5">
        <f>IFERROR(SUMIF([1]Transferencias!$R$7:$S$359,CONCATENATE("08",RIGHT(CONCATENATE("0",DAY(LV13)),2),RIGHT(CONCATENATE("0",MONTH(LV13)),2)),[1]Transferencias!$S$7:$S$359),0)</f>
        <v>0</v>
      </c>
      <c r="LW61" s="5">
        <f>IFERROR(SUMIF([1]Transferencias!$R$7:$S$359,CONCATENATE("08",RIGHT(CONCATENATE("0",DAY(LW13)),2),RIGHT(CONCATENATE("0",MONTH(LW13)),2)),[1]Transferencias!$S$7:$S$359),0)</f>
        <v>0</v>
      </c>
      <c r="LX61" s="5">
        <f>IFERROR(SUMIF([1]Transferencias!$R$7:$S$359,CONCATENATE("08",RIGHT(CONCATENATE("0",DAY(LX13)),2),RIGHT(CONCATENATE("0",MONTH(LX13)),2)),[1]Transferencias!$S$7:$S$359),0)</f>
        <v>0</v>
      </c>
      <c r="LY61" s="5">
        <f>IFERROR(SUMIF([1]Transferencias!$R$7:$S$359,CONCATENATE("08",RIGHT(CONCATENATE("0",DAY(LY13)),2),RIGHT(CONCATENATE("0",MONTH(LY13)),2)),[1]Transferencias!$S$7:$S$359),0)</f>
        <v>0</v>
      </c>
      <c r="LZ61" s="5">
        <f>IFERROR(SUMIF([1]Transferencias!$R$7:$S$359,CONCATENATE("08",RIGHT(CONCATENATE("0",DAY(LZ13)),2),RIGHT(CONCATENATE("0",MONTH(LZ13)),2)),[1]Transferencias!$S$7:$S$359),0)</f>
        <v>0</v>
      </c>
      <c r="MA61" s="5">
        <f>IFERROR(SUMIF([1]Transferencias!$R$7:$S$359,CONCATENATE("08",RIGHT(CONCATENATE("0",DAY(MA13)),2),RIGHT(CONCATENATE("0",MONTH(MA13)),2)),[1]Transferencias!$S$7:$S$359),0)</f>
        <v>0</v>
      </c>
      <c r="MB61" s="5">
        <f>IFERROR(SUMIF([1]Transferencias!$R$7:$S$359,CONCATENATE("08",RIGHT(CONCATENATE("0",DAY(MB13)),2),RIGHT(CONCATENATE("0",MONTH(MB13)),2)),[1]Transferencias!$S$7:$S$359),0)</f>
        <v>0</v>
      </c>
      <c r="MC61" s="5">
        <f>IFERROR(SUMIF([1]Transferencias!$R$7:$S$359,CONCATENATE("08",RIGHT(CONCATENATE("0",DAY(MC13)),2),RIGHT(CONCATENATE("0",MONTH(MC13)),2)),[1]Transferencias!$S$7:$S$359),0)</f>
        <v>0</v>
      </c>
      <c r="MD61" s="5">
        <f>IFERROR(SUMIF([1]Transferencias!$R$7:$S$359,CONCATENATE("08",RIGHT(CONCATENATE("0",DAY(MD13)),2),RIGHT(CONCATENATE("0",MONTH(MD13)),2)),[1]Transferencias!$S$7:$S$359),0)</f>
        <v>0</v>
      </c>
      <c r="ME61" s="5">
        <f>IFERROR(SUMIF([1]Transferencias!$R$7:$S$359,CONCATENATE("08",RIGHT(CONCATENATE("0",DAY(ME13)),2),RIGHT(CONCATENATE("0",MONTH(ME13)),2)),[1]Transferencias!$S$7:$S$359),0)</f>
        <v>0</v>
      </c>
      <c r="MF61" s="5">
        <f>IFERROR(SUMIF([1]Transferencias!$R$7:$S$359,CONCATENATE("08",RIGHT(CONCATENATE("0",DAY(MF13)),2),RIGHT(CONCATENATE("0",MONTH(MF13)),2)),[1]Transferencias!$S$7:$S$359),0)</f>
        <v>0</v>
      </c>
      <c r="MG61" s="5">
        <f>IFERROR(SUMIF([1]Transferencias!$R$7:$S$359,CONCATENATE("08",RIGHT(CONCATENATE("0",DAY(MG13)),2),RIGHT(CONCATENATE("0",MONTH(MG13)),2)),[1]Transferencias!$S$7:$S$359),0)</f>
        <v>0</v>
      </c>
      <c r="MH61" s="5">
        <f>IFERROR(SUMIF([1]Transferencias!$R$7:$S$359,CONCATENATE("08",RIGHT(CONCATENATE("0",DAY(MH13)),2),RIGHT(CONCATENATE("0",MONTH(MH13)),2)),[1]Transferencias!$S$7:$S$359),0)</f>
        <v>0</v>
      </c>
      <c r="MI61" s="5">
        <f>IFERROR(SUMIF([1]Transferencias!$R$7:$S$359,CONCATENATE("08",RIGHT(CONCATENATE("0",DAY(MI13)),2),RIGHT(CONCATENATE("0",MONTH(MI13)),2)),[1]Transferencias!$S$7:$S$359),0)</f>
        <v>0</v>
      </c>
      <c r="MJ61" s="5">
        <f>IFERROR(SUMIF([1]Transferencias!$R$7:$S$359,CONCATENATE("08",RIGHT(CONCATENATE("0",DAY(MJ13)),2),RIGHT(CONCATENATE("0",MONTH(MJ13)),2)),[1]Transferencias!$S$7:$S$359),0)</f>
        <v>0</v>
      </c>
      <c r="MK61" s="5">
        <f>IFERROR(SUMIF([1]Transferencias!$R$7:$S$359,CONCATENATE("08",RIGHT(CONCATENATE("0",DAY(MK13)),2),RIGHT(CONCATENATE("0",MONTH(MK13)),2)),[1]Transferencias!$S$7:$S$359),0)</f>
        <v>0</v>
      </c>
      <c r="ML61" s="5">
        <f>IFERROR(SUMIF([1]Transferencias!$R$7:$S$359,CONCATENATE("08",RIGHT(CONCATENATE("0",DAY(ML13)),2),RIGHT(CONCATENATE("0",MONTH(ML13)),2)),[1]Transferencias!$S$7:$S$359),0)</f>
        <v>0</v>
      </c>
      <c r="MM61" s="5">
        <f>IFERROR(SUMIF([1]Transferencias!$R$7:$S$359,CONCATENATE("08",RIGHT(CONCATENATE("0",DAY(MM13)),2),RIGHT(CONCATENATE("0",MONTH(MM13)),2)),[1]Transferencias!$S$7:$S$359),0)</f>
        <v>0</v>
      </c>
      <c r="MN61" s="5">
        <f>IFERROR(SUMIF([1]Transferencias!$R$7:$S$359,CONCATENATE("08",RIGHT(CONCATENATE("0",DAY(MN13)),2),RIGHT(CONCATENATE("0",MONTH(MN13)),2)),[1]Transferencias!$S$7:$S$359),0)</f>
        <v>0</v>
      </c>
      <c r="MO61" s="5">
        <f>IFERROR(SUMIF([1]Transferencias!$R$7:$S$359,CONCATENATE("08",RIGHT(CONCATENATE("0",DAY(MO13)),2),RIGHT(CONCATENATE("0",MONTH(MO13)),2)),[1]Transferencias!$S$7:$S$359),0)</f>
        <v>0</v>
      </c>
      <c r="MP61" s="5">
        <f>IFERROR(SUMIF([1]Transferencias!$R$7:$S$359,CONCATENATE("08",RIGHT(CONCATENATE("0",DAY(MP13)),2),RIGHT(CONCATENATE("0",MONTH(MP13)),2)),[1]Transferencias!$S$7:$S$359),0)</f>
        <v>0</v>
      </c>
      <c r="MQ61" s="5">
        <f>IFERROR(SUMIF([1]Transferencias!$R$7:$S$359,CONCATENATE("08",RIGHT(CONCATENATE("0",DAY(MQ13)),2),RIGHT(CONCATENATE("0",MONTH(MQ13)),2)),[1]Transferencias!$S$7:$S$359),0)</f>
        <v>0</v>
      </c>
      <c r="MR61" s="5">
        <f>IFERROR(SUMIF([1]Transferencias!$R$7:$S$359,CONCATENATE("08",RIGHT(CONCATENATE("0",DAY(MR13)),2),RIGHT(CONCATENATE("0",MONTH(MR13)),2)),[1]Transferencias!$S$7:$S$359),0)</f>
        <v>0</v>
      </c>
      <c r="MS61" s="5">
        <f>IFERROR(SUMIF([1]Transferencias!$R$7:$S$359,CONCATENATE("08",RIGHT(CONCATENATE("0",DAY(MS13)),2),RIGHT(CONCATENATE("0",MONTH(MS13)),2)),[1]Transferencias!$S$7:$S$359),0)</f>
        <v>0</v>
      </c>
      <c r="MT61" s="5">
        <f>IFERROR(SUMIF([1]Transferencias!$R$7:$S$359,CONCATENATE("08",RIGHT(CONCATENATE("0",DAY(MT13)),2),RIGHT(CONCATENATE("0",MONTH(MT13)),2)),[1]Transferencias!$S$7:$S$359),0)</f>
        <v>0</v>
      </c>
      <c r="MU61" s="5">
        <f>IFERROR(SUMIF([1]Transferencias!$R$7:$S$359,CONCATENATE("08",RIGHT(CONCATENATE("0",DAY(MU13)),2),RIGHT(CONCATENATE("0",MONTH(MU13)),2)),[1]Transferencias!$S$7:$S$359),0)</f>
        <v>0</v>
      </c>
      <c r="MV61" s="5">
        <f>IFERROR(SUMIF([1]Transferencias!$R$7:$S$359,CONCATENATE("08",RIGHT(CONCATENATE("0",DAY(MV13)),2),RIGHT(CONCATENATE("0",MONTH(MV13)),2)),[1]Transferencias!$S$7:$S$359),0)</f>
        <v>0</v>
      </c>
      <c r="MW61" s="5">
        <f>IFERROR(SUMIF([1]Transferencias!$R$7:$S$359,CONCATENATE("08",RIGHT(CONCATENATE("0",DAY(MW13)),2),RIGHT(CONCATENATE("0",MONTH(MW13)),2)),[1]Transferencias!$S$7:$S$359),0)</f>
        <v>0</v>
      </c>
      <c r="MX61" s="5">
        <f>IFERROR(SUMIF([1]Transferencias!$R$7:$S$359,CONCATENATE("08",RIGHT(CONCATENATE("0",DAY(MX13)),2),RIGHT(CONCATENATE("0",MONTH(MX13)),2)),[1]Transferencias!$S$7:$S$359),0)</f>
        <v>0</v>
      </c>
      <c r="MY61" s="5">
        <f>IFERROR(SUMIF([1]Transferencias!$R$7:$S$359,CONCATENATE("08",RIGHT(CONCATENATE("0",DAY(MY13)),2),RIGHT(CONCATENATE("0",MONTH(MY13)),2)),[1]Transferencias!$S$7:$S$359),0)</f>
        <v>0</v>
      </c>
      <c r="MZ61" s="5">
        <f>IFERROR(SUMIF([1]Transferencias!$R$7:$S$359,CONCATENATE("08",RIGHT(CONCATENATE("0",DAY(MZ13)),2),RIGHT(CONCATENATE("0",MONTH(MZ13)),2)),[1]Transferencias!$S$7:$S$359),0)</f>
        <v>0</v>
      </c>
      <c r="NA61" s="5">
        <f>IFERROR(SUMIF([1]Transferencias!$R$7:$S$359,CONCATENATE("08",RIGHT(CONCATENATE("0",DAY(NA13)),2),RIGHT(CONCATENATE("0",MONTH(NA13)),2)),[1]Transferencias!$S$7:$S$359),0)</f>
        <v>0</v>
      </c>
      <c r="NB61" s="5">
        <f>IFERROR(SUMIF([1]Transferencias!$R$7:$S$359,CONCATENATE("08",RIGHT(CONCATENATE("0",DAY(NB13)),2),RIGHT(CONCATENATE("0",MONTH(NB13)),2)),[1]Transferencias!$S$7:$S$359),0)</f>
        <v>0</v>
      </c>
    </row>
    <row r="62" spans="1:366" ht="21.75" customHeight="1">
      <c r="A62" s="25" t="s">
        <v>484</v>
      </c>
      <c r="B62" s="26">
        <f t="shared" ref="B62:AX62" si="121">+B55+B56+B59</f>
        <v>0</v>
      </c>
      <c r="C62" s="26">
        <f t="shared" si="121"/>
        <v>0</v>
      </c>
      <c r="D62" s="26">
        <f t="shared" si="121"/>
        <v>0</v>
      </c>
      <c r="E62" s="26">
        <f t="shared" si="121"/>
        <v>0</v>
      </c>
      <c r="F62" s="26">
        <f t="shared" si="121"/>
        <v>0</v>
      </c>
      <c r="G62" s="26">
        <f t="shared" si="121"/>
        <v>0</v>
      </c>
      <c r="H62" s="26">
        <f t="shared" si="121"/>
        <v>0</v>
      </c>
      <c r="I62" s="26">
        <f t="shared" si="121"/>
        <v>0</v>
      </c>
      <c r="J62" s="26">
        <f t="shared" si="121"/>
        <v>0</v>
      </c>
      <c r="K62" s="26">
        <f t="shared" si="121"/>
        <v>0</v>
      </c>
      <c r="L62" s="26">
        <f t="shared" si="121"/>
        <v>0</v>
      </c>
      <c r="M62" s="26">
        <f t="shared" si="121"/>
        <v>0</v>
      </c>
      <c r="N62" s="26">
        <f t="shared" si="121"/>
        <v>0</v>
      </c>
      <c r="O62" s="26">
        <f t="shared" si="121"/>
        <v>0</v>
      </c>
      <c r="P62" s="26">
        <f t="shared" si="121"/>
        <v>0</v>
      </c>
      <c r="Q62" s="26">
        <f t="shared" si="121"/>
        <v>0</v>
      </c>
      <c r="R62" s="26">
        <f t="shared" si="121"/>
        <v>0</v>
      </c>
      <c r="S62" s="26">
        <f t="shared" si="121"/>
        <v>0</v>
      </c>
      <c r="T62" s="26">
        <f t="shared" si="121"/>
        <v>0</v>
      </c>
      <c r="U62" s="26">
        <f t="shared" si="121"/>
        <v>0</v>
      </c>
      <c r="V62" s="26">
        <f t="shared" si="121"/>
        <v>0</v>
      </c>
      <c r="W62" s="26">
        <f t="shared" si="121"/>
        <v>0</v>
      </c>
      <c r="X62" s="26">
        <f t="shared" si="121"/>
        <v>0</v>
      </c>
      <c r="Y62" s="26">
        <f t="shared" si="121"/>
        <v>0</v>
      </c>
      <c r="Z62" s="26">
        <f t="shared" si="121"/>
        <v>0</v>
      </c>
      <c r="AA62" s="26">
        <f t="shared" si="121"/>
        <v>0</v>
      </c>
      <c r="AB62" s="26">
        <f t="shared" si="121"/>
        <v>0</v>
      </c>
      <c r="AC62" s="26">
        <f t="shared" si="121"/>
        <v>0</v>
      </c>
      <c r="AD62" s="26">
        <f t="shared" si="121"/>
        <v>0</v>
      </c>
      <c r="AE62" s="26">
        <f t="shared" si="121"/>
        <v>0</v>
      </c>
      <c r="AF62" s="26">
        <f t="shared" si="121"/>
        <v>0</v>
      </c>
      <c r="AG62" s="26">
        <f t="shared" si="121"/>
        <v>0</v>
      </c>
      <c r="AH62" s="26">
        <f t="shared" si="121"/>
        <v>0</v>
      </c>
      <c r="AI62" s="26">
        <f t="shared" si="121"/>
        <v>0</v>
      </c>
      <c r="AJ62" s="26">
        <f t="shared" si="121"/>
        <v>0</v>
      </c>
      <c r="AK62" s="26">
        <f t="shared" si="121"/>
        <v>0</v>
      </c>
      <c r="AL62" s="26">
        <f t="shared" si="121"/>
        <v>0</v>
      </c>
      <c r="AM62" s="26">
        <f t="shared" si="121"/>
        <v>0</v>
      </c>
      <c r="AN62" s="26">
        <f t="shared" si="121"/>
        <v>0</v>
      </c>
      <c r="AO62" s="26">
        <f t="shared" si="121"/>
        <v>0</v>
      </c>
      <c r="AP62" s="26">
        <f t="shared" si="121"/>
        <v>0</v>
      </c>
      <c r="AQ62" s="26">
        <f t="shared" si="121"/>
        <v>-3000000</v>
      </c>
      <c r="AR62" s="26">
        <f t="shared" si="121"/>
        <v>0</v>
      </c>
      <c r="AS62" s="26">
        <f t="shared" si="121"/>
        <v>1500000</v>
      </c>
      <c r="AT62" s="26">
        <f t="shared" si="121"/>
        <v>1500000</v>
      </c>
      <c r="AU62" s="26">
        <f t="shared" si="121"/>
        <v>0</v>
      </c>
      <c r="AV62" s="26">
        <f t="shared" si="121"/>
        <v>0</v>
      </c>
      <c r="AW62" s="26">
        <f t="shared" si="121"/>
        <v>0</v>
      </c>
      <c r="AX62" s="26">
        <f t="shared" si="121"/>
        <v>0</v>
      </c>
      <c r="AY62" s="26">
        <f>+AY55+AY56+AY59</f>
        <v>0</v>
      </c>
      <c r="AZ62" s="26">
        <f t="shared" ref="AZ62:DK62" si="122">+AZ55+AZ56+AZ59</f>
        <v>0</v>
      </c>
      <c r="BA62" s="26">
        <f t="shared" si="122"/>
        <v>0</v>
      </c>
      <c r="BB62" s="26">
        <f t="shared" si="122"/>
        <v>0</v>
      </c>
      <c r="BC62" s="26">
        <f t="shared" si="122"/>
        <v>0</v>
      </c>
      <c r="BD62" s="26">
        <f t="shared" si="122"/>
        <v>0</v>
      </c>
      <c r="BE62" s="26">
        <f t="shared" si="122"/>
        <v>0</v>
      </c>
      <c r="BF62" s="26">
        <f t="shared" si="122"/>
        <v>0</v>
      </c>
      <c r="BG62" s="26">
        <f t="shared" si="122"/>
        <v>0</v>
      </c>
      <c r="BH62" s="26">
        <f t="shared" si="122"/>
        <v>0</v>
      </c>
      <c r="BI62" s="26">
        <f t="shared" si="122"/>
        <v>0</v>
      </c>
      <c r="BJ62" s="26">
        <f t="shared" si="122"/>
        <v>0</v>
      </c>
      <c r="BK62" s="26">
        <f t="shared" si="122"/>
        <v>0</v>
      </c>
      <c r="BL62" s="26">
        <f t="shared" si="122"/>
        <v>0</v>
      </c>
      <c r="BM62" s="26">
        <f t="shared" si="122"/>
        <v>0</v>
      </c>
      <c r="BN62" s="26">
        <f t="shared" si="122"/>
        <v>0</v>
      </c>
      <c r="BO62" s="26">
        <f t="shared" si="122"/>
        <v>0</v>
      </c>
      <c r="BP62" s="26">
        <f t="shared" si="122"/>
        <v>0</v>
      </c>
      <c r="BQ62" s="26">
        <f t="shared" si="122"/>
        <v>0</v>
      </c>
      <c r="BR62" s="26">
        <f t="shared" si="122"/>
        <v>0</v>
      </c>
      <c r="BS62" s="26">
        <f t="shared" si="122"/>
        <v>0</v>
      </c>
      <c r="BT62" s="26">
        <f t="shared" si="122"/>
        <v>0</v>
      </c>
      <c r="BU62" s="26">
        <f t="shared" si="122"/>
        <v>-1000000</v>
      </c>
      <c r="BV62" s="26">
        <f t="shared" si="122"/>
        <v>0</v>
      </c>
      <c r="BW62" s="26">
        <f t="shared" si="122"/>
        <v>1500000</v>
      </c>
      <c r="BX62" s="26">
        <f t="shared" si="122"/>
        <v>0</v>
      </c>
      <c r="BY62" s="26">
        <f t="shared" si="122"/>
        <v>0</v>
      </c>
      <c r="BZ62" s="26">
        <f t="shared" si="122"/>
        <v>0</v>
      </c>
      <c r="CA62" s="26">
        <f t="shared" si="122"/>
        <v>0</v>
      </c>
      <c r="CB62" s="26">
        <f t="shared" si="122"/>
        <v>1503586.96</v>
      </c>
      <c r="CC62" s="26">
        <f t="shared" si="122"/>
        <v>0</v>
      </c>
      <c r="CD62" s="26">
        <f t="shared" si="122"/>
        <v>0</v>
      </c>
      <c r="CE62" s="26">
        <f t="shared" si="122"/>
        <v>0</v>
      </c>
      <c r="CF62" s="26">
        <f t="shared" si="122"/>
        <v>0</v>
      </c>
      <c r="CG62" s="26">
        <f t="shared" si="122"/>
        <v>0</v>
      </c>
      <c r="CH62" s="26">
        <f t="shared" si="122"/>
        <v>-3000000</v>
      </c>
      <c r="CI62" s="26">
        <f t="shared" si="122"/>
        <v>-3000000</v>
      </c>
      <c r="CJ62" s="26">
        <f t="shared" si="122"/>
        <v>0</v>
      </c>
      <c r="CK62" s="26">
        <f t="shared" si="122"/>
        <v>0</v>
      </c>
      <c r="CL62" s="26">
        <f t="shared" si="122"/>
        <v>0</v>
      </c>
      <c r="CM62" s="26">
        <f t="shared" si="122"/>
        <v>0</v>
      </c>
      <c r="CN62" s="26">
        <f t="shared" si="122"/>
        <v>0</v>
      </c>
      <c r="CO62" s="26">
        <f t="shared" si="122"/>
        <v>0</v>
      </c>
      <c r="CP62" s="26">
        <f t="shared" si="122"/>
        <v>0</v>
      </c>
      <c r="CQ62" s="26">
        <f t="shared" si="122"/>
        <v>0</v>
      </c>
      <c r="CR62" s="26">
        <f t="shared" si="122"/>
        <v>0</v>
      </c>
      <c r="CS62" s="26">
        <f t="shared" si="122"/>
        <v>0</v>
      </c>
      <c r="CT62" s="26">
        <f t="shared" si="122"/>
        <v>0</v>
      </c>
      <c r="CU62" s="26">
        <f t="shared" si="122"/>
        <v>0</v>
      </c>
      <c r="CV62" s="26">
        <f t="shared" si="122"/>
        <v>0</v>
      </c>
      <c r="CW62" s="26">
        <f t="shared" si="122"/>
        <v>0</v>
      </c>
      <c r="CX62" s="26">
        <f t="shared" si="122"/>
        <v>0</v>
      </c>
      <c r="CY62" s="26">
        <f t="shared" si="122"/>
        <v>0</v>
      </c>
      <c r="CZ62" s="26">
        <f t="shared" si="122"/>
        <v>0</v>
      </c>
      <c r="DA62" s="26">
        <f t="shared" si="122"/>
        <v>0</v>
      </c>
      <c r="DB62" s="26">
        <f t="shared" si="122"/>
        <v>0</v>
      </c>
      <c r="DC62" s="26">
        <f t="shared" si="122"/>
        <v>0</v>
      </c>
      <c r="DD62" s="26">
        <f t="shared" si="122"/>
        <v>0</v>
      </c>
      <c r="DE62" s="26">
        <f t="shared" si="122"/>
        <v>0</v>
      </c>
      <c r="DF62" s="26">
        <f t="shared" si="122"/>
        <v>0</v>
      </c>
      <c r="DG62" s="26">
        <f t="shared" si="122"/>
        <v>0</v>
      </c>
      <c r="DH62" s="26">
        <f t="shared" si="122"/>
        <v>0</v>
      </c>
      <c r="DI62" s="26">
        <f t="shared" si="122"/>
        <v>0</v>
      </c>
      <c r="DJ62" s="26">
        <f t="shared" si="122"/>
        <v>0</v>
      </c>
      <c r="DK62" s="26">
        <f t="shared" si="122"/>
        <v>0</v>
      </c>
      <c r="DL62" s="26">
        <f t="shared" ref="DL62:FW62" si="123">+DL55+DL56+DL59</f>
        <v>0</v>
      </c>
      <c r="DM62" s="26">
        <f t="shared" si="123"/>
        <v>0</v>
      </c>
      <c r="DN62" s="26">
        <f t="shared" si="123"/>
        <v>0</v>
      </c>
      <c r="DO62" s="26">
        <f t="shared" si="123"/>
        <v>0</v>
      </c>
      <c r="DP62" s="26">
        <f t="shared" si="123"/>
        <v>0</v>
      </c>
      <c r="DQ62" s="26">
        <f t="shared" si="123"/>
        <v>0</v>
      </c>
      <c r="DR62" s="26">
        <f t="shared" si="123"/>
        <v>0</v>
      </c>
      <c r="DS62" s="26">
        <f t="shared" si="123"/>
        <v>0</v>
      </c>
      <c r="DT62" s="26">
        <f t="shared" si="123"/>
        <v>0</v>
      </c>
      <c r="DU62" s="26">
        <f t="shared" si="123"/>
        <v>0</v>
      </c>
      <c r="DV62" s="26">
        <f t="shared" si="123"/>
        <v>0</v>
      </c>
      <c r="DW62" s="26">
        <f t="shared" si="123"/>
        <v>0</v>
      </c>
      <c r="DX62" s="26">
        <f t="shared" si="123"/>
        <v>0</v>
      </c>
      <c r="DY62" s="26">
        <f t="shared" si="123"/>
        <v>0</v>
      </c>
      <c r="DZ62" s="26">
        <f t="shared" si="123"/>
        <v>0</v>
      </c>
      <c r="EA62" s="26">
        <f t="shared" si="123"/>
        <v>0</v>
      </c>
      <c r="EB62" s="26">
        <f t="shared" si="123"/>
        <v>0</v>
      </c>
      <c r="EC62" s="26">
        <f t="shared" si="123"/>
        <v>0</v>
      </c>
      <c r="ED62" s="26">
        <f t="shared" si="123"/>
        <v>0</v>
      </c>
      <c r="EE62" s="26">
        <f t="shared" si="123"/>
        <v>0</v>
      </c>
      <c r="EF62" s="26">
        <f t="shared" si="123"/>
        <v>0</v>
      </c>
      <c r="EG62" s="26">
        <f t="shared" si="123"/>
        <v>0</v>
      </c>
      <c r="EH62" s="26">
        <f t="shared" si="123"/>
        <v>0</v>
      </c>
      <c r="EI62" s="26">
        <f t="shared" si="123"/>
        <v>0</v>
      </c>
      <c r="EJ62" s="26">
        <f t="shared" si="123"/>
        <v>0</v>
      </c>
      <c r="EK62" s="26">
        <f t="shared" si="123"/>
        <v>0</v>
      </c>
      <c r="EL62" s="26">
        <f t="shared" si="123"/>
        <v>0</v>
      </c>
      <c r="EM62" s="26">
        <f t="shared" si="123"/>
        <v>0</v>
      </c>
      <c r="EN62" s="26">
        <f t="shared" si="123"/>
        <v>0</v>
      </c>
      <c r="EO62" s="26">
        <f t="shared" si="123"/>
        <v>0</v>
      </c>
      <c r="EP62" s="26">
        <f t="shared" si="123"/>
        <v>0</v>
      </c>
      <c r="EQ62" s="26">
        <f t="shared" si="123"/>
        <v>0</v>
      </c>
      <c r="ER62" s="26">
        <f t="shared" si="123"/>
        <v>0</v>
      </c>
      <c r="ES62" s="26">
        <f t="shared" si="123"/>
        <v>0</v>
      </c>
      <c r="ET62" s="26">
        <f t="shared" si="123"/>
        <v>0</v>
      </c>
      <c r="EU62" s="26">
        <f t="shared" si="123"/>
        <v>0</v>
      </c>
      <c r="EV62" s="26">
        <f t="shared" si="123"/>
        <v>0</v>
      </c>
      <c r="EW62" s="26">
        <f t="shared" si="123"/>
        <v>0</v>
      </c>
      <c r="EX62" s="26">
        <f t="shared" si="123"/>
        <v>0</v>
      </c>
      <c r="EY62" s="26">
        <f t="shared" si="123"/>
        <v>0</v>
      </c>
      <c r="EZ62" s="26">
        <f t="shared" si="123"/>
        <v>0</v>
      </c>
      <c r="FA62" s="26">
        <f t="shared" si="123"/>
        <v>0</v>
      </c>
      <c r="FB62" s="26">
        <f t="shared" si="123"/>
        <v>0</v>
      </c>
      <c r="FC62" s="26">
        <f t="shared" si="123"/>
        <v>0</v>
      </c>
      <c r="FD62" s="26">
        <f t="shared" si="123"/>
        <v>0</v>
      </c>
      <c r="FE62" s="26">
        <f t="shared" si="123"/>
        <v>0</v>
      </c>
      <c r="FF62" s="26">
        <f t="shared" si="123"/>
        <v>0</v>
      </c>
      <c r="FG62" s="26">
        <f t="shared" si="123"/>
        <v>0</v>
      </c>
      <c r="FH62" s="26">
        <f t="shared" si="123"/>
        <v>0</v>
      </c>
      <c r="FI62" s="26">
        <f t="shared" si="123"/>
        <v>0</v>
      </c>
      <c r="FJ62" s="26">
        <f t="shared" si="123"/>
        <v>0</v>
      </c>
      <c r="FK62" s="26">
        <f t="shared" si="123"/>
        <v>0</v>
      </c>
      <c r="FL62" s="26">
        <f t="shared" si="123"/>
        <v>0</v>
      </c>
      <c r="FM62" s="26">
        <f t="shared" si="123"/>
        <v>0</v>
      </c>
      <c r="FN62" s="26">
        <f t="shared" si="123"/>
        <v>0</v>
      </c>
      <c r="FO62" s="26">
        <f t="shared" si="123"/>
        <v>0</v>
      </c>
      <c r="FP62" s="26">
        <f t="shared" si="123"/>
        <v>0</v>
      </c>
      <c r="FQ62" s="26">
        <f t="shared" si="123"/>
        <v>0</v>
      </c>
      <c r="FR62" s="26">
        <f t="shared" si="123"/>
        <v>0</v>
      </c>
      <c r="FS62" s="26">
        <f t="shared" si="123"/>
        <v>0</v>
      </c>
      <c r="FT62" s="26">
        <f t="shared" si="123"/>
        <v>0</v>
      </c>
      <c r="FU62" s="26">
        <f t="shared" si="123"/>
        <v>0</v>
      </c>
      <c r="FV62" s="26">
        <f t="shared" si="123"/>
        <v>0</v>
      </c>
      <c r="FW62" s="26">
        <f t="shared" si="123"/>
        <v>0</v>
      </c>
      <c r="FX62" s="26">
        <f t="shared" ref="FX62:II62" si="124">+FX55+FX56+FX59</f>
        <v>0</v>
      </c>
      <c r="FY62" s="26">
        <f t="shared" si="124"/>
        <v>0</v>
      </c>
      <c r="FZ62" s="26">
        <f t="shared" si="124"/>
        <v>0</v>
      </c>
      <c r="GA62" s="26">
        <f t="shared" si="124"/>
        <v>0</v>
      </c>
      <c r="GB62" s="26">
        <f t="shared" si="124"/>
        <v>0</v>
      </c>
      <c r="GC62" s="26">
        <f t="shared" si="124"/>
        <v>0</v>
      </c>
      <c r="GD62" s="26">
        <f t="shared" si="124"/>
        <v>0</v>
      </c>
      <c r="GE62" s="26">
        <f t="shared" si="124"/>
        <v>0</v>
      </c>
      <c r="GF62" s="26">
        <f t="shared" si="124"/>
        <v>0</v>
      </c>
      <c r="GG62" s="26">
        <f t="shared" si="124"/>
        <v>0</v>
      </c>
      <c r="GH62" s="26">
        <f t="shared" si="124"/>
        <v>0</v>
      </c>
      <c r="GI62" s="26">
        <f t="shared" si="124"/>
        <v>0</v>
      </c>
      <c r="GJ62" s="26">
        <f t="shared" si="124"/>
        <v>0</v>
      </c>
      <c r="GK62" s="26">
        <f t="shared" si="124"/>
        <v>0</v>
      </c>
      <c r="GL62" s="26">
        <f t="shared" si="124"/>
        <v>0</v>
      </c>
      <c r="GM62" s="26">
        <f t="shared" si="124"/>
        <v>0</v>
      </c>
      <c r="GN62" s="26">
        <f t="shared" si="124"/>
        <v>0</v>
      </c>
      <c r="GO62" s="26">
        <f t="shared" si="124"/>
        <v>0</v>
      </c>
      <c r="GP62" s="26">
        <f t="shared" si="124"/>
        <v>0</v>
      </c>
      <c r="GQ62" s="26">
        <f t="shared" si="124"/>
        <v>0</v>
      </c>
      <c r="GR62" s="26">
        <f t="shared" si="124"/>
        <v>0</v>
      </c>
      <c r="GS62" s="26">
        <f t="shared" si="124"/>
        <v>0</v>
      </c>
      <c r="GT62" s="26">
        <f t="shared" si="124"/>
        <v>0</v>
      </c>
      <c r="GU62" s="26">
        <f t="shared" si="124"/>
        <v>0</v>
      </c>
      <c r="GV62" s="26">
        <f t="shared" si="124"/>
        <v>0</v>
      </c>
      <c r="GW62" s="26">
        <f t="shared" si="124"/>
        <v>0</v>
      </c>
      <c r="GX62" s="26">
        <f t="shared" si="124"/>
        <v>0</v>
      </c>
      <c r="GY62" s="26">
        <f t="shared" si="124"/>
        <v>0</v>
      </c>
      <c r="GZ62" s="26">
        <f t="shared" si="124"/>
        <v>0</v>
      </c>
      <c r="HA62" s="26">
        <f t="shared" si="124"/>
        <v>0</v>
      </c>
      <c r="HB62" s="26">
        <f t="shared" si="124"/>
        <v>0</v>
      </c>
      <c r="HC62" s="26">
        <f t="shared" si="124"/>
        <v>0</v>
      </c>
      <c r="HD62" s="26">
        <f t="shared" si="124"/>
        <v>0</v>
      </c>
      <c r="HE62" s="26">
        <f t="shared" si="124"/>
        <v>0</v>
      </c>
      <c r="HF62" s="26">
        <f t="shared" si="124"/>
        <v>0</v>
      </c>
      <c r="HG62" s="26">
        <f t="shared" si="124"/>
        <v>0</v>
      </c>
      <c r="HH62" s="26">
        <f t="shared" si="124"/>
        <v>0</v>
      </c>
      <c r="HI62" s="26">
        <f t="shared" si="124"/>
        <v>0</v>
      </c>
      <c r="HJ62" s="26">
        <f t="shared" si="124"/>
        <v>0</v>
      </c>
      <c r="HK62" s="26">
        <f t="shared" si="124"/>
        <v>0</v>
      </c>
      <c r="HL62" s="26">
        <f t="shared" si="124"/>
        <v>0</v>
      </c>
      <c r="HM62" s="26">
        <f t="shared" si="124"/>
        <v>0</v>
      </c>
      <c r="HN62" s="26">
        <f t="shared" si="124"/>
        <v>0</v>
      </c>
      <c r="HO62" s="26">
        <f t="shared" si="124"/>
        <v>0</v>
      </c>
      <c r="HP62" s="26">
        <f t="shared" si="124"/>
        <v>0</v>
      </c>
      <c r="HQ62" s="26">
        <f t="shared" si="124"/>
        <v>0</v>
      </c>
      <c r="HR62" s="26">
        <f t="shared" si="124"/>
        <v>0</v>
      </c>
      <c r="HS62" s="26">
        <f t="shared" si="124"/>
        <v>0</v>
      </c>
      <c r="HT62" s="26">
        <f t="shared" si="124"/>
        <v>0</v>
      </c>
      <c r="HU62" s="26">
        <f t="shared" si="124"/>
        <v>0</v>
      </c>
      <c r="HV62" s="26">
        <f t="shared" si="124"/>
        <v>0</v>
      </c>
      <c r="HW62" s="26">
        <f t="shared" si="124"/>
        <v>0</v>
      </c>
      <c r="HX62" s="26">
        <f t="shared" si="124"/>
        <v>0</v>
      </c>
      <c r="HY62" s="26">
        <f t="shared" si="124"/>
        <v>0</v>
      </c>
      <c r="HZ62" s="26">
        <f t="shared" si="124"/>
        <v>0</v>
      </c>
      <c r="IA62" s="26">
        <f t="shared" si="124"/>
        <v>0</v>
      </c>
      <c r="IB62" s="26">
        <f t="shared" si="124"/>
        <v>0</v>
      </c>
      <c r="IC62" s="26">
        <f t="shared" si="124"/>
        <v>0</v>
      </c>
      <c r="ID62" s="26">
        <f t="shared" si="124"/>
        <v>0</v>
      </c>
      <c r="IE62" s="26">
        <f t="shared" si="124"/>
        <v>0</v>
      </c>
      <c r="IF62" s="26">
        <f t="shared" si="124"/>
        <v>0</v>
      </c>
      <c r="IG62" s="26">
        <f t="shared" si="124"/>
        <v>0</v>
      </c>
      <c r="IH62" s="26">
        <f t="shared" si="124"/>
        <v>0</v>
      </c>
      <c r="II62" s="26">
        <f t="shared" si="124"/>
        <v>0</v>
      </c>
      <c r="IJ62" s="26">
        <f t="shared" ref="IJ62:KU62" si="125">+IJ55+IJ56+IJ59</f>
        <v>0</v>
      </c>
      <c r="IK62" s="26">
        <f t="shared" si="125"/>
        <v>0</v>
      </c>
      <c r="IL62" s="26">
        <f t="shared" si="125"/>
        <v>0</v>
      </c>
      <c r="IM62" s="26">
        <f t="shared" si="125"/>
        <v>0</v>
      </c>
      <c r="IN62" s="26">
        <f t="shared" si="125"/>
        <v>0</v>
      </c>
      <c r="IO62" s="26">
        <f t="shared" si="125"/>
        <v>0</v>
      </c>
      <c r="IP62" s="26">
        <f t="shared" si="125"/>
        <v>0</v>
      </c>
      <c r="IQ62" s="26">
        <f t="shared" si="125"/>
        <v>0</v>
      </c>
      <c r="IR62" s="26">
        <f t="shared" si="125"/>
        <v>0</v>
      </c>
      <c r="IS62" s="26">
        <f t="shared" si="125"/>
        <v>0</v>
      </c>
      <c r="IT62" s="26">
        <f t="shared" si="125"/>
        <v>0</v>
      </c>
      <c r="IU62" s="26">
        <f t="shared" si="125"/>
        <v>0</v>
      </c>
      <c r="IV62" s="26">
        <f t="shared" si="125"/>
        <v>0</v>
      </c>
      <c r="IW62" s="26">
        <f t="shared" si="125"/>
        <v>0</v>
      </c>
      <c r="IX62" s="26">
        <f t="shared" si="125"/>
        <v>0</v>
      </c>
      <c r="IY62" s="26">
        <f t="shared" si="125"/>
        <v>0</v>
      </c>
      <c r="IZ62" s="26">
        <f t="shared" si="125"/>
        <v>0</v>
      </c>
      <c r="JA62" s="26">
        <f t="shared" si="125"/>
        <v>0</v>
      </c>
      <c r="JB62" s="26">
        <f t="shared" si="125"/>
        <v>0</v>
      </c>
      <c r="JC62" s="26">
        <f t="shared" si="125"/>
        <v>0</v>
      </c>
      <c r="JD62" s="26">
        <f t="shared" si="125"/>
        <v>0</v>
      </c>
      <c r="JE62" s="26">
        <f t="shared" si="125"/>
        <v>0</v>
      </c>
      <c r="JF62" s="26">
        <f t="shared" si="125"/>
        <v>0</v>
      </c>
      <c r="JG62" s="26">
        <f t="shared" si="125"/>
        <v>0</v>
      </c>
      <c r="JH62" s="26">
        <f t="shared" si="125"/>
        <v>0</v>
      </c>
      <c r="JI62" s="26">
        <f t="shared" si="125"/>
        <v>0</v>
      </c>
      <c r="JJ62" s="26">
        <f t="shared" si="125"/>
        <v>0</v>
      </c>
      <c r="JK62" s="26">
        <f t="shared" si="125"/>
        <v>0</v>
      </c>
      <c r="JL62" s="26">
        <f t="shared" si="125"/>
        <v>0</v>
      </c>
      <c r="JM62" s="26">
        <f t="shared" si="125"/>
        <v>0</v>
      </c>
      <c r="JN62" s="26">
        <f t="shared" si="125"/>
        <v>0</v>
      </c>
      <c r="JO62" s="26">
        <f t="shared" si="125"/>
        <v>0</v>
      </c>
      <c r="JP62" s="26">
        <f t="shared" si="125"/>
        <v>0</v>
      </c>
      <c r="JQ62" s="26">
        <f t="shared" si="125"/>
        <v>0</v>
      </c>
      <c r="JR62" s="26">
        <f t="shared" si="125"/>
        <v>0</v>
      </c>
      <c r="JS62" s="26">
        <f t="shared" si="125"/>
        <v>0</v>
      </c>
      <c r="JT62" s="26">
        <f t="shared" si="125"/>
        <v>0</v>
      </c>
      <c r="JU62" s="26">
        <f t="shared" si="125"/>
        <v>0</v>
      </c>
      <c r="JV62" s="26">
        <f t="shared" si="125"/>
        <v>0</v>
      </c>
      <c r="JW62" s="26">
        <f t="shared" si="125"/>
        <v>0</v>
      </c>
      <c r="JX62" s="26">
        <f t="shared" si="125"/>
        <v>0</v>
      </c>
      <c r="JY62" s="26">
        <f t="shared" si="125"/>
        <v>0</v>
      </c>
      <c r="JZ62" s="26">
        <f t="shared" si="125"/>
        <v>0</v>
      </c>
      <c r="KA62" s="26">
        <f t="shared" si="125"/>
        <v>0</v>
      </c>
      <c r="KB62" s="26">
        <f t="shared" si="125"/>
        <v>0</v>
      </c>
      <c r="KC62" s="26">
        <f t="shared" si="125"/>
        <v>0</v>
      </c>
      <c r="KD62" s="26">
        <f t="shared" si="125"/>
        <v>0</v>
      </c>
      <c r="KE62" s="26">
        <f t="shared" si="125"/>
        <v>0</v>
      </c>
      <c r="KF62" s="26">
        <f t="shared" si="125"/>
        <v>0</v>
      </c>
      <c r="KG62" s="26">
        <f t="shared" si="125"/>
        <v>0</v>
      </c>
      <c r="KH62" s="26">
        <f t="shared" si="125"/>
        <v>0</v>
      </c>
      <c r="KI62" s="26">
        <f t="shared" si="125"/>
        <v>0</v>
      </c>
      <c r="KJ62" s="26">
        <f t="shared" si="125"/>
        <v>0</v>
      </c>
      <c r="KK62" s="26">
        <f t="shared" si="125"/>
        <v>0</v>
      </c>
      <c r="KL62" s="26">
        <f t="shared" si="125"/>
        <v>0</v>
      </c>
      <c r="KM62" s="26">
        <f t="shared" si="125"/>
        <v>0</v>
      </c>
      <c r="KN62" s="26">
        <f t="shared" si="125"/>
        <v>0</v>
      </c>
      <c r="KO62" s="26">
        <f t="shared" si="125"/>
        <v>0</v>
      </c>
      <c r="KP62" s="26">
        <f t="shared" si="125"/>
        <v>0</v>
      </c>
      <c r="KQ62" s="26">
        <f t="shared" si="125"/>
        <v>0</v>
      </c>
      <c r="KR62" s="26">
        <f t="shared" si="125"/>
        <v>0</v>
      </c>
      <c r="KS62" s="26">
        <f t="shared" si="125"/>
        <v>0</v>
      </c>
      <c r="KT62" s="26">
        <f t="shared" si="125"/>
        <v>0</v>
      </c>
      <c r="KU62" s="26">
        <f t="shared" si="125"/>
        <v>0</v>
      </c>
      <c r="KV62" s="26">
        <f t="shared" ref="KV62:NB62" si="126">+KV55+KV56+KV59</f>
        <v>0</v>
      </c>
      <c r="KW62" s="26">
        <f t="shared" si="126"/>
        <v>0</v>
      </c>
      <c r="KX62" s="26">
        <f t="shared" si="126"/>
        <v>0</v>
      </c>
      <c r="KY62" s="26">
        <f t="shared" si="126"/>
        <v>0</v>
      </c>
      <c r="KZ62" s="26">
        <f t="shared" si="126"/>
        <v>0</v>
      </c>
      <c r="LA62" s="26">
        <f t="shared" si="126"/>
        <v>0</v>
      </c>
      <c r="LB62" s="26">
        <f t="shared" si="126"/>
        <v>0</v>
      </c>
      <c r="LC62" s="26">
        <f t="shared" si="126"/>
        <v>0</v>
      </c>
      <c r="LD62" s="26">
        <f t="shared" si="126"/>
        <v>0</v>
      </c>
      <c r="LE62" s="26">
        <f t="shared" si="126"/>
        <v>0</v>
      </c>
      <c r="LF62" s="26">
        <f t="shared" si="126"/>
        <v>0</v>
      </c>
      <c r="LG62" s="26">
        <f t="shared" si="126"/>
        <v>0</v>
      </c>
      <c r="LH62" s="26">
        <f t="shared" si="126"/>
        <v>0</v>
      </c>
      <c r="LI62" s="26">
        <f t="shared" si="126"/>
        <v>0</v>
      </c>
      <c r="LJ62" s="26">
        <f t="shared" si="126"/>
        <v>0</v>
      </c>
      <c r="LK62" s="26">
        <f t="shared" si="126"/>
        <v>0</v>
      </c>
      <c r="LL62" s="26">
        <f t="shared" si="126"/>
        <v>0</v>
      </c>
      <c r="LM62" s="26">
        <f t="shared" si="126"/>
        <v>0</v>
      </c>
      <c r="LN62" s="26">
        <f t="shared" si="126"/>
        <v>0</v>
      </c>
      <c r="LO62" s="26">
        <f t="shared" si="126"/>
        <v>0</v>
      </c>
      <c r="LP62" s="26">
        <f t="shared" si="126"/>
        <v>0</v>
      </c>
      <c r="LQ62" s="26">
        <f t="shared" si="126"/>
        <v>0</v>
      </c>
      <c r="LR62" s="26">
        <f t="shared" si="126"/>
        <v>0</v>
      </c>
      <c r="LS62" s="26">
        <f t="shared" si="126"/>
        <v>0</v>
      </c>
      <c r="LT62" s="26">
        <f t="shared" si="126"/>
        <v>0</v>
      </c>
      <c r="LU62" s="26">
        <f t="shared" si="126"/>
        <v>0</v>
      </c>
      <c r="LV62" s="26">
        <f t="shared" si="126"/>
        <v>0</v>
      </c>
      <c r="LW62" s="26">
        <f t="shared" si="126"/>
        <v>0</v>
      </c>
      <c r="LX62" s="26">
        <f t="shared" si="126"/>
        <v>0</v>
      </c>
      <c r="LY62" s="26">
        <f t="shared" si="126"/>
        <v>0</v>
      </c>
      <c r="LZ62" s="26">
        <f t="shared" si="126"/>
        <v>0</v>
      </c>
      <c r="MA62" s="26">
        <f t="shared" si="126"/>
        <v>0</v>
      </c>
      <c r="MB62" s="26">
        <f t="shared" si="126"/>
        <v>0</v>
      </c>
      <c r="MC62" s="26">
        <f t="shared" si="126"/>
        <v>0</v>
      </c>
      <c r="MD62" s="26">
        <f t="shared" si="126"/>
        <v>0</v>
      </c>
      <c r="ME62" s="26">
        <f t="shared" si="126"/>
        <v>0</v>
      </c>
      <c r="MF62" s="26">
        <f t="shared" si="126"/>
        <v>0</v>
      </c>
      <c r="MG62" s="26">
        <f t="shared" si="126"/>
        <v>0</v>
      </c>
      <c r="MH62" s="26">
        <f t="shared" si="126"/>
        <v>0</v>
      </c>
      <c r="MI62" s="26">
        <f t="shared" si="126"/>
        <v>0</v>
      </c>
      <c r="MJ62" s="26">
        <f t="shared" si="126"/>
        <v>0</v>
      </c>
      <c r="MK62" s="26">
        <f t="shared" si="126"/>
        <v>0</v>
      </c>
      <c r="ML62" s="26">
        <f t="shared" si="126"/>
        <v>0</v>
      </c>
      <c r="MM62" s="26">
        <f t="shared" si="126"/>
        <v>0</v>
      </c>
      <c r="MN62" s="26">
        <f t="shared" si="126"/>
        <v>0</v>
      </c>
      <c r="MO62" s="26">
        <f t="shared" si="126"/>
        <v>0</v>
      </c>
      <c r="MP62" s="26">
        <f t="shared" si="126"/>
        <v>0</v>
      </c>
      <c r="MQ62" s="26">
        <f t="shared" si="126"/>
        <v>0</v>
      </c>
      <c r="MR62" s="26">
        <f t="shared" si="126"/>
        <v>0</v>
      </c>
      <c r="MS62" s="26">
        <f t="shared" si="126"/>
        <v>0</v>
      </c>
      <c r="MT62" s="26">
        <f t="shared" si="126"/>
        <v>0</v>
      </c>
      <c r="MU62" s="26">
        <f t="shared" si="126"/>
        <v>0</v>
      </c>
      <c r="MV62" s="26">
        <f t="shared" si="126"/>
        <v>0</v>
      </c>
      <c r="MW62" s="26">
        <f t="shared" si="126"/>
        <v>0</v>
      </c>
      <c r="MX62" s="26">
        <f t="shared" si="126"/>
        <v>0</v>
      </c>
      <c r="MY62" s="26">
        <f t="shared" si="126"/>
        <v>0</v>
      </c>
      <c r="MZ62" s="26">
        <f t="shared" si="126"/>
        <v>0</v>
      </c>
      <c r="NA62" s="26">
        <f t="shared" si="126"/>
        <v>0</v>
      </c>
      <c r="NB62" s="26">
        <f t="shared" si="126"/>
        <v>0</v>
      </c>
    </row>
    <row r="63" spans="1:366"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</row>
    <row r="64" spans="1:366">
      <c r="A64" s="25" t="s">
        <v>185</v>
      </c>
      <c r="B64" s="39">
        <f>+'[1]Saldo Bancos'!F16</f>
        <v>154000</v>
      </c>
      <c r="C64" s="39">
        <f>+'[1]Saldo Bancos'!G16</f>
        <v>154000</v>
      </c>
      <c r="D64" s="39">
        <f>+'[1]Saldo Bancos'!H16</f>
        <v>154000</v>
      </c>
      <c r="E64" s="39">
        <f>+'[1]Saldo Bancos'!I16</f>
        <v>154000</v>
      </c>
      <c r="F64" s="39">
        <f>+'[1]Saldo Bancos'!J16</f>
        <v>154000</v>
      </c>
      <c r="G64" s="39">
        <f>+'[1]Saldo Bancos'!K16</f>
        <v>154000</v>
      </c>
      <c r="H64" s="39">
        <f>+'[1]Saldo Bancos'!L16</f>
        <v>154000</v>
      </c>
      <c r="I64" s="39">
        <f>+'[1]Saldo Bancos'!M16</f>
        <v>154000</v>
      </c>
      <c r="J64" s="39">
        <f>+'[1]Saldo Bancos'!N16</f>
        <v>154000</v>
      </c>
      <c r="K64" s="39">
        <f>+'[1]Saldo Bancos'!O16</f>
        <v>154000</v>
      </c>
      <c r="L64" s="39">
        <f>+'[1]Saldo Bancos'!P16</f>
        <v>154000</v>
      </c>
      <c r="M64" s="39">
        <f>+'[1]Saldo Bancos'!Q16</f>
        <v>154000</v>
      </c>
      <c r="N64" s="39">
        <f>+'[1]Saldo Bancos'!R16</f>
        <v>154000</v>
      </c>
      <c r="O64" s="39">
        <f>+'[1]Saldo Bancos'!S16</f>
        <v>154000</v>
      </c>
      <c r="P64" s="39">
        <f>+'[1]Saldo Bancos'!T16</f>
        <v>154000</v>
      </c>
      <c r="Q64" s="39">
        <f>+'[1]Saldo Bancos'!U16</f>
        <v>154000</v>
      </c>
      <c r="R64" s="39">
        <f>+'[1]Saldo Bancos'!V16</f>
        <v>154000</v>
      </c>
      <c r="S64" s="39">
        <f>+'[1]Saldo Bancos'!W16</f>
        <v>154000</v>
      </c>
      <c r="T64" s="39">
        <f>+'[1]Saldo Bancos'!X16</f>
        <v>154000</v>
      </c>
      <c r="U64" s="39">
        <f>+'[1]Saldo Bancos'!Y16</f>
        <v>154000</v>
      </c>
      <c r="V64" s="39">
        <f>+'[1]Saldo Bancos'!Z16</f>
        <v>154000</v>
      </c>
      <c r="W64" s="39">
        <f>+'[1]Saldo Bancos'!AA16</f>
        <v>154000</v>
      </c>
      <c r="X64" s="39">
        <f>+'[1]Saldo Bancos'!AB16</f>
        <v>154000</v>
      </c>
      <c r="Y64" s="39">
        <f>+'[1]Saldo Bancos'!AC16</f>
        <v>154000</v>
      </c>
      <c r="Z64" s="39">
        <f>+'[1]Saldo Bancos'!AD16</f>
        <v>154000</v>
      </c>
      <c r="AA64" s="39">
        <f>+'[1]Saldo Bancos'!AE16</f>
        <v>154000</v>
      </c>
      <c r="AB64" s="39">
        <f>+'[1]Saldo Bancos'!AF16</f>
        <v>154000</v>
      </c>
      <c r="AC64" s="39">
        <f>+'[1]Saldo Bancos'!AG16</f>
        <v>154000</v>
      </c>
      <c r="AD64" s="39">
        <f>+'[1]Saldo Bancos'!AH16</f>
        <v>154000</v>
      </c>
      <c r="AE64" s="39">
        <f>+'[1]Saldo Bancos'!AI16</f>
        <v>154000</v>
      </c>
      <c r="AF64" s="39">
        <f>+'[1]Saldo Bancos'!AJ16</f>
        <v>154000</v>
      </c>
      <c r="AG64" s="39">
        <f>+'[1]Saldo Bancos'!AK16</f>
        <v>1654000</v>
      </c>
      <c r="AH64" s="39">
        <f>+'[1]Saldo Bancos'!AL16</f>
        <v>1654000</v>
      </c>
      <c r="AI64" s="39">
        <f>+'[1]Saldo Bancos'!AM16</f>
        <v>1654000</v>
      </c>
      <c r="AJ64" s="39">
        <f>+'[1]Saldo Bancos'!AN16</f>
        <v>1654000</v>
      </c>
      <c r="AK64" s="39">
        <f>+'[1]Saldo Bancos'!AO16</f>
        <v>1654000</v>
      </c>
      <c r="AL64" s="39">
        <f>+'[1]Saldo Bancos'!AP16</f>
        <v>1654000</v>
      </c>
      <c r="AM64" s="39">
        <f>+'[1]Saldo Bancos'!AQ16</f>
        <v>1654000</v>
      </c>
      <c r="AN64" s="39">
        <f>+'[1]Saldo Bancos'!AR16</f>
        <v>1654000</v>
      </c>
      <c r="AO64" s="39">
        <f>+'[1]Saldo Bancos'!AS16</f>
        <v>1654000</v>
      </c>
      <c r="AP64" s="39">
        <f>+'[1]Saldo Bancos'!AT16</f>
        <v>1654000</v>
      </c>
      <c r="AQ64" s="39">
        <f>+'[1]Saldo Bancos'!AU16</f>
        <v>1654000</v>
      </c>
      <c r="AR64" s="39">
        <f>+'[1]Saldo Bancos'!AV16</f>
        <v>54000</v>
      </c>
      <c r="AS64" s="39">
        <f>+'[1]Saldo Bancos'!AW16</f>
        <v>54000</v>
      </c>
      <c r="AT64" s="39">
        <f>+'[1]Saldo Bancos'!AX16</f>
        <v>54000</v>
      </c>
      <c r="AU64" s="39">
        <f>+'[1]Saldo Bancos'!AY16</f>
        <v>54000</v>
      </c>
      <c r="AV64" s="39">
        <f>+'[1]Saldo Bancos'!AZ16</f>
        <v>54000</v>
      </c>
      <c r="AW64" s="39">
        <f>+'[1]Saldo Bancos'!BA16</f>
        <v>54000</v>
      </c>
      <c r="AX64" s="39">
        <f>+'[1]Saldo Bancos'!BB16</f>
        <v>54000</v>
      </c>
      <c r="AY64" s="39">
        <f>+'[1]Saldo Bancos'!BC16</f>
        <v>54000</v>
      </c>
      <c r="AZ64" s="39">
        <f>+'[1]Saldo Bancos'!BD16</f>
        <v>54000</v>
      </c>
      <c r="BA64" s="39">
        <f>+'[1]Saldo Bancos'!BE16</f>
        <v>54000</v>
      </c>
      <c r="BB64" s="39">
        <f>+'[1]Saldo Bancos'!BF16</f>
        <v>54000</v>
      </c>
      <c r="BC64" s="39">
        <f>+'[1]Saldo Bancos'!BG16</f>
        <v>54000</v>
      </c>
      <c r="BD64" s="39">
        <f>+'[1]Saldo Bancos'!BH16</f>
        <v>54000</v>
      </c>
      <c r="BE64" s="39">
        <f>+'[1]Saldo Bancos'!BI16</f>
        <v>54000</v>
      </c>
      <c r="BF64" s="39">
        <f>+'[1]Saldo Bancos'!BJ16</f>
        <v>54000</v>
      </c>
      <c r="BG64" s="39">
        <f>+'[1]Saldo Bancos'!BK16</f>
        <v>54000</v>
      </c>
      <c r="BH64" s="39">
        <f>+'[1]Saldo Bancos'!BL16</f>
        <v>54000</v>
      </c>
      <c r="BI64" s="39">
        <f>+'[1]Saldo Bancos'!BM16</f>
        <v>54000</v>
      </c>
      <c r="BJ64" s="39">
        <f>+'[1]Saldo Bancos'!BN16</f>
        <v>54000</v>
      </c>
      <c r="BK64" s="39">
        <f>+'[1]Saldo Bancos'!BO16</f>
        <v>54000</v>
      </c>
      <c r="BL64" s="39">
        <f>+'[1]Saldo Bancos'!BP16</f>
        <v>54000</v>
      </c>
      <c r="BM64" s="39">
        <f>+'[1]Saldo Bancos'!BQ16</f>
        <v>54000</v>
      </c>
      <c r="BN64" s="39">
        <f>+'[1]Saldo Bancos'!BR16</f>
        <v>54000</v>
      </c>
      <c r="BO64" s="39">
        <f>+'[1]Saldo Bancos'!BS16</f>
        <v>54000</v>
      </c>
      <c r="BP64" s="39">
        <f>+'[1]Saldo Bancos'!BT16</f>
        <v>54000</v>
      </c>
      <c r="BQ64" s="39">
        <f>+'[1]Saldo Bancos'!BU16</f>
        <v>54000</v>
      </c>
      <c r="BR64" s="39">
        <f>+'[1]Saldo Bancos'!BV16</f>
        <v>54000</v>
      </c>
      <c r="BS64" s="39">
        <f>+'[1]Saldo Bancos'!BW16</f>
        <v>54000</v>
      </c>
      <c r="BT64" s="39">
        <f>+'[1]Saldo Bancos'!BX16</f>
        <v>54000</v>
      </c>
      <c r="BU64" s="39">
        <f>+'[1]Saldo Bancos'!BY16</f>
        <v>54000</v>
      </c>
      <c r="BV64" s="39">
        <f>+'[1]Saldo Bancos'!BZ16</f>
        <v>54000</v>
      </c>
      <c r="BW64" s="39">
        <f>+'[1]Saldo Bancos'!CA16</f>
        <v>54000</v>
      </c>
      <c r="BX64" s="39">
        <f>+'[1]Saldo Bancos'!CB16</f>
        <v>54000</v>
      </c>
      <c r="BY64" s="39">
        <f>+'[1]Saldo Bancos'!CC16</f>
        <v>54000</v>
      </c>
      <c r="BZ64" s="39">
        <f>+'[1]Saldo Bancos'!CD16</f>
        <v>54000</v>
      </c>
      <c r="CA64" s="39">
        <f>+'[1]Saldo Bancos'!CE16</f>
        <v>54000</v>
      </c>
      <c r="CB64" s="39">
        <f>+'[1]Saldo Bancos'!CF16</f>
        <v>54000</v>
      </c>
      <c r="CC64" s="39">
        <f>+'[1]Saldo Bancos'!CG16</f>
        <v>54000</v>
      </c>
      <c r="CD64" s="39">
        <f>+'[1]Saldo Bancos'!CH16</f>
        <v>54000</v>
      </c>
      <c r="CE64" s="39">
        <f>+'[1]Saldo Bancos'!CI16</f>
        <v>54000</v>
      </c>
      <c r="CF64" s="39">
        <f>+'[1]Saldo Bancos'!CJ16</f>
        <v>54000</v>
      </c>
      <c r="CG64" s="39">
        <f>+'[1]Saldo Bancos'!CK16</f>
        <v>54000</v>
      </c>
      <c r="CH64" s="39">
        <f>+'[1]Saldo Bancos'!CL16</f>
        <v>54000</v>
      </c>
      <c r="CI64" s="39">
        <f>+'[1]Saldo Bancos'!CM16</f>
        <v>54000</v>
      </c>
      <c r="CJ64" s="39">
        <f>+'Saldo Bancos'!CN16</f>
        <v>154000</v>
      </c>
      <c r="CK64" s="39">
        <f>+'Saldo Bancos'!CO16</f>
        <v>154000</v>
      </c>
      <c r="CL64" s="39">
        <f>+'Saldo Bancos'!CP16</f>
        <v>154000</v>
      </c>
      <c r="CM64" s="39">
        <f>+'Saldo Bancos'!CQ16</f>
        <v>154000</v>
      </c>
      <c r="CN64" s="39">
        <f>+'Saldo Bancos'!CR16</f>
        <v>154000</v>
      </c>
      <c r="CO64" s="39">
        <f>+'Saldo Bancos'!CS16</f>
        <v>154000</v>
      </c>
      <c r="CP64" s="39">
        <f>+'Saldo Bancos'!CT16</f>
        <v>154000</v>
      </c>
      <c r="CQ64" s="39">
        <f>+'Saldo Bancos'!CU16</f>
        <v>154000</v>
      </c>
      <c r="CR64" s="39">
        <f>+'Saldo Bancos'!CV16</f>
        <v>154000</v>
      </c>
      <c r="CS64" s="39">
        <f>+'Saldo Bancos'!CW16</f>
        <v>154000</v>
      </c>
      <c r="CT64" s="39">
        <f>+'Saldo Bancos'!CX16</f>
        <v>154000</v>
      </c>
      <c r="CU64" s="39">
        <f>+'Saldo Bancos'!CY16</f>
        <v>154000</v>
      </c>
      <c r="CV64" s="39">
        <f>+'Saldo Bancos'!CZ16</f>
        <v>154000</v>
      </c>
      <c r="CW64" s="39">
        <f>+'Saldo Bancos'!DA16</f>
        <v>154000</v>
      </c>
      <c r="CX64" s="39">
        <f>+'Saldo Bancos'!DB16</f>
        <v>154000</v>
      </c>
      <c r="CY64" s="39">
        <f>+'Saldo Bancos'!DC16</f>
        <v>154000</v>
      </c>
      <c r="CZ64" s="39">
        <f>+'Saldo Bancos'!DD16</f>
        <v>154000</v>
      </c>
      <c r="DA64" s="39">
        <f>+'Saldo Bancos'!DE16</f>
        <v>154000</v>
      </c>
      <c r="DB64" s="39">
        <f>+'Saldo Bancos'!DF16</f>
        <v>154000</v>
      </c>
      <c r="DC64" s="39">
        <f>+'Saldo Bancos'!DG16</f>
        <v>154000</v>
      </c>
      <c r="DD64" s="39">
        <f>+'Saldo Bancos'!DH16</f>
        <v>154000</v>
      </c>
      <c r="DE64" s="39">
        <f>+'Saldo Bancos'!DI16</f>
        <v>154000</v>
      </c>
      <c r="DF64" s="39">
        <f>+'Saldo Bancos'!DJ16</f>
        <v>154000</v>
      </c>
      <c r="DG64" s="39">
        <f>+'Saldo Bancos'!DK16</f>
        <v>154000</v>
      </c>
      <c r="DH64" s="39">
        <f>+'Saldo Bancos'!DL16</f>
        <v>154000</v>
      </c>
      <c r="DI64" s="39">
        <f>+'Saldo Bancos'!DM16</f>
        <v>154000</v>
      </c>
      <c r="DJ64" s="39">
        <f>+'Saldo Bancos'!DN16</f>
        <v>154000</v>
      </c>
      <c r="DK64" s="39">
        <f>+'Saldo Bancos'!DO16</f>
        <v>154000</v>
      </c>
      <c r="DL64" s="39">
        <f>+'Saldo Bancos'!DP16</f>
        <v>154000</v>
      </c>
      <c r="DM64" s="39">
        <f>+'Saldo Bancos'!DQ16</f>
        <v>155874.32</v>
      </c>
      <c r="DN64" s="39">
        <f>+'Saldo Bancos'!DR16</f>
        <v>155874.32</v>
      </c>
      <c r="DO64" s="39">
        <f>+'Saldo Bancos'!DS16</f>
        <v>155874.32</v>
      </c>
      <c r="DP64" s="39">
        <f>+'Saldo Bancos'!DT16</f>
        <v>155874.32</v>
      </c>
      <c r="DQ64" s="39">
        <f>+'Saldo Bancos'!DU16</f>
        <v>155874.32</v>
      </c>
      <c r="DR64" s="39">
        <f>+'Saldo Bancos'!DV16</f>
        <v>155874.32</v>
      </c>
      <c r="DS64" s="26">
        <f t="shared" ref="DS64:EV64" si="127">+DR71</f>
        <v>155874.32</v>
      </c>
      <c r="DT64" s="26">
        <f t="shared" si="127"/>
        <v>155874.32</v>
      </c>
      <c r="DU64" s="26">
        <f t="shared" si="127"/>
        <v>155874.32</v>
      </c>
      <c r="DV64" s="26">
        <f t="shared" si="127"/>
        <v>155874.32</v>
      </c>
      <c r="DW64" s="26">
        <f t="shared" si="127"/>
        <v>155874.32</v>
      </c>
      <c r="DX64" s="26">
        <f t="shared" si="127"/>
        <v>155874.32</v>
      </c>
      <c r="DY64" s="26">
        <f t="shared" si="127"/>
        <v>155874.32</v>
      </c>
      <c r="DZ64" s="26">
        <f t="shared" si="127"/>
        <v>155874.32</v>
      </c>
      <c r="EA64" s="26">
        <f t="shared" si="127"/>
        <v>155874.32</v>
      </c>
      <c r="EB64" s="26">
        <f t="shared" si="127"/>
        <v>155874.32</v>
      </c>
      <c r="EC64" s="26">
        <f t="shared" si="127"/>
        <v>155874.32</v>
      </c>
      <c r="ED64" s="26">
        <f t="shared" si="127"/>
        <v>155874.32</v>
      </c>
      <c r="EE64" s="26">
        <f t="shared" si="127"/>
        <v>155874.32</v>
      </c>
      <c r="EF64" s="26">
        <f t="shared" si="127"/>
        <v>155874.32</v>
      </c>
      <c r="EG64" s="26">
        <f t="shared" si="127"/>
        <v>155874.32</v>
      </c>
      <c r="EH64" s="26">
        <f t="shared" si="127"/>
        <v>155874.32</v>
      </c>
      <c r="EI64" s="26">
        <f t="shared" si="127"/>
        <v>155874.32</v>
      </c>
      <c r="EJ64" s="26">
        <f t="shared" si="127"/>
        <v>155874.32</v>
      </c>
      <c r="EK64" s="26">
        <f t="shared" si="127"/>
        <v>155874.32</v>
      </c>
      <c r="EL64" s="26">
        <f t="shared" si="127"/>
        <v>155874.32</v>
      </c>
      <c r="EM64" s="26">
        <f t="shared" si="127"/>
        <v>155874.32</v>
      </c>
      <c r="EN64" s="26">
        <f t="shared" si="127"/>
        <v>155874.32</v>
      </c>
      <c r="EO64" s="26">
        <f t="shared" si="127"/>
        <v>155874.32</v>
      </c>
      <c r="EP64" s="26">
        <f t="shared" si="127"/>
        <v>155874.32</v>
      </c>
      <c r="EQ64" s="26">
        <f t="shared" si="127"/>
        <v>155874.32</v>
      </c>
      <c r="ER64" s="26">
        <f t="shared" si="127"/>
        <v>155874.32</v>
      </c>
      <c r="ES64" s="26">
        <f t="shared" si="127"/>
        <v>155874.32</v>
      </c>
      <c r="ET64" s="26">
        <f t="shared" si="127"/>
        <v>155874.32</v>
      </c>
      <c r="EU64" s="26">
        <f t="shared" si="127"/>
        <v>155874.32</v>
      </c>
      <c r="EV64" s="26">
        <f t="shared" si="127"/>
        <v>155874.32</v>
      </c>
      <c r="EW64" s="26">
        <f t="shared" ref="EW64:HH64" si="128">+EV71</f>
        <v>155874.32</v>
      </c>
      <c r="EX64" s="26">
        <f t="shared" si="128"/>
        <v>155874.32</v>
      </c>
      <c r="EY64" s="26">
        <f t="shared" si="128"/>
        <v>155874.32</v>
      </c>
      <c r="EZ64" s="26">
        <f t="shared" si="128"/>
        <v>155874.32</v>
      </c>
      <c r="FA64" s="26">
        <f t="shared" si="128"/>
        <v>155874.32</v>
      </c>
      <c r="FB64" s="26">
        <f t="shared" si="128"/>
        <v>155874.32</v>
      </c>
      <c r="FC64" s="26">
        <f t="shared" si="128"/>
        <v>155874.32</v>
      </c>
      <c r="FD64" s="26">
        <f t="shared" si="128"/>
        <v>155874.32</v>
      </c>
      <c r="FE64" s="26">
        <f t="shared" si="128"/>
        <v>155874.32</v>
      </c>
      <c r="FF64" s="26">
        <f t="shared" si="128"/>
        <v>155874.32</v>
      </c>
      <c r="FG64" s="26">
        <f t="shared" si="128"/>
        <v>155874.32</v>
      </c>
      <c r="FH64" s="26">
        <f t="shared" si="128"/>
        <v>155874.32</v>
      </c>
      <c r="FI64" s="26">
        <f t="shared" si="128"/>
        <v>155874.32</v>
      </c>
      <c r="FJ64" s="26">
        <f t="shared" si="128"/>
        <v>155874.32</v>
      </c>
      <c r="FK64" s="26">
        <f t="shared" si="128"/>
        <v>155874.32</v>
      </c>
      <c r="FL64" s="26">
        <f t="shared" si="128"/>
        <v>155874.32</v>
      </c>
      <c r="FM64" s="26">
        <f t="shared" si="128"/>
        <v>155874.32</v>
      </c>
      <c r="FN64" s="26">
        <f t="shared" si="128"/>
        <v>155874.32</v>
      </c>
      <c r="FO64" s="26">
        <f t="shared" si="128"/>
        <v>155874.32</v>
      </c>
      <c r="FP64" s="26">
        <f t="shared" si="128"/>
        <v>155874.32</v>
      </c>
      <c r="FQ64" s="26">
        <f t="shared" si="128"/>
        <v>155874.32</v>
      </c>
      <c r="FR64" s="26">
        <f t="shared" si="128"/>
        <v>155874.32</v>
      </c>
      <c r="FS64" s="26">
        <f t="shared" si="128"/>
        <v>155874.32</v>
      </c>
      <c r="FT64" s="26">
        <f t="shared" si="128"/>
        <v>155874.32</v>
      </c>
      <c r="FU64" s="26">
        <f t="shared" si="128"/>
        <v>155874.32</v>
      </c>
      <c r="FV64" s="26">
        <f t="shared" si="128"/>
        <v>155874.32</v>
      </c>
      <c r="FW64" s="26">
        <f t="shared" si="128"/>
        <v>155874.32</v>
      </c>
      <c r="FX64" s="26">
        <f t="shared" si="128"/>
        <v>155874.32</v>
      </c>
      <c r="FY64" s="26">
        <f t="shared" si="128"/>
        <v>155874.32</v>
      </c>
      <c r="FZ64" s="26">
        <f t="shared" si="128"/>
        <v>155874.32</v>
      </c>
      <c r="GA64" s="26">
        <f t="shared" si="128"/>
        <v>155874.32</v>
      </c>
      <c r="GB64" s="26">
        <f t="shared" si="128"/>
        <v>155874.32</v>
      </c>
      <c r="GC64" s="26">
        <f t="shared" si="128"/>
        <v>155874.32</v>
      </c>
      <c r="GD64" s="26">
        <f t="shared" si="128"/>
        <v>155874.32</v>
      </c>
      <c r="GE64" s="26">
        <f t="shared" si="128"/>
        <v>155874.32</v>
      </c>
      <c r="GF64" s="26">
        <f t="shared" si="128"/>
        <v>155874.32</v>
      </c>
      <c r="GG64" s="26">
        <f t="shared" si="128"/>
        <v>155874.32</v>
      </c>
      <c r="GH64" s="26">
        <f t="shared" si="128"/>
        <v>155874.32</v>
      </c>
      <c r="GI64" s="26">
        <f t="shared" si="128"/>
        <v>155874.32</v>
      </c>
      <c r="GJ64" s="26">
        <f t="shared" si="128"/>
        <v>155874.32</v>
      </c>
      <c r="GK64" s="26">
        <f t="shared" si="128"/>
        <v>155874.32</v>
      </c>
      <c r="GL64" s="26">
        <f t="shared" si="128"/>
        <v>155874.32</v>
      </c>
      <c r="GM64" s="26">
        <f t="shared" si="128"/>
        <v>155874.32</v>
      </c>
      <c r="GN64" s="26">
        <f t="shared" si="128"/>
        <v>155874.32</v>
      </c>
      <c r="GO64" s="26">
        <f t="shared" si="128"/>
        <v>155874.32</v>
      </c>
      <c r="GP64" s="26">
        <f t="shared" si="128"/>
        <v>155874.32</v>
      </c>
      <c r="GQ64" s="26">
        <f t="shared" si="128"/>
        <v>155874.32</v>
      </c>
      <c r="GR64" s="26">
        <f t="shared" si="128"/>
        <v>155874.32</v>
      </c>
      <c r="GS64" s="26">
        <f t="shared" si="128"/>
        <v>155874.32</v>
      </c>
      <c r="GT64" s="26">
        <f t="shared" si="128"/>
        <v>155874.32</v>
      </c>
      <c r="GU64" s="26">
        <f t="shared" si="128"/>
        <v>155874.32</v>
      </c>
      <c r="GV64" s="26">
        <f t="shared" si="128"/>
        <v>155874.32</v>
      </c>
      <c r="GW64" s="26">
        <f t="shared" si="128"/>
        <v>155874.32</v>
      </c>
      <c r="GX64" s="26">
        <f t="shared" si="128"/>
        <v>155874.32</v>
      </c>
      <c r="GY64" s="26">
        <f t="shared" si="128"/>
        <v>155874.32</v>
      </c>
      <c r="GZ64" s="26">
        <f t="shared" si="128"/>
        <v>155874.32</v>
      </c>
      <c r="HA64" s="26">
        <f t="shared" si="128"/>
        <v>155874.32</v>
      </c>
      <c r="HB64" s="26">
        <f t="shared" si="128"/>
        <v>155874.32</v>
      </c>
      <c r="HC64" s="26">
        <f t="shared" si="128"/>
        <v>155874.32</v>
      </c>
      <c r="HD64" s="26">
        <f t="shared" si="128"/>
        <v>155874.32</v>
      </c>
      <c r="HE64" s="26">
        <f t="shared" si="128"/>
        <v>155874.32</v>
      </c>
      <c r="HF64" s="26">
        <f t="shared" si="128"/>
        <v>155874.32</v>
      </c>
      <c r="HG64" s="26">
        <f t="shared" si="128"/>
        <v>155874.32</v>
      </c>
      <c r="HH64" s="26">
        <f t="shared" si="128"/>
        <v>155874.32</v>
      </c>
      <c r="HI64" s="26">
        <f t="shared" ref="HI64:JT64" si="129">+HH71</f>
        <v>155874.32</v>
      </c>
      <c r="HJ64" s="26">
        <f t="shared" si="129"/>
        <v>155874.32</v>
      </c>
      <c r="HK64" s="26">
        <f t="shared" si="129"/>
        <v>155874.32</v>
      </c>
      <c r="HL64" s="26">
        <f t="shared" si="129"/>
        <v>155874.32</v>
      </c>
      <c r="HM64" s="26">
        <f t="shared" si="129"/>
        <v>155874.32</v>
      </c>
      <c r="HN64" s="26">
        <f t="shared" si="129"/>
        <v>155874.32</v>
      </c>
      <c r="HO64" s="26">
        <f t="shared" si="129"/>
        <v>155874.32</v>
      </c>
      <c r="HP64" s="26">
        <f t="shared" si="129"/>
        <v>155874.32</v>
      </c>
      <c r="HQ64" s="26">
        <f t="shared" si="129"/>
        <v>155874.32</v>
      </c>
      <c r="HR64" s="26">
        <f t="shared" si="129"/>
        <v>155874.32</v>
      </c>
      <c r="HS64" s="26">
        <f t="shared" si="129"/>
        <v>155874.32</v>
      </c>
      <c r="HT64" s="26">
        <f t="shared" si="129"/>
        <v>155874.32</v>
      </c>
      <c r="HU64" s="26">
        <f t="shared" si="129"/>
        <v>155874.32</v>
      </c>
      <c r="HV64" s="26">
        <f t="shared" si="129"/>
        <v>155874.32</v>
      </c>
      <c r="HW64" s="26">
        <f t="shared" si="129"/>
        <v>155874.32</v>
      </c>
      <c r="HX64" s="26">
        <f t="shared" si="129"/>
        <v>155874.32</v>
      </c>
      <c r="HY64" s="26">
        <f t="shared" si="129"/>
        <v>155874.32</v>
      </c>
      <c r="HZ64" s="26">
        <f t="shared" si="129"/>
        <v>155874.32</v>
      </c>
      <c r="IA64" s="26">
        <f t="shared" si="129"/>
        <v>155874.32</v>
      </c>
      <c r="IB64" s="26">
        <f t="shared" si="129"/>
        <v>155874.32</v>
      </c>
      <c r="IC64" s="26">
        <f t="shared" si="129"/>
        <v>155874.32</v>
      </c>
      <c r="ID64" s="26">
        <f t="shared" si="129"/>
        <v>155874.32</v>
      </c>
      <c r="IE64" s="26">
        <f t="shared" si="129"/>
        <v>155874.32</v>
      </c>
      <c r="IF64" s="26">
        <f t="shared" si="129"/>
        <v>155874.32</v>
      </c>
      <c r="IG64" s="26">
        <f t="shared" si="129"/>
        <v>155874.32</v>
      </c>
      <c r="IH64" s="26">
        <f t="shared" si="129"/>
        <v>155874.32</v>
      </c>
      <c r="II64" s="26">
        <f t="shared" si="129"/>
        <v>155874.32</v>
      </c>
      <c r="IJ64" s="26">
        <f t="shared" si="129"/>
        <v>155874.32</v>
      </c>
      <c r="IK64" s="26">
        <f t="shared" si="129"/>
        <v>155874.32</v>
      </c>
      <c r="IL64" s="26">
        <f t="shared" si="129"/>
        <v>155874.32</v>
      </c>
      <c r="IM64" s="26">
        <f t="shared" si="129"/>
        <v>155874.32</v>
      </c>
      <c r="IN64" s="26">
        <f t="shared" si="129"/>
        <v>155874.32</v>
      </c>
      <c r="IO64" s="26">
        <f t="shared" si="129"/>
        <v>155874.32</v>
      </c>
      <c r="IP64" s="26">
        <f t="shared" si="129"/>
        <v>155874.32</v>
      </c>
      <c r="IQ64" s="26">
        <f t="shared" si="129"/>
        <v>155874.32</v>
      </c>
      <c r="IR64" s="26">
        <f t="shared" si="129"/>
        <v>155874.32</v>
      </c>
      <c r="IS64" s="26">
        <f t="shared" si="129"/>
        <v>155874.32</v>
      </c>
      <c r="IT64" s="26">
        <f t="shared" si="129"/>
        <v>155874.32</v>
      </c>
      <c r="IU64" s="26">
        <f t="shared" si="129"/>
        <v>155874.32</v>
      </c>
      <c r="IV64" s="26">
        <f t="shared" si="129"/>
        <v>155874.32</v>
      </c>
      <c r="IW64" s="26">
        <f t="shared" si="129"/>
        <v>155874.32</v>
      </c>
      <c r="IX64" s="26">
        <f t="shared" si="129"/>
        <v>155874.32</v>
      </c>
      <c r="IY64" s="26">
        <f t="shared" si="129"/>
        <v>155874.32</v>
      </c>
      <c r="IZ64" s="26">
        <f t="shared" si="129"/>
        <v>155874.32</v>
      </c>
      <c r="JA64" s="26">
        <f t="shared" si="129"/>
        <v>155874.32</v>
      </c>
      <c r="JB64" s="26">
        <f t="shared" si="129"/>
        <v>155874.32</v>
      </c>
      <c r="JC64" s="26">
        <f t="shared" si="129"/>
        <v>155874.32</v>
      </c>
      <c r="JD64" s="26">
        <f t="shared" si="129"/>
        <v>155874.32</v>
      </c>
      <c r="JE64" s="26">
        <f t="shared" si="129"/>
        <v>155874.32</v>
      </c>
      <c r="JF64" s="26">
        <f t="shared" si="129"/>
        <v>155874.32</v>
      </c>
      <c r="JG64" s="26">
        <f t="shared" si="129"/>
        <v>155874.32</v>
      </c>
      <c r="JH64" s="26">
        <f t="shared" si="129"/>
        <v>155874.32</v>
      </c>
      <c r="JI64" s="26">
        <f t="shared" si="129"/>
        <v>155874.32</v>
      </c>
      <c r="JJ64" s="26">
        <f t="shared" si="129"/>
        <v>155874.32</v>
      </c>
      <c r="JK64" s="26">
        <f t="shared" si="129"/>
        <v>155874.32</v>
      </c>
      <c r="JL64" s="26">
        <f t="shared" si="129"/>
        <v>155874.32</v>
      </c>
      <c r="JM64" s="26">
        <f t="shared" si="129"/>
        <v>155874.32</v>
      </c>
      <c r="JN64" s="26">
        <f t="shared" si="129"/>
        <v>155874.32</v>
      </c>
      <c r="JO64" s="26">
        <f t="shared" si="129"/>
        <v>155874.32</v>
      </c>
      <c r="JP64" s="26">
        <f t="shared" si="129"/>
        <v>155874.32</v>
      </c>
      <c r="JQ64" s="26">
        <f t="shared" si="129"/>
        <v>155874.32</v>
      </c>
      <c r="JR64" s="26">
        <f t="shared" si="129"/>
        <v>155874.32</v>
      </c>
      <c r="JS64" s="26">
        <f t="shared" si="129"/>
        <v>155874.32</v>
      </c>
      <c r="JT64" s="26">
        <f t="shared" si="129"/>
        <v>155874.32</v>
      </c>
      <c r="JU64" s="26">
        <f t="shared" ref="JU64:MF64" si="130">+JT71</f>
        <v>155874.32</v>
      </c>
      <c r="JV64" s="26">
        <f t="shared" si="130"/>
        <v>155874.32</v>
      </c>
      <c r="JW64" s="26">
        <f t="shared" si="130"/>
        <v>155874.32</v>
      </c>
      <c r="JX64" s="26">
        <f t="shared" si="130"/>
        <v>155874.32</v>
      </c>
      <c r="JY64" s="26">
        <f t="shared" si="130"/>
        <v>155874.32</v>
      </c>
      <c r="JZ64" s="26">
        <f t="shared" si="130"/>
        <v>155874.32</v>
      </c>
      <c r="KA64" s="26">
        <f t="shared" si="130"/>
        <v>155874.32</v>
      </c>
      <c r="KB64" s="26">
        <f t="shared" si="130"/>
        <v>155874.32</v>
      </c>
      <c r="KC64" s="26">
        <f t="shared" si="130"/>
        <v>155874.32</v>
      </c>
      <c r="KD64" s="26">
        <f t="shared" si="130"/>
        <v>155874.32</v>
      </c>
      <c r="KE64" s="26">
        <f t="shared" si="130"/>
        <v>155874.32</v>
      </c>
      <c r="KF64" s="26">
        <f t="shared" si="130"/>
        <v>155874.32</v>
      </c>
      <c r="KG64" s="26">
        <f t="shared" si="130"/>
        <v>155874.32</v>
      </c>
      <c r="KH64" s="26">
        <f t="shared" si="130"/>
        <v>155874.32</v>
      </c>
      <c r="KI64" s="26">
        <f t="shared" si="130"/>
        <v>155874.32</v>
      </c>
      <c r="KJ64" s="26">
        <f t="shared" si="130"/>
        <v>155874.32</v>
      </c>
      <c r="KK64" s="26">
        <f t="shared" si="130"/>
        <v>155874.32</v>
      </c>
      <c r="KL64" s="26">
        <f t="shared" si="130"/>
        <v>155874.32</v>
      </c>
      <c r="KM64" s="26">
        <f t="shared" si="130"/>
        <v>155874.32</v>
      </c>
      <c r="KN64" s="26">
        <f t="shared" si="130"/>
        <v>155874.32</v>
      </c>
      <c r="KO64" s="26">
        <f t="shared" si="130"/>
        <v>155874.32</v>
      </c>
      <c r="KP64" s="26">
        <f t="shared" si="130"/>
        <v>155874.32</v>
      </c>
      <c r="KQ64" s="26">
        <f t="shared" si="130"/>
        <v>155874.32</v>
      </c>
      <c r="KR64" s="26">
        <f t="shared" si="130"/>
        <v>155874.32</v>
      </c>
      <c r="KS64" s="26">
        <f t="shared" si="130"/>
        <v>155874.32</v>
      </c>
      <c r="KT64" s="26">
        <f t="shared" si="130"/>
        <v>155874.32</v>
      </c>
      <c r="KU64" s="26">
        <f t="shared" si="130"/>
        <v>155874.32</v>
      </c>
      <c r="KV64" s="26">
        <f t="shared" si="130"/>
        <v>155874.32</v>
      </c>
      <c r="KW64" s="26">
        <f t="shared" si="130"/>
        <v>155874.32</v>
      </c>
      <c r="KX64" s="26">
        <f t="shared" si="130"/>
        <v>155874.32</v>
      </c>
      <c r="KY64" s="26">
        <f t="shared" si="130"/>
        <v>155874.32</v>
      </c>
      <c r="KZ64" s="26">
        <f t="shared" si="130"/>
        <v>155874.32</v>
      </c>
      <c r="LA64" s="26">
        <f t="shared" si="130"/>
        <v>155874.32</v>
      </c>
      <c r="LB64" s="26">
        <f t="shared" si="130"/>
        <v>155874.32</v>
      </c>
      <c r="LC64" s="26">
        <f t="shared" si="130"/>
        <v>155874.32</v>
      </c>
      <c r="LD64" s="26">
        <f t="shared" si="130"/>
        <v>155874.32</v>
      </c>
      <c r="LE64" s="26">
        <f t="shared" si="130"/>
        <v>155874.32</v>
      </c>
      <c r="LF64" s="26">
        <f t="shared" si="130"/>
        <v>155874.32</v>
      </c>
      <c r="LG64" s="26">
        <f t="shared" si="130"/>
        <v>155874.32</v>
      </c>
      <c r="LH64" s="26">
        <f t="shared" si="130"/>
        <v>155874.32</v>
      </c>
      <c r="LI64" s="26">
        <f t="shared" si="130"/>
        <v>155874.32</v>
      </c>
      <c r="LJ64" s="26">
        <f t="shared" si="130"/>
        <v>155874.32</v>
      </c>
      <c r="LK64" s="26">
        <f t="shared" si="130"/>
        <v>155874.32</v>
      </c>
      <c r="LL64" s="26">
        <f t="shared" si="130"/>
        <v>155874.32</v>
      </c>
      <c r="LM64" s="26">
        <f t="shared" si="130"/>
        <v>155874.32</v>
      </c>
      <c r="LN64" s="26">
        <f t="shared" si="130"/>
        <v>155874.32</v>
      </c>
      <c r="LO64" s="26">
        <f t="shared" si="130"/>
        <v>155874.32</v>
      </c>
      <c r="LP64" s="26">
        <f t="shared" si="130"/>
        <v>155874.32</v>
      </c>
      <c r="LQ64" s="26">
        <f t="shared" si="130"/>
        <v>155874.32</v>
      </c>
      <c r="LR64" s="26">
        <f t="shared" si="130"/>
        <v>155874.32</v>
      </c>
      <c r="LS64" s="26">
        <f t="shared" si="130"/>
        <v>155874.32</v>
      </c>
      <c r="LT64" s="26">
        <f t="shared" si="130"/>
        <v>155874.32</v>
      </c>
      <c r="LU64" s="26">
        <f t="shared" si="130"/>
        <v>155874.32</v>
      </c>
      <c r="LV64" s="26">
        <f t="shared" si="130"/>
        <v>155874.32</v>
      </c>
      <c r="LW64" s="26">
        <f t="shared" si="130"/>
        <v>155874.32</v>
      </c>
      <c r="LX64" s="26">
        <f t="shared" si="130"/>
        <v>155874.32</v>
      </c>
      <c r="LY64" s="26">
        <f t="shared" si="130"/>
        <v>155874.32</v>
      </c>
      <c r="LZ64" s="26">
        <f t="shared" si="130"/>
        <v>155874.32</v>
      </c>
      <c r="MA64" s="26">
        <f t="shared" si="130"/>
        <v>155874.32</v>
      </c>
      <c r="MB64" s="26">
        <f t="shared" si="130"/>
        <v>155874.32</v>
      </c>
      <c r="MC64" s="26">
        <f t="shared" si="130"/>
        <v>155874.32</v>
      </c>
      <c r="MD64" s="26">
        <f t="shared" si="130"/>
        <v>155874.32</v>
      </c>
      <c r="ME64" s="26">
        <f t="shared" si="130"/>
        <v>155874.32</v>
      </c>
      <c r="MF64" s="26">
        <f t="shared" si="130"/>
        <v>155874.32</v>
      </c>
      <c r="MG64" s="26">
        <f t="shared" ref="MG64:NB64" si="131">+MF71</f>
        <v>155874.32</v>
      </c>
      <c r="MH64" s="26">
        <f t="shared" si="131"/>
        <v>155874.32</v>
      </c>
      <c r="MI64" s="26">
        <f t="shared" si="131"/>
        <v>155874.32</v>
      </c>
      <c r="MJ64" s="26">
        <f t="shared" si="131"/>
        <v>155874.32</v>
      </c>
      <c r="MK64" s="26">
        <f t="shared" si="131"/>
        <v>155874.32</v>
      </c>
      <c r="ML64" s="26">
        <f t="shared" si="131"/>
        <v>155874.32</v>
      </c>
      <c r="MM64" s="26">
        <f t="shared" si="131"/>
        <v>155874.32</v>
      </c>
      <c r="MN64" s="26">
        <f t="shared" si="131"/>
        <v>155874.32</v>
      </c>
      <c r="MO64" s="26">
        <f t="shared" si="131"/>
        <v>155874.32</v>
      </c>
      <c r="MP64" s="26">
        <f t="shared" si="131"/>
        <v>155874.32</v>
      </c>
      <c r="MQ64" s="26">
        <f t="shared" si="131"/>
        <v>155874.32</v>
      </c>
      <c r="MR64" s="26">
        <f t="shared" si="131"/>
        <v>155874.32</v>
      </c>
      <c r="MS64" s="26">
        <f t="shared" si="131"/>
        <v>155874.32</v>
      </c>
      <c r="MT64" s="26">
        <f t="shared" si="131"/>
        <v>155874.32</v>
      </c>
      <c r="MU64" s="26">
        <f t="shared" si="131"/>
        <v>155874.32</v>
      </c>
      <c r="MV64" s="26">
        <f t="shared" si="131"/>
        <v>155874.32</v>
      </c>
      <c r="MW64" s="26">
        <f t="shared" si="131"/>
        <v>155874.32</v>
      </c>
      <c r="MX64" s="26">
        <f t="shared" si="131"/>
        <v>155874.32</v>
      </c>
      <c r="MY64" s="26">
        <f t="shared" si="131"/>
        <v>155874.32</v>
      </c>
      <c r="MZ64" s="26">
        <f t="shared" si="131"/>
        <v>155874.32</v>
      </c>
      <c r="NA64" s="26">
        <f t="shared" si="131"/>
        <v>155874.32</v>
      </c>
      <c r="NB64" s="26">
        <f t="shared" si="131"/>
        <v>155874.32</v>
      </c>
    </row>
    <row r="65" spans="1:366" ht="15" hidden="1" customHeight="1" outlineLevel="1">
      <c r="A65" s="19" t="s">
        <v>161</v>
      </c>
      <c r="B65" s="27">
        <f t="shared" ref="B65" si="132">SUM(B66:B67)</f>
        <v>0</v>
      </c>
      <c r="C65" s="27">
        <f t="shared" ref="C65:BN65" si="133">SUM(C66:C67)</f>
        <v>0</v>
      </c>
      <c r="D65" s="27">
        <f t="shared" si="133"/>
        <v>0</v>
      </c>
      <c r="E65" s="27">
        <f t="shared" si="133"/>
        <v>0</v>
      </c>
      <c r="F65" s="27">
        <f t="shared" si="133"/>
        <v>0</v>
      </c>
      <c r="G65" s="27">
        <f t="shared" si="133"/>
        <v>0</v>
      </c>
      <c r="H65" s="27">
        <f t="shared" si="133"/>
        <v>0</v>
      </c>
      <c r="I65" s="27">
        <f t="shared" si="133"/>
        <v>0</v>
      </c>
      <c r="J65" s="27">
        <f t="shared" si="133"/>
        <v>0</v>
      </c>
      <c r="K65" s="27">
        <f t="shared" si="133"/>
        <v>0</v>
      </c>
      <c r="L65" s="27">
        <f t="shared" si="133"/>
        <v>0</v>
      </c>
      <c r="M65" s="27">
        <f t="shared" si="133"/>
        <v>0</v>
      </c>
      <c r="N65" s="27">
        <f t="shared" si="133"/>
        <v>0</v>
      </c>
      <c r="O65" s="27">
        <f t="shared" si="133"/>
        <v>0</v>
      </c>
      <c r="P65" s="27">
        <f t="shared" si="133"/>
        <v>0</v>
      </c>
      <c r="Q65" s="27">
        <f t="shared" si="133"/>
        <v>0</v>
      </c>
      <c r="R65" s="27">
        <f t="shared" si="133"/>
        <v>0</v>
      </c>
      <c r="S65" s="27">
        <f t="shared" si="133"/>
        <v>0</v>
      </c>
      <c r="T65" s="27">
        <f t="shared" si="133"/>
        <v>0</v>
      </c>
      <c r="U65" s="27">
        <f t="shared" si="133"/>
        <v>0</v>
      </c>
      <c r="V65" s="27">
        <f t="shared" si="133"/>
        <v>0</v>
      </c>
      <c r="W65" s="27">
        <f t="shared" si="133"/>
        <v>0</v>
      </c>
      <c r="X65" s="27">
        <f t="shared" si="133"/>
        <v>0</v>
      </c>
      <c r="Y65" s="27">
        <f t="shared" si="133"/>
        <v>0</v>
      </c>
      <c r="Z65" s="27">
        <f t="shared" si="133"/>
        <v>0</v>
      </c>
      <c r="AA65" s="27">
        <f t="shared" si="133"/>
        <v>0</v>
      </c>
      <c r="AB65" s="27">
        <f t="shared" si="133"/>
        <v>0</v>
      </c>
      <c r="AC65" s="27">
        <f t="shared" si="133"/>
        <v>0</v>
      </c>
      <c r="AD65" s="27">
        <f t="shared" si="133"/>
        <v>0</v>
      </c>
      <c r="AE65" s="27">
        <f t="shared" si="133"/>
        <v>0</v>
      </c>
      <c r="AF65" s="27">
        <f t="shared" si="133"/>
        <v>0</v>
      </c>
      <c r="AG65" s="27">
        <f t="shared" si="133"/>
        <v>0</v>
      </c>
      <c r="AH65" s="27">
        <f t="shared" si="133"/>
        <v>0</v>
      </c>
      <c r="AI65" s="27">
        <f t="shared" si="133"/>
        <v>0</v>
      </c>
      <c r="AJ65" s="27">
        <f t="shared" si="133"/>
        <v>0</v>
      </c>
      <c r="AK65" s="27">
        <f t="shared" si="133"/>
        <v>0</v>
      </c>
      <c r="AL65" s="27">
        <f t="shared" si="133"/>
        <v>0</v>
      </c>
      <c r="AM65" s="27">
        <f t="shared" si="133"/>
        <v>0</v>
      </c>
      <c r="AN65" s="27">
        <f t="shared" si="133"/>
        <v>0</v>
      </c>
      <c r="AO65" s="27">
        <f t="shared" si="133"/>
        <v>0</v>
      </c>
      <c r="AP65" s="27">
        <f t="shared" si="133"/>
        <v>0</v>
      </c>
      <c r="AQ65" s="27">
        <f t="shared" si="133"/>
        <v>0</v>
      </c>
      <c r="AR65" s="27">
        <f t="shared" si="133"/>
        <v>0</v>
      </c>
      <c r="AS65" s="27">
        <f t="shared" si="133"/>
        <v>0</v>
      </c>
      <c r="AT65" s="27">
        <f t="shared" si="133"/>
        <v>0</v>
      </c>
      <c r="AU65" s="27">
        <f t="shared" si="133"/>
        <v>0</v>
      </c>
      <c r="AV65" s="27">
        <f t="shared" si="133"/>
        <v>0</v>
      </c>
      <c r="AW65" s="27">
        <f t="shared" si="133"/>
        <v>0</v>
      </c>
      <c r="AX65" s="27">
        <f t="shared" si="133"/>
        <v>0</v>
      </c>
      <c r="AY65" s="27">
        <f t="shared" si="133"/>
        <v>0</v>
      </c>
      <c r="AZ65" s="27">
        <f t="shared" si="133"/>
        <v>0</v>
      </c>
      <c r="BA65" s="27">
        <f t="shared" si="133"/>
        <v>0</v>
      </c>
      <c r="BB65" s="27">
        <f t="shared" si="133"/>
        <v>0</v>
      </c>
      <c r="BC65" s="27">
        <f t="shared" si="133"/>
        <v>0</v>
      </c>
      <c r="BD65" s="27">
        <f t="shared" si="133"/>
        <v>0</v>
      </c>
      <c r="BE65" s="27">
        <f t="shared" si="133"/>
        <v>0</v>
      </c>
      <c r="BF65" s="27">
        <f t="shared" si="133"/>
        <v>0</v>
      </c>
      <c r="BG65" s="27">
        <f t="shared" si="133"/>
        <v>0</v>
      </c>
      <c r="BH65" s="27">
        <f t="shared" si="133"/>
        <v>0</v>
      </c>
      <c r="BI65" s="27">
        <f t="shared" si="133"/>
        <v>0</v>
      </c>
      <c r="BJ65" s="27">
        <f t="shared" si="133"/>
        <v>0</v>
      </c>
      <c r="BK65" s="27">
        <f t="shared" si="133"/>
        <v>0</v>
      </c>
      <c r="BL65" s="27">
        <f t="shared" si="133"/>
        <v>0</v>
      </c>
      <c r="BM65" s="27">
        <f t="shared" si="133"/>
        <v>0</v>
      </c>
      <c r="BN65" s="27">
        <f t="shared" si="133"/>
        <v>0</v>
      </c>
      <c r="BO65" s="27">
        <f t="shared" ref="BO65:DZ65" si="134">SUM(BO66:BO67)</f>
        <v>0</v>
      </c>
      <c r="BP65" s="27">
        <f t="shared" si="134"/>
        <v>0</v>
      </c>
      <c r="BQ65" s="27">
        <f t="shared" si="134"/>
        <v>0</v>
      </c>
      <c r="BR65" s="27">
        <f t="shared" si="134"/>
        <v>0</v>
      </c>
      <c r="BS65" s="27">
        <f t="shared" si="134"/>
        <v>0</v>
      </c>
      <c r="BT65" s="27">
        <f t="shared" si="134"/>
        <v>0</v>
      </c>
      <c r="BU65" s="27">
        <f t="shared" si="134"/>
        <v>0</v>
      </c>
      <c r="BV65" s="27">
        <f t="shared" si="134"/>
        <v>0</v>
      </c>
      <c r="BW65" s="27">
        <f t="shared" si="134"/>
        <v>0</v>
      </c>
      <c r="BX65" s="27">
        <f t="shared" si="134"/>
        <v>0</v>
      </c>
      <c r="BY65" s="27">
        <f t="shared" si="134"/>
        <v>0</v>
      </c>
      <c r="BZ65" s="27">
        <f t="shared" si="134"/>
        <v>0</v>
      </c>
      <c r="CA65" s="27">
        <f t="shared" si="134"/>
        <v>0</v>
      </c>
      <c r="CB65" s="27">
        <f t="shared" si="134"/>
        <v>0</v>
      </c>
      <c r="CC65" s="27">
        <f t="shared" si="134"/>
        <v>0</v>
      </c>
      <c r="CD65" s="27">
        <f t="shared" si="134"/>
        <v>0</v>
      </c>
      <c r="CE65" s="27">
        <f t="shared" si="134"/>
        <v>0</v>
      </c>
      <c r="CF65" s="27">
        <f t="shared" si="134"/>
        <v>0</v>
      </c>
      <c r="CG65" s="27">
        <f t="shared" si="134"/>
        <v>0</v>
      </c>
      <c r="CH65" s="27">
        <f t="shared" si="134"/>
        <v>0</v>
      </c>
      <c r="CI65" s="27">
        <f t="shared" si="134"/>
        <v>0</v>
      </c>
      <c r="CJ65" s="27">
        <f t="shared" si="134"/>
        <v>0</v>
      </c>
      <c r="CK65" s="27">
        <f t="shared" si="134"/>
        <v>0</v>
      </c>
      <c r="CL65" s="27">
        <f t="shared" si="134"/>
        <v>0</v>
      </c>
      <c r="CM65" s="27">
        <f t="shared" si="134"/>
        <v>0</v>
      </c>
      <c r="CN65" s="27">
        <f t="shared" si="134"/>
        <v>0</v>
      </c>
      <c r="CO65" s="27">
        <f t="shared" si="134"/>
        <v>0</v>
      </c>
      <c r="CP65" s="27">
        <f t="shared" si="134"/>
        <v>0</v>
      </c>
      <c r="CQ65" s="27">
        <f t="shared" si="134"/>
        <v>0</v>
      </c>
      <c r="CR65" s="27">
        <f t="shared" si="134"/>
        <v>0</v>
      </c>
      <c r="CS65" s="27">
        <f t="shared" si="134"/>
        <v>0</v>
      </c>
      <c r="CT65" s="27">
        <f t="shared" si="134"/>
        <v>0</v>
      </c>
      <c r="CU65" s="27">
        <f t="shared" si="134"/>
        <v>0</v>
      </c>
      <c r="CV65" s="27">
        <f t="shared" si="134"/>
        <v>0</v>
      </c>
      <c r="CW65" s="27">
        <f t="shared" si="134"/>
        <v>0</v>
      </c>
      <c r="CX65" s="27">
        <f t="shared" si="134"/>
        <v>0</v>
      </c>
      <c r="CY65" s="27">
        <f t="shared" si="134"/>
        <v>0</v>
      </c>
      <c r="CZ65" s="27">
        <f t="shared" si="134"/>
        <v>0</v>
      </c>
      <c r="DA65" s="27">
        <f t="shared" si="134"/>
        <v>0</v>
      </c>
      <c r="DB65" s="27">
        <f t="shared" si="134"/>
        <v>0</v>
      </c>
      <c r="DC65" s="27">
        <f t="shared" si="134"/>
        <v>0</v>
      </c>
      <c r="DD65" s="27">
        <f t="shared" si="134"/>
        <v>0</v>
      </c>
      <c r="DE65" s="27">
        <f t="shared" si="134"/>
        <v>0</v>
      </c>
      <c r="DF65" s="27">
        <f t="shared" si="134"/>
        <v>0</v>
      </c>
      <c r="DG65" s="27">
        <f t="shared" si="134"/>
        <v>0</v>
      </c>
      <c r="DH65" s="27">
        <f t="shared" si="134"/>
        <v>0</v>
      </c>
      <c r="DI65" s="27">
        <f t="shared" si="134"/>
        <v>0</v>
      </c>
      <c r="DJ65" s="27"/>
      <c r="DK65" s="27">
        <f t="shared" si="134"/>
        <v>0</v>
      </c>
      <c r="DL65" s="27">
        <f t="shared" si="134"/>
        <v>0</v>
      </c>
      <c r="DM65" s="27">
        <f t="shared" si="134"/>
        <v>0</v>
      </c>
      <c r="DN65" s="27">
        <f t="shared" si="134"/>
        <v>0</v>
      </c>
      <c r="DO65" s="27">
        <f t="shared" si="134"/>
        <v>0</v>
      </c>
      <c r="DP65" s="27">
        <f t="shared" si="134"/>
        <v>0</v>
      </c>
      <c r="DQ65" s="27">
        <f t="shared" si="134"/>
        <v>0</v>
      </c>
      <c r="DR65" s="27">
        <f t="shared" si="134"/>
        <v>0</v>
      </c>
      <c r="DS65" s="27">
        <f t="shared" si="134"/>
        <v>0</v>
      </c>
      <c r="DT65" s="27">
        <f t="shared" si="134"/>
        <v>0</v>
      </c>
      <c r="DU65" s="27">
        <f t="shared" si="134"/>
        <v>0</v>
      </c>
      <c r="DV65" s="27">
        <f t="shared" si="134"/>
        <v>0</v>
      </c>
      <c r="DW65" s="27">
        <f t="shared" si="134"/>
        <v>0</v>
      </c>
      <c r="DX65" s="27">
        <f t="shared" si="134"/>
        <v>0</v>
      </c>
      <c r="DY65" s="27">
        <f t="shared" si="134"/>
        <v>0</v>
      </c>
      <c r="DZ65" s="27">
        <f t="shared" si="134"/>
        <v>0</v>
      </c>
      <c r="EA65" s="27">
        <f t="shared" ref="EA65:GL65" si="135">SUM(EA66:EA67)</f>
        <v>0</v>
      </c>
      <c r="EB65" s="27">
        <f t="shared" si="135"/>
        <v>0</v>
      </c>
      <c r="EC65" s="27">
        <f t="shared" si="135"/>
        <v>0</v>
      </c>
      <c r="ED65" s="27">
        <f t="shared" si="135"/>
        <v>0</v>
      </c>
      <c r="EE65" s="27">
        <f t="shared" si="135"/>
        <v>0</v>
      </c>
      <c r="EF65" s="27">
        <f t="shared" si="135"/>
        <v>0</v>
      </c>
      <c r="EG65" s="27">
        <f t="shared" si="135"/>
        <v>0</v>
      </c>
      <c r="EH65" s="27">
        <f t="shared" si="135"/>
        <v>0</v>
      </c>
      <c r="EI65" s="27">
        <f t="shared" si="135"/>
        <v>0</v>
      </c>
      <c r="EJ65" s="27">
        <f t="shared" si="135"/>
        <v>0</v>
      </c>
      <c r="EK65" s="27">
        <f t="shared" si="135"/>
        <v>0</v>
      </c>
      <c r="EL65" s="27">
        <f t="shared" si="135"/>
        <v>0</v>
      </c>
      <c r="EM65" s="27">
        <f t="shared" si="135"/>
        <v>0</v>
      </c>
      <c r="EN65" s="27">
        <f t="shared" si="135"/>
        <v>0</v>
      </c>
      <c r="EO65" s="27">
        <f t="shared" si="135"/>
        <v>0</v>
      </c>
      <c r="EP65" s="27">
        <f t="shared" si="135"/>
        <v>0</v>
      </c>
      <c r="EQ65" s="27">
        <f t="shared" si="135"/>
        <v>0</v>
      </c>
      <c r="ER65" s="27">
        <f t="shared" si="135"/>
        <v>0</v>
      </c>
      <c r="ES65" s="27">
        <f t="shared" si="135"/>
        <v>0</v>
      </c>
      <c r="ET65" s="27">
        <f t="shared" si="135"/>
        <v>0</v>
      </c>
      <c r="EU65" s="27">
        <f t="shared" si="135"/>
        <v>0</v>
      </c>
      <c r="EV65" s="27">
        <f t="shared" si="135"/>
        <v>0</v>
      </c>
      <c r="EW65" s="27">
        <f t="shared" si="135"/>
        <v>0</v>
      </c>
      <c r="EX65" s="27">
        <f t="shared" si="135"/>
        <v>0</v>
      </c>
      <c r="EY65" s="27">
        <f t="shared" si="135"/>
        <v>0</v>
      </c>
      <c r="EZ65" s="27">
        <f t="shared" si="135"/>
        <v>0</v>
      </c>
      <c r="FA65" s="27">
        <f t="shared" si="135"/>
        <v>0</v>
      </c>
      <c r="FB65" s="27">
        <f t="shared" si="135"/>
        <v>0</v>
      </c>
      <c r="FC65" s="27">
        <f t="shared" si="135"/>
        <v>0</v>
      </c>
      <c r="FD65" s="27">
        <f t="shared" si="135"/>
        <v>0</v>
      </c>
      <c r="FE65" s="27">
        <f t="shared" si="135"/>
        <v>0</v>
      </c>
      <c r="FF65" s="27">
        <f t="shared" si="135"/>
        <v>0</v>
      </c>
      <c r="FG65" s="27">
        <f t="shared" si="135"/>
        <v>0</v>
      </c>
      <c r="FH65" s="27">
        <f t="shared" si="135"/>
        <v>0</v>
      </c>
      <c r="FI65" s="27">
        <f t="shared" si="135"/>
        <v>0</v>
      </c>
      <c r="FJ65" s="27">
        <f t="shared" si="135"/>
        <v>0</v>
      </c>
      <c r="FK65" s="27">
        <f t="shared" si="135"/>
        <v>0</v>
      </c>
      <c r="FL65" s="27">
        <f t="shared" si="135"/>
        <v>0</v>
      </c>
      <c r="FM65" s="27">
        <f t="shared" si="135"/>
        <v>0</v>
      </c>
      <c r="FN65" s="27">
        <f t="shared" si="135"/>
        <v>0</v>
      </c>
      <c r="FO65" s="27">
        <f t="shared" si="135"/>
        <v>0</v>
      </c>
      <c r="FP65" s="27">
        <f t="shared" si="135"/>
        <v>0</v>
      </c>
      <c r="FQ65" s="27">
        <f t="shared" si="135"/>
        <v>0</v>
      </c>
      <c r="FR65" s="27">
        <f t="shared" si="135"/>
        <v>0</v>
      </c>
      <c r="FS65" s="27">
        <f t="shared" si="135"/>
        <v>0</v>
      </c>
      <c r="FT65" s="27">
        <f t="shared" si="135"/>
        <v>0</v>
      </c>
      <c r="FU65" s="27">
        <f t="shared" si="135"/>
        <v>0</v>
      </c>
      <c r="FV65" s="27">
        <f t="shared" si="135"/>
        <v>0</v>
      </c>
      <c r="FW65" s="27">
        <f t="shared" si="135"/>
        <v>0</v>
      </c>
      <c r="FX65" s="27">
        <f t="shared" si="135"/>
        <v>0</v>
      </c>
      <c r="FY65" s="27">
        <f t="shared" si="135"/>
        <v>0</v>
      </c>
      <c r="FZ65" s="27">
        <f t="shared" si="135"/>
        <v>0</v>
      </c>
      <c r="GA65" s="27">
        <f t="shared" si="135"/>
        <v>0</v>
      </c>
      <c r="GB65" s="27">
        <f t="shared" si="135"/>
        <v>0</v>
      </c>
      <c r="GC65" s="27">
        <f t="shared" si="135"/>
        <v>0</v>
      </c>
      <c r="GD65" s="27">
        <f t="shared" si="135"/>
        <v>0</v>
      </c>
      <c r="GE65" s="27">
        <f t="shared" si="135"/>
        <v>0</v>
      </c>
      <c r="GF65" s="27">
        <f t="shared" si="135"/>
        <v>0</v>
      </c>
      <c r="GG65" s="27">
        <f t="shared" si="135"/>
        <v>0</v>
      </c>
      <c r="GH65" s="27">
        <f t="shared" si="135"/>
        <v>0</v>
      </c>
      <c r="GI65" s="27">
        <f t="shared" si="135"/>
        <v>0</v>
      </c>
      <c r="GJ65" s="27">
        <f t="shared" si="135"/>
        <v>0</v>
      </c>
      <c r="GK65" s="27">
        <f t="shared" si="135"/>
        <v>0</v>
      </c>
      <c r="GL65" s="27">
        <f t="shared" si="135"/>
        <v>0</v>
      </c>
      <c r="GM65" s="27">
        <f t="shared" ref="GM65:IX65" si="136">SUM(GM66:GM67)</f>
        <v>0</v>
      </c>
      <c r="GN65" s="27">
        <f t="shared" si="136"/>
        <v>0</v>
      </c>
      <c r="GO65" s="27">
        <f t="shared" si="136"/>
        <v>0</v>
      </c>
      <c r="GP65" s="27">
        <f t="shared" si="136"/>
        <v>0</v>
      </c>
      <c r="GQ65" s="27">
        <f t="shared" si="136"/>
        <v>0</v>
      </c>
      <c r="GR65" s="27">
        <f t="shared" si="136"/>
        <v>0</v>
      </c>
      <c r="GS65" s="27">
        <f t="shared" si="136"/>
        <v>0</v>
      </c>
      <c r="GT65" s="27">
        <f t="shared" si="136"/>
        <v>0</v>
      </c>
      <c r="GU65" s="27">
        <f t="shared" si="136"/>
        <v>0</v>
      </c>
      <c r="GV65" s="27">
        <f t="shared" si="136"/>
        <v>0</v>
      </c>
      <c r="GW65" s="27">
        <f t="shared" si="136"/>
        <v>0</v>
      </c>
      <c r="GX65" s="27">
        <f t="shared" si="136"/>
        <v>0</v>
      </c>
      <c r="GY65" s="27">
        <f t="shared" si="136"/>
        <v>0</v>
      </c>
      <c r="GZ65" s="27">
        <f t="shared" si="136"/>
        <v>0</v>
      </c>
      <c r="HA65" s="27">
        <f t="shared" si="136"/>
        <v>0</v>
      </c>
      <c r="HB65" s="27">
        <f t="shared" si="136"/>
        <v>0</v>
      </c>
      <c r="HC65" s="27">
        <f t="shared" si="136"/>
        <v>0</v>
      </c>
      <c r="HD65" s="27">
        <f t="shared" si="136"/>
        <v>0</v>
      </c>
      <c r="HE65" s="27">
        <f t="shared" si="136"/>
        <v>0</v>
      </c>
      <c r="HF65" s="27">
        <f t="shared" si="136"/>
        <v>0</v>
      </c>
      <c r="HG65" s="27">
        <f t="shared" si="136"/>
        <v>0</v>
      </c>
      <c r="HH65" s="27">
        <f t="shared" si="136"/>
        <v>0</v>
      </c>
      <c r="HI65" s="27">
        <f t="shared" si="136"/>
        <v>0</v>
      </c>
      <c r="HJ65" s="27">
        <f t="shared" si="136"/>
        <v>0</v>
      </c>
      <c r="HK65" s="27">
        <f t="shared" si="136"/>
        <v>0</v>
      </c>
      <c r="HL65" s="27">
        <f t="shared" si="136"/>
        <v>0</v>
      </c>
      <c r="HM65" s="27">
        <f t="shared" si="136"/>
        <v>0</v>
      </c>
      <c r="HN65" s="27">
        <f t="shared" si="136"/>
        <v>0</v>
      </c>
      <c r="HO65" s="27">
        <f t="shared" si="136"/>
        <v>0</v>
      </c>
      <c r="HP65" s="27">
        <f t="shared" si="136"/>
        <v>0</v>
      </c>
      <c r="HQ65" s="27">
        <f t="shared" si="136"/>
        <v>0</v>
      </c>
      <c r="HR65" s="27">
        <f t="shared" si="136"/>
        <v>0</v>
      </c>
      <c r="HS65" s="27">
        <f t="shared" si="136"/>
        <v>0</v>
      </c>
      <c r="HT65" s="27">
        <f t="shared" si="136"/>
        <v>0</v>
      </c>
      <c r="HU65" s="27">
        <f t="shared" si="136"/>
        <v>0</v>
      </c>
      <c r="HV65" s="27">
        <f t="shared" si="136"/>
        <v>0</v>
      </c>
      <c r="HW65" s="27">
        <f t="shared" si="136"/>
        <v>0</v>
      </c>
      <c r="HX65" s="27">
        <f t="shared" si="136"/>
        <v>0</v>
      </c>
      <c r="HY65" s="27">
        <f t="shared" si="136"/>
        <v>0</v>
      </c>
      <c r="HZ65" s="27">
        <f t="shared" si="136"/>
        <v>0</v>
      </c>
      <c r="IA65" s="27">
        <f t="shared" si="136"/>
        <v>0</v>
      </c>
      <c r="IB65" s="27">
        <f t="shared" si="136"/>
        <v>0</v>
      </c>
      <c r="IC65" s="27">
        <f t="shared" si="136"/>
        <v>0</v>
      </c>
      <c r="ID65" s="27">
        <f t="shared" si="136"/>
        <v>0</v>
      </c>
      <c r="IE65" s="27">
        <f t="shared" si="136"/>
        <v>0</v>
      </c>
      <c r="IF65" s="27">
        <f t="shared" si="136"/>
        <v>0</v>
      </c>
      <c r="IG65" s="27">
        <f t="shared" si="136"/>
        <v>0</v>
      </c>
      <c r="IH65" s="27">
        <f t="shared" si="136"/>
        <v>0</v>
      </c>
      <c r="II65" s="27">
        <f t="shared" si="136"/>
        <v>0</v>
      </c>
      <c r="IJ65" s="27">
        <f t="shared" si="136"/>
        <v>0</v>
      </c>
      <c r="IK65" s="27">
        <f t="shared" si="136"/>
        <v>0</v>
      </c>
      <c r="IL65" s="27">
        <f t="shared" si="136"/>
        <v>0</v>
      </c>
      <c r="IM65" s="27">
        <f t="shared" si="136"/>
        <v>0</v>
      </c>
      <c r="IN65" s="27">
        <f t="shared" si="136"/>
        <v>0</v>
      </c>
      <c r="IO65" s="27">
        <f t="shared" si="136"/>
        <v>0</v>
      </c>
      <c r="IP65" s="27">
        <f t="shared" si="136"/>
        <v>0</v>
      </c>
      <c r="IQ65" s="27">
        <f t="shared" si="136"/>
        <v>0</v>
      </c>
      <c r="IR65" s="27">
        <f t="shared" si="136"/>
        <v>0</v>
      </c>
      <c r="IS65" s="27">
        <f t="shared" si="136"/>
        <v>0</v>
      </c>
      <c r="IT65" s="27">
        <f t="shared" si="136"/>
        <v>0</v>
      </c>
      <c r="IU65" s="27">
        <f t="shared" si="136"/>
        <v>0</v>
      </c>
      <c r="IV65" s="27">
        <f t="shared" si="136"/>
        <v>0</v>
      </c>
      <c r="IW65" s="27">
        <f t="shared" si="136"/>
        <v>0</v>
      </c>
      <c r="IX65" s="27">
        <f t="shared" si="136"/>
        <v>0</v>
      </c>
      <c r="IY65" s="27">
        <f t="shared" ref="IY65:LJ65" si="137">SUM(IY66:IY67)</f>
        <v>0</v>
      </c>
      <c r="IZ65" s="27">
        <f t="shared" si="137"/>
        <v>0</v>
      </c>
      <c r="JA65" s="27">
        <f t="shared" si="137"/>
        <v>0</v>
      </c>
      <c r="JB65" s="27">
        <f t="shared" si="137"/>
        <v>0</v>
      </c>
      <c r="JC65" s="27">
        <f t="shared" si="137"/>
        <v>0</v>
      </c>
      <c r="JD65" s="27">
        <f t="shared" si="137"/>
        <v>0</v>
      </c>
      <c r="JE65" s="27">
        <f t="shared" si="137"/>
        <v>0</v>
      </c>
      <c r="JF65" s="27">
        <f t="shared" si="137"/>
        <v>0</v>
      </c>
      <c r="JG65" s="27">
        <f t="shared" si="137"/>
        <v>0</v>
      </c>
      <c r="JH65" s="27">
        <f t="shared" si="137"/>
        <v>0</v>
      </c>
      <c r="JI65" s="27">
        <f t="shared" si="137"/>
        <v>0</v>
      </c>
      <c r="JJ65" s="27">
        <f t="shared" si="137"/>
        <v>0</v>
      </c>
      <c r="JK65" s="27">
        <f t="shared" si="137"/>
        <v>0</v>
      </c>
      <c r="JL65" s="27">
        <f t="shared" si="137"/>
        <v>0</v>
      </c>
      <c r="JM65" s="27">
        <f t="shared" si="137"/>
        <v>0</v>
      </c>
      <c r="JN65" s="27">
        <f t="shared" si="137"/>
        <v>0</v>
      </c>
      <c r="JO65" s="27">
        <f t="shared" si="137"/>
        <v>0</v>
      </c>
      <c r="JP65" s="27">
        <f t="shared" si="137"/>
        <v>0</v>
      </c>
      <c r="JQ65" s="27">
        <f t="shared" si="137"/>
        <v>0</v>
      </c>
      <c r="JR65" s="27">
        <f t="shared" si="137"/>
        <v>0</v>
      </c>
      <c r="JS65" s="27">
        <f t="shared" si="137"/>
        <v>0</v>
      </c>
      <c r="JT65" s="27">
        <f t="shared" si="137"/>
        <v>0</v>
      </c>
      <c r="JU65" s="27">
        <f t="shared" si="137"/>
        <v>0</v>
      </c>
      <c r="JV65" s="27">
        <f t="shared" si="137"/>
        <v>0</v>
      </c>
      <c r="JW65" s="27">
        <f t="shared" si="137"/>
        <v>0</v>
      </c>
      <c r="JX65" s="27">
        <f t="shared" si="137"/>
        <v>0</v>
      </c>
      <c r="JY65" s="27">
        <f t="shared" si="137"/>
        <v>0</v>
      </c>
      <c r="JZ65" s="27">
        <f t="shared" si="137"/>
        <v>0</v>
      </c>
      <c r="KA65" s="27">
        <f t="shared" si="137"/>
        <v>0</v>
      </c>
      <c r="KB65" s="27">
        <f t="shared" si="137"/>
        <v>0</v>
      </c>
      <c r="KC65" s="27">
        <f t="shared" si="137"/>
        <v>0</v>
      </c>
      <c r="KD65" s="27">
        <f t="shared" si="137"/>
        <v>0</v>
      </c>
      <c r="KE65" s="27">
        <f t="shared" si="137"/>
        <v>0</v>
      </c>
      <c r="KF65" s="27">
        <f t="shared" si="137"/>
        <v>0</v>
      </c>
      <c r="KG65" s="27">
        <f t="shared" si="137"/>
        <v>0</v>
      </c>
      <c r="KH65" s="27">
        <f t="shared" si="137"/>
        <v>0</v>
      </c>
      <c r="KI65" s="27">
        <f t="shared" si="137"/>
        <v>0</v>
      </c>
      <c r="KJ65" s="27">
        <f t="shared" si="137"/>
        <v>0</v>
      </c>
      <c r="KK65" s="27">
        <f t="shared" si="137"/>
        <v>0</v>
      </c>
      <c r="KL65" s="27">
        <f t="shared" si="137"/>
        <v>0</v>
      </c>
      <c r="KM65" s="27">
        <f t="shared" si="137"/>
        <v>0</v>
      </c>
      <c r="KN65" s="27">
        <f t="shared" si="137"/>
        <v>0</v>
      </c>
      <c r="KO65" s="27">
        <f t="shared" si="137"/>
        <v>0</v>
      </c>
      <c r="KP65" s="27">
        <f t="shared" si="137"/>
        <v>0</v>
      </c>
      <c r="KQ65" s="27">
        <f t="shared" si="137"/>
        <v>0</v>
      </c>
      <c r="KR65" s="27">
        <f t="shared" si="137"/>
        <v>0</v>
      </c>
      <c r="KS65" s="27">
        <f t="shared" si="137"/>
        <v>0</v>
      </c>
      <c r="KT65" s="27">
        <f t="shared" si="137"/>
        <v>0</v>
      </c>
      <c r="KU65" s="27">
        <f t="shared" si="137"/>
        <v>0</v>
      </c>
      <c r="KV65" s="27">
        <f t="shared" si="137"/>
        <v>0</v>
      </c>
      <c r="KW65" s="27">
        <f t="shared" si="137"/>
        <v>0</v>
      </c>
      <c r="KX65" s="27">
        <f t="shared" si="137"/>
        <v>0</v>
      </c>
      <c r="KY65" s="27">
        <f t="shared" si="137"/>
        <v>0</v>
      </c>
      <c r="KZ65" s="27">
        <f t="shared" si="137"/>
        <v>0</v>
      </c>
      <c r="LA65" s="27">
        <f t="shared" si="137"/>
        <v>0</v>
      </c>
      <c r="LB65" s="27">
        <f t="shared" si="137"/>
        <v>0</v>
      </c>
      <c r="LC65" s="27">
        <f t="shared" si="137"/>
        <v>0</v>
      </c>
      <c r="LD65" s="27">
        <f t="shared" si="137"/>
        <v>0</v>
      </c>
      <c r="LE65" s="27">
        <f t="shared" si="137"/>
        <v>0</v>
      </c>
      <c r="LF65" s="27">
        <f t="shared" si="137"/>
        <v>0</v>
      </c>
      <c r="LG65" s="27">
        <f t="shared" si="137"/>
        <v>0</v>
      </c>
      <c r="LH65" s="27">
        <f t="shared" si="137"/>
        <v>0</v>
      </c>
      <c r="LI65" s="27">
        <f t="shared" si="137"/>
        <v>0</v>
      </c>
      <c r="LJ65" s="27">
        <f t="shared" si="137"/>
        <v>0</v>
      </c>
      <c r="LK65" s="27">
        <f t="shared" ref="LK65:NB65" si="138">SUM(LK66:LK67)</f>
        <v>0</v>
      </c>
      <c r="LL65" s="27">
        <f t="shared" si="138"/>
        <v>0</v>
      </c>
      <c r="LM65" s="27">
        <f t="shared" si="138"/>
        <v>0</v>
      </c>
      <c r="LN65" s="27">
        <f t="shared" si="138"/>
        <v>0</v>
      </c>
      <c r="LO65" s="27">
        <f t="shared" si="138"/>
        <v>0</v>
      </c>
      <c r="LP65" s="27">
        <f t="shared" si="138"/>
        <v>0</v>
      </c>
      <c r="LQ65" s="27">
        <f t="shared" si="138"/>
        <v>0</v>
      </c>
      <c r="LR65" s="27">
        <f t="shared" si="138"/>
        <v>0</v>
      </c>
      <c r="LS65" s="27">
        <f t="shared" si="138"/>
        <v>0</v>
      </c>
      <c r="LT65" s="27">
        <f t="shared" si="138"/>
        <v>0</v>
      </c>
      <c r="LU65" s="27">
        <f t="shared" si="138"/>
        <v>0</v>
      </c>
      <c r="LV65" s="27">
        <f t="shared" si="138"/>
        <v>0</v>
      </c>
      <c r="LW65" s="27">
        <f t="shared" si="138"/>
        <v>0</v>
      </c>
      <c r="LX65" s="27">
        <f t="shared" si="138"/>
        <v>0</v>
      </c>
      <c r="LY65" s="27">
        <f t="shared" si="138"/>
        <v>0</v>
      </c>
      <c r="LZ65" s="27">
        <f t="shared" si="138"/>
        <v>0</v>
      </c>
      <c r="MA65" s="27">
        <f t="shared" si="138"/>
        <v>0</v>
      </c>
      <c r="MB65" s="27">
        <f t="shared" si="138"/>
        <v>0</v>
      </c>
      <c r="MC65" s="27">
        <f t="shared" si="138"/>
        <v>0</v>
      </c>
      <c r="MD65" s="27">
        <f t="shared" si="138"/>
        <v>0</v>
      </c>
      <c r="ME65" s="27">
        <f t="shared" si="138"/>
        <v>0</v>
      </c>
      <c r="MF65" s="27">
        <f t="shared" si="138"/>
        <v>0</v>
      </c>
      <c r="MG65" s="27">
        <f t="shared" si="138"/>
        <v>0</v>
      </c>
      <c r="MH65" s="27">
        <f t="shared" si="138"/>
        <v>0</v>
      </c>
      <c r="MI65" s="27">
        <f t="shared" si="138"/>
        <v>0</v>
      </c>
      <c r="MJ65" s="27">
        <f t="shared" si="138"/>
        <v>0</v>
      </c>
      <c r="MK65" s="27">
        <f t="shared" si="138"/>
        <v>0</v>
      </c>
      <c r="ML65" s="27">
        <f t="shared" si="138"/>
        <v>0</v>
      </c>
      <c r="MM65" s="27">
        <f t="shared" si="138"/>
        <v>0</v>
      </c>
      <c r="MN65" s="27">
        <f t="shared" si="138"/>
        <v>0</v>
      </c>
      <c r="MO65" s="27">
        <f t="shared" si="138"/>
        <v>0</v>
      </c>
      <c r="MP65" s="27">
        <f t="shared" si="138"/>
        <v>0</v>
      </c>
      <c r="MQ65" s="27">
        <f t="shared" si="138"/>
        <v>0</v>
      </c>
      <c r="MR65" s="27">
        <f t="shared" si="138"/>
        <v>0</v>
      </c>
      <c r="MS65" s="27">
        <f t="shared" si="138"/>
        <v>0</v>
      </c>
      <c r="MT65" s="27">
        <f t="shared" si="138"/>
        <v>0</v>
      </c>
      <c r="MU65" s="27">
        <f t="shared" si="138"/>
        <v>0</v>
      </c>
      <c r="MV65" s="27">
        <f t="shared" si="138"/>
        <v>0</v>
      </c>
      <c r="MW65" s="27">
        <f t="shared" si="138"/>
        <v>0</v>
      </c>
      <c r="MX65" s="27">
        <f t="shared" si="138"/>
        <v>0</v>
      </c>
      <c r="MY65" s="27">
        <f t="shared" si="138"/>
        <v>0</v>
      </c>
      <c r="MZ65" s="27">
        <f t="shared" si="138"/>
        <v>0</v>
      </c>
      <c r="NA65" s="27">
        <f t="shared" si="138"/>
        <v>0</v>
      </c>
      <c r="NB65" s="27">
        <f t="shared" si="138"/>
        <v>0</v>
      </c>
    </row>
    <row r="66" spans="1:366" ht="15" hidden="1" customHeight="1" outlineLevel="1">
      <c r="A66" s="2" t="s">
        <v>165</v>
      </c>
      <c r="B66" s="5">
        <f>IFERROR(SUMIF([1]Transferencias!$P$7:$Q$359,CONCATENATE("09",RIGHT(CONCATENATE("0",DAY(B4)),2),RIGHT(CONCATENATE("0",MONTH(B4)),2)),[1]Transferencias!$Q$7:$Q$359),0)</f>
        <v>0</v>
      </c>
      <c r="C66" s="5">
        <f>IFERROR(SUMIF([1]Transferencias!$P$7:$Q$359,CONCATENATE("09",RIGHT(CONCATENATE("0",DAY(C4)),2),RIGHT(CONCATENATE("0",MONTH(C4)),2)),[1]Transferencias!$Q$7:$Q$359),0)</f>
        <v>0</v>
      </c>
      <c r="D66" s="5">
        <f>IFERROR(SUMIF([1]Transferencias!$P$7:$Q$359,CONCATENATE("09",RIGHT(CONCATENATE("0",DAY(D4)),2),RIGHT(CONCATENATE("0",MONTH(D4)),2)),[1]Transferencias!$Q$7:$Q$359),0)</f>
        <v>0</v>
      </c>
      <c r="E66" s="5">
        <f>IFERROR(SUMIF([1]Transferencias!$P$7:$Q$359,CONCATENATE("09",RIGHT(CONCATENATE("0",DAY(E4)),2),RIGHT(CONCATENATE("0",MONTH(E4)),2)),[1]Transferencias!$Q$7:$Q$359),0)</f>
        <v>0</v>
      </c>
      <c r="F66" s="5">
        <f>IFERROR(SUMIF([1]Transferencias!$P$7:$Q$359,CONCATENATE("09",RIGHT(CONCATENATE("0",DAY(F4)),2),RIGHT(CONCATENATE("0",MONTH(F4)),2)),[1]Transferencias!$Q$7:$Q$359),0)</f>
        <v>0</v>
      </c>
      <c r="G66" s="5">
        <f>IFERROR(SUMIF([1]Transferencias!$P$7:$Q$359,CONCATENATE("09",RIGHT(CONCATENATE("0",DAY(G4)),2),RIGHT(CONCATENATE("0",MONTH(G4)),2)),[1]Transferencias!$Q$7:$Q$359),0)</f>
        <v>0</v>
      </c>
      <c r="H66" s="5">
        <f>IFERROR(SUMIF([1]Transferencias!$P$7:$Q$359,CONCATENATE("09",RIGHT(CONCATENATE("0",DAY(H4)),2),RIGHT(CONCATENATE("0",MONTH(H4)),2)),[1]Transferencias!$Q$7:$Q$359),0)</f>
        <v>0</v>
      </c>
      <c r="I66" s="5">
        <f>IFERROR(SUMIF([1]Transferencias!$P$7:$Q$359,CONCATENATE("09",RIGHT(CONCATENATE("0",DAY(I4)),2),RIGHT(CONCATENATE("0",MONTH(I4)),2)),[1]Transferencias!$Q$7:$Q$359),0)</f>
        <v>0</v>
      </c>
      <c r="J66" s="5">
        <f>IFERROR(SUMIF([1]Transferencias!$P$7:$Q$359,CONCATENATE("09",RIGHT(CONCATENATE("0",DAY(J4)),2),RIGHT(CONCATENATE("0",MONTH(J4)),2)),[1]Transferencias!$Q$7:$Q$359),0)</f>
        <v>0</v>
      </c>
      <c r="K66" s="5">
        <f>IFERROR(SUMIF([1]Transferencias!$P$7:$Q$359,CONCATENATE("09",RIGHT(CONCATENATE("0",DAY(K4)),2),RIGHT(CONCATENATE("0",MONTH(K4)),2)),[1]Transferencias!$Q$7:$Q$359),0)</f>
        <v>0</v>
      </c>
      <c r="L66" s="5">
        <f>IFERROR(SUMIF([1]Transferencias!$P$7:$Q$359,CONCATENATE("09",RIGHT(CONCATENATE("0",DAY(L4)),2),RIGHT(CONCATENATE("0",MONTH(L4)),2)),[1]Transferencias!$Q$7:$Q$359),0)</f>
        <v>0</v>
      </c>
      <c r="M66" s="5">
        <f>IFERROR(SUMIF([1]Transferencias!$P$7:$Q$359,CONCATENATE("09",RIGHT(CONCATENATE("0",DAY(M4)),2),RIGHT(CONCATENATE("0",MONTH(M4)),2)),[1]Transferencias!$Q$7:$Q$359),0)</f>
        <v>0</v>
      </c>
      <c r="N66" s="5">
        <f>IFERROR(SUMIF([1]Transferencias!$P$7:$Q$359,CONCATENATE("09",RIGHT(CONCATENATE("0",DAY(N4)),2),RIGHT(CONCATENATE("0",MONTH(N4)),2)),[1]Transferencias!$Q$7:$Q$359),0)</f>
        <v>0</v>
      </c>
      <c r="O66" s="5">
        <f>IFERROR(SUMIF([1]Transferencias!$P$7:$Q$359,CONCATENATE("09",RIGHT(CONCATENATE("0",DAY(O4)),2),RIGHT(CONCATENATE("0",MONTH(O4)),2)),[1]Transferencias!$Q$7:$Q$359),0)</f>
        <v>0</v>
      </c>
      <c r="P66" s="5">
        <f>IFERROR(SUMIF([1]Transferencias!$P$7:$Q$359,CONCATENATE("09",RIGHT(CONCATENATE("0",DAY(P4)),2),RIGHT(CONCATENATE("0",MONTH(P4)),2)),[1]Transferencias!$Q$7:$Q$359),0)</f>
        <v>0</v>
      </c>
      <c r="Q66" s="5">
        <f>IFERROR(SUMIF([1]Transferencias!$P$7:$Q$359,CONCATENATE("09",RIGHT(CONCATENATE("0",DAY(Q4)),2),RIGHT(CONCATENATE("0",MONTH(Q4)),2)),[1]Transferencias!$Q$7:$Q$359),0)</f>
        <v>0</v>
      </c>
      <c r="R66" s="5">
        <f>IFERROR(SUMIF([1]Transferencias!$P$7:$Q$359,CONCATENATE("09",RIGHT(CONCATENATE("0",DAY(R4)),2),RIGHT(CONCATENATE("0",MONTH(R4)),2)),[1]Transferencias!$Q$7:$Q$359),0)</f>
        <v>0</v>
      </c>
      <c r="S66" s="5">
        <f>IFERROR(SUMIF([1]Transferencias!$P$7:$Q$359,CONCATENATE("09",RIGHT(CONCATENATE("0",DAY(S4)),2),RIGHT(CONCATENATE("0",MONTH(S4)),2)),[1]Transferencias!$Q$7:$Q$359),0)</f>
        <v>0</v>
      </c>
      <c r="T66" s="5">
        <f>IFERROR(SUMIF([1]Transferencias!$P$7:$Q$359,CONCATENATE("09",RIGHT(CONCATENATE("0",DAY(T4)),2),RIGHT(CONCATENATE("0",MONTH(T4)),2)),[1]Transferencias!$Q$7:$Q$359),0)</f>
        <v>0</v>
      </c>
      <c r="U66" s="5">
        <f>IFERROR(SUMIF([1]Transferencias!$P$7:$Q$359,CONCATENATE("09",RIGHT(CONCATENATE("0",DAY(U4)),2),RIGHT(CONCATENATE("0",MONTH(U4)),2)),[1]Transferencias!$Q$7:$Q$359),0)</f>
        <v>0</v>
      </c>
      <c r="V66" s="5">
        <f>IFERROR(SUMIF([1]Transferencias!$P$7:$Q$359,CONCATENATE("09",RIGHT(CONCATENATE("0",DAY(V4)),2),RIGHT(CONCATENATE("0",MONTH(V4)),2)),[1]Transferencias!$Q$7:$Q$359),0)</f>
        <v>0</v>
      </c>
      <c r="W66" s="5">
        <f>IFERROR(SUMIF([1]Transferencias!$P$7:$Q$359,CONCATENATE("09",RIGHT(CONCATENATE("0",DAY(W4)),2),RIGHT(CONCATENATE("0",MONTH(W4)),2)),[1]Transferencias!$Q$7:$Q$359),0)</f>
        <v>0</v>
      </c>
      <c r="X66" s="5">
        <f>IFERROR(SUMIF([1]Transferencias!$P$7:$Q$359,CONCATENATE("09",RIGHT(CONCATENATE("0",DAY(X4)),2),RIGHT(CONCATENATE("0",MONTH(X4)),2)),[1]Transferencias!$Q$7:$Q$359),0)</f>
        <v>0</v>
      </c>
      <c r="Y66" s="5">
        <f>IFERROR(SUMIF([1]Transferencias!$P$7:$Q$359,CONCATENATE("09",RIGHT(CONCATENATE("0",DAY(Y4)),2),RIGHT(CONCATENATE("0",MONTH(Y4)),2)),[1]Transferencias!$Q$7:$Q$359),0)</f>
        <v>0</v>
      </c>
      <c r="Z66" s="5">
        <f>IFERROR(SUMIF([1]Transferencias!$P$7:$Q$359,CONCATENATE("09",RIGHT(CONCATENATE("0",DAY(Z4)),2),RIGHT(CONCATENATE("0",MONTH(Z4)),2)),[1]Transferencias!$Q$7:$Q$359),0)</f>
        <v>0</v>
      </c>
      <c r="AA66" s="5">
        <f>IFERROR(SUMIF([1]Transferencias!$P$7:$Q$359,CONCATENATE("09",RIGHT(CONCATENATE("0",DAY(AA4)),2),RIGHT(CONCATENATE("0",MONTH(AA4)),2)),[1]Transferencias!$Q$7:$Q$359),0)</f>
        <v>0</v>
      </c>
      <c r="AB66" s="5">
        <f>IFERROR(SUMIF([1]Transferencias!$P$7:$Q$359,CONCATENATE("09",RIGHT(CONCATENATE("0",DAY(AB4)),2),RIGHT(CONCATENATE("0",MONTH(AB4)),2)),[1]Transferencias!$Q$7:$Q$359),0)</f>
        <v>0</v>
      </c>
      <c r="AC66" s="5">
        <f>IFERROR(SUMIF([1]Transferencias!$P$7:$Q$359,CONCATENATE("09",RIGHT(CONCATENATE("0",DAY(AC4)),2),RIGHT(CONCATENATE("0",MONTH(AC4)),2)),[1]Transferencias!$Q$7:$Q$359),0)</f>
        <v>0</v>
      </c>
      <c r="AD66" s="5">
        <f>IFERROR(SUMIF([1]Transferencias!$P$7:$Q$359,CONCATENATE("09",RIGHT(CONCATENATE("0",DAY(AD4)),2),RIGHT(CONCATENATE("0",MONTH(AD4)),2)),[1]Transferencias!$Q$7:$Q$359),0)</f>
        <v>0</v>
      </c>
      <c r="AE66" s="5">
        <f>IFERROR(SUMIF([1]Transferencias!$P$7:$Q$359,CONCATENATE("09",RIGHT(CONCATENATE("0",DAY(AE4)),2),RIGHT(CONCATENATE("0",MONTH(AE4)),2)),[1]Transferencias!$Q$7:$Q$359),0)</f>
        <v>0</v>
      </c>
      <c r="AF66" s="5">
        <f>IFERROR(SUMIF([1]Transferencias!$P$7:$Q$359,CONCATENATE("09",RIGHT(CONCATENATE("0",DAY(AF4)),2),RIGHT(CONCATENATE("0",MONTH(AF4)),2)),[1]Transferencias!$Q$7:$Q$359),0)</f>
        <v>0</v>
      </c>
      <c r="AG66" s="5">
        <f>IFERROR(SUMIF([1]Transferencias!$P$7:$Q$359,CONCATENATE("09",RIGHT(CONCATENATE("0",DAY(AG4)),2),RIGHT(CONCATENATE("0",MONTH(AG4)),2)),[1]Transferencias!$Q$7:$Q$359),0)</f>
        <v>0</v>
      </c>
      <c r="AH66" s="5">
        <f>IFERROR(SUMIF([1]Transferencias!$P$7:$Q$359,CONCATENATE("09",RIGHT(CONCATENATE("0",DAY(AH4)),2),RIGHT(CONCATENATE("0",MONTH(AH4)),2)),[1]Transferencias!$Q$7:$Q$359),0)</f>
        <v>0</v>
      </c>
      <c r="AI66" s="5">
        <f>IFERROR(SUMIF([1]Transferencias!$P$7:$Q$359,CONCATENATE("09",RIGHT(CONCATENATE("0",DAY(AI4)),2),RIGHT(CONCATENATE("0",MONTH(AI4)),2)),[1]Transferencias!$Q$7:$Q$359),0)</f>
        <v>0</v>
      </c>
      <c r="AJ66" s="5">
        <f>IFERROR(SUMIF([1]Transferencias!$P$7:$Q$359,CONCATENATE("09",RIGHT(CONCATENATE("0",DAY(AJ4)),2),RIGHT(CONCATENATE("0",MONTH(AJ4)),2)),[1]Transferencias!$Q$7:$Q$359),0)</f>
        <v>0</v>
      </c>
      <c r="AK66" s="5">
        <f>IFERROR(SUMIF([1]Transferencias!$P$7:$Q$359,CONCATENATE("09",RIGHT(CONCATENATE("0",DAY(AK4)),2),RIGHT(CONCATENATE("0",MONTH(AK4)),2)),[1]Transferencias!$Q$7:$Q$359),0)</f>
        <v>0</v>
      </c>
      <c r="AL66" s="5">
        <f>IFERROR(SUMIF([1]Transferencias!$P$7:$Q$359,CONCATENATE("09",RIGHT(CONCATENATE("0",DAY(AL4)),2),RIGHT(CONCATENATE("0",MONTH(AL4)),2)),[1]Transferencias!$Q$7:$Q$359),0)</f>
        <v>0</v>
      </c>
      <c r="AM66" s="5">
        <f>IFERROR(SUMIF([1]Transferencias!$P$7:$Q$359,CONCATENATE("09",RIGHT(CONCATENATE("0",DAY(AM4)),2),RIGHT(CONCATENATE("0",MONTH(AM4)),2)),[1]Transferencias!$Q$7:$Q$359),0)</f>
        <v>0</v>
      </c>
      <c r="AN66" s="5">
        <f>IFERROR(SUMIF([1]Transferencias!$P$7:$Q$359,CONCATENATE("09",RIGHT(CONCATENATE("0",DAY(AN4)),2),RIGHT(CONCATENATE("0",MONTH(AN4)),2)),[1]Transferencias!$Q$7:$Q$359),0)</f>
        <v>0</v>
      </c>
      <c r="AO66" s="5">
        <f>IFERROR(SUMIF([1]Transferencias!$P$7:$Q$359,CONCATENATE("09",RIGHT(CONCATENATE("0",DAY(AO4)),2),RIGHT(CONCATENATE("0",MONTH(AO4)),2)),[1]Transferencias!$Q$7:$Q$359),0)</f>
        <v>0</v>
      </c>
      <c r="AP66" s="5">
        <f>IFERROR(SUMIF([1]Transferencias!$P$7:$Q$359,CONCATENATE("09",RIGHT(CONCATENATE("0",DAY(AP4)),2),RIGHT(CONCATENATE("0",MONTH(AP4)),2)),[1]Transferencias!$Q$7:$Q$359),0)</f>
        <v>0</v>
      </c>
      <c r="AQ66" s="5">
        <f>IFERROR(SUMIF([1]Transferencias!$P$7:$Q$359,CONCATENATE("09",RIGHT(CONCATENATE("0",DAY(AQ4)),2),RIGHT(CONCATENATE("0",MONTH(AQ4)),2)),[1]Transferencias!$Q$7:$Q$359),0)</f>
        <v>0</v>
      </c>
      <c r="AR66" s="5">
        <f>IFERROR(SUMIF([1]Transferencias!$P$7:$Q$359,CONCATENATE("09",RIGHT(CONCATENATE("0",DAY(AR4)),2),RIGHT(CONCATENATE("0",MONTH(AR4)),2)),[1]Transferencias!$Q$7:$Q$359),0)</f>
        <v>0</v>
      </c>
      <c r="AS66" s="5">
        <f>IFERROR(SUMIF([1]Transferencias!$P$7:$Q$359,CONCATENATE("09",RIGHT(CONCATENATE("0",DAY(AS4)),2),RIGHT(CONCATENATE("0",MONTH(AS4)),2)),[1]Transferencias!$Q$7:$Q$359),0)</f>
        <v>0</v>
      </c>
      <c r="AT66" s="5">
        <f>IFERROR(SUMIF([1]Transferencias!$P$7:$Q$359,CONCATENATE("09",RIGHT(CONCATENATE("0",DAY(AT4)),2),RIGHT(CONCATENATE("0",MONTH(AT4)),2)),[1]Transferencias!$Q$7:$Q$359),0)</f>
        <v>0</v>
      </c>
      <c r="AU66" s="5">
        <f>IFERROR(SUMIF([1]Transferencias!$P$7:$Q$359,CONCATENATE("09",RIGHT(CONCATENATE("0",DAY(AU4)),2),RIGHT(CONCATENATE("0",MONTH(AU4)),2)),[1]Transferencias!$Q$7:$Q$359),0)</f>
        <v>0</v>
      </c>
      <c r="AV66" s="5">
        <f>IFERROR(SUMIF([1]Transferencias!$P$7:$Q$359,CONCATENATE("09",RIGHT(CONCATENATE("0",DAY(AV4)),2),RIGHT(CONCATENATE("0",MONTH(AV4)),2)),[1]Transferencias!$Q$7:$Q$359),0)</f>
        <v>0</v>
      </c>
      <c r="AW66" s="5">
        <f>IFERROR(SUMIF([1]Transferencias!$P$7:$Q$359,CONCATENATE("09",RIGHT(CONCATENATE("0",DAY(AW4)),2),RIGHT(CONCATENATE("0",MONTH(AW4)),2)),[1]Transferencias!$Q$7:$Q$359),0)</f>
        <v>0</v>
      </c>
      <c r="AX66" s="5">
        <f>IFERROR(SUMIF([1]Transferencias!$P$7:$Q$359,CONCATENATE("09",RIGHT(CONCATENATE("0",DAY(AX4)),2),RIGHT(CONCATENATE("0",MONTH(AX4)),2)),[1]Transferencias!$Q$7:$Q$359),0)</f>
        <v>0</v>
      </c>
      <c r="AY66" s="5">
        <f>IFERROR(SUMIF([1]Transferencias!$P$7:$Q$359,CONCATENATE("09",RIGHT(CONCATENATE("0",DAY(AY4)),2),RIGHT(CONCATENATE("0",MONTH(AY4)),2)),[1]Transferencias!$Q$7:$Q$359),0)</f>
        <v>0</v>
      </c>
      <c r="AZ66" s="5">
        <f>IFERROR(SUMIF([1]Transferencias!$P$7:$Q$359,CONCATENATE("09",RIGHT(CONCATENATE("0",DAY(AZ4)),2),RIGHT(CONCATENATE("0",MONTH(AZ4)),2)),[1]Transferencias!$Q$7:$Q$359),0)</f>
        <v>0</v>
      </c>
      <c r="BA66" s="5">
        <f>IFERROR(SUMIF([1]Transferencias!$P$7:$Q$359,CONCATENATE("09",RIGHT(CONCATENATE("0",DAY(BA4)),2),RIGHT(CONCATENATE("0",MONTH(BA4)),2)),[1]Transferencias!$Q$7:$Q$359),0)</f>
        <v>0</v>
      </c>
      <c r="BB66" s="5">
        <f>IFERROR(SUMIF([1]Transferencias!$P$7:$Q$359,CONCATENATE("09",RIGHT(CONCATENATE("0",DAY(BB4)),2),RIGHT(CONCATENATE("0",MONTH(BB4)),2)),[1]Transferencias!$Q$7:$Q$359),0)</f>
        <v>0</v>
      </c>
      <c r="BC66" s="5">
        <f>IFERROR(SUMIF([1]Transferencias!$P$7:$Q$359,CONCATENATE("09",RIGHT(CONCATENATE("0",DAY(BC4)),2),RIGHT(CONCATENATE("0",MONTH(BC4)),2)),[1]Transferencias!$Q$7:$Q$359),0)</f>
        <v>0</v>
      </c>
      <c r="BD66" s="5">
        <f>IFERROR(SUMIF([1]Transferencias!$P$7:$Q$359,CONCATENATE("09",RIGHT(CONCATENATE("0",DAY(BD4)),2),RIGHT(CONCATENATE("0",MONTH(BD4)),2)),[1]Transferencias!$Q$7:$Q$359),0)</f>
        <v>0</v>
      </c>
      <c r="BE66" s="5">
        <f>IFERROR(SUMIF([1]Transferencias!$P$7:$Q$359,CONCATENATE("09",RIGHT(CONCATENATE("0",DAY(BE4)),2),RIGHT(CONCATENATE("0",MONTH(BE4)),2)),[1]Transferencias!$Q$7:$Q$359),0)</f>
        <v>0</v>
      </c>
      <c r="BF66" s="5">
        <f>IFERROR(SUMIF([1]Transferencias!$P$7:$Q$359,CONCATENATE("09",RIGHT(CONCATENATE("0",DAY(BF4)),2),RIGHT(CONCATENATE("0",MONTH(BF4)),2)),[1]Transferencias!$Q$7:$Q$359),0)</f>
        <v>0</v>
      </c>
      <c r="BG66" s="5">
        <f>IFERROR(SUMIF([1]Transferencias!$P$7:$Q$359,CONCATENATE("09",RIGHT(CONCATENATE("0",DAY(BG4)),2),RIGHT(CONCATENATE("0",MONTH(BG4)),2)),[1]Transferencias!$Q$7:$Q$359),0)</f>
        <v>0</v>
      </c>
      <c r="BH66" s="5">
        <f>IFERROR(SUMIF([1]Transferencias!$P$7:$Q$359,CONCATENATE("09",RIGHT(CONCATENATE("0",DAY(BH4)),2),RIGHT(CONCATENATE("0",MONTH(BH4)),2)),[1]Transferencias!$Q$7:$Q$359),0)</f>
        <v>0</v>
      </c>
      <c r="BI66" s="5">
        <f>IFERROR(SUMIF([1]Transferencias!$P$7:$Q$359,CONCATENATE("09",RIGHT(CONCATENATE("0",DAY(BI4)),2),RIGHT(CONCATENATE("0",MONTH(BI4)),2)),[1]Transferencias!$Q$7:$Q$359),0)</f>
        <v>0</v>
      </c>
      <c r="BJ66" s="5">
        <f>IFERROR(SUMIF([1]Transferencias!$P$7:$Q$359,CONCATENATE("09",RIGHT(CONCATENATE("0",DAY(BJ4)),2),RIGHT(CONCATENATE("0",MONTH(BJ4)),2)),[1]Transferencias!$Q$7:$Q$359),0)</f>
        <v>0</v>
      </c>
      <c r="BK66" s="5">
        <f>IFERROR(SUMIF([1]Transferencias!$P$7:$Q$359,CONCATENATE("09",RIGHT(CONCATENATE("0",DAY(BK4)),2),RIGHT(CONCATENATE("0",MONTH(BK4)),2)),[1]Transferencias!$Q$7:$Q$359),0)</f>
        <v>0</v>
      </c>
      <c r="BL66" s="5">
        <f>IFERROR(SUMIF([1]Transferencias!$P$7:$Q$359,CONCATENATE("09",RIGHT(CONCATENATE("0",DAY(BL4)),2),RIGHT(CONCATENATE("0",MONTH(BL4)),2)),[1]Transferencias!$Q$7:$Q$359),0)</f>
        <v>0</v>
      </c>
      <c r="BM66" s="5">
        <f>IFERROR(SUMIF([1]Transferencias!$P$7:$Q$359,CONCATENATE("09",RIGHT(CONCATENATE("0",DAY(BM4)),2),RIGHT(CONCATENATE("0",MONTH(BM4)),2)),[1]Transferencias!$Q$7:$Q$359),0)</f>
        <v>0</v>
      </c>
      <c r="BN66" s="5">
        <f>IFERROR(SUMIF([1]Transferencias!$P$7:$Q$359,CONCATENATE("09",RIGHT(CONCATENATE("0",DAY(BN4)),2),RIGHT(CONCATENATE("0",MONTH(BN4)),2)),[1]Transferencias!$Q$7:$Q$359),0)</f>
        <v>0</v>
      </c>
      <c r="BO66" s="5">
        <f>IFERROR(SUMIF([1]Transferencias!$P$7:$Q$359,CONCATENATE("09",RIGHT(CONCATENATE("0",DAY(BO4)),2),RIGHT(CONCATENATE("0",MONTH(BO4)),2)),[1]Transferencias!$Q$7:$Q$359),0)</f>
        <v>0</v>
      </c>
      <c r="BP66" s="5">
        <f>IFERROR(SUMIF([1]Transferencias!$P$7:$Q$359,CONCATENATE("09",RIGHT(CONCATENATE("0",DAY(BP4)),2),RIGHT(CONCATENATE("0",MONTH(BP4)),2)),[1]Transferencias!$Q$7:$Q$359),0)</f>
        <v>0</v>
      </c>
      <c r="BQ66" s="5">
        <f>IFERROR(SUMIF([1]Transferencias!$P$7:$Q$359,CONCATENATE("09",RIGHT(CONCATENATE("0",DAY(BQ4)),2),RIGHT(CONCATENATE("0",MONTH(BQ4)),2)),[1]Transferencias!$Q$7:$Q$359),0)</f>
        <v>0</v>
      </c>
      <c r="BR66" s="5">
        <f>IFERROR(SUMIF([1]Transferencias!$P$7:$Q$359,CONCATENATE("09",RIGHT(CONCATENATE("0",DAY(BR4)),2),RIGHT(CONCATENATE("0",MONTH(BR4)),2)),[1]Transferencias!$Q$7:$Q$359),0)</f>
        <v>0</v>
      </c>
      <c r="BS66" s="5">
        <f>IFERROR(SUMIF([1]Transferencias!$P$7:$Q$359,CONCATENATE("09",RIGHT(CONCATENATE("0",DAY(BS4)),2),RIGHT(CONCATENATE("0",MONTH(BS4)),2)),[1]Transferencias!$Q$7:$Q$359),0)</f>
        <v>0</v>
      </c>
      <c r="BT66" s="5">
        <f>IFERROR(SUMIF([1]Transferencias!$P$7:$Q$359,CONCATENATE("09",RIGHT(CONCATENATE("0",DAY(BT4)),2),RIGHT(CONCATENATE("0",MONTH(BT4)),2)),[1]Transferencias!$Q$7:$Q$359),0)</f>
        <v>0</v>
      </c>
      <c r="BU66" s="5">
        <f>IFERROR(SUMIF([1]Transferencias!$P$7:$Q$359,CONCATENATE("09",RIGHT(CONCATENATE("0",DAY(BU4)),2),RIGHT(CONCATENATE("0",MONTH(BU4)),2)),[1]Transferencias!$Q$7:$Q$359),0)</f>
        <v>0</v>
      </c>
      <c r="BV66" s="5">
        <f>IFERROR(SUMIF([1]Transferencias!$P$7:$Q$359,CONCATENATE("09",RIGHT(CONCATENATE("0",DAY(BV4)),2),RIGHT(CONCATENATE("0",MONTH(BV4)),2)),[1]Transferencias!$Q$7:$Q$359),0)</f>
        <v>0</v>
      </c>
      <c r="BW66" s="5">
        <f>IFERROR(SUMIF([1]Transferencias!$P$7:$Q$359,CONCATENATE("09",RIGHT(CONCATENATE("0",DAY(BW4)),2),RIGHT(CONCATENATE("0",MONTH(BW4)),2)),[1]Transferencias!$Q$7:$Q$359),0)</f>
        <v>0</v>
      </c>
      <c r="BX66" s="5">
        <f>IFERROR(SUMIF([1]Transferencias!$P$7:$Q$359,CONCATENATE("09",RIGHT(CONCATENATE("0",DAY(BX4)),2),RIGHT(CONCATENATE("0",MONTH(BX4)),2)),[1]Transferencias!$Q$7:$Q$359),0)</f>
        <v>0</v>
      </c>
      <c r="BY66" s="5">
        <f>IFERROR(SUMIF([1]Transferencias!$P$7:$Q$359,CONCATENATE("09",RIGHT(CONCATENATE("0",DAY(BY4)),2),RIGHT(CONCATENATE("0",MONTH(BY4)),2)),[1]Transferencias!$Q$7:$Q$359),0)</f>
        <v>0</v>
      </c>
      <c r="BZ66" s="5">
        <f>IFERROR(SUMIF([1]Transferencias!$P$7:$Q$359,CONCATENATE("09",RIGHT(CONCATENATE("0",DAY(BZ4)),2),RIGHT(CONCATENATE("0",MONTH(BZ4)),2)),[1]Transferencias!$Q$7:$Q$359),0)</f>
        <v>0</v>
      </c>
      <c r="CA66" s="5">
        <f>IFERROR(SUMIF([1]Transferencias!$P$7:$Q$359,CONCATENATE("09",RIGHT(CONCATENATE("0",DAY(CA4)),2),RIGHT(CONCATENATE("0",MONTH(CA4)),2)),[1]Transferencias!$Q$7:$Q$359),0)</f>
        <v>0</v>
      </c>
      <c r="CB66" s="5">
        <f>IFERROR(SUMIF([1]Transferencias!$P$7:$Q$359,CONCATENATE("09",RIGHT(CONCATENATE("0",DAY(CB4)),2),RIGHT(CONCATENATE("0",MONTH(CB4)),2)),[1]Transferencias!$Q$7:$Q$359),0)</f>
        <v>0</v>
      </c>
      <c r="CC66" s="5">
        <f>IFERROR(SUMIF([1]Transferencias!$P$7:$Q$359,CONCATENATE("09",RIGHT(CONCATENATE("0",DAY(CC4)),2),RIGHT(CONCATENATE("0",MONTH(CC4)),2)),[1]Transferencias!$Q$7:$Q$359),0)</f>
        <v>0</v>
      </c>
      <c r="CD66" s="5">
        <f>IFERROR(SUMIF([1]Transferencias!$P$7:$Q$359,CONCATENATE("09",RIGHT(CONCATENATE("0",DAY(CD4)),2),RIGHT(CONCATENATE("0",MONTH(CD4)),2)),[1]Transferencias!$Q$7:$Q$359),0)</f>
        <v>0</v>
      </c>
      <c r="CE66" s="5">
        <f>IFERROR(SUMIF([1]Transferencias!$P$7:$Q$359,CONCATENATE("09",RIGHT(CONCATENATE("0",DAY(CE4)),2),RIGHT(CONCATENATE("0",MONTH(CE4)),2)),[1]Transferencias!$Q$7:$Q$359),0)</f>
        <v>0</v>
      </c>
      <c r="CF66" s="5">
        <f>IFERROR(SUMIF([1]Transferencias!$P$7:$Q$359,CONCATENATE("09",RIGHT(CONCATENATE("0",DAY(CF4)),2),RIGHT(CONCATENATE("0",MONTH(CF4)),2)),[1]Transferencias!$Q$7:$Q$359),0)</f>
        <v>0</v>
      </c>
      <c r="CG66" s="5">
        <f>IFERROR(SUMIF([1]Transferencias!$P$7:$Q$359,CONCATENATE("09",RIGHT(CONCATENATE("0",DAY(CG4)),2),RIGHT(CONCATENATE("0",MONTH(CG4)),2)),[1]Transferencias!$Q$7:$Q$359),0)</f>
        <v>0</v>
      </c>
      <c r="CH66" s="5">
        <f>IFERROR(SUMIF([1]Transferencias!$P$7:$Q$359,CONCATENATE("09",RIGHT(CONCATENATE("0",DAY(CH4)),2),RIGHT(CONCATENATE("0",MONTH(CH4)),2)),[1]Transferencias!$Q$7:$Q$359),0)</f>
        <v>0</v>
      </c>
      <c r="CI66" s="5">
        <f>IFERROR(SUMIF([1]Transferencias!$P$7:$Q$359,CONCATENATE("09",RIGHT(CONCATENATE("0",DAY(CI4)),2),RIGHT(CONCATENATE("0",MONTH(CI4)),2)),[1]Transferencias!$Q$7:$Q$359),0)</f>
        <v>0</v>
      </c>
      <c r="CJ66" s="5">
        <f>IFERROR(SUMIF([1]Transferencias!$P$7:$Q$359,CONCATENATE("09",RIGHT(CONCATENATE("0",DAY(CJ4)),2),RIGHT(CONCATENATE("0",MONTH(CJ4)),2)),[1]Transferencias!$Q$7:$Q$359),0)</f>
        <v>0</v>
      </c>
      <c r="CK66" s="5">
        <f>IFERROR(SUMIF([1]Transferencias!$P$7:$Q$359,CONCATENATE("09",RIGHT(CONCATENATE("0",DAY(CK4)),2),RIGHT(CONCATENATE("0",MONTH(CK4)),2)),[1]Transferencias!$Q$7:$Q$359),0)</f>
        <v>0</v>
      </c>
      <c r="CL66" s="5">
        <f>IFERROR(SUMIF([1]Transferencias!$P$7:$Q$359,CONCATENATE("09",RIGHT(CONCATENATE("0",DAY(CL4)),2),RIGHT(CONCATENATE("0",MONTH(CL4)),2)),[1]Transferencias!$Q$7:$Q$359),0)</f>
        <v>0</v>
      </c>
      <c r="CM66" s="5">
        <f>IFERROR(SUMIF([1]Transferencias!$P$7:$Q$359,CONCATENATE("09",RIGHT(CONCATENATE("0",DAY(CM4)),2),RIGHT(CONCATENATE("0",MONTH(CM4)),2)),[1]Transferencias!$Q$7:$Q$359),0)</f>
        <v>0</v>
      </c>
      <c r="CN66" s="5">
        <f>IFERROR(SUMIF([1]Transferencias!$P$7:$Q$359,CONCATENATE("09",RIGHT(CONCATENATE("0",DAY(CN4)),2),RIGHT(CONCATENATE("0",MONTH(CN4)),2)),[1]Transferencias!$Q$7:$Q$359),0)</f>
        <v>0</v>
      </c>
      <c r="CO66" s="5">
        <f>IFERROR(SUMIF([1]Transferencias!$P$7:$Q$359,CONCATENATE("09",RIGHT(CONCATENATE("0",DAY(CO4)),2),RIGHT(CONCATENATE("0",MONTH(CO4)),2)),[1]Transferencias!$Q$7:$Q$359),0)</f>
        <v>0</v>
      </c>
      <c r="CP66" s="5">
        <f>IFERROR(SUMIF([1]Transferencias!$P$7:$Q$359,CONCATENATE("09",RIGHT(CONCATENATE("0",DAY(CP4)),2),RIGHT(CONCATENATE("0",MONTH(CP4)),2)),[1]Transferencias!$Q$7:$Q$359),0)</f>
        <v>0</v>
      </c>
      <c r="CQ66" s="5">
        <f>IFERROR(SUMIF([1]Transferencias!$P$7:$Q$359,CONCATENATE("09",RIGHT(CONCATENATE("0",DAY(CQ4)),2),RIGHT(CONCATENATE("0",MONTH(CQ4)),2)),[1]Transferencias!$Q$7:$Q$359),0)</f>
        <v>0</v>
      </c>
      <c r="CR66" s="5">
        <f>IFERROR(SUMIF([1]Transferencias!$P$7:$Q$359,CONCATENATE("09",RIGHT(CONCATENATE("0",DAY(CR4)),2),RIGHT(CONCATENATE("0",MONTH(CR4)),2)),[1]Transferencias!$Q$7:$Q$359),0)</f>
        <v>0</v>
      </c>
      <c r="CS66" s="5">
        <f>IFERROR(SUMIF([1]Transferencias!$P$7:$Q$359,CONCATENATE("09",RIGHT(CONCATENATE("0",DAY(CS4)),2),RIGHT(CONCATENATE("0",MONTH(CS4)),2)),[1]Transferencias!$Q$7:$Q$359),0)</f>
        <v>0</v>
      </c>
      <c r="CT66" s="5">
        <f>IFERROR(SUMIF([1]Transferencias!$P$7:$Q$359,CONCATENATE("09",RIGHT(CONCATENATE("0",DAY(CT4)),2),RIGHT(CONCATENATE("0",MONTH(CT4)),2)),[1]Transferencias!$Q$7:$Q$359),0)</f>
        <v>0</v>
      </c>
      <c r="CU66" s="5">
        <f>IFERROR(SUMIF([1]Transferencias!$P$7:$Q$359,CONCATENATE("09",RIGHT(CONCATENATE("0",DAY(CU4)),2),RIGHT(CONCATENATE("0",MONTH(CU4)),2)),[1]Transferencias!$Q$7:$Q$359),0)</f>
        <v>0</v>
      </c>
      <c r="CV66" s="5">
        <f>IFERROR(SUMIF([1]Transferencias!$P$7:$Q$359,CONCATENATE("09",RIGHT(CONCATENATE("0",DAY(CV4)),2),RIGHT(CONCATENATE("0",MONTH(CV4)),2)),[1]Transferencias!$Q$7:$Q$359),0)</f>
        <v>0</v>
      </c>
      <c r="CW66" s="5">
        <f>IFERROR(SUMIF([1]Transferencias!$P$7:$Q$359,CONCATENATE("09",RIGHT(CONCATENATE("0",DAY(CW4)),2),RIGHT(CONCATENATE("0",MONTH(CW4)),2)),[1]Transferencias!$Q$7:$Q$359),0)</f>
        <v>0</v>
      </c>
      <c r="CX66" s="5">
        <f>IFERROR(SUMIF([1]Transferencias!$P$7:$Q$359,CONCATENATE("09",RIGHT(CONCATENATE("0",DAY(CX4)),2),RIGHT(CONCATENATE("0",MONTH(CX4)),2)),[1]Transferencias!$Q$7:$Q$359),0)</f>
        <v>0</v>
      </c>
      <c r="CY66" s="5">
        <f>IFERROR(SUMIF([1]Transferencias!$P$7:$Q$359,CONCATENATE("09",RIGHT(CONCATENATE("0",DAY(CY4)),2),RIGHT(CONCATENATE("0",MONTH(CY4)),2)),[1]Transferencias!$Q$7:$Q$359),0)</f>
        <v>0</v>
      </c>
      <c r="CZ66" s="5">
        <f>IFERROR(SUMIF([1]Transferencias!$P$7:$Q$359,CONCATENATE("09",RIGHT(CONCATENATE("0",DAY(CZ4)),2),RIGHT(CONCATENATE("0",MONTH(CZ4)),2)),[1]Transferencias!$Q$7:$Q$359),0)</f>
        <v>0</v>
      </c>
      <c r="DA66" s="5">
        <f>IFERROR(SUMIF([1]Transferencias!$P$7:$Q$359,CONCATENATE("09",RIGHT(CONCATENATE("0",DAY(DA4)),2),RIGHT(CONCATENATE("0",MONTH(DA4)),2)),[1]Transferencias!$Q$7:$Q$359),0)</f>
        <v>0</v>
      </c>
      <c r="DB66" s="5">
        <f>IFERROR(SUMIF([1]Transferencias!$P$7:$Q$359,CONCATENATE("09",RIGHT(CONCATENATE("0",DAY(DB4)),2),RIGHT(CONCATENATE("0",MONTH(DB4)),2)),[1]Transferencias!$Q$7:$Q$359),0)</f>
        <v>0</v>
      </c>
      <c r="DC66" s="5">
        <f>IFERROR(SUMIF([1]Transferencias!$P$7:$Q$359,CONCATENATE("09",RIGHT(CONCATENATE("0",DAY(DC4)),2),RIGHT(CONCATENATE("0",MONTH(DC4)),2)),[1]Transferencias!$Q$7:$Q$359),0)</f>
        <v>0</v>
      </c>
      <c r="DD66" s="5">
        <f>IFERROR(SUMIF([1]Transferencias!$P$7:$Q$359,CONCATENATE("09",RIGHT(CONCATENATE("0",DAY(DD4)),2),RIGHT(CONCATENATE("0",MONTH(DD4)),2)),[1]Transferencias!$Q$7:$Q$359),0)</f>
        <v>0</v>
      </c>
      <c r="DE66" s="5">
        <f>IFERROR(SUMIF([1]Transferencias!$P$7:$Q$359,CONCATENATE("09",RIGHT(CONCATENATE("0",DAY(DE4)),2),RIGHT(CONCATENATE("0",MONTH(DE4)),2)),[1]Transferencias!$Q$7:$Q$359),0)</f>
        <v>0</v>
      </c>
      <c r="DF66" s="5">
        <f>IFERROR(SUMIF([1]Transferencias!$P$7:$Q$359,CONCATENATE("09",RIGHT(CONCATENATE("0",DAY(DF4)),2),RIGHT(CONCATENATE("0",MONTH(DF4)),2)),[1]Transferencias!$Q$7:$Q$359),0)</f>
        <v>0</v>
      </c>
      <c r="DG66" s="5">
        <f>IFERROR(SUMIF([1]Transferencias!$P$7:$Q$359,CONCATENATE("09",RIGHT(CONCATENATE("0",DAY(DG4)),2),RIGHT(CONCATENATE("0",MONTH(DG4)),2)),[1]Transferencias!$Q$7:$Q$359),0)</f>
        <v>0</v>
      </c>
      <c r="DH66" s="5">
        <f>IFERROR(SUMIF([1]Transferencias!$P$7:$Q$359,CONCATENATE("09",RIGHT(CONCATENATE("0",DAY(DH4)),2),RIGHT(CONCATENATE("0",MONTH(DH4)),2)),[1]Transferencias!$Q$7:$Q$359),0)</f>
        <v>0</v>
      </c>
      <c r="DI66" s="5">
        <f>IFERROR(SUMIF([1]Transferencias!$P$7:$Q$359,CONCATENATE("09",RIGHT(CONCATENATE("0",DAY(DI4)),2),RIGHT(CONCATENATE("0",MONTH(DI4)),2)),[1]Transferencias!$Q$7:$Q$359),0)</f>
        <v>0</v>
      </c>
      <c r="DJ66" s="5">
        <f>IFERROR(SUMIF([1]Transferencias!$P$7:$Q$359,CONCATENATE("09",RIGHT(CONCATENATE("0",DAY(DJ4)),2),RIGHT(CONCATENATE("0",MONTH(DJ4)),2)),[1]Transferencias!$Q$7:$Q$359),0)</f>
        <v>0</v>
      </c>
      <c r="DK66" s="5">
        <f>IFERROR(SUMIF([1]Transferencias!$P$7:$Q$359,CONCATENATE("09",RIGHT(CONCATENATE("0",DAY(DK4)),2),RIGHT(CONCATENATE("0",MONTH(DK4)),2)),[1]Transferencias!$Q$7:$Q$359),0)</f>
        <v>0</v>
      </c>
      <c r="DL66" s="5">
        <f>IFERROR(SUMIF([1]Transferencias!$P$7:$Q$359,CONCATENATE("09",RIGHT(CONCATENATE("0",DAY(DL4)),2),RIGHT(CONCATENATE("0",MONTH(DL4)),2)),[1]Transferencias!$Q$7:$Q$359),0)</f>
        <v>0</v>
      </c>
      <c r="DM66" s="5">
        <f>IFERROR(SUMIF([1]Transferencias!$P$7:$Q$359,CONCATENATE("09",RIGHT(CONCATENATE("0",DAY(DM4)),2),RIGHT(CONCATENATE("0",MONTH(DM4)),2)),[1]Transferencias!$Q$7:$Q$359),0)</f>
        <v>0</v>
      </c>
      <c r="DN66" s="5">
        <f>IFERROR(SUMIF([1]Transferencias!$P$7:$Q$359,CONCATENATE("09",RIGHT(CONCATENATE("0",DAY(DN4)),2),RIGHT(CONCATENATE("0",MONTH(DN4)),2)),[1]Transferencias!$Q$7:$Q$359),0)</f>
        <v>0</v>
      </c>
      <c r="DO66" s="5">
        <f>IFERROR(SUMIF([1]Transferencias!$P$7:$Q$359,CONCATENATE("09",RIGHT(CONCATENATE("0",DAY(DO4)),2),RIGHT(CONCATENATE("0",MONTH(DO4)),2)),[1]Transferencias!$Q$7:$Q$359),0)</f>
        <v>0</v>
      </c>
      <c r="DP66" s="5">
        <f>IFERROR(SUMIF([1]Transferencias!$P$7:$Q$359,CONCATENATE("09",RIGHT(CONCATENATE("0",DAY(DP4)),2),RIGHT(CONCATENATE("0",MONTH(DP4)),2)),[1]Transferencias!$Q$7:$Q$359),0)</f>
        <v>0</v>
      </c>
      <c r="DQ66" s="5">
        <f>IFERROR(SUMIF([1]Transferencias!$P$7:$Q$359,CONCATENATE("09",RIGHT(CONCATENATE("0",DAY(DQ4)),2),RIGHT(CONCATENATE("0",MONTH(DQ4)),2)),[1]Transferencias!$Q$7:$Q$359),0)</f>
        <v>0</v>
      </c>
      <c r="DR66" s="5">
        <f>IFERROR(SUMIF([1]Transferencias!$P$7:$Q$359,CONCATENATE("09",RIGHT(CONCATENATE("0",DAY(DR4)),2),RIGHT(CONCATENATE("0",MONTH(DR4)),2)),[1]Transferencias!$Q$7:$Q$359),0)</f>
        <v>0</v>
      </c>
      <c r="DS66" s="5">
        <f>IFERROR(SUMIF([1]Transferencias!$P$7:$Q$359,CONCATENATE("09",RIGHT(CONCATENATE("0",DAY(DS4)),2),RIGHT(CONCATENATE("0",MONTH(DS4)),2)),[1]Transferencias!$Q$7:$Q$359),0)</f>
        <v>0</v>
      </c>
      <c r="DT66" s="5">
        <f>IFERROR(SUMIF([1]Transferencias!$P$7:$Q$359,CONCATENATE("09",RIGHT(CONCATENATE("0",DAY(DT4)),2),RIGHT(CONCATENATE("0",MONTH(DT4)),2)),[1]Transferencias!$Q$7:$Q$359),0)</f>
        <v>0</v>
      </c>
      <c r="DU66" s="5">
        <f>IFERROR(SUMIF([1]Transferencias!$P$7:$Q$359,CONCATENATE("09",RIGHT(CONCATENATE("0",DAY(DU4)),2),RIGHT(CONCATENATE("0",MONTH(DU4)),2)),[1]Transferencias!$Q$7:$Q$359),0)</f>
        <v>0</v>
      </c>
      <c r="DV66" s="5">
        <f>IFERROR(SUMIF([1]Transferencias!$P$7:$Q$359,CONCATENATE("09",RIGHT(CONCATENATE("0",DAY(DV4)),2),RIGHT(CONCATENATE("0",MONTH(DV4)),2)),[1]Transferencias!$Q$7:$Q$359),0)</f>
        <v>0</v>
      </c>
      <c r="DW66" s="5">
        <f>IFERROR(SUMIF([1]Transferencias!$P$7:$Q$359,CONCATENATE("09",RIGHT(CONCATENATE("0",DAY(DW4)),2),RIGHT(CONCATENATE("0",MONTH(DW4)),2)),[1]Transferencias!$Q$7:$Q$359),0)</f>
        <v>0</v>
      </c>
      <c r="DX66" s="5">
        <f>IFERROR(SUMIF([1]Transferencias!$P$7:$Q$359,CONCATENATE("09",RIGHT(CONCATENATE("0",DAY(DX4)),2),RIGHT(CONCATENATE("0",MONTH(DX4)),2)),[1]Transferencias!$Q$7:$Q$359),0)</f>
        <v>0</v>
      </c>
      <c r="DY66" s="5">
        <f>IFERROR(SUMIF([1]Transferencias!$P$7:$Q$359,CONCATENATE("09",RIGHT(CONCATENATE("0",DAY(DY4)),2),RIGHT(CONCATENATE("0",MONTH(DY4)),2)),[1]Transferencias!$Q$7:$Q$359),0)</f>
        <v>0</v>
      </c>
      <c r="DZ66" s="5">
        <f>IFERROR(SUMIF([1]Transferencias!$P$7:$Q$359,CONCATENATE("09",RIGHT(CONCATENATE("0",DAY(DZ4)),2),RIGHT(CONCATENATE("0",MONTH(DZ4)),2)),[1]Transferencias!$Q$7:$Q$359),0)</f>
        <v>0</v>
      </c>
      <c r="EA66" s="5">
        <f>IFERROR(SUMIF([1]Transferencias!$P$7:$Q$359,CONCATENATE("09",RIGHT(CONCATENATE("0",DAY(EA4)),2),RIGHT(CONCATENATE("0",MONTH(EA4)),2)),[1]Transferencias!$Q$7:$Q$359),0)</f>
        <v>0</v>
      </c>
      <c r="EB66" s="5">
        <f>IFERROR(SUMIF([1]Transferencias!$P$7:$Q$359,CONCATENATE("09",RIGHT(CONCATENATE("0",DAY(EB4)),2),RIGHT(CONCATENATE("0",MONTH(EB4)),2)),[1]Transferencias!$Q$7:$Q$359),0)</f>
        <v>0</v>
      </c>
      <c r="EC66" s="5">
        <f>IFERROR(SUMIF([1]Transferencias!$P$7:$Q$359,CONCATENATE("09",RIGHT(CONCATENATE("0",DAY(EC4)),2),RIGHT(CONCATENATE("0",MONTH(EC4)),2)),[1]Transferencias!$Q$7:$Q$359),0)</f>
        <v>0</v>
      </c>
      <c r="ED66" s="5">
        <f>IFERROR(SUMIF([1]Transferencias!$P$7:$Q$359,CONCATENATE("09",RIGHT(CONCATENATE("0",DAY(ED4)),2),RIGHT(CONCATENATE("0",MONTH(ED4)),2)),[1]Transferencias!$Q$7:$Q$359),0)</f>
        <v>0</v>
      </c>
      <c r="EE66" s="5">
        <f>IFERROR(SUMIF([1]Transferencias!$P$7:$Q$359,CONCATENATE("09",RIGHT(CONCATENATE("0",DAY(EE4)),2),RIGHT(CONCATENATE("0",MONTH(EE4)),2)),[1]Transferencias!$Q$7:$Q$359),0)</f>
        <v>0</v>
      </c>
      <c r="EF66" s="5">
        <f>IFERROR(SUMIF([1]Transferencias!$P$7:$Q$359,CONCATENATE("09",RIGHT(CONCATENATE("0",DAY(EF4)),2),RIGHT(CONCATENATE("0",MONTH(EF4)),2)),[1]Transferencias!$Q$7:$Q$359),0)</f>
        <v>0</v>
      </c>
      <c r="EG66" s="5">
        <f>IFERROR(SUMIF([1]Transferencias!$P$7:$Q$359,CONCATENATE("09",RIGHT(CONCATENATE("0",DAY(EG4)),2),RIGHT(CONCATENATE("0",MONTH(EG4)),2)),[1]Transferencias!$Q$7:$Q$359),0)</f>
        <v>0</v>
      </c>
      <c r="EH66" s="5">
        <f>IFERROR(SUMIF([1]Transferencias!$P$7:$Q$359,CONCATENATE("09",RIGHT(CONCATENATE("0",DAY(EH4)),2),RIGHT(CONCATENATE("0",MONTH(EH4)),2)),[1]Transferencias!$Q$7:$Q$359),0)</f>
        <v>0</v>
      </c>
      <c r="EI66" s="5">
        <f>IFERROR(SUMIF([1]Transferencias!$P$7:$Q$359,CONCATENATE("09",RIGHT(CONCATENATE("0",DAY(EI4)),2),RIGHT(CONCATENATE("0",MONTH(EI4)),2)),[1]Transferencias!$Q$7:$Q$359),0)</f>
        <v>0</v>
      </c>
      <c r="EJ66" s="5">
        <f>IFERROR(SUMIF([1]Transferencias!$P$7:$Q$359,CONCATENATE("09",RIGHT(CONCATENATE("0",DAY(EJ4)),2),RIGHT(CONCATENATE("0",MONTH(EJ4)),2)),[1]Transferencias!$Q$7:$Q$359),0)</f>
        <v>0</v>
      </c>
      <c r="EK66" s="5">
        <f>IFERROR(SUMIF([1]Transferencias!$P$7:$Q$359,CONCATENATE("09",RIGHT(CONCATENATE("0",DAY(EK4)),2),RIGHT(CONCATENATE("0",MONTH(EK4)),2)),[1]Transferencias!$Q$7:$Q$359),0)</f>
        <v>0</v>
      </c>
      <c r="EL66" s="5">
        <f>IFERROR(SUMIF([1]Transferencias!$P$7:$Q$359,CONCATENATE("09",RIGHT(CONCATENATE("0",DAY(EL4)),2),RIGHT(CONCATENATE("0",MONTH(EL4)),2)),[1]Transferencias!$Q$7:$Q$359),0)</f>
        <v>0</v>
      </c>
      <c r="EM66" s="5">
        <f>IFERROR(SUMIF([1]Transferencias!$P$7:$Q$359,CONCATENATE("09",RIGHT(CONCATENATE("0",DAY(EM4)),2),RIGHT(CONCATENATE("0",MONTH(EM4)),2)),[1]Transferencias!$Q$7:$Q$359),0)</f>
        <v>0</v>
      </c>
      <c r="EN66" s="5">
        <f>IFERROR(SUMIF([1]Transferencias!$P$7:$Q$359,CONCATENATE("09",RIGHT(CONCATENATE("0",DAY(EN4)),2),RIGHT(CONCATENATE("0",MONTH(EN4)),2)),[1]Transferencias!$Q$7:$Q$359),0)</f>
        <v>0</v>
      </c>
      <c r="EO66" s="5">
        <f>IFERROR(SUMIF([1]Transferencias!$P$7:$Q$359,CONCATENATE("09",RIGHT(CONCATENATE("0",DAY(EO4)),2),RIGHT(CONCATENATE("0",MONTH(EO4)),2)),[1]Transferencias!$Q$7:$Q$359),0)</f>
        <v>0</v>
      </c>
      <c r="EP66" s="5">
        <f>IFERROR(SUMIF([1]Transferencias!$P$7:$Q$359,CONCATENATE("09",RIGHT(CONCATENATE("0",DAY(EP4)),2),RIGHT(CONCATENATE("0",MONTH(EP4)),2)),[1]Transferencias!$Q$7:$Q$359),0)</f>
        <v>0</v>
      </c>
      <c r="EQ66" s="5">
        <f>IFERROR(SUMIF([1]Transferencias!$P$7:$Q$359,CONCATENATE("09",RIGHT(CONCATENATE("0",DAY(EQ4)),2),RIGHT(CONCATENATE("0",MONTH(EQ4)),2)),[1]Transferencias!$Q$7:$Q$359),0)</f>
        <v>0</v>
      </c>
      <c r="ER66" s="5">
        <f>IFERROR(SUMIF([1]Transferencias!$P$7:$Q$359,CONCATENATE("09",RIGHT(CONCATENATE("0",DAY(ER4)),2),RIGHT(CONCATENATE("0",MONTH(ER4)),2)),[1]Transferencias!$Q$7:$Q$359),0)</f>
        <v>0</v>
      </c>
      <c r="ES66" s="5">
        <f>IFERROR(SUMIF([1]Transferencias!$P$7:$Q$359,CONCATENATE("09",RIGHT(CONCATENATE("0",DAY(ES4)),2),RIGHT(CONCATENATE("0",MONTH(ES4)),2)),[1]Transferencias!$Q$7:$Q$359),0)</f>
        <v>0</v>
      </c>
      <c r="ET66" s="5">
        <f>IFERROR(SUMIF([1]Transferencias!$P$7:$Q$359,CONCATENATE("09",RIGHT(CONCATENATE("0",DAY(ET4)),2),RIGHT(CONCATENATE("0",MONTH(ET4)),2)),[1]Transferencias!$Q$7:$Q$359),0)</f>
        <v>0</v>
      </c>
      <c r="EU66" s="5">
        <f>IFERROR(SUMIF([1]Transferencias!$P$7:$Q$359,CONCATENATE("09",RIGHT(CONCATENATE("0",DAY(EU4)),2),RIGHT(CONCATENATE("0",MONTH(EU4)),2)),[1]Transferencias!$Q$7:$Q$359),0)</f>
        <v>0</v>
      </c>
      <c r="EV66" s="5">
        <f>IFERROR(SUMIF([1]Transferencias!$P$7:$Q$359,CONCATENATE("09",RIGHT(CONCATENATE("0",DAY(EV4)),2),RIGHT(CONCATENATE("0",MONTH(EV4)),2)),[1]Transferencias!$Q$7:$Q$359),0)</f>
        <v>0</v>
      </c>
      <c r="EW66" s="5">
        <f>IFERROR(SUMIF([1]Transferencias!$P$7:$Q$359,CONCATENATE("09",RIGHT(CONCATENATE("0",DAY(EW4)),2),RIGHT(CONCATENATE("0",MONTH(EW4)),2)),[1]Transferencias!$Q$7:$Q$359),0)</f>
        <v>0</v>
      </c>
      <c r="EX66" s="5">
        <f>IFERROR(SUMIF([1]Transferencias!$P$7:$Q$359,CONCATENATE("09",RIGHT(CONCATENATE("0",DAY(EX4)),2),RIGHT(CONCATENATE("0",MONTH(EX4)),2)),[1]Transferencias!$Q$7:$Q$359),0)</f>
        <v>0</v>
      </c>
      <c r="EY66" s="5">
        <f>IFERROR(SUMIF([1]Transferencias!$P$7:$Q$359,CONCATENATE("09",RIGHT(CONCATENATE("0",DAY(EY4)),2),RIGHT(CONCATENATE("0",MONTH(EY4)),2)),[1]Transferencias!$Q$7:$Q$359),0)</f>
        <v>0</v>
      </c>
      <c r="EZ66" s="5">
        <f>IFERROR(SUMIF([1]Transferencias!$P$7:$Q$359,CONCATENATE("09",RIGHT(CONCATENATE("0",DAY(EZ4)),2),RIGHT(CONCATENATE("0",MONTH(EZ4)),2)),[1]Transferencias!$Q$7:$Q$359),0)</f>
        <v>0</v>
      </c>
      <c r="FA66" s="5">
        <f>IFERROR(SUMIF([1]Transferencias!$P$7:$Q$359,CONCATENATE("09",RIGHT(CONCATENATE("0",DAY(FA4)),2),RIGHT(CONCATENATE("0",MONTH(FA4)),2)),[1]Transferencias!$Q$7:$Q$359),0)</f>
        <v>0</v>
      </c>
      <c r="FB66" s="5">
        <f>IFERROR(SUMIF([1]Transferencias!$P$7:$Q$359,CONCATENATE("09",RIGHT(CONCATENATE("0",DAY(FB4)),2),RIGHT(CONCATENATE("0",MONTH(FB4)),2)),[1]Transferencias!$Q$7:$Q$359),0)</f>
        <v>0</v>
      </c>
      <c r="FC66" s="5">
        <f>IFERROR(SUMIF([1]Transferencias!$P$7:$Q$359,CONCATENATE("09",RIGHT(CONCATENATE("0",DAY(FC4)),2),RIGHT(CONCATENATE("0",MONTH(FC4)),2)),[1]Transferencias!$Q$7:$Q$359),0)</f>
        <v>0</v>
      </c>
      <c r="FD66" s="5">
        <f>IFERROR(SUMIF([1]Transferencias!$P$7:$Q$359,CONCATENATE("09",RIGHT(CONCATENATE("0",DAY(FD4)),2),RIGHT(CONCATENATE("0",MONTH(FD4)),2)),[1]Transferencias!$Q$7:$Q$359),0)</f>
        <v>0</v>
      </c>
      <c r="FE66" s="5">
        <f>IFERROR(SUMIF([1]Transferencias!$P$7:$Q$359,CONCATENATE("09",RIGHT(CONCATENATE("0",DAY(FE4)),2),RIGHT(CONCATENATE("0",MONTH(FE4)),2)),[1]Transferencias!$Q$7:$Q$359),0)</f>
        <v>0</v>
      </c>
      <c r="FF66" s="5">
        <f>IFERROR(SUMIF([1]Transferencias!$P$7:$Q$359,CONCATENATE("09",RIGHT(CONCATENATE("0",DAY(FF4)),2),RIGHT(CONCATENATE("0",MONTH(FF4)),2)),[1]Transferencias!$Q$7:$Q$359),0)</f>
        <v>0</v>
      </c>
      <c r="FG66" s="5">
        <f>IFERROR(SUMIF([1]Transferencias!$P$7:$Q$359,CONCATENATE("09",RIGHT(CONCATENATE("0",DAY(FG4)),2),RIGHT(CONCATENATE("0",MONTH(FG4)),2)),[1]Transferencias!$Q$7:$Q$359),0)</f>
        <v>0</v>
      </c>
      <c r="FH66" s="5">
        <f>IFERROR(SUMIF([1]Transferencias!$P$7:$Q$359,CONCATENATE("09",RIGHT(CONCATENATE("0",DAY(FH4)),2),RIGHT(CONCATENATE("0",MONTH(FH4)),2)),[1]Transferencias!$Q$7:$Q$359),0)</f>
        <v>0</v>
      </c>
      <c r="FI66" s="5">
        <f>IFERROR(SUMIF([1]Transferencias!$P$7:$Q$359,CONCATENATE("09",RIGHT(CONCATENATE("0",DAY(FI4)),2),RIGHT(CONCATENATE("0",MONTH(FI4)),2)),[1]Transferencias!$Q$7:$Q$359),0)</f>
        <v>0</v>
      </c>
      <c r="FJ66" s="5">
        <f>IFERROR(SUMIF([1]Transferencias!$P$7:$Q$359,CONCATENATE("09",RIGHT(CONCATENATE("0",DAY(FJ4)),2),RIGHT(CONCATENATE("0",MONTH(FJ4)),2)),[1]Transferencias!$Q$7:$Q$359),0)</f>
        <v>0</v>
      </c>
      <c r="FK66" s="5">
        <f>IFERROR(SUMIF([1]Transferencias!$P$7:$Q$359,CONCATENATE("09",RIGHT(CONCATENATE("0",DAY(FK4)),2),RIGHT(CONCATENATE("0",MONTH(FK4)),2)),[1]Transferencias!$Q$7:$Q$359),0)</f>
        <v>0</v>
      </c>
      <c r="FL66" s="5">
        <f>IFERROR(SUMIF([1]Transferencias!$P$7:$Q$359,CONCATENATE("09",RIGHT(CONCATENATE("0",DAY(FL4)),2),RIGHT(CONCATENATE("0",MONTH(FL4)),2)),[1]Transferencias!$Q$7:$Q$359),0)</f>
        <v>0</v>
      </c>
      <c r="FM66" s="5">
        <f>IFERROR(SUMIF([1]Transferencias!$P$7:$Q$359,CONCATENATE("09",RIGHT(CONCATENATE("0",DAY(FM4)),2),RIGHT(CONCATENATE("0",MONTH(FM4)),2)),[1]Transferencias!$Q$7:$Q$359),0)</f>
        <v>0</v>
      </c>
      <c r="FN66" s="5">
        <f>IFERROR(SUMIF([1]Transferencias!$P$7:$Q$359,CONCATENATE("09",RIGHT(CONCATENATE("0",DAY(FN4)),2),RIGHT(CONCATENATE("0",MONTH(FN4)),2)),[1]Transferencias!$Q$7:$Q$359),0)</f>
        <v>0</v>
      </c>
      <c r="FO66" s="5">
        <f>IFERROR(SUMIF([1]Transferencias!$P$7:$Q$359,CONCATENATE("09",RIGHT(CONCATENATE("0",DAY(FO4)),2),RIGHT(CONCATENATE("0",MONTH(FO4)),2)),[1]Transferencias!$Q$7:$Q$359),0)</f>
        <v>0</v>
      </c>
      <c r="FP66" s="5">
        <f>IFERROR(SUMIF([1]Transferencias!$P$7:$Q$359,CONCATENATE("09",RIGHT(CONCATENATE("0",DAY(FP4)),2),RIGHT(CONCATENATE("0",MONTH(FP4)),2)),[1]Transferencias!$Q$7:$Q$359),0)</f>
        <v>0</v>
      </c>
      <c r="FQ66" s="5">
        <f>IFERROR(SUMIF([1]Transferencias!$P$7:$Q$359,CONCATENATE("09",RIGHT(CONCATENATE("0",DAY(FQ4)),2),RIGHT(CONCATENATE("0",MONTH(FQ4)),2)),[1]Transferencias!$Q$7:$Q$359),0)</f>
        <v>0</v>
      </c>
      <c r="FR66" s="5">
        <f>IFERROR(SUMIF([1]Transferencias!$P$7:$Q$359,CONCATENATE("09",RIGHT(CONCATENATE("0",DAY(FR4)),2),RIGHT(CONCATENATE("0",MONTH(FR4)),2)),[1]Transferencias!$Q$7:$Q$359),0)</f>
        <v>0</v>
      </c>
      <c r="FS66" s="5">
        <f>IFERROR(SUMIF([1]Transferencias!$P$7:$Q$359,CONCATENATE("09",RIGHT(CONCATENATE("0",DAY(FS4)),2),RIGHT(CONCATENATE("0",MONTH(FS4)),2)),[1]Transferencias!$Q$7:$Q$359),0)</f>
        <v>0</v>
      </c>
      <c r="FT66" s="5">
        <f>IFERROR(SUMIF([1]Transferencias!$P$7:$Q$359,CONCATENATE("09",RIGHT(CONCATENATE("0",DAY(FT4)),2),RIGHT(CONCATENATE("0",MONTH(FT4)),2)),[1]Transferencias!$Q$7:$Q$359),0)</f>
        <v>0</v>
      </c>
      <c r="FU66" s="5">
        <f>IFERROR(SUMIF([1]Transferencias!$P$7:$Q$359,CONCATENATE("09",RIGHT(CONCATENATE("0",DAY(FU4)),2),RIGHT(CONCATENATE("0",MONTH(FU4)),2)),[1]Transferencias!$Q$7:$Q$359),0)</f>
        <v>0</v>
      </c>
      <c r="FV66" s="5">
        <f>IFERROR(SUMIF([1]Transferencias!$P$7:$Q$359,CONCATENATE("09",RIGHT(CONCATENATE("0",DAY(FV4)),2),RIGHT(CONCATENATE("0",MONTH(FV4)),2)),[1]Transferencias!$Q$7:$Q$359),0)</f>
        <v>0</v>
      </c>
      <c r="FW66" s="5">
        <f>IFERROR(SUMIF([1]Transferencias!$P$7:$Q$359,CONCATENATE("09",RIGHT(CONCATENATE("0",DAY(FW4)),2),RIGHT(CONCATENATE("0",MONTH(FW4)),2)),[1]Transferencias!$Q$7:$Q$359),0)</f>
        <v>0</v>
      </c>
      <c r="FX66" s="5">
        <f>IFERROR(SUMIF([1]Transferencias!$P$7:$Q$359,CONCATENATE("09",RIGHT(CONCATENATE("0",DAY(FX4)),2),RIGHT(CONCATENATE("0",MONTH(FX4)),2)),[1]Transferencias!$Q$7:$Q$359),0)</f>
        <v>0</v>
      </c>
      <c r="FY66" s="5">
        <f>IFERROR(SUMIF([1]Transferencias!$P$7:$Q$359,CONCATENATE("09",RIGHT(CONCATENATE("0",DAY(FY4)),2),RIGHT(CONCATENATE("0",MONTH(FY4)),2)),[1]Transferencias!$Q$7:$Q$359),0)</f>
        <v>0</v>
      </c>
      <c r="FZ66" s="5">
        <f>IFERROR(SUMIF([1]Transferencias!$P$7:$Q$359,CONCATENATE("09",RIGHT(CONCATENATE("0",DAY(FZ4)),2),RIGHT(CONCATENATE("0",MONTH(FZ4)),2)),[1]Transferencias!$Q$7:$Q$359),0)</f>
        <v>0</v>
      </c>
      <c r="GA66" s="5">
        <f>IFERROR(SUMIF([1]Transferencias!$P$7:$Q$359,CONCATENATE("09",RIGHT(CONCATENATE("0",DAY(GA4)),2),RIGHT(CONCATENATE("0",MONTH(GA4)),2)),[1]Transferencias!$Q$7:$Q$359),0)</f>
        <v>0</v>
      </c>
      <c r="GB66" s="5">
        <f>IFERROR(SUMIF([1]Transferencias!$P$7:$Q$359,CONCATENATE("09",RIGHT(CONCATENATE("0",DAY(GB4)),2),RIGHT(CONCATENATE("0",MONTH(GB4)),2)),[1]Transferencias!$Q$7:$Q$359),0)</f>
        <v>0</v>
      </c>
      <c r="GC66" s="5">
        <f>IFERROR(SUMIF([1]Transferencias!$P$7:$Q$359,CONCATENATE("09",RIGHT(CONCATENATE("0",DAY(GC4)),2),RIGHT(CONCATENATE("0",MONTH(GC4)),2)),[1]Transferencias!$Q$7:$Q$359),0)</f>
        <v>0</v>
      </c>
      <c r="GD66" s="5">
        <f>IFERROR(SUMIF([1]Transferencias!$P$7:$Q$359,CONCATENATE("09",RIGHT(CONCATENATE("0",DAY(GD4)),2),RIGHT(CONCATENATE("0",MONTH(GD4)),2)),[1]Transferencias!$Q$7:$Q$359),0)</f>
        <v>0</v>
      </c>
      <c r="GE66" s="5">
        <f>IFERROR(SUMIF([1]Transferencias!$P$7:$Q$359,CONCATENATE("09",RIGHT(CONCATENATE("0",DAY(GE4)),2),RIGHT(CONCATENATE("0",MONTH(GE4)),2)),[1]Transferencias!$Q$7:$Q$359),0)</f>
        <v>0</v>
      </c>
      <c r="GF66" s="5">
        <f>IFERROR(SUMIF([1]Transferencias!$P$7:$Q$359,CONCATENATE("09",RIGHT(CONCATENATE("0",DAY(GF4)),2),RIGHT(CONCATENATE("0",MONTH(GF4)),2)),[1]Transferencias!$Q$7:$Q$359),0)</f>
        <v>0</v>
      </c>
      <c r="GG66" s="5">
        <f>IFERROR(SUMIF([1]Transferencias!$P$7:$Q$359,CONCATENATE("09",RIGHT(CONCATENATE("0",DAY(GG4)),2),RIGHT(CONCATENATE("0",MONTH(GG4)),2)),[1]Transferencias!$Q$7:$Q$359),0)</f>
        <v>0</v>
      </c>
      <c r="GH66" s="5">
        <f>IFERROR(SUMIF([1]Transferencias!$P$7:$Q$359,CONCATENATE("09",RIGHT(CONCATENATE("0",DAY(GH4)),2),RIGHT(CONCATENATE("0",MONTH(GH4)),2)),[1]Transferencias!$Q$7:$Q$359),0)</f>
        <v>0</v>
      </c>
      <c r="GI66" s="5">
        <f>IFERROR(SUMIF([1]Transferencias!$P$7:$Q$359,CONCATENATE("09",RIGHT(CONCATENATE("0",DAY(GI4)),2),RIGHT(CONCATENATE("0",MONTH(GI4)),2)),[1]Transferencias!$Q$7:$Q$359),0)</f>
        <v>0</v>
      </c>
      <c r="GJ66" s="5">
        <f>IFERROR(SUMIF([1]Transferencias!$P$7:$Q$359,CONCATENATE("09",RIGHT(CONCATENATE("0",DAY(GJ4)),2),RIGHT(CONCATENATE("0",MONTH(GJ4)),2)),[1]Transferencias!$Q$7:$Q$359),0)</f>
        <v>0</v>
      </c>
      <c r="GK66" s="5">
        <f>IFERROR(SUMIF([1]Transferencias!$P$7:$Q$359,CONCATENATE("09",RIGHT(CONCATENATE("0",DAY(GK4)),2),RIGHT(CONCATENATE("0",MONTH(GK4)),2)),[1]Transferencias!$Q$7:$Q$359),0)</f>
        <v>0</v>
      </c>
      <c r="GL66" s="5">
        <f>IFERROR(SUMIF([1]Transferencias!$P$7:$Q$359,CONCATENATE("09",RIGHT(CONCATENATE("0",DAY(GL4)),2),RIGHT(CONCATENATE("0",MONTH(GL4)),2)),[1]Transferencias!$Q$7:$Q$359),0)</f>
        <v>0</v>
      </c>
      <c r="GM66" s="5">
        <f>IFERROR(SUMIF([1]Transferencias!$P$7:$Q$359,CONCATENATE("09",RIGHT(CONCATENATE("0",DAY(GM4)),2),RIGHT(CONCATENATE("0",MONTH(GM4)),2)),[1]Transferencias!$Q$7:$Q$359),0)</f>
        <v>0</v>
      </c>
      <c r="GN66" s="5">
        <f>IFERROR(SUMIF([1]Transferencias!$P$7:$Q$359,CONCATENATE("09",RIGHT(CONCATENATE("0",DAY(GN4)),2),RIGHT(CONCATENATE("0",MONTH(GN4)),2)),[1]Transferencias!$Q$7:$Q$359),0)</f>
        <v>0</v>
      </c>
      <c r="GO66" s="5">
        <f>IFERROR(SUMIF([1]Transferencias!$P$7:$Q$359,CONCATENATE("09",RIGHT(CONCATENATE("0",DAY(GO4)),2),RIGHT(CONCATENATE("0",MONTH(GO4)),2)),[1]Transferencias!$Q$7:$Q$359),0)</f>
        <v>0</v>
      </c>
      <c r="GP66" s="5">
        <f>IFERROR(SUMIF([1]Transferencias!$P$7:$Q$359,CONCATENATE("09",RIGHT(CONCATENATE("0",DAY(GP4)),2),RIGHT(CONCATENATE("0",MONTH(GP4)),2)),[1]Transferencias!$Q$7:$Q$359),0)</f>
        <v>0</v>
      </c>
      <c r="GQ66" s="5">
        <f>IFERROR(SUMIF([1]Transferencias!$P$7:$Q$359,CONCATENATE("09",RIGHT(CONCATENATE("0",DAY(GQ4)),2),RIGHT(CONCATENATE("0",MONTH(GQ4)),2)),[1]Transferencias!$Q$7:$Q$359),0)</f>
        <v>0</v>
      </c>
      <c r="GR66" s="5">
        <f>IFERROR(SUMIF([1]Transferencias!$P$7:$Q$359,CONCATENATE("09",RIGHT(CONCATENATE("0",DAY(GR4)),2),RIGHT(CONCATENATE("0",MONTH(GR4)),2)),[1]Transferencias!$Q$7:$Q$359),0)</f>
        <v>0</v>
      </c>
      <c r="GS66" s="5">
        <f>IFERROR(SUMIF([1]Transferencias!$P$7:$Q$359,CONCATENATE("09",RIGHT(CONCATENATE("0",DAY(GS4)),2),RIGHT(CONCATENATE("0",MONTH(GS4)),2)),[1]Transferencias!$Q$7:$Q$359),0)</f>
        <v>0</v>
      </c>
      <c r="GT66" s="5">
        <f>IFERROR(SUMIF([1]Transferencias!$P$7:$Q$359,CONCATENATE("09",RIGHT(CONCATENATE("0",DAY(GT4)),2),RIGHT(CONCATENATE("0",MONTH(GT4)),2)),[1]Transferencias!$Q$7:$Q$359),0)</f>
        <v>0</v>
      </c>
      <c r="GU66" s="5">
        <f>IFERROR(SUMIF([1]Transferencias!$P$7:$Q$359,CONCATENATE("09",RIGHT(CONCATENATE("0",DAY(GU4)),2),RIGHT(CONCATENATE("0",MONTH(GU4)),2)),[1]Transferencias!$Q$7:$Q$359),0)</f>
        <v>0</v>
      </c>
      <c r="GV66" s="5">
        <f>IFERROR(SUMIF([1]Transferencias!$P$7:$Q$359,CONCATENATE("09",RIGHT(CONCATENATE("0",DAY(GV4)),2),RIGHT(CONCATENATE("0",MONTH(GV4)),2)),[1]Transferencias!$Q$7:$Q$359),0)</f>
        <v>0</v>
      </c>
      <c r="GW66" s="5">
        <f>IFERROR(SUMIF([1]Transferencias!$P$7:$Q$359,CONCATENATE("09",RIGHT(CONCATENATE("0",DAY(GW4)),2),RIGHT(CONCATENATE("0",MONTH(GW4)),2)),[1]Transferencias!$Q$7:$Q$359),0)</f>
        <v>0</v>
      </c>
      <c r="GX66" s="5">
        <f>IFERROR(SUMIF([1]Transferencias!$P$7:$Q$359,CONCATENATE("09",RIGHT(CONCATENATE("0",DAY(GX4)),2),RIGHT(CONCATENATE("0",MONTH(GX4)),2)),[1]Transferencias!$Q$7:$Q$359),0)</f>
        <v>0</v>
      </c>
      <c r="GY66" s="5">
        <f>IFERROR(SUMIF([1]Transferencias!$P$7:$Q$359,CONCATENATE("09",RIGHT(CONCATENATE("0",DAY(GY4)),2),RIGHT(CONCATENATE("0",MONTH(GY4)),2)),[1]Transferencias!$Q$7:$Q$359),0)</f>
        <v>0</v>
      </c>
      <c r="GZ66" s="5">
        <f>IFERROR(SUMIF([1]Transferencias!$P$7:$Q$359,CONCATENATE("09",RIGHT(CONCATENATE("0",DAY(GZ4)),2),RIGHT(CONCATENATE("0",MONTH(GZ4)),2)),[1]Transferencias!$Q$7:$Q$359),0)</f>
        <v>0</v>
      </c>
      <c r="HA66" s="5">
        <f>IFERROR(SUMIF([1]Transferencias!$P$7:$Q$359,CONCATENATE("09",RIGHT(CONCATENATE("0",DAY(HA4)),2),RIGHT(CONCATENATE("0",MONTH(HA4)),2)),[1]Transferencias!$Q$7:$Q$359),0)</f>
        <v>0</v>
      </c>
      <c r="HB66" s="5">
        <f>IFERROR(SUMIF([1]Transferencias!$P$7:$Q$359,CONCATENATE("09",RIGHT(CONCATENATE("0",DAY(HB4)),2),RIGHT(CONCATENATE("0",MONTH(HB4)),2)),[1]Transferencias!$Q$7:$Q$359),0)</f>
        <v>0</v>
      </c>
      <c r="HC66" s="5">
        <f>IFERROR(SUMIF([1]Transferencias!$P$7:$Q$359,CONCATENATE("09",RIGHT(CONCATENATE("0",DAY(HC4)),2),RIGHT(CONCATENATE("0",MONTH(HC4)),2)),[1]Transferencias!$Q$7:$Q$359),0)</f>
        <v>0</v>
      </c>
      <c r="HD66" s="5">
        <f>IFERROR(SUMIF([1]Transferencias!$P$7:$Q$359,CONCATENATE("09",RIGHT(CONCATENATE("0",DAY(HD4)),2),RIGHT(CONCATENATE("0",MONTH(HD4)),2)),[1]Transferencias!$Q$7:$Q$359),0)</f>
        <v>0</v>
      </c>
      <c r="HE66" s="5">
        <f>IFERROR(SUMIF([1]Transferencias!$P$7:$Q$359,CONCATENATE("09",RIGHT(CONCATENATE("0",DAY(HE4)),2),RIGHT(CONCATENATE("0",MONTH(HE4)),2)),[1]Transferencias!$Q$7:$Q$359),0)</f>
        <v>0</v>
      </c>
      <c r="HF66" s="5">
        <f>IFERROR(SUMIF([1]Transferencias!$P$7:$Q$359,CONCATENATE("09",RIGHT(CONCATENATE("0",DAY(HF4)),2),RIGHT(CONCATENATE("0",MONTH(HF4)),2)),[1]Transferencias!$Q$7:$Q$359),0)</f>
        <v>0</v>
      </c>
      <c r="HG66" s="5">
        <f>IFERROR(SUMIF([1]Transferencias!$P$7:$Q$359,CONCATENATE("09",RIGHT(CONCATENATE("0",DAY(HG4)),2),RIGHT(CONCATENATE("0",MONTH(HG4)),2)),[1]Transferencias!$Q$7:$Q$359),0)</f>
        <v>0</v>
      </c>
      <c r="HH66" s="5">
        <f>IFERROR(SUMIF([1]Transferencias!$P$7:$Q$359,CONCATENATE("09",RIGHT(CONCATENATE("0",DAY(HH4)),2),RIGHT(CONCATENATE("0",MONTH(HH4)),2)),[1]Transferencias!$Q$7:$Q$359),0)</f>
        <v>0</v>
      </c>
      <c r="HI66" s="5">
        <f>IFERROR(SUMIF([1]Transferencias!$P$7:$Q$359,CONCATENATE("09",RIGHT(CONCATENATE("0",DAY(HI4)),2),RIGHT(CONCATENATE("0",MONTH(HI4)),2)),[1]Transferencias!$Q$7:$Q$359),0)</f>
        <v>0</v>
      </c>
      <c r="HJ66" s="5">
        <f>IFERROR(SUMIF([1]Transferencias!$P$7:$Q$359,CONCATENATE("09",RIGHT(CONCATENATE("0",DAY(HJ4)),2),RIGHT(CONCATENATE("0",MONTH(HJ4)),2)),[1]Transferencias!$Q$7:$Q$359),0)</f>
        <v>0</v>
      </c>
      <c r="HK66" s="5">
        <f>IFERROR(SUMIF([1]Transferencias!$P$7:$Q$359,CONCATENATE("09",RIGHT(CONCATENATE("0",DAY(HK4)),2),RIGHT(CONCATENATE("0",MONTH(HK4)),2)),[1]Transferencias!$Q$7:$Q$359),0)</f>
        <v>0</v>
      </c>
      <c r="HL66" s="5">
        <f>IFERROR(SUMIF([1]Transferencias!$P$7:$Q$359,CONCATENATE("09",RIGHT(CONCATENATE("0",DAY(HL4)),2),RIGHT(CONCATENATE("0",MONTH(HL4)),2)),[1]Transferencias!$Q$7:$Q$359),0)</f>
        <v>0</v>
      </c>
      <c r="HM66" s="5">
        <f>IFERROR(SUMIF([1]Transferencias!$P$7:$Q$359,CONCATENATE("09",RIGHT(CONCATENATE("0",DAY(HM4)),2),RIGHT(CONCATENATE("0",MONTH(HM4)),2)),[1]Transferencias!$Q$7:$Q$359),0)</f>
        <v>0</v>
      </c>
      <c r="HN66" s="5">
        <f>IFERROR(SUMIF([1]Transferencias!$P$7:$Q$359,CONCATENATE("09",RIGHT(CONCATENATE("0",DAY(HN4)),2),RIGHT(CONCATENATE("0",MONTH(HN4)),2)),[1]Transferencias!$Q$7:$Q$359),0)</f>
        <v>0</v>
      </c>
      <c r="HO66" s="5">
        <f>IFERROR(SUMIF([1]Transferencias!$P$7:$Q$359,CONCATENATE("09",RIGHT(CONCATENATE("0",DAY(HO4)),2),RIGHT(CONCATENATE("0",MONTH(HO4)),2)),[1]Transferencias!$Q$7:$Q$359),0)</f>
        <v>0</v>
      </c>
      <c r="HP66" s="5">
        <f>IFERROR(SUMIF([1]Transferencias!$P$7:$Q$359,CONCATENATE("09",RIGHT(CONCATENATE("0",DAY(HP4)),2),RIGHT(CONCATENATE("0",MONTH(HP4)),2)),[1]Transferencias!$Q$7:$Q$359),0)</f>
        <v>0</v>
      </c>
      <c r="HQ66" s="5">
        <f>IFERROR(SUMIF([1]Transferencias!$P$7:$Q$359,CONCATENATE("09",RIGHT(CONCATENATE("0",DAY(HQ4)),2),RIGHT(CONCATENATE("0",MONTH(HQ4)),2)),[1]Transferencias!$Q$7:$Q$359),0)</f>
        <v>0</v>
      </c>
      <c r="HR66" s="5">
        <f>IFERROR(SUMIF([1]Transferencias!$P$7:$Q$359,CONCATENATE("09",RIGHT(CONCATENATE("0",DAY(HR4)),2),RIGHT(CONCATENATE("0",MONTH(HR4)),2)),[1]Transferencias!$Q$7:$Q$359),0)</f>
        <v>0</v>
      </c>
      <c r="HS66" s="5">
        <f>IFERROR(SUMIF([1]Transferencias!$P$7:$Q$359,CONCATENATE("09",RIGHT(CONCATENATE("0",DAY(HS4)),2),RIGHT(CONCATENATE("0",MONTH(HS4)),2)),[1]Transferencias!$Q$7:$Q$359),0)</f>
        <v>0</v>
      </c>
      <c r="HT66" s="5">
        <f>IFERROR(SUMIF([1]Transferencias!$P$7:$Q$359,CONCATENATE("09",RIGHT(CONCATENATE("0",DAY(HT4)),2),RIGHT(CONCATENATE("0",MONTH(HT4)),2)),[1]Transferencias!$Q$7:$Q$359),0)</f>
        <v>0</v>
      </c>
      <c r="HU66" s="5">
        <f>IFERROR(SUMIF([1]Transferencias!$P$7:$Q$359,CONCATENATE("09",RIGHT(CONCATENATE("0",DAY(HU4)),2),RIGHT(CONCATENATE("0",MONTH(HU4)),2)),[1]Transferencias!$Q$7:$Q$359),0)</f>
        <v>0</v>
      </c>
      <c r="HV66" s="5">
        <f>IFERROR(SUMIF([1]Transferencias!$P$7:$Q$359,CONCATENATE("09",RIGHT(CONCATENATE("0",DAY(HV4)),2),RIGHT(CONCATENATE("0",MONTH(HV4)),2)),[1]Transferencias!$Q$7:$Q$359),0)</f>
        <v>0</v>
      </c>
      <c r="HW66" s="5">
        <f>IFERROR(SUMIF([1]Transferencias!$P$7:$Q$359,CONCATENATE("09",RIGHT(CONCATENATE("0",DAY(HW4)),2),RIGHT(CONCATENATE("0",MONTH(HW4)),2)),[1]Transferencias!$Q$7:$Q$359),0)</f>
        <v>0</v>
      </c>
      <c r="HX66" s="5">
        <f>IFERROR(SUMIF([1]Transferencias!$P$7:$Q$359,CONCATENATE("09",RIGHT(CONCATENATE("0",DAY(HX4)),2),RIGHT(CONCATENATE("0",MONTH(HX4)),2)),[1]Transferencias!$Q$7:$Q$359),0)</f>
        <v>0</v>
      </c>
      <c r="HY66" s="5">
        <f>IFERROR(SUMIF([1]Transferencias!$P$7:$Q$359,CONCATENATE("09",RIGHT(CONCATENATE("0",DAY(HY4)),2),RIGHT(CONCATENATE("0",MONTH(HY4)),2)),[1]Transferencias!$Q$7:$Q$359),0)</f>
        <v>0</v>
      </c>
      <c r="HZ66" s="5">
        <f>IFERROR(SUMIF([1]Transferencias!$P$7:$Q$359,CONCATENATE("09",RIGHT(CONCATENATE("0",DAY(HZ4)),2),RIGHT(CONCATENATE("0",MONTH(HZ4)),2)),[1]Transferencias!$Q$7:$Q$359),0)</f>
        <v>0</v>
      </c>
      <c r="IA66" s="5">
        <f>IFERROR(SUMIF([1]Transferencias!$P$7:$Q$359,CONCATENATE("09",RIGHT(CONCATENATE("0",DAY(IA4)),2),RIGHT(CONCATENATE("0",MONTH(IA4)),2)),[1]Transferencias!$Q$7:$Q$359),0)</f>
        <v>0</v>
      </c>
      <c r="IB66" s="5">
        <f>IFERROR(SUMIF([1]Transferencias!$P$7:$Q$359,CONCATENATE("09",RIGHT(CONCATENATE("0",DAY(IB4)),2),RIGHT(CONCATENATE("0",MONTH(IB4)),2)),[1]Transferencias!$Q$7:$Q$359),0)</f>
        <v>0</v>
      </c>
      <c r="IC66" s="5">
        <f>IFERROR(SUMIF([1]Transferencias!$P$7:$Q$359,CONCATENATE("09",RIGHT(CONCATENATE("0",DAY(IC4)),2),RIGHT(CONCATENATE("0",MONTH(IC4)),2)),[1]Transferencias!$Q$7:$Q$359),0)</f>
        <v>0</v>
      </c>
      <c r="ID66" s="5">
        <f>IFERROR(SUMIF([1]Transferencias!$P$7:$Q$359,CONCATENATE("09",RIGHT(CONCATENATE("0",DAY(ID4)),2),RIGHT(CONCATENATE("0",MONTH(ID4)),2)),[1]Transferencias!$Q$7:$Q$359),0)</f>
        <v>0</v>
      </c>
      <c r="IE66" s="5">
        <f>IFERROR(SUMIF([1]Transferencias!$P$7:$Q$359,CONCATENATE("09",RIGHT(CONCATENATE("0",DAY(IE4)),2),RIGHT(CONCATENATE("0",MONTH(IE4)),2)),[1]Transferencias!$Q$7:$Q$359),0)</f>
        <v>0</v>
      </c>
      <c r="IF66" s="5">
        <f>IFERROR(SUMIF([1]Transferencias!$P$7:$Q$359,CONCATENATE("09",RIGHT(CONCATENATE("0",DAY(IF4)),2),RIGHT(CONCATENATE("0",MONTH(IF4)),2)),[1]Transferencias!$Q$7:$Q$359),0)</f>
        <v>0</v>
      </c>
      <c r="IG66" s="5">
        <f>IFERROR(SUMIF([1]Transferencias!$P$7:$Q$359,CONCATENATE("09",RIGHT(CONCATENATE("0",DAY(IG4)),2),RIGHT(CONCATENATE("0",MONTH(IG4)),2)),[1]Transferencias!$Q$7:$Q$359),0)</f>
        <v>0</v>
      </c>
      <c r="IH66" s="5">
        <f>IFERROR(SUMIF([1]Transferencias!$P$7:$Q$359,CONCATENATE("09",RIGHT(CONCATENATE("0",DAY(IH4)),2),RIGHT(CONCATENATE("0",MONTH(IH4)),2)),[1]Transferencias!$Q$7:$Q$359),0)</f>
        <v>0</v>
      </c>
      <c r="II66" s="5">
        <f>IFERROR(SUMIF([1]Transferencias!$P$7:$Q$359,CONCATENATE("09",RIGHT(CONCATENATE("0",DAY(II4)),2),RIGHT(CONCATENATE("0",MONTH(II4)),2)),[1]Transferencias!$Q$7:$Q$359),0)</f>
        <v>0</v>
      </c>
      <c r="IJ66" s="5">
        <f>IFERROR(SUMIF([1]Transferencias!$P$7:$Q$359,CONCATENATE("09",RIGHT(CONCATENATE("0",DAY(IJ4)),2),RIGHT(CONCATENATE("0",MONTH(IJ4)),2)),[1]Transferencias!$Q$7:$Q$359),0)</f>
        <v>0</v>
      </c>
      <c r="IK66" s="5">
        <f>IFERROR(SUMIF([1]Transferencias!$P$7:$Q$359,CONCATENATE("09",RIGHT(CONCATENATE("0",DAY(IK4)),2),RIGHT(CONCATENATE("0",MONTH(IK4)),2)),[1]Transferencias!$Q$7:$Q$359),0)</f>
        <v>0</v>
      </c>
      <c r="IL66" s="5">
        <f>IFERROR(SUMIF([1]Transferencias!$P$7:$Q$359,CONCATENATE("09",RIGHT(CONCATENATE("0",DAY(IL4)),2),RIGHT(CONCATENATE("0",MONTH(IL4)),2)),[1]Transferencias!$Q$7:$Q$359),0)</f>
        <v>0</v>
      </c>
      <c r="IM66" s="5">
        <f>IFERROR(SUMIF([1]Transferencias!$P$7:$Q$359,CONCATENATE("09",RIGHT(CONCATENATE("0",DAY(IM4)),2),RIGHT(CONCATENATE("0",MONTH(IM4)),2)),[1]Transferencias!$Q$7:$Q$359),0)</f>
        <v>0</v>
      </c>
      <c r="IN66" s="5">
        <f>IFERROR(SUMIF([1]Transferencias!$P$7:$Q$359,CONCATENATE("09",RIGHT(CONCATENATE("0",DAY(IN4)),2),RIGHT(CONCATENATE("0",MONTH(IN4)),2)),[1]Transferencias!$Q$7:$Q$359),0)</f>
        <v>0</v>
      </c>
      <c r="IO66" s="5">
        <f>IFERROR(SUMIF([1]Transferencias!$P$7:$Q$359,CONCATENATE("09",RIGHT(CONCATENATE("0",DAY(IO4)),2),RIGHT(CONCATENATE("0",MONTH(IO4)),2)),[1]Transferencias!$Q$7:$Q$359),0)</f>
        <v>0</v>
      </c>
      <c r="IP66" s="5">
        <f>IFERROR(SUMIF([1]Transferencias!$P$7:$Q$359,CONCATENATE("09",RIGHT(CONCATENATE("0",DAY(IP4)),2),RIGHT(CONCATENATE("0",MONTH(IP4)),2)),[1]Transferencias!$Q$7:$Q$359),0)</f>
        <v>0</v>
      </c>
      <c r="IQ66" s="5">
        <f>IFERROR(SUMIF([1]Transferencias!$P$7:$Q$359,CONCATENATE("09",RIGHT(CONCATENATE("0",DAY(IQ4)),2),RIGHT(CONCATENATE("0",MONTH(IQ4)),2)),[1]Transferencias!$Q$7:$Q$359),0)</f>
        <v>0</v>
      </c>
      <c r="IR66" s="5">
        <f>IFERROR(SUMIF([1]Transferencias!$P$7:$Q$359,CONCATENATE("09",RIGHT(CONCATENATE("0",DAY(IR4)),2),RIGHT(CONCATENATE("0",MONTH(IR4)),2)),[1]Transferencias!$Q$7:$Q$359),0)</f>
        <v>0</v>
      </c>
      <c r="IS66" s="5">
        <f>IFERROR(SUMIF([1]Transferencias!$P$7:$Q$359,CONCATENATE("09",RIGHT(CONCATENATE("0",DAY(IS4)),2),RIGHT(CONCATENATE("0",MONTH(IS4)),2)),[1]Transferencias!$Q$7:$Q$359),0)</f>
        <v>0</v>
      </c>
      <c r="IT66" s="5">
        <f>IFERROR(SUMIF([1]Transferencias!$P$7:$Q$359,CONCATENATE("09",RIGHT(CONCATENATE("0",DAY(IT4)),2),RIGHT(CONCATENATE("0",MONTH(IT4)),2)),[1]Transferencias!$Q$7:$Q$359),0)</f>
        <v>0</v>
      </c>
      <c r="IU66" s="5">
        <f>IFERROR(SUMIF([1]Transferencias!$P$7:$Q$359,CONCATENATE("09",RIGHT(CONCATENATE("0",DAY(IU4)),2),RIGHT(CONCATENATE("0",MONTH(IU4)),2)),[1]Transferencias!$Q$7:$Q$359),0)</f>
        <v>0</v>
      </c>
      <c r="IV66" s="5">
        <f>IFERROR(SUMIF([1]Transferencias!$P$7:$Q$359,CONCATENATE("09",RIGHT(CONCATENATE("0",DAY(IV4)),2),RIGHT(CONCATENATE("0",MONTH(IV4)),2)),[1]Transferencias!$Q$7:$Q$359),0)</f>
        <v>0</v>
      </c>
      <c r="IW66" s="5">
        <f>IFERROR(SUMIF([1]Transferencias!$P$7:$Q$359,CONCATENATE("09",RIGHT(CONCATENATE("0",DAY(IW4)),2),RIGHT(CONCATENATE("0",MONTH(IW4)),2)),[1]Transferencias!$Q$7:$Q$359),0)</f>
        <v>0</v>
      </c>
      <c r="IX66" s="5">
        <f>IFERROR(SUMIF([1]Transferencias!$P$7:$Q$359,CONCATENATE("09",RIGHT(CONCATENATE("0",DAY(IX4)),2),RIGHT(CONCATENATE("0",MONTH(IX4)),2)),[1]Transferencias!$Q$7:$Q$359),0)</f>
        <v>0</v>
      </c>
      <c r="IY66" s="5">
        <f>IFERROR(SUMIF([1]Transferencias!$P$7:$Q$359,CONCATENATE("09",RIGHT(CONCATENATE("0",DAY(IY4)),2),RIGHT(CONCATENATE("0",MONTH(IY4)),2)),[1]Transferencias!$Q$7:$Q$359),0)</f>
        <v>0</v>
      </c>
      <c r="IZ66" s="5">
        <f>IFERROR(SUMIF([1]Transferencias!$P$7:$Q$359,CONCATENATE("09",RIGHT(CONCATENATE("0",DAY(IZ4)),2),RIGHT(CONCATENATE("0",MONTH(IZ4)),2)),[1]Transferencias!$Q$7:$Q$359),0)</f>
        <v>0</v>
      </c>
      <c r="JA66" s="5">
        <f>IFERROR(SUMIF([1]Transferencias!$P$7:$Q$359,CONCATENATE("09",RIGHT(CONCATENATE("0",DAY(JA4)),2),RIGHT(CONCATENATE("0",MONTH(JA4)),2)),[1]Transferencias!$Q$7:$Q$359),0)</f>
        <v>0</v>
      </c>
      <c r="JB66" s="5">
        <f>IFERROR(SUMIF([1]Transferencias!$P$7:$Q$359,CONCATENATE("09",RIGHT(CONCATENATE("0",DAY(JB4)),2),RIGHT(CONCATENATE("0",MONTH(JB4)),2)),[1]Transferencias!$Q$7:$Q$359),0)</f>
        <v>0</v>
      </c>
      <c r="JC66" s="5">
        <f>IFERROR(SUMIF([1]Transferencias!$P$7:$Q$359,CONCATENATE("09",RIGHT(CONCATENATE("0",DAY(JC4)),2),RIGHT(CONCATENATE("0",MONTH(JC4)),2)),[1]Transferencias!$Q$7:$Q$359),0)</f>
        <v>0</v>
      </c>
      <c r="JD66" s="5">
        <f>IFERROR(SUMIF([1]Transferencias!$P$7:$Q$359,CONCATENATE("09",RIGHT(CONCATENATE("0",DAY(JD4)),2),RIGHT(CONCATENATE("0",MONTH(JD4)),2)),[1]Transferencias!$Q$7:$Q$359),0)</f>
        <v>0</v>
      </c>
      <c r="JE66" s="5">
        <f>IFERROR(SUMIF([1]Transferencias!$P$7:$Q$359,CONCATENATE("09",RIGHT(CONCATENATE("0",DAY(JE4)),2),RIGHT(CONCATENATE("0",MONTH(JE4)),2)),[1]Transferencias!$Q$7:$Q$359),0)</f>
        <v>0</v>
      </c>
      <c r="JF66" s="5">
        <f>IFERROR(SUMIF([1]Transferencias!$P$7:$Q$359,CONCATENATE("09",RIGHT(CONCATENATE("0",DAY(JF4)),2),RIGHT(CONCATENATE("0",MONTH(JF4)),2)),[1]Transferencias!$Q$7:$Q$359),0)</f>
        <v>0</v>
      </c>
      <c r="JG66" s="5">
        <f>IFERROR(SUMIF([1]Transferencias!$P$7:$Q$359,CONCATENATE("09",RIGHT(CONCATENATE("0",DAY(JG4)),2),RIGHT(CONCATENATE("0",MONTH(JG4)),2)),[1]Transferencias!$Q$7:$Q$359),0)</f>
        <v>0</v>
      </c>
      <c r="JH66" s="5">
        <f>IFERROR(SUMIF([1]Transferencias!$P$7:$Q$359,CONCATENATE("09",RIGHT(CONCATENATE("0",DAY(JH4)),2),RIGHT(CONCATENATE("0",MONTH(JH4)),2)),[1]Transferencias!$Q$7:$Q$359),0)</f>
        <v>0</v>
      </c>
      <c r="JI66" s="5">
        <f>IFERROR(SUMIF([1]Transferencias!$P$7:$Q$359,CONCATENATE("09",RIGHT(CONCATENATE("0",DAY(JI4)),2),RIGHT(CONCATENATE("0",MONTH(JI4)),2)),[1]Transferencias!$Q$7:$Q$359),0)</f>
        <v>0</v>
      </c>
      <c r="JJ66" s="5">
        <f>IFERROR(SUMIF([1]Transferencias!$P$7:$Q$359,CONCATENATE("09",RIGHT(CONCATENATE("0",DAY(JJ4)),2),RIGHT(CONCATENATE("0",MONTH(JJ4)),2)),[1]Transferencias!$Q$7:$Q$359),0)</f>
        <v>0</v>
      </c>
      <c r="JK66" s="5">
        <f>IFERROR(SUMIF([1]Transferencias!$P$7:$Q$359,CONCATENATE("09",RIGHT(CONCATENATE("0",DAY(JK4)),2),RIGHT(CONCATENATE("0",MONTH(JK4)),2)),[1]Transferencias!$Q$7:$Q$359),0)</f>
        <v>0</v>
      </c>
      <c r="JL66" s="5">
        <f>IFERROR(SUMIF([1]Transferencias!$P$7:$Q$359,CONCATENATE("09",RIGHT(CONCATENATE("0",DAY(JL4)),2),RIGHT(CONCATENATE("0",MONTH(JL4)),2)),[1]Transferencias!$Q$7:$Q$359),0)</f>
        <v>0</v>
      </c>
      <c r="JM66" s="5">
        <f>IFERROR(SUMIF([1]Transferencias!$P$7:$Q$359,CONCATENATE("09",RIGHT(CONCATENATE("0",DAY(JM4)),2),RIGHT(CONCATENATE("0",MONTH(JM4)),2)),[1]Transferencias!$Q$7:$Q$359),0)</f>
        <v>0</v>
      </c>
      <c r="JN66" s="5">
        <f>IFERROR(SUMIF([1]Transferencias!$P$7:$Q$359,CONCATENATE("09",RIGHT(CONCATENATE("0",DAY(JN4)),2),RIGHT(CONCATENATE("0",MONTH(JN4)),2)),[1]Transferencias!$Q$7:$Q$359),0)</f>
        <v>0</v>
      </c>
      <c r="JO66" s="5">
        <f>IFERROR(SUMIF([1]Transferencias!$P$7:$Q$359,CONCATENATE("09",RIGHT(CONCATENATE("0",DAY(JO4)),2),RIGHT(CONCATENATE("0",MONTH(JO4)),2)),[1]Transferencias!$Q$7:$Q$359),0)</f>
        <v>0</v>
      </c>
      <c r="JP66" s="5">
        <f>IFERROR(SUMIF([1]Transferencias!$P$7:$Q$359,CONCATENATE("09",RIGHT(CONCATENATE("0",DAY(JP4)),2),RIGHT(CONCATENATE("0",MONTH(JP4)),2)),[1]Transferencias!$Q$7:$Q$359),0)</f>
        <v>0</v>
      </c>
      <c r="JQ66" s="5">
        <f>IFERROR(SUMIF([1]Transferencias!$P$7:$Q$359,CONCATENATE("09",RIGHT(CONCATENATE("0",DAY(JQ4)),2),RIGHT(CONCATENATE("0",MONTH(JQ4)),2)),[1]Transferencias!$Q$7:$Q$359),0)</f>
        <v>0</v>
      </c>
      <c r="JR66" s="5">
        <f>IFERROR(SUMIF([1]Transferencias!$P$7:$Q$359,CONCATENATE("09",RIGHT(CONCATENATE("0",DAY(JR4)),2),RIGHT(CONCATENATE("0",MONTH(JR4)),2)),[1]Transferencias!$Q$7:$Q$359),0)</f>
        <v>0</v>
      </c>
      <c r="JS66" s="5">
        <f>IFERROR(SUMIF([1]Transferencias!$P$7:$Q$359,CONCATENATE("09",RIGHT(CONCATENATE("0",DAY(JS4)),2),RIGHT(CONCATENATE("0",MONTH(JS4)),2)),[1]Transferencias!$Q$7:$Q$359),0)</f>
        <v>0</v>
      </c>
      <c r="JT66" s="5">
        <f>IFERROR(SUMIF([1]Transferencias!$P$7:$Q$359,CONCATENATE("09",RIGHT(CONCATENATE("0",DAY(JT4)),2),RIGHT(CONCATENATE("0",MONTH(JT4)),2)),[1]Transferencias!$Q$7:$Q$359),0)</f>
        <v>0</v>
      </c>
      <c r="JU66" s="5">
        <f>IFERROR(SUMIF([1]Transferencias!$P$7:$Q$359,CONCATENATE("09",RIGHT(CONCATENATE("0",DAY(JU4)),2),RIGHT(CONCATENATE("0",MONTH(JU4)),2)),[1]Transferencias!$Q$7:$Q$359),0)</f>
        <v>0</v>
      </c>
      <c r="JV66" s="5">
        <f>IFERROR(SUMIF([1]Transferencias!$P$7:$Q$359,CONCATENATE("09",RIGHT(CONCATENATE("0",DAY(JV4)),2),RIGHT(CONCATENATE("0",MONTH(JV4)),2)),[1]Transferencias!$Q$7:$Q$359),0)</f>
        <v>0</v>
      </c>
      <c r="JW66" s="5">
        <f>IFERROR(SUMIF([1]Transferencias!$P$7:$Q$359,CONCATENATE("09",RIGHT(CONCATENATE("0",DAY(JW4)),2),RIGHT(CONCATENATE("0",MONTH(JW4)),2)),[1]Transferencias!$Q$7:$Q$359),0)</f>
        <v>0</v>
      </c>
      <c r="JX66" s="5">
        <f>IFERROR(SUMIF([1]Transferencias!$P$7:$Q$359,CONCATENATE("09",RIGHT(CONCATENATE("0",DAY(JX4)),2),RIGHT(CONCATENATE("0",MONTH(JX4)),2)),[1]Transferencias!$Q$7:$Q$359),0)</f>
        <v>0</v>
      </c>
      <c r="JY66" s="5">
        <f>IFERROR(SUMIF([1]Transferencias!$P$7:$Q$359,CONCATENATE("09",RIGHT(CONCATENATE("0",DAY(JY4)),2),RIGHT(CONCATENATE("0",MONTH(JY4)),2)),[1]Transferencias!$Q$7:$Q$359),0)</f>
        <v>0</v>
      </c>
      <c r="JZ66" s="5">
        <f>IFERROR(SUMIF([1]Transferencias!$P$7:$Q$359,CONCATENATE("09",RIGHT(CONCATENATE("0",DAY(JZ4)),2),RIGHT(CONCATENATE("0",MONTH(JZ4)),2)),[1]Transferencias!$Q$7:$Q$359),0)</f>
        <v>0</v>
      </c>
      <c r="KA66" s="5">
        <f>IFERROR(SUMIF([1]Transferencias!$P$7:$Q$359,CONCATENATE("09",RIGHT(CONCATENATE("0",DAY(KA4)),2),RIGHT(CONCATENATE("0",MONTH(KA4)),2)),[1]Transferencias!$Q$7:$Q$359),0)</f>
        <v>0</v>
      </c>
      <c r="KB66" s="5">
        <f>IFERROR(SUMIF([1]Transferencias!$P$7:$Q$359,CONCATENATE("09",RIGHT(CONCATENATE("0",DAY(KB4)),2),RIGHT(CONCATENATE("0",MONTH(KB4)),2)),[1]Transferencias!$Q$7:$Q$359),0)</f>
        <v>0</v>
      </c>
      <c r="KC66" s="5">
        <f>IFERROR(SUMIF([1]Transferencias!$P$7:$Q$359,CONCATENATE("09",RIGHT(CONCATENATE("0",DAY(KC4)),2),RIGHT(CONCATENATE("0",MONTH(KC4)),2)),[1]Transferencias!$Q$7:$Q$359),0)</f>
        <v>0</v>
      </c>
      <c r="KD66" s="5">
        <f>IFERROR(SUMIF([1]Transferencias!$P$7:$Q$359,CONCATENATE("09",RIGHT(CONCATENATE("0",DAY(KD4)),2),RIGHT(CONCATENATE("0",MONTH(KD4)),2)),[1]Transferencias!$Q$7:$Q$359),0)</f>
        <v>0</v>
      </c>
      <c r="KE66" s="5">
        <f>IFERROR(SUMIF([1]Transferencias!$P$7:$Q$359,CONCATENATE("09",RIGHT(CONCATENATE("0",DAY(KE4)),2),RIGHT(CONCATENATE("0",MONTH(KE4)),2)),[1]Transferencias!$Q$7:$Q$359),0)</f>
        <v>0</v>
      </c>
      <c r="KF66" s="5">
        <f>IFERROR(SUMIF([1]Transferencias!$P$7:$Q$359,CONCATENATE("09",RIGHT(CONCATENATE("0",DAY(KF4)),2),RIGHT(CONCATENATE("0",MONTH(KF4)),2)),[1]Transferencias!$Q$7:$Q$359),0)</f>
        <v>0</v>
      </c>
      <c r="KG66" s="5">
        <f>IFERROR(SUMIF([1]Transferencias!$P$7:$Q$359,CONCATENATE("09",RIGHT(CONCATENATE("0",DAY(KG4)),2),RIGHT(CONCATENATE("0",MONTH(KG4)),2)),[1]Transferencias!$Q$7:$Q$359),0)</f>
        <v>0</v>
      </c>
      <c r="KH66" s="5">
        <f>IFERROR(SUMIF([1]Transferencias!$P$7:$Q$359,CONCATENATE("09",RIGHT(CONCATENATE("0",DAY(KH4)),2),RIGHT(CONCATENATE("0",MONTH(KH4)),2)),[1]Transferencias!$Q$7:$Q$359),0)</f>
        <v>0</v>
      </c>
      <c r="KI66" s="5">
        <f>IFERROR(SUMIF([1]Transferencias!$P$7:$Q$359,CONCATENATE("09",RIGHT(CONCATENATE("0",DAY(KI4)),2),RIGHT(CONCATENATE("0",MONTH(KI4)),2)),[1]Transferencias!$Q$7:$Q$359),0)</f>
        <v>0</v>
      </c>
      <c r="KJ66" s="5">
        <f>IFERROR(SUMIF([1]Transferencias!$P$7:$Q$359,CONCATENATE("09",RIGHT(CONCATENATE("0",DAY(KJ4)),2),RIGHT(CONCATENATE("0",MONTH(KJ4)),2)),[1]Transferencias!$Q$7:$Q$359),0)</f>
        <v>0</v>
      </c>
      <c r="KK66" s="5">
        <f>IFERROR(SUMIF([1]Transferencias!$P$7:$Q$359,CONCATENATE("09",RIGHT(CONCATENATE("0",DAY(KK4)),2),RIGHT(CONCATENATE("0",MONTH(KK4)),2)),[1]Transferencias!$Q$7:$Q$359),0)</f>
        <v>0</v>
      </c>
      <c r="KL66" s="5">
        <f>IFERROR(SUMIF([1]Transferencias!$P$7:$Q$359,CONCATENATE("09",RIGHT(CONCATENATE("0",DAY(KL4)),2),RIGHT(CONCATENATE("0",MONTH(KL4)),2)),[1]Transferencias!$Q$7:$Q$359),0)</f>
        <v>0</v>
      </c>
      <c r="KM66" s="5">
        <f>IFERROR(SUMIF([1]Transferencias!$P$7:$Q$359,CONCATENATE("09",RIGHT(CONCATENATE("0",DAY(KM4)),2),RIGHT(CONCATENATE("0",MONTH(KM4)),2)),[1]Transferencias!$Q$7:$Q$359),0)</f>
        <v>0</v>
      </c>
      <c r="KN66" s="5">
        <f>IFERROR(SUMIF([1]Transferencias!$P$7:$Q$359,CONCATENATE("09",RIGHT(CONCATENATE("0",DAY(KN4)),2),RIGHT(CONCATENATE("0",MONTH(KN4)),2)),[1]Transferencias!$Q$7:$Q$359),0)</f>
        <v>0</v>
      </c>
      <c r="KO66" s="5">
        <f>IFERROR(SUMIF([1]Transferencias!$P$7:$Q$359,CONCATENATE("09",RIGHT(CONCATENATE("0",DAY(KO4)),2),RIGHT(CONCATENATE("0",MONTH(KO4)),2)),[1]Transferencias!$Q$7:$Q$359),0)</f>
        <v>0</v>
      </c>
      <c r="KP66" s="5">
        <f>IFERROR(SUMIF([1]Transferencias!$P$7:$Q$359,CONCATENATE("09",RIGHT(CONCATENATE("0",DAY(KP4)),2),RIGHT(CONCATENATE("0",MONTH(KP4)),2)),[1]Transferencias!$Q$7:$Q$359),0)</f>
        <v>0</v>
      </c>
      <c r="KQ66" s="5">
        <f>IFERROR(SUMIF([1]Transferencias!$P$7:$Q$359,CONCATENATE("09",RIGHT(CONCATENATE("0",DAY(KQ4)),2),RIGHT(CONCATENATE("0",MONTH(KQ4)),2)),[1]Transferencias!$Q$7:$Q$359),0)</f>
        <v>0</v>
      </c>
      <c r="KR66" s="5">
        <f>IFERROR(SUMIF([1]Transferencias!$P$7:$Q$359,CONCATENATE("09",RIGHT(CONCATENATE("0",DAY(KR4)),2),RIGHT(CONCATENATE("0",MONTH(KR4)),2)),[1]Transferencias!$Q$7:$Q$359),0)</f>
        <v>0</v>
      </c>
      <c r="KS66" s="5">
        <f>IFERROR(SUMIF([1]Transferencias!$P$7:$Q$359,CONCATENATE("09",RIGHT(CONCATENATE("0",DAY(KS4)),2),RIGHT(CONCATENATE("0",MONTH(KS4)),2)),[1]Transferencias!$Q$7:$Q$359),0)</f>
        <v>0</v>
      </c>
      <c r="KT66" s="5">
        <f>IFERROR(SUMIF([1]Transferencias!$P$7:$Q$359,CONCATENATE("09",RIGHT(CONCATENATE("0",DAY(KT4)),2),RIGHT(CONCATENATE("0",MONTH(KT4)),2)),[1]Transferencias!$Q$7:$Q$359),0)</f>
        <v>0</v>
      </c>
      <c r="KU66" s="5">
        <f>IFERROR(SUMIF([1]Transferencias!$P$7:$Q$359,CONCATENATE("09",RIGHT(CONCATENATE("0",DAY(KU4)),2),RIGHT(CONCATENATE("0",MONTH(KU4)),2)),[1]Transferencias!$Q$7:$Q$359),0)</f>
        <v>0</v>
      </c>
      <c r="KV66" s="5">
        <f>IFERROR(SUMIF([1]Transferencias!$P$7:$Q$359,CONCATENATE("09",RIGHT(CONCATENATE("0",DAY(KV4)),2),RIGHT(CONCATENATE("0",MONTH(KV4)),2)),[1]Transferencias!$Q$7:$Q$359),0)</f>
        <v>0</v>
      </c>
      <c r="KW66" s="5">
        <f>IFERROR(SUMIF([1]Transferencias!$P$7:$Q$359,CONCATENATE("09",RIGHT(CONCATENATE("0",DAY(KW4)),2),RIGHT(CONCATENATE("0",MONTH(KW4)),2)),[1]Transferencias!$Q$7:$Q$359),0)</f>
        <v>0</v>
      </c>
      <c r="KX66" s="5">
        <f>IFERROR(SUMIF([1]Transferencias!$P$7:$Q$359,CONCATENATE("09",RIGHT(CONCATENATE("0",DAY(KX4)),2),RIGHT(CONCATENATE("0",MONTH(KX4)),2)),[1]Transferencias!$Q$7:$Q$359),0)</f>
        <v>0</v>
      </c>
      <c r="KY66" s="5">
        <f>IFERROR(SUMIF([1]Transferencias!$P$7:$Q$359,CONCATENATE("09",RIGHT(CONCATENATE("0",DAY(KY4)),2),RIGHT(CONCATENATE("0",MONTH(KY4)),2)),[1]Transferencias!$Q$7:$Q$359),0)</f>
        <v>0</v>
      </c>
      <c r="KZ66" s="5">
        <f>IFERROR(SUMIF([1]Transferencias!$P$7:$Q$359,CONCATENATE("09",RIGHT(CONCATENATE("0",DAY(KZ4)),2),RIGHT(CONCATENATE("0",MONTH(KZ4)),2)),[1]Transferencias!$Q$7:$Q$359),0)</f>
        <v>0</v>
      </c>
      <c r="LA66" s="5">
        <f>IFERROR(SUMIF([1]Transferencias!$P$7:$Q$359,CONCATENATE("09",RIGHT(CONCATENATE("0",DAY(LA4)),2),RIGHT(CONCATENATE("0",MONTH(LA4)),2)),[1]Transferencias!$Q$7:$Q$359),0)</f>
        <v>0</v>
      </c>
      <c r="LB66" s="5">
        <f>IFERROR(SUMIF([1]Transferencias!$P$7:$Q$359,CONCATENATE("09",RIGHT(CONCATENATE("0",DAY(LB4)),2),RIGHT(CONCATENATE("0",MONTH(LB4)),2)),[1]Transferencias!$Q$7:$Q$359),0)</f>
        <v>0</v>
      </c>
      <c r="LC66" s="5">
        <f>IFERROR(SUMIF([1]Transferencias!$P$7:$Q$359,CONCATENATE("09",RIGHT(CONCATENATE("0",DAY(LC4)),2),RIGHT(CONCATENATE("0",MONTH(LC4)),2)),[1]Transferencias!$Q$7:$Q$359),0)</f>
        <v>0</v>
      </c>
      <c r="LD66" s="5">
        <f>IFERROR(SUMIF([1]Transferencias!$P$7:$Q$359,CONCATENATE("09",RIGHT(CONCATENATE("0",DAY(LD4)),2),RIGHT(CONCATENATE("0",MONTH(LD4)),2)),[1]Transferencias!$Q$7:$Q$359),0)</f>
        <v>0</v>
      </c>
      <c r="LE66" s="5">
        <f>IFERROR(SUMIF([1]Transferencias!$P$7:$Q$359,CONCATENATE("09",RIGHT(CONCATENATE("0",DAY(LE4)),2),RIGHT(CONCATENATE("0",MONTH(LE4)),2)),[1]Transferencias!$Q$7:$Q$359),0)</f>
        <v>0</v>
      </c>
      <c r="LF66" s="5">
        <f>IFERROR(SUMIF([1]Transferencias!$P$7:$Q$359,CONCATENATE("09",RIGHT(CONCATENATE("0",DAY(LF4)),2),RIGHT(CONCATENATE("0",MONTH(LF4)),2)),[1]Transferencias!$Q$7:$Q$359),0)</f>
        <v>0</v>
      </c>
      <c r="LG66" s="5">
        <f>IFERROR(SUMIF([1]Transferencias!$P$7:$Q$359,CONCATENATE("09",RIGHT(CONCATENATE("0",DAY(LG4)),2),RIGHT(CONCATENATE("0",MONTH(LG4)),2)),[1]Transferencias!$Q$7:$Q$359),0)</f>
        <v>0</v>
      </c>
      <c r="LH66" s="5">
        <f>IFERROR(SUMIF([1]Transferencias!$P$7:$Q$359,CONCATENATE("09",RIGHT(CONCATENATE("0",DAY(LH4)),2),RIGHT(CONCATENATE("0",MONTH(LH4)),2)),[1]Transferencias!$Q$7:$Q$359),0)</f>
        <v>0</v>
      </c>
      <c r="LI66" s="5">
        <f>IFERROR(SUMIF([1]Transferencias!$P$7:$Q$359,CONCATENATE("09",RIGHT(CONCATENATE("0",DAY(LI4)),2),RIGHT(CONCATENATE("0",MONTH(LI4)),2)),[1]Transferencias!$Q$7:$Q$359),0)</f>
        <v>0</v>
      </c>
      <c r="LJ66" s="5">
        <f>IFERROR(SUMIF([1]Transferencias!$P$7:$Q$359,CONCATENATE("09",RIGHT(CONCATENATE("0",DAY(LJ4)),2),RIGHT(CONCATENATE("0",MONTH(LJ4)),2)),[1]Transferencias!$Q$7:$Q$359),0)</f>
        <v>0</v>
      </c>
      <c r="LK66" s="5">
        <f>IFERROR(SUMIF([1]Transferencias!$P$7:$Q$359,CONCATENATE("09",RIGHT(CONCATENATE("0",DAY(LK4)),2),RIGHT(CONCATENATE("0",MONTH(LK4)),2)),[1]Transferencias!$Q$7:$Q$359),0)</f>
        <v>0</v>
      </c>
      <c r="LL66" s="5">
        <f>IFERROR(SUMIF([1]Transferencias!$P$7:$Q$359,CONCATENATE("09",RIGHT(CONCATENATE("0",DAY(LL4)),2),RIGHT(CONCATENATE("0",MONTH(LL4)),2)),[1]Transferencias!$Q$7:$Q$359),0)</f>
        <v>0</v>
      </c>
      <c r="LM66" s="5">
        <f>IFERROR(SUMIF([1]Transferencias!$P$7:$Q$359,CONCATENATE("09",RIGHT(CONCATENATE("0",DAY(LM4)),2),RIGHT(CONCATENATE("0",MONTH(LM4)),2)),[1]Transferencias!$Q$7:$Q$359),0)</f>
        <v>0</v>
      </c>
      <c r="LN66" s="5">
        <f>IFERROR(SUMIF([1]Transferencias!$P$7:$Q$359,CONCATENATE("09",RIGHT(CONCATENATE("0",DAY(LN4)),2),RIGHT(CONCATENATE("0",MONTH(LN4)),2)),[1]Transferencias!$Q$7:$Q$359),0)</f>
        <v>0</v>
      </c>
      <c r="LO66" s="5">
        <f>IFERROR(SUMIF([1]Transferencias!$P$7:$Q$359,CONCATENATE("09",RIGHT(CONCATENATE("0",DAY(LO4)),2),RIGHT(CONCATENATE("0",MONTH(LO4)),2)),[1]Transferencias!$Q$7:$Q$359),0)</f>
        <v>0</v>
      </c>
      <c r="LP66" s="5">
        <f>IFERROR(SUMIF([1]Transferencias!$P$7:$Q$359,CONCATENATE("09",RIGHT(CONCATENATE("0",DAY(LP4)),2),RIGHT(CONCATENATE("0",MONTH(LP4)),2)),[1]Transferencias!$Q$7:$Q$359),0)</f>
        <v>0</v>
      </c>
      <c r="LQ66" s="5">
        <f>IFERROR(SUMIF([1]Transferencias!$P$7:$Q$359,CONCATENATE("09",RIGHT(CONCATENATE("0",DAY(LQ4)),2),RIGHT(CONCATENATE("0",MONTH(LQ4)),2)),[1]Transferencias!$Q$7:$Q$359),0)</f>
        <v>0</v>
      </c>
      <c r="LR66" s="5">
        <f>IFERROR(SUMIF([1]Transferencias!$P$7:$Q$359,CONCATENATE("09",RIGHT(CONCATENATE("0",DAY(LR4)),2),RIGHT(CONCATENATE("0",MONTH(LR4)),2)),[1]Transferencias!$Q$7:$Q$359),0)</f>
        <v>0</v>
      </c>
      <c r="LS66" s="5">
        <f>IFERROR(SUMIF([1]Transferencias!$P$7:$Q$359,CONCATENATE("09",RIGHT(CONCATENATE("0",DAY(LS4)),2),RIGHT(CONCATENATE("0",MONTH(LS4)),2)),[1]Transferencias!$Q$7:$Q$359),0)</f>
        <v>0</v>
      </c>
      <c r="LT66" s="5">
        <f>IFERROR(SUMIF([1]Transferencias!$P$7:$Q$359,CONCATENATE("09",RIGHT(CONCATENATE("0",DAY(LT4)),2),RIGHT(CONCATENATE("0",MONTH(LT4)),2)),[1]Transferencias!$Q$7:$Q$359),0)</f>
        <v>0</v>
      </c>
      <c r="LU66" s="5">
        <f>IFERROR(SUMIF([1]Transferencias!$P$7:$Q$359,CONCATENATE("09",RIGHT(CONCATENATE("0",DAY(LU4)),2),RIGHT(CONCATENATE("0",MONTH(LU4)),2)),[1]Transferencias!$Q$7:$Q$359),0)</f>
        <v>0</v>
      </c>
      <c r="LV66" s="5">
        <f>IFERROR(SUMIF([1]Transferencias!$P$7:$Q$359,CONCATENATE("09",RIGHT(CONCATENATE("0",DAY(LV4)),2),RIGHT(CONCATENATE("0",MONTH(LV4)),2)),[1]Transferencias!$Q$7:$Q$359),0)</f>
        <v>0</v>
      </c>
      <c r="LW66" s="5">
        <f>IFERROR(SUMIF([1]Transferencias!$P$7:$Q$359,CONCATENATE("09",RIGHT(CONCATENATE("0",DAY(LW4)),2),RIGHT(CONCATENATE("0",MONTH(LW4)),2)),[1]Transferencias!$Q$7:$Q$359),0)</f>
        <v>0</v>
      </c>
      <c r="LX66" s="5">
        <f>IFERROR(SUMIF([1]Transferencias!$P$7:$Q$359,CONCATENATE("09",RIGHT(CONCATENATE("0",DAY(LX4)),2),RIGHT(CONCATENATE("0",MONTH(LX4)),2)),[1]Transferencias!$Q$7:$Q$359),0)</f>
        <v>0</v>
      </c>
      <c r="LY66" s="5">
        <f>IFERROR(SUMIF([1]Transferencias!$P$7:$Q$359,CONCATENATE("09",RIGHT(CONCATENATE("0",DAY(LY4)),2),RIGHT(CONCATENATE("0",MONTH(LY4)),2)),[1]Transferencias!$Q$7:$Q$359),0)</f>
        <v>0</v>
      </c>
      <c r="LZ66" s="5">
        <f>IFERROR(SUMIF([1]Transferencias!$P$7:$Q$359,CONCATENATE("09",RIGHT(CONCATENATE("0",DAY(LZ4)),2),RIGHT(CONCATENATE("0",MONTH(LZ4)),2)),[1]Transferencias!$Q$7:$Q$359),0)</f>
        <v>0</v>
      </c>
      <c r="MA66" s="5">
        <f>IFERROR(SUMIF([1]Transferencias!$P$7:$Q$359,CONCATENATE("09",RIGHT(CONCATENATE("0",DAY(MA4)),2),RIGHT(CONCATENATE("0",MONTH(MA4)),2)),[1]Transferencias!$Q$7:$Q$359),0)</f>
        <v>0</v>
      </c>
      <c r="MB66" s="5">
        <f>IFERROR(SUMIF([1]Transferencias!$P$7:$Q$359,CONCATENATE("09",RIGHT(CONCATENATE("0",DAY(MB4)),2),RIGHT(CONCATENATE("0",MONTH(MB4)),2)),[1]Transferencias!$Q$7:$Q$359),0)</f>
        <v>0</v>
      </c>
      <c r="MC66" s="5">
        <f>IFERROR(SUMIF([1]Transferencias!$P$7:$Q$359,CONCATENATE("09",RIGHT(CONCATENATE("0",DAY(MC4)),2),RIGHT(CONCATENATE("0",MONTH(MC4)),2)),[1]Transferencias!$Q$7:$Q$359),0)</f>
        <v>0</v>
      </c>
      <c r="MD66" s="5">
        <f>IFERROR(SUMIF([1]Transferencias!$P$7:$Q$359,CONCATENATE("09",RIGHT(CONCATENATE("0",DAY(MD4)),2),RIGHT(CONCATENATE("0",MONTH(MD4)),2)),[1]Transferencias!$Q$7:$Q$359),0)</f>
        <v>0</v>
      </c>
      <c r="ME66" s="5">
        <f>IFERROR(SUMIF([1]Transferencias!$P$7:$Q$359,CONCATENATE("09",RIGHT(CONCATENATE("0",DAY(ME4)),2),RIGHT(CONCATENATE("0",MONTH(ME4)),2)),[1]Transferencias!$Q$7:$Q$359),0)</f>
        <v>0</v>
      </c>
      <c r="MF66" s="5">
        <f>IFERROR(SUMIF([1]Transferencias!$P$7:$Q$359,CONCATENATE("09",RIGHT(CONCATENATE("0",DAY(MF4)),2),RIGHT(CONCATENATE("0",MONTH(MF4)),2)),[1]Transferencias!$Q$7:$Q$359),0)</f>
        <v>0</v>
      </c>
      <c r="MG66" s="5">
        <f>IFERROR(SUMIF([1]Transferencias!$P$7:$Q$359,CONCATENATE("09",RIGHT(CONCATENATE("0",DAY(MG4)),2),RIGHT(CONCATENATE("0",MONTH(MG4)),2)),[1]Transferencias!$Q$7:$Q$359),0)</f>
        <v>0</v>
      </c>
      <c r="MH66" s="5">
        <f>IFERROR(SUMIF([1]Transferencias!$P$7:$Q$359,CONCATENATE("09",RIGHT(CONCATENATE("0",DAY(MH4)),2),RIGHT(CONCATENATE("0",MONTH(MH4)),2)),[1]Transferencias!$Q$7:$Q$359),0)</f>
        <v>0</v>
      </c>
      <c r="MI66" s="5">
        <f>IFERROR(SUMIF([1]Transferencias!$P$7:$Q$359,CONCATENATE("09",RIGHT(CONCATENATE("0",DAY(MI4)),2),RIGHT(CONCATENATE("0",MONTH(MI4)),2)),[1]Transferencias!$Q$7:$Q$359),0)</f>
        <v>0</v>
      </c>
      <c r="MJ66" s="5">
        <f>IFERROR(SUMIF([1]Transferencias!$P$7:$Q$359,CONCATENATE("09",RIGHT(CONCATENATE("0",DAY(MJ4)),2),RIGHT(CONCATENATE("0",MONTH(MJ4)),2)),[1]Transferencias!$Q$7:$Q$359),0)</f>
        <v>0</v>
      </c>
      <c r="MK66" s="5">
        <f>IFERROR(SUMIF([1]Transferencias!$P$7:$Q$359,CONCATENATE("09",RIGHT(CONCATENATE("0",DAY(MK4)),2),RIGHT(CONCATENATE("0",MONTH(MK4)),2)),[1]Transferencias!$Q$7:$Q$359),0)</f>
        <v>0</v>
      </c>
      <c r="ML66" s="5">
        <f>IFERROR(SUMIF([1]Transferencias!$P$7:$Q$359,CONCATENATE("09",RIGHT(CONCATENATE("0",DAY(ML4)),2),RIGHT(CONCATENATE("0",MONTH(ML4)),2)),[1]Transferencias!$Q$7:$Q$359),0)</f>
        <v>0</v>
      </c>
      <c r="MM66" s="5">
        <f>IFERROR(SUMIF([1]Transferencias!$P$7:$Q$359,CONCATENATE("09",RIGHT(CONCATENATE("0",DAY(MM4)),2),RIGHT(CONCATENATE("0",MONTH(MM4)),2)),[1]Transferencias!$Q$7:$Q$359),0)</f>
        <v>0</v>
      </c>
      <c r="MN66" s="5">
        <f>IFERROR(SUMIF([1]Transferencias!$P$7:$Q$359,CONCATENATE("09",RIGHT(CONCATENATE("0",DAY(MN4)),2),RIGHT(CONCATENATE("0",MONTH(MN4)),2)),[1]Transferencias!$Q$7:$Q$359),0)</f>
        <v>0</v>
      </c>
      <c r="MO66" s="5">
        <f>IFERROR(SUMIF([1]Transferencias!$P$7:$Q$359,CONCATENATE("09",RIGHT(CONCATENATE("0",DAY(MO4)),2),RIGHT(CONCATENATE("0",MONTH(MO4)),2)),[1]Transferencias!$Q$7:$Q$359),0)</f>
        <v>0</v>
      </c>
      <c r="MP66" s="5">
        <f>IFERROR(SUMIF([1]Transferencias!$P$7:$Q$359,CONCATENATE("09",RIGHT(CONCATENATE("0",DAY(MP4)),2),RIGHT(CONCATENATE("0",MONTH(MP4)),2)),[1]Transferencias!$Q$7:$Q$359),0)</f>
        <v>0</v>
      </c>
      <c r="MQ66" s="5">
        <f>IFERROR(SUMIF([1]Transferencias!$P$7:$Q$359,CONCATENATE("09",RIGHT(CONCATENATE("0",DAY(MQ4)),2),RIGHT(CONCATENATE("0",MONTH(MQ4)),2)),[1]Transferencias!$Q$7:$Q$359),0)</f>
        <v>0</v>
      </c>
      <c r="MR66" s="5">
        <f>IFERROR(SUMIF([1]Transferencias!$P$7:$Q$359,CONCATENATE("09",RIGHT(CONCATENATE("0",DAY(MR4)),2),RIGHT(CONCATENATE("0",MONTH(MR4)),2)),[1]Transferencias!$Q$7:$Q$359),0)</f>
        <v>0</v>
      </c>
      <c r="MS66" s="5">
        <f>IFERROR(SUMIF([1]Transferencias!$P$7:$Q$359,CONCATENATE("09",RIGHT(CONCATENATE("0",DAY(MS4)),2),RIGHT(CONCATENATE("0",MONTH(MS4)),2)),[1]Transferencias!$Q$7:$Q$359),0)</f>
        <v>0</v>
      </c>
      <c r="MT66" s="5">
        <f>IFERROR(SUMIF([1]Transferencias!$P$7:$Q$359,CONCATENATE("09",RIGHT(CONCATENATE("0",DAY(MT4)),2),RIGHT(CONCATENATE("0",MONTH(MT4)),2)),[1]Transferencias!$Q$7:$Q$359),0)</f>
        <v>0</v>
      </c>
      <c r="MU66" s="5">
        <f>IFERROR(SUMIF([1]Transferencias!$P$7:$Q$359,CONCATENATE("09",RIGHT(CONCATENATE("0",DAY(MU4)),2),RIGHT(CONCATENATE("0",MONTH(MU4)),2)),[1]Transferencias!$Q$7:$Q$359),0)</f>
        <v>0</v>
      </c>
      <c r="MV66" s="5">
        <f>IFERROR(SUMIF([1]Transferencias!$P$7:$Q$359,CONCATENATE("09",RIGHT(CONCATENATE("0",DAY(MV4)),2),RIGHT(CONCATENATE("0",MONTH(MV4)),2)),[1]Transferencias!$Q$7:$Q$359),0)</f>
        <v>0</v>
      </c>
      <c r="MW66" s="5">
        <f>IFERROR(SUMIF([1]Transferencias!$P$7:$Q$359,CONCATENATE("09",RIGHT(CONCATENATE("0",DAY(MW4)),2),RIGHT(CONCATENATE("0",MONTH(MW4)),2)),[1]Transferencias!$Q$7:$Q$359),0)</f>
        <v>0</v>
      </c>
      <c r="MX66" s="5">
        <f>IFERROR(SUMIF([1]Transferencias!$P$7:$Q$359,CONCATENATE("09",RIGHT(CONCATENATE("0",DAY(MX4)),2),RIGHT(CONCATENATE("0",MONTH(MX4)),2)),[1]Transferencias!$Q$7:$Q$359),0)</f>
        <v>0</v>
      </c>
      <c r="MY66" s="5">
        <f>IFERROR(SUMIF([1]Transferencias!$P$7:$Q$359,CONCATENATE("09",RIGHT(CONCATENATE("0",DAY(MY4)),2),RIGHT(CONCATENATE("0",MONTH(MY4)),2)),[1]Transferencias!$Q$7:$Q$359),0)</f>
        <v>0</v>
      </c>
      <c r="MZ66" s="5">
        <f>IFERROR(SUMIF([1]Transferencias!$P$7:$Q$359,CONCATENATE("09",RIGHT(CONCATENATE("0",DAY(MZ4)),2),RIGHT(CONCATENATE("0",MONTH(MZ4)),2)),[1]Transferencias!$Q$7:$Q$359),0)</f>
        <v>0</v>
      </c>
      <c r="NA66" s="5">
        <f>IFERROR(SUMIF([1]Transferencias!$P$7:$Q$359,CONCATENATE("09",RIGHT(CONCATENATE("0",DAY(NA4)),2),RIGHT(CONCATENATE("0",MONTH(NA4)),2)),[1]Transferencias!$Q$7:$Q$359),0)</f>
        <v>0</v>
      </c>
      <c r="NB66" s="5">
        <f>IFERROR(SUMIF([1]Transferencias!$P$7:$Q$359,CONCATENATE("09",RIGHT(CONCATENATE("0",DAY(NB4)),2),RIGHT(CONCATENATE("0",MONTH(NB4)),2)),[1]Transferencias!$Q$7:$Q$359),0)</f>
        <v>0</v>
      </c>
    </row>
    <row r="67" spans="1:366" collapsed="1">
      <c r="A67" s="1" t="s">
        <v>181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</row>
    <row r="68" spans="1:366" ht="15" hidden="1" customHeight="1" outlineLevel="1">
      <c r="A68" s="19" t="s">
        <v>162</v>
      </c>
      <c r="B68" s="27">
        <f>SUM(B69:B70)</f>
        <v>0</v>
      </c>
      <c r="C68" s="27">
        <f t="shared" ref="C68:BN68" si="139">SUM(C69:C70)</f>
        <v>0</v>
      </c>
      <c r="D68" s="27">
        <f t="shared" si="139"/>
        <v>0</v>
      </c>
      <c r="E68" s="27">
        <f t="shared" si="139"/>
        <v>0</v>
      </c>
      <c r="F68" s="27">
        <f t="shared" si="139"/>
        <v>0</v>
      </c>
      <c r="G68" s="27">
        <f t="shared" si="139"/>
        <v>0</v>
      </c>
      <c r="H68" s="27">
        <f t="shared" si="139"/>
        <v>0</v>
      </c>
      <c r="I68" s="27">
        <f t="shared" si="139"/>
        <v>0</v>
      </c>
      <c r="J68" s="27">
        <f t="shared" si="139"/>
        <v>0</v>
      </c>
      <c r="K68" s="27">
        <f t="shared" si="139"/>
        <v>0</v>
      </c>
      <c r="L68" s="27">
        <f t="shared" si="139"/>
        <v>0</v>
      </c>
      <c r="M68" s="27">
        <f t="shared" si="139"/>
        <v>0</v>
      </c>
      <c r="N68" s="27">
        <f t="shared" si="139"/>
        <v>0</v>
      </c>
      <c r="O68" s="27">
        <f t="shared" si="139"/>
        <v>0</v>
      </c>
      <c r="P68" s="27">
        <f t="shared" si="139"/>
        <v>0</v>
      </c>
      <c r="Q68" s="27">
        <f t="shared" si="139"/>
        <v>0</v>
      </c>
      <c r="R68" s="27">
        <f t="shared" si="139"/>
        <v>0</v>
      </c>
      <c r="S68" s="27">
        <f t="shared" si="139"/>
        <v>0</v>
      </c>
      <c r="T68" s="27">
        <f t="shared" si="139"/>
        <v>0</v>
      </c>
      <c r="U68" s="27">
        <f t="shared" si="139"/>
        <v>0</v>
      </c>
      <c r="V68" s="27">
        <f t="shared" si="139"/>
        <v>0</v>
      </c>
      <c r="W68" s="27">
        <f t="shared" si="139"/>
        <v>0</v>
      </c>
      <c r="X68" s="27">
        <f t="shared" si="139"/>
        <v>0</v>
      </c>
      <c r="Y68" s="27">
        <f t="shared" si="139"/>
        <v>0</v>
      </c>
      <c r="Z68" s="27">
        <f t="shared" si="139"/>
        <v>0</v>
      </c>
      <c r="AA68" s="27">
        <f t="shared" si="139"/>
        <v>0</v>
      </c>
      <c r="AB68" s="27">
        <f t="shared" si="139"/>
        <v>0</v>
      </c>
      <c r="AC68" s="27">
        <f t="shared" si="139"/>
        <v>0</v>
      </c>
      <c r="AD68" s="27">
        <f t="shared" si="139"/>
        <v>0</v>
      </c>
      <c r="AE68" s="27">
        <f t="shared" si="139"/>
        <v>0</v>
      </c>
      <c r="AF68" s="27">
        <f t="shared" si="139"/>
        <v>0</v>
      </c>
      <c r="AG68" s="27">
        <f t="shared" si="139"/>
        <v>0</v>
      </c>
      <c r="AH68" s="27">
        <f t="shared" si="139"/>
        <v>0</v>
      </c>
      <c r="AI68" s="27">
        <f t="shared" si="139"/>
        <v>0</v>
      </c>
      <c r="AJ68" s="27">
        <f t="shared" si="139"/>
        <v>0</v>
      </c>
      <c r="AK68" s="27">
        <f t="shared" si="139"/>
        <v>0</v>
      </c>
      <c r="AL68" s="27">
        <f t="shared" si="139"/>
        <v>0</v>
      </c>
      <c r="AM68" s="27">
        <f t="shared" si="139"/>
        <v>0</v>
      </c>
      <c r="AN68" s="27">
        <f t="shared" si="139"/>
        <v>0</v>
      </c>
      <c r="AO68" s="27">
        <f t="shared" si="139"/>
        <v>0</v>
      </c>
      <c r="AP68" s="27">
        <f t="shared" si="139"/>
        <v>0</v>
      </c>
      <c r="AQ68" s="27">
        <f t="shared" si="139"/>
        <v>-1600000</v>
      </c>
      <c r="AR68" s="27">
        <f t="shared" si="139"/>
        <v>0</v>
      </c>
      <c r="AS68" s="27">
        <f t="shared" si="139"/>
        <v>0</v>
      </c>
      <c r="AT68" s="27">
        <f t="shared" si="139"/>
        <v>0</v>
      </c>
      <c r="AU68" s="27">
        <f t="shared" si="139"/>
        <v>0</v>
      </c>
      <c r="AV68" s="27">
        <f t="shared" si="139"/>
        <v>0</v>
      </c>
      <c r="AW68" s="27">
        <f t="shared" si="139"/>
        <v>0</v>
      </c>
      <c r="AX68" s="27">
        <f t="shared" si="139"/>
        <v>0</v>
      </c>
      <c r="AY68" s="27">
        <f t="shared" si="139"/>
        <v>0</v>
      </c>
      <c r="AZ68" s="27">
        <f t="shared" si="139"/>
        <v>0</v>
      </c>
      <c r="BA68" s="27">
        <f t="shared" si="139"/>
        <v>0</v>
      </c>
      <c r="BB68" s="27">
        <f t="shared" si="139"/>
        <v>0</v>
      </c>
      <c r="BC68" s="27">
        <f t="shared" si="139"/>
        <v>0</v>
      </c>
      <c r="BD68" s="27">
        <f t="shared" si="139"/>
        <v>0</v>
      </c>
      <c r="BE68" s="27">
        <f t="shared" si="139"/>
        <v>0</v>
      </c>
      <c r="BF68" s="27">
        <f t="shared" si="139"/>
        <v>0</v>
      </c>
      <c r="BG68" s="27">
        <f t="shared" si="139"/>
        <v>0</v>
      </c>
      <c r="BH68" s="27">
        <f t="shared" si="139"/>
        <v>0</v>
      </c>
      <c r="BI68" s="27">
        <f t="shared" si="139"/>
        <v>0</v>
      </c>
      <c r="BJ68" s="27">
        <f t="shared" si="139"/>
        <v>0</v>
      </c>
      <c r="BK68" s="27">
        <f t="shared" si="139"/>
        <v>0</v>
      </c>
      <c r="BL68" s="27">
        <f t="shared" si="139"/>
        <v>0</v>
      </c>
      <c r="BM68" s="27">
        <f t="shared" si="139"/>
        <v>0</v>
      </c>
      <c r="BN68" s="27">
        <f t="shared" si="139"/>
        <v>0</v>
      </c>
      <c r="BO68" s="27">
        <f t="shared" ref="BO68:DZ68" si="140">SUM(BO69:BO70)</f>
        <v>0</v>
      </c>
      <c r="BP68" s="27">
        <f t="shared" si="140"/>
        <v>0</v>
      </c>
      <c r="BQ68" s="27">
        <f t="shared" si="140"/>
        <v>0</v>
      </c>
      <c r="BR68" s="27">
        <f t="shared" si="140"/>
        <v>0</v>
      </c>
      <c r="BS68" s="27">
        <f t="shared" si="140"/>
        <v>0</v>
      </c>
      <c r="BT68" s="27">
        <f t="shared" si="140"/>
        <v>0</v>
      </c>
      <c r="BU68" s="27">
        <f t="shared" si="140"/>
        <v>0</v>
      </c>
      <c r="BV68" s="27">
        <f t="shared" si="140"/>
        <v>0</v>
      </c>
      <c r="BW68" s="27">
        <f t="shared" si="140"/>
        <v>0</v>
      </c>
      <c r="BX68" s="27">
        <f t="shared" si="140"/>
        <v>0</v>
      </c>
      <c r="BY68" s="27">
        <f t="shared" si="140"/>
        <v>0</v>
      </c>
      <c r="BZ68" s="27">
        <f t="shared" si="140"/>
        <v>0</v>
      </c>
      <c r="CA68" s="27">
        <f t="shared" si="140"/>
        <v>0</v>
      </c>
      <c r="CB68" s="27">
        <f t="shared" si="140"/>
        <v>0</v>
      </c>
      <c r="CC68" s="27">
        <f t="shared" si="140"/>
        <v>0</v>
      </c>
      <c r="CD68" s="27">
        <f t="shared" si="140"/>
        <v>0</v>
      </c>
      <c r="CE68" s="27">
        <f t="shared" si="140"/>
        <v>0</v>
      </c>
      <c r="CF68" s="27">
        <f t="shared" si="140"/>
        <v>0</v>
      </c>
      <c r="CG68" s="27">
        <f t="shared" si="140"/>
        <v>0</v>
      </c>
      <c r="CH68" s="27">
        <f t="shared" si="140"/>
        <v>0</v>
      </c>
      <c r="CI68" s="27">
        <f t="shared" si="140"/>
        <v>0</v>
      </c>
      <c r="CJ68" s="27">
        <f t="shared" si="140"/>
        <v>0</v>
      </c>
      <c r="CK68" s="27">
        <f t="shared" si="140"/>
        <v>0</v>
      </c>
      <c r="CL68" s="27">
        <f t="shared" si="140"/>
        <v>0</v>
      </c>
      <c r="CM68" s="27">
        <f t="shared" si="140"/>
        <v>0</v>
      </c>
      <c r="CN68" s="27">
        <f t="shared" si="140"/>
        <v>0</v>
      </c>
      <c r="CO68" s="27">
        <f t="shared" si="140"/>
        <v>0</v>
      </c>
      <c r="CP68" s="27">
        <f t="shared" si="140"/>
        <v>0</v>
      </c>
      <c r="CQ68" s="27">
        <f t="shared" si="140"/>
        <v>0</v>
      </c>
      <c r="CR68" s="27">
        <f t="shared" si="140"/>
        <v>0</v>
      </c>
      <c r="CS68" s="27">
        <f t="shared" si="140"/>
        <v>0</v>
      </c>
      <c r="CT68" s="27">
        <f t="shared" si="140"/>
        <v>0</v>
      </c>
      <c r="CU68" s="27">
        <f t="shared" si="140"/>
        <v>0</v>
      </c>
      <c r="CV68" s="27">
        <f t="shared" si="140"/>
        <v>0</v>
      </c>
      <c r="CW68" s="27">
        <f t="shared" si="140"/>
        <v>0</v>
      </c>
      <c r="CX68" s="27">
        <f t="shared" si="140"/>
        <v>0</v>
      </c>
      <c r="CY68" s="27">
        <f t="shared" si="140"/>
        <v>0</v>
      </c>
      <c r="CZ68" s="27">
        <f t="shared" si="140"/>
        <v>0</v>
      </c>
      <c r="DA68" s="27">
        <f t="shared" si="140"/>
        <v>0</v>
      </c>
      <c r="DB68" s="27">
        <f t="shared" si="140"/>
        <v>0</v>
      </c>
      <c r="DC68" s="27">
        <f t="shared" si="140"/>
        <v>0</v>
      </c>
      <c r="DD68" s="27">
        <f t="shared" si="140"/>
        <v>0</v>
      </c>
      <c r="DE68" s="27">
        <f t="shared" si="140"/>
        <v>0</v>
      </c>
      <c r="DF68" s="27">
        <f t="shared" si="140"/>
        <v>0</v>
      </c>
      <c r="DG68" s="27">
        <f t="shared" si="140"/>
        <v>0</v>
      </c>
      <c r="DH68" s="27">
        <f t="shared" si="140"/>
        <v>0</v>
      </c>
      <c r="DI68" s="27">
        <f t="shared" si="140"/>
        <v>0</v>
      </c>
      <c r="DJ68" s="27">
        <f t="shared" si="140"/>
        <v>0</v>
      </c>
      <c r="DK68" s="27">
        <f t="shared" si="140"/>
        <v>0</v>
      </c>
      <c r="DL68" s="27">
        <f t="shared" si="140"/>
        <v>0</v>
      </c>
      <c r="DM68" s="27">
        <f t="shared" si="140"/>
        <v>0</v>
      </c>
      <c r="DN68" s="27">
        <f t="shared" si="140"/>
        <v>0</v>
      </c>
      <c r="DO68" s="27">
        <f t="shared" si="140"/>
        <v>0</v>
      </c>
      <c r="DP68" s="27">
        <f t="shared" si="140"/>
        <v>0</v>
      </c>
      <c r="DQ68" s="27">
        <f t="shared" si="140"/>
        <v>0</v>
      </c>
      <c r="DR68" s="27">
        <f t="shared" si="140"/>
        <v>0</v>
      </c>
      <c r="DS68" s="27">
        <f t="shared" si="140"/>
        <v>0</v>
      </c>
      <c r="DT68" s="27">
        <f t="shared" si="140"/>
        <v>0</v>
      </c>
      <c r="DU68" s="27">
        <f t="shared" si="140"/>
        <v>0</v>
      </c>
      <c r="DV68" s="27">
        <f t="shared" si="140"/>
        <v>0</v>
      </c>
      <c r="DW68" s="27">
        <f t="shared" si="140"/>
        <v>0</v>
      </c>
      <c r="DX68" s="27">
        <f t="shared" si="140"/>
        <v>0</v>
      </c>
      <c r="DY68" s="27">
        <f t="shared" si="140"/>
        <v>0</v>
      </c>
      <c r="DZ68" s="27">
        <f t="shared" si="140"/>
        <v>0</v>
      </c>
      <c r="EA68" s="27">
        <f t="shared" ref="EA68:GL68" si="141">SUM(EA69:EA70)</f>
        <v>0</v>
      </c>
      <c r="EB68" s="27">
        <f t="shared" si="141"/>
        <v>0</v>
      </c>
      <c r="EC68" s="27">
        <f t="shared" si="141"/>
        <v>0</v>
      </c>
      <c r="ED68" s="27">
        <f t="shared" si="141"/>
        <v>0</v>
      </c>
      <c r="EE68" s="27">
        <f t="shared" si="141"/>
        <v>0</v>
      </c>
      <c r="EF68" s="27">
        <f t="shared" si="141"/>
        <v>0</v>
      </c>
      <c r="EG68" s="27">
        <f t="shared" si="141"/>
        <v>0</v>
      </c>
      <c r="EH68" s="27">
        <f t="shared" si="141"/>
        <v>0</v>
      </c>
      <c r="EI68" s="27">
        <f t="shared" si="141"/>
        <v>0</v>
      </c>
      <c r="EJ68" s="27">
        <f t="shared" si="141"/>
        <v>0</v>
      </c>
      <c r="EK68" s="27">
        <f t="shared" si="141"/>
        <v>0</v>
      </c>
      <c r="EL68" s="27">
        <f t="shared" si="141"/>
        <v>0</v>
      </c>
      <c r="EM68" s="27">
        <f t="shared" si="141"/>
        <v>0</v>
      </c>
      <c r="EN68" s="27">
        <f t="shared" si="141"/>
        <v>0</v>
      </c>
      <c r="EO68" s="27">
        <f t="shared" si="141"/>
        <v>0</v>
      </c>
      <c r="EP68" s="27">
        <f t="shared" si="141"/>
        <v>0</v>
      </c>
      <c r="EQ68" s="27">
        <f t="shared" si="141"/>
        <v>0</v>
      </c>
      <c r="ER68" s="27">
        <f t="shared" si="141"/>
        <v>0</v>
      </c>
      <c r="ES68" s="27">
        <f t="shared" si="141"/>
        <v>0</v>
      </c>
      <c r="ET68" s="27">
        <f t="shared" si="141"/>
        <v>0</v>
      </c>
      <c r="EU68" s="27">
        <f t="shared" si="141"/>
        <v>0</v>
      </c>
      <c r="EV68" s="27">
        <f t="shared" si="141"/>
        <v>0</v>
      </c>
      <c r="EW68" s="27">
        <f t="shared" si="141"/>
        <v>0</v>
      </c>
      <c r="EX68" s="27">
        <f t="shared" si="141"/>
        <v>0</v>
      </c>
      <c r="EY68" s="27">
        <f t="shared" si="141"/>
        <v>0</v>
      </c>
      <c r="EZ68" s="27">
        <f t="shared" si="141"/>
        <v>0</v>
      </c>
      <c r="FA68" s="27">
        <f t="shared" si="141"/>
        <v>0</v>
      </c>
      <c r="FB68" s="27">
        <f t="shared" si="141"/>
        <v>0</v>
      </c>
      <c r="FC68" s="27">
        <f t="shared" si="141"/>
        <v>0</v>
      </c>
      <c r="FD68" s="27">
        <f t="shared" si="141"/>
        <v>0</v>
      </c>
      <c r="FE68" s="27">
        <f t="shared" si="141"/>
        <v>0</v>
      </c>
      <c r="FF68" s="27">
        <f t="shared" si="141"/>
        <v>0</v>
      </c>
      <c r="FG68" s="27">
        <f t="shared" si="141"/>
        <v>0</v>
      </c>
      <c r="FH68" s="27">
        <f t="shared" si="141"/>
        <v>0</v>
      </c>
      <c r="FI68" s="27">
        <f t="shared" si="141"/>
        <v>0</v>
      </c>
      <c r="FJ68" s="27">
        <f t="shared" si="141"/>
        <v>0</v>
      </c>
      <c r="FK68" s="27">
        <f t="shared" si="141"/>
        <v>0</v>
      </c>
      <c r="FL68" s="27">
        <f t="shared" si="141"/>
        <v>0</v>
      </c>
      <c r="FM68" s="27">
        <f t="shared" si="141"/>
        <v>0</v>
      </c>
      <c r="FN68" s="27">
        <f t="shared" si="141"/>
        <v>0</v>
      </c>
      <c r="FO68" s="27">
        <f t="shared" si="141"/>
        <v>0</v>
      </c>
      <c r="FP68" s="27">
        <f t="shared" si="141"/>
        <v>0</v>
      </c>
      <c r="FQ68" s="27">
        <f t="shared" si="141"/>
        <v>0</v>
      </c>
      <c r="FR68" s="27">
        <f t="shared" si="141"/>
        <v>0</v>
      </c>
      <c r="FS68" s="27">
        <f t="shared" si="141"/>
        <v>0</v>
      </c>
      <c r="FT68" s="27">
        <f t="shared" si="141"/>
        <v>0</v>
      </c>
      <c r="FU68" s="27">
        <f t="shared" si="141"/>
        <v>0</v>
      </c>
      <c r="FV68" s="27">
        <f t="shared" si="141"/>
        <v>0</v>
      </c>
      <c r="FW68" s="27">
        <f t="shared" si="141"/>
        <v>0</v>
      </c>
      <c r="FX68" s="27">
        <f t="shared" si="141"/>
        <v>0</v>
      </c>
      <c r="FY68" s="27">
        <f t="shared" si="141"/>
        <v>0</v>
      </c>
      <c r="FZ68" s="27">
        <f t="shared" si="141"/>
        <v>0</v>
      </c>
      <c r="GA68" s="27">
        <f t="shared" si="141"/>
        <v>0</v>
      </c>
      <c r="GB68" s="27">
        <f t="shared" si="141"/>
        <v>0</v>
      </c>
      <c r="GC68" s="27">
        <f t="shared" si="141"/>
        <v>0</v>
      </c>
      <c r="GD68" s="27">
        <f t="shared" si="141"/>
        <v>0</v>
      </c>
      <c r="GE68" s="27">
        <f t="shared" si="141"/>
        <v>0</v>
      </c>
      <c r="GF68" s="27">
        <f t="shared" si="141"/>
        <v>0</v>
      </c>
      <c r="GG68" s="27">
        <f t="shared" si="141"/>
        <v>0</v>
      </c>
      <c r="GH68" s="27">
        <f t="shared" si="141"/>
        <v>0</v>
      </c>
      <c r="GI68" s="27">
        <f t="shared" si="141"/>
        <v>0</v>
      </c>
      <c r="GJ68" s="27">
        <f t="shared" si="141"/>
        <v>0</v>
      </c>
      <c r="GK68" s="27">
        <f t="shared" si="141"/>
        <v>0</v>
      </c>
      <c r="GL68" s="27">
        <f t="shared" si="141"/>
        <v>0</v>
      </c>
      <c r="GM68" s="27">
        <f t="shared" ref="GM68:IX68" si="142">SUM(GM69:GM70)</f>
        <v>0</v>
      </c>
      <c r="GN68" s="27">
        <f t="shared" si="142"/>
        <v>0</v>
      </c>
      <c r="GO68" s="27">
        <f t="shared" si="142"/>
        <v>0</v>
      </c>
      <c r="GP68" s="27">
        <f t="shared" si="142"/>
        <v>0</v>
      </c>
      <c r="GQ68" s="27">
        <f t="shared" si="142"/>
        <v>0</v>
      </c>
      <c r="GR68" s="27">
        <f t="shared" si="142"/>
        <v>0</v>
      </c>
      <c r="GS68" s="27">
        <f t="shared" si="142"/>
        <v>0</v>
      </c>
      <c r="GT68" s="27">
        <f t="shared" si="142"/>
        <v>0</v>
      </c>
      <c r="GU68" s="27">
        <f t="shared" si="142"/>
        <v>0</v>
      </c>
      <c r="GV68" s="27">
        <f t="shared" si="142"/>
        <v>0</v>
      </c>
      <c r="GW68" s="27">
        <f t="shared" si="142"/>
        <v>0</v>
      </c>
      <c r="GX68" s="27">
        <f t="shared" si="142"/>
        <v>0</v>
      </c>
      <c r="GY68" s="27">
        <f t="shared" si="142"/>
        <v>0</v>
      </c>
      <c r="GZ68" s="27">
        <f t="shared" si="142"/>
        <v>0</v>
      </c>
      <c r="HA68" s="27">
        <f t="shared" si="142"/>
        <v>0</v>
      </c>
      <c r="HB68" s="27">
        <f t="shared" si="142"/>
        <v>0</v>
      </c>
      <c r="HC68" s="27">
        <f t="shared" si="142"/>
        <v>0</v>
      </c>
      <c r="HD68" s="27">
        <f t="shared" si="142"/>
        <v>0</v>
      </c>
      <c r="HE68" s="27">
        <f t="shared" si="142"/>
        <v>0</v>
      </c>
      <c r="HF68" s="27">
        <f t="shared" si="142"/>
        <v>0</v>
      </c>
      <c r="HG68" s="27">
        <f t="shared" si="142"/>
        <v>0</v>
      </c>
      <c r="HH68" s="27">
        <f t="shared" si="142"/>
        <v>0</v>
      </c>
      <c r="HI68" s="27">
        <f t="shared" si="142"/>
        <v>0</v>
      </c>
      <c r="HJ68" s="27">
        <f t="shared" si="142"/>
        <v>0</v>
      </c>
      <c r="HK68" s="27">
        <f t="shared" si="142"/>
        <v>0</v>
      </c>
      <c r="HL68" s="27">
        <f t="shared" si="142"/>
        <v>0</v>
      </c>
      <c r="HM68" s="27">
        <f t="shared" si="142"/>
        <v>0</v>
      </c>
      <c r="HN68" s="27">
        <f t="shared" si="142"/>
        <v>0</v>
      </c>
      <c r="HO68" s="27">
        <f t="shared" si="142"/>
        <v>0</v>
      </c>
      <c r="HP68" s="27">
        <f t="shared" si="142"/>
        <v>0</v>
      </c>
      <c r="HQ68" s="27">
        <f t="shared" si="142"/>
        <v>0</v>
      </c>
      <c r="HR68" s="27">
        <f t="shared" si="142"/>
        <v>0</v>
      </c>
      <c r="HS68" s="27">
        <f t="shared" si="142"/>
        <v>0</v>
      </c>
      <c r="HT68" s="27">
        <f t="shared" si="142"/>
        <v>0</v>
      </c>
      <c r="HU68" s="27">
        <f t="shared" si="142"/>
        <v>0</v>
      </c>
      <c r="HV68" s="27">
        <f t="shared" si="142"/>
        <v>0</v>
      </c>
      <c r="HW68" s="27">
        <f t="shared" si="142"/>
        <v>0</v>
      </c>
      <c r="HX68" s="27">
        <f t="shared" si="142"/>
        <v>0</v>
      </c>
      <c r="HY68" s="27">
        <f t="shared" si="142"/>
        <v>0</v>
      </c>
      <c r="HZ68" s="27">
        <f t="shared" si="142"/>
        <v>0</v>
      </c>
      <c r="IA68" s="27">
        <f t="shared" si="142"/>
        <v>0</v>
      </c>
      <c r="IB68" s="27">
        <f t="shared" si="142"/>
        <v>0</v>
      </c>
      <c r="IC68" s="27">
        <f t="shared" si="142"/>
        <v>0</v>
      </c>
      <c r="ID68" s="27">
        <f t="shared" si="142"/>
        <v>0</v>
      </c>
      <c r="IE68" s="27">
        <f t="shared" si="142"/>
        <v>0</v>
      </c>
      <c r="IF68" s="27">
        <f t="shared" si="142"/>
        <v>0</v>
      </c>
      <c r="IG68" s="27">
        <f t="shared" si="142"/>
        <v>0</v>
      </c>
      <c r="IH68" s="27">
        <f t="shared" si="142"/>
        <v>0</v>
      </c>
      <c r="II68" s="27">
        <f t="shared" si="142"/>
        <v>0</v>
      </c>
      <c r="IJ68" s="27">
        <f t="shared" si="142"/>
        <v>0</v>
      </c>
      <c r="IK68" s="27">
        <f t="shared" si="142"/>
        <v>0</v>
      </c>
      <c r="IL68" s="27">
        <f t="shared" si="142"/>
        <v>0</v>
      </c>
      <c r="IM68" s="27">
        <f t="shared" si="142"/>
        <v>0</v>
      </c>
      <c r="IN68" s="27">
        <f t="shared" si="142"/>
        <v>0</v>
      </c>
      <c r="IO68" s="27">
        <f t="shared" si="142"/>
        <v>0</v>
      </c>
      <c r="IP68" s="27">
        <f t="shared" si="142"/>
        <v>0</v>
      </c>
      <c r="IQ68" s="27">
        <f t="shared" si="142"/>
        <v>0</v>
      </c>
      <c r="IR68" s="27">
        <f t="shared" si="142"/>
        <v>0</v>
      </c>
      <c r="IS68" s="27">
        <f t="shared" si="142"/>
        <v>0</v>
      </c>
      <c r="IT68" s="27">
        <f t="shared" si="142"/>
        <v>0</v>
      </c>
      <c r="IU68" s="27">
        <f t="shared" si="142"/>
        <v>0</v>
      </c>
      <c r="IV68" s="27">
        <f t="shared" si="142"/>
        <v>0</v>
      </c>
      <c r="IW68" s="27">
        <f t="shared" si="142"/>
        <v>0</v>
      </c>
      <c r="IX68" s="27">
        <f t="shared" si="142"/>
        <v>0</v>
      </c>
      <c r="IY68" s="27">
        <f t="shared" ref="IY68:LJ68" si="143">SUM(IY69:IY70)</f>
        <v>0</v>
      </c>
      <c r="IZ68" s="27">
        <f t="shared" si="143"/>
        <v>0</v>
      </c>
      <c r="JA68" s="27">
        <f t="shared" si="143"/>
        <v>0</v>
      </c>
      <c r="JB68" s="27">
        <f t="shared" si="143"/>
        <v>0</v>
      </c>
      <c r="JC68" s="27">
        <f t="shared" si="143"/>
        <v>0</v>
      </c>
      <c r="JD68" s="27">
        <f t="shared" si="143"/>
        <v>0</v>
      </c>
      <c r="JE68" s="27">
        <f t="shared" si="143"/>
        <v>0</v>
      </c>
      <c r="JF68" s="27">
        <f t="shared" si="143"/>
        <v>0</v>
      </c>
      <c r="JG68" s="27">
        <f t="shared" si="143"/>
        <v>0</v>
      </c>
      <c r="JH68" s="27">
        <f t="shared" si="143"/>
        <v>0</v>
      </c>
      <c r="JI68" s="27">
        <f t="shared" si="143"/>
        <v>0</v>
      </c>
      <c r="JJ68" s="27">
        <f t="shared" si="143"/>
        <v>0</v>
      </c>
      <c r="JK68" s="27">
        <f t="shared" si="143"/>
        <v>0</v>
      </c>
      <c r="JL68" s="27">
        <f t="shared" si="143"/>
        <v>0</v>
      </c>
      <c r="JM68" s="27">
        <f t="shared" si="143"/>
        <v>0</v>
      </c>
      <c r="JN68" s="27">
        <f t="shared" si="143"/>
        <v>0</v>
      </c>
      <c r="JO68" s="27">
        <f t="shared" si="143"/>
        <v>0</v>
      </c>
      <c r="JP68" s="27">
        <f t="shared" si="143"/>
        <v>0</v>
      </c>
      <c r="JQ68" s="27">
        <f t="shared" si="143"/>
        <v>0</v>
      </c>
      <c r="JR68" s="27">
        <f t="shared" si="143"/>
        <v>0</v>
      </c>
      <c r="JS68" s="27">
        <f t="shared" si="143"/>
        <v>0</v>
      </c>
      <c r="JT68" s="27">
        <f t="shared" si="143"/>
        <v>0</v>
      </c>
      <c r="JU68" s="27">
        <f t="shared" si="143"/>
        <v>0</v>
      </c>
      <c r="JV68" s="27">
        <f t="shared" si="143"/>
        <v>0</v>
      </c>
      <c r="JW68" s="27">
        <f t="shared" si="143"/>
        <v>0</v>
      </c>
      <c r="JX68" s="27">
        <f t="shared" si="143"/>
        <v>0</v>
      </c>
      <c r="JY68" s="27">
        <f t="shared" si="143"/>
        <v>0</v>
      </c>
      <c r="JZ68" s="27">
        <f t="shared" si="143"/>
        <v>0</v>
      </c>
      <c r="KA68" s="27">
        <f t="shared" si="143"/>
        <v>0</v>
      </c>
      <c r="KB68" s="27">
        <f t="shared" si="143"/>
        <v>0</v>
      </c>
      <c r="KC68" s="27">
        <f t="shared" si="143"/>
        <v>0</v>
      </c>
      <c r="KD68" s="27">
        <f t="shared" si="143"/>
        <v>0</v>
      </c>
      <c r="KE68" s="27">
        <f t="shared" si="143"/>
        <v>0</v>
      </c>
      <c r="KF68" s="27">
        <f t="shared" si="143"/>
        <v>0</v>
      </c>
      <c r="KG68" s="27">
        <f t="shared" si="143"/>
        <v>0</v>
      </c>
      <c r="KH68" s="27">
        <f t="shared" si="143"/>
        <v>0</v>
      </c>
      <c r="KI68" s="27">
        <f t="shared" si="143"/>
        <v>0</v>
      </c>
      <c r="KJ68" s="27">
        <f t="shared" si="143"/>
        <v>0</v>
      </c>
      <c r="KK68" s="27">
        <f t="shared" si="143"/>
        <v>0</v>
      </c>
      <c r="KL68" s="27">
        <f t="shared" si="143"/>
        <v>0</v>
      </c>
      <c r="KM68" s="27">
        <f t="shared" si="143"/>
        <v>0</v>
      </c>
      <c r="KN68" s="27">
        <f t="shared" si="143"/>
        <v>0</v>
      </c>
      <c r="KO68" s="27">
        <f t="shared" si="143"/>
        <v>0</v>
      </c>
      <c r="KP68" s="27">
        <f t="shared" si="143"/>
        <v>0</v>
      </c>
      <c r="KQ68" s="27">
        <f t="shared" si="143"/>
        <v>0</v>
      </c>
      <c r="KR68" s="27">
        <f t="shared" si="143"/>
        <v>0</v>
      </c>
      <c r="KS68" s="27">
        <f t="shared" si="143"/>
        <v>0</v>
      </c>
      <c r="KT68" s="27">
        <f t="shared" si="143"/>
        <v>0</v>
      </c>
      <c r="KU68" s="27">
        <f t="shared" si="143"/>
        <v>0</v>
      </c>
      <c r="KV68" s="27">
        <f t="shared" si="143"/>
        <v>0</v>
      </c>
      <c r="KW68" s="27">
        <f t="shared" si="143"/>
        <v>0</v>
      </c>
      <c r="KX68" s="27">
        <f t="shared" si="143"/>
        <v>0</v>
      </c>
      <c r="KY68" s="27">
        <f t="shared" si="143"/>
        <v>0</v>
      </c>
      <c r="KZ68" s="27">
        <f t="shared" si="143"/>
        <v>0</v>
      </c>
      <c r="LA68" s="27">
        <f t="shared" si="143"/>
        <v>0</v>
      </c>
      <c r="LB68" s="27">
        <f t="shared" si="143"/>
        <v>0</v>
      </c>
      <c r="LC68" s="27">
        <f t="shared" si="143"/>
        <v>0</v>
      </c>
      <c r="LD68" s="27">
        <f t="shared" si="143"/>
        <v>0</v>
      </c>
      <c r="LE68" s="27">
        <f t="shared" si="143"/>
        <v>0</v>
      </c>
      <c r="LF68" s="27">
        <f t="shared" si="143"/>
        <v>0</v>
      </c>
      <c r="LG68" s="27">
        <f t="shared" si="143"/>
        <v>0</v>
      </c>
      <c r="LH68" s="27">
        <f t="shared" si="143"/>
        <v>0</v>
      </c>
      <c r="LI68" s="27">
        <f t="shared" si="143"/>
        <v>0</v>
      </c>
      <c r="LJ68" s="27">
        <f t="shared" si="143"/>
        <v>0</v>
      </c>
      <c r="LK68" s="27">
        <f t="shared" ref="LK68:NB68" si="144">SUM(LK69:LK70)</f>
        <v>0</v>
      </c>
      <c r="LL68" s="27">
        <f t="shared" si="144"/>
        <v>0</v>
      </c>
      <c r="LM68" s="27">
        <f t="shared" si="144"/>
        <v>0</v>
      </c>
      <c r="LN68" s="27">
        <f t="shared" si="144"/>
        <v>0</v>
      </c>
      <c r="LO68" s="27">
        <f t="shared" si="144"/>
        <v>0</v>
      </c>
      <c r="LP68" s="27">
        <f t="shared" si="144"/>
        <v>0</v>
      </c>
      <c r="LQ68" s="27">
        <f t="shared" si="144"/>
        <v>0</v>
      </c>
      <c r="LR68" s="27">
        <f t="shared" si="144"/>
        <v>0</v>
      </c>
      <c r="LS68" s="27">
        <f t="shared" si="144"/>
        <v>0</v>
      </c>
      <c r="LT68" s="27">
        <f t="shared" si="144"/>
        <v>0</v>
      </c>
      <c r="LU68" s="27">
        <f t="shared" si="144"/>
        <v>0</v>
      </c>
      <c r="LV68" s="27">
        <f t="shared" si="144"/>
        <v>0</v>
      </c>
      <c r="LW68" s="27">
        <f t="shared" si="144"/>
        <v>0</v>
      </c>
      <c r="LX68" s="27">
        <f t="shared" si="144"/>
        <v>0</v>
      </c>
      <c r="LY68" s="27">
        <f t="shared" si="144"/>
        <v>0</v>
      </c>
      <c r="LZ68" s="27">
        <f t="shared" si="144"/>
        <v>0</v>
      </c>
      <c r="MA68" s="27">
        <f t="shared" si="144"/>
        <v>0</v>
      </c>
      <c r="MB68" s="27">
        <f t="shared" si="144"/>
        <v>0</v>
      </c>
      <c r="MC68" s="27">
        <f t="shared" si="144"/>
        <v>0</v>
      </c>
      <c r="MD68" s="27">
        <f t="shared" si="144"/>
        <v>0</v>
      </c>
      <c r="ME68" s="27">
        <f t="shared" si="144"/>
        <v>0</v>
      </c>
      <c r="MF68" s="27">
        <f t="shared" si="144"/>
        <v>0</v>
      </c>
      <c r="MG68" s="27">
        <f t="shared" si="144"/>
        <v>0</v>
      </c>
      <c r="MH68" s="27">
        <f t="shared" si="144"/>
        <v>0</v>
      </c>
      <c r="MI68" s="27">
        <f t="shared" si="144"/>
        <v>0</v>
      </c>
      <c r="MJ68" s="27">
        <f t="shared" si="144"/>
        <v>0</v>
      </c>
      <c r="MK68" s="27">
        <f t="shared" si="144"/>
        <v>0</v>
      </c>
      <c r="ML68" s="27">
        <f t="shared" si="144"/>
        <v>0</v>
      </c>
      <c r="MM68" s="27">
        <f t="shared" si="144"/>
        <v>0</v>
      </c>
      <c r="MN68" s="27">
        <f t="shared" si="144"/>
        <v>0</v>
      </c>
      <c r="MO68" s="27">
        <f t="shared" si="144"/>
        <v>0</v>
      </c>
      <c r="MP68" s="27">
        <f t="shared" si="144"/>
        <v>0</v>
      </c>
      <c r="MQ68" s="27">
        <f t="shared" si="144"/>
        <v>0</v>
      </c>
      <c r="MR68" s="27">
        <f t="shared" si="144"/>
        <v>0</v>
      </c>
      <c r="MS68" s="27">
        <f t="shared" si="144"/>
        <v>0</v>
      </c>
      <c r="MT68" s="27">
        <f t="shared" si="144"/>
        <v>0</v>
      </c>
      <c r="MU68" s="27">
        <f t="shared" si="144"/>
        <v>0</v>
      </c>
      <c r="MV68" s="27">
        <f t="shared" si="144"/>
        <v>0</v>
      </c>
      <c r="MW68" s="27">
        <f t="shared" si="144"/>
        <v>0</v>
      </c>
      <c r="MX68" s="27">
        <f t="shared" si="144"/>
        <v>0</v>
      </c>
      <c r="MY68" s="27">
        <f t="shared" si="144"/>
        <v>0</v>
      </c>
      <c r="MZ68" s="27">
        <f t="shared" si="144"/>
        <v>0</v>
      </c>
      <c r="NA68" s="27">
        <f t="shared" si="144"/>
        <v>0</v>
      </c>
      <c r="NB68" s="27">
        <f t="shared" si="144"/>
        <v>0</v>
      </c>
    </row>
    <row r="69" spans="1:366" ht="15" hidden="1" customHeight="1" outlineLevel="1">
      <c r="A69" s="1" t="s">
        <v>182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>
        <v>-1600000</v>
      </c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</row>
    <row r="70" spans="1:366" collapsed="1">
      <c r="A70" s="2" t="s">
        <v>165</v>
      </c>
      <c r="B70" s="5">
        <f>IFERROR(SUMIF([1]Transferencias!$R$7:$S$359,CONCATENATE("09",RIGHT(CONCATENATE("0",DAY(B4)),2),RIGHT(CONCATENATE("0",MONTH(B4)),2)),[1]Transferencias!$S$7:$S$359),0)</f>
        <v>0</v>
      </c>
      <c r="C70" s="5">
        <f>IFERROR(SUMIF([1]Transferencias!$R$7:$S$359,CONCATENATE("09",RIGHT(CONCATENATE("0",DAY(C4)),2),RIGHT(CONCATENATE("0",MONTH(C4)),2)),[1]Transferencias!$S$7:$S$359),0)</f>
        <v>0</v>
      </c>
      <c r="D70" s="5">
        <f>IFERROR(SUMIF([1]Transferencias!$R$7:$S$359,CONCATENATE("09",RIGHT(CONCATENATE("0",DAY(D4)),2),RIGHT(CONCATENATE("0",MONTH(D4)),2)),[1]Transferencias!$S$7:$S$359),0)</f>
        <v>0</v>
      </c>
      <c r="E70" s="5">
        <f>IFERROR(SUMIF([1]Transferencias!$R$7:$S$359,CONCATENATE("09",RIGHT(CONCATENATE("0",DAY(E4)),2),RIGHT(CONCATENATE("0",MONTH(E4)),2)),[1]Transferencias!$S$7:$S$359),0)</f>
        <v>0</v>
      </c>
      <c r="F70" s="5">
        <f>IFERROR(SUMIF([1]Transferencias!$R$7:$S$359,CONCATENATE("09",RIGHT(CONCATENATE("0",DAY(F4)),2),RIGHT(CONCATENATE("0",MONTH(F4)),2)),[1]Transferencias!$S$7:$S$359),0)</f>
        <v>0</v>
      </c>
      <c r="G70" s="5">
        <f>IFERROR(SUMIF([1]Transferencias!$R$7:$S$359,CONCATENATE("09",RIGHT(CONCATENATE("0",DAY(G4)),2),RIGHT(CONCATENATE("0",MONTH(G4)),2)),[1]Transferencias!$S$7:$S$359),0)</f>
        <v>0</v>
      </c>
      <c r="H70" s="5">
        <f>IFERROR(SUMIF([1]Transferencias!$R$7:$S$359,CONCATENATE("09",RIGHT(CONCATENATE("0",DAY(H4)),2),RIGHT(CONCATENATE("0",MONTH(H4)),2)),[1]Transferencias!$S$7:$S$359),0)</f>
        <v>0</v>
      </c>
      <c r="I70" s="5">
        <f>IFERROR(SUMIF([1]Transferencias!$R$7:$S$359,CONCATENATE("09",RIGHT(CONCATENATE("0",DAY(I4)),2),RIGHT(CONCATENATE("0",MONTH(I4)),2)),[1]Transferencias!$S$7:$S$359),0)</f>
        <v>0</v>
      </c>
      <c r="J70" s="5">
        <f>IFERROR(SUMIF([1]Transferencias!$R$7:$S$359,CONCATENATE("09",RIGHT(CONCATENATE("0",DAY(J4)),2),RIGHT(CONCATENATE("0",MONTH(J4)),2)),[1]Transferencias!$S$7:$S$359),0)</f>
        <v>0</v>
      </c>
      <c r="K70" s="5">
        <f>IFERROR(SUMIF([1]Transferencias!$R$7:$S$359,CONCATENATE("09",RIGHT(CONCATENATE("0",DAY(K4)),2),RIGHT(CONCATENATE("0",MONTH(K4)),2)),[1]Transferencias!$S$7:$S$359),0)</f>
        <v>0</v>
      </c>
      <c r="L70" s="5">
        <f>IFERROR(SUMIF([1]Transferencias!$R$7:$S$359,CONCATENATE("09",RIGHT(CONCATENATE("0",DAY(L4)),2),RIGHT(CONCATENATE("0",MONTH(L4)),2)),[1]Transferencias!$S$7:$S$359),0)</f>
        <v>0</v>
      </c>
      <c r="M70" s="5">
        <f>IFERROR(SUMIF([1]Transferencias!$R$7:$S$359,CONCATENATE("09",RIGHT(CONCATENATE("0",DAY(M4)),2),RIGHT(CONCATENATE("0",MONTH(M4)),2)),[1]Transferencias!$S$7:$S$359),0)</f>
        <v>0</v>
      </c>
      <c r="N70" s="5">
        <f>IFERROR(SUMIF([1]Transferencias!$R$7:$S$359,CONCATENATE("09",RIGHT(CONCATENATE("0",DAY(N4)),2),RIGHT(CONCATENATE("0",MONTH(N4)),2)),[1]Transferencias!$S$7:$S$359),0)</f>
        <v>0</v>
      </c>
      <c r="O70" s="5">
        <f>IFERROR(SUMIF([1]Transferencias!$R$7:$S$359,CONCATENATE("09",RIGHT(CONCATENATE("0",DAY(O4)),2),RIGHT(CONCATENATE("0",MONTH(O4)),2)),[1]Transferencias!$S$7:$S$359),0)</f>
        <v>0</v>
      </c>
      <c r="P70" s="5">
        <f>IFERROR(SUMIF([1]Transferencias!$R$7:$S$359,CONCATENATE("09",RIGHT(CONCATENATE("0",DAY(P4)),2),RIGHT(CONCATENATE("0",MONTH(P4)),2)),[1]Transferencias!$S$7:$S$359),0)</f>
        <v>0</v>
      </c>
      <c r="Q70" s="5">
        <f>IFERROR(SUMIF([1]Transferencias!$R$7:$S$359,CONCATENATE("09",RIGHT(CONCATENATE("0",DAY(Q4)),2),RIGHT(CONCATENATE("0",MONTH(Q4)),2)),[1]Transferencias!$S$7:$S$359),0)</f>
        <v>0</v>
      </c>
      <c r="R70" s="5">
        <f>IFERROR(SUMIF([1]Transferencias!$R$7:$S$359,CONCATENATE("09",RIGHT(CONCATENATE("0",DAY(R4)),2),RIGHT(CONCATENATE("0",MONTH(R4)),2)),[1]Transferencias!$S$7:$S$359),0)</f>
        <v>0</v>
      </c>
      <c r="S70" s="5">
        <f>IFERROR(SUMIF([1]Transferencias!$R$7:$S$359,CONCATENATE("09",RIGHT(CONCATENATE("0",DAY(S4)),2),RIGHT(CONCATENATE("0",MONTH(S4)),2)),[1]Transferencias!$S$7:$S$359),0)</f>
        <v>0</v>
      </c>
      <c r="T70" s="5">
        <f>IFERROR(SUMIF([1]Transferencias!$R$7:$S$359,CONCATENATE("09",RIGHT(CONCATENATE("0",DAY(T4)),2),RIGHT(CONCATENATE("0",MONTH(T4)),2)),[1]Transferencias!$S$7:$S$359),0)</f>
        <v>0</v>
      </c>
      <c r="U70" s="5">
        <f>IFERROR(SUMIF([1]Transferencias!$R$7:$S$359,CONCATENATE("09",RIGHT(CONCATENATE("0",DAY(U4)),2),RIGHT(CONCATENATE("0",MONTH(U4)),2)),[1]Transferencias!$S$7:$S$359),0)</f>
        <v>0</v>
      </c>
      <c r="V70" s="5">
        <f>IFERROR(SUMIF([1]Transferencias!$R$7:$S$359,CONCATENATE("09",RIGHT(CONCATENATE("0",DAY(V4)),2),RIGHT(CONCATENATE("0",MONTH(V4)),2)),[1]Transferencias!$S$7:$S$359),0)</f>
        <v>0</v>
      </c>
      <c r="W70" s="5">
        <f>IFERROR(SUMIF([1]Transferencias!$R$7:$S$359,CONCATENATE("09",RIGHT(CONCATENATE("0",DAY(W4)),2),RIGHT(CONCATENATE("0",MONTH(W4)),2)),[1]Transferencias!$S$7:$S$359),0)</f>
        <v>0</v>
      </c>
      <c r="X70" s="5">
        <f>IFERROR(SUMIF([1]Transferencias!$R$7:$S$359,CONCATENATE("09",RIGHT(CONCATENATE("0",DAY(X4)),2),RIGHT(CONCATENATE("0",MONTH(X4)),2)),[1]Transferencias!$S$7:$S$359),0)</f>
        <v>0</v>
      </c>
      <c r="Y70" s="5">
        <f>IFERROR(SUMIF([1]Transferencias!$R$7:$S$359,CONCATENATE("09",RIGHT(CONCATENATE("0",DAY(Y4)),2),RIGHT(CONCATENATE("0",MONTH(Y4)),2)),[1]Transferencias!$S$7:$S$359),0)</f>
        <v>0</v>
      </c>
      <c r="Z70" s="5">
        <f>IFERROR(SUMIF([1]Transferencias!$R$7:$S$359,CONCATENATE("09",RIGHT(CONCATENATE("0",DAY(Z4)),2),RIGHT(CONCATENATE("0",MONTH(Z4)),2)),[1]Transferencias!$S$7:$S$359),0)</f>
        <v>0</v>
      </c>
      <c r="AA70" s="5">
        <f>IFERROR(SUMIF([1]Transferencias!$R$7:$S$359,CONCATENATE("09",RIGHT(CONCATENATE("0",DAY(AA4)),2),RIGHT(CONCATENATE("0",MONTH(AA4)),2)),[1]Transferencias!$S$7:$S$359),0)</f>
        <v>0</v>
      </c>
      <c r="AB70" s="5">
        <f>IFERROR(SUMIF([1]Transferencias!$R$7:$S$359,CONCATENATE("09",RIGHT(CONCATENATE("0",DAY(AB4)),2),RIGHT(CONCATENATE("0",MONTH(AB4)),2)),[1]Transferencias!$S$7:$S$359),0)</f>
        <v>0</v>
      </c>
      <c r="AC70" s="5">
        <f>IFERROR(SUMIF([1]Transferencias!$R$7:$S$359,CONCATENATE("09",RIGHT(CONCATENATE("0",DAY(AC4)),2),RIGHT(CONCATENATE("0",MONTH(AC4)),2)),[1]Transferencias!$S$7:$S$359),0)</f>
        <v>0</v>
      </c>
      <c r="AD70" s="5">
        <f>IFERROR(SUMIF([1]Transferencias!$R$7:$S$359,CONCATENATE("09",RIGHT(CONCATENATE("0",DAY(AD4)),2),RIGHT(CONCATENATE("0",MONTH(AD4)),2)),[1]Transferencias!$S$7:$S$359),0)</f>
        <v>0</v>
      </c>
      <c r="AE70" s="5">
        <f>IFERROR(SUMIF([1]Transferencias!$R$7:$S$359,CONCATENATE("09",RIGHT(CONCATENATE("0",DAY(AE4)),2),RIGHT(CONCATENATE("0",MONTH(AE4)),2)),[1]Transferencias!$S$7:$S$359),0)</f>
        <v>0</v>
      </c>
      <c r="AF70" s="5">
        <f>IFERROR(SUMIF([1]Transferencias!$R$7:$S$359,CONCATENATE("09",RIGHT(CONCATENATE("0",DAY(AF4)),2),RIGHT(CONCATENATE("0",MONTH(AF4)),2)),[1]Transferencias!$S$7:$S$359),0)</f>
        <v>0</v>
      </c>
      <c r="AG70" s="5">
        <f>IFERROR(SUMIF([1]Transferencias!$R$7:$S$359,CONCATENATE("09",RIGHT(CONCATENATE("0",DAY(AG4)),2),RIGHT(CONCATENATE("0",MONTH(AG4)),2)),[1]Transferencias!$S$7:$S$359),0)</f>
        <v>0</v>
      </c>
      <c r="AH70" s="5">
        <f>IFERROR(SUMIF([1]Transferencias!$R$7:$S$359,CONCATENATE("09",RIGHT(CONCATENATE("0",DAY(AH4)),2),RIGHT(CONCATENATE("0",MONTH(AH4)),2)),[1]Transferencias!$S$7:$S$359),0)</f>
        <v>0</v>
      </c>
      <c r="AI70" s="5">
        <f>IFERROR(SUMIF([1]Transferencias!$R$7:$S$359,CONCATENATE("09",RIGHT(CONCATENATE("0",DAY(AI4)),2),RIGHT(CONCATENATE("0",MONTH(AI4)),2)),[1]Transferencias!$S$7:$S$359),0)</f>
        <v>0</v>
      </c>
      <c r="AJ70" s="5">
        <f>IFERROR(SUMIF([1]Transferencias!$R$7:$S$359,CONCATENATE("09",RIGHT(CONCATENATE("0",DAY(AJ4)),2),RIGHT(CONCATENATE("0",MONTH(AJ4)),2)),[1]Transferencias!$S$7:$S$359),0)</f>
        <v>0</v>
      </c>
      <c r="AK70" s="5">
        <f>IFERROR(SUMIF([1]Transferencias!$R$7:$S$359,CONCATENATE("09",RIGHT(CONCATENATE("0",DAY(AK4)),2),RIGHT(CONCATENATE("0",MONTH(AK4)),2)),[1]Transferencias!$S$7:$S$359),0)</f>
        <v>0</v>
      </c>
      <c r="AL70" s="5">
        <f>IFERROR(SUMIF([1]Transferencias!$R$7:$S$359,CONCATENATE("09",RIGHT(CONCATENATE("0",DAY(AL4)),2),RIGHT(CONCATENATE("0",MONTH(AL4)),2)),[1]Transferencias!$S$7:$S$359),0)</f>
        <v>0</v>
      </c>
      <c r="AM70" s="5">
        <f>IFERROR(SUMIF([1]Transferencias!$R$7:$S$359,CONCATENATE("09",RIGHT(CONCATENATE("0",DAY(AM4)),2),RIGHT(CONCATENATE("0",MONTH(AM4)),2)),[1]Transferencias!$S$7:$S$359),0)</f>
        <v>0</v>
      </c>
      <c r="AN70" s="5">
        <f>IFERROR(SUMIF([1]Transferencias!$R$7:$S$359,CONCATENATE("09",RIGHT(CONCATENATE("0",DAY(AN4)),2),RIGHT(CONCATENATE("0",MONTH(AN4)),2)),[1]Transferencias!$S$7:$S$359),0)</f>
        <v>0</v>
      </c>
      <c r="AO70" s="5">
        <f>IFERROR(SUMIF([1]Transferencias!$R$7:$S$359,CONCATENATE("09",RIGHT(CONCATENATE("0",DAY(AO4)),2),RIGHT(CONCATENATE("0",MONTH(AO4)),2)),[1]Transferencias!$S$7:$S$359),0)</f>
        <v>0</v>
      </c>
      <c r="AP70" s="5">
        <f>IFERROR(SUMIF([1]Transferencias!$R$7:$S$359,CONCATENATE("09",RIGHT(CONCATENATE("0",DAY(AP4)),2),RIGHT(CONCATENATE("0",MONTH(AP4)),2)),[1]Transferencias!$S$7:$S$359),0)</f>
        <v>0</v>
      </c>
      <c r="AQ70" s="5">
        <f>IFERROR(SUMIF([1]Transferencias!$R$7:$S$359,CONCATENATE("09",RIGHT(CONCATENATE("0",DAY(AQ4)),2),RIGHT(CONCATENATE("0",MONTH(AQ4)),2)),[1]Transferencias!$S$7:$S$359),0)</f>
        <v>0</v>
      </c>
      <c r="AR70" s="5">
        <f>IFERROR(SUMIF([1]Transferencias!$R$7:$S$359,CONCATENATE("09",RIGHT(CONCATENATE("0",DAY(AR4)),2),RIGHT(CONCATENATE("0",MONTH(AR4)),2)),[1]Transferencias!$S$7:$S$359),0)</f>
        <v>0</v>
      </c>
      <c r="AS70" s="5">
        <f>IFERROR(SUMIF([1]Transferencias!$R$7:$S$359,CONCATENATE("09",RIGHT(CONCATENATE("0",DAY(AS4)),2),RIGHT(CONCATENATE("0",MONTH(AS4)),2)),[1]Transferencias!$S$7:$S$359),0)</f>
        <v>0</v>
      </c>
      <c r="AT70" s="5">
        <f>IFERROR(SUMIF([1]Transferencias!$R$7:$S$359,CONCATENATE("09",RIGHT(CONCATENATE("0",DAY(AT4)),2),RIGHT(CONCATENATE("0",MONTH(AT4)),2)),[1]Transferencias!$S$7:$S$359),0)</f>
        <v>0</v>
      </c>
      <c r="AU70" s="5">
        <f>IFERROR(SUMIF([1]Transferencias!$R$7:$S$359,CONCATENATE("09",RIGHT(CONCATENATE("0",DAY(AU4)),2),RIGHT(CONCATENATE("0",MONTH(AU4)),2)),[1]Transferencias!$S$7:$S$359),0)</f>
        <v>0</v>
      </c>
      <c r="AV70" s="5">
        <f>IFERROR(SUMIF([1]Transferencias!$R$7:$S$359,CONCATENATE("09",RIGHT(CONCATENATE("0",DAY(AV4)),2),RIGHT(CONCATENATE("0",MONTH(AV4)),2)),[1]Transferencias!$S$7:$S$359),0)</f>
        <v>0</v>
      </c>
      <c r="AW70" s="5">
        <f>IFERROR(SUMIF([1]Transferencias!$R$7:$S$359,CONCATENATE("09",RIGHT(CONCATENATE("0",DAY(AW4)),2),RIGHT(CONCATENATE("0",MONTH(AW4)),2)),[1]Transferencias!$S$7:$S$359),0)</f>
        <v>0</v>
      </c>
      <c r="AX70" s="5">
        <f>IFERROR(SUMIF([1]Transferencias!$R$7:$S$359,CONCATENATE("09",RIGHT(CONCATENATE("0",DAY(AX4)),2),RIGHT(CONCATENATE("0",MONTH(AX4)),2)),[1]Transferencias!$S$7:$S$359),0)</f>
        <v>0</v>
      </c>
      <c r="AY70" s="5">
        <f>IFERROR(SUMIF([1]Transferencias!$R$7:$S$359,CONCATENATE("09",RIGHT(CONCATENATE("0",DAY(AY4)),2),RIGHT(CONCATENATE("0",MONTH(AY4)),2)),[1]Transferencias!$S$7:$S$359),0)</f>
        <v>0</v>
      </c>
      <c r="AZ70" s="5">
        <f>IFERROR(SUMIF([1]Transferencias!$R$7:$S$359,CONCATENATE("09",RIGHT(CONCATENATE("0",DAY(AZ4)),2),RIGHT(CONCATENATE("0",MONTH(AZ4)),2)),[1]Transferencias!$S$7:$S$359),0)</f>
        <v>0</v>
      </c>
      <c r="BA70" s="5">
        <f>IFERROR(SUMIF([1]Transferencias!$R$7:$S$359,CONCATENATE("09",RIGHT(CONCATENATE("0",DAY(BA4)),2),RIGHT(CONCATENATE("0",MONTH(BA4)),2)),[1]Transferencias!$S$7:$S$359),0)</f>
        <v>0</v>
      </c>
      <c r="BB70" s="5">
        <f>IFERROR(SUMIF([1]Transferencias!$R$7:$S$359,CONCATENATE("09",RIGHT(CONCATENATE("0",DAY(BB4)),2),RIGHT(CONCATENATE("0",MONTH(BB4)),2)),[1]Transferencias!$S$7:$S$359),0)</f>
        <v>0</v>
      </c>
      <c r="BC70" s="5">
        <f>IFERROR(SUMIF([1]Transferencias!$R$7:$S$359,CONCATENATE("09",RIGHT(CONCATENATE("0",DAY(BC4)),2),RIGHT(CONCATENATE("0",MONTH(BC4)),2)),[1]Transferencias!$S$7:$S$359),0)</f>
        <v>0</v>
      </c>
      <c r="BD70" s="5">
        <f>IFERROR(SUMIF([1]Transferencias!$R$7:$S$359,CONCATENATE("09",RIGHT(CONCATENATE("0",DAY(BD4)),2),RIGHT(CONCATENATE("0",MONTH(BD4)),2)),[1]Transferencias!$S$7:$S$359),0)</f>
        <v>0</v>
      </c>
      <c r="BE70" s="5">
        <f>IFERROR(SUMIF([1]Transferencias!$R$7:$S$359,CONCATENATE("09",RIGHT(CONCATENATE("0",DAY(BE4)),2),RIGHT(CONCATENATE("0",MONTH(BE4)),2)),[1]Transferencias!$S$7:$S$359),0)</f>
        <v>0</v>
      </c>
      <c r="BF70" s="5">
        <f>IFERROR(SUMIF([1]Transferencias!$R$7:$S$359,CONCATENATE("09",RIGHT(CONCATENATE("0",DAY(BF4)),2),RIGHT(CONCATENATE("0",MONTH(BF4)),2)),[1]Transferencias!$S$7:$S$359),0)</f>
        <v>0</v>
      </c>
      <c r="BG70" s="5">
        <f>IFERROR(SUMIF([1]Transferencias!$R$7:$S$359,CONCATENATE("09",RIGHT(CONCATENATE("0",DAY(BG4)),2),RIGHT(CONCATENATE("0",MONTH(BG4)),2)),[1]Transferencias!$S$7:$S$359),0)</f>
        <v>0</v>
      </c>
      <c r="BH70" s="5">
        <f>IFERROR(SUMIF([1]Transferencias!$R$7:$S$359,CONCATENATE("09",RIGHT(CONCATENATE("0",DAY(BH4)),2),RIGHT(CONCATENATE("0",MONTH(BH4)),2)),[1]Transferencias!$S$7:$S$359),0)</f>
        <v>0</v>
      </c>
      <c r="BI70" s="5">
        <f>IFERROR(SUMIF([1]Transferencias!$R$7:$S$359,CONCATENATE("09",RIGHT(CONCATENATE("0",DAY(BI4)),2),RIGHT(CONCATENATE("0",MONTH(BI4)),2)),[1]Transferencias!$S$7:$S$359),0)</f>
        <v>0</v>
      </c>
      <c r="BJ70" s="5">
        <f>IFERROR(SUMIF([1]Transferencias!$R$7:$S$359,CONCATENATE("09",RIGHT(CONCATENATE("0",DAY(BJ4)),2),RIGHT(CONCATENATE("0",MONTH(BJ4)),2)),[1]Transferencias!$S$7:$S$359),0)</f>
        <v>0</v>
      </c>
      <c r="BK70" s="5">
        <f>IFERROR(SUMIF([1]Transferencias!$R$7:$S$359,CONCATENATE("09",RIGHT(CONCATENATE("0",DAY(BK4)),2),RIGHT(CONCATENATE("0",MONTH(BK4)),2)),[1]Transferencias!$S$7:$S$359),0)</f>
        <v>0</v>
      </c>
      <c r="BL70" s="5">
        <f>IFERROR(SUMIF([1]Transferencias!$R$7:$S$359,CONCATENATE("09",RIGHT(CONCATENATE("0",DAY(BL4)),2),RIGHT(CONCATENATE("0",MONTH(BL4)),2)),[1]Transferencias!$S$7:$S$359),0)</f>
        <v>0</v>
      </c>
      <c r="BM70" s="5">
        <f>IFERROR(SUMIF([1]Transferencias!$R$7:$S$359,CONCATENATE("09",RIGHT(CONCATENATE("0",DAY(BM4)),2),RIGHT(CONCATENATE("0",MONTH(BM4)),2)),[1]Transferencias!$S$7:$S$359),0)</f>
        <v>0</v>
      </c>
      <c r="BN70" s="5">
        <f>IFERROR(SUMIF([1]Transferencias!$R$7:$S$359,CONCATENATE("09",RIGHT(CONCATENATE("0",DAY(BN4)),2),RIGHT(CONCATENATE("0",MONTH(BN4)),2)),[1]Transferencias!$S$7:$S$359),0)</f>
        <v>0</v>
      </c>
      <c r="BO70" s="5">
        <f>IFERROR(SUMIF([1]Transferencias!$R$7:$S$359,CONCATENATE("09",RIGHT(CONCATENATE("0",DAY(BO4)),2),RIGHT(CONCATENATE("0",MONTH(BO4)),2)),[1]Transferencias!$S$7:$S$359),0)</f>
        <v>0</v>
      </c>
      <c r="BP70" s="5">
        <f>IFERROR(SUMIF([1]Transferencias!$R$7:$S$359,CONCATENATE("09",RIGHT(CONCATENATE("0",DAY(BP4)),2),RIGHT(CONCATENATE("0",MONTH(BP4)),2)),[1]Transferencias!$S$7:$S$359),0)</f>
        <v>0</v>
      </c>
      <c r="BQ70" s="5">
        <f>IFERROR(SUMIF([1]Transferencias!$R$7:$S$359,CONCATENATE("09",RIGHT(CONCATENATE("0",DAY(BQ4)),2),RIGHT(CONCATENATE("0",MONTH(BQ4)),2)),[1]Transferencias!$S$7:$S$359),0)</f>
        <v>0</v>
      </c>
      <c r="BR70" s="5">
        <f>IFERROR(SUMIF([1]Transferencias!$R$7:$S$359,CONCATENATE("09",RIGHT(CONCATENATE("0",DAY(BR4)),2),RIGHT(CONCATENATE("0",MONTH(BR4)),2)),[1]Transferencias!$S$7:$S$359),0)</f>
        <v>0</v>
      </c>
      <c r="BS70" s="5">
        <f>IFERROR(SUMIF([1]Transferencias!$R$7:$S$359,CONCATENATE("09",RIGHT(CONCATENATE("0",DAY(BS4)),2),RIGHT(CONCATENATE("0",MONTH(BS4)),2)),[1]Transferencias!$S$7:$S$359),0)</f>
        <v>0</v>
      </c>
      <c r="BT70" s="5">
        <f>IFERROR(SUMIF([1]Transferencias!$R$7:$S$359,CONCATENATE("09",RIGHT(CONCATENATE("0",DAY(BT4)),2),RIGHT(CONCATENATE("0",MONTH(BT4)),2)),[1]Transferencias!$S$7:$S$359),0)</f>
        <v>0</v>
      </c>
      <c r="BU70" s="5">
        <f>IFERROR(SUMIF([1]Transferencias!$R$7:$S$359,CONCATENATE("09",RIGHT(CONCATENATE("0",DAY(BU4)),2),RIGHT(CONCATENATE("0",MONTH(BU4)),2)),[1]Transferencias!$S$7:$S$359),0)</f>
        <v>0</v>
      </c>
      <c r="BV70" s="5">
        <f>IFERROR(SUMIF([1]Transferencias!$R$7:$S$359,CONCATENATE("09",RIGHT(CONCATENATE("0",DAY(BV4)),2),RIGHT(CONCATENATE("0",MONTH(BV4)),2)),[1]Transferencias!$S$7:$S$359),0)</f>
        <v>0</v>
      </c>
      <c r="BW70" s="5">
        <f>IFERROR(SUMIF([1]Transferencias!$R$7:$S$359,CONCATENATE("09",RIGHT(CONCATENATE("0",DAY(BW4)),2),RIGHT(CONCATENATE("0",MONTH(BW4)),2)),[1]Transferencias!$S$7:$S$359),0)</f>
        <v>0</v>
      </c>
      <c r="BX70" s="5">
        <f>IFERROR(SUMIF([1]Transferencias!$R$7:$S$359,CONCATENATE("09",RIGHT(CONCATENATE("0",DAY(BX4)),2),RIGHT(CONCATENATE("0",MONTH(BX4)),2)),[1]Transferencias!$S$7:$S$359),0)</f>
        <v>0</v>
      </c>
      <c r="BY70" s="5">
        <f>IFERROR(SUMIF([1]Transferencias!$R$7:$S$359,CONCATENATE("09",RIGHT(CONCATENATE("0",DAY(BY4)),2),RIGHT(CONCATENATE("0",MONTH(BY4)),2)),[1]Transferencias!$S$7:$S$359),0)</f>
        <v>0</v>
      </c>
      <c r="BZ70" s="5">
        <f>IFERROR(SUMIF([1]Transferencias!$R$7:$S$359,CONCATENATE("09",RIGHT(CONCATENATE("0",DAY(BZ4)),2),RIGHT(CONCATENATE("0",MONTH(BZ4)),2)),[1]Transferencias!$S$7:$S$359),0)</f>
        <v>0</v>
      </c>
      <c r="CA70" s="5">
        <f>IFERROR(SUMIF([1]Transferencias!$R$7:$S$359,CONCATENATE("09",RIGHT(CONCATENATE("0",DAY(CA4)),2),RIGHT(CONCATENATE("0",MONTH(CA4)),2)),[1]Transferencias!$S$7:$S$359),0)</f>
        <v>0</v>
      </c>
      <c r="CB70" s="5">
        <f>IFERROR(SUMIF([1]Transferencias!$R$7:$S$359,CONCATENATE("09",RIGHT(CONCATENATE("0",DAY(CB4)),2),RIGHT(CONCATENATE("0",MONTH(CB4)),2)),[1]Transferencias!$S$7:$S$359),0)</f>
        <v>0</v>
      </c>
      <c r="CC70" s="5">
        <f>IFERROR(SUMIF([1]Transferencias!$R$7:$S$359,CONCATENATE("09",RIGHT(CONCATENATE("0",DAY(CC4)),2),RIGHT(CONCATENATE("0",MONTH(CC4)),2)),[1]Transferencias!$S$7:$S$359),0)</f>
        <v>0</v>
      </c>
      <c r="CD70" s="5">
        <f>IFERROR(SUMIF([1]Transferencias!$R$7:$S$359,CONCATENATE("09",RIGHT(CONCATENATE("0",DAY(CD4)),2),RIGHT(CONCATENATE("0",MONTH(CD4)),2)),[1]Transferencias!$S$7:$S$359),0)</f>
        <v>0</v>
      </c>
      <c r="CE70" s="5">
        <f>IFERROR(SUMIF([1]Transferencias!$R$7:$S$359,CONCATENATE("09",RIGHT(CONCATENATE("0",DAY(CE4)),2),RIGHT(CONCATENATE("0",MONTH(CE4)),2)),[1]Transferencias!$S$7:$S$359),0)</f>
        <v>0</v>
      </c>
      <c r="CF70" s="5">
        <f>IFERROR(SUMIF([1]Transferencias!$R$7:$S$359,CONCATENATE("09",RIGHT(CONCATENATE("0",DAY(CF4)),2),RIGHT(CONCATENATE("0",MONTH(CF4)),2)),[1]Transferencias!$S$7:$S$359),0)</f>
        <v>0</v>
      </c>
      <c r="CG70" s="5">
        <f>IFERROR(SUMIF([1]Transferencias!$R$7:$S$359,CONCATENATE("09",RIGHT(CONCATENATE("0",DAY(CG4)),2),RIGHT(CONCATENATE("0",MONTH(CG4)),2)),[1]Transferencias!$S$7:$S$359),0)</f>
        <v>0</v>
      </c>
      <c r="CH70" s="5">
        <f>IFERROR(SUMIF([1]Transferencias!$R$7:$S$359,CONCATENATE("09",RIGHT(CONCATENATE("0",DAY(CH4)),2),RIGHT(CONCATENATE("0",MONTH(CH4)),2)),[1]Transferencias!$S$7:$S$359),0)</f>
        <v>0</v>
      </c>
      <c r="CI70" s="5">
        <f>IFERROR(SUMIF([1]Transferencias!$R$7:$S$359,CONCATENATE("09",RIGHT(CONCATENATE("0",DAY(CI4)),2),RIGHT(CONCATENATE("0",MONTH(CI4)),2)),[1]Transferencias!$S$7:$S$359),0)</f>
        <v>0</v>
      </c>
      <c r="CJ70" s="5">
        <f>IFERROR(SUMIF([1]Transferencias!$R$7:$S$359,CONCATENATE("09",RIGHT(CONCATENATE("0",DAY(CJ4)),2),RIGHT(CONCATENATE("0",MONTH(CJ4)),2)),[1]Transferencias!$S$7:$S$359),0)</f>
        <v>0</v>
      </c>
      <c r="CK70" s="5">
        <f>IFERROR(SUMIF([1]Transferencias!$R$7:$S$359,CONCATENATE("09",RIGHT(CONCATENATE("0",DAY(CK4)),2),RIGHT(CONCATENATE("0",MONTH(CK4)),2)),[1]Transferencias!$S$7:$S$359),0)</f>
        <v>0</v>
      </c>
      <c r="CL70" s="5">
        <f>IFERROR(SUMIF([1]Transferencias!$R$7:$S$359,CONCATENATE("09",RIGHT(CONCATENATE("0",DAY(CL4)),2),RIGHT(CONCATENATE("0",MONTH(CL4)),2)),[1]Transferencias!$S$7:$S$359),0)</f>
        <v>0</v>
      </c>
      <c r="CM70" s="5">
        <f>IFERROR(SUMIF([1]Transferencias!$R$7:$S$359,CONCATENATE("09",RIGHT(CONCATENATE("0",DAY(CM4)),2),RIGHT(CONCATENATE("0",MONTH(CM4)),2)),[1]Transferencias!$S$7:$S$359),0)</f>
        <v>0</v>
      </c>
      <c r="CN70" s="5">
        <f>IFERROR(SUMIF([1]Transferencias!$R$7:$S$359,CONCATENATE("09",RIGHT(CONCATENATE("0",DAY(CN4)),2),RIGHT(CONCATENATE("0",MONTH(CN4)),2)),[1]Transferencias!$S$7:$S$359),0)</f>
        <v>0</v>
      </c>
      <c r="CO70" s="5">
        <f>IFERROR(SUMIF([1]Transferencias!$R$7:$S$359,CONCATENATE("09",RIGHT(CONCATENATE("0",DAY(CO4)),2),RIGHT(CONCATENATE("0",MONTH(CO4)),2)),[1]Transferencias!$S$7:$S$359),0)</f>
        <v>0</v>
      </c>
      <c r="CP70" s="5">
        <f>IFERROR(SUMIF([1]Transferencias!$R$7:$S$359,CONCATENATE("09",RIGHT(CONCATENATE("0",DAY(CP4)),2),RIGHT(CONCATENATE("0",MONTH(CP4)),2)),[1]Transferencias!$S$7:$S$359),0)</f>
        <v>0</v>
      </c>
      <c r="CQ70" s="5">
        <f>IFERROR(SUMIF([1]Transferencias!$R$7:$S$359,CONCATENATE("09",RIGHT(CONCATENATE("0",DAY(CQ4)),2),RIGHT(CONCATENATE("0",MONTH(CQ4)),2)),[1]Transferencias!$S$7:$S$359),0)</f>
        <v>0</v>
      </c>
      <c r="CR70" s="5">
        <f>IFERROR(SUMIF([1]Transferencias!$R$7:$S$359,CONCATENATE("09",RIGHT(CONCATENATE("0",DAY(CR4)),2),RIGHT(CONCATENATE("0",MONTH(CR4)),2)),[1]Transferencias!$S$7:$S$359),0)</f>
        <v>0</v>
      </c>
      <c r="CS70" s="5">
        <f>IFERROR(SUMIF([1]Transferencias!$R$7:$S$359,CONCATENATE("09",RIGHT(CONCATENATE("0",DAY(CS4)),2),RIGHT(CONCATENATE("0",MONTH(CS4)),2)),[1]Transferencias!$S$7:$S$359),0)</f>
        <v>0</v>
      </c>
      <c r="CT70" s="5">
        <f>IFERROR(SUMIF([1]Transferencias!$R$7:$S$359,CONCATENATE("09",RIGHT(CONCATENATE("0",DAY(CT4)),2),RIGHT(CONCATENATE("0",MONTH(CT4)),2)),[1]Transferencias!$S$7:$S$359),0)</f>
        <v>0</v>
      </c>
      <c r="CU70" s="5">
        <f>IFERROR(SUMIF([1]Transferencias!$R$7:$S$359,CONCATENATE("09",RIGHT(CONCATENATE("0",DAY(CU4)),2),RIGHT(CONCATENATE("0",MONTH(CU4)),2)),[1]Transferencias!$S$7:$S$359),0)</f>
        <v>0</v>
      </c>
      <c r="CV70" s="5">
        <f>IFERROR(SUMIF([1]Transferencias!$R$7:$S$359,CONCATENATE("09",RIGHT(CONCATENATE("0",DAY(CV4)),2),RIGHT(CONCATENATE("0",MONTH(CV4)),2)),[1]Transferencias!$S$7:$S$359),0)</f>
        <v>0</v>
      </c>
      <c r="CW70" s="5">
        <f>IFERROR(SUMIF([1]Transferencias!$R$7:$S$359,CONCATENATE("09",RIGHT(CONCATENATE("0",DAY(CW4)),2),RIGHT(CONCATENATE("0",MONTH(CW4)),2)),[1]Transferencias!$S$7:$S$359),0)</f>
        <v>0</v>
      </c>
      <c r="CX70" s="5">
        <f>IFERROR(SUMIF([1]Transferencias!$R$7:$S$359,CONCATENATE("09",RIGHT(CONCATENATE("0",DAY(CX4)),2),RIGHT(CONCATENATE("0",MONTH(CX4)),2)),[1]Transferencias!$S$7:$S$359),0)</f>
        <v>0</v>
      </c>
      <c r="CY70" s="5">
        <f>IFERROR(SUMIF([1]Transferencias!$R$7:$S$359,CONCATENATE("09",RIGHT(CONCATENATE("0",DAY(CY4)),2),RIGHT(CONCATENATE("0",MONTH(CY4)),2)),[1]Transferencias!$S$7:$S$359),0)</f>
        <v>0</v>
      </c>
      <c r="CZ70" s="5">
        <f>IFERROR(SUMIF([1]Transferencias!$R$7:$S$359,CONCATENATE("09",RIGHT(CONCATENATE("0",DAY(CZ4)),2),RIGHT(CONCATENATE("0",MONTH(CZ4)),2)),[1]Transferencias!$S$7:$S$359),0)</f>
        <v>0</v>
      </c>
      <c r="DA70" s="5">
        <f>IFERROR(SUMIF([1]Transferencias!$R$7:$S$359,CONCATENATE("09",RIGHT(CONCATENATE("0",DAY(DA4)),2),RIGHT(CONCATENATE("0",MONTH(DA4)),2)),[1]Transferencias!$S$7:$S$359),0)</f>
        <v>0</v>
      </c>
      <c r="DB70" s="5">
        <f>IFERROR(SUMIF([1]Transferencias!$R$7:$S$359,CONCATENATE("09",RIGHT(CONCATENATE("0",DAY(DB4)),2),RIGHT(CONCATENATE("0",MONTH(DB4)),2)),[1]Transferencias!$S$7:$S$359),0)</f>
        <v>0</v>
      </c>
      <c r="DC70" s="5">
        <f>IFERROR(SUMIF([1]Transferencias!$R$7:$S$359,CONCATENATE("09",RIGHT(CONCATENATE("0",DAY(DC4)),2),RIGHT(CONCATENATE("0",MONTH(DC4)),2)),[1]Transferencias!$S$7:$S$359),0)</f>
        <v>0</v>
      </c>
      <c r="DD70" s="5">
        <f>IFERROR(SUMIF([1]Transferencias!$R$7:$S$359,CONCATENATE("09",RIGHT(CONCATENATE("0",DAY(DD4)),2),RIGHT(CONCATENATE("0",MONTH(DD4)),2)),[1]Transferencias!$S$7:$S$359),0)</f>
        <v>0</v>
      </c>
      <c r="DE70" s="5">
        <f>IFERROR(SUMIF([1]Transferencias!$R$7:$S$359,CONCATENATE("09",RIGHT(CONCATENATE("0",DAY(DE4)),2),RIGHT(CONCATENATE("0",MONTH(DE4)),2)),[1]Transferencias!$S$7:$S$359),0)</f>
        <v>0</v>
      </c>
      <c r="DF70" s="5">
        <f>IFERROR(SUMIF([1]Transferencias!$R$7:$S$359,CONCATENATE("09",RIGHT(CONCATENATE("0",DAY(DF4)),2),RIGHT(CONCATENATE("0",MONTH(DF4)),2)),[1]Transferencias!$S$7:$S$359),0)</f>
        <v>0</v>
      </c>
      <c r="DG70" s="5">
        <f>IFERROR(SUMIF([1]Transferencias!$R$7:$S$359,CONCATENATE("09",RIGHT(CONCATENATE("0",DAY(DG4)),2),RIGHT(CONCATENATE("0",MONTH(DG4)),2)),[1]Transferencias!$S$7:$S$359),0)</f>
        <v>0</v>
      </c>
      <c r="DH70" s="5">
        <f>IFERROR(SUMIF([1]Transferencias!$R$7:$S$359,CONCATENATE("09",RIGHT(CONCATENATE("0",DAY(DH4)),2),RIGHT(CONCATENATE("0",MONTH(DH4)),2)),[1]Transferencias!$S$7:$S$359),0)</f>
        <v>0</v>
      </c>
      <c r="DI70" s="5">
        <f>IFERROR(SUMIF([1]Transferencias!$R$7:$S$359,CONCATENATE("09",RIGHT(CONCATENATE("0",DAY(DI4)),2),RIGHT(CONCATENATE("0",MONTH(DI4)),2)),[1]Transferencias!$S$7:$S$359),0)</f>
        <v>0</v>
      </c>
      <c r="DJ70" s="5">
        <f>IFERROR(SUMIF([1]Transferencias!$R$7:$S$359,CONCATENATE("09",RIGHT(CONCATENATE("0",DAY(DJ4)),2),RIGHT(CONCATENATE("0",MONTH(DJ4)),2)),[1]Transferencias!$S$7:$S$359),0)</f>
        <v>0</v>
      </c>
      <c r="DK70" s="5">
        <f>IFERROR(SUMIF([1]Transferencias!$R$7:$S$359,CONCATENATE("09",RIGHT(CONCATENATE("0",DAY(DK4)),2),RIGHT(CONCATENATE("0",MONTH(DK4)),2)),[1]Transferencias!$S$7:$S$359),0)</f>
        <v>0</v>
      </c>
      <c r="DL70" s="5">
        <f>IFERROR(SUMIF([1]Transferencias!$R$7:$S$359,CONCATENATE("09",RIGHT(CONCATENATE("0",DAY(DL4)),2),RIGHT(CONCATENATE("0",MONTH(DL4)),2)),[1]Transferencias!$S$7:$S$359),0)</f>
        <v>0</v>
      </c>
      <c r="DM70" s="5">
        <f>IFERROR(SUMIF([1]Transferencias!$R$7:$S$359,CONCATENATE("09",RIGHT(CONCATENATE("0",DAY(DM4)),2),RIGHT(CONCATENATE("0",MONTH(DM4)),2)),[1]Transferencias!$S$7:$S$359),0)</f>
        <v>0</v>
      </c>
      <c r="DN70" s="5">
        <f>IFERROR(SUMIF([1]Transferencias!$R$7:$S$359,CONCATENATE("09",RIGHT(CONCATENATE("0",DAY(DN4)),2),RIGHT(CONCATENATE("0",MONTH(DN4)),2)),[1]Transferencias!$S$7:$S$359),0)</f>
        <v>0</v>
      </c>
      <c r="DO70" s="5">
        <f>IFERROR(SUMIF([1]Transferencias!$R$7:$S$359,CONCATENATE("09",RIGHT(CONCATENATE("0",DAY(DO4)),2),RIGHT(CONCATENATE("0",MONTH(DO4)),2)),[1]Transferencias!$S$7:$S$359),0)</f>
        <v>0</v>
      </c>
      <c r="DP70" s="5">
        <f>IFERROR(SUMIF([1]Transferencias!$R$7:$S$359,CONCATENATE("09",RIGHT(CONCATENATE("0",DAY(DP4)),2),RIGHT(CONCATENATE("0",MONTH(DP4)),2)),[1]Transferencias!$S$7:$S$359),0)</f>
        <v>0</v>
      </c>
      <c r="DQ70" s="5">
        <f>IFERROR(SUMIF([1]Transferencias!$R$7:$S$359,CONCATENATE("09",RIGHT(CONCATENATE("0",DAY(DQ4)),2),RIGHT(CONCATENATE("0",MONTH(DQ4)),2)),[1]Transferencias!$S$7:$S$359),0)</f>
        <v>0</v>
      </c>
      <c r="DR70" s="5">
        <f>IFERROR(SUMIF([1]Transferencias!$R$7:$S$359,CONCATENATE("09",RIGHT(CONCATENATE("0",DAY(DR4)),2),RIGHT(CONCATENATE("0",MONTH(DR4)),2)),[1]Transferencias!$S$7:$S$359),0)</f>
        <v>0</v>
      </c>
      <c r="DS70" s="5">
        <f>IFERROR(SUMIF([1]Transferencias!$R$7:$S$359,CONCATENATE("09",RIGHT(CONCATENATE("0",DAY(DS4)),2),RIGHT(CONCATENATE("0",MONTH(DS4)),2)),[1]Transferencias!$S$7:$S$359),0)</f>
        <v>0</v>
      </c>
      <c r="DT70" s="5">
        <f>IFERROR(SUMIF([1]Transferencias!$R$7:$S$359,CONCATENATE("09",RIGHT(CONCATENATE("0",DAY(DT4)),2),RIGHT(CONCATENATE("0",MONTH(DT4)),2)),[1]Transferencias!$S$7:$S$359),0)</f>
        <v>0</v>
      </c>
      <c r="DU70" s="5">
        <f>IFERROR(SUMIF([1]Transferencias!$R$7:$S$359,CONCATENATE("09",RIGHT(CONCATENATE("0",DAY(DU4)),2),RIGHT(CONCATENATE("0",MONTH(DU4)),2)),[1]Transferencias!$S$7:$S$359),0)</f>
        <v>0</v>
      </c>
      <c r="DV70" s="5">
        <f>IFERROR(SUMIF([1]Transferencias!$R$7:$S$359,CONCATENATE("09",RIGHT(CONCATENATE("0",DAY(DV4)),2),RIGHT(CONCATENATE("0",MONTH(DV4)),2)),[1]Transferencias!$S$7:$S$359),0)</f>
        <v>0</v>
      </c>
      <c r="DW70" s="5">
        <f>IFERROR(SUMIF([1]Transferencias!$R$7:$S$359,CONCATENATE("09",RIGHT(CONCATENATE("0",DAY(DW4)),2),RIGHT(CONCATENATE("0",MONTH(DW4)),2)),[1]Transferencias!$S$7:$S$359),0)</f>
        <v>0</v>
      </c>
      <c r="DX70" s="5">
        <f>IFERROR(SUMIF([1]Transferencias!$R$7:$S$359,CONCATENATE("09",RIGHT(CONCATENATE("0",DAY(DX4)),2),RIGHT(CONCATENATE("0",MONTH(DX4)),2)),[1]Transferencias!$S$7:$S$359),0)</f>
        <v>0</v>
      </c>
      <c r="DY70" s="5">
        <f>IFERROR(SUMIF([1]Transferencias!$R$7:$S$359,CONCATENATE("09",RIGHT(CONCATENATE("0",DAY(DY4)),2),RIGHT(CONCATENATE("0",MONTH(DY4)),2)),[1]Transferencias!$S$7:$S$359),0)</f>
        <v>0</v>
      </c>
      <c r="DZ70" s="5">
        <f>IFERROR(SUMIF([1]Transferencias!$R$7:$S$359,CONCATENATE("09",RIGHT(CONCATENATE("0",DAY(DZ4)),2),RIGHT(CONCATENATE("0",MONTH(DZ4)),2)),[1]Transferencias!$S$7:$S$359),0)</f>
        <v>0</v>
      </c>
      <c r="EA70" s="5">
        <f>IFERROR(SUMIF([1]Transferencias!$R$7:$S$359,CONCATENATE("09",RIGHT(CONCATENATE("0",DAY(EA4)),2),RIGHT(CONCATENATE("0",MONTH(EA4)),2)),[1]Transferencias!$S$7:$S$359),0)</f>
        <v>0</v>
      </c>
      <c r="EB70" s="5">
        <f>IFERROR(SUMIF([1]Transferencias!$R$7:$S$359,CONCATENATE("09",RIGHT(CONCATENATE("0",DAY(EB4)),2),RIGHT(CONCATENATE("0",MONTH(EB4)),2)),[1]Transferencias!$S$7:$S$359),0)</f>
        <v>0</v>
      </c>
      <c r="EC70" s="5">
        <f>IFERROR(SUMIF([1]Transferencias!$R$7:$S$359,CONCATENATE("09",RIGHT(CONCATENATE("0",DAY(EC4)),2),RIGHT(CONCATENATE("0",MONTH(EC4)),2)),[1]Transferencias!$S$7:$S$359),0)</f>
        <v>0</v>
      </c>
      <c r="ED70" s="5">
        <f>IFERROR(SUMIF([1]Transferencias!$R$7:$S$359,CONCATENATE("09",RIGHT(CONCATENATE("0",DAY(ED4)),2),RIGHT(CONCATENATE("0",MONTH(ED4)),2)),[1]Transferencias!$S$7:$S$359),0)</f>
        <v>0</v>
      </c>
      <c r="EE70" s="5">
        <f>IFERROR(SUMIF([1]Transferencias!$R$7:$S$359,CONCATENATE("09",RIGHT(CONCATENATE("0",DAY(EE4)),2),RIGHT(CONCATENATE("0",MONTH(EE4)),2)),[1]Transferencias!$S$7:$S$359),0)</f>
        <v>0</v>
      </c>
      <c r="EF70" s="5">
        <f>IFERROR(SUMIF([1]Transferencias!$R$7:$S$359,CONCATENATE("09",RIGHT(CONCATENATE("0",DAY(EF4)),2),RIGHT(CONCATENATE("0",MONTH(EF4)),2)),[1]Transferencias!$S$7:$S$359),0)</f>
        <v>0</v>
      </c>
      <c r="EG70" s="5">
        <f>IFERROR(SUMIF([1]Transferencias!$R$7:$S$359,CONCATENATE("09",RIGHT(CONCATENATE("0",DAY(EG4)),2),RIGHT(CONCATENATE("0",MONTH(EG4)),2)),[1]Transferencias!$S$7:$S$359),0)</f>
        <v>0</v>
      </c>
      <c r="EH70" s="5">
        <f>IFERROR(SUMIF([1]Transferencias!$R$7:$S$359,CONCATENATE("09",RIGHT(CONCATENATE("0",DAY(EH4)),2),RIGHT(CONCATENATE("0",MONTH(EH4)),2)),[1]Transferencias!$S$7:$S$359),0)</f>
        <v>0</v>
      </c>
      <c r="EI70" s="5">
        <f>IFERROR(SUMIF([1]Transferencias!$R$7:$S$359,CONCATENATE("09",RIGHT(CONCATENATE("0",DAY(EI4)),2),RIGHT(CONCATENATE("0",MONTH(EI4)),2)),[1]Transferencias!$S$7:$S$359),0)</f>
        <v>0</v>
      </c>
      <c r="EJ70" s="5">
        <f>IFERROR(SUMIF([1]Transferencias!$R$7:$S$359,CONCATENATE("09",RIGHT(CONCATENATE("0",DAY(EJ4)),2),RIGHT(CONCATENATE("0",MONTH(EJ4)),2)),[1]Transferencias!$S$7:$S$359),0)</f>
        <v>0</v>
      </c>
      <c r="EK70" s="5">
        <f>IFERROR(SUMIF([1]Transferencias!$R$7:$S$359,CONCATENATE("09",RIGHT(CONCATENATE("0",DAY(EK4)),2),RIGHT(CONCATENATE("0",MONTH(EK4)),2)),[1]Transferencias!$S$7:$S$359),0)</f>
        <v>0</v>
      </c>
      <c r="EL70" s="5">
        <f>IFERROR(SUMIF([1]Transferencias!$R$7:$S$359,CONCATENATE("09",RIGHT(CONCATENATE("0",DAY(EL4)),2),RIGHT(CONCATENATE("0",MONTH(EL4)),2)),[1]Transferencias!$S$7:$S$359),0)</f>
        <v>0</v>
      </c>
      <c r="EM70" s="5">
        <f>IFERROR(SUMIF([1]Transferencias!$R$7:$S$359,CONCATENATE("09",RIGHT(CONCATENATE("0",DAY(EM4)),2),RIGHT(CONCATENATE("0",MONTH(EM4)),2)),[1]Transferencias!$S$7:$S$359),0)</f>
        <v>0</v>
      </c>
      <c r="EN70" s="5">
        <f>IFERROR(SUMIF([1]Transferencias!$R$7:$S$359,CONCATENATE("09",RIGHT(CONCATENATE("0",DAY(EN4)),2),RIGHT(CONCATENATE("0",MONTH(EN4)),2)),[1]Transferencias!$S$7:$S$359),0)</f>
        <v>0</v>
      </c>
      <c r="EO70" s="5">
        <f>IFERROR(SUMIF([1]Transferencias!$R$7:$S$359,CONCATENATE("09",RIGHT(CONCATENATE("0",DAY(EO4)),2),RIGHT(CONCATENATE("0",MONTH(EO4)),2)),[1]Transferencias!$S$7:$S$359),0)</f>
        <v>0</v>
      </c>
      <c r="EP70" s="5">
        <f>IFERROR(SUMIF([1]Transferencias!$R$7:$S$359,CONCATENATE("09",RIGHT(CONCATENATE("0",DAY(EP4)),2),RIGHT(CONCATENATE("0",MONTH(EP4)),2)),[1]Transferencias!$S$7:$S$359),0)</f>
        <v>0</v>
      </c>
      <c r="EQ70" s="5">
        <f>IFERROR(SUMIF([1]Transferencias!$R$7:$S$359,CONCATENATE("09",RIGHT(CONCATENATE("0",DAY(EQ4)),2),RIGHT(CONCATENATE("0",MONTH(EQ4)),2)),[1]Transferencias!$S$7:$S$359),0)</f>
        <v>0</v>
      </c>
      <c r="ER70" s="5">
        <f>IFERROR(SUMIF([1]Transferencias!$R$7:$S$359,CONCATENATE("09",RIGHT(CONCATENATE("0",DAY(ER4)),2),RIGHT(CONCATENATE("0",MONTH(ER4)),2)),[1]Transferencias!$S$7:$S$359),0)</f>
        <v>0</v>
      </c>
      <c r="ES70" s="5">
        <f>IFERROR(SUMIF([1]Transferencias!$R$7:$S$359,CONCATENATE("09",RIGHT(CONCATENATE("0",DAY(ES4)),2),RIGHT(CONCATENATE("0",MONTH(ES4)),2)),[1]Transferencias!$S$7:$S$359),0)</f>
        <v>0</v>
      </c>
      <c r="ET70" s="5">
        <f>IFERROR(SUMIF([1]Transferencias!$R$7:$S$359,CONCATENATE("09",RIGHT(CONCATENATE("0",DAY(ET4)),2),RIGHT(CONCATENATE("0",MONTH(ET4)),2)),[1]Transferencias!$S$7:$S$359),0)</f>
        <v>0</v>
      </c>
      <c r="EU70" s="5">
        <f>IFERROR(SUMIF([1]Transferencias!$R$7:$S$359,CONCATENATE("09",RIGHT(CONCATENATE("0",DAY(EU4)),2),RIGHT(CONCATENATE("0",MONTH(EU4)),2)),[1]Transferencias!$S$7:$S$359),0)</f>
        <v>0</v>
      </c>
      <c r="EV70" s="5">
        <f>IFERROR(SUMIF([1]Transferencias!$R$7:$S$359,CONCATENATE("09",RIGHT(CONCATENATE("0",DAY(EV4)),2),RIGHT(CONCATENATE("0",MONTH(EV4)),2)),[1]Transferencias!$S$7:$S$359),0)</f>
        <v>0</v>
      </c>
      <c r="EW70" s="5">
        <f>IFERROR(SUMIF([1]Transferencias!$R$7:$S$359,CONCATENATE("09",RIGHT(CONCATENATE("0",DAY(EW4)),2),RIGHT(CONCATENATE("0",MONTH(EW4)),2)),[1]Transferencias!$S$7:$S$359),0)</f>
        <v>0</v>
      </c>
      <c r="EX70" s="5">
        <f>IFERROR(SUMIF([1]Transferencias!$R$7:$S$359,CONCATENATE("09",RIGHT(CONCATENATE("0",DAY(EX4)),2),RIGHT(CONCATENATE("0",MONTH(EX4)),2)),[1]Transferencias!$S$7:$S$359),0)</f>
        <v>0</v>
      </c>
      <c r="EY70" s="5">
        <f>IFERROR(SUMIF([1]Transferencias!$R$7:$S$359,CONCATENATE("09",RIGHT(CONCATENATE("0",DAY(EY4)),2),RIGHT(CONCATENATE("0",MONTH(EY4)),2)),[1]Transferencias!$S$7:$S$359),0)</f>
        <v>0</v>
      </c>
      <c r="EZ70" s="5">
        <f>IFERROR(SUMIF([1]Transferencias!$R$7:$S$359,CONCATENATE("09",RIGHT(CONCATENATE("0",DAY(EZ4)),2),RIGHT(CONCATENATE("0",MONTH(EZ4)),2)),[1]Transferencias!$S$7:$S$359),0)</f>
        <v>0</v>
      </c>
      <c r="FA70" s="5">
        <f>IFERROR(SUMIF([1]Transferencias!$R$7:$S$359,CONCATENATE("09",RIGHT(CONCATENATE("0",DAY(FA4)),2),RIGHT(CONCATENATE("0",MONTH(FA4)),2)),[1]Transferencias!$S$7:$S$359),0)</f>
        <v>0</v>
      </c>
      <c r="FB70" s="5">
        <f>IFERROR(SUMIF([1]Transferencias!$R$7:$S$359,CONCATENATE("09",RIGHT(CONCATENATE("0",DAY(FB4)),2),RIGHT(CONCATENATE("0",MONTH(FB4)),2)),[1]Transferencias!$S$7:$S$359),0)</f>
        <v>0</v>
      </c>
      <c r="FC70" s="5">
        <f>IFERROR(SUMIF([1]Transferencias!$R$7:$S$359,CONCATENATE("09",RIGHT(CONCATENATE("0",DAY(FC4)),2),RIGHT(CONCATENATE("0",MONTH(FC4)),2)),[1]Transferencias!$S$7:$S$359),0)</f>
        <v>0</v>
      </c>
      <c r="FD70" s="5">
        <f>IFERROR(SUMIF([1]Transferencias!$R$7:$S$359,CONCATENATE("09",RIGHT(CONCATENATE("0",DAY(FD4)),2),RIGHT(CONCATENATE("0",MONTH(FD4)),2)),[1]Transferencias!$S$7:$S$359),0)</f>
        <v>0</v>
      </c>
      <c r="FE70" s="5">
        <f>IFERROR(SUMIF([1]Transferencias!$R$7:$S$359,CONCATENATE("09",RIGHT(CONCATENATE("0",DAY(FE4)),2),RIGHT(CONCATENATE("0",MONTH(FE4)),2)),[1]Transferencias!$S$7:$S$359),0)</f>
        <v>0</v>
      </c>
      <c r="FF70" s="5">
        <f>IFERROR(SUMIF([1]Transferencias!$R$7:$S$359,CONCATENATE("09",RIGHT(CONCATENATE("0",DAY(FF4)),2),RIGHT(CONCATENATE("0",MONTH(FF4)),2)),[1]Transferencias!$S$7:$S$359),0)</f>
        <v>0</v>
      </c>
      <c r="FG70" s="5">
        <f>IFERROR(SUMIF([1]Transferencias!$R$7:$S$359,CONCATENATE("09",RIGHT(CONCATENATE("0",DAY(FG4)),2),RIGHT(CONCATENATE("0",MONTH(FG4)),2)),[1]Transferencias!$S$7:$S$359),0)</f>
        <v>0</v>
      </c>
      <c r="FH70" s="5">
        <f>IFERROR(SUMIF([1]Transferencias!$R$7:$S$359,CONCATENATE("09",RIGHT(CONCATENATE("0",DAY(FH4)),2),RIGHT(CONCATENATE("0",MONTH(FH4)),2)),[1]Transferencias!$S$7:$S$359),0)</f>
        <v>0</v>
      </c>
      <c r="FI70" s="5">
        <f>IFERROR(SUMIF([1]Transferencias!$R$7:$S$359,CONCATENATE("09",RIGHT(CONCATENATE("0",DAY(FI4)),2),RIGHT(CONCATENATE("0",MONTH(FI4)),2)),[1]Transferencias!$S$7:$S$359),0)</f>
        <v>0</v>
      </c>
      <c r="FJ70" s="5">
        <f>IFERROR(SUMIF([1]Transferencias!$R$7:$S$359,CONCATENATE("09",RIGHT(CONCATENATE("0",DAY(FJ4)),2),RIGHT(CONCATENATE("0",MONTH(FJ4)),2)),[1]Transferencias!$S$7:$S$359),0)</f>
        <v>0</v>
      </c>
      <c r="FK70" s="5">
        <f>IFERROR(SUMIF([1]Transferencias!$R$7:$S$359,CONCATENATE("09",RIGHT(CONCATENATE("0",DAY(FK4)),2),RIGHT(CONCATENATE("0",MONTH(FK4)),2)),[1]Transferencias!$S$7:$S$359),0)</f>
        <v>0</v>
      </c>
      <c r="FL70" s="5">
        <f>IFERROR(SUMIF([1]Transferencias!$R$7:$S$359,CONCATENATE("09",RIGHT(CONCATENATE("0",DAY(FL4)),2),RIGHT(CONCATENATE("0",MONTH(FL4)),2)),[1]Transferencias!$S$7:$S$359),0)</f>
        <v>0</v>
      </c>
      <c r="FM70" s="5">
        <f>IFERROR(SUMIF([1]Transferencias!$R$7:$S$359,CONCATENATE("09",RIGHT(CONCATENATE("0",DAY(FM4)),2),RIGHT(CONCATENATE("0",MONTH(FM4)),2)),[1]Transferencias!$S$7:$S$359),0)</f>
        <v>0</v>
      </c>
      <c r="FN70" s="5">
        <f>IFERROR(SUMIF([1]Transferencias!$R$7:$S$359,CONCATENATE("09",RIGHT(CONCATENATE("0",DAY(FN4)),2),RIGHT(CONCATENATE("0",MONTH(FN4)),2)),[1]Transferencias!$S$7:$S$359),0)</f>
        <v>0</v>
      </c>
      <c r="FO70" s="5">
        <f>IFERROR(SUMIF([1]Transferencias!$R$7:$S$359,CONCATENATE("09",RIGHT(CONCATENATE("0",DAY(FO4)),2),RIGHT(CONCATENATE("0",MONTH(FO4)),2)),[1]Transferencias!$S$7:$S$359),0)</f>
        <v>0</v>
      </c>
      <c r="FP70" s="5">
        <f>IFERROR(SUMIF([1]Transferencias!$R$7:$S$359,CONCATENATE("09",RIGHT(CONCATENATE("0",DAY(FP4)),2),RIGHT(CONCATENATE("0",MONTH(FP4)),2)),[1]Transferencias!$S$7:$S$359),0)</f>
        <v>0</v>
      </c>
      <c r="FQ70" s="5">
        <f>IFERROR(SUMIF([1]Transferencias!$R$7:$S$359,CONCATENATE("09",RIGHT(CONCATENATE("0",DAY(FQ4)),2),RIGHT(CONCATENATE("0",MONTH(FQ4)),2)),[1]Transferencias!$S$7:$S$359),0)</f>
        <v>0</v>
      </c>
      <c r="FR70" s="5">
        <f>IFERROR(SUMIF([1]Transferencias!$R$7:$S$359,CONCATENATE("09",RIGHT(CONCATENATE("0",DAY(FR4)),2),RIGHT(CONCATENATE("0",MONTH(FR4)),2)),[1]Transferencias!$S$7:$S$359),0)</f>
        <v>0</v>
      </c>
      <c r="FS70" s="5">
        <f>IFERROR(SUMIF([1]Transferencias!$R$7:$S$359,CONCATENATE("09",RIGHT(CONCATENATE("0",DAY(FS4)),2),RIGHT(CONCATENATE("0",MONTH(FS4)),2)),[1]Transferencias!$S$7:$S$359),0)</f>
        <v>0</v>
      </c>
      <c r="FT70" s="5">
        <f>IFERROR(SUMIF([1]Transferencias!$R$7:$S$359,CONCATENATE("09",RIGHT(CONCATENATE("0",DAY(FT4)),2),RIGHT(CONCATENATE("0",MONTH(FT4)),2)),[1]Transferencias!$S$7:$S$359),0)</f>
        <v>0</v>
      </c>
      <c r="FU70" s="5">
        <f>IFERROR(SUMIF([1]Transferencias!$R$7:$S$359,CONCATENATE("09",RIGHT(CONCATENATE("0",DAY(FU4)),2),RIGHT(CONCATENATE("0",MONTH(FU4)),2)),[1]Transferencias!$S$7:$S$359),0)</f>
        <v>0</v>
      </c>
      <c r="FV70" s="5">
        <f>IFERROR(SUMIF([1]Transferencias!$R$7:$S$359,CONCATENATE("09",RIGHT(CONCATENATE("0",DAY(FV4)),2),RIGHT(CONCATENATE("0",MONTH(FV4)),2)),[1]Transferencias!$S$7:$S$359),0)</f>
        <v>0</v>
      </c>
      <c r="FW70" s="5">
        <f>IFERROR(SUMIF([1]Transferencias!$R$7:$S$359,CONCATENATE("09",RIGHT(CONCATENATE("0",DAY(FW4)),2),RIGHT(CONCATENATE("0",MONTH(FW4)),2)),[1]Transferencias!$S$7:$S$359),0)</f>
        <v>0</v>
      </c>
      <c r="FX70" s="5">
        <f>IFERROR(SUMIF([1]Transferencias!$R$7:$S$359,CONCATENATE("09",RIGHT(CONCATENATE("0",DAY(FX4)),2),RIGHT(CONCATENATE("0",MONTH(FX4)),2)),[1]Transferencias!$S$7:$S$359),0)</f>
        <v>0</v>
      </c>
      <c r="FY70" s="5">
        <f>IFERROR(SUMIF([1]Transferencias!$R$7:$S$359,CONCATENATE("09",RIGHT(CONCATENATE("0",DAY(FY4)),2),RIGHT(CONCATENATE("0",MONTH(FY4)),2)),[1]Transferencias!$S$7:$S$359),0)</f>
        <v>0</v>
      </c>
      <c r="FZ70" s="5">
        <f>IFERROR(SUMIF([1]Transferencias!$R$7:$S$359,CONCATENATE("09",RIGHT(CONCATENATE("0",DAY(FZ4)),2),RIGHT(CONCATENATE("0",MONTH(FZ4)),2)),[1]Transferencias!$S$7:$S$359),0)</f>
        <v>0</v>
      </c>
      <c r="GA70" s="5">
        <f>IFERROR(SUMIF([1]Transferencias!$R$7:$S$359,CONCATENATE("09",RIGHT(CONCATENATE("0",DAY(GA4)),2),RIGHT(CONCATENATE("0",MONTH(GA4)),2)),[1]Transferencias!$S$7:$S$359),0)</f>
        <v>0</v>
      </c>
      <c r="GB70" s="5">
        <f>IFERROR(SUMIF([1]Transferencias!$R$7:$S$359,CONCATENATE("09",RIGHT(CONCATENATE("0",DAY(GB4)),2),RIGHT(CONCATENATE("0",MONTH(GB4)),2)),[1]Transferencias!$S$7:$S$359),0)</f>
        <v>0</v>
      </c>
      <c r="GC70" s="5">
        <f>IFERROR(SUMIF([1]Transferencias!$R$7:$S$359,CONCATENATE("09",RIGHT(CONCATENATE("0",DAY(GC4)),2),RIGHT(CONCATENATE("0",MONTH(GC4)),2)),[1]Transferencias!$S$7:$S$359),0)</f>
        <v>0</v>
      </c>
      <c r="GD70" s="5">
        <f>IFERROR(SUMIF([1]Transferencias!$R$7:$S$359,CONCATENATE("09",RIGHT(CONCATENATE("0",DAY(GD4)),2),RIGHT(CONCATENATE("0",MONTH(GD4)),2)),[1]Transferencias!$S$7:$S$359),0)</f>
        <v>0</v>
      </c>
      <c r="GE70" s="5">
        <f>IFERROR(SUMIF([1]Transferencias!$R$7:$S$359,CONCATENATE("09",RIGHT(CONCATENATE("0",DAY(GE4)),2),RIGHT(CONCATENATE("0",MONTH(GE4)),2)),[1]Transferencias!$S$7:$S$359),0)</f>
        <v>0</v>
      </c>
      <c r="GF70" s="5">
        <f>IFERROR(SUMIF([1]Transferencias!$R$7:$S$359,CONCATENATE("09",RIGHT(CONCATENATE("0",DAY(GF4)),2),RIGHT(CONCATENATE("0",MONTH(GF4)),2)),[1]Transferencias!$S$7:$S$359),0)</f>
        <v>0</v>
      </c>
      <c r="GG70" s="5">
        <f>IFERROR(SUMIF([1]Transferencias!$R$7:$S$359,CONCATENATE("09",RIGHT(CONCATENATE("0",DAY(GG4)),2),RIGHT(CONCATENATE("0",MONTH(GG4)),2)),[1]Transferencias!$S$7:$S$359),0)</f>
        <v>0</v>
      </c>
      <c r="GH70" s="5">
        <f>IFERROR(SUMIF([1]Transferencias!$R$7:$S$359,CONCATENATE("09",RIGHT(CONCATENATE("0",DAY(GH4)),2),RIGHT(CONCATENATE("0",MONTH(GH4)),2)),[1]Transferencias!$S$7:$S$359),0)</f>
        <v>0</v>
      </c>
      <c r="GI70" s="5">
        <f>IFERROR(SUMIF([1]Transferencias!$R$7:$S$359,CONCATENATE("09",RIGHT(CONCATENATE("0",DAY(GI4)),2),RIGHT(CONCATENATE("0",MONTH(GI4)),2)),[1]Transferencias!$S$7:$S$359),0)</f>
        <v>0</v>
      </c>
      <c r="GJ70" s="5">
        <f>IFERROR(SUMIF([1]Transferencias!$R$7:$S$359,CONCATENATE("09",RIGHT(CONCATENATE("0",DAY(GJ4)),2),RIGHT(CONCATENATE("0",MONTH(GJ4)),2)),[1]Transferencias!$S$7:$S$359),0)</f>
        <v>0</v>
      </c>
      <c r="GK70" s="5">
        <f>IFERROR(SUMIF([1]Transferencias!$R$7:$S$359,CONCATENATE("09",RIGHT(CONCATENATE("0",DAY(GK4)),2),RIGHT(CONCATENATE("0",MONTH(GK4)),2)),[1]Transferencias!$S$7:$S$359),0)</f>
        <v>0</v>
      </c>
      <c r="GL70" s="5">
        <f>IFERROR(SUMIF([1]Transferencias!$R$7:$S$359,CONCATENATE("09",RIGHT(CONCATENATE("0",DAY(GL4)),2),RIGHT(CONCATENATE("0",MONTH(GL4)),2)),[1]Transferencias!$S$7:$S$359),0)</f>
        <v>0</v>
      </c>
      <c r="GM70" s="5">
        <f>IFERROR(SUMIF([1]Transferencias!$R$7:$S$359,CONCATENATE("09",RIGHT(CONCATENATE("0",DAY(GM4)),2),RIGHT(CONCATENATE("0",MONTH(GM4)),2)),[1]Transferencias!$S$7:$S$359),0)</f>
        <v>0</v>
      </c>
      <c r="GN70" s="5">
        <f>IFERROR(SUMIF([1]Transferencias!$R$7:$S$359,CONCATENATE("09",RIGHT(CONCATENATE("0",DAY(GN4)),2),RIGHT(CONCATENATE("0",MONTH(GN4)),2)),[1]Transferencias!$S$7:$S$359),0)</f>
        <v>0</v>
      </c>
      <c r="GO70" s="5">
        <f>IFERROR(SUMIF([1]Transferencias!$R$7:$S$359,CONCATENATE("09",RIGHT(CONCATENATE("0",DAY(GO4)),2),RIGHT(CONCATENATE("0",MONTH(GO4)),2)),[1]Transferencias!$S$7:$S$359),0)</f>
        <v>0</v>
      </c>
      <c r="GP70" s="5">
        <f>IFERROR(SUMIF([1]Transferencias!$R$7:$S$359,CONCATENATE("09",RIGHT(CONCATENATE("0",DAY(GP4)),2),RIGHT(CONCATENATE("0",MONTH(GP4)),2)),[1]Transferencias!$S$7:$S$359),0)</f>
        <v>0</v>
      </c>
      <c r="GQ70" s="5">
        <f>IFERROR(SUMIF([1]Transferencias!$R$7:$S$359,CONCATENATE("09",RIGHT(CONCATENATE("0",DAY(GQ4)),2),RIGHT(CONCATENATE("0",MONTH(GQ4)),2)),[1]Transferencias!$S$7:$S$359),0)</f>
        <v>0</v>
      </c>
      <c r="GR70" s="5">
        <f>IFERROR(SUMIF([1]Transferencias!$R$7:$S$359,CONCATENATE("09",RIGHT(CONCATENATE("0",DAY(GR4)),2),RIGHT(CONCATENATE("0",MONTH(GR4)),2)),[1]Transferencias!$S$7:$S$359),0)</f>
        <v>0</v>
      </c>
      <c r="GS70" s="5">
        <f>IFERROR(SUMIF([1]Transferencias!$R$7:$S$359,CONCATENATE("09",RIGHT(CONCATENATE("0",DAY(GS4)),2),RIGHT(CONCATENATE("0",MONTH(GS4)),2)),[1]Transferencias!$S$7:$S$359),0)</f>
        <v>0</v>
      </c>
      <c r="GT70" s="5">
        <f>IFERROR(SUMIF([1]Transferencias!$R$7:$S$359,CONCATENATE("09",RIGHT(CONCATENATE("0",DAY(GT4)),2),RIGHT(CONCATENATE("0",MONTH(GT4)),2)),[1]Transferencias!$S$7:$S$359),0)</f>
        <v>0</v>
      </c>
      <c r="GU70" s="5">
        <f>IFERROR(SUMIF([1]Transferencias!$R$7:$S$359,CONCATENATE("09",RIGHT(CONCATENATE("0",DAY(GU4)),2),RIGHT(CONCATENATE("0",MONTH(GU4)),2)),[1]Transferencias!$S$7:$S$359),0)</f>
        <v>0</v>
      </c>
      <c r="GV70" s="5">
        <f>IFERROR(SUMIF([1]Transferencias!$R$7:$S$359,CONCATENATE("09",RIGHT(CONCATENATE("0",DAY(GV4)),2),RIGHT(CONCATENATE("0",MONTH(GV4)),2)),[1]Transferencias!$S$7:$S$359),0)</f>
        <v>0</v>
      </c>
      <c r="GW70" s="5">
        <f>IFERROR(SUMIF([1]Transferencias!$R$7:$S$359,CONCATENATE("09",RIGHT(CONCATENATE("0",DAY(GW4)),2),RIGHT(CONCATENATE("0",MONTH(GW4)),2)),[1]Transferencias!$S$7:$S$359),0)</f>
        <v>0</v>
      </c>
      <c r="GX70" s="5">
        <f>IFERROR(SUMIF([1]Transferencias!$R$7:$S$359,CONCATENATE("09",RIGHT(CONCATENATE("0",DAY(GX4)),2),RIGHT(CONCATENATE("0",MONTH(GX4)),2)),[1]Transferencias!$S$7:$S$359),0)</f>
        <v>0</v>
      </c>
      <c r="GY70" s="5">
        <f>IFERROR(SUMIF([1]Transferencias!$R$7:$S$359,CONCATENATE("09",RIGHT(CONCATENATE("0",DAY(GY4)),2),RIGHT(CONCATENATE("0",MONTH(GY4)),2)),[1]Transferencias!$S$7:$S$359),0)</f>
        <v>0</v>
      </c>
      <c r="GZ70" s="5">
        <f>IFERROR(SUMIF([1]Transferencias!$R$7:$S$359,CONCATENATE("09",RIGHT(CONCATENATE("0",DAY(GZ4)),2),RIGHT(CONCATENATE("0",MONTH(GZ4)),2)),[1]Transferencias!$S$7:$S$359),0)</f>
        <v>0</v>
      </c>
      <c r="HA70" s="5">
        <f>IFERROR(SUMIF([1]Transferencias!$R$7:$S$359,CONCATENATE("09",RIGHT(CONCATENATE("0",DAY(HA4)),2),RIGHT(CONCATENATE("0",MONTH(HA4)),2)),[1]Transferencias!$S$7:$S$359),0)</f>
        <v>0</v>
      </c>
      <c r="HB70" s="5">
        <f>IFERROR(SUMIF([1]Transferencias!$R$7:$S$359,CONCATENATE("09",RIGHT(CONCATENATE("0",DAY(HB4)),2),RIGHT(CONCATENATE("0",MONTH(HB4)),2)),[1]Transferencias!$S$7:$S$359),0)</f>
        <v>0</v>
      </c>
      <c r="HC70" s="5">
        <f>IFERROR(SUMIF([1]Transferencias!$R$7:$S$359,CONCATENATE("09",RIGHT(CONCATENATE("0",DAY(HC4)),2),RIGHT(CONCATENATE("0",MONTH(HC4)),2)),[1]Transferencias!$S$7:$S$359),0)</f>
        <v>0</v>
      </c>
      <c r="HD70" s="5">
        <f>IFERROR(SUMIF([1]Transferencias!$R$7:$S$359,CONCATENATE("09",RIGHT(CONCATENATE("0",DAY(HD4)),2),RIGHT(CONCATENATE("0",MONTH(HD4)),2)),[1]Transferencias!$S$7:$S$359),0)</f>
        <v>0</v>
      </c>
      <c r="HE70" s="5">
        <f>IFERROR(SUMIF([1]Transferencias!$R$7:$S$359,CONCATENATE("09",RIGHT(CONCATENATE("0",DAY(HE4)),2),RIGHT(CONCATENATE("0",MONTH(HE4)),2)),[1]Transferencias!$S$7:$S$359),0)</f>
        <v>0</v>
      </c>
      <c r="HF70" s="5">
        <f>IFERROR(SUMIF([1]Transferencias!$R$7:$S$359,CONCATENATE("09",RIGHT(CONCATENATE("0",DAY(HF4)),2),RIGHT(CONCATENATE("0",MONTH(HF4)),2)),[1]Transferencias!$S$7:$S$359),0)</f>
        <v>0</v>
      </c>
      <c r="HG70" s="5">
        <f>IFERROR(SUMIF([1]Transferencias!$R$7:$S$359,CONCATENATE("09",RIGHT(CONCATENATE("0",DAY(HG4)),2),RIGHT(CONCATENATE("0",MONTH(HG4)),2)),[1]Transferencias!$S$7:$S$359),0)</f>
        <v>0</v>
      </c>
      <c r="HH70" s="5">
        <f>IFERROR(SUMIF([1]Transferencias!$R$7:$S$359,CONCATENATE("09",RIGHT(CONCATENATE("0",DAY(HH4)),2),RIGHT(CONCATENATE("0",MONTH(HH4)),2)),[1]Transferencias!$S$7:$S$359),0)</f>
        <v>0</v>
      </c>
      <c r="HI70" s="5">
        <f>IFERROR(SUMIF([1]Transferencias!$R$7:$S$359,CONCATENATE("09",RIGHT(CONCATENATE("0",DAY(HI4)),2),RIGHT(CONCATENATE("0",MONTH(HI4)),2)),[1]Transferencias!$S$7:$S$359),0)</f>
        <v>0</v>
      </c>
      <c r="HJ70" s="5">
        <f>IFERROR(SUMIF([1]Transferencias!$R$7:$S$359,CONCATENATE("09",RIGHT(CONCATENATE("0",DAY(HJ4)),2),RIGHT(CONCATENATE("0",MONTH(HJ4)),2)),[1]Transferencias!$S$7:$S$359),0)</f>
        <v>0</v>
      </c>
      <c r="HK70" s="5">
        <f>IFERROR(SUMIF([1]Transferencias!$R$7:$S$359,CONCATENATE("09",RIGHT(CONCATENATE("0",DAY(HK4)),2),RIGHT(CONCATENATE("0",MONTH(HK4)),2)),[1]Transferencias!$S$7:$S$359),0)</f>
        <v>0</v>
      </c>
      <c r="HL70" s="5">
        <f>IFERROR(SUMIF([1]Transferencias!$R$7:$S$359,CONCATENATE("09",RIGHT(CONCATENATE("0",DAY(HL4)),2),RIGHT(CONCATENATE("0",MONTH(HL4)),2)),[1]Transferencias!$S$7:$S$359),0)</f>
        <v>0</v>
      </c>
      <c r="HM70" s="5">
        <f>IFERROR(SUMIF([1]Transferencias!$R$7:$S$359,CONCATENATE("09",RIGHT(CONCATENATE("0",DAY(HM4)),2),RIGHT(CONCATENATE("0",MONTH(HM4)),2)),[1]Transferencias!$S$7:$S$359),0)</f>
        <v>0</v>
      </c>
      <c r="HN70" s="5">
        <f>IFERROR(SUMIF([1]Transferencias!$R$7:$S$359,CONCATENATE("09",RIGHT(CONCATENATE("0",DAY(HN4)),2),RIGHT(CONCATENATE("0",MONTH(HN4)),2)),[1]Transferencias!$S$7:$S$359),0)</f>
        <v>0</v>
      </c>
      <c r="HO70" s="5">
        <f>IFERROR(SUMIF([1]Transferencias!$R$7:$S$359,CONCATENATE("09",RIGHT(CONCATENATE("0",DAY(HO4)),2),RIGHT(CONCATENATE("0",MONTH(HO4)),2)),[1]Transferencias!$S$7:$S$359),0)</f>
        <v>0</v>
      </c>
      <c r="HP70" s="5">
        <f>IFERROR(SUMIF([1]Transferencias!$R$7:$S$359,CONCATENATE("09",RIGHT(CONCATENATE("0",DAY(HP4)),2),RIGHT(CONCATENATE("0",MONTH(HP4)),2)),[1]Transferencias!$S$7:$S$359),0)</f>
        <v>0</v>
      </c>
      <c r="HQ70" s="5">
        <f>IFERROR(SUMIF([1]Transferencias!$R$7:$S$359,CONCATENATE("09",RIGHT(CONCATENATE("0",DAY(HQ4)),2),RIGHT(CONCATENATE("0",MONTH(HQ4)),2)),[1]Transferencias!$S$7:$S$359),0)</f>
        <v>0</v>
      </c>
      <c r="HR70" s="5">
        <f>IFERROR(SUMIF([1]Transferencias!$R$7:$S$359,CONCATENATE("09",RIGHT(CONCATENATE("0",DAY(HR4)),2),RIGHT(CONCATENATE("0",MONTH(HR4)),2)),[1]Transferencias!$S$7:$S$359),0)</f>
        <v>0</v>
      </c>
      <c r="HS70" s="5">
        <f>IFERROR(SUMIF([1]Transferencias!$R$7:$S$359,CONCATENATE("09",RIGHT(CONCATENATE("0",DAY(HS4)),2),RIGHT(CONCATENATE("0",MONTH(HS4)),2)),[1]Transferencias!$S$7:$S$359),0)</f>
        <v>0</v>
      </c>
      <c r="HT70" s="5">
        <f>IFERROR(SUMIF([1]Transferencias!$R$7:$S$359,CONCATENATE("09",RIGHT(CONCATENATE("0",DAY(HT4)),2),RIGHT(CONCATENATE("0",MONTH(HT4)),2)),[1]Transferencias!$S$7:$S$359),0)</f>
        <v>0</v>
      </c>
      <c r="HU70" s="5">
        <f>IFERROR(SUMIF([1]Transferencias!$R$7:$S$359,CONCATENATE("09",RIGHT(CONCATENATE("0",DAY(HU4)),2),RIGHT(CONCATENATE("0",MONTH(HU4)),2)),[1]Transferencias!$S$7:$S$359),0)</f>
        <v>0</v>
      </c>
      <c r="HV70" s="5">
        <f>IFERROR(SUMIF([1]Transferencias!$R$7:$S$359,CONCATENATE("09",RIGHT(CONCATENATE("0",DAY(HV4)),2),RIGHT(CONCATENATE("0",MONTH(HV4)),2)),[1]Transferencias!$S$7:$S$359),0)</f>
        <v>0</v>
      </c>
      <c r="HW70" s="5">
        <f>IFERROR(SUMIF([1]Transferencias!$R$7:$S$359,CONCATENATE("09",RIGHT(CONCATENATE("0",DAY(HW4)),2),RIGHT(CONCATENATE("0",MONTH(HW4)),2)),[1]Transferencias!$S$7:$S$359),0)</f>
        <v>0</v>
      </c>
      <c r="HX70" s="5">
        <f>IFERROR(SUMIF([1]Transferencias!$R$7:$S$359,CONCATENATE("09",RIGHT(CONCATENATE("0",DAY(HX4)),2),RIGHT(CONCATENATE("0",MONTH(HX4)),2)),[1]Transferencias!$S$7:$S$359),0)</f>
        <v>0</v>
      </c>
      <c r="HY70" s="5">
        <f>IFERROR(SUMIF([1]Transferencias!$R$7:$S$359,CONCATENATE("09",RIGHT(CONCATENATE("0",DAY(HY4)),2),RIGHT(CONCATENATE("0",MONTH(HY4)),2)),[1]Transferencias!$S$7:$S$359),0)</f>
        <v>0</v>
      </c>
      <c r="HZ70" s="5">
        <f>IFERROR(SUMIF([1]Transferencias!$R$7:$S$359,CONCATENATE("09",RIGHT(CONCATENATE("0",DAY(HZ4)),2),RIGHT(CONCATENATE("0",MONTH(HZ4)),2)),[1]Transferencias!$S$7:$S$359),0)</f>
        <v>0</v>
      </c>
      <c r="IA70" s="5">
        <f>IFERROR(SUMIF([1]Transferencias!$R$7:$S$359,CONCATENATE("09",RIGHT(CONCATENATE("0",DAY(IA4)),2),RIGHT(CONCATENATE("0",MONTH(IA4)),2)),[1]Transferencias!$S$7:$S$359),0)</f>
        <v>0</v>
      </c>
      <c r="IB70" s="5">
        <f>IFERROR(SUMIF([1]Transferencias!$R$7:$S$359,CONCATENATE("09",RIGHT(CONCATENATE("0",DAY(IB4)),2),RIGHT(CONCATENATE("0",MONTH(IB4)),2)),[1]Transferencias!$S$7:$S$359),0)</f>
        <v>0</v>
      </c>
      <c r="IC70" s="5">
        <f>IFERROR(SUMIF([1]Transferencias!$R$7:$S$359,CONCATENATE("09",RIGHT(CONCATENATE("0",DAY(IC4)),2),RIGHT(CONCATENATE("0",MONTH(IC4)),2)),[1]Transferencias!$S$7:$S$359),0)</f>
        <v>0</v>
      </c>
      <c r="ID70" s="5">
        <f>IFERROR(SUMIF([1]Transferencias!$R$7:$S$359,CONCATENATE("09",RIGHT(CONCATENATE("0",DAY(ID4)),2),RIGHT(CONCATENATE("0",MONTH(ID4)),2)),[1]Transferencias!$S$7:$S$359),0)</f>
        <v>0</v>
      </c>
      <c r="IE70" s="5">
        <f>IFERROR(SUMIF([1]Transferencias!$R$7:$S$359,CONCATENATE("09",RIGHT(CONCATENATE("0",DAY(IE4)),2),RIGHT(CONCATENATE("0",MONTH(IE4)),2)),[1]Transferencias!$S$7:$S$359),0)</f>
        <v>0</v>
      </c>
      <c r="IF70" s="5">
        <f>IFERROR(SUMIF([1]Transferencias!$R$7:$S$359,CONCATENATE("09",RIGHT(CONCATENATE("0",DAY(IF4)),2),RIGHT(CONCATENATE("0",MONTH(IF4)),2)),[1]Transferencias!$S$7:$S$359),0)</f>
        <v>0</v>
      </c>
      <c r="IG70" s="5">
        <f>IFERROR(SUMIF([1]Transferencias!$R$7:$S$359,CONCATENATE("09",RIGHT(CONCATENATE("0",DAY(IG4)),2),RIGHT(CONCATENATE("0",MONTH(IG4)),2)),[1]Transferencias!$S$7:$S$359),0)</f>
        <v>0</v>
      </c>
      <c r="IH70" s="5">
        <f>IFERROR(SUMIF([1]Transferencias!$R$7:$S$359,CONCATENATE("09",RIGHT(CONCATENATE("0",DAY(IH4)),2),RIGHT(CONCATENATE("0",MONTH(IH4)),2)),[1]Transferencias!$S$7:$S$359),0)</f>
        <v>0</v>
      </c>
      <c r="II70" s="5">
        <f>IFERROR(SUMIF([1]Transferencias!$R$7:$S$359,CONCATENATE("09",RIGHT(CONCATENATE("0",DAY(II4)),2),RIGHT(CONCATENATE("0",MONTH(II4)),2)),[1]Transferencias!$S$7:$S$359),0)</f>
        <v>0</v>
      </c>
      <c r="IJ70" s="5">
        <f>IFERROR(SUMIF([1]Transferencias!$R$7:$S$359,CONCATENATE("09",RIGHT(CONCATENATE("0",DAY(IJ4)),2),RIGHT(CONCATENATE("0",MONTH(IJ4)),2)),[1]Transferencias!$S$7:$S$359),0)</f>
        <v>0</v>
      </c>
      <c r="IK70" s="5">
        <f>IFERROR(SUMIF([1]Transferencias!$R$7:$S$359,CONCATENATE("09",RIGHT(CONCATENATE("0",DAY(IK4)),2),RIGHT(CONCATENATE("0",MONTH(IK4)),2)),[1]Transferencias!$S$7:$S$359),0)</f>
        <v>0</v>
      </c>
      <c r="IL70" s="5">
        <f>IFERROR(SUMIF([1]Transferencias!$R$7:$S$359,CONCATENATE("09",RIGHT(CONCATENATE("0",DAY(IL4)),2),RIGHT(CONCATENATE("0",MONTH(IL4)),2)),[1]Transferencias!$S$7:$S$359),0)</f>
        <v>0</v>
      </c>
      <c r="IM70" s="5">
        <f>IFERROR(SUMIF([1]Transferencias!$R$7:$S$359,CONCATENATE("09",RIGHT(CONCATENATE("0",DAY(IM4)),2),RIGHT(CONCATENATE("0",MONTH(IM4)),2)),[1]Transferencias!$S$7:$S$359),0)</f>
        <v>0</v>
      </c>
      <c r="IN70" s="5">
        <f>IFERROR(SUMIF([1]Transferencias!$R$7:$S$359,CONCATENATE("09",RIGHT(CONCATENATE("0",DAY(IN4)),2),RIGHT(CONCATENATE("0",MONTH(IN4)),2)),[1]Transferencias!$S$7:$S$359),0)</f>
        <v>0</v>
      </c>
      <c r="IO70" s="5">
        <f>IFERROR(SUMIF([1]Transferencias!$R$7:$S$359,CONCATENATE("09",RIGHT(CONCATENATE("0",DAY(IO4)),2),RIGHT(CONCATENATE("0",MONTH(IO4)),2)),[1]Transferencias!$S$7:$S$359),0)</f>
        <v>0</v>
      </c>
      <c r="IP70" s="5">
        <f>IFERROR(SUMIF([1]Transferencias!$R$7:$S$359,CONCATENATE("09",RIGHT(CONCATENATE("0",DAY(IP4)),2),RIGHT(CONCATENATE("0",MONTH(IP4)),2)),[1]Transferencias!$S$7:$S$359),0)</f>
        <v>0</v>
      </c>
      <c r="IQ70" s="5">
        <f>IFERROR(SUMIF([1]Transferencias!$R$7:$S$359,CONCATENATE("09",RIGHT(CONCATENATE("0",DAY(IQ4)),2),RIGHT(CONCATENATE("0",MONTH(IQ4)),2)),[1]Transferencias!$S$7:$S$359),0)</f>
        <v>0</v>
      </c>
      <c r="IR70" s="5">
        <f>IFERROR(SUMIF([1]Transferencias!$R$7:$S$359,CONCATENATE("09",RIGHT(CONCATENATE("0",DAY(IR4)),2),RIGHT(CONCATENATE("0",MONTH(IR4)),2)),[1]Transferencias!$S$7:$S$359),0)</f>
        <v>0</v>
      </c>
      <c r="IS70" s="5">
        <f>IFERROR(SUMIF([1]Transferencias!$R$7:$S$359,CONCATENATE("09",RIGHT(CONCATENATE("0",DAY(IS4)),2),RIGHT(CONCATENATE("0",MONTH(IS4)),2)),[1]Transferencias!$S$7:$S$359),0)</f>
        <v>0</v>
      </c>
      <c r="IT70" s="5">
        <f>IFERROR(SUMIF([1]Transferencias!$R$7:$S$359,CONCATENATE("09",RIGHT(CONCATENATE("0",DAY(IT4)),2),RIGHT(CONCATENATE("0",MONTH(IT4)),2)),[1]Transferencias!$S$7:$S$359),0)</f>
        <v>0</v>
      </c>
      <c r="IU70" s="5">
        <f>IFERROR(SUMIF([1]Transferencias!$R$7:$S$359,CONCATENATE("09",RIGHT(CONCATENATE("0",DAY(IU4)),2),RIGHT(CONCATENATE("0",MONTH(IU4)),2)),[1]Transferencias!$S$7:$S$359),0)</f>
        <v>0</v>
      </c>
      <c r="IV70" s="5">
        <f>IFERROR(SUMIF([1]Transferencias!$R$7:$S$359,CONCATENATE("09",RIGHT(CONCATENATE("0",DAY(IV4)),2),RIGHT(CONCATENATE("0",MONTH(IV4)),2)),[1]Transferencias!$S$7:$S$359),0)</f>
        <v>0</v>
      </c>
      <c r="IW70" s="5">
        <f>IFERROR(SUMIF([1]Transferencias!$R$7:$S$359,CONCATENATE("09",RIGHT(CONCATENATE("0",DAY(IW4)),2),RIGHT(CONCATENATE("0",MONTH(IW4)),2)),[1]Transferencias!$S$7:$S$359),0)</f>
        <v>0</v>
      </c>
      <c r="IX70" s="5">
        <f>IFERROR(SUMIF([1]Transferencias!$R$7:$S$359,CONCATENATE("09",RIGHT(CONCATENATE("0",DAY(IX4)),2),RIGHT(CONCATENATE("0",MONTH(IX4)),2)),[1]Transferencias!$S$7:$S$359),0)</f>
        <v>0</v>
      </c>
      <c r="IY70" s="5">
        <f>IFERROR(SUMIF([1]Transferencias!$R$7:$S$359,CONCATENATE("09",RIGHT(CONCATENATE("0",DAY(IY4)),2),RIGHT(CONCATENATE("0",MONTH(IY4)),2)),[1]Transferencias!$S$7:$S$359),0)</f>
        <v>0</v>
      </c>
      <c r="IZ70" s="5">
        <f>IFERROR(SUMIF([1]Transferencias!$R$7:$S$359,CONCATENATE("09",RIGHT(CONCATENATE("0",DAY(IZ4)),2),RIGHT(CONCATENATE("0",MONTH(IZ4)),2)),[1]Transferencias!$S$7:$S$359),0)</f>
        <v>0</v>
      </c>
      <c r="JA70" s="5">
        <f>IFERROR(SUMIF([1]Transferencias!$R$7:$S$359,CONCATENATE("09",RIGHT(CONCATENATE("0",DAY(JA4)),2),RIGHT(CONCATENATE("0",MONTH(JA4)),2)),[1]Transferencias!$S$7:$S$359),0)</f>
        <v>0</v>
      </c>
      <c r="JB70" s="5">
        <f>IFERROR(SUMIF([1]Transferencias!$R$7:$S$359,CONCATENATE("09",RIGHT(CONCATENATE("0",DAY(JB4)),2),RIGHT(CONCATENATE("0",MONTH(JB4)),2)),[1]Transferencias!$S$7:$S$359),0)</f>
        <v>0</v>
      </c>
      <c r="JC70" s="5">
        <f>IFERROR(SUMIF([1]Transferencias!$R$7:$S$359,CONCATENATE("09",RIGHT(CONCATENATE("0",DAY(JC4)),2),RIGHT(CONCATENATE("0",MONTH(JC4)),2)),[1]Transferencias!$S$7:$S$359),0)</f>
        <v>0</v>
      </c>
      <c r="JD70" s="5">
        <f>IFERROR(SUMIF([1]Transferencias!$R$7:$S$359,CONCATENATE("09",RIGHT(CONCATENATE("0",DAY(JD4)),2),RIGHT(CONCATENATE("0",MONTH(JD4)),2)),[1]Transferencias!$S$7:$S$359),0)</f>
        <v>0</v>
      </c>
      <c r="JE70" s="5">
        <f>IFERROR(SUMIF([1]Transferencias!$R$7:$S$359,CONCATENATE("09",RIGHT(CONCATENATE("0",DAY(JE4)),2),RIGHT(CONCATENATE("0",MONTH(JE4)),2)),[1]Transferencias!$S$7:$S$359),0)</f>
        <v>0</v>
      </c>
      <c r="JF70" s="5">
        <f>IFERROR(SUMIF([1]Transferencias!$R$7:$S$359,CONCATENATE("09",RIGHT(CONCATENATE("0",DAY(JF4)),2),RIGHT(CONCATENATE("0",MONTH(JF4)),2)),[1]Transferencias!$S$7:$S$359),0)</f>
        <v>0</v>
      </c>
      <c r="JG70" s="5">
        <f>IFERROR(SUMIF([1]Transferencias!$R$7:$S$359,CONCATENATE("09",RIGHT(CONCATENATE("0",DAY(JG4)),2),RIGHT(CONCATENATE("0",MONTH(JG4)),2)),[1]Transferencias!$S$7:$S$359),0)</f>
        <v>0</v>
      </c>
      <c r="JH70" s="5">
        <f>IFERROR(SUMIF([1]Transferencias!$R$7:$S$359,CONCATENATE("09",RIGHT(CONCATENATE("0",DAY(JH4)),2),RIGHT(CONCATENATE("0",MONTH(JH4)),2)),[1]Transferencias!$S$7:$S$359),0)</f>
        <v>0</v>
      </c>
      <c r="JI70" s="5">
        <f>IFERROR(SUMIF([1]Transferencias!$R$7:$S$359,CONCATENATE("09",RIGHT(CONCATENATE("0",DAY(JI4)),2),RIGHT(CONCATENATE("0",MONTH(JI4)),2)),[1]Transferencias!$S$7:$S$359),0)</f>
        <v>0</v>
      </c>
      <c r="JJ70" s="5">
        <f>IFERROR(SUMIF([1]Transferencias!$R$7:$S$359,CONCATENATE("09",RIGHT(CONCATENATE("0",DAY(JJ4)),2),RIGHT(CONCATENATE("0",MONTH(JJ4)),2)),[1]Transferencias!$S$7:$S$359),0)</f>
        <v>0</v>
      </c>
      <c r="JK70" s="5">
        <f>IFERROR(SUMIF([1]Transferencias!$R$7:$S$359,CONCATENATE("09",RIGHT(CONCATENATE("0",DAY(JK4)),2),RIGHT(CONCATENATE("0",MONTH(JK4)),2)),[1]Transferencias!$S$7:$S$359),0)</f>
        <v>0</v>
      </c>
      <c r="JL70" s="5">
        <f>IFERROR(SUMIF([1]Transferencias!$R$7:$S$359,CONCATENATE("09",RIGHT(CONCATENATE("0",DAY(JL4)),2),RIGHT(CONCATENATE("0",MONTH(JL4)),2)),[1]Transferencias!$S$7:$S$359),0)</f>
        <v>0</v>
      </c>
      <c r="JM70" s="5">
        <f>IFERROR(SUMIF([1]Transferencias!$R$7:$S$359,CONCATENATE("09",RIGHT(CONCATENATE("0",DAY(JM4)),2),RIGHT(CONCATENATE("0",MONTH(JM4)),2)),[1]Transferencias!$S$7:$S$359),0)</f>
        <v>0</v>
      </c>
      <c r="JN70" s="5">
        <f>IFERROR(SUMIF([1]Transferencias!$R$7:$S$359,CONCATENATE("09",RIGHT(CONCATENATE("0",DAY(JN4)),2),RIGHT(CONCATENATE("0",MONTH(JN4)),2)),[1]Transferencias!$S$7:$S$359),0)</f>
        <v>0</v>
      </c>
      <c r="JO70" s="5">
        <f>IFERROR(SUMIF([1]Transferencias!$R$7:$S$359,CONCATENATE("09",RIGHT(CONCATENATE("0",DAY(JO4)),2),RIGHT(CONCATENATE("0",MONTH(JO4)),2)),[1]Transferencias!$S$7:$S$359),0)</f>
        <v>0</v>
      </c>
      <c r="JP70" s="5">
        <f>IFERROR(SUMIF([1]Transferencias!$R$7:$S$359,CONCATENATE("09",RIGHT(CONCATENATE("0",DAY(JP4)),2),RIGHT(CONCATENATE("0",MONTH(JP4)),2)),[1]Transferencias!$S$7:$S$359),0)</f>
        <v>0</v>
      </c>
      <c r="JQ70" s="5">
        <f>IFERROR(SUMIF([1]Transferencias!$R$7:$S$359,CONCATENATE("09",RIGHT(CONCATENATE("0",DAY(JQ4)),2),RIGHT(CONCATENATE("0",MONTH(JQ4)),2)),[1]Transferencias!$S$7:$S$359),0)</f>
        <v>0</v>
      </c>
      <c r="JR70" s="5">
        <f>IFERROR(SUMIF([1]Transferencias!$R$7:$S$359,CONCATENATE("09",RIGHT(CONCATENATE("0",DAY(JR4)),2),RIGHT(CONCATENATE("0",MONTH(JR4)),2)),[1]Transferencias!$S$7:$S$359),0)</f>
        <v>0</v>
      </c>
      <c r="JS70" s="5">
        <f>IFERROR(SUMIF([1]Transferencias!$R$7:$S$359,CONCATENATE("09",RIGHT(CONCATENATE("0",DAY(JS4)),2),RIGHT(CONCATENATE("0",MONTH(JS4)),2)),[1]Transferencias!$S$7:$S$359),0)</f>
        <v>0</v>
      </c>
      <c r="JT70" s="5">
        <f>IFERROR(SUMIF([1]Transferencias!$R$7:$S$359,CONCATENATE("09",RIGHT(CONCATENATE("0",DAY(JT4)),2),RIGHT(CONCATENATE("0",MONTH(JT4)),2)),[1]Transferencias!$S$7:$S$359),0)</f>
        <v>0</v>
      </c>
      <c r="JU70" s="5">
        <f>IFERROR(SUMIF([1]Transferencias!$R$7:$S$359,CONCATENATE("09",RIGHT(CONCATENATE("0",DAY(JU4)),2),RIGHT(CONCATENATE("0",MONTH(JU4)),2)),[1]Transferencias!$S$7:$S$359),0)</f>
        <v>0</v>
      </c>
      <c r="JV70" s="5">
        <f>IFERROR(SUMIF([1]Transferencias!$R$7:$S$359,CONCATENATE("09",RIGHT(CONCATENATE("0",DAY(JV4)),2),RIGHT(CONCATENATE("0",MONTH(JV4)),2)),[1]Transferencias!$S$7:$S$359),0)</f>
        <v>0</v>
      </c>
      <c r="JW70" s="5">
        <f>IFERROR(SUMIF([1]Transferencias!$R$7:$S$359,CONCATENATE("09",RIGHT(CONCATENATE("0",DAY(JW4)),2),RIGHT(CONCATENATE("0",MONTH(JW4)),2)),[1]Transferencias!$S$7:$S$359),0)</f>
        <v>0</v>
      </c>
      <c r="JX70" s="5">
        <f>IFERROR(SUMIF([1]Transferencias!$R$7:$S$359,CONCATENATE("09",RIGHT(CONCATENATE("0",DAY(JX4)),2),RIGHT(CONCATENATE("0",MONTH(JX4)),2)),[1]Transferencias!$S$7:$S$359),0)</f>
        <v>0</v>
      </c>
      <c r="JY70" s="5">
        <f>IFERROR(SUMIF([1]Transferencias!$R$7:$S$359,CONCATENATE("09",RIGHT(CONCATENATE("0",DAY(JY4)),2),RIGHT(CONCATENATE("0",MONTH(JY4)),2)),[1]Transferencias!$S$7:$S$359),0)</f>
        <v>0</v>
      </c>
      <c r="JZ70" s="5">
        <f>IFERROR(SUMIF([1]Transferencias!$R$7:$S$359,CONCATENATE("09",RIGHT(CONCATENATE("0",DAY(JZ4)),2),RIGHT(CONCATENATE("0",MONTH(JZ4)),2)),[1]Transferencias!$S$7:$S$359),0)</f>
        <v>0</v>
      </c>
      <c r="KA70" s="5">
        <f>IFERROR(SUMIF([1]Transferencias!$R$7:$S$359,CONCATENATE("09",RIGHT(CONCATENATE("0",DAY(KA4)),2),RIGHT(CONCATENATE("0",MONTH(KA4)),2)),[1]Transferencias!$S$7:$S$359),0)</f>
        <v>0</v>
      </c>
      <c r="KB70" s="5">
        <f>IFERROR(SUMIF([1]Transferencias!$R$7:$S$359,CONCATENATE("09",RIGHT(CONCATENATE("0",DAY(KB4)),2),RIGHT(CONCATENATE("0",MONTH(KB4)),2)),[1]Transferencias!$S$7:$S$359),0)</f>
        <v>0</v>
      </c>
      <c r="KC70" s="5">
        <f>IFERROR(SUMIF([1]Transferencias!$R$7:$S$359,CONCATENATE("09",RIGHT(CONCATENATE("0",DAY(KC4)),2),RIGHT(CONCATENATE("0",MONTH(KC4)),2)),[1]Transferencias!$S$7:$S$359),0)</f>
        <v>0</v>
      </c>
      <c r="KD70" s="5">
        <f>IFERROR(SUMIF([1]Transferencias!$R$7:$S$359,CONCATENATE("09",RIGHT(CONCATENATE("0",DAY(KD4)),2),RIGHT(CONCATENATE("0",MONTH(KD4)),2)),[1]Transferencias!$S$7:$S$359),0)</f>
        <v>0</v>
      </c>
      <c r="KE70" s="5">
        <f>IFERROR(SUMIF([1]Transferencias!$R$7:$S$359,CONCATENATE("09",RIGHT(CONCATENATE("0",DAY(KE4)),2),RIGHT(CONCATENATE("0",MONTH(KE4)),2)),[1]Transferencias!$S$7:$S$359),0)</f>
        <v>0</v>
      </c>
      <c r="KF70" s="5">
        <f>IFERROR(SUMIF([1]Transferencias!$R$7:$S$359,CONCATENATE("09",RIGHT(CONCATENATE("0",DAY(KF4)),2),RIGHT(CONCATENATE("0",MONTH(KF4)),2)),[1]Transferencias!$S$7:$S$359),0)</f>
        <v>0</v>
      </c>
      <c r="KG70" s="5">
        <f>IFERROR(SUMIF([1]Transferencias!$R$7:$S$359,CONCATENATE("09",RIGHT(CONCATENATE("0",DAY(KG4)),2),RIGHT(CONCATENATE("0",MONTH(KG4)),2)),[1]Transferencias!$S$7:$S$359),0)</f>
        <v>0</v>
      </c>
      <c r="KH70" s="5">
        <f>IFERROR(SUMIF([1]Transferencias!$R$7:$S$359,CONCATENATE("09",RIGHT(CONCATENATE("0",DAY(KH4)),2),RIGHT(CONCATENATE("0",MONTH(KH4)),2)),[1]Transferencias!$S$7:$S$359),0)</f>
        <v>0</v>
      </c>
      <c r="KI70" s="5">
        <f>IFERROR(SUMIF([1]Transferencias!$R$7:$S$359,CONCATENATE("09",RIGHT(CONCATENATE("0",DAY(KI4)),2),RIGHT(CONCATENATE("0",MONTH(KI4)),2)),[1]Transferencias!$S$7:$S$359),0)</f>
        <v>0</v>
      </c>
      <c r="KJ70" s="5">
        <f>IFERROR(SUMIF([1]Transferencias!$R$7:$S$359,CONCATENATE("09",RIGHT(CONCATENATE("0",DAY(KJ4)),2),RIGHT(CONCATENATE("0",MONTH(KJ4)),2)),[1]Transferencias!$S$7:$S$359),0)</f>
        <v>0</v>
      </c>
      <c r="KK70" s="5">
        <f>IFERROR(SUMIF([1]Transferencias!$R$7:$S$359,CONCATENATE("09",RIGHT(CONCATENATE("0",DAY(KK4)),2),RIGHT(CONCATENATE("0",MONTH(KK4)),2)),[1]Transferencias!$S$7:$S$359),0)</f>
        <v>0</v>
      </c>
      <c r="KL70" s="5">
        <f>IFERROR(SUMIF([1]Transferencias!$R$7:$S$359,CONCATENATE("09",RIGHT(CONCATENATE("0",DAY(KL4)),2),RIGHT(CONCATENATE("0",MONTH(KL4)),2)),[1]Transferencias!$S$7:$S$359),0)</f>
        <v>0</v>
      </c>
      <c r="KM70" s="5">
        <f>IFERROR(SUMIF([1]Transferencias!$R$7:$S$359,CONCATENATE("09",RIGHT(CONCATENATE("0",DAY(KM4)),2),RIGHT(CONCATENATE("0",MONTH(KM4)),2)),[1]Transferencias!$S$7:$S$359),0)</f>
        <v>0</v>
      </c>
      <c r="KN70" s="5">
        <f>IFERROR(SUMIF([1]Transferencias!$R$7:$S$359,CONCATENATE("09",RIGHT(CONCATENATE("0",DAY(KN4)),2),RIGHT(CONCATENATE("0",MONTH(KN4)),2)),[1]Transferencias!$S$7:$S$359),0)</f>
        <v>0</v>
      </c>
      <c r="KO70" s="5">
        <f>IFERROR(SUMIF([1]Transferencias!$R$7:$S$359,CONCATENATE("09",RIGHT(CONCATENATE("0",DAY(KO4)),2),RIGHT(CONCATENATE("0",MONTH(KO4)),2)),[1]Transferencias!$S$7:$S$359),0)</f>
        <v>0</v>
      </c>
      <c r="KP70" s="5">
        <f>IFERROR(SUMIF([1]Transferencias!$R$7:$S$359,CONCATENATE("09",RIGHT(CONCATENATE("0",DAY(KP4)),2),RIGHT(CONCATENATE("0",MONTH(KP4)),2)),[1]Transferencias!$S$7:$S$359),0)</f>
        <v>0</v>
      </c>
      <c r="KQ70" s="5">
        <f>IFERROR(SUMIF([1]Transferencias!$R$7:$S$359,CONCATENATE("09",RIGHT(CONCATENATE("0",DAY(KQ4)),2),RIGHT(CONCATENATE("0",MONTH(KQ4)),2)),[1]Transferencias!$S$7:$S$359),0)</f>
        <v>0</v>
      </c>
      <c r="KR70" s="5">
        <f>IFERROR(SUMIF([1]Transferencias!$R$7:$S$359,CONCATENATE("09",RIGHT(CONCATENATE("0",DAY(KR4)),2),RIGHT(CONCATENATE("0",MONTH(KR4)),2)),[1]Transferencias!$S$7:$S$359),0)</f>
        <v>0</v>
      </c>
      <c r="KS70" s="5">
        <f>IFERROR(SUMIF([1]Transferencias!$R$7:$S$359,CONCATENATE("09",RIGHT(CONCATENATE("0",DAY(KS4)),2),RIGHT(CONCATENATE("0",MONTH(KS4)),2)),[1]Transferencias!$S$7:$S$359),0)</f>
        <v>0</v>
      </c>
      <c r="KT70" s="5">
        <f>IFERROR(SUMIF([1]Transferencias!$R$7:$S$359,CONCATENATE("09",RIGHT(CONCATENATE("0",DAY(KT4)),2),RIGHT(CONCATENATE("0",MONTH(KT4)),2)),[1]Transferencias!$S$7:$S$359),0)</f>
        <v>0</v>
      </c>
      <c r="KU70" s="5">
        <f>IFERROR(SUMIF([1]Transferencias!$R$7:$S$359,CONCATENATE("09",RIGHT(CONCATENATE("0",DAY(KU4)),2),RIGHT(CONCATENATE("0",MONTH(KU4)),2)),[1]Transferencias!$S$7:$S$359),0)</f>
        <v>0</v>
      </c>
      <c r="KV70" s="5">
        <f>IFERROR(SUMIF([1]Transferencias!$R$7:$S$359,CONCATENATE("09",RIGHT(CONCATENATE("0",DAY(KV4)),2),RIGHT(CONCATENATE("0",MONTH(KV4)),2)),[1]Transferencias!$S$7:$S$359),0)</f>
        <v>0</v>
      </c>
      <c r="KW70" s="5">
        <f>IFERROR(SUMIF([1]Transferencias!$R$7:$S$359,CONCATENATE("09",RIGHT(CONCATENATE("0",DAY(KW4)),2),RIGHT(CONCATENATE("0",MONTH(KW4)),2)),[1]Transferencias!$S$7:$S$359),0)</f>
        <v>0</v>
      </c>
      <c r="KX70" s="5">
        <f>IFERROR(SUMIF([1]Transferencias!$R$7:$S$359,CONCATENATE("09",RIGHT(CONCATENATE("0",DAY(KX4)),2),RIGHT(CONCATENATE("0",MONTH(KX4)),2)),[1]Transferencias!$S$7:$S$359),0)</f>
        <v>0</v>
      </c>
      <c r="KY70" s="5">
        <f>IFERROR(SUMIF([1]Transferencias!$R$7:$S$359,CONCATENATE("09",RIGHT(CONCATENATE("0",DAY(KY4)),2),RIGHT(CONCATENATE("0",MONTH(KY4)),2)),[1]Transferencias!$S$7:$S$359),0)</f>
        <v>0</v>
      </c>
      <c r="KZ70" s="5">
        <f>IFERROR(SUMIF([1]Transferencias!$R$7:$S$359,CONCATENATE("09",RIGHT(CONCATENATE("0",DAY(KZ4)),2),RIGHT(CONCATENATE("0",MONTH(KZ4)),2)),[1]Transferencias!$S$7:$S$359),0)</f>
        <v>0</v>
      </c>
      <c r="LA70" s="5">
        <f>IFERROR(SUMIF([1]Transferencias!$R$7:$S$359,CONCATENATE("09",RIGHT(CONCATENATE("0",DAY(LA4)),2),RIGHT(CONCATENATE("0",MONTH(LA4)),2)),[1]Transferencias!$S$7:$S$359),0)</f>
        <v>0</v>
      </c>
      <c r="LB70" s="5">
        <f>IFERROR(SUMIF([1]Transferencias!$R$7:$S$359,CONCATENATE("09",RIGHT(CONCATENATE("0",DAY(LB4)),2),RIGHT(CONCATENATE("0",MONTH(LB4)),2)),[1]Transferencias!$S$7:$S$359),0)</f>
        <v>0</v>
      </c>
      <c r="LC70" s="5">
        <f>IFERROR(SUMIF([1]Transferencias!$R$7:$S$359,CONCATENATE("09",RIGHT(CONCATENATE("0",DAY(LC4)),2),RIGHT(CONCATENATE("0",MONTH(LC4)),2)),[1]Transferencias!$S$7:$S$359),0)</f>
        <v>0</v>
      </c>
      <c r="LD70" s="5">
        <f>IFERROR(SUMIF([1]Transferencias!$R$7:$S$359,CONCATENATE("09",RIGHT(CONCATENATE("0",DAY(LD4)),2),RIGHT(CONCATENATE("0",MONTH(LD4)),2)),[1]Transferencias!$S$7:$S$359),0)</f>
        <v>0</v>
      </c>
      <c r="LE70" s="5">
        <f>IFERROR(SUMIF([1]Transferencias!$R$7:$S$359,CONCATENATE("09",RIGHT(CONCATENATE("0",DAY(LE4)),2),RIGHT(CONCATENATE("0",MONTH(LE4)),2)),[1]Transferencias!$S$7:$S$359),0)</f>
        <v>0</v>
      </c>
      <c r="LF70" s="5">
        <f>IFERROR(SUMIF([1]Transferencias!$R$7:$S$359,CONCATENATE("09",RIGHT(CONCATENATE("0",DAY(LF4)),2),RIGHT(CONCATENATE("0",MONTH(LF4)),2)),[1]Transferencias!$S$7:$S$359),0)</f>
        <v>0</v>
      </c>
      <c r="LG70" s="5">
        <f>IFERROR(SUMIF([1]Transferencias!$R$7:$S$359,CONCATENATE("09",RIGHT(CONCATENATE("0",DAY(LG4)),2),RIGHT(CONCATENATE("0",MONTH(LG4)),2)),[1]Transferencias!$S$7:$S$359),0)</f>
        <v>0</v>
      </c>
      <c r="LH70" s="5">
        <f>IFERROR(SUMIF([1]Transferencias!$R$7:$S$359,CONCATENATE("09",RIGHT(CONCATENATE("0",DAY(LH4)),2),RIGHT(CONCATENATE("0",MONTH(LH4)),2)),[1]Transferencias!$S$7:$S$359),0)</f>
        <v>0</v>
      </c>
      <c r="LI70" s="5">
        <f>IFERROR(SUMIF([1]Transferencias!$R$7:$S$359,CONCATENATE("09",RIGHT(CONCATENATE("0",DAY(LI4)),2),RIGHT(CONCATENATE("0",MONTH(LI4)),2)),[1]Transferencias!$S$7:$S$359),0)</f>
        <v>0</v>
      </c>
      <c r="LJ70" s="5">
        <f>IFERROR(SUMIF([1]Transferencias!$R$7:$S$359,CONCATENATE("09",RIGHT(CONCATENATE("0",DAY(LJ4)),2),RIGHT(CONCATENATE("0",MONTH(LJ4)),2)),[1]Transferencias!$S$7:$S$359),0)</f>
        <v>0</v>
      </c>
      <c r="LK70" s="5">
        <f>IFERROR(SUMIF([1]Transferencias!$R$7:$S$359,CONCATENATE("09",RIGHT(CONCATENATE("0",DAY(LK4)),2),RIGHT(CONCATENATE("0",MONTH(LK4)),2)),[1]Transferencias!$S$7:$S$359),0)</f>
        <v>0</v>
      </c>
      <c r="LL70" s="5">
        <f>IFERROR(SUMIF([1]Transferencias!$R$7:$S$359,CONCATENATE("09",RIGHT(CONCATENATE("0",DAY(LL4)),2),RIGHT(CONCATENATE("0",MONTH(LL4)),2)),[1]Transferencias!$S$7:$S$359),0)</f>
        <v>0</v>
      </c>
      <c r="LM70" s="5">
        <f>IFERROR(SUMIF([1]Transferencias!$R$7:$S$359,CONCATENATE("09",RIGHT(CONCATENATE("0",DAY(LM4)),2),RIGHT(CONCATENATE("0",MONTH(LM4)),2)),[1]Transferencias!$S$7:$S$359),0)</f>
        <v>0</v>
      </c>
      <c r="LN70" s="5">
        <f>IFERROR(SUMIF([1]Transferencias!$R$7:$S$359,CONCATENATE("09",RIGHT(CONCATENATE("0",DAY(LN4)),2),RIGHT(CONCATENATE("0",MONTH(LN4)),2)),[1]Transferencias!$S$7:$S$359),0)</f>
        <v>0</v>
      </c>
      <c r="LO70" s="5">
        <f>IFERROR(SUMIF([1]Transferencias!$R$7:$S$359,CONCATENATE("09",RIGHT(CONCATENATE("0",DAY(LO4)),2),RIGHT(CONCATENATE("0",MONTH(LO4)),2)),[1]Transferencias!$S$7:$S$359),0)</f>
        <v>0</v>
      </c>
      <c r="LP70" s="5">
        <f>IFERROR(SUMIF([1]Transferencias!$R$7:$S$359,CONCATENATE("09",RIGHT(CONCATENATE("0",DAY(LP4)),2),RIGHT(CONCATENATE("0",MONTH(LP4)),2)),[1]Transferencias!$S$7:$S$359),0)</f>
        <v>0</v>
      </c>
      <c r="LQ70" s="5">
        <f>IFERROR(SUMIF([1]Transferencias!$R$7:$S$359,CONCATENATE("09",RIGHT(CONCATENATE("0",DAY(LQ4)),2),RIGHT(CONCATENATE("0",MONTH(LQ4)),2)),[1]Transferencias!$S$7:$S$359),0)</f>
        <v>0</v>
      </c>
      <c r="LR70" s="5">
        <f>IFERROR(SUMIF([1]Transferencias!$R$7:$S$359,CONCATENATE("09",RIGHT(CONCATENATE("0",DAY(LR4)),2),RIGHT(CONCATENATE("0",MONTH(LR4)),2)),[1]Transferencias!$S$7:$S$359),0)</f>
        <v>0</v>
      </c>
      <c r="LS70" s="5">
        <f>IFERROR(SUMIF([1]Transferencias!$R$7:$S$359,CONCATENATE("09",RIGHT(CONCATENATE("0",DAY(LS4)),2),RIGHT(CONCATENATE("0",MONTH(LS4)),2)),[1]Transferencias!$S$7:$S$359),0)</f>
        <v>0</v>
      </c>
      <c r="LT70" s="5">
        <f>IFERROR(SUMIF([1]Transferencias!$R$7:$S$359,CONCATENATE("09",RIGHT(CONCATENATE("0",DAY(LT4)),2),RIGHT(CONCATENATE("0",MONTH(LT4)),2)),[1]Transferencias!$S$7:$S$359),0)</f>
        <v>0</v>
      </c>
      <c r="LU70" s="5">
        <f>IFERROR(SUMIF([1]Transferencias!$R$7:$S$359,CONCATENATE("09",RIGHT(CONCATENATE("0",DAY(LU4)),2),RIGHT(CONCATENATE("0",MONTH(LU4)),2)),[1]Transferencias!$S$7:$S$359),0)</f>
        <v>0</v>
      </c>
      <c r="LV70" s="5">
        <f>IFERROR(SUMIF([1]Transferencias!$R$7:$S$359,CONCATENATE("09",RIGHT(CONCATENATE("0",DAY(LV4)),2),RIGHT(CONCATENATE("0",MONTH(LV4)),2)),[1]Transferencias!$S$7:$S$359),0)</f>
        <v>0</v>
      </c>
      <c r="LW70" s="5">
        <f>IFERROR(SUMIF([1]Transferencias!$R$7:$S$359,CONCATENATE("09",RIGHT(CONCATENATE("0",DAY(LW4)),2),RIGHT(CONCATENATE("0",MONTH(LW4)),2)),[1]Transferencias!$S$7:$S$359),0)</f>
        <v>0</v>
      </c>
      <c r="LX70" s="5">
        <f>IFERROR(SUMIF([1]Transferencias!$R$7:$S$359,CONCATENATE("09",RIGHT(CONCATENATE("0",DAY(LX4)),2),RIGHT(CONCATENATE("0",MONTH(LX4)),2)),[1]Transferencias!$S$7:$S$359),0)</f>
        <v>0</v>
      </c>
      <c r="LY70" s="5">
        <f>IFERROR(SUMIF([1]Transferencias!$R$7:$S$359,CONCATENATE("09",RIGHT(CONCATENATE("0",DAY(LY4)),2),RIGHT(CONCATENATE("0",MONTH(LY4)),2)),[1]Transferencias!$S$7:$S$359),0)</f>
        <v>0</v>
      </c>
      <c r="LZ70" s="5">
        <f>IFERROR(SUMIF([1]Transferencias!$R$7:$S$359,CONCATENATE("09",RIGHT(CONCATENATE("0",DAY(LZ4)),2),RIGHT(CONCATENATE("0",MONTH(LZ4)),2)),[1]Transferencias!$S$7:$S$359),0)</f>
        <v>0</v>
      </c>
      <c r="MA70" s="5">
        <f>IFERROR(SUMIF([1]Transferencias!$R$7:$S$359,CONCATENATE("09",RIGHT(CONCATENATE("0",DAY(MA4)),2),RIGHT(CONCATENATE("0",MONTH(MA4)),2)),[1]Transferencias!$S$7:$S$359),0)</f>
        <v>0</v>
      </c>
      <c r="MB70" s="5">
        <f>IFERROR(SUMIF([1]Transferencias!$R$7:$S$359,CONCATENATE("09",RIGHT(CONCATENATE("0",DAY(MB4)),2),RIGHT(CONCATENATE("0",MONTH(MB4)),2)),[1]Transferencias!$S$7:$S$359),0)</f>
        <v>0</v>
      </c>
      <c r="MC70" s="5">
        <f>IFERROR(SUMIF([1]Transferencias!$R$7:$S$359,CONCATENATE("09",RIGHT(CONCATENATE("0",DAY(MC4)),2),RIGHT(CONCATENATE("0",MONTH(MC4)),2)),[1]Transferencias!$S$7:$S$359),0)</f>
        <v>0</v>
      </c>
      <c r="MD70" s="5">
        <f>IFERROR(SUMIF([1]Transferencias!$R$7:$S$359,CONCATENATE("09",RIGHT(CONCATENATE("0",DAY(MD4)),2),RIGHT(CONCATENATE("0",MONTH(MD4)),2)),[1]Transferencias!$S$7:$S$359),0)</f>
        <v>0</v>
      </c>
      <c r="ME70" s="5">
        <f>IFERROR(SUMIF([1]Transferencias!$R$7:$S$359,CONCATENATE("09",RIGHT(CONCATENATE("0",DAY(ME4)),2),RIGHT(CONCATENATE("0",MONTH(ME4)),2)),[1]Transferencias!$S$7:$S$359),0)</f>
        <v>0</v>
      </c>
      <c r="MF70" s="5">
        <f>IFERROR(SUMIF([1]Transferencias!$R$7:$S$359,CONCATENATE("09",RIGHT(CONCATENATE("0",DAY(MF4)),2),RIGHT(CONCATENATE("0",MONTH(MF4)),2)),[1]Transferencias!$S$7:$S$359),0)</f>
        <v>0</v>
      </c>
      <c r="MG70" s="5">
        <f>IFERROR(SUMIF([1]Transferencias!$R$7:$S$359,CONCATENATE("09",RIGHT(CONCATENATE("0",DAY(MG4)),2),RIGHT(CONCATENATE("0",MONTH(MG4)),2)),[1]Transferencias!$S$7:$S$359),0)</f>
        <v>0</v>
      </c>
      <c r="MH70" s="5">
        <f>IFERROR(SUMIF([1]Transferencias!$R$7:$S$359,CONCATENATE("09",RIGHT(CONCATENATE("0",DAY(MH4)),2),RIGHT(CONCATENATE("0",MONTH(MH4)),2)),[1]Transferencias!$S$7:$S$359),0)</f>
        <v>0</v>
      </c>
      <c r="MI70" s="5">
        <f>IFERROR(SUMIF([1]Transferencias!$R$7:$S$359,CONCATENATE("09",RIGHT(CONCATENATE("0",DAY(MI4)),2),RIGHT(CONCATENATE("0",MONTH(MI4)),2)),[1]Transferencias!$S$7:$S$359),0)</f>
        <v>0</v>
      </c>
      <c r="MJ70" s="5">
        <f>IFERROR(SUMIF([1]Transferencias!$R$7:$S$359,CONCATENATE("09",RIGHT(CONCATENATE("0",DAY(MJ4)),2),RIGHT(CONCATENATE("0",MONTH(MJ4)),2)),[1]Transferencias!$S$7:$S$359),0)</f>
        <v>0</v>
      </c>
      <c r="MK70" s="5">
        <f>IFERROR(SUMIF([1]Transferencias!$R$7:$S$359,CONCATENATE("09",RIGHT(CONCATENATE("0",DAY(MK4)),2),RIGHT(CONCATENATE("0",MONTH(MK4)),2)),[1]Transferencias!$S$7:$S$359),0)</f>
        <v>0</v>
      </c>
      <c r="ML70" s="5">
        <f>IFERROR(SUMIF([1]Transferencias!$R$7:$S$359,CONCATENATE("09",RIGHT(CONCATENATE("0",DAY(ML4)),2),RIGHT(CONCATENATE("0",MONTH(ML4)),2)),[1]Transferencias!$S$7:$S$359),0)</f>
        <v>0</v>
      </c>
      <c r="MM70" s="5">
        <f>IFERROR(SUMIF([1]Transferencias!$R$7:$S$359,CONCATENATE("09",RIGHT(CONCATENATE("0",DAY(MM4)),2),RIGHT(CONCATENATE("0",MONTH(MM4)),2)),[1]Transferencias!$S$7:$S$359),0)</f>
        <v>0</v>
      </c>
      <c r="MN70" s="5">
        <f>IFERROR(SUMIF([1]Transferencias!$R$7:$S$359,CONCATENATE("09",RIGHT(CONCATENATE("0",DAY(MN4)),2),RIGHT(CONCATENATE("0",MONTH(MN4)),2)),[1]Transferencias!$S$7:$S$359),0)</f>
        <v>0</v>
      </c>
      <c r="MO70" s="5">
        <f>IFERROR(SUMIF([1]Transferencias!$R$7:$S$359,CONCATENATE("09",RIGHT(CONCATENATE("0",DAY(MO4)),2),RIGHT(CONCATENATE("0",MONTH(MO4)),2)),[1]Transferencias!$S$7:$S$359),0)</f>
        <v>0</v>
      </c>
      <c r="MP70" s="5">
        <f>IFERROR(SUMIF([1]Transferencias!$R$7:$S$359,CONCATENATE("09",RIGHT(CONCATENATE("0",DAY(MP4)),2),RIGHT(CONCATENATE("0",MONTH(MP4)),2)),[1]Transferencias!$S$7:$S$359),0)</f>
        <v>0</v>
      </c>
      <c r="MQ70" s="5">
        <f>IFERROR(SUMIF([1]Transferencias!$R$7:$S$359,CONCATENATE("09",RIGHT(CONCATENATE("0",DAY(MQ4)),2),RIGHT(CONCATENATE("0",MONTH(MQ4)),2)),[1]Transferencias!$S$7:$S$359),0)</f>
        <v>0</v>
      </c>
      <c r="MR70" s="5">
        <f>IFERROR(SUMIF([1]Transferencias!$R$7:$S$359,CONCATENATE("09",RIGHT(CONCATENATE("0",DAY(MR4)),2),RIGHT(CONCATENATE("0",MONTH(MR4)),2)),[1]Transferencias!$S$7:$S$359),0)</f>
        <v>0</v>
      </c>
      <c r="MS70" s="5">
        <f>IFERROR(SUMIF([1]Transferencias!$R$7:$S$359,CONCATENATE("09",RIGHT(CONCATENATE("0",DAY(MS4)),2),RIGHT(CONCATENATE("0",MONTH(MS4)),2)),[1]Transferencias!$S$7:$S$359),0)</f>
        <v>0</v>
      </c>
      <c r="MT70" s="5">
        <f>IFERROR(SUMIF([1]Transferencias!$R$7:$S$359,CONCATENATE("09",RIGHT(CONCATENATE("0",DAY(MT4)),2),RIGHT(CONCATENATE("0",MONTH(MT4)),2)),[1]Transferencias!$S$7:$S$359),0)</f>
        <v>0</v>
      </c>
      <c r="MU70" s="5">
        <f>IFERROR(SUMIF([1]Transferencias!$R$7:$S$359,CONCATENATE("09",RIGHT(CONCATENATE("0",DAY(MU4)),2),RIGHT(CONCATENATE("0",MONTH(MU4)),2)),[1]Transferencias!$S$7:$S$359),0)</f>
        <v>0</v>
      </c>
      <c r="MV70" s="5">
        <f>IFERROR(SUMIF([1]Transferencias!$R$7:$S$359,CONCATENATE("09",RIGHT(CONCATENATE("0",DAY(MV4)),2),RIGHT(CONCATENATE("0",MONTH(MV4)),2)),[1]Transferencias!$S$7:$S$359),0)</f>
        <v>0</v>
      </c>
      <c r="MW70" s="5">
        <f>IFERROR(SUMIF([1]Transferencias!$R$7:$S$359,CONCATENATE("09",RIGHT(CONCATENATE("0",DAY(MW4)),2),RIGHT(CONCATENATE("0",MONTH(MW4)),2)),[1]Transferencias!$S$7:$S$359),0)</f>
        <v>0</v>
      </c>
      <c r="MX70" s="5">
        <f>IFERROR(SUMIF([1]Transferencias!$R$7:$S$359,CONCATENATE("09",RIGHT(CONCATENATE("0",DAY(MX4)),2),RIGHT(CONCATENATE("0",MONTH(MX4)),2)),[1]Transferencias!$S$7:$S$359),0)</f>
        <v>0</v>
      </c>
      <c r="MY70" s="5">
        <f>IFERROR(SUMIF([1]Transferencias!$R$7:$S$359,CONCATENATE("09",RIGHT(CONCATENATE("0",DAY(MY4)),2),RIGHT(CONCATENATE("0",MONTH(MY4)),2)),[1]Transferencias!$S$7:$S$359),0)</f>
        <v>0</v>
      </c>
      <c r="MZ70" s="5">
        <f>IFERROR(SUMIF([1]Transferencias!$R$7:$S$359,CONCATENATE("09",RIGHT(CONCATENATE("0",DAY(MZ4)),2),RIGHT(CONCATENATE("0",MONTH(MZ4)),2)),[1]Transferencias!$S$7:$S$359),0)</f>
        <v>0</v>
      </c>
      <c r="NA70" s="5">
        <f>IFERROR(SUMIF([1]Transferencias!$R$7:$S$359,CONCATENATE("09",RIGHT(CONCATENATE("0",DAY(NA4)),2),RIGHT(CONCATENATE("0",MONTH(NA4)),2)),[1]Transferencias!$S$7:$S$359),0)</f>
        <v>0</v>
      </c>
      <c r="NB70" s="5">
        <f>IFERROR(SUMIF([1]Transferencias!$R$7:$S$359,CONCATENATE("09",RIGHT(CONCATENATE("0",DAY(NB4)),2),RIGHT(CONCATENATE("0",MONTH(NB4)),2)),[1]Transferencias!$S$7:$S$359),0)</f>
        <v>0</v>
      </c>
    </row>
    <row r="71" spans="1:366" ht="15.75" customHeight="1">
      <c r="A71" s="25" t="s">
        <v>188</v>
      </c>
      <c r="B71" s="26">
        <f t="shared" ref="B71:BM71" si="145">+B64+B65+B68</f>
        <v>154000</v>
      </c>
      <c r="C71" s="26">
        <f t="shared" si="145"/>
        <v>154000</v>
      </c>
      <c r="D71" s="26">
        <f t="shared" si="145"/>
        <v>154000</v>
      </c>
      <c r="E71" s="26">
        <f t="shared" si="145"/>
        <v>154000</v>
      </c>
      <c r="F71" s="26">
        <f t="shared" si="145"/>
        <v>154000</v>
      </c>
      <c r="G71" s="26">
        <f t="shared" si="145"/>
        <v>154000</v>
      </c>
      <c r="H71" s="26">
        <f t="shared" si="145"/>
        <v>154000</v>
      </c>
      <c r="I71" s="26">
        <f t="shared" si="145"/>
        <v>154000</v>
      </c>
      <c r="J71" s="26">
        <f t="shared" si="145"/>
        <v>154000</v>
      </c>
      <c r="K71" s="26">
        <f t="shared" si="145"/>
        <v>154000</v>
      </c>
      <c r="L71" s="26">
        <f t="shared" si="145"/>
        <v>154000</v>
      </c>
      <c r="M71" s="26">
        <f t="shared" si="145"/>
        <v>154000</v>
      </c>
      <c r="N71" s="26">
        <f t="shared" si="145"/>
        <v>154000</v>
      </c>
      <c r="O71" s="26">
        <f t="shared" si="145"/>
        <v>154000</v>
      </c>
      <c r="P71" s="26">
        <f t="shared" si="145"/>
        <v>154000</v>
      </c>
      <c r="Q71" s="26">
        <f t="shared" si="145"/>
        <v>154000</v>
      </c>
      <c r="R71" s="26">
        <f t="shared" si="145"/>
        <v>154000</v>
      </c>
      <c r="S71" s="26">
        <f t="shared" si="145"/>
        <v>154000</v>
      </c>
      <c r="T71" s="26">
        <f t="shared" si="145"/>
        <v>154000</v>
      </c>
      <c r="U71" s="26">
        <f t="shared" si="145"/>
        <v>154000</v>
      </c>
      <c r="V71" s="26">
        <f t="shared" si="145"/>
        <v>154000</v>
      </c>
      <c r="W71" s="26">
        <f t="shared" si="145"/>
        <v>154000</v>
      </c>
      <c r="X71" s="26">
        <f t="shared" si="145"/>
        <v>154000</v>
      </c>
      <c r="Y71" s="26">
        <f t="shared" si="145"/>
        <v>154000</v>
      </c>
      <c r="Z71" s="26">
        <f t="shared" si="145"/>
        <v>154000</v>
      </c>
      <c r="AA71" s="26">
        <f t="shared" si="145"/>
        <v>154000</v>
      </c>
      <c r="AB71" s="26">
        <f t="shared" si="145"/>
        <v>154000</v>
      </c>
      <c r="AC71" s="26">
        <f t="shared" si="145"/>
        <v>154000</v>
      </c>
      <c r="AD71" s="26">
        <f t="shared" si="145"/>
        <v>154000</v>
      </c>
      <c r="AE71" s="26">
        <f t="shared" si="145"/>
        <v>154000</v>
      </c>
      <c r="AF71" s="26">
        <f t="shared" si="145"/>
        <v>154000</v>
      </c>
      <c r="AG71" s="26">
        <f t="shared" si="145"/>
        <v>1654000</v>
      </c>
      <c r="AH71" s="26">
        <f t="shared" si="145"/>
        <v>1654000</v>
      </c>
      <c r="AI71" s="26">
        <f t="shared" si="145"/>
        <v>1654000</v>
      </c>
      <c r="AJ71" s="26">
        <f t="shared" si="145"/>
        <v>1654000</v>
      </c>
      <c r="AK71" s="26">
        <f t="shared" si="145"/>
        <v>1654000</v>
      </c>
      <c r="AL71" s="26">
        <f t="shared" si="145"/>
        <v>1654000</v>
      </c>
      <c r="AM71" s="26">
        <f t="shared" si="145"/>
        <v>1654000</v>
      </c>
      <c r="AN71" s="26">
        <f t="shared" si="145"/>
        <v>1654000</v>
      </c>
      <c r="AO71" s="26">
        <f t="shared" si="145"/>
        <v>1654000</v>
      </c>
      <c r="AP71" s="26">
        <f t="shared" si="145"/>
        <v>1654000</v>
      </c>
      <c r="AQ71" s="26">
        <f t="shared" si="145"/>
        <v>54000</v>
      </c>
      <c r="AR71" s="26">
        <f t="shared" si="145"/>
        <v>54000</v>
      </c>
      <c r="AS71" s="26">
        <f t="shared" si="145"/>
        <v>54000</v>
      </c>
      <c r="AT71" s="26">
        <f t="shared" si="145"/>
        <v>54000</v>
      </c>
      <c r="AU71" s="26">
        <f t="shared" si="145"/>
        <v>54000</v>
      </c>
      <c r="AV71" s="26">
        <f t="shared" si="145"/>
        <v>54000</v>
      </c>
      <c r="AW71" s="26">
        <f t="shared" si="145"/>
        <v>54000</v>
      </c>
      <c r="AX71" s="26">
        <f t="shared" si="145"/>
        <v>54000</v>
      </c>
      <c r="AY71" s="26">
        <f t="shared" si="145"/>
        <v>54000</v>
      </c>
      <c r="AZ71" s="26">
        <f t="shared" si="145"/>
        <v>54000</v>
      </c>
      <c r="BA71" s="26">
        <f t="shared" si="145"/>
        <v>54000</v>
      </c>
      <c r="BB71" s="26">
        <f t="shared" si="145"/>
        <v>54000</v>
      </c>
      <c r="BC71" s="26">
        <f t="shared" si="145"/>
        <v>54000</v>
      </c>
      <c r="BD71" s="26">
        <f t="shared" si="145"/>
        <v>54000</v>
      </c>
      <c r="BE71" s="26">
        <f t="shared" si="145"/>
        <v>54000</v>
      </c>
      <c r="BF71" s="26">
        <f t="shared" si="145"/>
        <v>54000</v>
      </c>
      <c r="BG71" s="26">
        <f t="shared" si="145"/>
        <v>54000</v>
      </c>
      <c r="BH71" s="26">
        <f t="shared" si="145"/>
        <v>54000</v>
      </c>
      <c r="BI71" s="26">
        <f t="shared" si="145"/>
        <v>54000</v>
      </c>
      <c r="BJ71" s="26">
        <f t="shared" si="145"/>
        <v>54000</v>
      </c>
      <c r="BK71" s="26">
        <f t="shared" si="145"/>
        <v>54000</v>
      </c>
      <c r="BL71" s="26">
        <f t="shared" si="145"/>
        <v>54000</v>
      </c>
      <c r="BM71" s="26">
        <f t="shared" si="145"/>
        <v>54000</v>
      </c>
      <c r="BN71" s="26">
        <f t="shared" ref="BN71:DY71" si="146">+BN64+BN65+BN68</f>
        <v>54000</v>
      </c>
      <c r="BO71" s="26">
        <f t="shared" si="146"/>
        <v>54000</v>
      </c>
      <c r="BP71" s="26">
        <f t="shared" si="146"/>
        <v>54000</v>
      </c>
      <c r="BQ71" s="26">
        <f t="shared" si="146"/>
        <v>54000</v>
      </c>
      <c r="BR71" s="26">
        <f t="shared" si="146"/>
        <v>54000</v>
      </c>
      <c r="BS71" s="26">
        <f t="shared" si="146"/>
        <v>54000</v>
      </c>
      <c r="BT71" s="26">
        <f t="shared" si="146"/>
        <v>54000</v>
      </c>
      <c r="BU71" s="26">
        <f t="shared" si="146"/>
        <v>54000</v>
      </c>
      <c r="BV71" s="26">
        <f t="shared" si="146"/>
        <v>54000</v>
      </c>
      <c r="BW71" s="26">
        <f t="shared" si="146"/>
        <v>54000</v>
      </c>
      <c r="BX71" s="26">
        <f t="shared" si="146"/>
        <v>54000</v>
      </c>
      <c r="BY71" s="26">
        <f t="shared" si="146"/>
        <v>54000</v>
      </c>
      <c r="BZ71" s="26">
        <f t="shared" si="146"/>
        <v>54000</v>
      </c>
      <c r="CA71" s="26">
        <f t="shared" si="146"/>
        <v>54000</v>
      </c>
      <c r="CB71" s="26">
        <f t="shared" si="146"/>
        <v>54000</v>
      </c>
      <c r="CC71" s="26">
        <f t="shared" si="146"/>
        <v>54000</v>
      </c>
      <c r="CD71" s="26">
        <f t="shared" si="146"/>
        <v>54000</v>
      </c>
      <c r="CE71" s="26">
        <f t="shared" si="146"/>
        <v>54000</v>
      </c>
      <c r="CF71" s="26">
        <f t="shared" si="146"/>
        <v>54000</v>
      </c>
      <c r="CG71" s="26">
        <f t="shared" si="146"/>
        <v>54000</v>
      </c>
      <c r="CH71" s="26">
        <f t="shared" si="146"/>
        <v>54000</v>
      </c>
      <c r="CI71" s="26">
        <f t="shared" si="146"/>
        <v>54000</v>
      </c>
      <c r="CJ71" s="26">
        <f t="shared" si="146"/>
        <v>154000</v>
      </c>
      <c r="CK71" s="26">
        <f t="shared" si="146"/>
        <v>154000</v>
      </c>
      <c r="CL71" s="26">
        <f t="shared" si="146"/>
        <v>154000</v>
      </c>
      <c r="CM71" s="26">
        <f t="shared" si="146"/>
        <v>154000</v>
      </c>
      <c r="CN71" s="26">
        <f t="shared" si="146"/>
        <v>154000</v>
      </c>
      <c r="CO71" s="26">
        <f t="shared" si="146"/>
        <v>154000</v>
      </c>
      <c r="CP71" s="26">
        <f t="shared" si="146"/>
        <v>154000</v>
      </c>
      <c r="CQ71" s="26">
        <f t="shared" si="146"/>
        <v>154000</v>
      </c>
      <c r="CR71" s="26">
        <f t="shared" si="146"/>
        <v>154000</v>
      </c>
      <c r="CS71" s="26">
        <f t="shared" si="146"/>
        <v>154000</v>
      </c>
      <c r="CT71" s="26">
        <f t="shared" si="146"/>
        <v>154000</v>
      </c>
      <c r="CU71" s="26">
        <f t="shared" si="146"/>
        <v>154000</v>
      </c>
      <c r="CV71" s="26">
        <f t="shared" si="146"/>
        <v>154000</v>
      </c>
      <c r="CW71" s="26">
        <f t="shared" si="146"/>
        <v>154000</v>
      </c>
      <c r="CX71" s="26">
        <f t="shared" si="146"/>
        <v>154000</v>
      </c>
      <c r="CY71" s="26">
        <f t="shared" si="146"/>
        <v>154000</v>
      </c>
      <c r="CZ71" s="26">
        <f t="shared" si="146"/>
        <v>154000</v>
      </c>
      <c r="DA71" s="26">
        <f t="shared" si="146"/>
        <v>154000</v>
      </c>
      <c r="DB71" s="26">
        <f t="shared" si="146"/>
        <v>154000</v>
      </c>
      <c r="DC71" s="26">
        <f t="shared" si="146"/>
        <v>154000</v>
      </c>
      <c r="DD71" s="26">
        <f t="shared" si="146"/>
        <v>154000</v>
      </c>
      <c r="DE71" s="26">
        <f t="shared" si="146"/>
        <v>154000</v>
      </c>
      <c r="DF71" s="26">
        <f t="shared" si="146"/>
        <v>154000</v>
      </c>
      <c r="DG71" s="26">
        <f t="shared" si="146"/>
        <v>154000</v>
      </c>
      <c r="DH71" s="26">
        <f t="shared" si="146"/>
        <v>154000</v>
      </c>
      <c r="DI71" s="26">
        <f t="shared" si="146"/>
        <v>154000</v>
      </c>
      <c r="DJ71" s="26">
        <f t="shared" si="146"/>
        <v>154000</v>
      </c>
      <c r="DK71" s="26">
        <f t="shared" si="146"/>
        <v>154000</v>
      </c>
      <c r="DL71" s="26">
        <f t="shared" si="146"/>
        <v>154000</v>
      </c>
      <c r="DM71" s="26">
        <f t="shared" si="146"/>
        <v>155874.32</v>
      </c>
      <c r="DN71" s="26">
        <f t="shared" si="146"/>
        <v>155874.32</v>
      </c>
      <c r="DO71" s="26">
        <f t="shared" si="146"/>
        <v>155874.32</v>
      </c>
      <c r="DP71" s="26">
        <f t="shared" si="146"/>
        <v>155874.32</v>
      </c>
      <c r="DQ71" s="26">
        <f t="shared" si="146"/>
        <v>155874.32</v>
      </c>
      <c r="DR71" s="26">
        <f t="shared" si="146"/>
        <v>155874.32</v>
      </c>
      <c r="DS71" s="26">
        <f t="shared" si="146"/>
        <v>155874.32</v>
      </c>
      <c r="DT71" s="26">
        <f t="shared" si="146"/>
        <v>155874.32</v>
      </c>
      <c r="DU71" s="26">
        <f t="shared" si="146"/>
        <v>155874.32</v>
      </c>
      <c r="DV71" s="26">
        <f t="shared" si="146"/>
        <v>155874.32</v>
      </c>
      <c r="DW71" s="26">
        <f t="shared" si="146"/>
        <v>155874.32</v>
      </c>
      <c r="DX71" s="26">
        <f t="shared" si="146"/>
        <v>155874.32</v>
      </c>
      <c r="DY71" s="26">
        <f t="shared" si="146"/>
        <v>155874.32</v>
      </c>
      <c r="DZ71" s="26">
        <f t="shared" ref="DZ71:GK71" si="147">+DZ64+DZ65+DZ68</f>
        <v>155874.32</v>
      </c>
      <c r="EA71" s="26">
        <f t="shared" si="147"/>
        <v>155874.32</v>
      </c>
      <c r="EB71" s="26">
        <f t="shared" si="147"/>
        <v>155874.32</v>
      </c>
      <c r="EC71" s="26">
        <f t="shared" si="147"/>
        <v>155874.32</v>
      </c>
      <c r="ED71" s="26">
        <f t="shared" si="147"/>
        <v>155874.32</v>
      </c>
      <c r="EE71" s="26">
        <f t="shared" si="147"/>
        <v>155874.32</v>
      </c>
      <c r="EF71" s="26">
        <f t="shared" si="147"/>
        <v>155874.32</v>
      </c>
      <c r="EG71" s="26">
        <f t="shared" si="147"/>
        <v>155874.32</v>
      </c>
      <c r="EH71" s="26">
        <f t="shared" si="147"/>
        <v>155874.32</v>
      </c>
      <c r="EI71" s="26">
        <f t="shared" si="147"/>
        <v>155874.32</v>
      </c>
      <c r="EJ71" s="26">
        <f t="shared" si="147"/>
        <v>155874.32</v>
      </c>
      <c r="EK71" s="26">
        <f t="shared" si="147"/>
        <v>155874.32</v>
      </c>
      <c r="EL71" s="26">
        <f t="shared" si="147"/>
        <v>155874.32</v>
      </c>
      <c r="EM71" s="26">
        <f t="shared" si="147"/>
        <v>155874.32</v>
      </c>
      <c r="EN71" s="26">
        <f t="shared" si="147"/>
        <v>155874.32</v>
      </c>
      <c r="EO71" s="26">
        <f t="shared" si="147"/>
        <v>155874.32</v>
      </c>
      <c r="EP71" s="26">
        <f t="shared" si="147"/>
        <v>155874.32</v>
      </c>
      <c r="EQ71" s="26">
        <f t="shared" si="147"/>
        <v>155874.32</v>
      </c>
      <c r="ER71" s="26">
        <f t="shared" si="147"/>
        <v>155874.32</v>
      </c>
      <c r="ES71" s="26">
        <f t="shared" si="147"/>
        <v>155874.32</v>
      </c>
      <c r="ET71" s="26">
        <f t="shared" si="147"/>
        <v>155874.32</v>
      </c>
      <c r="EU71" s="26">
        <f t="shared" si="147"/>
        <v>155874.32</v>
      </c>
      <c r="EV71" s="26">
        <f t="shared" si="147"/>
        <v>155874.32</v>
      </c>
      <c r="EW71" s="26">
        <f t="shared" si="147"/>
        <v>155874.32</v>
      </c>
      <c r="EX71" s="26">
        <f t="shared" si="147"/>
        <v>155874.32</v>
      </c>
      <c r="EY71" s="26">
        <f t="shared" si="147"/>
        <v>155874.32</v>
      </c>
      <c r="EZ71" s="26">
        <f t="shared" si="147"/>
        <v>155874.32</v>
      </c>
      <c r="FA71" s="26">
        <f t="shared" si="147"/>
        <v>155874.32</v>
      </c>
      <c r="FB71" s="26">
        <f t="shared" si="147"/>
        <v>155874.32</v>
      </c>
      <c r="FC71" s="26">
        <f t="shared" si="147"/>
        <v>155874.32</v>
      </c>
      <c r="FD71" s="26">
        <f t="shared" si="147"/>
        <v>155874.32</v>
      </c>
      <c r="FE71" s="26">
        <f t="shared" si="147"/>
        <v>155874.32</v>
      </c>
      <c r="FF71" s="26">
        <f t="shared" si="147"/>
        <v>155874.32</v>
      </c>
      <c r="FG71" s="26">
        <f t="shared" si="147"/>
        <v>155874.32</v>
      </c>
      <c r="FH71" s="26">
        <f t="shared" si="147"/>
        <v>155874.32</v>
      </c>
      <c r="FI71" s="26">
        <f t="shared" si="147"/>
        <v>155874.32</v>
      </c>
      <c r="FJ71" s="26">
        <f t="shared" si="147"/>
        <v>155874.32</v>
      </c>
      <c r="FK71" s="26">
        <f t="shared" si="147"/>
        <v>155874.32</v>
      </c>
      <c r="FL71" s="26">
        <f t="shared" si="147"/>
        <v>155874.32</v>
      </c>
      <c r="FM71" s="26">
        <f t="shared" si="147"/>
        <v>155874.32</v>
      </c>
      <c r="FN71" s="26">
        <f t="shared" si="147"/>
        <v>155874.32</v>
      </c>
      <c r="FO71" s="26">
        <f t="shared" si="147"/>
        <v>155874.32</v>
      </c>
      <c r="FP71" s="26">
        <f t="shared" si="147"/>
        <v>155874.32</v>
      </c>
      <c r="FQ71" s="26">
        <f t="shared" si="147"/>
        <v>155874.32</v>
      </c>
      <c r="FR71" s="26">
        <f t="shared" si="147"/>
        <v>155874.32</v>
      </c>
      <c r="FS71" s="26">
        <f t="shared" si="147"/>
        <v>155874.32</v>
      </c>
      <c r="FT71" s="26">
        <f t="shared" si="147"/>
        <v>155874.32</v>
      </c>
      <c r="FU71" s="26">
        <f t="shared" si="147"/>
        <v>155874.32</v>
      </c>
      <c r="FV71" s="26">
        <f t="shared" si="147"/>
        <v>155874.32</v>
      </c>
      <c r="FW71" s="26">
        <f t="shared" si="147"/>
        <v>155874.32</v>
      </c>
      <c r="FX71" s="26">
        <f t="shared" si="147"/>
        <v>155874.32</v>
      </c>
      <c r="FY71" s="26">
        <f t="shared" si="147"/>
        <v>155874.32</v>
      </c>
      <c r="FZ71" s="26">
        <f t="shared" si="147"/>
        <v>155874.32</v>
      </c>
      <c r="GA71" s="26">
        <f t="shared" si="147"/>
        <v>155874.32</v>
      </c>
      <c r="GB71" s="26">
        <f t="shared" si="147"/>
        <v>155874.32</v>
      </c>
      <c r="GC71" s="26">
        <f t="shared" si="147"/>
        <v>155874.32</v>
      </c>
      <c r="GD71" s="26">
        <f t="shared" si="147"/>
        <v>155874.32</v>
      </c>
      <c r="GE71" s="26">
        <f t="shared" si="147"/>
        <v>155874.32</v>
      </c>
      <c r="GF71" s="26">
        <f t="shared" si="147"/>
        <v>155874.32</v>
      </c>
      <c r="GG71" s="26">
        <f t="shared" si="147"/>
        <v>155874.32</v>
      </c>
      <c r="GH71" s="26">
        <f t="shared" si="147"/>
        <v>155874.32</v>
      </c>
      <c r="GI71" s="26">
        <f t="shared" si="147"/>
        <v>155874.32</v>
      </c>
      <c r="GJ71" s="26">
        <f t="shared" si="147"/>
        <v>155874.32</v>
      </c>
      <c r="GK71" s="26">
        <f t="shared" si="147"/>
        <v>155874.32</v>
      </c>
      <c r="GL71" s="26">
        <f t="shared" ref="GL71:IW71" si="148">+GL64+GL65+GL68</f>
        <v>155874.32</v>
      </c>
      <c r="GM71" s="26">
        <f t="shared" si="148"/>
        <v>155874.32</v>
      </c>
      <c r="GN71" s="26">
        <f t="shared" si="148"/>
        <v>155874.32</v>
      </c>
      <c r="GO71" s="26">
        <f t="shared" si="148"/>
        <v>155874.32</v>
      </c>
      <c r="GP71" s="26">
        <f t="shared" si="148"/>
        <v>155874.32</v>
      </c>
      <c r="GQ71" s="26">
        <f t="shared" si="148"/>
        <v>155874.32</v>
      </c>
      <c r="GR71" s="26">
        <f t="shared" si="148"/>
        <v>155874.32</v>
      </c>
      <c r="GS71" s="26">
        <f t="shared" si="148"/>
        <v>155874.32</v>
      </c>
      <c r="GT71" s="26">
        <f t="shared" si="148"/>
        <v>155874.32</v>
      </c>
      <c r="GU71" s="26">
        <f t="shared" si="148"/>
        <v>155874.32</v>
      </c>
      <c r="GV71" s="26">
        <f t="shared" si="148"/>
        <v>155874.32</v>
      </c>
      <c r="GW71" s="26">
        <f t="shared" si="148"/>
        <v>155874.32</v>
      </c>
      <c r="GX71" s="26">
        <f t="shared" si="148"/>
        <v>155874.32</v>
      </c>
      <c r="GY71" s="26">
        <f t="shared" si="148"/>
        <v>155874.32</v>
      </c>
      <c r="GZ71" s="26">
        <f t="shared" si="148"/>
        <v>155874.32</v>
      </c>
      <c r="HA71" s="26">
        <f t="shared" si="148"/>
        <v>155874.32</v>
      </c>
      <c r="HB71" s="26">
        <f t="shared" si="148"/>
        <v>155874.32</v>
      </c>
      <c r="HC71" s="26">
        <f t="shared" si="148"/>
        <v>155874.32</v>
      </c>
      <c r="HD71" s="26">
        <f t="shared" si="148"/>
        <v>155874.32</v>
      </c>
      <c r="HE71" s="26">
        <f t="shared" si="148"/>
        <v>155874.32</v>
      </c>
      <c r="HF71" s="26">
        <f t="shared" si="148"/>
        <v>155874.32</v>
      </c>
      <c r="HG71" s="26">
        <f t="shared" si="148"/>
        <v>155874.32</v>
      </c>
      <c r="HH71" s="26">
        <f t="shared" si="148"/>
        <v>155874.32</v>
      </c>
      <c r="HI71" s="26">
        <f t="shared" si="148"/>
        <v>155874.32</v>
      </c>
      <c r="HJ71" s="26">
        <f t="shared" si="148"/>
        <v>155874.32</v>
      </c>
      <c r="HK71" s="26">
        <f t="shared" si="148"/>
        <v>155874.32</v>
      </c>
      <c r="HL71" s="26">
        <f t="shared" si="148"/>
        <v>155874.32</v>
      </c>
      <c r="HM71" s="26">
        <f t="shared" si="148"/>
        <v>155874.32</v>
      </c>
      <c r="HN71" s="26">
        <f t="shared" si="148"/>
        <v>155874.32</v>
      </c>
      <c r="HO71" s="26">
        <f t="shared" si="148"/>
        <v>155874.32</v>
      </c>
      <c r="HP71" s="26">
        <f t="shared" si="148"/>
        <v>155874.32</v>
      </c>
      <c r="HQ71" s="26">
        <f t="shared" si="148"/>
        <v>155874.32</v>
      </c>
      <c r="HR71" s="26">
        <f t="shared" si="148"/>
        <v>155874.32</v>
      </c>
      <c r="HS71" s="26">
        <f t="shared" si="148"/>
        <v>155874.32</v>
      </c>
      <c r="HT71" s="26">
        <f t="shared" si="148"/>
        <v>155874.32</v>
      </c>
      <c r="HU71" s="26">
        <f t="shared" si="148"/>
        <v>155874.32</v>
      </c>
      <c r="HV71" s="26">
        <f t="shared" si="148"/>
        <v>155874.32</v>
      </c>
      <c r="HW71" s="26">
        <f t="shared" si="148"/>
        <v>155874.32</v>
      </c>
      <c r="HX71" s="26">
        <f t="shared" si="148"/>
        <v>155874.32</v>
      </c>
      <c r="HY71" s="26">
        <f t="shared" si="148"/>
        <v>155874.32</v>
      </c>
      <c r="HZ71" s="26">
        <f t="shared" si="148"/>
        <v>155874.32</v>
      </c>
      <c r="IA71" s="26">
        <f t="shared" si="148"/>
        <v>155874.32</v>
      </c>
      <c r="IB71" s="26">
        <f t="shared" si="148"/>
        <v>155874.32</v>
      </c>
      <c r="IC71" s="26">
        <f t="shared" si="148"/>
        <v>155874.32</v>
      </c>
      <c r="ID71" s="26">
        <f t="shared" si="148"/>
        <v>155874.32</v>
      </c>
      <c r="IE71" s="26">
        <f t="shared" si="148"/>
        <v>155874.32</v>
      </c>
      <c r="IF71" s="26">
        <f t="shared" si="148"/>
        <v>155874.32</v>
      </c>
      <c r="IG71" s="26">
        <f t="shared" si="148"/>
        <v>155874.32</v>
      </c>
      <c r="IH71" s="26">
        <f t="shared" si="148"/>
        <v>155874.32</v>
      </c>
      <c r="II71" s="26">
        <f t="shared" si="148"/>
        <v>155874.32</v>
      </c>
      <c r="IJ71" s="26">
        <f t="shared" si="148"/>
        <v>155874.32</v>
      </c>
      <c r="IK71" s="26">
        <f t="shared" si="148"/>
        <v>155874.32</v>
      </c>
      <c r="IL71" s="26">
        <f t="shared" si="148"/>
        <v>155874.32</v>
      </c>
      <c r="IM71" s="26">
        <f t="shared" si="148"/>
        <v>155874.32</v>
      </c>
      <c r="IN71" s="26">
        <f t="shared" si="148"/>
        <v>155874.32</v>
      </c>
      <c r="IO71" s="26">
        <f t="shared" si="148"/>
        <v>155874.32</v>
      </c>
      <c r="IP71" s="26">
        <f t="shared" si="148"/>
        <v>155874.32</v>
      </c>
      <c r="IQ71" s="26">
        <f t="shared" si="148"/>
        <v>155874.32</v>
      </c>
      <c r="IR71" s="26">
        <f t="shared" si="148"/>
        <v>155874.32</v>
      </c>
      <c r="IS71" s="26">
        <f t="shared" si="148"/>
        <v>155874.32</v>
      </c>
      <c r="IT71" s="26">
        <f t="shared" si="148"/>
        <v>155874.32</v>
      </c>
      <c r="IU71" s="26">
        <f t="shared" si="148"/>
        <v>155874.32</v>
      </c>
      <c r="IV71" s="26">
        <f t="shared" si="148"/>
        <v>155874.32</v>
      </c>
      <c r="IW71" s="26">
        <f t="shared" si="148"/>
        <v>155874.32</v>
      </c>
      <c r="IX71" s="26">
        <f t="shared" ref="IX71:LI71" si="149">+IX64+IX65+IX68</f>
        <v>155874.32</v>
      </c>
      <c r="IY71" s="26">
        <f t="shared" si="149"/>
        <v>155874.32</v>
      </c>
      <c r="IZ71" s="26">
        <f t="shared" si="149"/>
        <v>155874.32</v>
      </c>
      <c r="JA71" s="26">
        <f t="shared" si="149"/>
        <v>155874.32</v>
      </c>
      <c r="JB71" s="26">
        <f t="shared" si="149"/>
        <v>155874.32</v>
      </c>
      <c r="JC71" s="26">
        <f t="shared" si="149"/>
        <v>155874.32</v>
      </c>
      <c r="JD71" s="26">
        <f t="shared" si="149"/>
        <v>155874.32</v>
      </c>
      <c r="JE71" s="26">
        <f t="shared" si="149"/>
        <v>155874.32</v>
      </c>
      <c r="JF71" s="26">
        <f t="shared" si="149"/>
        <v>155874.32</v>
      </c>
      <c r="JG71" s="26">
        <f t="shared" si="149"/>
        <v>155874.32</v>
      </c>
      <c r="JH71" s="26">
        <f t="shared" si="149"/>
        <v>155874.32</v>
      </c>
      <c r="JI71" s="26">
        <f t="shared" si="149"/>
        <v>155874.32</v>
      </c>
      <c r="JJ71" s="26">
        <f t="shared" si="149"/>
        <v>155874.32</v>
      </c>
      <c r="JK71" s="26">
        <f t="shared" si="149"/>
        <v>155874.32</v>
      </c>
      <c r="JL71" s="26">
        <f t="shared" si="149"/>
        <v>155874.32</v>
      </c>
      <c r="JM71" s="26">
        <f t="shared" si="149"/>
        <v>155874.32</v>
      </c>
      <c r="JN71" s="26">
        <f t="shared" si="149"/>
        <v>155874.32</v>
      </c>
      <c r="JO71" s="26">
        <f t="shared" si="149"/>
        <v>155874.32</v>
      </c>
      <c r="JP71" s="26">
        <f t="shared" si="149"/>
        <v>155874.32</v>
      </c>
      <c r="JQ71" s="26">
        <f t="shared" si="149"/>
        <v>155874.32</v>
      </c>
      <c r="JR71" s="26">
        <f t="shared" si="149"/>
        <v>155874.32</v>
      </c>
      <c r="JS71" s="26">
        <f t="shared" si="149"/>
        <v>155874.32</v>
      </c>
      <c r="JT71" s="26">
        <f t="shared" si="149"/>
        <v>155874.32</v>
      </c>
      <c r="JU71" s="26">
        <f t="shared" si="149"/>
        <v>155874.32</v>
      </c>
      <c r="JV71" s="26">
        <f t="shared" si="149"/>
        <v>155874.32</v>
      </c>
      <c r="JW71" s="26">
        <f t="shared" si="149"/>
        <v>155874.32</v>
      </c>
      <c r="JX71" s="26">
        <f t="shared" si="149"/>
        <v>155874.32</v>
      </c>
      <c r="JY71" s="26">
        <f t="shared" si="149"/>
        <v>155874.32</v>
      </c>
      <c r="JZ71" s="26">
        <f t="shared" si="149"/>
        <v>155874.32</v>
      </c>
      <c r="KA71" s="26">
        <f t="shared" si="149"/>
        <v>155874.32</v>
      </c>
      <c r="KB71" s="26">
        <f t="shared" si="149"/>
        <v>155874.32</v>
      </c>
      <c r="KC71" s="26">
        <f t="shared" si="149"/>
        <v>155874.32</v>
      </c>
      <c r="KD71" s="26">
        <f t="shared" si="149"/>
        <v>155874.32</v>
      </c>
      <c r="KE71" s="26">
        <f t="shared" si="149"/>
        <v>155874.32</v>
      </c>
      <c r="KF71" s="26">
        <f t="shared" si="149"/>
        <v>155874.32</v>
      </c>
      <c r="KG71" s="26">
        <f t="shared" si="149"/>
        <v>155874.32</v>
      </c>
      <c r="KH71" s="26">
        <f t="shared" si="149"/>
        <v>155874.32</v>
      </c>
      <c r="KI71" s="26">
        <f t="shared" si="149"/>
        <v>155874.32</v>
      </c>
      <c r="KJ71" s="26">
        <f t="shared" si="149"/>
        <v>155874.32</v>
      </c>
      <c r="KK71" s="26">
        <f t="shared" si="149"/>
        <v>155874.32</v>
      </c>
      <c r="KL71" s="26">
        <f t="shared" si="149"/>
        <v>155874.32</v>
      </c>
      <c r="KM71" s="26">
        <f t="shared" si="149"/>
        <v>155874.32</v>
      </c>
      <c r="KN71" s="26">
        <f t="shared" si="149"/>
        <v>155874.32</v>
      </c>
      <c r="KO71" s="26">
        <f t="shared" si="149"/>
        <v>155874.32</v>
      </c>
      <c r="KP71" s="26">
        <f t="shared" si="149"/>
        <v>155874.32</v>
      </c>
      <c r="KQ71" s="26">
        <f t="shared" si="149"/>
        <v>155874.32</v>
      </c>
      <c r="KR71" s="26">
        <f t="shared" si="149"/>
        <v>155874.32</v>
      </c>
      <c r="KS71" s="26">
        <f t="shared" si="149"/>
        <v>155874.32</v>
      </c>
      <c r="KT71" s="26">
        <f t="shared" si="149"/>
        <v>155874.32</v>
      </c>
      <c r="KU71" s="26">
        <f t="shared" si="149"/>
        <v>155874.32</v>
      </c>
      <c r="KV71" s="26">
        <f t="shared" si="149"/>
        <v>155874.32</v>
      </c>
      <c r="KW71" s="26">
        <f t="shared" si="149"/>
        <v>155874.32</v>
      </c>
      <c r="KX71" s="26">
        <f t="shared" si="149"/>
        <v>155874.32</v>
      </c>
      <c r="KY71" s="26">
        <f t="shared" si="149"/>
        <v>155874.32</v>
      </c>
      <c r="KZ71" s="26">
        <f t="shared" si="149"/>
        <v>155874.32</v>
      </c>
      <c r="LA71" s="26">
        <f t="shared" si="149"/>
        <v>155874.32</v>
      </c>
      <c r="LB71" s="26">
        <f t="shared" si="149"/>
        <v>155874.32</v>
      </c>
      <c r="LC71" s="26">
        <f t="shared" si="149"/>
        <v>155874.32</v>
      </c>
      <c r="LD71" s="26">
        <f t="shared" si="149"/>
        <v>155874.32</v>
      </c>
      <c r="LE71" s="26">
        <f t="shared" si="149"/>
        <v>155874.32</v>
      </c>
      <c r="LF71" s="26">
        <f t="shared" si="149"/>
        <v>155874.32</v>
      </c>
      <c r="LG71" s="26">
        <f t="shared" si="149"/>
        <v>155874.32</v>
      </c>
      <c r="LH71" s="26">
        <f t="shared" si="149"/>
        <v>155874.32</v>
      </c>
      <c r="LI71" s="26">
        <f t="shared" si="149"/>
        <v>155874.32</v>
      </c>
      <c r="LJ71" s="26">
        <f t="shared" ref="LJ71:NB71" si="150">+LJ64+LJ65+LJ68</f>
        <v>155874.32</v>
      </c>
      <c r="LK71" s="26">
        <f t="shared" si="150"/>
        <v>155874.32</v>
      </c>
      <c r="LL71" s="26">
        <f t="shared" si="150"/>
        <v>155874.32</v>
      </c>
      <c r="LM71" s="26">
        <f t="shared" si="150"/>
        <v>155874.32</v>
      </c>
      <c r="LN71" s="26">
        <f t="shared" si="150"/>
        <v>155874.32</v>
      </c>
      <c r="LO71" s="26">
        <f t="shared" si="150"/>
        <v>155874.32</v>
      </c>
      <c r="LP71" s="26">
        <f t="shared" si="150"/>
        <v>155874.32</v>
      </c>
      <c r="LQ71" s="26">
        <f t="shared" si="150"/>
        <v>155874.32</v>
      </c>
      <c r="LR71" s="26">
        <f t="shared" si="150"/>
        <v>155874.32</v>
      </c>
      <c r="LS71" s="26">
        <f t="shared" si="150"/>
        <v>155874.32</v>
      </c>
      <c r="LT71" s="26">
        <f t="shared" si="150"/>
        <v>155874.32</v>
      </c>
      <c r="LU71" s="26">
        <f t="shared" si="150"/>
        <v>155874.32</v>
      </c>
      <c r="LV71" s="26">
        <f t="shared" si="150"/>
        <v>155874.32</v>
      </c>
      <c r="LW71" s="26">
        <f t="shared" si="150"/>
        <v>155874.32</v>
      </c>
      <c r="LX71" s="26">
        <f t="shared" si="150"/>
        <v>155874.32</v>
      </c>
      <c r="LY71" s="26">
        <f t="shared" si="150"/>
        <v>155874.32</v>
      </c>
      <c r="LZ71" s="26">
        <f t="shared" si="150"/>
        <v>155874.32</v>
      </c>
      <c r="MA71" s="26">
        <f t="shared" si="150"/>
        <v>155874.32</v>
      </c>
      <c r="MB71" s="26">
        <f t="shared" si="150"/>
        <v>155874.32</v>
      </c>
      <c r="MC71" s="26">
        <f t="shared" si="150"/>
        <v>155874.32</v>
      </c>
      <c r="MD71" s="26">
        <f t="shared" si="150"/>
        <v>155874.32</v>
      </c>
      <c r="ME71" s="26">
        <f t="shared" si="150"/>
        <v>155874.32</v>
      </c>
      <c r="MF71" s="26">
        <f t="shared" si="150"/>
        <v>155874.32</v>
      </c>
      <c r="MG71" s="26">
        <f t="shared" si="150"/>
        <v>155874.32</v>
      </c>
      <c r="MH71" s="26">
        <f t="shared" si="150"/>
        <v>155874.32</v>
      </c>
      <c r="MI71" s="26">
        <f t="shared" si="150"/>
        <v>155874.32</v>
      </c>
      <c r="MJ71" s="26">
        <f t="shared" si="150"/>
        <v>155874.32</v>
      </c>
      <c r="MK71" s="26">
        <f t="shared" si="150"/>
        <v>155874.32</v>
      </c>
      <c r="ML71" s="26">
        <f t="shared" si="150"/>
        <v>155874.32</v>
      </c>
      <c r="MM71" s="26">
        <f t="shared" si="150"/>
        <v>155874.32</v>
      </c>
      <c r="MN71" s="26">
        <f t="shared" si="150"/>
        <v>155874.32</v>
      </c>
      <c r="MO71" s="26">
        <f t="shared" si="150"/>
        <v>155874.32</v>
      </c>
      <c r="MP71" s="26">
        <f t="shared" si="150"/>
        <v>155874.32</v>
      </c>
      <c r="MQ71" s="26">
        <f t="shared" si="150"/>
        <v>155874.32</v>
      </c>
      <c r="MR71" s="26">
        <f t="shared" si="150"/>
        <v>155874.32</v>
      </c>
      <c r="MS71" s="26">
        <f t="shared" si="150"/>
        <v>155874.32</v>
      </c>
      <c r="MT71" s="26">
        <f t="shared" si="150"/>
        <v>155874.32</v>
      </c>
      <c r="MU71" s="26">
        <f t="shared" si="150"/>
        <v>155874.32</v>
      </c>
      <c r="MV71" s="26">
        <f t="shared" si="150"/>
        <v>155874.32</v>
      </c>
      <c r="MW71" s="26">
        <f t="shared" si="150"/>
        <v>155874.32</v>
      </c>
      <c r="MX71" s="26">
        <f t="shared" si="150"/>
        <v>155874.32</v>
      </c>
      <c r="MY71" s="26">
        <f t="shared" si="150"/>
        <v>155874.32</v>
      </c>
      <c r="MZ71" s="26">
        <f t="shared" si="150"/>
        <v>155874.32</v>
      </c>
      <c r="NA71" s="26">
        <f t="shared" si="150"/>
        <v>155874.32</v>
      </c>
      <c r="NB71" s="26">
        <f t="shared" si="150"/>
        <v>155874.32</v>
      </c>
    </row>
    <row r="72" spans="1:366" hidden="1"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</row>
    <row r="73" spans="1:366" hidden="1">
      <c r="A73" s="25" t="s">
        <v>186</v>
      </c>
      <c r="B73" s="26">
        <f>+'[1]Saldo Bancos'!E11</f>
        <v>0</v>
      </c>
      <c r="C73" s="26">
        <f>B80</f>
        <v>0</v>
      </c>
      <c r="D73" s="26">
        <f t="shared" ref="D73:R73" si="151">C80</f>
        <v>0</v>
      </c>
      <c r="E73" s="26">
        <f t="shared" si="151"/>
        <v>0</v>
      </c>
      <c r="F73" s="26">
        <f t="shared" si="151"/>
        <v>0</v>
      </c>
      <c r="G73" s="26">
        <f t="shared" si="151"/>
        <v>0</v>
      </c>
      <c r="H73" s="26">
        <f t="shared" si="151"/>
        <v>0</v>
      </c>
      <c r="I73" s="26">
        <f t="shared" si="151"/>
        <v>0</v>
      </c>
      <c r="J73" s="26">
        <f t="shared" si="151"/>
        <v>0</v>
      </c>
      <c r="K73" s="26">
        <f t="shared" si="151"/>
        <v>0</v>
      </c>
      <c r="L73" s="26">
        <f t="shared" si="151"/>
        <v>0</v>
      </c>
      <c r="M73" s="26">
        <f t="shared" si="151"/>
        <v>0</v>
      </c>
      <c r="N73" s="26">
        <f t="shared" si="151"/>
        <v>0</v>
      </c>
      <c r="O73" s="26">
        <f t="shared" si="151"/>
        <v>0</v>
      </c>
      <c r="P73" s="26">
        <f t="shared" si="151"/>
        <v>0</v>
      </c>
      <c r="Q73" s="26">
        <f t="shared" si="151"/>
        <v>0</v>
      </c>
      <c r="R73" s="26">
        <f t="shared" si="151"/>
        <v>0</v>
      </c>
      <c r="S73" s="39">
        <f>'[1]Saldo Bancos'!W11</f>
        <v>0</v>
      </c>
      <c r="T73" s="39">
        <f>'[1]Saldo Bancos'!X11</f>
        <v>0</v>
      </c>
      <c r="U73" s="39">
        <f>'[1]Saldo Bancos'!Y11</f>
        <v>0</v>
      </c>
      <c r="V73" s="39">
        <f>'[1]Saldo Bancos'!Z11</f>
        <v>0</v>
      </c>
      <c r="W73" s="39">
        <f>'[1]Saldo Bancos'!AA11</f>
        <v>0</v>
      </c>
      <c r="X73" s="39">
        <f>'[1]Saldo Bancos'!AB11</f>
        <v>0</v>
      </c>
      <c r="Y73" s="39">
        <f>'[1]Saldo Bancos'!AC11</f>
        <v>0</v>
      </c>
      <c r="Z73" s="39">
        <f>'[1]Saldo Bancos'!AD11</f>
        <v>0</v>
      </c>
      <c r="AA73" s="39">
        <f>'[1]Saldo Bancos'!AE11</f>
        <v>0</v>
      </c>
      <c r="AB73" s="39">
        <f>'[1]Saldo Bancos'!AF11</f>
        <v>0</v>
      </c>
      <c r="AC73" s="39">
        <f>'[1]Saldo Bancos'!AG11</f>
        <v>0</v>
      </c>
      <c r="AD73" s="39">
        <f>'[1]Saldo Bancos'!AH11</f>
        <v>0</v>
      </c>
      <c r="AE73" s="39">
        <f>'[1]Saldo Bancos'!AI11</f>
        <v>0</v>
      </c>
      <c r="AF73" s="39">
        <f>'[1]Saldo Bancos'!AJ11</f>
        <v>0</v>
      </c>
      <c r="AG73" s="39">
        <f>'[1]Saldo Bancos'!AK11</f>
        <v>0</v>
      </c>
      <c r="AH73" s="39">
        <f>'[1]Saldo Bancos'!AL11</f>
        <v>0</v>
      </c>
      <c r="AI73" s="39">
        <f>'[1]Saldo Bancos'!AM11</f>
        <v>0</v>
      </c>
      <c r="AJ73" s="39">
        <f>'[1]Saldo Bancos'!AN11</f>
        <v>0</v>
      </c>
      <c r="AK73" s="39">
        <f>'[1]Saldo Bancos'!AO11</f>
        <v>0</v>
      </c>
      <c r="AL73" s="39">
        <f>'[1]Saldo Bancos'!AP11</f>
        <v>0</v>
      </c>
      <c r="AM73" s="39">
        <f>'[1]Saldo Bancos'!AQ11</f>
        <v>0</v>
      </c>
      <c r="AN73" s="39">
        <f>'[1]Saldo Bancos'!AR11</f>
        <v>0</v>
      </c>
      <c r="AO73" s="39">
        <f>'[1]Saldo Bancos'!AS11</f>
        <v>0</v>
      </c>
      <c r="AP73" s="39">
        <f>'[1]Saldo Bancos'!AT11</f>
        <v>0</v>
      </c>
      <c r="AQ73" s="39">
        <f>'[1]Saldo Bancos'!AU11</f>
        <v>0</v>
      </c>
      <c r="AR73" s="39">
        <f>'[1]Saldo Bancos'!AV11</f>
        <v>0</v>
      </c>
      <c r="AS73" s="39">
        <f>'[1]Saldo Bancos'!AW11</f>
        <v>0</v>
      </c>
      <c r="AT73" s="39">
        <f>'[1]Saldo Bancos'!AX11</f>
        <v>0</v>
      </c>
      <c r="AU73" s="39">
        <f>'[1]Saldo Bancos'!AY11</f>
        <v>0</v>
      </c>
      <c r="AV73" s="39">
        <f>'[1]Saldo Bancos'!AZ11</f>
        <v>0</v>
      </c>
      <c r="AW73" s="39">
        <f>'[1]Saldo Bancos'!BA11</f>
        <v>0</v>
      </c>
      <c r="AX73" s="39">
        <f>'[1]Saldo Bancos'!BB11</f>
        <v>0</v>
      </c>
      <c r="AY73" s="39">
        <f>'[1]Saldo Bancos'!BC11</f>
        <v>0</v>
      </c>
      <c r="AZ73" s="39">
        <f>'[1]Saldo Bancos'!BD11</f>
        <v>0</v>
      </c>
      <c r="BA73" s="39">
        <f>'[1]Saldo Bancos'!BE11</f>
        <v>0</v>
      </c>
      <c r="BB73" s="39">
        <f>'[1]Saldo Bancos'!BF11</f>
        <v>0</v>
      </c>
      <c r="BC73" s="39">
        <f>'[1]Saldo Bancos'!BG11</f>
        <v>0</v>
      </c>
      <c r="BD73" s="39">
        <f>'[1]Saldo Bancos'!BH11</f>
        <v>0</v>
      </c>
      <c r="BE73" s="39">
        <f>'[1]Saldo Bancos'!BI11</f>
        <v>0</v>
      </c>
      <c r="BF73" s="39">
        <f>'[1]Saldo Bancos'!BJ11</f>
        <v>0</v>
      </c>
      <c r="BG73" s="39">
        <f>'[1]Saldo Bancos'!BK11</f>
        <v>0</v>
      </c>
      <c r="BH73" s="39">
        <f>'[1]Saldo Bancos'!BL11</f>
        <v>0</v>
      </c>
      <c r="BI73" s="39">
        <f>'[1]Saldo Bancos'!BM11</f>
        <v>0</v>
      </c>
      <c r="BJ73" s="39">
        <f>'[1]Saldo Bancos'!BN11</f>
        <v>0</v>
      </c>
      <c r="BK73" s="39">
        <f>'[1]Saldo Bancos'!BO11</f>
        <v>0</v>
      </c>
      <c r="BL73" s="39">
        <f>'[1]Saldo Bancos'!BP11</f>
        <v>0</v>
      </c>
      <c r="BM73" s="39">
        <f>'[1]Saldo Bancos'!BQ11</f>
        <v>0</v>
      </c>
      <c r="BN73" s="39">
        <f>'[1]Saldo Bancos'!BR11</f>
        <v>0</v>
      </c>
      <c r="BO73" s="39">
        <f>'[1]Saldo Bancos'!BS11</f>
        <v>0</v>
      </c>
      <c r="BP73" s="39">
        <f>'[1]Saldo Bancos'!BT11</f>
        <v>0</v>
      </c>
      <c r="BQ73" s="39">
        <f>'[1]Saldo Bancos'!BU11</f>
        <v>0</v>
      </c>
      <c r="BR73" s="39">
        <f>'[1]Saldo Bancos'!BV11</f>
        <v>0</v>
      </c>
      <c r="BS73" s="39">
        <f>'[1]Saldo Bancos'!BW11</f>
        <v>0</v>
      </c>
      <c r="BT73" s="39">
        <f>'[1]Saldo Bancos'!BX11</f>
        <v>0</v>
      </c>
      <c r="BU73" s="39">
        <f>'[1]Saldo Bancos'!BY11</f>
        <v>0</v>
      </c>
      <c r="BV73" s="39">
        <f>'[1]Saldo Bancos'!BZ11</f>
        <v>0</v>
      </c>
      <c r="BW73" s="39">
        <f>'[1]Saldo Bancos'!CA11</f>
        <v>0</v>
      </c>
      <c r="BX73" s="39">
        <f>'[1]Saldo Bancos'!CB11</f>
        <v>0</v>
      </c>
      <c r="BY73" s="39">
        <f>'[1]Saldo Bancos'!CC11</f>
        <v>0</v>
      </c>
      <c r="BZ73" s="39">
        <f>'[1]Saldo Bancos'!CD11</f>
        <v>0</v>
      </c>
      <c r="CA73" s="39">
        <f>'[1]Saldo Bancos'!CE11</f>
        <v>0</v>
      </c>
      <c r="CB73" s="39">
        <f>'[1]Saldo Bancos'!CF11</f>
        <v>0</v>
      </c>
      <c r="CC73" s="39">
        <f>'[1]Saldo Bancos'!CG11</f>
        <v>0</v>
      </c>
      <c r="CD73" s="39">
        <f>'[1]Saldo Bancos'!CH11</f>
        <v>0</v>
      </c>
      <c r="CE73" s="39">
        <f>'[1]Saldo Bancos'!CI11</f>
        <v>0</v>
      </c>
      <c r="CF73" s="39">
        <f>'[1]Saldo Bancos'!CJ11</f>
        <v>0</v>
      </c>
      <c r="CG73" s="39">
        <f>'[1]Saldo Bancos'!CK11</f>
        <v>0</v>
      </c>
      <c r="CH73" s="39">
        <f>'[1]Saldo Bancos'!CL11</f>
        <v>0</v>
      </c>
      <c r="CI73" s="39">
        <f>'[1]Saldo Bancos'!CM11</f>
        <v>0</v>
      </c>
      <c r="CJ73" s="39">
        <f>'[1]Saldo Bancos'!CN11</f>
        <v>0</v>
      </c>
      <c r="CK73" s="39">
        <f>'[1]Saldo Bancos'!CO11</f>
        <v>0</v>
      </c>
      <c r="CL73" s="39">
        <f>'[1]Saldo Bancos'!CP11</f>
        <v>0</v>
      </c>
      <c r="CM73" s="39">
        <f>'[1]Saldo Bancos'!CQ11</f>
        <v>0</v>
      </c>
      <c r="CN73" s="39">
        <f>'[1]Saldo Bancos'!CR11</f>
        <v>0</v>
      </c>
      <c r="CO73" s="39">
        <f>'[1]Saldo Bancos'!CS11</f>
        <v>0</v>
      </c>
      <c r="CP73" s="39">
        <f>'[1]Saldo Bancos'!CT11</f>
        <v>0</v>
      </c>
      <c r="CQ73" s="39">
        <f>'[1]Saldo Bancos'!CU11</f>
        <v>0</v>
      </c>
      <c r="CR73" s="39">
        <f>'[1]Saldo Bancos'!CV11</f>
        <v>0</v>
      </c>
      <c r="CS73" s="39">
        <f>'[1]Saldo Bancos'!CW11</f>
        <v>0</v>
      </c>
      <c r="CT73" s="39">
        <f>'[1]Saldo Bancos'!CX11</f>
        <v>0</v>
      </c>
      <c r="CU73" s="39">
        <f>'[1]Saldo Bancos'!CY11</f>
        <v>0</v>
      </c>
      <c r="CV73" s="39">
        <f>'[1]Saldo Bancos'!CZ11</f>
        <v>0</v>
      </c>
      <c r="CW73" s="39">
        <f>'[1]Saldo Bancos'!DA11</f>
        <v>0</v>
      </c>
      <c r="CX73" s="39">
        <f>'[1]Saldo Bancos'!DB11</f>
        <v>0</v>
      </c>
      <c r="CY73" s="39">
        <f>'[1]Saldo Bancos'!DC11</f>
        <v>0</v>
      </c>
      <c r="CZ73" s="39">
        <f>'[1]Saldo Bancos'!DD11</f>
        <v>0</v>
      </c>
      <c r="DA73" s="39">
        <f>'[1]Saldo Bancos'!DE11</f>
        <v>0</v>
      </c>
      <c r="DB73" s="39">
        <f>'[1]Saldo Bancos'!DF11</f>
        <v>0</v>
      </c>
      <c r="DC73" s="39">
        <f>'[1]Saldo Bancos'!DG11</f>
        <v>0</v>
      </c>
      <c r="DD73" s="39">
        <f>'[1]Saldo Bancos'!DH11</f>
        <v>0</v>
      </c>
      <c r="DE73" s="39">
        <f>'[1]Saldo Bancos'!DI11</f>
        <v>0</v>
      </c>
      <c r="DF73" s="39">
        <f>'[1]Saldo Bancos'!DJ11</f>
        <v>0</v>
      </c>
      <c r="DG73" s="39">
        <f>'[1]Saldo Bancos'!DK11</f>
        <v>0</v>
      </c>
      <c r="DH73" s="39">
        <f>'[1]Saldo Bancos'!DL11</f>
        <v>0</v>
      </c>
      <c r="DI73" s="39">
        <f>'[1]Saldo Bancos'!DM11</f>
        <v>0</v>
      </c>
      <c r="DJ73" s="39">
        <f>'[1]Saldo Bancos'!DN11</f>
        <v>0</v>
      </c>
      <c r="DK73" s="39">
        <f>'[1]Saldo Bancos'!DO11</f>
        <v>0</v>
      </c>
      <c r="DL73" s="39">
        <f>'[1]Saldo Bancos'!DP11</f>
        <v>0</v>
      </c>
      <c r="DM73" s="39">
        <f>'[1]Saldo Bancos'!DQ11</f>
        <v>0</v>
      </c>
      <c r="DN73" s="39">
        <f>'[1]Saldo Bancos'!DR11</f>
        <v>0</v>
      </c>
      <c r="DO73" s="39">
        <f>'[1]Saldo Bancos'!DS11</f>
        <v>0</v>
      </c>
      <c r="DP73" s="39">
        <f>'[1]Saldo Bancos'!DT11</f>
        <v>0</v>
      </c>
      <c r="DQ73" s="39">
        <f>'[1]Saldo Bancos'!DU11</f>
        <v>0</v>
      </c>
      <c r="DR73" s="39">
        <f>'[1]Saldo Bancos'!DV11</f>
        <v>0</v>
      </c>
      <c r="DS73" s="39">
        <f>'[1]Saldo Bancos'!DW11</f>
        <v>0</v>
      </c>
      <c r="DT73" s="39">
        <f>'[1]Saldo Bancos'!DX11</f>
        <v>0</v>
      </c>
      <c r="DU73" s="39">
        <f>'[1]Saldo Bancos'!DY11</f>
        <v>0</v>
      </c>
      <c r="DV73" s="39">
        <f>'[1]Saldo Bancos'!DZ11</f>
        <v>0</v>
      </c>
      <c r="DW73" s="39">
        <f>'[1]Saldo Bancos'!EA11</f>
        <v>0</v>
      </c>
      <c r="DX73" s="39">
        <f>'[1]Saldo Bancos'!EB11</f>
        <v>0</v>
      </c>
      <c r="DY73" s="39">
        <f>'[1]Saldo Bancos'!EC11</f>
        <v>0</v>
      </c>
      <c r="DZ73" s="39">
        <f>'[1]Saldo Bancos'!ED11</f>
        <v>0</v>
      </c>
      <c r="EA73" s="39">
        <f>'[1]Saldo Bancos'!EE11</f>
        <v>0</v>
      </c>
      <c r="EB73" s="39">
        <f>'[1]Saldo Bancos'!EF11</f>
        <v>0</v>
      </c>
      <c r="EC73" s="39">
        <f>'[1]Saldo Bancos'!EG11</f>
        <v>0</v>
      </c>
      <c r="ED73" s="39">
        <f>'[1]Saldo Bancos'!EH11</f>
        <v>0</v>
      </c>
      <c r="EE73" s="39">
        <f>'[1]Saldo Bancos'!EI11</f>
        <v>0</v>
      </c>
      <c r="EF73" s="39">
        <f>'[1]Saldo Bancos'!EJ11</f>
        <v>0</v>
      </c>
      <c r="EG73" s="39">
        <f>'[1]Saldo Bancos'!EK11</f>
        <v>0</v>
      </c>
      <c r="EH73" s="39">
        <f>'[1]Saldo Bancos'!EL11</f>
        <v>0</v>
      </c>
      <c r="EI73" s="39">
        <f>'[1]Saldo Bancos'!EM11</f>
        <v>0</v>
      </c>
      <c r="EJ73" s="39">
        <f>'[1]Saldo Bancos'!EN11</f>
        <v>0</v>
      </c>
      <c r="EK73" s="39">
        <f>'[1]Saldo Bancos'!EO11</f>
        <v>0</v>
      </c>
      <c r="EL73" s="39">
        <f>'[1]Saldo Bancos'!EP11</f>
        <v>0</v>
      </c>
      <c r="EM73" s="39">
        <f>'[1]Saldo Bancos'!EQ11</f>
        <v>0</v>
      </c>
      <c r="EN73" s="39">
        <f>'[1]Saldo Bancos'!ER11</f>
        <v>0</v>
      </c>
      <c r="EO73" s="39">
        <f>'[1]Saldo Bancos'!ES11</f>
        <v>0</v>
      </c>
      <c r="EP73" s="39">
        <f>'[1]Saldo Bancos'!ET11</f>
        <v>0</v>
      </c>
      <c r="EQ73" s="39">
        <f>'[1]Saldo Bancos'!EU11</f>
        <v>0</v>
      </c>
      <c r="ER73" s="39">
        <f>'[1]Saldo Bancos'!EV11</f>
        <v>0</v>
      </c>
      <c r="ES73" s="39">
        <f>'[1]Saldo Bancos'!EW11</f>
        <v>0</v>
      </c>
      <c r="ET73" s="39">
        <f>'[1]Saldo Bancos'!EX11</f>
        <v>0</v>
      </c>
      <c r="EU73" s="39">
        <f>'[1]Saldo Bancos'!EY11</f>
        <v>0</v>
      </c>
      <c r="EV73" s="39">
        <f>'[1]Saldo Bancos'!EZ11</f>
        <v>0</v>
      </c>
      <c r="EW73" s="39">
        <f>'[1]Saldo Bancos'!FA11</f>
        <v>0</v>
      </c>
      <c r="EX73" s="26">
        <f>EW80</f>
        <v>0</v>
      </c>
    </row>
    <row r="74" spans="1:366" ht="15" hidden="1" customHeight="1" outlineLevel="1">
      <c r="A74" s="19" t="s">
        <v>161</v>
      </c>
      <c r="B74" s="27">
        <f t="shared" ref="B74:AG74" si="152">SUM(B75:B76)</f>
        <v>0</v>
      </c>
      <c r="C74" s="27">
        <f t="shared" si="152"/>
        <v>0</v>
      </c>
      <c r="D74" s="27">
        <f t="shared" si="152"/>
        <v>0</v>
      </c>
      <c r="E74" s="27">
        <f t="shared" si="152"/>
        <v>0</v>
      </c>
      <c r="F74" s="27">
        <f t="shared" si="152"/>
        <v>0</v>
      </c>
      <c r="G74" s="27">
        <f t="shared" si="152"/>
        <v>0</v>
      </c>
      <c r="H74" s="27">
        <f t="shared" si="152"/>
        <v>0</v>
      </c>
      <c r="I74" s="27">
        <f t="shared" si="152"/>
        <v>0</v>
      </c>
      <c r="J74" s="27">
        <f t="shared" si="152"/>
        <v>0</v>
      </c>
      <c r="K74" s="27">
        <f t="shared" si="152"/>
        <v>0</v>
      </c>
      <c r="L74" s="27">
        <f t="shared" si="152"/>
        <v>0</v>
      </c>
      <c r="M74" s="27">
        <f t="shared" si="152"/>
        <v>0</v>
      </c>
      <c r="N74" s="27">
        <f t="shared" si="152"/>
        <v>0</v>
      </c>
      <c r="O74" s="27">
        <f t="shared" si="152"/>
        <v>0</v>
      </c>
      <c r="P74" s="27">
        <f t="shared" si="152"/>
        <v>0</v>
      </c>
      <c r="Q74" s="27">
        <f t="shared" si="152"/>
        <v>0</v>
      </c>
      <c r="R74" s="27">
        <f t="shared" si="152"/>
        <v>0</v>
      </c>
      <c r="S74" s="27">
        <f t="shared" si="152"/>
        <v>0</v>
      </c>
      <c r="T74" s="27">
        <f t="shared" si="152"/>
        <v>0</v>
      </c>
      <c r="U74" s="27">
        <f t="shared" si="152"/>
        <v>0</v>
      </c>
      <c r="V74" s="27">
        <f t="shared" si="152"/>
        <v>0</v>
      </c>
      <c r="W74" s="27">
        <f t="shared" si="152"/>
        <v>0</v>
      </c>
      <c r="X74" s="27">
        <f t="shared" si="152"/>
        <v>0</v>
      </c>
      <c r="Y74" s="27">
        <f t="shared" si="152"/>
        <v>0</v>
      </c>
      <c r="Z74" s="27">
        <f t="shared" si="152"/>
        <v>0</v>
      </c>
      <c r="AA74" s="27">
        <f t="shared" si="152"/>
        <v>0</v>
      </c>
      <c r="AB74" s="27">
        <f t="shared" si="152"/>
        <v>0</v>
      </c>
      <c r="AC74" s="27">
        <f t="shared" si="152"/>
        <v>0</v>
      </c>
      <c r="AD74" s="27">
        <f t="shared" si="152"/>
        <v>0</v>
      </c>
      <c r="AE74" s="27">
        <f t="shared" si="152"/>
        <v>0</v>
      </c>
      <c r="AF74" s="27">
        <f t="shared" si="152"/>
        <v>0</v>
      </c>
      <c r="AG74" s="27">
        <f t="shared" si="152"/>
        <v>0</v>
      </c>
      <c r="AH74" s="27">
        <f t="shared" ref="AH74:CS74" si="153">SUM(AH75:AH76)</f>
        <v>0</v>
      </c>
      <c r="AI74" s="27">
        <f t="shared" si="153"/>
        <v>0</v>
      </c>
      <c r="AJ74" s="27">
        <f t="shared" si="153"/>
        <v>0</v>
      </c>
      <c r="AK74" s="27">
        <f t="shared" si="153"/>
        <v>0</v>
      </c>
      <c r="AL74" s="27">
        <f t="shared" si="153"/>
        <v>0</v>
      </c>
      <c r="AM74" s="27">
        <f t="shared" si="153"/>
        <v>0</v>
      </c>
      <c r="AN74" s="27">
        <f t="shared" si="153"/>
        <v>0</v>
      </c>
      <c r="AO74" s="27">
        <f t="shared" si="153"/>
        <v>0</v>
      </c>
      <c r="AP74" s="27">
        <f t="shared" si="153"/>
        <v>0</v>
      </c>
      <c r="AQ74" s="27">
        <f t="shared" si="153"/>
        <v>0</v>
      </c>
      <c r="AR74" s="27">
        <f t="shared" si="153"/>
        <v>0</v>
      </c>
      <c r="AS74" s="27">
        <f t="shared" si="153"/>
        <v>0</v>
      </c>
      <c r="AT74" s="27">
        <f t="shared" si="153"/>
        <v>0</v>
      </c>
      <c r="AU74" s="27">
        <f t="shared" si="153"/>
        <v>0</v>
      </c>
      <c r="AV74" s="27">
        <f t="shared" si="153"/>
        <v>0</v>
      </c>
      <c r="AW74" s="27">
        <f t="shared" si="153"/>
        <v>0</v>
      </c>
      <c r="AX74" s="27">
        <f t="shared" si="153"/>
        <v>0</v>
      </c>
      <c r="AY74" s="27">
        <f t="shared" si="153"/>
        <v>0</v>
      </c>
      <c r="AZ74" s="27">
        <f t="shared" si="153"/>
        <v>0</v>
      </c>
      <c r="BA74" s="27">
        <f t="shared" si="153"/>
        <v>0</v>
      </c>
      <c r="BB74" s="27">
        <f t="shared" si="153"/>
        <v>0</v>
      </c>
      <c r="BC74" s="27">
        <f t="shared" si="153"/>
        <v>0</v>
      </c>
      <c r="BD74" s="27">
        <f t="shared" si="153"/>
        <v>0</v>
      </c>
      <c r="BE74" s="27">
        <f t="shared" si="153"/>
        <v>0</v>
      </c>
      <c r="BF74" s="27">
        <f t="shared" si="153"/>
        <v>0</v>
      </c>
      <c r="BG74" s="27">
        <f t="shared" si="153"/>
        <v>0</v>
      </c>
      <c r="BH74" s="27">
        <f t="shared" si="153"/>
        <v>0</v>
      </c>
      <c r="BI74" s="27">
        <f t="shared" si="153"/>
        <v>0</v>
      </c>
      <c r="BJ74" s="27">
        <f t="shared" si="153"/>
        <v>0</v>
      </c>
      <c r="BK74" s="27">
        <f t="shared" si="153"/>
        <v>0</v>
      </c>
      <c r="BL74" s="27">
        <f t="shared" si="153"/>
        <v>0</v>
      </c>
      <c r="BM74" s="27">
        <f t="shared" si="153"/>
        <v>0</v>
      </c>
      <c r="BN74" s="27">
        <f t="shared" si="153"/>
        <v>0</v>
      </c>
      <c r="BO74" s="27">
        <f t="shared" si="153"/>
        <v>0</v>
      </c>
      <c r="BP74" s="27">
        <f t="shared" si="153"/>
        <v>0</v>
      </c>
      <c r="BQ74" s="27">
        <f t="shared" si="153"/>
        <v>0</v>
      </c>
      <c r="BR74" s="27">
        <f t="shared" si="153"/>
        <v>0</v>
      </c>
      <c r="BS74" s="27">
        <f t="shared" si="153"/>
        <v>0</v>
      </c>
      <c r="BT74" s="27">
        <f t="shared" si="153"/>
        <v>0</v>
      </c>
      <c r="BU74" s="27">
        <f t="shared" si="153"/>
        <v>0</v>
      </c>
      <c r="BV74" s="27">
        <f t="shared" si="153"/>
        <v>0</v>
      </c>
      <c r="BW74" s="27">
        <f t="shared" si="153"/>
        <v>0</v>
      </c>
      <c r="BX74" s="27">
        <f t="shared" si="153"/>
        <v>0</v>
      </c>
      <c r="BY74" s="27">
        <f t="shared" si="153"/>
        <v>0</v>
      </c>
      <c r="BZ74" s="27">
        <f t="shared" si="153"/>
        <v>0</v>
      </c>
      <c r="CA74" s="27">
        <f t="shared" si="153"/>
        <v>0</v>
      </c>
      <c r="CB74" s="27">
        <f t="shared" si="153"/>
        <v>0</v>
      </c>
      <c r="CC74" s="27">
        <f t="shared" si="153"/>
        <v>0</v>
      </c>
      <c r="CD74" s="27">
        <f t="shared" si="153"/>
        <v>0</v>
      </c>
      <c r="CE74" s="27">
        <f t="shared" si="153"/>
        <v>0</v>
      </c>
      <c r="CF74" s="27">
        <f t="shared" si="153"/>
        <v>0</v>
      </c>
      <c r="CG74" s="27">
        <f t="shared" si="153"/>
        <v>0</v>
      </c>
      <c r="CH74" s="27">
        <f t="shared" si="153"/>
        <v>0</v>
      </c>
      <c r="CI74" s="27">
        <f t="shared" si="153"/>
        <v>0</v>
      </c>
      <c r="CJ74" s="27">
        <f t="shared" si="153"/>
        <v>0</v>
      </c>
      <c r="CK74" s="27">
        <f t="shared" si="153"/>
        <v>0</v>
      </c>
      <c r="CL74" s="27">
        <f t="shared" si="153"/>
        <v>0</v>
      </c>
      <c r="CM74" s="27">
        <f t="shared" si="153"/>
        <v>0</v>
      </c>
      <c r="CN74" s="27">
        <f t="shared" si="153"/>
        <v>0</v>
      </c>
      <c r="CO74" s="27">
        <f t="shared" si="153"/>
        <v>0</v>
      </c>
      <c r="CP74" s="27">
        <f t="shared" si="153"/>
        <v>0</v>
      </c>
      <c r="CQ74" s="27">
        <f t="shared" si="153"/>
        <v>0</v>
      </c>
      <c r="CR74" s="27">
        <f t="shared" si="153"/>
        <v>0</v>
      </c>
      <c r="CS74" s="27">
        <f t="shared" si="153"/>
        <v>0</v>
      </c>
      <c r="CT74" s="27">
        <f t="shared" ref="CT74:EX74" si="154">SUM(CT75:CT76)</f>
        <v>0</v>
      </c>
      <c r="CU74" s="27">
        <f t="shared" si="154"/>
        <v>0</v>
      </c>
      <c r="CV74" s="27">
        <f t="shared" si="154"/>
        <v>0</v>
      </c>
      <c r="CW74" s="27">
        <f t="shared" si="154"/>
        <v>0</v>
      </c>
      <c r="CX74" s="27">
        <f t="shared" si="154"/>
        <v>0</v>
      </c>
      <c r="CY74" s="27">
        <f t="shared" si="154"/>
        <v>0</v>
      </c>
      <c r="CZ74" s="27">
        <f t="shared" si="154"/>
        <v>0</v>
      </c>
      <c r="DA74" s="27">
        <f t="shared" si="154"/>
        <v>0</v>
      </c>
      <c r="DB74" s="27">
        <f t="shared" si="154"/>
        <v>0</v>
      </c>
      <c r="DC74" s="27">
        <f t="shared" si="154"/>
        <v>0</v>
      </c>
      <c r="DD74" s="27">
        <f t="shared" si="154"/>
        <v>0</v>
      </c>
      <c r="DE74" s="27">
        <f t="shared" si="154"/>
        <v>0</v>
      </c>
      <c r="DF74" s="27">
        <f t="shared" si="154"/>
        <v>0</v>
      </c>
      <c r="DG74" s="27">
        <f t="shared" si="154"/>
        <v>0</v>
      </c>
      <c r="DH74" s="27">
        <f t="shared" si="154"/>
        <v>0</v>
      </c>
      <c r="DI74" s="27">
        <f t="shared" si="154"/>
        <v>0</v>
      </c>
      <c r="DJ74" s="27">
        <f t="shared" si="154"/>
        <v>0</v>
      </c>
      <c r="DK74" s="27">
        <f t="shared" si="154"/>
        <v>0</v>
      </c>
      <c r="DL74" s="27">
        <f t="shared" si="154"/>
        <v>0</v>
      </c>
      <c r="DM74" s="27">
        <f t="shared" si="154"/>
        <v>0</v>
      </c>
      <c r="DN74" s="27">
        <f t="shared" si="154"/>
        <v>0</v>
      </c>
      <c r="DO74" s="27">
        <f t="shared" si="154"/>
        <v>0</v>
      </c>
      <c r="DP74" s="27">
        <f t="shared" si="154"/>
        <v>0</v>
      </c>
      <c r="DQ74" s="27">
        <f t="shared" si="154"/>
        <v>0</v>
      </c>
      <c r="DR74" s="27">
        <f t="shared" si="154"/>
        <v>0</v>
      </c>
      <c r="DS74" s="27">
        <f t="shared" si="154"/>
        <v>0</v>
      </c>
      <c r="DT74" s="27">
        <f t="shared" si="154"/>
        <v>0</v>
      </c>
      <c r="DU74" s="27">
        <f t="shared" si="154"/>
        <v>0</v>
      </c>
      <c r="DV74" s="27">
        <f t="shared" si="154"/>
        <v>0</v>
      </c>
      <c r="DW74" s="27">
        <f t="shared" si="154"/>
        <v>0</v>
      </c>
      <c r="DX74" s="27">
        <f t="shared" si="154"/>
        <v>0</v>
      </c>
      <c r="DY74" s="27">
        <f t="shared" si="154"/>
        <v>0</v>
      </c>
      <c r="DZ74" s="27">
        <f t="shared" si="154"/>
        <v>0</v>
      </c>
      <c r="EA74" s="27">
        <f t="shared" si="154"/>
        <v>0</v>
      </c>
      <c r="EB74" s="27">
        <f t="shared" si="154"/>
        <v>0</v>
      </c>
      <c r="EC74" s="27">
        <f t="shared" si="154"/>
        <v>0</v>
      </c>
      <c r="ED74" s="27">
        <f t="shared" si="154"/>
        <v>0</v>
      </c>
      <c r="EE74" s="27">
        <f t="shared" si="154"/>
        <v>0</v>
      </c>
      <c r="EF74" s="27">
        <f t="shared" si="154"/>
        <v>0</v>
      </c>
      <c r="EG74" s="27">
        <f t="shared" si="154"/>
        <v>0</v>
      </c>
      <c r="EH74" s="27">
        <f t="shared" si="154"/>
        <v>0</v>
      </c>
      <c r="EI74" s="27">
        <f t="shared" si="154"/>
        <v>0</v>
      </c>
      <c r="EJ74" s="27">
        <f t="shared" si="154"/>
        <v>0</v>
      </c>
      <c r="EK74" s="27">
        <f t="shared" si="154"/>
        <v>0</v>
      </c>
      <c r="EL74" s="27">
        <f t="shared" si="154"/>
        <v>0</v>
      </c>
      <c r="EM74" s="27">
        <f t="shared" si="154"/>
        <v>0</v>
      </c>
      <c r="EN74" s="27">
        <f t="shared" si="154"/>
        <v>0</v>
      </c>
      <c r="EO74" s="27">
        <f t="shared" si="154"/>
        <v>0</v>
      </c>
      <c r="EP74" s="27">
        <f t="shared" si="154"/>
        <v>0</v>
      </c>
      <c r="EQ74" s="27">
        <f t="shared" si="154"/>
        <v>0</v>
      </c>
      <c r="ER74" s="27">
        <f t="shared" si="154"/>
        <v>0</v>
      </c>
      <c r="ES74" s="27">
        <f t="shared" si="154"/>
        <v>0</v>
      </c>
      <c r="ET74" s="27">
        <f t="shared" si="154"/>
        <v>0</v>
      </c>
      <c r="EU74" s="27">
        <f t="shared" si="154"/>
        <v>0</v>
      </c>
      <c r="EV74" s="27">
        <f t="shared" si="154"/>
        <v>0</v>
      </c>
      <c r="EW74" s="27">
        <f t="shared" si="154"/>
        <v>0</v>
      </c>
      <c r="EX74" s="27">
        <f t="shared" si="154"/>
        <v>0</v>
      </c>
    </row>
    <row r="75" spans="1:366" ht="15" hidden="1" customHeight="1" outlineLevel="1">
      <c r="A75" s="2" t="s">
        <v>165</v>
      </c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</row>
    <row r="76" spans="1:366" hidden="1" collapsed="1">
      <c r="A76" s="1" t="s">
        <v>181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</row>
    <row r="77" spans="1:366" ht="15" hidden="1" customHeight="1" outlineLevel="1">
      <c r="A77" s="19" t="s">
        <v>162</v>
      </c>
      <c r="B77" s="27">
        <f t="shared" ref="B77:BM77" si="155">SUM(B78:B79)</f>
        <v>0</v>
      </c>
      <c r="C77" s="27">
        <f t="shared" si="155"/>
        <v>0</v>
      </c>
      <c r="D77" s="27">
        <f t="shared" si="155"/>
        <v>0</v>
      </c>
      <c r="E77" s="27">
        <f t="shared" si="155"/>
        <v>0</v>
      </c>
      <c r="F77" s="27">
        <f t="shared" si="155"/>
        <v>0</v>
      </c>
      <c r="G77" s="27">
        <f t="shared" si="155"/>
        <v>0</v>
      </c>
      <c r="H77" s="27">
        <f t="shared" si="155"/>
        <v>0</v>
      </c>
      <c r="I77" s="27">
        <f t="shared" si="155"/>
        <v>0</v>
      </c>
      <c r="J77" s="27">
        <f t="shared" si="155"/>
        <v>0</v>
      </c>
      <c r="K77" s="27">
        <f t="shared" si="155"/>
        <v>0</v>
      </c>
      <c r="L77" s="27">
        <f t="shared" si="155"/>
        <v>0</v>
      </c>
      <c r="M77" s="27">
        <f t="shared" si="155"/>
        <v>0</v>
      </c>
      <c r="N77" s="27">
        <f t="shared" si="155"/>
        <v>0</v>
      </c>
      <c r="O77" s="27">
        <f t="shared" si="155"/>
        <v>0</v>
      </c>
      <c r="P77" s="27">
        <f t="shared" si="155"/>
        <v>0</v>
      </c>
      <c r="Q77" s="27">
        <f t="shared" si="155"/>
        <v>0</v>
      </c>
      <c r="R77" s="27">
        <f t="shared" si="155"/>
        <v>0</v>
      </c>
      <c r="S77" s="27">
        <f t="shared" si="155"/>
        <v>0</v>
      </c>
      <c r="T77" s="27">
        <f t="shared" si="155"/>
        <v>0</v>
      </c>
      <c r="U77" s="27">
        <f t="shared" si="155"/>
        <v>0</v>
      </c>
      <c r="V77" s="27">
        <f t="shared" si="155"/>
        <v>0</v>
      </c>
      <c r="W77" s="27">
        <f t="shared" si="155"/>
        <v>0</v>
      </c>
      <c r="X77" s="27">
        <f t="shared" si="155"/>
        <v>0</v>
      </c>
      <c r="Y77" s="27">
        <f t="shared" si="155"/>
        <v>0</v>
      </c>
      <c r="Z77" s="27">
        <f t="shared" si="155"/>
        <v>0</v>
      </c>
      <c r="AA77" s="27">
        <f t="shared" si="155"/>
        <v>0</v>
      </c>
      <c r="AB77" s="27">
        <f t="shared" si="155"/>
        <v>0</v>
      </c>
      <c r="AC77" s="27">
        <f t="shared" si="155"/>
        <v>0</v>
      </c>
      <c r="AD77" s="27">
        <f t="shared" si="155"/>
        <v>0</v>
      </c>
      <c r="AE77" s="27">
        <f t="shared" si="155"/>
        <v>0</v>
      </c>
      <c r="AF77" s="27">
        <f t="shared" si="155"/>
        <v>0</v>
      </c>
      <c r="AG77" s="27">
        <f t="shared" si="155"/>
        <v>0</v>
      </c>
      <c r="AH77" s="27">
        <f t="shared" si="155"/>
        <v>0</v>
      </c>
      <c r="AI77" s="27">
        <f t="shared" si="155"/>
        <v>0</v>
      </c>
      <c r="AJ77" s="27">
        <f t="shared" si="155"/>
        <v>0</v>
      </c>
      <c r="AK77" s="27">
        <f t="shared" si="155"/>
        <v>0</v>
      </c>
      <c r="AL77" s="27">
        <f t="shared" si="155"/>
        <v>0</v>
      </c>
      <c r="AM77" s="27">
        <f t="shared" si="155"/>
        <v>0</v>
      </c>
      <c r="AN77" s="27">
        <f t="shared" si="155"/>
        <v>0</v>
      </c>
      <c r="AO77" s="27">
        <f t="shared" si="155"/>
        <v>0</v>
      </c>
      <c r="AP77" s="27">
        <f t="shared" si="155"/>
        <v>0</v>
      </c>
      <c r="AQ77" s="27">
        <f t="shared" si="155"/>
        <v>0</v>
      </c>
      <c r="AR77" s="27">
        <f t="shared" si="155"/>
        <v>0</v>
      </c>
      <c r="AS77" s="27">
        <f t="shared" si="155"/>
        <v>0</v>
      </c>
      <c r="AT77" s="27">
        <f t="shared" si="155"/>
        <v>0</v>
      </c>
      <c r="AU77" s="27">
        <f t="shared" si="155"/>
        <v>0</v>
      </c>
      <c r="AV77" s="27">
        <f t="shared" si="155"/>
        <v>0</v>
      </c>
      <c r="AW77" s="27">
        <f t="shared" si="155"/>
        <v>0</v>
      </c>
      <c r="AX77" s="27">
        <f t="shared" si="155"/>
        <v>0</v>
      </c>
      <c r="AY77" s="27">
        <f t="shared" si="155"/>
        <v>0</v>
      </c>
      <c r="AZ77" s="27">
        <f t="shared" si="155"/>
        <v>0</v>
      </c>
      <c r="BA77" s="27">
        <f t="shared" si="155"/>
        <v>0</v>
      </c>
      <c r="BB77" s="27">
        <f t="shared" si="155"/>
        <v>0</v>
      </c>
      <c r="BC77" s="27">
        <f t="shared" si="155"/>
        <v>0</v>
      </c>
      <c r="BD77" s="27">
        <f t="shared" si="155"/>
        <v>0</v>
      </c>
      <c r="BE77" s="27">
        <f t="shared" si="155"/>
        <v>0</v>
      </c>
      <c r="BF77" s="27">
        <f t="shared" si="155"/>
        <v>0</v>
      </c>
      <c r="BG77" s="27">
        <f t="shared" si="155"/>
        <v>0</v>
      </c>
      <c r="BH77" s="27">
        <f t="shared" si="155"/>
        <v>0</v>
      </c>
      <c r="BI77" s="27">
        <f t="shared" si="155"/>
        <v>0</v>
      </c>
      <c r="BJ77" s="27">
        <f t="shared" si="155"/>
        <v>0</v>
      </c>
      <c r="BK77" s="27">
        <f t="shared" si="155"/>
        <v>0</v>
      </c>
      <c r="BL77" s="27">
        <f t="shared" si="155"/>
        <v>0</v>
      </c>
      <c r="BM77" s="27">
        <f t="shared" si="155"/>
        <v>0</v>
      </c>
      <c r="BN77" s="27">
        <f t="shared" ref="BN77:DY77" si="156">SUM(BN78:BN79)</f>
        <v>0</v>
      </c>
      <c r="BO77" s="27">
        <f t="shared" si="156"/>
        <v>0</v>
      </c>
      <c r="BP77" s="27">
        <f t="shared" si="156"/>
        <v>0</v>
      </c>
      <c r="BQ77" s="27">
        <f t="shared" si="156"/>
        <v>0</v>
      </c>
      <c r="BR77" s="27">
        <f t="shared" si="156"/>
        <v>0</v>
      </c>
      <c r="BS77" s="27">
        <f t="shared" si="156"/>
        <v>0</v>
      </c>
      <c r="BT77" s="27">
        <f t="shared" si="156"/>
        <v>0</v>
      </c>
      <c r="BU77" s="27">
        <f t="shared" si="156"/>
        <v>0</v>
      </c>
      <c r="BV77" s="27">
        <f t="shared" si="156"/>
        <v>0</v>
      </c>
      <c r="BW77" s="27">
        <f t="shared" si="156"/>
        <v>0</v>
      </c>
      <c r="BX77" s="27">
        <f t="shared" si="156"/>
        <v>0</v>
      </c>
      <c r="BY77" s="27">
        <f t="shared" si="156"/>
        <v>0</v>
      </c>
      <c r="BZ77" s="27">
        <f t="shared" si="156"/>
        <v>0</v>
      </c>
      <c r="CA77" s="27">
        <f t="shared" si="156"/>
        <v>0</v>
      </c>
      <c r="CB77" s="27">
        <f t="shared" si="156"/>
        <v>0</v>
      </c>
      <c r="CC77" s="27">
        <f t="shared" si="156"/>
        <v>0</v>
      </c>
      <c r="CD77" s="27">
        <f t="shared" si="156"/>
        <v>0</v>
      </c>
      <c r="CE77" s="27">
        <f t="shared" si="156"/>
        <v>0</v>
      </c>
      <c r="CF77" s="27">
        <f t="shared" si="156"/>
        <v>0</v>
      </c>
      <c r="CG77" s="27">
        <f t="shared" si="156"/>
        <v>0</v>
      </c>
      <c r="CH77" s="27">
        <f t="shared" si="156"/>
        <v>0</v>
      </c>
      <c r="CI77" s="27">
        <f t="shared" si="156"/>
        <v>0</v>
      </c>
      <c r="CJ77" s="27">
        <f t="shared" si="156"/>
        <v>0</v>
      </c>
      <c r="CK77" s="27">
        <f t="shared" si="156"/>
        <v>0</v>
      </c>
      <c r="CL77" s="27">
        <f t="shared" si="156"/>
        <v>0</v>
      </c>
      <c r="CM77" s="27">
        <f t="shared" si="156"/>
        <v>0</v>
      </c>
      <c r="CN77" s="27">
        <f t="shared" si="156"/>
        <v>0</v>
      </c>
      <c r="CO77" s="27">
        <f t="shared" si="156"/>
        <v>0</v>
      </c>
      <c r="CP77" s="27">
        <f t="shared" si="156"/>
        <v>0</v>
      </c>
      <c r="CQ77" s="27">
        <f t="shared" si="156"/>
        <v>0</v>
      </c>
      <c r="CR77" s="27">
        <f t="shared" si="156"/>
        <v>0</v>
      </c>
      <c r="CS77" s="27">
        <f t="shared" si="156"/>
        <v>0</v>
      </c>
      <c r="CT77" s="27">
        <f t="shared" si="156"/>
        <v>0</v>
      </c>
      <c r="CU77" s="27">
        <f t="shared" si="156"/>
        <v>0</v>
      </c>
      <c r="CV77" s="27">
        <f t="shared" si="156"/>
        <v>0</v>
      </c>
      <c r="CW77" s="27">
        <f t="shared" si="156"/>
        <v>0</v>
      </c>
      <c r="CX77" s="27">
        <f t="shared" si="156"/>
        <v>0</v>
      </c>
      <c r="CY77" s="27">
        <f t="shared" si="156"/>
        <v>0</v>
      </c>
      <c r="CZ77" s="27">
        <f t="shared" si="156"/>
        <v>0</v>
      </c>
      <c r="DA77" s="27">
        <f t="shared" si="156"/>
        <v>0</v>
      </c>
      <c r="DB77" s="27">
        <f t="shared" si="156"/>
        <v>0</v>
      </c>
      <c r="DC77" s="27">
        <f t="shared" si="156"/>
        <v>0</v>
      </c>
      <c r="DD77" s="27">
        <f t="shared" si="156"/>
        <v>0</v>
      </c>
      <c r="DE77" s="27">
        <f t="shared" si="156"/>
        <v>0</v>
      </c>
      <c r="DF77" s="27">
        <f t="shared" si="156"/>
        <v>0</v>
      </c>
      <c r="DG77" s="27">
        <f t="shared" si="156"/>
        <v>0</v>
      </c>
      <c r="DH77" s="27">
        <f t="shared" si="156"/>
        <v>0</v>
      </c>
      <c r="DI77" s="27">
        <f t="shared" si="156"/>
        <v>0</v>
      </c>
      <c r="DJ77" s="27">
        <f t="shared" si="156"/>
        <v>0</v>
      </c>
      <c r="DK77" s="27">
        <f t="shared" si="156"/>
        <v>0</v>
      </c>
      <c r="DL77" s="27">
        <f t="shared" si="156"/>
        <v>0</v>
      </c>
      <c r="DM77" s="27">
        <f t="shared" si="156"/>
        <v>0</v>
      </c>
      <c r="DN77" s="27">
        <f t="shared" si="156"/>
        <v>0</v>
      </c>
      <c r="DO77" s="27">
        <f t="shared" si="156"/>
        <v>0</v>
      </c>
      <c r="DP77" s="27">
        <f t="shared" si="156"/>
        <v>0</v>
      </c>
      <c r="DQ77" s="27">
        <f t="shared" si="156"/>
        <v>0</v>
      </c>
      <c r="DR77" s="27">
        <f t="shared" si="156"/>
        <v>0</v>
      </c>
      <c r="DS77" s="27">
        <f t="shared" si="156"/>
        <v>0</v>
      </c>
      <c r="DT77" s="27">
        <f t="shared" si="156"/>
        <v>0</v>
      </c>
      <c r="DU77" s="27">
        <f t="shared" si="156"/>
        <v>0</v>
      </c>
      <c r="DV77" s="27">
        <f t="shared" si="156"/>
        <v>0</v>
      </c>
      <c r="DW77" s="27">
        <f t="shared" si="156"/>
        <v>0</v>
      </c>
      <c r="DX77" s="27">
        <f t="shared" si="156"/>
        <v>0</v>
      </c>
      <c r="DY77" s="27">
        <f t="shared" si="156"/>
        <v>0</v>
      </c>
      <c r="DZ77" s="27">
        <f t="shared" ref="DZ77:GK77" si="157">SUM(DZ78:DZ79)</f>
        <v>0</v>
      </c>
      <c r="EA77" s="27">
        <f t="shared" si="157"/>
        <v>0</v>
      </c>
      <c r="EB77" s="27">
        <f t="shared" si="157"/>
        <v>0</v>
      </c>
      <c r="EC77" s="27">
        <f t="shared" si="157"/>
        <v>0</v>
      </c>
      <c r="ED77" s="27">
        <f t="shared" si="157"/>
        <v>0</v>
      </c>
      <c r="EE77" s="27">
        <f t="shared" si="157"/>
        <v>0</v>
      </c>
      <c r="EF77" s="27">
        <f t="shared" si="157"/>
        <v>0</v>
      </c>
      <c r="EG77" s="27">
        <f t="shared" si="157"/>
        <v>0</v>
      </c>
      <c r="EH77" s="27">
        <f t="shared" si="157"/>
        <v>0</v>
      </c>
      <c r="EI77" s="27">
        <f t="shared" si="157"/>
        <v>0</v>
      </c>
      <c r="EJ77" s="27">
        <f t="shared" si="157"/>
        <v>0</v>
      </c>
      <c r="EK77" s="27">
        <f t="shared" si="157"/>
        <v>0</v>
      </c>
      <c r="EL77" s="27">
        <f t="shared" si="157"/>
        <v>0</v>
      </c>
      <c r="EM77" s="27">
        <f t="shared" si="157"/>
        <v>0</v>
      </c>
      <c r="EN77" s="27">
        <f t="shared" si="157"/>
        <v>0</v>
      </c>
      <c r="EO77" s="27">
        <f t="shared" si="157"/>
        <v>0</v>
      </c>
      <c r="EP77" s="27">
        <f t="shared" si="157"/>
        <v>0</v>
      </c>
      <c r="EQ77" s="27">
        <f t="shared" si="157"/>
        <v>0</v>
      </c>
      <c r="ER77" s="27">
        <f t="shared" si="157"/>
        <v>0</v>
      </c>
      <c r="ES77" s="27">
        <f t="shared" si="157"/>
        <v>0</v>
      </c>
      <c r="ET77" s="27">
        <f t="shared" si="157"/>
        <v>0</v>
      </c>
      <c r="EU77" s="27">
        <f t="shared" si="157"/>
        <v>0</v>
      </c>
      <c r="EV77" s="27">
        <f t="shared" si="157"/>
        <v>0</v>
      </c>
      <c r="EW77" s="27">
        <f t="shared" si="157"/>
        <v>0</v>
      </c>
      <c r="EX77" s="27">
        <f t="shared" si="157"/>
        <v>0</v>
      </c>
      <c r="EY77" s="27">
        <f t="shared" si="157"/>
        <v>0</v>
      </c>
      <c r="EZ77" s="27">
        <f t="shared" si="157"/>
        <v>0</v>
      </c>
      <c r="FA77" s="27">
        <f t="shared" si="157"/>
        <v>0</v>
      </c>
      <c r="FB77" s="27">
        <f t="shared" si="157"/>
        <v>0</v>
      </c>
      <c r="FC77" s="27">
        <f t="shared" si="157"/>
        <v>0</v>
      </c>
      <c r="FD77" s="27">
        <f t="shared" si="157"/>
        <v>0</v>
      </c>
      <c r="FE77" s="27">
        <f t="shared" si="157"/>
        <v>0</v>
      </c>
      <c r="FF77" s="27">
        <f t="shared" si="157"/>
        <v>0</v>
      </c>
      <c r="FG77" s="27">
        <f t="shared" si="157"/>
        <v>0</v>
      </c>
      <c r="FH77" s="27">
        <f t="shared" si="157"/>
        <v>0</v>
      </c>
      <c r="FI77" s="27">
        <f t="shared" si="157"/>
        <v>0</v>
      </c>
      <c r="FJ77" s="27">
        <f t="shared" si="157"/>
        <v>0</v>
      </c>
      <c r="FK77" s="27">
        <f t="shared" si="157"/>
        <v>0</v>
      </c>
      <c r="FL77" s="27">
        <f t="shared" si="157"/>
        <v>0</v>
      </c>
      <c r="FM77" s="27">
        <f t="shared" si="157"/>
        <v>0</v>
      </c>
      <c r="FN77" s="27">
        <f t="shared" si="157"/>
        <v>0</v>
      </c>
      <c r="FO77" s="27">
        <f t="shared" si="157"/>
        <v>0</v>
      </c>
      <c r="FP77" s="27">
        <f t="shared" si="157"/>
        <v>0</v>
      </c>
      <c r="FQ77" s="27">
        <f t="shared" si="157"/>
        <v>0</v>
      </c>
      <c r="FR77" s="27">
        <f t="shared" si="157"/>
        <v>0</v>
      </c>
      <c r="FS77" s="27">
        <f t="shared" si="157"/>
        <v>0</v>
      </c>
      <c r="FT77" s="27">
        <f t="shared" si="157"/>
        <v>0</v>
      </c>
      <c r="FU77" s="27">
        <f t="shared" si="157"/>
        <v>0</v>
      </c>
      <c r="FV77" s="27">
        <f t="shared" si="157"/>
        <v>0</v>
      </c>
      <c r="FW77" s="27">
        <f t="shared" si="157"/>
        <v>0</v>
      </c>
      <c r="FX77" s="27">
        <f t="shared" si="157"/>
        <v>0</v>
      </c>
      <c r="FY77" s="27">
        <f t="shared" si="157"/>
        <v>0</v>
      </c>
      <c r="FZ77" s="27">
        <f t="shared" si="157"/>
        <v>0</v>
      </c>
      <c r="GA77" s="27">
        <f t="shared" si="157"/>
        <v>0</v>
      </c>
      <c r="GB77" s="27">
        <f t="shared" si="157"/>
        <v>0</v>
      </c>
      <c r="GC77" s="27">
        <f t="shared" si="157"/>
        <v>0</v>
      </c>
      <c r="GD77" s="27">
        <f t="shared" si="157"/>
        <v>0</v>
      </c>
      <c r="GE77" s="27">
        <f t="shared" si="157"/>
        <v>0</v>
      </c>
      <c r="GF77" s="27">
        <f t="shared" si="157"/>
        <v>0</v>
      </c>
      <c r="GG77" s="27">
        <f t="shared" si="157"/>
        <v>0</v>
      </c>
      <c r="GH77" s="27">
        <f t="shared" si="157"/>
        <v>0</v>
      </c>
      <c r="GI77" s="27">
        <f t="shared" si="157"/>
        <v>0</v>
      </c>
      <c r="GJ77" s="27">
        <f t="shared" si="157"/>
        <v>0</v>
      </c>
      <c r="GK77" s="27">
        <f t="shared" si="157"/>
        <v>0</v>
      </c>
      <c r="GL77" s="27">
        <f t="shared" ref="GL77:IW77" si="158">SUM(GL78:GL79)</f>
        <v>0</v>
      </c>
      <c r="GM77" s="27">
        <f t="shared" si="158"/>
        <v>0</v>
      </c>
      <c r="GN77" s="27">
        <f t="shared" si="158"/>
        <v>0</v>
      </c>
      <c r="GO77" s="27">
        <f t="shared" si="158"/>
        <v>0</v>
      </c>
      <c r="GP77" s="27">
        <f t="shared" si="158"/>
        <v>0</v>
      </c>
      <c r="GQ77" s="27">
        <f t="shared" si="158"/>
        <v>0</v>
      </c>
      <c r="GR77" s="27">
        <f t="shared" si="158"/>
        <v>0</v>
      </c>
      <c r="GS77" s="27">
        <f t="shared" si="158"/>
        <v>0</v>
      </c>
      <c r="GT77" s="27">
        <f t="shared" si="158"/>
        <v>0</v>
      </c>
      <c r="GU77" s="27">
        <f t="shared" si="158"/>
        <v>0</v>
      </c>
      <c r="GV77" s="27">
        <f t="shared" si="158"/>
        <v>0</v>
      </c>
      <c r="GW77" s="27">
        <f t="shared" si="158"/>
        <v>0</v>
      </c>
      <c r="GX77" s="27">
        <f t="shared" si="158"/>
        <v>0</v>
      </c>
      <c r="GY77" s="27">
        <f t="shared" si="158"/>
        <v>0</v>
      </c>
      <c r="GZ77" s="27">
        <f t="shared" si="158"/>
        <v>0</v>
      </c>
      <c r="HA77" s="27">
        <f t="shared" si="158"/>
        <v>0</v>
      </c>
      <c r="HB77" s="27">
        <f t="shared" si="158"/>
        <v>0</v>
      </c>
      <c r="HC77" s="27">
        <f t="shared" si="158"/>
        <v>0</v>
      </c>
      <c r="HD77" s="27">
        <f t="shared" si="158"/>
        <v>0</v>
      </c>
      <c r="HE77" s="27">
        <f t="shared" si="158"/>
        <v>0</v>
      </c>
      <c r="HF77" s="27">
        <f t="shared" si="158"/>
        <v>0</v>
      </c>
      <c r="HG77" s="27">
        <f t="shared" si="158"/>
        <v>0</v>
      </c>
      <c r="HH77" s="27">
        <f t="shared" si="158"/>
        <v>0</v>
      </c>
      <c r="HI77" s="27">
        <f t="shared" si="158"/>
        <v>0</v>
      </c>
      <c r="HJ77" s="27">
        <f t="shared" si="158"/>
        <v>0</v>
      </c>
      <c r="HK77" s="27">
        <f t="shared" si="158"/>
        <v>0</v>
      </c>
      <c r="HL77" s="27">
        <f t="shared" si="158"/>
        <v>0</v>
      </c>
      <c r="HM77" s="27">
        <f t="shared" si="158"/>
        <v>0</v>
      </c>
      <c r="HN77" s="27">
        <f t="shared" si="158"/>
        <v>0</v>
      </c>
      <c r="HO77" s="27">
        <f t="shared" si="158"/>
        <v>0</v>
      </c>
      <c r="HP77" s="27">
        <f t="shared" si="158"/>
        <v>0</v>
      </c>
      <c r="HQ77" s="27">
        <f t="shared" si="158"/>
        <v>0</v>
      </c>
      <c r="HR77" s="27">
        <f t="shared" si="158"/>
        <v>0</v>
      </c>
      <c r="HS77" s="27">
        <f t="shared" si="158"/>
        <v>0</v>
      </c>
      <c r="HT77" s="27">
        <f t="shared" si="158"/>
        <v>0</v>
      </c>
      <c r="HU77" s="27">
        <f t="shared" si="158"/>
        <v>0</v>
      </c>
      <c r="HV77" s="27">
        <f t="shared" si="158"/>
        <v>0</v>
      </c>
      <c r="HW77" s="27">
        <f t="shared" si="158"/>
        <v>0</v>
      </c>
      <c r="HX77" s="27">
        <f t="shared" si="158"/>
        <v>0</v>
      </c>
      <c r="HY77" s="27">
        <f t="shared" si="158"/>
        <v>0</v>
      </c>
      <c r="HZ77" s="27">
        <f t="shared" si="158"/>
        <v>0</v>
      </c>
      <c r="IA77" s="27">
        <f t="shared" si="158"/>
        <v>0</v>
      </c>
      <c r="IB77" s="27">
        <f t="shared" si="158"/>
        <v>0</v>
      </c>
      <c r="IC77" s="27">
        <f t="shared" si="158"/>
        <v>0</v>
      </c>
      <c r="ID77" s="27">
        <f t="shared" si="158"/>
        <v>0</v>
      </c>
      <c r="IE77" s="27">
        <f t="shared" si="158"/>
        <v>0</v>
      </c>
      <c r="IF77" s="27">
        <f t="shared" si="158"/>
        <v>0</v>
      </c>
      <c r="IG77" s="27">
        <f t="shared" si="158"/>
        <v>0</v>
      </c>
      <c r="IH77" s="27">
        <f t="shared" si="158"/>
        <v>0</v>
      </c>
      <c r="II77" s="27">
        <f t="shared" si="158"/>
        <v>0</v>
      </c>
      <c r="IJ77" s="27">
        <f t="shared" si="158"/>
        <v>0</v>
      </c>
      <c r="IK77" s="27">
        <f t="shared" si="158"/>
        <v>0</v>
      </c>
      <c r="IL77" s="27">
        <f t="shared" si="158"/>
        <v>0</v>
      </c>
      <c r="IM77" s="27">
        <f t="shared" si="158"/>
        <v>0</v>
      </c>
      <c r="IN77" s="27">
        <f t="shared" si="158"/>
        <v>0</v>
      </c>
      <c r="IO77" s="27">
        <f t="shared" si="158"/>
        <v>0</v>
      </c>
      <c r="IP77" s="27">
        <f t="shared" si="158"/>
        <v>0</v>
      </c>
      <c r="IQ77" s="27">
        <f t="shared" si="158"/>
        <v>0</v>
      </c>
      <c r="IR77" s="27">
        <f t="shared" si="158"/>
        <v>0</v>
      </c>
      <c r="IS77" s="27">
        <f t="shared" si="158"/>
        <v>0</v>
      </c>
      <c r="IT77" s="27">
        <f t="shared" si="158"/>
        <v>0</v>
      </c>
      <c r="IU77" s="27">
        <f t="shared" si="158"/>
        <v>0</v>
      </c>
      <c r="IV77" s="27">
        <f t="shared" si="158"/>
        <v>0</v>
      </c>
      <c r="IW77" s="27">
        <f t="shared" si="158"/>
        <v>0</v>
      </c>
      <c r="IX77" s="27">
        <f t="shared" ref="IX77:LI77" si="159">SUM(IX78:IX79)</f>
        <v>0</v>
      </c>
      <c r="IY77" s="27">
        <f t="shared" si="159"/>
        <v>0</v>
      </c>
      <c r="IZ77" s="27">
        <f t="shared" si="159"/>
        <v>0</v>
      </c>
      <c r="JA77" s="27">
        <f t="shared" si="159"/>
        <v>0</v>
      </c>
      <c r="JB77" s="27">
        <f t="shared" si="159"/>
        <v>0</v>
      </c>
      <c r="JC77" s="27">
        <f t="shared" si="159"/>
        <v>0</v>
      </c>
      <c r="JD77" s="27">
        <f t="shared" si="159"/>
        <v>0</v>
      </c>
      <c r="JE77" s="27">
        <f t="shared" si="159"/>
        <v>0</v>
      </c>
      <c r="JF77" s="27">
        <f t="shared" si="159"/>
        <v>0</v>
      </c>
      <c r="JG77" s="27">
        <f t="shared" si="159"/>
        <v>0</v>
      </c>
      <c r="JH77" s="27">
        <f t="shared" si="159"/>
        <v>0</v>
      </c>
      <c r="JI77" s="27">
        <f t="shared" si="159"/>
        <v>0</v>
      </c>
      <c r="JJ77" s="27">
        <f t="shared" si="159"/>
        <v>0</v>
      </c>
      <c r="JK77" s="27">
        <f t="shared" si="159"/>
        <v>0</v>
      </c>
      <c r="JL77" s="27">
        <f t="shared" si="159"/>
        <v>0</v>
      </c>
      <c r="JM77" s="27">
        <f t="shared" si="159"/>
        <v>0</v>
      </c>
      <c r="JN77" s="27">
        <f t="shared" si="159"/>
        <v>0</v>
      </c>
      <c r="JO77" s="27">
        <f t="shared" si="159"/>
        <v>0</v>
      </c>
      <c r="JP77" s="27">
        <f t="shared" si="159"/>
        <v>0</v>
      </c>
      <c r="JQ77" s="27">
        <f t="shared" si="159"/>
        <v>0</v>
      </c>
      <c r="JR77" s="27">
        <f t="shared" si="159"/>
        <v>0</v>
      </c>
      <c r="JS77" s="27">
        <f t="shared" si="159"/>
        <v>0</v>
      </c>
      <c r="JT77" s="27">
        <f t="shared" si="159"/>
        <v>0</v>
      </c>
      <c r="JU77" s="27">
        <f t="shared" si="159"/>
        <v>0</v>
      </c>
      <c r="JV77" s="27">
        <f t="shared" si="159"/>
        <v>0</v>
      </c>
      <c r="JW77" s="27">
        <f t="shared" si="159"/>
        <v>0</v>
      </c>
      <c r="JX77" s="27">
        <f t="shared" si="159"/>
        <v>0</v>
      </c>
      <c r="JY77" s="27">
        <f t="shared" si="159"/>
        <v>0</v>
      </c>
      <c r="JZ77" s="27">
        <f t="shared" si="159"/>
        <v>0</v>
      </c>
      <c r="KA77" s="27">
        <f t="shared" si="159"/>
        <v>0</v>
      </c>
      <c r="KB77" s="27">
        <f t="shared" si="159"/>
        <v>0</v>
      </c>
      <c r="KC77" s="27">
        <f t="shared" si="159"/>
        <v>0</v>
      </c>
      <c r="KD77" s="27">
        <f t="shared" si="159"/>
        <v>0</v>
      </c>
      <c r="KE77" s="27">
        <f t="shared" si="159"/>
        <v>0</v>
      </c>
      <c r="KF77" s="27">
        <f t="shared" si="159"/>
        <v>0</v>
      </c>
      <c r="KG77" s="27">
        <f t="shared" si="159"/>
        <v>0</v>
      </c>
      <c r="KH77" s="27">
        <f t="shared" si="159"/>
        <v>0</v>
      </c>
      <c r="KI77" s="27">
        <f t="shared" si="159"/>
        <v>0</v>
      </c>
      <c r="KJ77" s="27">
        <f t="shared" si="159"/>
        <v>0</v>
      </c>
      <c r="KK77" s="27">
        <f t="shared" si="159"/>
        <v>0</v>
      </c>
      <c r="KL77" s="27">
        <f t="shared" si="159"/>
        <v>0</v>
      </c>
      <c r="KM77" s="27">
        <f t="shared" si="159"/>
        <v>0</v>
      </c>
      <c r="KN77" s="27">
        <f t="shared" si="159"/>
        <v>0</v>
      </c>
      <c r="KO77" s="27">
        <f t="shared" si="159"/>
        <v>0</v>
      </c>
      <c r="KP77" s="27">
        <f t="shared" si="159"/>
        <v>0</v>
      </c>
      <c r="KQ77" s="27">
        <f t="shared" si="159"/>
        <v>0</v>
      </c>
      <c r="KR77" s="27">
        <f t="shared" si="159"/>
        <v>0</v>
      </c>
      <c r="KS77" s="27">
        <f t="shared" si="159"/>
        <v>0</v>
      </c>
      <c r="KT77" s="27">
        <f t="shared" si="159"/>
        <v>0</v>
      </c>
      <c r="KU77" s="27">
        <f t="shared" si="159"/>
        <v>0</v>
      </c>
      <c r="KV77" s="27">
        <f t="shared" si="159"/>
        <v>0</v>
      </c>
      <c r="KW77" s="27">
        <f t="shared" si="159"/>
        <v>0</v>
      </c>
      <c r="KX77" s="27">
        <f t="shared" si="159"/>
        <v>0</v>
      </c>
      <c r="KY77" s="27">
        <f t="shared" si="159"/>
        <v>0</v>
      </c>
      <c r="KZ77" s="27">
        <f t="shared" si="159"/>
        <v>0</v>
      </c>
      <c r="LA77" s="27">
        <f t="shared" si="159"/>
        <v>0</v>
      </c>
      <c r="LB77" s="27">
        <f t="shared" si="159"/>
        <v>0</v>
      </c>
      <c r="LC77" s="27">
        <f t="shared" si="159"/>
        <v>0</v>
      </c>
      <c r="LD77" s="27">
        <f t="shared" si="159"/>
        <v>0</v>
      </c>
      <c r="LE77" s="27">
        <f t="shared" si="159"/>
        <v>0</v>
      </c>
      <c r="LF77" s="27">
        <f t="shared" si="159"/>
        <v>0</v>
      </c>
      <c r="LG77" s="27">
        <f t="shared" si="159"/>
        <v>0</v>
      </c>
      <c r="LH77" s="27">
        <f t="shared" si="159"/>
        <v>0</v>
      </c>
      <c r="LI77" s="27">
        <f t="shared" si="159"/>
        <v>0</v>
      </c>
      <c r="LJ77" s="27">
        <f t="shared" ref="LJ77:NB77" si="160">SUM(LJ78:LJ79)</f>
        <v>0</v>
      </c>
      <c r="LK77" s="27">
        <f t="shared" si="160"/>
        <v>0</v>
      </c>
      <c r="LL77" s="27">
        <f t="shared" si="160"/>
        <v>0</v>
      </c>
      <c r="LM77" s="27">
        <f t="shared" si="160"/>
        <v>0</v>
      </c>
      <c r="LN77" s="27">
        <f t="shared" si="160"/>
        <v>0</v>
      </c>
      <c r="LO77" s="27">
        <f t="shared" si="160"/>
        <v>0</v>
      </c>
      <c r="LP77" s="27">
        <f t="shared" si="160"/>
        <v>0</v>
      </c>
      <c r="LQ77" s="27">
        <f t="shared" si="160"/>
        <v>0</v>
      </c>
      <c r="LR77" s="27">
        <f t="shared" si="160"/>
        <v>0</v>
      </c>
      <c r="LS77" s="27">
        <f t="shared" si="160"/>
        <v>0</v>
      </c>
      <c r="LT77" s="27">
        <f t="shared" si="160"/>
        <v>0</v>
      </c>
      <c r="LU77" s="27">
        <f t="shared" si="160"/>
        <v>0</v>
      </c>
      <c r="LV77" s="27">
        <f t="shared" si="160"/>
        <v>0</v>
      </c>
      <c r="LW77" s="27">
        <f t="shared" si="160"/>
        <v>0</v>
      </c>
      <c r="LX77" s="27">
        <f t="shared" si="160"/>
        <v>0</v>
      </c>
      <c r="LY77" s="27">
        <f t="shared" si="160"/>
        <v>0</v>
      </c>
      <c r="LZ77" s="27">
        <f t="shared" si="160"/>
        <v>0</v>
      </c>
      <c r="MA77" s="27">
        <f t="shared" si="160"/>
        <v>0</v>
      </c>
      <c r="MB77" s="27">
        <f t="shared" si="160"/>
        <v>0</v>
      </c>
      <c r="MC77" s="27">
        <f t="shared" si="160"/>
        <v>0</v>
      </c>
      <c r="MD77" s="27">
        <f t="shared" si="160"/>
        <v>0</v>
      </c>
      <c r="ME77" s="27">
        <f t="shared" si="160"/>
        <v>0</v>
      </c>
      <c r="MF77" s="27">
        <f t="shared" si="160"/>
        <v>0</v>
      </c>
      <c r="MG77" s="27">
        <f t="shared" si="160"/>
        <v>0</v>
      </c>
      <c r="MH77" s="27">
        <f t="shared" si="160"/>
        <v>0</v>
      </c>
      <c r="MI77" s="27">
        <f t="shared" si="160"/>
        <v>0</v>
      </c>
      <c r="MJ77" s="27">
        <f t="shared" si="160"/>
        <v>0</v>
      </c>
      <c r="MK77" s="27">
        <f t="shared" si="160"/>
        <v>0</v>
      </c>
      <c r="ML77" s="27">
        <f t="shared" si="160"/>
        <v>0</v>
      </c>
      <c r="MM77" s="27">
        <f t="shared" si="160"/>
        <v>0</v>
      </c>
      <c r="MN77" s="27">
        <f t="shared" si="160"/>
        <v>0</v>
      </c>
      <c r="MO77" s="27">
        <f t="shared" si="160"/>
        <v>0</v>
      </c>
      <c r="MP77" s="27">
        <f t="shared" si="160"/>
        <v>0</v>
      </c>
      <c r="MQ77" s="27">
        <f t="shared" si="160"/>
        <v>0</v>
      </c>
      <c r="MR77" s="27">
        <f t="shared" si="160"/>
        <v>0</v>
      </c>
      <c r="MS77" s="27">
        <f t="shared" si="160"/>
        <v>0</v>
      </c>
      <c r="MT77" s="27">
        <f t="shared" si="160"/>
        <v>0</v>
      </c>
      <c r="MU77" s="27">
        <f t="shared" si="160"/>
        <v>0</v>
      </c>
      <c r="MV77" s="27">
        <f t="shared" si="160"/>
        <v>0</v>
      </c>
      <c r="MW77" s="27">
        <f t="shared" si="160"/>
        <v>0</v>
      </c>
      <c r="MX77" s="27">
        <f t="shared" si="160"/>
        <v>0</v>
      </c>
      <c r="MY77" s="27">
        <f t="shared" si="160"/>
        <v>0</v>
      </c>
      <c r="MZ77" s="27">
        <f t="shared" si="160"/>
        <v>0</v>
      </c>
      <c r="NA77" s="27">
        <f t="shared" si="160"/>
        <v>0</v>
      </c>
      <c r="NB77" s="27">
        <f t="shared" si="160"/>
        <v>0</v>
      </c>
    </row>
    <row r="78" spans="1:366" ht="15" hidden="1" customHeight="1" outlineLevel="1">
      <c r="A78" s="1" t="s">
        <v>182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</row>
    <row r="79" spans="1:366" hidden="1" collapsed="1">
      <c r="A79" s="2" t="s">
        <v>165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</row>
    <row r="80" spans="1:366" ht="14.25" hidden="1" customHeight="1">
      <c r="A80" s="25" t="s">
        <v>187</v>
      </c>
      <c r="B80" s="26">
        <f t="shared" ref="B80:BM80" si="161">+B73+B74+B77</f>
        <v>0</v>
      </c>
      <c r="C80" s="26">
        <f t="shared" si="161"/>
        <v>0</v>
      </c>
      <c r="D80" s="26">
        <f t="shared" si="161"/>
        <v>0</v>
      </c>
      <c r="E80" s="26">
        <f t="shared" si="161"/>
        <v>0</v>
      </c>
      <c r="F80" s="26">
        <f t="shared" si="161"/>
        <v>0</v>
      </c>
      <c r="G80" s="26">
        <f t="shared" si="161"/>
        <v>0</v>
      </c>
      <c r="H80" s="26">
        <f t="shared" si="161"/>
        <v>0</v>
      </c>
      <c r="I80" s="26">
        <f t="shared" si="161"/>
        <v>0</v>
      </c>
      <c r="J80" s="26">
        <f t="shared" si="161"/>
        <v>0</v>
      </c>
      <c r="K80" s="26">
        <f t="shared" si="161"/>
        <v>0</v>
      </c>
      <c r="L80" s="26">
        <f t="shared" si="161"/>
        <v>0</v>
      </c>
      <c r="M80" s="26">
        <f t="shared" si="161"/>
        <v>0</v>
      </c>
      <c r="N80" s="26">
        <f t="shared" si="161"/>
        <v>0</v>
      </c>
      <c r="O80" s="26">
        <f t="shared" si="161"/>
        <v>0</v>
      </c>
      <c r="P80" s="26">
        <f t="shared" si="161"/>
        <v>0</v>
      </c>
      <c r="Q80" s="26">
        <f t="shared" si="161"/>
        <v>0</v>
      </c>
      <c r="R80" s="26">
        <f t="shared" si="161"/>
        <v>0</v>
      </c>
      <c r="S80" s="26">
        <f t="shared" si="161"/>
        <v>0</v>
      </c>
      <c r="T80" s="26">
        <f t="shared" si="161"/>
        <v>0</v>
      </c>
      <c r="U80" s="26">
        <f t="shared" si="161"/>
        <v>0</v>
      </c>
      <c r="V80" s="26">
        <f t="shared" si="161"/>
        <v>0</v>
      </c>
      <c r="W80" s="26">
        <f t="shared" si="161"/>
        <v>0</v>
      </c>
      <c r="X80" s="26">
        <f t="shared" si="161"/>
        <v>0</v>
      </c>
      <c r="Y80" s="26">
        <f t="shared" si="161"/>
        <v>0</v>
      </c>
      <c r="Z80" s="26">
        <f t="shared" si="161"/>
        <v>0</v>
      </c>
      <c r="AA80" s="26">
        <f t="shared" si="161"/>
        <v>0</v>
      </c>
      <c r="AB80" s="26">
        <f t="shared" si="161"/>
        <v>0</v>
      </c>
      <c r="AC80" s="26">
        <f t="shared" si="161"/>
        <v>0</v>
      </c>
      <c r="AD80" s="26">
        <f t="shared" si="161"/>
        <v>0</v>
      </c>
      <c r="AE80" s="26">
        <f t="shared" si="161"/>
        <v>0</v>
      </c>
      <c r="AF80" s="26">
        <f t="shared" si="161"/>
        <v>0</v>
      </c>
      <c r="AG80" s="26">
        <f t="shared" si="161"/>
        <v>0</v>
      </c>
      <c r="AH80" s="26">
        <f t="shared" si="161"/>
        <v>0</v>
      </c>
      <c r="AI80" s="26">
        <f t="shared" si="161"/>
        <v>0</v>
      </c>
      <c r="AJ80" s="26">
        <f t="shared" si="161"/>
        <v>0</v>
      </c>
      <c r="AK80" s="26">
        <f t="shared" si="161"/>
        <v>0</v>
      </c>
      <c r="AL80" s="26">
        <f t="shared" si="161"/>
        <v>0</v>
      </c>
      <c r="AM80" s="26">
        <f t="shared" si="161"/>
        <v>0</v>
      </c>
      <c r="AN80" s="26">
        <f t="shared" si="161"/>
        <v>0</v>
      </c>
      <c r="AO80" s="26">
        <f t="shared" si="161"/>
        <v>0</v>
      </c>
      <c r="AP80" s="26">
        <f t="shared" si="161"/>
        <v>0</v>
      </c>
      <c r="AQ80" s="26">
        <f t="shared" si="161"/>
        <v>0</v>
      </c>
      <c r="AR80" s="26">
        <f t="shared" si="161"/>
        <v>0</v>
      </c>
      <c r="AS80" s="26">
        <f t="shared" si="161"/>
        <v>0</v>
      </c>
      <c r="AT80" s="26">
        <f t="shared" si="161"/>
        <v>0</v>
      </c>
      <c r="AU80" s="26">
        <f t="shared" si="161"/>
        <v>0</v>
      </c>
      <c r="AV80" s="26">
        <f t="shared" si="161"/>
        <v>0</v>
      </c>
      <c r="AW80" s="26">
        <f t="shared" si="161"/>
        <v>0</v>
      </c>
      <c r="AX80" s="26">
        <f t="shared" si="161"/>
        <v>0</v>
      </c>
      <c r="AY80" s="26">
        <f t="shared" si="161"/>
        <v>0</v>
      </c>
      <c r="AZ80" s="26">
        <f t="shared" si="161"/>
        <v>0</v>
      </c>
      <c r="BA80" s="26">
        <f t="shared" si="161"/>
        <v>0</v>
      </c>
      <c r="BB80" s="26">
        <f t="shared" si="161"/>
        <v>0</v>
      </c>
      <c r="BC80" s="26">
        <f t="shared" si="161"/>
        <v>0</v>
      </c>
      <c r="BD80" s="26">
        <f t="shared" si="161"/>
        <v>0</v>
      </c>
      <c r="BE80" s="26">
        <f t="shared" si="161"/>
        <v>0</v>
      </c>
      <c r="BF80" s="26">
        <f t="shared" si="161"/>
        <v>0</v>
      </c>
      <c r="BG80" s="26">
        <f t="shared" si="161"/>
        <v>0</v>
      </c>
      <c r="BH80" s="26">
        <f t="shared" si="161"/>
        <v>0</v>
      </c>
      <c r="BI80" s="26">
        <f t="shared" si="161"/>
        <v>0</v>
      </c>
      <c r="BJ80" s="26">
        <f t="shared" si="161"/>
        <v>0</v>
      </c>
      <c r="BK80" s="26">
        <f t="shared" si="161"/>
        <v>0</v>
      </c>
      <c r="BL80" s="26">
        <f t="shared" si="161"/>
        <v>0</v>
      </c>
      <c r="BM80" s="26">
        <f t="shared" si="161"/>
        <v>0</v>
      </c>
      <c r="BN80" s="26">
        <f t="shared" ref="BN80:DY80" si="162">+BN73+BN74+BN77</f>
        <v>0</v>
      </c>
      <c r="BO80" s="26">
        <f t="shared" si="162"/>
        <v>0</v>
      </c>
      <c r="BP80" s="26">
        <f t="shared" si="162"/>
        <v>0</v>
      </c>
      <c r="BQ80" s="26">
        <f t="shared" si="162"/>
        <v>0</v>
      </c>
      <c r="BR80" s="26">
        <f t="shared" si="162"/>
        <v>0</v>
      </c>
      <c r="BS80" s="26">
        <f t="shared" si="162"/>
        <v>0</v>
      </c>
      <c r="BT80" s="26">
        <f t="shared" si="162"/>
        <v>0</v>
      </c>
      <c r="BU80" s="26">
        <f t="shared" si="162"/>
        <v>0</v>
      </c>
      <c r="BV80" s="26">
        <f t="shared" si="162"/>
        <v>0</v>
      </c>
      <c r="BW80" s="26">
        <f t="shared" si="162"/>
        <v>0</v>
      </c>
      <c r="BX80" s="26">
        <f t="shared" si="162"/>
        <v>0</v>
      </c>
      <c r="BY80" s="26">
        <f t="shared" si="162"/>
        <v>0</v>
      </c>
      <c r="BZ80" s="26">
        <f t="shared" si="162"/>
        <v>0</v>
      </c>
      <c r="CA80" s="26">
        <f t="shared" si="162"/>
        <v>0</v>
      </c>
      <c r="CB80" s="26">
        <f t="shared" si="162"/>
        <v>0</v>
      </c>
      <c r="CC80" s="26">
        <f t="shared" si="162"/>
        <v>0</v>
      </c>
      <c r="CD80" s="26">
        <f t="shared" si="162"/>
        <v>0</v>
      </c>
      <c r="CE80" s="26">
        <f t="shared" si="162"/>
        <v>0</v>
      </c>
      <c r="CF80" s="26">
        <f t="shared" si="162"/>
        <v>0</v>
      </c>
      <c r="CG80" s="26">
        <f t="shared" si="162"/>
        <v>0</v>
      </c>
      <c r="CH80" s="26">
        <f t="shared" si="162"/>
        <v>0</v>
      </c>
      <c r="CI80" s="26">
        <f t="shared" si="162"/>
        <v>0</v>
      </c>
      <c r="CJ80" s="26">
        <f t="shared" si="162"/>
        <v>0</v>
      </c>
      <c r="CK80" s="26">
        <f t="shared" si="162"/>
        <v>0</v>
      </c>
      <c r="CL80" s="26">
        <f t="shared" si="162"/>
        <v>0</v>
      </c>
      <c r="CM80" s="26">
        <f t="shared" si="162"/>
        <v>0</v>
      </c>
      <c r="CN80" s="26">
        <f t="shared" si="162"/>
        <v>0</v>
      </c>
      <c r="CO80" s="26">
        <f t="shared" si="162"/>
        <v>0</v>
      </c>
      <c r="CP80" s="26">
        <f t="shared" si="162"/>
        <v>0</v>
      </c>
      <c r="CQ80" s="26">
        <f t="shared" si="162"/>
        <v>0</v>
      </c>
      <c r="CR80" s="26">
        <f t="shared" si="162"/>
        <v>0</v>
      </c>
      <c r="CS80" s="26">
        <f t="shared" si="162"/>
        <v>0</v>
      </c>
      <c r="CT80" s="26">
        <f t="shared" si="162"/>
        <v>0</v>
      </c>
      <c r="CU80" s="26">
        <f t="shared" si="162"/>
        <v>0</v>
      </c>
      <c r="CV80" s="26">
        <f t="shared" si="162"/>
        <v>0</v>
      </c>
      <c r="CW80" s="26">
        <f t="shared" si="162"/>
        <v>0</v>
      </c>
      <c r="CX80" s="26">
        <f t="shared" si="162"/>
        <v>0</v>
      </c>
      <c r="CY80" s="26">
        <f t="shared" si="162"/>
        <v>0</v>
      </c>
      <c r="CZ80" s="26">
        <f t="shared" si="162"/>
        <v>0</v>
      </c>
      <c r="DA80" s="26">
        <f t="shared" si="162"/>
        <v>0</v>
      </c>
      <c r="DB80" s="26">
        <f t="shared" si="162"/>
        <v>0</v>
      </c>
      <c r="DC80" s="26">
        <f t="shared" si="162"/>
        <v>0</v>
      </c>
      <c r="DD80" s="26">
        <f t="shared" si="162"/>
        <v>0</v>
      </c>
      <c r="DE80" s="26">
        <f t="shared" si="162"/>
        <v>0</v>
      </c>
      <c r="DF80" s="26">
        <f t="shared" si="162"/>
        <v>0</v>
      </c>
      <c r="DG80" s="26">
        <f t="shared" si="162"/>
        <v>0</v>
      </c>
      <c r="DH80" s="26">
        <f t="shared" si="162"/>
        <v>0</v>
      </c>
      <c r="DI80" s="26">
        <f t="shared" si="162"/>
        <v>0</v>
      </c>
      <c r="DJ80" s="26">
        <f t="shared" si="162"/>
        <v>0</v>
      </c>
      <c r="DK80" s="26">
        <f t="shared" si="162"/>
        <v>0</v>
      </c>
      <c r="DL80" s="26">
        <f t="shared" si="162"/>
        <v>0</v>
      </c>
      <c r="DM80" s="26">
        <f t="shared" si="162"/>
        <v>0</v>
      </c>
      <c r="DN80" s="26">
        <f t="shared" si="162"/>
        <v>0</v>
      </c>
      <c r="DO80" s="26">
        <f t="shared" si="162"/>
        <v>0</v>
      </c>
      <c r="DP80" s="26">
        <f t="shared" si="162"/>
        <v>0</v>
      </c>
      <c r="DQ80" s="26">
        <f t="shared" si="162"/>
        <v>0</v>
      </c>
      <c r="DR80" s="26">
        <f t="shared" si="162"/>
        <v>0</v>
      </c>
      <c r="DS80" s="26">
        <f t="shared" si="162"/>
        <v>0</v>
      </c>
      <c r="DT80" s="26">
        <f t="shared" si="162"/>
        <v>0</v>
      </c>
      <c r="DU80" s="26">
        <f t="shared" si="162"/>
        <v>0</v>
      </c>
      <c r="DV80" s="26">
        <f t="shared" si="162"/>
        <v>0</v>
      </c>
      <c r="DW80" s="26">
        <f t="shared" si="162"/>
        <v>0</v>
      </c>
      <c r="DX80" s="26">
        <f t="shared" si="162"/>
        <v>0</v>
      </c>
      <c r="DY80" s="26">
        <f t="shared" si="162"/>
        <v>0</v>
      </c>
      <c r="DZ80" s="26">
        <f t="shared" ref="DZ80:EX80" si="163">+DZ73+DZ74+DZ77</f>
        <v>0</v>
      </c>
      <c r="EA80" s="26">
        <f t="shared" si="163"/>
        <v>0</v>
      </c>
      <c r="EB80" s="26">
        <f t="shared" si="163"/>
        <v>0</v>
      </c>
      <c r="EC80" s="26">
        <f t="shared" si="163"/>
        <v>0</v>
      </c>
      <c r="ED80" s="26">
        <f t="shared" si="163"/>
        <v>0</v>
      </c>
      <c r="EE80" s="26">
        <f t="shared" si="163"/>
        <v>0</v>
      </c>
      <c r="EF80" s="26">
        <f t="shared" si="163"/>
        <v>0</v>
      </c>
      <c r="EG80" s="26">
        <f t="shared" si="163"/>
        <v>0</v>
      </c>
      <c r="EH80" s="26">
        <f t="shared" si="163"/>
        <v>0</v>
      </c>
      <c r="EI80" s="26">
        <f t="shared" si="163"/>
        <v>0</v>
      </c>
      <c r="EJ80" s="26">
        <f t="shared" si="163"/>
        <v>0</v>
      </c>
      <c r="EK80" s="26">
        <f t="shared" si="163"/>
        <v>0</v>
      </c>
      <c r="EL80" s="26">
        <f t="shared" si="163"/>
        <v>0</v>
      </c>
      <c r="EM80" s="26">
        <f t="shared" si="163"/>
        <v>0</v>
      </c>
      <c r="EN80" s="26">
        <f t="shared" si="163"/>
        <v>0</v>
      </c>
      <c r="EO80" s="26">
        <f t="shared" si="163"/>
        <v>0</v>
      </c>
      <c r="EP80" s="26">
        <f t="shared" si="163"/>
        <v>0</v>
      </c>
      <c r="EQ80" s="26">
        <f t="shared" si="163"/>
        <v>0</v>
      </c>
      <c r="ER80" s="26">
        <f t="shared" si="163"/>
        <v>0</v>
      </c>
      <c r="ES80" s="26">
        <f t="shared" si="163"/>
        <v>0</v>
      </c>
      <c r="ET80" s="26">
        <f t="shared" si="163"/>
        <v>0</v>
      </c>
      <c r="EU80" s="26">
        <f t="shared" si="163"/>
        <v>0</v>
      </c>
      <c r="EV80" s="26">
        <f t="shared" si="163"/>
        <v>0</v>
      </c>
      <c r="EW80" s="26">
        <f t="shared" si="163"/>
        <v>0</v>
      </c>
      <c r="EX80" s="26">
        <f t="shared" si="163"/>
        <v>0</v>
      </c>
    </row>
    <row r="81" spans="1:366"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</row>
    <row r="82" spans="1:366" ht="15.75">
      <c r="A82" s="34" t="s">
        <v>189</v>
      </c>
      <c r="B82" s="33">
        <f t="shared" ref="B82:BM82" si="164">+B13+B34+B44+B53+B71+B80</f>
        <v>644494.21</v>
      </c>
      <c r="C82" s="33">
        <f t="shared" si="164"/>
        <v>634186.61</v>
      </c>
      <c r="D82" s="33">
        <f t="shared" si="164"/>
        <v>628822.1399999999</v>
      </c>
      <c r="E82" s="33">
        <f t="shared" si="164"/>
        <v>628115.74</v>
      </c>
      <c r="F82" s="33">
        <f t="shared" si="164"/>
        <v>649118.80000000005</v>
      </c>
      <c r="G82" s="33">
        <f t="shared" si="164"/>
        <v>628115.74</v>
      </c>
      <c r="H82" s="33">
        <f t="shared" si="164"/>
        <v>628115.74</v>
      </c>
      <c r="I82" s="33">
        <f t="shared" si="164"/>
        <v>628115.74</v>
      </c>
      <c r="J82" s="33">
        <f t="shared" si="164"/>
        <v>629122.46</v>
      </c>
      <c r="K82" s="33">
        <f t="shared" si="164"/>
        <v>628115.74</v>
      </c>
      <c r="L82" s="33">
        <f t="shared" si="164"/>
        <v>629202.11</v>
      </c>
      <c r="M82" s="33">
        <f t="shared" si="164"/>
        <v>628115.74</v>
      </c>
      <c r="N82" s="33">
        <f t="shared" si="164"/>
        <v>628115.74</v>
      </c>
      <c r="O82" s="33">
        <f t="shared" si="164"/>
        <v>628115.74</v>
      </c>
      <c r="P82" s="33">
        <f t="shared" si="164"/>
        <v>628115.74</v>
      </c>
      <c r="Q82" s="33">
        <f t="shared" si="164"/>
        <v>628115.74</v>
      </c>
      <c r="R82" s="33">
        <f t="shared" si="164"/>
        <v>628115.74</v>
      </c>
      <c r="S82" s="38">
        <f t="shared" si="164"/>
        <v>628115.74</v>
      </c>
      <c r="T82" s="38">
        <f t="shared" si="164"/>
        <v>631953.15999999992</v>
      </c>
      <c r="U82" s="38">
        <f t="shared" si="164"/>
        <v>642271.64999999991</v>
      </c>
      <c r="V82" s="38">
        <f t="shared" si="164"/>
        <v>628115.74</v>
      </c>
      <c r="W82" s="38">
        <f t="shared" si="164"/>
        <v>630052.34000000008</v>
      </c>
      <c r="X82" s="38">
        <f t="shared" si="164"/>
        <v>628115.74</v>
      </c>
      <c r="Y82" s="38">
        <f t="shared" si="164"/>
        <v>634456.22</v>
      </c>
      <c r="Z82" s="38">
        <f t="shared" si="164"/>
        <v>636390.21</v>
      </c>
      <c r="AA82" s="38">
        <f t="shared" si="164"/>
        <v>634171.87</v>
      </c>
      <c r="AB82" s="38">
        <f t="shared" si="164"/>
        <v>646720.78</v>
      </c>
      <c r="AC82" s="38">
        <f t="shared" si="164"/>
        <v>690019.79</v>
      </c>
      <c r="AD82" s="38">
        <f t="shared" si="164"/>
        <v>647920.35</v>
      </c>
      <c r="AE82" s="38">
        <f t="shared" si="164"/>
        <v>-467705.29999999993</v>
      </c>
      <c r="AF82" s="38">
        <f t="shared" si="164"/>
        <v>7877554.6399999987</v>
      </c>
      <c r="AG82" s="38">
        <f t="shared" si="164"/>
        <v>7960523.7899999991</v>
      </c>
      <c r="AH82" s="38">
        <f t="shared" si="164"/>
        <v>8013798.0799999991</v>
      </c>
      <c r="AI82" s="38">
        <f t="shared" si="164"/>
        <v>8017558.3499999996</v>
      </c>
      <c r="AJ82" s="38">
        <f t="shared" si="164"/>
        <v>8018984.9899999984</v>
      </c>
      <c r="AK82" s="38">
        <f t="shared" si="164"/>
        <v>8188375.919999999</v>
      </c>
      <c r="AL82" s="38">
        <f t="shared" si="164"/>
        <v>8190061.9999999991</v>
      </c>
      <c r="AM82" s="38">
        <f t="shared" si="164"/>
        <v>8190536.459999999</v>
      </c>
      <c r="AN82" s="38">
        <f t="shared" si="164"/>
        <v>8193686.1499999985</v>
      </c>
      <c r="AO82" s="38">
        <f t="shared" si="164"/>
        <v>8195588.419999999</v>
      </c>
      <c r="AP82" s="38">
        <f t="shared" si="164"/>
        <v>8197622.3399999989</v>
      </c>
      <c r="AQ82" s="38">
        <f t="shared" si="164"/>
        <v>3612801.149999999</v>
      </c>
      <c r="AR82" s="38">
        <f t="shared" si="164"/>
        <v>648267.32000000007</v>
      </c>
      <c r="AS82" s="38">
        <f t="shared" si="164"/>
        <v>442629.25</v>
      </c>
      <c r="AT82" s="38">
        <f t="shared" si="164"/>
        <v>2461157.4800000004</v>
      </c>
      <c r="AU82" s="38">
        <f t="shared" si="164"/>
        <v>699544.35999999987</v>
      </c>
      <c r="AV82" s="38">
        <f t="shared" si="164"/>
        <v>897042.69999999984</v>
      </c>
      <c r="AW82" s="38">
        <f t="shared" si="164"/>
        <v>918006.49999999988</v>
      </c>
      <c r="AX82" s="38">
        <f t="shared" si="164"/>
        <v>926181.7899999998</v>
      </c>
      <c r="AY82" s="38">
        <f t="shared" si="164"/>
        <v>696022.21999999974</v>
      </c>
      <c r="AZ82" s="38">
        <f t="shared" si="164"/>
        <v>701368.3600000001</v>
      </c>
      <c r="BA82" s="38">
        <f t="shared" si="164"/>
        <v>654224.03999999992</v>
      </c>
      <c r="BB82" s="38">
        <f t="shared" si="164"/>
        <v>901546.49000000034</v>
      </c>
      <c r="BC82" s="38">
        <f t="shared" si="164"/>
        <v>994955.10000000044</v>
      </c>
      <c r="BD82" s="38">
        <f t="shared" si="164"/>
        <v>1029229.3200000004</v>
      </c>
      <c r="BE82" s="38">
        <f t="shared" si="164"/>
        <v>1086596.7100000004</v>
      </c>
      <c r="BF82" s="38">
        <f t="shared" si="164"/>
        <v>1015029.1100000001</v>
      </c>
      <c r="BG82" s="38">
        <f t="shared" si="164"/>
        <v>852894.07000000018</v>
      </c>
      <c r="BH82" s="38">
        <f t="shared" si="164"/>
        <v>3918800.5099999993</v>
      </c>
      <c r="BI82" s="38">
        <f t="shared" si="164"/>
        <v>4034498.7799999993</v>
      </c>
      <c r="BJ82" s="38">
        <f t="shared" si="164"/>
        <v>4114720.9299999992</v>
      </c>
      <c r="BK82" s="38">
        <f t="shared" si="164"/>
        <v>4118481.1999999993</v>
      </c>
      <c r="BL82" s="38">
        <f t="shared" si="164"/>
        <v>4119907.8399999989</v>
      </c>
      <c r="BM82" s="38">
        <f t="shared" si="164"/>
        <v>4301987.5999999996</v>
      </c>
      <c r="BN82" s="38">
        <f t="shared" ref="BN82:DY82" si="165">+BN13+BN34+BN44+BN53+BN71+BN80</f>
        <v>4520737.63</v>
      </c>
      <c r="BO82" s="38">
        <f t="shared" si="165"/>
        <v>4521212.09</v>
      </c>
      <c r="BP82" s="38">
        <f t="shared" si="165"/>
        <v>4527575.3499999996</v>
      </c>
      <c r="BQ82" s="38">
        <f t="shared" si="165"/>
        <v>4529827.59</v>
      </c>
      <c r="BR82" s="38">
        <f t="shared" si="165"/>
        <v>4533953.3499999996</v>
      </c>
      <c r="BS82" s="38">
        <f t="shared" si="165"/>
        <v>4550266.55</v>
      </c>
      <c r="BT82" s="38">
        <f t="shared" si="165"/>
        <v>4560265.0999999996</v>
      </c>
      <c r="BU82" s="38">
        <f t="shared" si="165"/>
        <v>2854658.2</v>
      </c>
      <c r="BV82" s="38">
        <f t="shared" si="165"/>
        <v>1129194.77</v>
      </c>
      <c r="BW82" s="38">
        <f t="shared" si="165"/>
        <v>637677.56000000052</v>
      </c>
      <c r="BX82" s="38">
        <f t="shared" si="165"/>
        <v>610700.85000000009</v>
      </c>
      <c r="BY82" s="38">
        <f t="shared" si="165"/>
        <v>631664.65000000014</v>
      </c>
      <c r="BZ82" s="38">
        <f t="shared" si="165"/>
        <v>640627.94000000006</v>
      </c>
      <c r="CA82" s="38">
        <f t="shared" si="165"/>
        <v>696036.49000000011</v>
      </c>
      <c r="CB82" s="38">
        <f t="shared" si="165"/>
        <v>611396.35000000009</v>
      </c>
      <c r="CC82" s="38">
        <f t="shared" si="165"/>
        <v>631555.01000000013</v>
      </c>
      <c r="CD82" s="38">
        <f t="shared" si="165"/>
        <v>744915.48000000021</v>
      </c>
      <c r="CE82" s="38">
        <f t="shared" si="165"/>
        <v>912954.98999999976</v>
      </c>
      <c r="CF82" s="38">
        <f t="shared" si="165"/>
        <v>947142.43999999983</v>
      </c>
      <c r="CG82" s="38">
        <f t="shared" si="165"/>
        <v>1006251.4599999998</v>
      </c>
      <c r="CH82" s="38">
        <f t="shared" si="165"/>
        <v>861950.69000000088</v>
      </c>
      <c r="CI82" s="38">
        <f t="shared" si="165"/>
        <v>767665.84000000032</v>
      </c>
      <c r="CJ82" s="38">
        <f t="shared" si="165"/>
        <v>1736491.4299999997</v>
      </c>
      <c r="CK82" s="38">
        <f t="shared" si="165"/>
        <v>1876978.1299999997</v>
      </c>
      <c r="CL82" s="38">
        <f t="shared" si="165"/>
        <v>2438865.87</v>
      </c>
      <c r="CM82" s="38">
        <f t="shared" si="165"/>
        <v>1164636.8400000003</v>
      </c>
      <c r="CN82" s="38">
        <f t="shared" si="165"/>
        <v>1281489.56</v>
      </c>
      <c r="CO82" s="38">
        <f t="shared" si="165"/>
        <v>1358883.4300000002</v>
      </c>
      <c r="CP82" s="38">
        <f t="shared" si="165"/>
        <v>1362643.7000000002</v>
      </c>
      <c r="CQ82" s="38">
        <f t="shared" si="165"/>
        <v>1364070.3399999999</v>
      </c>
      <c r="CR82" s="38">
        <f t="shared" si="165"/>
        <v>1547726.8299999998</v>
      </c>
      <c r="CS82" s="38">
        <f t="shared" si="165"/>
        <v>1550281.68</v>
      </c>
      <c r="CT82" s="38">
        <f t="shared" si="165"/>
        <v>1550756.14</v>
      </c>
      <c r="CU82" s="38">
        <f t="shared" si="165"/>
        <v>1557138.88</v>
      </c>
      <c r="CV82" s="38">
        <f t="shared" si="165"/>
        <v>1559391.1199999999</v>
      </c>
      <c r="CW82" s="38">
        <f t="shared" si="165"/>
        <v>1563516.88</v>
      </c>
      <c r="CX82" s="38">
        <f t="shared" si="165"/>
        <v>1579849.71</v>
      </c>
      <c r="CY82" s="38">
        <f t="shared" si="165"/>
        <v>1589848.26</v>
      </c>
      <c r="CZ82" s="38">
        <f t="shared" si="165"/>
        <v>1593828.61</v>
      </c>
      <c r="DA82" s="38">
        <f t="shared" si="165"/>
        <v>1602394.82</v>
      </c>
      <c r="DB82" s="38">
        <f t="shared" si="165"/>
        <v>1632954.1</v>
      </c>
      <c r="DC82" s="38">
        <f t="shared" si="165"/>
        <v>1666612.31</v>
      </c>
      <c r="DD82" s="38">
        <f t="shared" si="165"/>
        <v>1687576.11</v>
      </c>
      <c r="DE82" s="38">
        <f t="shared" si="165"/>
        <v>613507.83999999997</v>
      </c>
      <c r="DF82" s="38">
        <f t="shared" si="165"/>
        <v>828019.24000000034</v>
      </c>
      <c r="DG82" s="38">
        <f t="shared" si="165"/>
        <v>675471.49000000022</v>
      </c>
      <c r="DH82" s="38">
        <f t="shared" si="165"/>
        <v>712598.82000000018</v>
      </c>
      <c r="DI82" s="38">
        <f t="shared" si="165"/>
        <v>718186.07000000018</v>
      </c>
      <c r="DJ82" s="38">
        <f t="shared" si="165"/>
        <v>633708.62</v>
      </c>
      <c r="DK82" s="38">
        <f t="shared" si="165"/>
        <v>953745.72000000032</v>
      </c>
      <c r="DL82" s="38">
        <f t="shared" si="165"/>
        <v>858581.71</v>
      </c>
      <c r="DM82" s="38">
        <f t="shared" si="165"/>
        <v>1076044.6099999999</v>
      </c>
      <c r="DN82" s="38">
        <f t="shared" si="165"/>
        <v>1176567.2400000002</v>
      </c>
      <c r="DO82" s="38">
        <f t="shared" si="165"/>
        <v>1385713.4500000002</v>
      </c>
      <c r="DP82" s="38">
        <f t="shared" si="165"/>
        <v>1527710.5800000003</v>
      </c>
      <c r="DQ82" s="38">
        <f t="shared" si="165"/>
        <v>3167458.3699999996</v>
      </c>
      <c r="DR82" s="38">
        <f t="shared" si="165"/>
        <v>3284311.09</v>
      </c>
      <c r="DS82" s="38">
        <f t="shared" si="165"/>
        <v>3361706.63</v>
      </c>
      <c r="DT82" s="38">
        <f t="shared" si="165"/>
        <v>3365466.9</v>
      </c>
      <c r="DU82" s="38">
        <f t="shared" si="165"/>
        <v>3366893.5399999996</v>
      </c>
      <c r="DV82" s="38">
        <f t="shared" si="165"/>
        <v>3550551.98</v>
      </c>
      <c r="DW82" s="38">
        <f t="shared" si="165"/>
        <v>3553106.8299999996</v>
      </c>
      <c r="DX82" s="38">
        <f t="shared" si="165"/>
        <v>3553581.2899999996</v>
      </c>
      <c r="DY82" s="38">
        <f t="shared" si="165"/>
        <v>3559944.55</v>
      </c>
      <c r="DZ82" s="38">
        <f t="shared" ref="DZ82:GK82" si="166">+DZ13+DZ34+DZ44+DZ53+DZ71+DZ80</f>
        <v>3562196.7899999996</v>
      </c>
      <c r="EA82" s="38">
        <f t="shared" si="166"/>
        <v>3566322.55</v>
      </c>
      <c r="EB82" s="38">
        <f t="shared" si="166"/>
        <v>3582638.69</v>
      </c>
      <c r="EC82" s="38">
        <f t="shared" si="166"/>
        <v>3592637.2399999998</v>
      </c>
      <c r="ED82" s="38">
        <f t="shared" si="166"/>
        <v>3596617.59</v>
      </c>
      <c r="EE82" s="38">
        <f t="shared" si="166"/>
        <v>3605183.8</v>
      </c>
      <c r="EF82" s="38">
        <f t="shared" si="166"/>
        <v>3635743.0799999996</v>
      </c>
      <c r="EG82" s="38">
        <f t="shared" si="166"/>
        <v>3669376.56</v>
      </c>
      <c r="EH82" s="38">
        <f t="shared" si="166"/>
        <v>3691113.32</v>
      </c>
      <c r="EI82" s="38">
        <f t="shared" si="166"/>
        <v>3700076.61</v>
      </c>
      <c r="EJ82" s="38">
        <f t="shared" si="166"/>
        <v>3745905.6999999997</v>
      </c>
      <c r="EK82" s="38">
        <f t="shared" si="166"/>
        <v>3806574.17</v>
      </c>
      <c r="EL82" s="38">
        <f t="shared" si="166"/>
        <v>3821510.35</v>
      </c>
      <c r="EM82" s="38">
        <f t="shared" si="166"/>
        <v>3827097.6000000001</v>
      </c>
      <c r="EN82" s="38">
        <f t="shared" si="166"/>
        <v>3844681.1599999997</v>
      </c>
      <c r="EO82" s="38">
        <f t="shared" si="166"/>
        <v>3878877</v>
      </c>
      <c r="EP82" s="38">
        <f t="shared" si="166"/>
        <v>3937991.52</v>
      </c>
      <c r="EQ82" s="38">
        <f t="shared" si="166"/>
        <v>3974271.12</v>
      </c>
      <c r="ER82" s="38">
        <f t="shared" si="166"/>
        <v>4086045.06</v>
      </c>
      <c r="ES82" s="38">
        <f t="shared" si="166"/>
        <v>4295098.82</v>
      </c>
      <c r="ET82" s="38">
        <f t="shared" si="166"/>
        <v>4437033.0500000007</v>
      </c>
      <c r="EU82" s="38">
        <f t="shared" si="166"/>
        <v>5000988.91</v>
      </c>
      <c r="EV82" s="38">
        <f t="shared" si="166"/>
        <v>3727496.0100000002</v>
      </c>
      <c r="EW82" s="38">
        <f t="shared" si="166"/>
        <v>3845769.6999999997</v>
      </c>
      <c r="EX82" s="38">
        <f t="shared" si="166"/>
        <v>3923185.2100000004</v>
      </c>
      <c r="EY82" s="38">
        <f t="shared" si="166"/>
        <v>3926945.48</v>
      </c>
      <c r="EZ82" s="38">
        <f t="shared" si="166"/>
        <v>3928372.1200000006</v>
      </c>
      <c r="FA82" s="38">
        <f t="shared" si="166"/>
        <v>4112029.27</v>
      </c>
      <c r="FB82" s="38">
        <f t="shared" si="166"/>
        <v>4114584.1200000006</v>
      </c>
      <c r="FC82" s="38">
        <f t="shared" si="166"/>
        <v>4115058.5800000005</v>
      </c>
      <c r="FD82" s="38">
        <f t="shared" si="166"/>
        <v>4121487.2900000005</v>
      </c>
      <c r="FE82" s="38">
        <f t="shared" si="166"/>
        <v>4123739.5300000007</v>
      </c>
      <c r="FF82" s="38">
        <f t="shared" si="166"/>
        <v>4127865.2900000005</v>
      </c>
      <c r="FG82" s="38">
        <f t="shared" si="166"/>
        <v>4144198.1200000006</v>
      </c>
      <c r="FH82" s="38">
        <f t="shared" si="166"/>
        <v>4154196.6700000004</v>
      </c>
      <c r="FI82" s="38">
        <f t="shared" si="166"/>
        <v>4158177.02</v>
      </c>
      <c r="FJ82" s="38">
        <f t="shared" si="166"/>
        <v>4166743.23</v>
      </c>
      <c r="FK82" s="38">
        <f t="shared" si="166"/>
        <v>4197302.5100000007</v>
      </c>
      <c r="FL82" s="38">
        <f t="shared" si="166"/>
        <v>4230960.7200000007</v>
      </c>
      <c r="FM82" s="38">
        <f t="shared" si="166"/>
        <v>4252757.9600000009</v>
      </c>
      <c r="FN82" s="38">
        <f t="shared" si="166"/>
        <v>4261721.2500000009</v>
      </c>
      <c r="FO82" s="38">
        <f t="shared" si="166"/>
        <v>4307609.370000001</v>
      </c>
      <c r="FP82" s="38">
        <f t="shared" si="166"/>
        <v>4368339.9300000006</v>
      </c>
      <c r="FQ82" s="38">
        <f t="shared" si="166"/>
        <v>4383276.1100000013</v>
      </c>
      <c r="FR82" s="38">
        <f t="shared" si="166"/>
        <v>4388895.6300000008</v>
      </c>
      <c r="FS82" s="38">
        <f t="shared" si="166"/>
        <v>4406479.1900000013</v>
      </c>
      <c r="FT82" s="38">
        <f t="shared" si="166"/>
        <v>4440752.1300000008</v>
      </c>
      <c r="FU82" s="38">
        <f t="shared" si="166"/>
        <v>4499989.290000001</v>
      </c>
      <c r="FV82" s="38">
        <f t="shared" si="166"/>
        <v>4536297.3800000008</v>
      </c>
      <c r="FW82" s="38">
        <f t="shared" si="166"/>
        <v>4648071.3200000012</v>
      </c>
      <c r="FX82" s="38">
        <f t="shared" si="166"/>
        <v>4857772.0000000009</v>
      </c>
      <c r="FY82" s="38">
        <f t="shared" si="166"/>
        <v>4999860.4900000012</v>
      </c>
      <c r="FZ82" s="38">
        <f t="shared" si="166"/>
        <v>4290707.6100000013</v>
      </c>
      <c r="GA82" s="38">
        <f t="shared" si="166"/>
        <v>4409834.3900000025</v>
      </c>
      <c r="GB82" s="38">
        <f t="shared" si="166"/>
        <v>4487251.5600000024</v>
      </c>
      <c r="GC82" s="38">
        <f t="shared" si="166"/>
        <v>4491011.8300000019</v>
      </c>
      <c r="GD82" s="38">
        <f t="shared" si="166"/>
        <v>4492438.4700000007</v>
      </c>
      <c r="GE82" s="38">
        <f t="shared" si="166"/>
        <v>4688325.4200000009</v>
      </c>
      <c r="GF82" s="38">
        <f t="shared" si="166"/>
        <v>4690880.2700000005</v>
      </c>
      <c r="GG82" s="38">
        <f t="shared" si="166"/>
        <v>4691354.7300000014</v>
      </c>
      <c r="GH82" s="38">
        <f t="shared" si="166"/>
        <v>4700898.9800000014</v>
      </c>
      <c r="GI82" s="38">
        <f t="shared" si="166"/>
        <v>4703151.2200000016</v>
      </c>
      <c r="GJ82" s="38">
        <f t="shared" si="166"/>
        <v>4708090.0100000007</v>
      </c>
      <c r="GK82" s="38">
        <f t="shared" si="166"/>
        <v>4725936.3000000017</v>
      </c>
      <c r="GL82" s="38">
        <f t="shared" ref="GL82:IW82" si="167">+GL13+GL34+GL44+GL53+GL71+GL80</f>
        <v>4735934.8500000006</v>
      </c>
      <c r="GM82" s="38">
        <f t="shared" si="167"/>
        <v>4739915.2</v>
      </c>
      <c r="GN82" s="38">
        <f t="shared" si="167"/>
        <v>4748481.4100000011</v>
      </c>
      <c r="GO82" s="38">
        <f t="shared" si="167"/>
        <v>4783738.55</v>
      </c>
      <c r="GP82" s="38">
        <f t="shared" si="167"/>
        <v>4821925.0000000009</v>
      </c>
      <c r="GQ82" s="38">
        <f t="shared" si="167"/>
        <v>4844291.830000001</v>
      </c>
      <c r="GR82" s="38">
        <f t="shared" si="167"/>
        <v>4853713.5600000015</v>
      </c>
      <c r="GS82" s="38">
        <f t="shared" si="167"/>
        <v>4903740.5700000012</v>
      </c>
      <c r="GT82" s="38">
        <f t="shared" si="167"/>
        <v>4976592.580000001</v>
      </c>
      <c r="GU82" s="38">
        <f t="shared" si="167"/>
        <v>4994020.72</v>
      </c>
      <c r="GV82" s="38">
        <f t="shared" si="167"/>
        <v>5000162.6100000003</v>
      </c>
      <c r="GW82" s="38">
        <f t="shared" si="167"/>
        <v>5019363.6599999992</v>
      </c>
      <c r="GX82" s="38">
        <f t="shared" si="167"/>
        <v>5058047.6399999997</v>
      </c>
      <c r="GY82" s="38">
        <f t="shared" si="167"/>
        <v>5120879.3600000003</v>
      </c>
      <c r="GZ82" s="38">
        <f t="shared" si="167"/>
        <v>5160333.55</v>
      </c>
      <c r="HA82" s="38">
        <f t="shared" si="167"/>
        <v>5280613.1800000006</v>
      </c>
      <c r="HB82" s="38">
        <f t="shared" si="167"/>
        <v>5495554.4699999997</v>
      </c>
      <c r="HC82" s="38">
        <f t="shared" si="167"/>
        <v>5657616.0300000003</v>
      </c>
      <c r="HD82" s="38">
        <f t="shared" si="167"/>
        <v>6252125.8700000001</v>
      </c>
      <c r="HE82" s="38">
        <f t="shared" si="167"/>
        <v>4893639.8899999997</v>
      </c>
      <c r="HF82" s="38">
        <f t="shared" si="167"/>
        <v>5011913.58</v>
      </c>
      <c r="HG82" s="38">
        <f t="shared" si="167"/>
        <v>5089329.43</v>
      </c>
      <c r="HH82" s="38">
        <f t="shared" si="167"/>
        <v>5093089.6999999993</v>
      </c>
      <c r="HI82" s="38">
        <f t="shared" si="167"/>
        <v>5094516.3399999989</v>
      </c>
      <c r="HJ82" s="38">
        <f t="shared" si="167"/>
        <v>5277080.8599999985</v>
      </c>
      <c r="HK82" s="38">
        <f t="shared" si="167"/>
        <v>5279635.7099999981</v>
      </c>
      <c r="HL82" s="38">
        <f t="shared" si="167"/>
        <v>5280110.1699999981</v>
      </c>
      <c r="HM82" s="38">
        <f t="shared" si="167"/>
        <v>5286617.4999999981</v>
      </c>
      <c r="HN82" s="38">
        <f t="shared" si="167"/>
        <v>5288869.7399999984</v>
      </c>
      <c r="HO82" s="38">
        <f t="shared" si="167"/>
        <v>5292995.4999999981</v>
      </c>
      <c r="HP82" s="38">
        <f t="shared" si="167"/>
        <v>5309323.9499999983</v>
      </c>
      <c r="HQ82" s="38">
        <f t="shared" si="167"/>
        <v>5319322.4999999981</v>
      </c>
      <c r="HR82" s="38">
        <f t="shared" si="167"/>
        <v>5323335.4399999985</v>
      </c>
      <c r="HS82" s="38">
        <f t="shared" si="167"/>
        <v>5331901.6499999985</v>
      </c>
      <c r="HT82" s="38">
        <f t="shared" si="167"/>
        <v>5362460.9299999988</v>
      </c>
      <c r="HU82" s="38">
        <f t="shared" si="167"/>
        <v>5396165.919999999</v>
      </c>
      <c r="HV82" s="38">
        <f t="shared" si="167"/>
        <v>5417993.919999999</v>
      </c>
      <c r="HW82" s="38">
        <f t="shared" si="167"/>
        <v>5426214.8599999994</v>
      </c>
      <c r="HX82" s="38">
        <f t="shared" si="167"/>
        <v>5472190.4799999995</v>
      </c>
      <c r="HY82" s="38">
        <f t="shared" si="167"/>
        <v>5532941.7599999998</v>
      </c>
      <c r="HZ82" s="38">
        <f t="shared" si="167"/>
        <v>5547877.9399999995</v>
      </c>
      <c r="IA82" s="38">
        <f t="shared" si="167"/>
        <v>5553497.459999999</v>
      </c>
      <c r="IB82" s="38">
        <f t="shared" si="167"/>
        <v>5571081.0199999986</v>
      </c>
      <c r="IC82" s="38">
        <f t="shared" si="167"/>
        <v>5605422.3699999982</v>
      </c>
      <c r="ID82" s="38">
        <f t="shared" si="167"/>
        <v>5664671.8299999982</v>
      </c>
      <c r="IE82" s="38">
        <f t="shared" si="167"/>
        <v>5700994.5099999979</v>
      </c>
      <c r="IF82" s="38">
        <f t="shared" si="167"/>
        <v>5812864.8499999978</v>
      </c>
      <c r="IG82" s="38">
        <f t="shared" si="167"/>
        <v>6021472.9599999981</v>
      </c>
      <c r="IH82" s="38">
        <f t="shared" si="167"/>
        <v>6163961.9999999981</v>
      </c>
      <c r="II82" s="38">
        <f t="shared" si="167"/>
        <v>6728589.9199999981</v>
      </c>
      <c r="IJ82" s="38">
        <f t="shared" si="167"/>
        <v>5456538.8699999982</v>
      </c>
      <c r="IK82" s="38">
        <f t="shared" si="167"/>
        <v>5574812.5599999977</v>
      </c>
      <c r="IL82" s="38">
        <f t="shared" si="167"/>
        <v>5652354.0199999986</v>
      </c>
      <c r="IM82" s="38">
        <f t="shared" si="167"/>
        <v>5656114.2899999982</v>
      </c>
      <c r="IN82" s="38">
        <f t="shared" si="167"/>
        <v>5657540.9299999988</v>
      </c>
      <c r="IO82" s="38">
        <f t="shared" si="167"/>
        <v>5840105.7799999984</v>
      </c>
      <c r="IP82" s="38">
        <f t="shared" si="167"/>
        <v>5842660.629999998</v>
      </c>
      <c r="IQ82" s="38">
        <f t="shared" si="167"/>
        <v>5843135.0899999989</v>
      </c>
      <c r="IR82" s="38">
        <f t="shared" si="167"/>
        <v>5849642.419999999</v>
      </c>
      <c r="IS82" s="38">
        <f t="shared" si="167"/>
        <v>5851894.6599999992</v>
      </c>
      <c r="IT82" s="38">
        <f t="shared" si="167"/>
        <v>5856020.419999999</v>
      </c>
      <c r="IU82" s="38">
        <f t="shared" si="167"/>
        <v>5872348.8699999982</v>
      </c>
      <c r="IV82" s="38">
        <f t="shared" si="167"/>
        <v>5882347.419999999</v>
      </c>
      <c r="IW82" s="38">
        <f t="shared" si="167"/>
        <v>5886360.3599999985</v>
      </c>
      <c r="IX82" s="38">
        <f t="shared" ref="IX82:LI82" si="168">+IX13+IX34+IX44+IX53+IX71+IX80</f>
        <v>5894926.5699999994</v>
      </c>
      <c r="IY82" s="38">
        <f t="shared" si="168"/>
        <v>5925485.8499999987</v>
      </c>
      <c r="IZ82" s="38">
        <f t="shared" si="168"/>
        <v>5959190.8399999989</v>
      </c>
      <c r="JA82" s="38">
        <f t="shared" si="168"/>
        <v>5981018.8399999989</v>
      </c>
      <c r="JB82" s="38">
        <f t="shared" si="168"/>
        <v>5989239.7799999984</v>
      </c>
      <c r="JC82" s="38">
        <f t="shared" si="168"/>
        <v>6035235.879999998</v>
      </c>
      <c r="JD82" s="38">
        <f t="shared" si="168"/>
        <v>6095987.1599999974</v>
      </c>
      <c r="JE82" s="38">
        <f t="shared" si="168"/>
        <v>6110923.3399999971</v>
      </c>
      <c r="JF82" s="38">
        <f t="shared" si="168"/>
        <v>6116542.8599999966</v>
      </c>
      <c r="JG82" s="38">
        <f t="shared" si="168"/>
        <v>6134126.4199999971</v>
      </c>
      <c r="JH82" s="38">
        <f t="shared" si="168"/>
        <v>6168437.4899999974</v>
      </c>
      <c r="JI82" s="38">
        <f t="shared" si="168"/>
        <v>6228252.9799999977</v>
      </c>
      <c r="JJ82" s="38">
        <f t="shared" si="168"/>
        <v>6264640.7699999968</v>
      </c>
      <c r="JK82" s="38">
        <f t="shared" si="168"/>
        <v>6376530.969999996</v>
      </c>
      <c r="JL82" s="38">
        <f t="shared" si="168"/>
        <v>6585112.9599999962</v>
      </c>
      <c r="JM82" s="38">
        <f t="shared" si="168"/>
        <v>6727660.8099999959</v>
      </c>
      <c r="JN82" s="38">
        <f t="shared" si="168"/>
        <v>6020236.8999999957</v>
      </c>
      <c r="JO82" s="38">
        <f t="shared" si="168"/>
        <v>6138510.5899999952</v>
      </c>
      <c r="JP82" s="38">
        <f t="shared" si="168"/>
        <v>6216016.9199999953</v>
      </c>
      <c r="JQ82" s="38">
        <f t="shared" si="168"/>
        <v>6219777.1899999948</v>
      </c>
      <c r="JR82" s="38">
        <f t="shared" si="168"/>
        <v>6221203.8299999954</v>
      </c>
      <c r="JS82" s="38">
        <f t="shared" si="168"/>
        <v>6403770.7599999951</v>
      </c>
      <c r="JT82" s="38">
        <f t="shared" si="168"/>
        <v>6406325.6099999947</v>
      </c>
      <c r="JU82" s="38">
        <f t="shared" si="168"/>
        <v>6406800.0699999956</v>
      </c>
      <c r="JV82" s="38">
        <f t="shared" si="168"/>
        <v>6413293.1499999957</v>
      </c>
      <c r="JW82" s="38">
        <f t="shared" si="168"/>
        <v>6415545.3899999959</v>
      </c>
      <c r="JX82" s="38">
        <f t="shared" si="168"/>
        <v>6419671.1499999957</v>
      </c>
      <c r="JY82" s="38">
        <f t="shared" si="168"/>
        <v>6435984.349999995</v>
      </c>
      <c r="JZ82" s="38">
        <f t="shared" si="168"/>
        <v>6445982.8999999957</v>
      </c>
      <c r="KA82" s="38">
        <f t="shared" si="168"/>
        <v>6449995.8399999952</v>
      </c>
      <c r="KB82" s="38">
        <f t="shared" si="168"/>
        <v>6458562.0499999961</v>
      </c>
      <c r="KC82" s="38">
        <f t="shared" si="168"/>
        <v>6489121.3299999954</v>
      </c>
      <c r="KD82" s="38">
        <f t="shared" si="168"/>
        <v>6522801.7999999961</v>
      </c>
      <c r="KE82" s="38">
        <f t="shared" si="168"/>
        <v>6544629.7999999961</v>
      </c>
      <c r="KF82" s="38">
        <f t="shared" si="168"/>
        <v>6552850.7399999956</v>
      </c>
      <c r="KG82" s="38">
        <f t="shared" si="168"/>
        <v>6598846.8399999952</v>
      </c>
      <c r="KH82" s="38">
        <f t="shared" si="168"/>
        <v>6659598.1199999945</v>
      </c>
      <c r="KI82" s="38">
        <f t="shared" si="168"/>
        <v>6674534.2999999942</v>
      </c>
      <c r="KJ82" s="38">
        <f t="shared" si="168"/>
        <v>6680153.8199999938</v>
      </c>
      <c r="KK82" s="38">
        <f t="shared" si="168"/>
        <v>6697737.3799999943</v>
      </c>
      <c r="KL82" s="38">
        <f t="shared" si="168"/>
        <v>6731372.8999999939</v>
      </c>
      <c r="KM82" s="38">
        <f t="shared" si="168"/>
        <v>6791163.8799999943</v>
      </c>
      <c r="KN82" s="38">
        <f t="shared" si="168"/>
        <v>6827523.429999995</v>
      </c>
      <c r="KO82" s="38">
        <f t="shared" si="168"/>
        <v>6939413.6299999943</v>
      </c>
      <c r="KP82" s="38">
        <f t="shared" si="168"/>
        <v>7147277.0299999947</v>
      </c>
      <c r="KQ82" s="38">
        <f t="shared" si="168"/>
        <v>7289767.6999999946</v>
      </c>
      <c r="KR82" s="38">
        <f t="shared" si="168"/>
        <v>7854305.599999995</v>
      </c>
      <c r="KS82" s="38">
        <f t="shared" si="168"/>
        <v>6583978.3299999954</v>
      </c>
      <c r="KT82" s="38">
        <f t="shared" si="168"/>
        <v>6702252.0199999949</v>
      </c>
      <c r="KU82" s="38">
        <f t="shared" si="168"/>
        <v>6779012.349999995</v>
      </c>
      <c r="KV82" s="38">
        <f t="shared" si="168"/>
        <v>6782772.6199999945</v>
      </c>
      <c r="KW82" s="38">
        <f t="shared" si="168"/>
        <v>6784199.2599999951</v>
      </c>
      <c r="KX82" s="38">
        <f t="shared" si="168"/>
        <v>6964984.929999995</v>
      </c>
      <c r="KY82" s="38">
        <f t="shared" si="168"/>
        <v>6967539.7799999947</v>
      </c>
      <c r="KZ82" s="38">
        <f t="shared" si="168"/>
        <v>6968014.2399999956</v>
      </c>
      <c r="LA82" s="38">
        <f t="shared" si="168"/>
        <v>6974543.9899999956</v>
      </c>
      <c r="LB82" s="38">
        <f t="shared" si="168"/>
        <v>6976796.2299999958</v>
      </c>
      <c r="LC82" s="38">
        <f t="shared" si="168"/>
        <v>6980921.9899999956</v>
      </c>
      <c r="LD82" s="38">
        <f t="shared" si="168"/>
        <v>6997250.429999995</v>
      </c>
      <c r="LE82" s="38">
        <f t="shared" si="168"/>
        <v>7007248.9799999958</v>
      </c>
      <c r="LF82" s="38">
        <f t="shared" si="168"/>
        <v>7011261.9199999953</v>
      </c>
      <c r="LG82" s="38">
        <f t="shared" si="168"/>
        <v>7019828.1299999962</v>
      </c>
      <c r="LH82" s="38">
        <f t="shared" si="168"/>
        <v>7050387.4099999955</v>
      </c>
      <c r="LI82" s="38">
        <f t="shared" si="168"/>
        <v>7084092.3999999957</v>
      </c>
      <c r="LJ82" s="38">
        <f t="shared" ref="LJ82:NB82" si="169">+LJ13+LJ34+LJ44+LJ53+LJ71+LJ80</f>
        <v>7105920.3999999957</v>
      </c>
      <c r="LK82" s="38">
        <f t="shared" si="169"/>
        <v>7114141.3399999952</v>
      </c>
      <c r="LL82" s="38">
        <f t="shared" si="169"/>
        <v>7160197.0099999951</v>
      </c>
      <c r="LM82" s="38">
        <f t="shared" si="169"/>
        <v>7220948.2799999947</v>
      </c>
      <c r="LN82" s="38">
        <f t="shared" si="169"/>
        <v>7235884.4599999944</v>
      </c>
      <c r="LO82" s="38">
        <f t="shared" si="169"/>
        <v>7241503.9799999939</v>
      </c>
      <c r="LP82" s="38">
        <f t="shared" si="169"/>
        <v>7259087.5399999944</v>
      </c>
      <c r="LQ82" s="38">
        <f t="shared" si="169"/>
        <v>7292788.0199999949</v>
      </c>
      <c r="LR82" s="38">
        <f t="shared" si="169"/>
        <v>7352664.7699999949</v>
      </c>
      <c r="LS82" s="38">
        <f t="shared" si="169"/>
        <v>7389026.1499999957</v>
      </c>
      <c r="LT82" s="38">
        <f t="shared" si="169"/>
        <v>7501002.2099999962</v>
      </c>
      <c r="LU82" s="38">
        <f t="shared" si="169"/>
        <v>7707487.1799999969</v>
      </c>
      <c r="LV82" s="38">
        <f t="shared" si="169"/>
        <v>7850114.8199999975</v>
      </c>
      <c r="LW82" s="38">
        <f t="shared" si="169"/>
        <v>7145700.7499999981</v>
      </c>
      <c r="LX82" s="38">
        <f t="shared" si="169"/>
        <v>7263974.4399999976</v>
      </c>
      <c r="LY82" s="38">
        <f t="shared" si="169"/>
        <v>7340736.4199999981</v>
      </c>
      <c r="LZ82" s="38">
        <f t="shared" si="169"/>
        <v>7344496.6899999976</v>
      </c>
      <c r="MA82" s="38">
        <f t="shared" si="169"/>
        <v>7345923.3299999982</v>
      </c>
      <c r="MB82" s="38">
        <f t="shared" si="169"/>
        <v>7536183.1699999981</v>
      </c>
      <c r="MC82" s="38">
        <f t="shared" si="169"/>
        <v>7538738.0199999977</v>
      </c>
      <c r="MD82" s="38">
        <f t="shared" si="169"/>
        <v>7539212.4799999986</v>
      </c>
      <c r="ME82" s="38">
        <f t="shared" si="169"/>
        <v>7546316.4799999986</v>
      </c>
      <c r="MF82" s="38">
        <f t="shared" si="169"/>
        <v>7548534.0099999979</v>
      </c>
      <c r="MG82" s="38">
        <f t="shared" si="169"/>
        <v>7553472.799999997</v>
      </c>
      <c r="MH82" s="38">
        <f t="shared" si="169"/>
        <v>7570281.7699999977</v>
      </c>
      <c r="MI82" s="38">
        <f t="shared" si="169"/>
        <v>7580280.3199999984</v>
      </c>
      <c r="MJ82" s="38">
        <f t="shared" si="169"/>
        <v>7584293.2599999979</v>
      </c>
      <c r="MK82" s="38">
        <f t="shared" si="169"/>
        <v>7592859.4699999988</v>
      </c>
      <c r="ML82" s="38">
        <f t="shared" si="169"/>
        <v>7623418.7499999981</v>
      </c>
      <c r="MM82" s="38">
        <f t="shared" si="169"/>
        <v>7657823.2499999981</v>
      </c>
      <c r="MN82" s="38">
        <f t="shared" si="169"/>
        <v>7679545.7399999984</v>
      </c>
      <c r="MO82" s="38">
        <f t="shared" si="169"/>
        <v>7687766.6799999978</v>
      </c>
      <c r="MP82" s="38">
        <f t="shared" si="169"/>
        <v>7733822.3499999978</v>
      </c>
      <c r="MQ82" s="38">
        <f t="shared" si="169"/>
        <v>7801767.9499999974</v>
      </c>
      <c r="MR82" s="38">
        <f t="shared" si="169"/>
        <v>7816704.1299999971</v>
      </c>
      <c r="MS82" s="38">
        <f t="shared" si="169"/>
        <v>7822297.5399999972</v>
      </c>
      <c r="MT82" s="38">
        <f t="shared" si="169"/>
        <v>7839881.0999999978</v>
      </c>
      <c r="MU82" s="38">
        <f t="shared" si="169"/>
        <v>7875787.6199999973</v>
      </c>
      <c r="MV82" s="38">
        <f t="shared" si="169"/>
        <v>7936403.9399999976</v>
      </c>
      <c r="MW82" s="38">
        <f t="shared" si="169"/>
        <v>7973045.0399999972</v>
      </c>
      <c r="MX82" s="38">
        <f t="shared" si="169"/>
        <v>8086854.2899999972</v>
      </c>
      <c r="MY82" s="38">
        <f t="shared" si="169"/>
        <v>8295937.6699999981</v>
      </c>
      <c r="MZ82" s="38">
        <f t="shared" si="169"/>
        <v>8444503.8999999985</v>
      </c>
      <c r="NA82" s="38">
        <f t="shared" si="169"/>
        <v>9015708.4700000007</v>
      </c>
      <c r="NB82" s="38">
        <f t="shared" si="169"/>
        <v>7724880.5499999998</v>
      </c>
    </row>
    <row r="83" spans="1:366" ht="15.75">
      <c r="A83" s="34" t="s">
        <v>192</v>
      </c>
      <c r="B83" s="33">
        <f t="shared" ref="B83:BM83" si="170">ROUND(B126*B88,2)</f>
        <v>63086.19</v>
      </c>
      <c r="C83" s="33">
        <f t="shared" si="170"/>
        <v>63086.19</v>
      </c>
      <c r="D83" s="33">
        <f t="shared" si="170"/>
        <v>63086.19</v>
      </c>
      <c r="E83" s="33">
        <f t="shared" si="170"/>
        <v>63086.19</v>
      </c>
      <c r="F83" s="33">
        <f t="shared" si="170"/>
        <v>67710.84</v>
      </c>
      <c r="G83" s="33">
        <f t="shared" si="170"/>
        <v>63086.19</v>
      </c>
      <c r="H83" s="33">
        <f t="shared" si="170"/>
        <v>63086.19</v>
      </c>
      <c r="I83" s="33">
        <f t="shared" si="170"/>
        <v>63086.19</v>
      </c>
      <c r="J83" s="33">
        <f t="shared" si="170"/>
        <v>63086.19</v>
      </c>
      <c r="K83" s="33">
        <f t="shared" si="170"/>
        <v>63086.19</v>
      </c>
      <c r="L83" s="33">
        <f t="shared" si="170"/>
        <v>63086.19</v>
      </c>
      <c r="M83" s="33">
        <f t="shared" si="170"/>
        <v>63086.19</v>
      </c>
      <c r="N83" s="33">
        <f t="shared" si="170"/>
        <v>63086.19</v>
      </c>
      <c r="O83" s="33">
        <f t="shared" si="170"/>
        <v>63086.19</v>
      </c>
      <c r="P83" s="33">
        <f t="shared" si="170"/>
        <v>63086.19</v>
      </c>
      <c r="Q83" s="33">
        <f t="shared" si="170"/>
        <v>63086.19</v>
      </c>
      <c r="R83" s="33">
        <f t="shared" si="170"/>
        <v>63086.19</v>
      </c>
      <c r="S83" s="38">
        <f t="shared" si="170"/>
        <v>63086.19</v>
      </c>
      <c r="T83" s="38">
        <f t="shared" si="170"/>
        <v>63086.19</v>
      </c>
      <c r="U83" s="38">
        <f t="shared" si="170"/>
        <v>64858.86</v>
      </c>
      <c r="V83" s="38">
        <f t="shared" si="170"/>
        <v>63086.19</v>
      </c>
      <c r="W83" s="38">
        <f t="shared" si="170"/>
        <v>63086.19</v>
      </c>
      <c r="X83" s="38">
        <f t="shared" si="170"/>
        <v>63086.19</v>
      </c>
      <c r="Y83" s="38">
        <f t="shared" si="170"/>
        <v>63086.19</v>
      </c>
      <c r="Z83" s="38">
        <f t="shared" si="170"/>
        <v>63086.19</v>
      </c>
      <c r="AA83" s="38">
        <f t="shared" si="170"/>
        <v>63086.19</v>
      </c>
      <c r="AB83" s="38">
        <f t="shared" si="170"/>
        <v>63086.19</v>
      </c>
      <c r="AC83" s="38">
        <f t="shared" si="170"/>
        <v>63086.19</v>
      </c>
      <c r="AD83" s="38">
        <f t="shared" si="170"/>
        <v>63086.19</v>
      </c>
      <c r="AE83" s="38">
        <f t="shared" si="170"/>
        <v>62638.5</v>
      </c>
      <c r="AF83" s="38">
        <f t="shared" si="170"/>
        <v>277270.95</v>
      </c>
      <c r="AG83" s="38">
        <f t="shared" si="170"/>
        <v>277270.95</v>
      </c>
      <c r="AH83" s="38">
        <f t="shared" si="170"/>
        <v>277270.95</v>
      </c>
      <c r="AI83" s="38">
        <f t="shared" si="170"/>
        <v>277270.95</v>
      </c>
      <c r="AJ83" s="38">
        <f t="shared" si="170"/>
        <v>277270.95</v>
      </c>
      <c r="AK83" s="38">
        <f t="shared" si="170"/>
        <v>322946.44</v>
      </c>
      <c r="AL83" s="38">
        <f t="shared" si="170"/>
        <v>322946.44</v>
      </c>
      <c r="AM83" s="38">
        <f t="shared" si="170"/>
        <v>322946.44</v>
      </c>
      <c r="AN83" s="38">
        <f t="shared" si="170"/>
        <v>322946.44</v>
      </c>
      <c r="AO83" s="38">
        <f t="shared" si="170"/>
        <v>322946.44</v>
      </c>
      <c r="AP83" s="38">
        <f t="shared" si="170"/>
        <v>322946.44</v>
      </c>
      <c r="AQ83" s="38">
        <f t="shared" si="170"/>
        <v>326661.93</v>
      </c>
      <c r="AR83" s="38">
        <f t="shared" si="170"/>
        <v>214653.68</v>
      </c>
      <c r="AS83" s="38">
        <f t="shared" si="170"/>
        <v>214293.74</v>
      </c>
      <c r="AT83" s="38">
        <f t="shared" si="170"/>
        <v>163849.57</v>
      </c>
      <c r="AU83" s="38">
        <f t="shared" si="170"/>
        <v>163957.60999999999</v>
      </c>
      <c r="AV83" s="38">
        <f t="shared" si="170"/>
        <v>162904.35</v>
      </c>
      <c r="AW83" s="38">
        <f t="shared" si="170"/>
        <v>162904.35</v>
      </c>
      <c r="AX83" s="38">
        <f t="shared" si="170"/>
        <v>162904.35</v>
      </c>
      <c r="AY83" s="38">
        <f t="shared" si="170"/>
        <v>160817.26999999999</v>
      </c>
      <c r="AZ83" s="38">
        <f t="shared" si="170"/>
        <v>172327.28</v>
      </c>
      <c r="BA83" s="38">
        <f t="shared" si="170"/>
        <v>162451.72</v>
      </c>
      <c r="BB83" s="38">
        <f t="shared" si="170"/>
        <v>148756.26</v>
      </c>
      <c r="BC83" s="38">
        <f t="shared" si="170"/>
        <v>152793.62</v>
      </c>
      <c r="BD83" s="38">
        <f t="shared" si="170"/>
        <v>152793.62</v>
      </c>
      <c r="BE83" s="38">
        <f t="shared" si="170"/>
        <v>152793.62</v>
      </c>
      <c r="BF83" s="38">
        <f t="shared" si="170"/>
        <v>126772.44</v>
      </c>
      <c r="BG83" s="38">
        <f t="shared" si="170"/>
        <v>128549.93</v>
      </c>
      <c r="BH83" s="38">
        <f t="shared" si="170"/>
        <v>129201.29</v>
      </c>
      <c r="BI83" s="38">
        <f t="shared" si="170"/>
        <v>129201.29</v>
      </c>
      <c r="BJ83" s="38">
        <f t="shared" si="170"/>
        <v>129201.29</v>
      </c>
      <c r="BK83" s="38">
        <f t="shared" si="170"/>
        <v>129201.29</v>
      </c>
      <c r="BL83" s="38">
        <f t="shared" si="170"/>
        <v>129201.29</v>
      </c>
      <c r="BM83" s="38">
        <f t="shared" si="170"/>
        <v>180400.63</v>
      </c>
      <c r="BN83" s="38">
        <f t="shared" ref="BN83:DY83" si="171">ROUND(BN126*BN88,2)</f>
        <v>246187.7</v>
      </c>
      <c r="BO83" s="38">
        <f t="shared" si="171"/>
        <v>246187.7</v>
      </c>
      <c r="BP83" s="38">
        <f t="shared" si="171"/>
        <v>246187.7</v>
      </c>
      <c r="BQ83" s="38">
        <f t="shared" si="171"/>
        <v>246187.7</v>
      </c>
      <c r="BR83" s="38">
        <f t="shared" si="171"/>
        <v>246187.7</v>
      </c>
      <c r="BS83" s="38">
        <f t="shared" si="171"/>
        <v>246187.7</v>
      </c>
      <c r="BT83" s="38">
        <f t="shared" si="171"/>
        <v>246187.7</v>
      </c>
      <c r="BU83" s="38">
        <f t="shared" si="171"/>
        <v>246717.95</v>
      </c>
      <c r="BV83" s="38">
        <f t="shared" si="171"/>
        <v>249140.64</v>
      </c>
      <c r="BW83" s="38">
        <f t="shared" si="171"/>
        <v>251705.58</v>
      </c>
      <c r="BX83" s="38">
        <f t="shared" si="171"/>
        <v>252746.94</v>
      </c>
      <c r="BY83" s="38">
        <f t="shared" si="171"/>
        <v>252746.94</v>
      </c>
      <c r="BZ83" s="38">
        <f t="shared" si="171"/>
        <v>252746.94</v>
      </c>
      <c r="CA83" s="38">
        <f t="shared" si="171"/>
        <v>206549.51</v>
      </c>
      <c r="CB83" s="38">
        <f t="shared" si="171"/>
        <v>225078.66</v>
      </c>
      <c r="CC83" s="38">
        <f t="shared" si="171"/>
        <v>218067.23</v>
      </c>
      <c r="CD83" s="38">
        <f t="shared" si="171"/>
        <v>217803.81</v>
      </c>
      <c r="CE83" s="38">
        <f t="shared" si="171"/>
        <v>191821.16</v>
      </c>
      <c r="CF83" s="38">
        <f t="shared" si="171"/>
        <v>191821.16</v>
      </c>
      <c r="CG83" s="38">
        <f t="shared" si="171"/>
        <v>191821.16</v>
      </c>
      <c r="CH83" s="38">
        <f t="shared" si="171"/>
        <v>194609.22</v>
      </c>
      <c r="CI83" s="38">
        <f t="shared" si="171"/>
        <v>196976.23</v>
      </c>
      <c r="CJ83" s="38">
        <f t="shared" si="171"/>
        <v>135628.41</v>
      </c>
      <c r="CK83" s="38">
        <f t="shared" si="171"/>
        <v>135631.73000000001</v>
      </c>
      <c r="CL83" s="38">
        <f t="shared" si="171"/>
        <v>135635.04999999999</v>
      </c>
      <c r="CM83" s="38">
        <f t="shared" si="171"/>
        <v>135638.37</v>
      </c>
      <c r="CN83" s="38">
        <f t="shared" si="171"/>
        <v>135641.70000000001</v>
      </c>
      <c r="CO83" s="38">
        <f t="shared" si="171"/>
        <v>135645.01999999999</v>
      </c>
      <c r="CP83" s="38">
        <f t="shared" si="171"/>
        <v>135648.34</v>
      </c>
      <c r="CQ83" s="38">
        <f t="shared" si="171"/>
        <v>135651.66</v>
      </c>
      <c r="CR83" s="38">
        <f t="shared" si="171"/>
        <v>188804.69</v>
      </c>
      <c r="CS83" s="38">
        <f t="shared" si="171"/>
        <v>135658.29999999999</v>
      </c>
      <c r="CT83" s="38">
        <f t="shared" si="171"/>
        <v>135661.62</v>
      </c>
      <c r="CU83" s="38">
        <f t="shared" si="171"/>
        <v>135664.94</v>
      </c>
      <c r="CV83" s="38">
        <f t="shared" si="171"/>
        <v>135668.26</v>
      </c>
      <c r="CW83" s="38">
        <f t="shared" si="171"/>
        <v>135671.57999999999</v>
      </c>
      <c r="CX83" s="38">
        <f t="shared" si="171"/>
        <v>135674.91</v>
      </c>
      <c r="CY83" s="38">
        <f t="shared" si="171"/>
        <v>135678.23000000001</v>
      </c>
      <c r="CZ83" s="38">
        <f t="shared" si="171"/>
        <v>135681.54999999999</v>
      </c>
      <c r="DA83" s="38">
        <f t="shared" si="171"/>
        <v>135684.87</v>
      </c>
      <c r="DB83" s="38">
        <f t="shared" si="171"/>
        <v>135688.19</v>
      </c>
      <c r="DC83" s="38">
        <f t="shared" si="171"/>
        <v>135691.51</v>
      </c>
      <c r="DD83" s="38">
        <f t="shared" si="171"/>
        <v>135694.82999999999</v>
      </c>
      <c r="DE83" s="38">
        <f t="shared" si="171"/>
        <v>135698.15</v>
      </c>
      <c r="DF83" s="38">
        <f t="shared" si="171"/>
        <v>465738.3</v>
      </c>
      <c r="DG83" s="38">
        <f t="shared" si="171"/>
        <v>545726.75</v>
      </c>
      <c r="DH83" s="38">
        <f t="shared" si="171"/>
        <v>213422.57</v>
      </c>
      <c r="DI83" s="38">
        <f t="shared" si="171"/>
        <v>213425.89</v>
      </c>
      <c r="DJ83" s="38">
        <f t="shared" si="171"/>
        <v>531080.69999999995</v>
      </c>
      <c r="DK83" s="38">
        <f>ROUND(DK126*DK88,2)</f>
        <v>462658.24</v>
      </c>
      <c r="DL83" s="38">
        <f>ROUND(DL126*DL88,2)</f>
        <v>467579.86</v>
      </c>
      <c r="DM83" s="38">
        <f t="shared" si="171"/>
        <v>81411.490000000005</v>
      </c>
      <c r="DN83" s="38">
        <f t="shared" si="171"/>
        <v>464644.03</v>
      </c>
      <c r="DO83" s="38">
        <f t="shared" si="171"/>
        <v>106393.15</v>
      </c>
      <c r="DP83" s="38">
        <f t="shared" si="171"/>
        <v>106396.47</v>
      </c>
      <c r="DQ83" s="38">
        <f t="shared" si="171"/>
        <v>449053.83</v>
      </c>
      <c r="DR83" s="38">
        <f t="shared" si="171"/>
        <v>449053.83</v>
      </c>
      <c r="DS83" s="38">
        <f t="shared" si="171"/>
        <v>449053.83</v>
      </c>
      <c r="DT83" s="38">
        <f t="shared" si="171"/>
        <v>449053.83</v>
      </c>
      <c r="DU83" s="38">
        <f t="shared" si="171"/>
        <v>449053.83</v>
      </c>
      <c r="DV83" s="38">
        <f t="shared" si="171"/>
        <v>501710.18</v>
      </c>
      <c r="DW83" s="38">
        <f t="shared" si="171"/>
        <v>501710.18</v>
      </c>
      <c r="DX83" s="38">
        <f t="shared" si="171"/>
        <v>501710.18</v>
      </c>
      <c r="DY83" s="38">
        <f t="shared" si="171"/>
        <v>501710.18</v>
      </c>
      <c r="DZ83" s="38">
        <f t="shared" ref="DZ83:GK83" si="172">ROUND(DZ126*DZ88,2)</f>
        <v>501710.18</v>
      </c>
      <c r="EA83" s="38">
        <f t="shared" si="172"/>
        <v>501710.18</v>
      </c>
      <c r="EB83" s="38">
        <f t="shared" si="172"/>
        <v>501710.18</v>
      </c>
      <c r="EC83" s="38">
        <f t="shared" si="172"/>
        <v>501710.18</v>
      </c>
      <c r="ED83" s="38">
        <f t="shared" si="172"/>
        <v>501710.18</v>
      </c>
      <c r="EE83" s="38">
        <f t="shared" si="172"/>
        <v>501710.18</v>
      </c>
      <c r="EF83" s="38">
        <f t="shared" si="172"/>
        <v>501710.18</v>
      </c>
      <c r="EG83" s="38">
        <f t="shared" si="172"/>
        <v>501710.18</v>
      </c>
      <c r="EH83" s="38">
        <f t="shared" si="172"/>
        <v>501710.18</v>
      </c>
      <c r="EI83" s="38">
        <f t="shared" si="172"/>
        <v>501710.18</v>
      </c>
      <c r="EJ83" s="38">
        <f t="shared" si="172"/>
        <v>501710.18</v>
      </c>
      <c r="EK83" s="38">
        <f t="shared" si="172"/>
        <v>509138.59</v>
      </c>
      <c r="EL83" s="38">
        <f t="shared" si="172"/>
        <v>509138.59</v>
      </c>
      <c r="EM83" s="38">
        <f t="shared" si="172"/>
        <v>509138.59</v>
      </c>
      <c r="EN83" s="38">
        <f t="shared" si="172"/>
        <v>509138.59</v>
      </c>
      <c r="EO83" s="38">
        <f t="shared" si="172"/>
        <v>509138.59</v>
      </c>
      <c r="EP83" s="38">
        <f t="shared" si="172"/>
        <v>509138.59</v>
      </c>
      <c r="EQ83" s="38">
        <f t="shared" si="172"/>
        <v>509138.59</v>
      </c>
      <c r="ER83" s="38">
        <f t="shared" si="172"/>
        <v>509138.59</v>
      </c>
      <c r="ES83" s="38">
        <f t="shared" si="172"/>
        <v>509138.59</v>
      </c>
      <c r="ET83" s="38">
        <f t="shared" si="172"/>
        <v>509138.59</v>
      </c>
      <c r="EU83" s="38">
        <f t="shared" si="172"/>
        <v>509138.59</v>
      </c>
      <c r="EV83" s="38">
        <f t="shared" si="172"/>
        <v>509138.59</v>
      </c>
      <c r="EW83" s="38">
        <f t="shared" si="172"/>
        <v>509138.59</v>
      </c>
      <c r="EX83" s="38">
        <f t="shared" si="172"/>
        <v>509138.59</v>
      </c>
      <c r="EY83" s="38">
        <f t="shared" si="172"/>
        <v>509138.59</v>
      </c>
      <c r="EZ83" s="38">
        <f t="shared" si="172"/>
        <v>509138.59</v>
      </c>
      <c r="FA83" s="38">
        <f t="shared" si="172"/>
        <v>561739.51</v>
      </c>
      <c r="FB83" s="38">
        <f t="shared" si="172"/>
        <v>561739.51</v>
      </c>
      <c r="FC83" s="38">
        <f t="shared" si="172"/>
        <v>561739.51</v>
      </c>
      <c r="FD83" s="38">
        <f t="shared" si="172"/>
        <v>561739.51</v>
      </c>
      <c r="FE83" s="38">
        <f t="shared" si="172"/>
        <v>561739.51</v>
      </c>
      <c r="FF83" s="38">
        <f t="shared" si="172"/>
        <v>561739.51</v>
      </c>
      <c r="FG83" s="38">
        <f t="shared" si="172"/>
        <v>561739.51</v>
      </c>
      <c r="FH83" s="38">
        <f t="shared" si="172"/>
        <v>561739.51</v>
      </c>
      <c r="FI83" s="38">
        <f t="shared" si="172"/>
        <v>561739.51</v>
      </c>
      <c r="FJ83" s="38">
        <f t="shared" si="172"/>
        <v>561739.51</v>
      </c>
      <c r="FK83" s="38">
        <f t="shared" si="172"/>
        <v>561739.51</v>
      </c>
      <c r="FL83" s="38">
        <f t="shared" si="172"/>
        <v>561739.51</v>
      </c>
      <c r="FM83" s="38">
        <f t="shared" si="172"/>
        <v>561739.51</v>
      </c>
      <c r="FN83" s="38">
        <f t="shared" si="172"/>
        <v>561739.51</v>
      </c>
      <c r="FO83" s="38">
        <f t="shared" si="172"/>
        <v>561739.51</v>
      </c>
      <c r="FP83" s="38">
        <f t="shared" si="172"/>
        <v>569167.92000000004</v>
      </c>
      <c r="FQ83" s="38">
        <f t="shared" si="172"/>
        <v>569167.92000000004</v>
      </c>
      <c r="FR83" s="38">
        <f t="shared" si="172"/>
        <v>569167.92000000004</v>
      </c>
      <c r="FS83" s="38">
        <f t="shared" si="172"/>
        <v>569167.92000000004</v>
      </c>
      <c r="FT83" s="38">
        <f t="shared" si="172"/>
        <v>569167.92000000004</v>
      </c>
      <c r="FU83" s="38">
        <f t="shared" si="172"/>
        <v>569167.92000000004</v>
      </c>
      <c r="FV83" s="38">
        <f t="shared" si="172"/>
        <v>569167.92000000004</v>
      </c>
      <c r="FW83" s="38">
        <f t="shared" si="172"/>
        <v>569167.92000000004</v>
      </c>
      <c r="FX83" s="38">
        <f t="shared" si="172"/>
        <v>569167.92000000004</v>
      </c>
      <c r="FY83" s="38">
        <f t="shared" si="172"/>
        <v>569167.92000000004</v>
      </c>
      <c r="FZ83" s="38">
        <f t="shared" si="172"/>
        <v>569167.92000000004</v>
      </c>
      <c r="GA83" s="38">
        <f t="shared" si="172"/>
        <v>569167.92000000004</v>
      </c>
      <c r="GB83" s="38">
        <f t="shared" si="172"/>
        <v>569167.92000000004</v>
      </c>
      <c r="GC83" s="38">
        <f t="shared" si="172"/>
        <v>569167.92000000004</v>
      </c>
      <c r="GD83" s="38">
        <f t="shared" si="172"/>
        <v>569167.92000000004</v>
      </c>
      <c r="GE83" s="38">
        <f t="shared" si="172"/>
        <v>620073.87</v>
      </c>
      <c r="GF83" s="38">
        <f t="shared" si="172"/>
        <v>620073.87</v>
      </c>
      <c r="GG83" s="38">
        <f t="shared" si="172"/>
        <v>620073.87</v>
      </c>
      <c r="GH83" s="38">
        <f t="shared" si="172"/>
        <v>620073.87</v>
      </c>
      <c r="GI83" s="38">
        <f t="shared" si="172"/>
        <v>620073.87</v>
      </c>
      <c r="GJ83" s="38">
        <f t="shared" si="172"/>
        <v>620073.87</v>
      </c>
      <c r="GK83" s="38">
        <f t="shared" si="172"/>
        <v>620073.87</v>
      </c>
      <c r="GL83" s="38">
        <f t="shared" ref="GL83:IW83" si="173">ROUND(GL126*GL88,2)</f>
        <v>620073.87</v>
      </c>
      <c r="GM83" s="38">
        <f t="shared" si="173"/>
        <v>620073.87</v>
      </c>
      <c r="GN83" s="38">
        <f t="shared" si="173"/>
        <v>620073.87</v>
      </c>
      <c r="GO83" s="38">
        <f t="shared" si="173"/>
        <v>620073.87</v>
      </c>
      <c r="GP83" s="38">
        <f t="shared" si="173"/>
        <v>620073.87</v>
      </c>
      <c r="GQ83" s="38">
        <f t="shared" si="173"/>
        <v>620073.87</v>
      </c>
      <c r="GR83" s="38">
        <f t="shared" si="173"/>
        <v>620073.87</v>
      </c>
      <c r="GS83" s="38">
        <f t="shared" si="173"/>
        <v>620073.87</v>
      </c>
      <c r="GT83" s="38">
        <f t="shared" si="173"/>
        <v>627502.29</v>
      </c>
      <c r="GU83" s="38">
        <f t="shared" si="173"/>
        <v>627502.29</v>
      </c>
      <c r="GV83" s="38">
        <f t="shared" si="173"/>
        <v>627502.29</v>
      </c>
      <c r="GW83" s="38">
        <f t="shared" si="173"/>
        <v>627502.29</v>
      </c>
      <c r="GX83" s="38">
        <f t="shared" si="173"/>
        <v>627424.11</v>
      </c>
      <c r="GY83" s="38">
        <f t="shared" si="173"/>
        <v>627502.29</v>
      </c>
      <c r="GZ83" s="38">
        <f t="shared" si="173"/>
        <v>627502.29</v>
      </c>
      <c r="HA83" s="38">
        <f t="shared" si="173"/>
        <v>627502.29</v>
      </c>
      <c r="HB83" s="38">
        <f t="shared" si="173"/>
        <v>627502.29</v>
      </c>
      <c r="HC83" s="38">
        <f t="shared" si="173"/>
        <v>627502.29</v>
      </c>
      <c r="HD83" s="38">
        <f t="shared" si="173"/>
        <v>627502.29</v>
      </c>
      <c r="HE83" s="38">
        <f t="shared" si="173"/>
        <v>627502.29</v>
      </c>
      <c r="HF83" s="38">
        <f t="shared" si="173"/>
        <v>627502.29</v>
      </c>
      <c r="HG83" s="38">
        <f t="shared" si="173"/>
        <v>627502.29</v>
      </c>
      <c r="HH83" s="38">
        <f t="shared" si="173"/>
        <v>627502.29</v>
      </c>
      <c r="HI83" s="38">
        <f t="shared" si="173"/>
        <v>627502.29</v>
      </c>
      <c r="HJ83" s="38">
        <f t="shared" si="173"/>
        <v>677597.81</v>
      </c>
      <c r="HK83" s="38">
        <f t="shared" si="173"/>
        <v>677597.81</v>
      </c>
      <c r="HL83" s="38">
        <f t="shared" si="173"/>
        <v>677597.81</v>
      </c>
      <c r="HM83" s="38">
        <f t="shared" si="173"/>
        <v>677597.81</v>
      </c>
      <c r="HN83" s="38">
        <f t="shared" si="173"/>
        <v>677597.81</v>
      </c>
      <c r="HO83" s="38">
        <f t="shared" si="173"/>
        <v>677597.81</v>
      </c>
      <c r="HP83" s="38">
        <f t="shared" si="173"/>
        <v>677597.81</v>
      </c>
      <c r="HQ83" s="38">
        <f t="shared" si="173"/>
        <v>677597.81</v>
      </c>
      <c r="HR83" s="38">
        <f t="shared" si="173"/>
        <v>677597.81</v>
      </c>
      <c r="HS83" s="38">
        <f t="shared" si="173"/>
        <v>677597.81</v>
      </c>
      <c r="HT83" s="38">
        <f t="shared" si="173"/>
        <v>677597.81</v>
      </c>
      <c r="HU83" s="38">
        <f t="shared" si="173"/>
        <v>677597.81</v>
      </c>
      <c r="HV83" s="38">
        <f t="shared" si="173"/>
        <v>677597.81</v>
      </c>
      <c r="HW83" s="38">
        <f t="shared" si="173"/>
        <v>677597.81</v>
      </c>
      <c r="HX83" s="38">
        <f t="shared" si="173"/>
        <v>677597.81</v>
      </c>
      <c r="HY83" s="38">
        <f t="shared" si="173"/>
        <v>685026.22</v>
      </c>
      <c r="HZ83" s="38">
        <f t="shared" si="173"/>
        <v>685026.22</v>
      </c>
      <c r="IA83" s="38">
        <f t="shared" si="173"/>
        <v>685026.22</v>
      </c>
      <c r="IB83" s="38">
        <f t="shared" si="173"/>
        <v>685026.22</v>
      </c>
      <c r="IC83" s="38">
        <f t="shared" si="173"/>
        <v>685026.22</v>
      </c>
      <c r="ID83" s="38">
        <f t="shared" si="173"/>
        <v>685026.22</v>
      </c>
      <c r="IE83" s="38">
        <f t="shared" si="173"/>
        <v>685026.22</v>
      </c>
      <c r="IF83" s="38">
        <f t="shared" si="173"/>
        <v>685026.22</v>
      </c>
      <c r="IG83" s="38">
        <f t="shared" si="173"/>
        <v>685026.22</v>
      </c>
      <c r="IH83" s="38">
        <f t="shared" si="173"/>
        <v>685026.22</v>
      </c>
      <c r="II83" s="38">
        <f t="shared" si="173"/>
        <v>685026.22</v>
      </c>
      <c r="IJ83" s="38">
        <f t="shared" si="173"/>
        <v>685026.22</v>
      </c>
      <c r="IK83" s="38">
        <f t="shared" si="173"/>
        <v>685026.22</v>
      </c>
      <c r="IL83" s="38">
        <f t="shared" si="173"/>
        <v>685026.22</v>
      </c>
      <c r="IM83" s="38">
        <f t="shared" si="173"/>
        <v>685026.22</v>
      </c>
      <c r="IN83" s="38">
        <f t="shared" si="173"/>
        <v>685026.22</v>
      </c>
      <c r="IO83" s="38">
        <f t="shared" si="173"/>
        <v>734411.35</v>
      </c>
      <c r="IP83" s="38">
        <f t="shared" si="173"/>
        <v>734411.35</v>
      </c>
      <c r="IQ83" s="38">
        <f t="shared" si="173"/>
        <v>734411.35</v>
      </c>
      <c r="IR83" s="38">
        <f t="shared" si="173"/>
        <v>734411.35</v>
      </c>
      <c r="IS83" s="38">
        <f t="shared" si="173"/>
        <v>734411.35</v>
      </c>
      <c r="IT83" s="38">
        <f t="shared" si="173"/>
        <v>734411.35</v>
      </c>
      <c r="IU83" s="38">
        <f t="shared" si="173"/>
        <v>734411.35</v>
      </c>
      <c r="IV83" s="38">
        <f t="shared" si="173"/>
        <v>734411.35</v>
      </c>
      <c r="IW83" s="38">
        <f t="shared" si="173"/>
        <v>734411.35</v>
      </c>
      <c r="IX83" s="38">
        <f t="shared" ref="IX83:LI83" si="174">ROUND(IX126*IX88,2)</f>
        <v>734411.35</v>
      </c>
      <c r="IY83" s="38">
        <f t="shared" si="174"/>
        <v>734411.35</v>
      </c>
      <c r="IZ83" s="38">
        <f t="shared" si="174"/>
        <v>734411.35</v>
      </c>
      <c r="JA83" s="38">
        <f t="shared" si="174"/>
        <v>734411.35</v>
      </c>
      <c r="JB83" s="38">
        <f t="shared" si="174"/>
        <v>734411.35</v>
      </c>
      <c r="JC83" s="38">
        <f t="shared" si="174"/>
        <v>734411.35</v>
      </c>
      <c r="JD83" s="38">
        <f t="shared" si="174"/>
        <v>741839.77</v>
      </c>
      <c r="JE83" s="38">
        <f t="shared" si="174"/>
        <v>741839.77</v>
      </c>
      <c r="JF83" s="38">
        <f t="shared" si="174"/>
        <v>741839.77</v>
      </c>
      <c r="JG83" s="38">
        <f t="shared" si="174"/>
        <v>741839.77</v>
      </c>
      <c r="JH83" s="38">
        <f t="shared" si="174"/>
        <v>741839.77</v>
      </c>
      <c r="JI83" s="38">
        <f t="shared" si="174"/>
        <v>741839.77</v>
      </c>
      <c r="JJ83" s="38">
        <f t="shared" si="174"/>
        <v>741839.77</v>
      </c>
      <c r="JK83" s="38">
        <f t="shared" si="174"/>
        <v>741839.77</v>
      </c>
      <c r="JL83" s="38">
        <f t="shared" si="174"/>
        <v>741839.77</v>
      </c>
      <c r="JM83" s="38">
        <f t="shared" si="174"/>
        <v>741839.77</v>
      </c>
      <c r="JN83" s="38">
        <f t="shared" si="174"/>
        <v>741839.77</v>
      </c>
      <c r="JO83" s="38">
        <f t="shared" si="174"/>
        <v>741839.77</v>
      </c>
      <c r="JP83" s="38">
        <f t="shared" si="174"/>
        <v>741839.77</v>
      </c>
      <c r="JQ83" s="38">
        <f t="shared" si="174"/>
        <v>741839.77</v>
      </c>
      <c r="JR83" s="38">
        <f t="shared" si="174"/>
        <v>741839.77</v>
      </c>
      <c r="JS83" s="38">
        <f t="shared" si="174"/>
        <v>787685.57</v>
      </c>
      <c r="JT83" s="38">
        <f t="shared" si="174"/>
        <v>787685.57</v>
      </c>
      <c r="JU83" s="38">
        <f t="shared" si="174"/>
        <v>787685.57</v>
      </c>
      <c r="JV83" s="38">
        <f t="shared" si="174"/>
        <v>787685.57</v>
      </c>
      <c r="JW83" s="38">
        <f t="shared" si="174"/>
        <v>787685.57</v>
      </c>
      <c r="JX83" s="38">
        <f t="shared" si="174"/>
        <v>787685.57</v>
      </c>
      <c r="JY83" s="38">
        <f t="shared" si="174"/>
        <v>787685.57</v>
      </c>
      <c r="JZ83" s="38">
        <f t="shared" si="174"/>
        <v>787685.57</v>
      </c>
      <c r="KA83" s="38">
        <f t="shared" si="174"/>
        <v>787685.57</v>
      </c>
      <c r="KB83" s="38">
        <f t="shared" si="174"/>
        <v>787685.57</v>
      </c>
      <c r="KC83" s="38">
        <f t="shared" si="174"/>
        <v>787685.57</v>
      </c>
      <c r="KD83" s="38">
        <f t="shared" si="174"/>
        <v>787685.57</v>
      </c>
      <c r="KE83" s="38">
        <f t="shared" si="174"/>
        <v>787685.57</v>
      </c>
      <c r="KF83" s="38">
        <f t="shared" si="174"/>
        <v>787685.57</v>
      </c>
      <c r="KG83" s="38">
        <f t="shared" si="174"/>
        <v>787685.57</v>
      </c>
      <c r="KH83" s="38">
        <f t="shared" si="174"/>
        <v>795113.99</v>
      </c>
      <c r="KI83" s="38">
        <f t="shared" si="174"/>
        <v>795113.99</v>
      </c>
      <c r="KJ83" s="38">
        <f t="shared" si="174"/>
        <v>795113.99</v>
      </c>
      <c r="KK83" s="38">
        <f t="shared" si="174"/>
        <v>795113.99</v>
      </c>
      <c r="KL83" s="38">
        <f t="shared" si="174"/>
        <v>795113.99</v>
      </c>
      <c r="KM83" s="38">
        <f t="shared" si="174"/>
        <v>795113.99</v>
      </c>
      <c r="KN83" s="38">
        <f t="shared" si="174"/>
        <v>795113.99</v>
      </c>
      <c r="KO83" s="38">
        <f t="shared" si="174"/>
        <v>795113.99</v>
      </c>
      <c r="KP83" s="38">
        <f t="shared" si="174"/>
        <v>795113.99</v>
      </c>
      <c r="KQ83" s="38">
        <f t="shared" si="174"/>
        <v>795113.99</v>
      </c>
      <c r="KR83" s="38">
        <f t="shared" si="174"/>
        <v>795113.99</v>
      </c>
      <c r="KS83" s="38">
        <f t="shared" si="174"/>
        <v>795113.99</v>
      </c>
      <c r="KT83" s="38">
        <f t="shared" si="174"/>
        <v>795113.99</v>
      </c>
      <c r="KU83" s="38">
        <f t="shared" si="174"/>
        <v>795113.99</v>
      </c>
      <c r="KV83" s="38">
        <f t="shared" si="174"/>
        <v>795113.99</v>
      </c>
      <c r="KW83" s="38">
        <f t="shared" si="174"/>
        <v>795113.99</v>
      </c>
      <c r="KX83" s="38">
        <f t="shared" si="174"/>
        <v>840295.49</v>
      </c>
      <c r="KY83" s="38">
        <f t="shared" si="174"/>
        <v>840295.49</v>
      </c>
      <c r="KZ83" s="38">
        <f t="shared" si="174"/>
        <v>840295.49</v>
      </c>
      <c r="LA83" s="38">
        <f t="shared" si="174"/>
        <v>840295.49</v>
      </c>
      <c r="LB83" s="38">
        <f t="shared" si="174"/>
        <v>840295.49</v>
      </c>
      <c r="LC83" s="38">
        <f t="shared" si="174"/>
        <v>840295.49</v>
      </c>
      <c r="LD83" s="38">
        <f t="shared" si="174"/>
        <v>840295.49</v>
      </c>
      <c r="LE83" s="38">
        <f t="shared" si="174"/>
        <v>840295.49</v>
      </c>
      <c r="LF83" s="38">
        <f t="shared" si="174"/>
        <v>840295.49</v>
      </c>
      <c r="LG83" s="38">
        <f t="shared" si="174"/>
        <v>840295.49</v>
      </c>
      <c r="LH83" s="38">
        <f t="shared" si="174"/>
        <v>840295.49</v>
      </c>
      <c r="LI83" s="38">
        <f t="shared" si="174"/>
        <v>840295.49</v>
      </c>
      <c r="LJ83" s="38">
        <f t="shared" ref="LJ83:NB83" si="175">ROUND(LJ126*LJ88,2)</f>
        <v>840295.49</v>
      </c>
      <c r="LK83" s="38">
        <f t="shared" si="175"/>
        <v>840295.49</v>
      </c>
      <c r="LL83" s="38">
        <f t="shared" si="175"/>
        <v>840295.49</v>
      </c>
      <c r="LM83" s="38">
        <f t="shared" si="175"/>
        <v>847723.91</v>
      </c>
      <c r="LN83" s="38">
        <f t="shared" si="175"/>
        <v>847723.91</v>
      </c>
      <c r="LO83" s="38">
        <f t="shared" si="175"/>
        <v>847723.91</v>
      </c>
      <c r="LP83" s="38">
        <f t="shared" si="175"/>
        <v>847723.91</v>
      </c>
      <c r="LQ83" s="38">
        <f t="shared" si="175"/>
        <v>847723.91</v>
      </c>
      <c r="LR83" s="38">
        <f t="shared" si="175"/>
        <v>847723.91</v>
      </c>
      <c r="LS83" s="38">
        <f t="shared" si="175"/>
        <v>847723.91</v>
      </c>
      <c r="LT83" s="38">
        <f t="shared" si="175"/>
        <v>847723.91</v>
      </c>
      <c r="LU83" s="38">
        <f t="shared" si="175"/>
        <v>847723.91</v>
      </c>
      <c r="LV83" s="38">
        <f t="shared" si="175"/>
        <v>847723.91</v>
      </c>
      <c r="LW83" s="38">
        <f t="shared" si="175"/>
        <v>847723.91</v>
      </c>
      <c r="LX83" s="38">
        <f t="shared" si="175"/>
        <v>847723.91</v>
      </c>
      <c r="LY83" s="38">
        <f t="shared" si="175"/>
        <v>847723.91</v>
      </c>
      <c r="LZ83" s="38">
        <f t="shared" si="175"/>
        <v>847723.91</v>
      </c>
      <c r="MA83" s="38">
        <f t="shared" si="175"/>
        <v>847723.91</v>
      </c>
      <c r="MB83" s="38">
        <f t="shared" si="175"/>
        <v>890464.74</v>
      </c>
      <c r="MC83" s="38">
        <f t="shared" si="175"/>
        <v>890464.74</v>
      </c>
      <c r="MD83" s="38">
        <f t="shared" si="175"/>
        <v>890464.74</v>
      </c>
      <c r="ME83" s="38">
        <f t="shared" si="175"/>
        <v>890464.74</v>
      </c>
      <c r="MF83" s="38">
        <f t="shared" si="175"/>
        <v>890464.74</v>
      </c>
      <c r="MG83" s="38">
        <f t="shared" si="175"/>
        <v>890464.74</v>
      </c>
      <c r="MH83" s="38">
        <f t="shared" si="175"/>
        <v>890464.74</v>
      </c>
      <c r="MI83" s="38">
        <f t="shared" si="175"/>
        <v>890464.74</v>
      </c>
      <c r="MJ83" s="38">
        <f t="shared" si="175"/>
        <v>890464.74</v>
      </c>
      <c r="MK83" s="38">
        <f t="shared" si="175"/>
        <v>890464.74</v>
      </c>
      <c r="ML83" s="38">
        <f t="shared" si="175"/>
        <v>890464.74</v>
      </c>
      <c r="MM83" s="38">
        <f t="shared" si="175"/>
        <v>890464.74</v>
      </c>
      <c r="MN83" s="38">
        <f t="shared" si="175"/>
        <v>890464.74</v>
      </c>
      <c r="MO83" s="38">
        <f t="shared" si="175"/>
        <v>890464.74</v>
      </c>
      <c r="MP83" s="38">
        <f t="shared" si="175"/>
        <v>890464.74</v>
      </c>
      <c r="MQ83" s="38">
        <f t="shared" si="175"/>
        <v>897893.16</v>
      </c>
      <c r="MR83" s="38">
        <f t="shared" si="175"/>
        <v>897893.16</v>
      </c>
      <c r="MS83" s="38">
        <f t="shared" si="175"/>
        <v>897893.16</v>
      </c>
      <c r="MT83" s="38">
        <f t="shared" si="175"/>
        <v>897893.16</v>
      </c>
      <c r="MU83" s="38">
        <f t="shared" si="175"/>
        <v>897893.16</v>
      </c>
      <c r="MV83" s="38">
        <f t="shared" si="175"/>
        <v>897893.16</v>
      </c>
      <c r="MW83" s="38">
        <f t="shared" si="175"/>
        <v>897893.16</v>
      </c>
      <c r="MX83" s="38">
        <f t="shared" si="175"/>
        <v>897893.16</v>
      </c>
      <c r="MY83" s="38">
        <f t="shared" si="175"/>
        <v>897893.16</v>
      </c>
      <c r="MZ83" s="38">
        <f t="shared" si="175"/>
        <v>897893.16</v>
      </c>
      <c r="NA83" s="38">
        <f t="shared" si="175"/>
        <v>897893.16</v>
      </c>
      <c r="NB83" s="38">
        <f t="shared" si="175"/>
        <v>897893.16</v>
      </c>
    </row>
    <row r="84" spans="1:366" ht="15.75">
      <c r="A84" s="35" t="s">
        <v>191</v>
      </c>
      <c r="B84" s="36">
        <f>+B82+B83</f>
        <v>707580.39999999991</v>
      </c>
      <c r="C84" s="36">
        <f t="shared" ref="C84:BN84" si="176">+C82+C83</f>
        <v>697272.8</v>
      </c>
      <c r="D84" s="36">
        <f t="shared" si="176"/>
        <v>691908.32999999984</v>
      </c>
      <c r="E84" s="36">
        <f t="shared" si="176"/>
        <v>691201.92999999993</v>
      </c>
      <c r="F84" s="36">
        <f t="shared" si="176"/>
        <v>716829.64</v>
      </c>
      <c r="G84" s="36">
        <f t="shared" si="176"/>
        <v>691201.92999999993</v>
      </c>
      <c r="H84" s="36">
        <f t="shared" si="176"/>
        <v>691201.92999999993</v>
      </c>
      <c r="I84" s="36">
        <f t="shared" si="176"/>
        <v>691201.92999999993</v>
      </c>
      <c r="J84" s="36">
        <f t="shared" si="176"/>
        <v>692208.64999999991</v>
      </c>
      <c r="K84" s="36">
        <f t="shared" si="176"/>
        <v>691201.92999999993</v>
      </c>
      <c r="L84" s="36">
        <f t="shared" si="176"/>
        <v>692288.3</v>
      </c>
      <c r="M84" s="36">
        <f t="shared" si="176"/>
        <v>691201.92999999993</v>
      </c>
      <c r="N84" s="36">
        <f t="shared" si="176"/>
        <v>691201.92999999993</v>
      </c>
      <c r="O84" s="36">
        <f t="shared" si="176"/>
        <v>691201.92999999993</v>
      </c>
      <c r="P84" s="36">
        <f t="shared" si="176"/>
        <v>691201.92999999993</v>
      </c>
      <c r="Q84" s="36">
        <f t="shared" si="176"/>
        <v>691201.92999999993</v>
      </c>
      <c r="R84" s="36">
        <f t="shared" si="176"/>
        <v>691201.92999999993</v>
      </c>
      <c r="S84" s="37">
        <f t="shared" si="176"/>
        <v>691201.92999999993</v>
      </c>
      <c r="T84" s="37">
        <f t="shared" si="176"/>
        <v>695039.34999999986</v>
      </c>
      <c r="U84" s="37">
        <f t="shared" si="176"/>
        <v>707130.50999999989</v>
      </c>
      <c r="V84" s="37">
        <f t="shared" si="176"/>
        <v>691201.92999999993</v>
      </c>
      <c r="W84" s="37">
        <f t="shared" si="176"/>
        <v>693138.53</v>
      </c>
      <c r="X84" s="37">
        <f t="shared" si="176"/>
        <v>691201.92999999993</v>
      </c>
      <c r="Y84" s="37">
        <f t="shared" si="176"/>
        <v>697542.40999999992</v>
      </c>
      <c r="Z84" s="37">
        <f t="shared" si="176"/>
        <v>699476.39999999991</v>
      </c>
      <c r="AA84" s="37">
        <f t="shared" si="176"/>
        <v>697258.06</v>
      </c>
      <c r="AB84" s="37">
        <f t="shared" si="176"/>
        <v>709806.97</v>
      </c>
      <c r="AC84" s="37">
        <f t="shared" si="176"/>
        <v>753105.98</v>
      </c>
      <c r="AD84" s="37">
        <f t="shared" si="176"/>
        <v>711006.54</v>
      </c>
      <c r="AE84" s="37">
        <f t="shared" si="176"/>
        <v>-405066.79999999993</v>
      </c>
      <c r="AF84" s="37">
        <f t="shared" si="176"/>
        <v>8154825.5899999989</v>
      </c>
      <c r="AG84" s="37">
        <f t="shared" si="176"/>
        <v>8237794.7399999993</v>
      </c>
      <c r="AH84" s="37">
        <f t="shared" si="176"/>
        <v>8291069.0299999993</v>
      </c>
      <c r="AI84" s="37">
        <f t="shared" si="176"/>
        <v>8294829.2999999998</v>
      </c>
      <c r="AJ84" s="37">
        <f t="shared" si="176"/>
        <v>8296255.9399999985</v>
      </c>
      <c r="AK84" s="37">
        <f t="shared" si="176"/>
        <v>8511322.3599999994</v>
      </c>
      <c r="AL84" s="37">
        <f t="shared" si="176"/>
        <v>8513008.4399999995</v>
      </c>
      <c r="AM84" s="37">
        <f t="shared" si="176"/>
        <v>8513482.8999999985</v>
      </c>
      <c r="AN84" s="37">
        <f t="shared" si="176"/>
        <v>8516632.589999998</v>
      </c>
      <c r="AO84" s="37">
        <f t="shared" si="176"/>
        <v>8518534.8599999994</v>
      </c>
      <c r="AP84" s="37">
        <f t="shared" si="176"/>
        <v>8520568.7799999993</v>
      </c>
      <c r="AQ84" s="37">
        <f t="shared" si="176"/>
        <v>3939463.0799999991</v>
      </c>
      <c r="AR84" s="37">
        <f t="shared" si="176"/>
        <v>862921</v>
      </c>
      <c r="AS84" s="37">
        <f t="shared" si="176"/>
        <v>656922.99</v>
      </c>
      <c r="AT84" s="37">
        <f t="shared" si="176"/>
        <v>2625007.0500000003</v>
      </c>
      <c r="AU84" s="37">
        <f t="shared" si="176"/>
        <v>863501.96999999986</v>
      </c>
      <c r="AV84" s="37">
        <f t="shared" si="176"/>
        <v>1059947.0499999998</v>
      </c>
      <c r="AW84" s="37">
        <f t="shared" si="176"/>
        <v>1080910.8499999999</v>
      </c>
      <c r="AX84" s="37">
        <f t="shared" si="176"/>
        <v>1089086.1399999999</v>
      </c>
      <c r="AY84" s="37">
        <f t="shared" si="176"/>
        <v>856839.48999999976</v>
      </c>
      <c r="AZ84" s="37">
        <f t="shared" si="176"/>
        <v>873695.64000000013</v>
      </c>
      <c r="BA84" s="37">
        <f t="shared" si="176"/>
        <v>816675.75999999989</v>
      </c>
      <c r="BB84" s="37">
        <f t="shared" si="176"/>
        <v>1050302.7500000005</v>
      </c>
      <c r="BC84" s="37">
        <f t="shared" si="176"/>
        <v>1147748.7200000004</v>
      </c>
      <c r="BD84" s="37">
        <f t="shared" si="176"/>
        <v>1182022.9400000004</v>
      </c>
      <c r="BE84" s="37">
        <f t="shared" si="176"/>
        <v>1239390.3300000005</v>
      </c>
      <c r="BF84" s="37">
        <f t="shared" si="176"/>
        <v>1141801.55</v>
      </c>
      <c r="BG84" s="37">
        <f t="shared" si="176"/>
        <v>981444.00000000023</v>
      </c>
      <c r="BH84" s="37">
        <f t="shared" si="176"/>
        <v>4048001.7999999993</v>
      </c>
      <c r="BI84" s="37">
        <f t="shared" si="176"/>
        <v>4163700.0699999994</v>
      </c>
      <c r="BJ84" s="37">
        <f t="shared" si="176"/>
        <v>4243922.2199999988</v>
      </c>
      <c r="BK84" s="37">
        <f t="shared" si="176"/>
        <v>4247682.4899999993</v>
      </c>
      <c r="BL84" s="37">
        <f t="shared" si="176"/>
        <v>4249109.129999999</v>
      </c>
      <c r="BM84" s="37">
        <f t="shared" si="176"/>
        <v>4482388.2299999995</v>
      </c>
      <c r="BN84" s="37">
        <f t="shared" si="176"/>
        <v>4766925.33</v>
      </c>
      <c r="BO84" s="37">
        <f t="shared" ref="BO84:DZ84" si="177">+BO82+BO83</f>
        <v>4767399.79</v>
      </c>
      <c r="BP84" s="37">
        <f t="shared" si="177"/>
        <v>4773763.05</v>
      </c>
      <c r="BQ84" s="37">
        <f t="shared" si="177"/>
        <v>4776015.29</v>
      </c>
      <c r="BR84" s="37">
        <f t="shared" si="177"/>
        <v>4780141.05</v>
      </c>
      <c r="BS84" s="37">
        <f t="shared" si="177"/>
        <v>4796454.25</v>
      </c>
      <c r="BT84" s="37">
        <f t="shared" si="177"/>
        <v>4806452.8</v>
      </c>
      <c r="BU84" s="37">
        <f t="shared" si="177"/>
        <v>3101376.1500000004</v>
      </c>
      <c r="BV84" s="37">
        <f t="shared" si="177"/>
        <v>1378335.4100000001</v>
      </c>
      <c r="BW84" s="37">
        <f t="shared" si="177"/>
        <v>889383.14000000048</v>
      </c>
      <c r="BX84" s="37">
        <f t="shared" si="177"/>
        <v>863447.79</v>
      </c>
      <c r="BY84" s="37">
        <f t="shared" si="177"/>
        <v>884411.59000000008</v>
      </c>
      <c r="BZ84" s="37">
        <f t="shared" si="177"/>
        <v>893374.88000000012</v>
      </c>
      <c r="CA84" s="37">
        <f t="shared" si="177"/>
        <v>902586.00000000012</v>
      </c>
      <c r="CB84" s="37">
        <f t="shared" si="177"/>
        <v>836475.01000000013</v>
      </c>
      <c r="CC84" s="37">
        <f t="shared" si="177"/>
        <v>849622.24000000011</v>
      </c>
      <c r="CD84" s="37">
        <f t="shared" si="177"/>
        <v>962719.29000000027</v>
      </c>
      <c r="CE84" s="37">
        <f>+CE82+CE83</f>
        <v>1104776.1499999997</v>
      </c>
      <c r="CF84" s="37">
        <f t="shared" si="177"/>
        <v>1138963.5999999999</v>
      </c>
      <c r="CG84" s="37">
        <f t="shared" si="177"/>
        <v>1198072.6199999999</v>
      </c>
      <c r="CH84" s="37">
        <f t="shared" si="177"/>
        <v>1056559.9100000008</v>
      </c>
      <c r="CI84" s="37">
        <f t="shared" si="177"/>
        <v>964642.0700000003</v>
      </c>
      <c r="CJ84" s="37">
        <f t="shared" si="177"/>
        <v>1872119.8399999996</v>
      </c>
      <c r="CK84" s="37">
        <f t="shared" si="177"/>
        <v>2012609.8599999996</v>
      </c>
      <c r="CL84" s="37">
        <f t="shared" si="177"/>
        <v>2574500.92</v>
      </c>
      <c r="CM84" s="37">
        <f t="shared" si="177"/>
        <v>1300275.2100000004</v>
      </c>
      <c r="CN84" s="37">
        <f t="shared" si="177"/>
        <v>1417131.26</v>
      </c>
      <c r="CO84" s="37">
        <f t="shared" si="177"/>
        <v>1494528.4500000002</v>
      </c>
      <c r="CP84" s="37">
        <f t="shared" si="177"/>
        <v>1498292.0400000003</v>
      </c>
      <c r="CQ84" s="37">
        <f t="shared" si="177"/>
        <v>1499721.9999999998</v>
      </c>
      <c r="CR84" s="37">
        <f t="shared" si="177"/>
        <v>1736531.5199999998</v>
      </c>
      <c r="CS84" s="37">
        <f t="shared" si="177"/>
        <v>1685939.98</v>
      </c>
      <c r="CT84" s="37">
        <f t="shared" si="177"/>
        <v>1686417.7599999998</v>
      </c>
      <c r="CU84" s="37">
        <f t="shared" si="177"/>
        <v>1692803.8199999998</v>
      </c>
      <c r="CV84" s="37">
        <f t="shared" si="177"/>
        <v>1695059.38</v>
      </c>
      <c r="CW84" s="37">
        <f t="shared" si="177"/>
        <v>1699188.46</v>
      </c>
      <c r="CX84" s="37">
        <f t="shared" si="177"/>
        <v>1715524.6199999999</v>
      </c>
      <c r="CY84" s="37">
        <f t="shared" si="177"/>
        <v>1725526.49</v>
      </c>
      <c r="CZ84" s="37">
        <f t="shared" si="177"/>
        <v>1729510.1600000001</v>
      </c>
      <c r="DA84" s="37">
        <f t="shared" si="177"/>
        <v>1738079.69</v>
      </c>
      <c r="DB84" s="37">
        <f t="shared" si="177"/>
        <v>1768642.29</v>
      </c>
      <c r="DC84" s="37">
        <f t="shared" si="177"/>
        <v>1802303.82</v>
      </c>
      <c r="DD84" s="37">
        <f t="shared" si="177"/>
        <v>1823270.9400000002</v>
      </c>
      <c r="DE84" s="37">
        <f t="shared" si="177"/>
        <v>749205.99</v>
      </c>
      <c r="DF84" s="37">
        <f t="shared" si="177"/>
        <v>1293757.5400000003</v>
      </c>
      <c r="DG84" s="37">
        <f>+DG82+DG83</f>
        <v>1221198.2400000002</v>
      </c>
      <c r="DH84" s="37">
        <f t="shared" si="177"/>
        <v>926021.39000000013</v>
      </c>
      <c r="DI84" s="37">
        <f t="shared" si="177"/>
        <v>931611.9600000002</v>
      </c>
      <c r="DJ84" s="37">
        <f t="shared" si="177"/>
        <v>1164789.3199999998</v>
      </c>
      <c r="DK84" s="37">
        <f t="shared" si="177"/>
        <v>1416403.9600000004</v>
      </c>
      <c r="DL84" s="37">
        <f>+DL82+DL83</f>
        <v>1326161.5699999998</v>
      </c>
      <c r="DM84" s="37">
        <f t="shared" si="177"/>
        <v>1157456.0999999999</v>
      </c>
      <c r="DN84" s="37">
        <f t="shared" si="177"/>
        <v>1641211.2700000003</v>
      </c>
      <c r="DO84" s="37">
        <f t="shared" si="177"/>
        <v>1492106.6</v>
      </c>
      <c r="DP84" s="37">
        <f t="shared" si="177"/>
        <v>1634107.0500000003</v>
      </c>
      <c r="DQ84" s="37">
        <f t="shared" si="177"/>
        <v>3616512.1999999997</v>
      </c>
      <c r="DR84" s="37">
        <f t="shared" si="177"/>
        <v>3733364.92</v>
      </c>
      <c r="DS84" s="37">
        <f t="shared" si="177"/>
        <v>3810760.46</v>
      </c>
      <c r="DT84" s="37">
        <f t="shared" si="177"/>
        <v>3814520.73</v>
      </c>
      <c r="DU84" s="37">
        <f t="shared" si="177"/>
        <v>3815947.3699999996</v>
      </c>
      <c r="DV84" s="37">
        <f t="shared" si="177"/>
        <v>4052262.16</v>
      </c>
      <c r="DW84" s="37">
        <f t="shared" si="177"/>
        <v>4054817.01</v>
      </c>
      <c r="DX84" s="37">
        <f t="shared" si="177"/>
        <v>4055291.4699999997</v>
      </c>
      <c r="DY84" s="37">
        <f t="shared" si="177"/>
        <v>4061654.73</v>
      </c>
      <c r="DZ84" s="37">
        <f t="shared" si="177"/>
        <v>4063906.9699999997</v>
      </c>
      <c r="EA84" s="37">
        <f t="shared" ref="EA84:GL84" si="178">+EA82+EA83</f>
        <v>4068032.73</v>
      </c>
      <c r="EB84" s="37">
        <f t="shared" si="178"/>
        <v>4084348.87</v>
      </c>
      <c r="EC84" s="37">
        <f t="shared" si="178"/>
        <v>4094347.42</v>
      </c>
      <c r="ED84" s="37">
        <f t="shared" si="178"/>
        <v>4098327.77</v>
      </c>
      <c r="EE84" s="37">
        <f t="shared" si="178"/>
        <v>4106893.98</v>
      </c>
      <c r="EF84" s="37">
        <f t="shared" si="178"/>
        <v>4137453.26</v>
      </c>
      <c r="EG84" s="37">
        <f t="shared" si="178"/>
        <v>4171086.74</v>
      </c>
      <c r="EH84" s="37">
        <f t="shared" si="178"/>
        <v>4192823.5</v>
      </c>
      <c r="EI84" s="37">
        <f t="shared" si="178"/>
        <v>4201786.79</v>
      </c>
      <c r="EJ84" s="37">
        <f t="shared" si="178"/>
        <v>4247615.88</v>
      </c>
      <c r="EK84" s="37">
        <f t="shared" si="178"/>
        <v>4315712.76</v>
      </c>
      <c r="EL84" s="37">
        <f t="shared" si="178"/>
        <v>4330648.9400000004</v>
      </c>
      <c r="EM84" s="37">
        <f t="shared" si="178"/>
        <v>4336236.1900000004</v>
      </c>
      <c r="EN84" s="37">
        <f t="shared" si="178"/>
        <v>4353819.75</v>
      </c>
      <c r="EO84" s="37">
        <f t="shared" si="178"/>
        <v>4388015.59</v>
      </c>
      <c r="EP84" s="37">
        <f t="shared" si="178"/>
        <v>4447130.1100000003</v>
      </c>
      <c r="EQ84" s="37">
        <f t="shared" si="178"/>
        <v>4483409.71</v>
      </c>
      <c r="ER84" s="37">
        <f t="shared" si="178"/>
        <v>4595183.6500000004</v>
      </c>
      <c r="ES84" s="37">
        <f t="shared" si="178"/>
        <v>4804237.41</v>
      </c>
      <c r="ET84" s="37">
        <f t="shared" si="178"/>
        <v>4946171.6400000006</v>
      </c>
      <c r="EU84" s="37">
        <f t="shared" si="178"/>
        <v>5510127.5</v>
      </c>
      <c r="EV84" s="37">
        <f t="shared" si="178"/>
        <v>4236634.6000000006</v>
      </c>
      <c r="EW84" s="37">
        <f t="shared" si="178"/>
        <v>4354908.29</v>
      </c>
      <c r="EX84" s="37">
        <f t="shared" si="178"/>
        <v>4432323.8000000007</v>
      </c>
      <c r="EY84" s="37">
        <f t="shared" si="178"/>
        <v>4436084.07</v>
      </c>
      <c r="EZ84" s="37">
        <f t="shared" si="178"/>
        <v>4437510.7100000009</v>
      </c>
      <c r="FA84" s="37">
        <f t="shared" si="178"/>
        <v>4673768.78</v>
      </c>
      <c r="FB84" s="37">
        <f t="shared" si="178"/>
        <v>4676323.6300000008</v>
      </c>
      <c r="FC84" s="37">
        <f t="shared" si="178"/>
        <v>4676798.0900000008</v>
      </c>
      <c r="FD84" s="37">
        <f t="shared" si="178"/>
        <v>4683226.8000000007</v>
      </c>
      <c r="FE84" s="37">
        <f t="shared" si="178"/>
        <v>4685479.040000001</v>
      </c>
      <c r="FF84" s="37">
        <f t="shared" si="178"/>
        <v>4689604.8000000007</v>
      </c>
      <c r="FG84" s="37">
        <f t="shared" si="178"/>
        <v>4705937.6300000008</v>
      </c>
      <c r="FH84" s="37">
        <f t="shared" si="178"/>
        <v>4715936.1800000006</v>
      </c>
      <c r="FI84" s="37">
        <f t="shared" si="178"/>
        <v>4719916.53</v>
      </c>
      <c r="FJ84" s="37">
        <f t="shared" si="178"/>
        <v>4728482.74</v>
      </c>
      <c r="FK84" s="37">
        <f t="shared" si="178"/>
        <v>4759042.0200000005</v>
      </c>
      <c r="FL84" s="37">
        <f t="shared" si="178"/>
        <v>4792700.2300000004</v>
      </c>
      <c r="FM84" s="37">
        <f t="shared" si="178"/>
        <v>4814497.4700000007</v>
      </c>
      <c r="FN84" s="37">
        <f t="shared" si="178"/>
        <v>4823460.7600000007</v>
      </c>
      <c r="FO84" s="37">
        <f t="shared" si="178"/>
        <v>4869348.8800000008</v>
      </c>
      <c r="FP84" s="37">
        <f t="shared" si="178"/>
        <v>4937507.8500000006</v>
      </c>
      <c r="FQ84" s="37">
        <f t="shared" si="178"/>
        <v>4952444.0300000012</v>
      </c>
      <c r="FR84" s="37">
        <f t="shared" si="178"/>
        <v>4958063.5500000007</v>
      </c>
      <c r="FS84" s="37">
        <f t="shared" si="178"/>
        <v>4975647.1100000013</v>
      </c>
      <c r="FT84" s="37">
        <f t="shared" si="178"/>
        <v>5009920.0500000007</v>
      </c>
      <c r="FU84" s="37">
        <f t="shared" si="178"/>
        <v>5069157.2100000009</v>
      </c>
      <c r="FV84" s="37">
        <f t="shared" si="178"/>
        <v>5105465.3000000007</v>
      </c>
      <c r="FW84" s="37">
        <f t="shared" si="178"/>
        <v>5217239.2400000012</v>
      </c>
      <c r="FX84" s="37">
        <f t="shared" si="178"/>
        <v>5426939.9200000009</v>
      </c>
      <c r="FY84" s="37">
        <f t="shared" si="178"/>
        <v>5569028.4100000011</v>
      </c>
      <c r="FZ84" s="37">
        <f t="shared" si="178"/>
        <v>4859875.5300000012</v>
      </c>
      <c r="GA84" s="37">
        <f t="shared" si="178"/>
        <v>4979002.3100000024</v>
      </c>
      <c r="GB84" s="37">
        <f t="shared" si="178"/>
        <v>5056419.4800000023</v>
      </c>
      <c r="GC84" s="37">
        <f t="shared" si="178"/>
        <v>5060179.7500000019</v>
      </c>
      <c r="GD84" s="37">
        <f t="shared" si="178"/>
        <v>5061606.3900000006</v>
      </c>
      <c r="GE84" s="37">
        <f t="shared" si="178"/>
        <v>5308399.290000001</v>
      </c>
      <c r="GF84" s="37">
        <f t="shared" si="178"/>
        <v>5310954.1400000006</v>
      </c>
      <c r="GG84" s="37">
        <f t="shared" si="178"/>
        <v>5311428.6000000015</v>
      </c>
      <c r="GH84" s="37">
        <f t="shared" si="178"/>
        <v>5320972.8500000015</v>
      </c>
      <c r="GI84" s="37">
        <f t="shared" si="178"/>
        <v>5323225.0900000017</v>
      </c>
      <c r="GJ84" s="37">
        <f t="shared" si="178"/>
        <v>5328163.8800000008</v>
      </c>
      <c r="GK84" s="37">
        <f t="shared" si="178"/>
        <v>5346010.1700000018</v>
      </c>
      <c r="GL84" s="37">
        <f t="shared" si="178"/>
        <v>5356008.7200000007</v>
      </c>
      <c r="GM84" s="37">
        <f t="shared" ref="GM84:IX84" si="179">+GM82+GM83</f>
        <v>5359989.07</v>
      </c>
      <c r="GN84" s="37">
        <f t="shared" si="179"/>
        <v>5368555.2800000012</v>
      </c>
      <c r="GO84" s="37">
        <f t="shared" si="179"/>
        <v>5403812.4199999999</v>
      </c>
      <c r="GP84" s="37">
        <f t="shared" si="179"/>
        <v>5441998.870000001</v>
      </c>
      <c r="GQ84" s="37">
        <f t="shared" si="179"/>
        <v>5464365.7000000011</v>
      </c>
      <c r="GR84" s="37">
        <f t="shared" si="179"/>
        <v>5473787.4300000016</v>
      </c>
      <c r="GS84" s="37">
        <f t="shared" si="179"/>
        <v>5523814.4400000013</v>
      </c>
      <c r="GT84" s="37">
        <f t="shared" si="179"/>
        <v>5604094.870000001</v>
      </c>
      <c r="GU84" s="37">
        <f t="shared" si="179"/>
        <v>5621523.0099999998</v>
      </c>
      <c r="GV84" s="37">
        <f t="shared" si="179"/>
        <v>5627664.9000000004</v>
      </c>
      <c r="GW84" s="37">
        <f t="shared" si="179"/>
        <v>5646865.9499999993</v>
      </c>
      <c r="GX84" s="37">
        <f t="shared" si="179"/>
        <v>5685471.75</v>
      </c>
      <c r="GY84" s="37">
        <f t="shared" si="179"/>
        <v>5748381.6500000004</v>
      </c>
      <c r="GZ84" s="37">
        <f t="shared" si="179"/>
        <v>5787835.8399999999</v>
      </c>
      <c r="HA84" s="37">
        <f t="shared" si="179"/>
        <v>5908115.4700000007</v>
      </c>
      <c r="HB84" s="37">
        <f t="shared" si="179"/>
        <v>6123056.7599999998</v>
      </c>
      <c r="HC84" s="37">
        <f t="shared" si="179"/>
        <v>6285118.3200000003</v>
      </c>
      <c r="HD84" s="37">
        <f t="shared" si="179"/>
        <v>6879628.1600000001</v>
      </c>
      <c r="HE84" s="37">
        <f t="shared" si="179"/>
        <v>5521142.1799999997</v>
      </c>
      <c r="HF84" s="37">
        <f t="shared" si="179"/>
        <v>5639415.8700000001</v>
      </c>
      <c r="HG84" s="37">
        <f t="shared" si="179"/>
        <v>5716831.7199999997</v>
      </c>
      <c r="HH84" s="37">
        <f t="shared" si="179"/>
        <v>5720591.9899999993</v>
      </c>
      <c r="HI84" s="37">
        <f t="shared" si="179"/>
        <v>5722018.629999999</v>
      </c>
      <c r="HJ84" s="37">
        <f t="shared" si="179"/>
        <v>5954678.6699999981</v>
      </c>
      <c r="HK84" s="37">
        <f t="shared" si="179"/>
        <v>5957233.5199999977</v>
      </c>
      <c r="HL84" s="37">
        <f t="shared" si="179"/>
        <v>5957707.9799999986</v>
      </c>
      <c r="HM84" s="37">
        <f t="shared" si="179"/>
        <v>5964215.3099999987</v>
      </c>
      <c r="HN84" s="37">
        <f t="shared" si="179"/>
        <v>5966467.5499999989</v>
      </c>
      <c r="HO84" s="37">
        <f t="shared" si="179"/>
        <v>5970593.3099999987</v>
      </c>
      <c r="HP84" s="37">
        <f t="shared" si="179"/>
        <v>5986921.7599999979</v>
      </c>
      <c r="HQ84" s="37">
        <f t="shared" si="179"/>
        <v>5996920.3099999987</v>
      </c>
      <c r="HR84" s="37">
        <f t="shared" si="179"/>
        <v>6000933.2499999981</v>
      </c>
      <c r="HS84" s="37">
        <f t="shared" si="179"/>
        <v>6009499.459999999</v>
      </c>
      <c r="HT84" s="37">
        <f t="shared" si="179"/>
        <v>6040058.7399999984</v>
      </c>
      <c r="HU84" s="37">
        <f t="shared" si="179"/>
        <v>6073763.7299999986</v>
      </c>
      <c r="HV84" s="37">
        <f t="shared" si="179"/>
        <v>6095591.7299999986</v>
      </c>
      <c r="HW84" s="37">
        <f t="shared" si="179"/>
        <v>6103812.6699999999</v>
      </c>
      <c r="HX84" s="37">
        <f t="shared" si="179"/>
        <v>6149788.2899999991</v>
      </c>
      <c r="HY84" s="37">
        <f t="shared" si="179"/>
        <v>6217967.9799999995</v>
      </c>
      <c r="HZ84" s="37">
        <f t="shared" si="179"/>
        <v>6232904.1599999992</v>
      </c>
      <c r="IA84" s="37">
        <f t="shared" si="179"/>
        <v>6238523.6799999988</v>
      </c>
      <c r="IB84" s="37">
        <f t="shared" si="179"/>
        <v>6256107.2399999984</v>
      </c>
      <c r="IC84" s="37">
        <f t="shared" si="179"/>
        <v>6290448.589999998</v>
      </c>
      <c r="ID84" s="37">
        <f t="shared" si="179"/>
        <v>6349698.049999998</v>
      </c>
      <c r="IE84" s="37">
        <f t="shared" si="179"/>
        <v>6386020.7299999977</v>
      </c>
      <c r="IF84" s="37">
        <f t="shared" si="179"/>
        <v>6497891.0699999975</v>
      </c>
      <c r="IG84" s="37">
        <f t="shared" si="179"/>
        <v>6706499.1799999978</v>
      </c>
      <c r="IH84" s="37">
        <f t="shared" si="179"/>
        <v>6848988.2199999979</v>
      </c>
      <c r="II84" s="37">
        <f t="shared" si="179"/>
        <v>7413616.1399999978</v>
      </c>
      <c r="IJ84" s="37">
        <f t="shared" si="179"/>
        <v>6141565.089999998</v>
      </c>
      <c r="IK84" s="37">
        <f t="shared" si="179"/>
        <v>6259838.7799999975</v>
      </c>
      <c r="IL84" s="37">
        <f t="shared" si="179"/>
        <v>6337380.2399999984</v>
      </c>
      <c r="IM84" s="37">
        <f t="shared" si="179"/>
        <v>6341140.5099999979</v>
      </c>
      <c r="IN84" s="37">
        <f t="shared" si="179"/>
        <v>6342567.1499999985</v>
      </c>
      <c r="IO84" s="37">
        <f t="shared" si="179"/>
        <v>6574517.129999998</v>
      </c>
      <c r="IP84" s="37">
        <f t="shared" si="179"/>
        <v>6577071.9799999977</v>
      </c>
      <c r="IQ84" s="37">
        <f t="shared" si="179"/>
        <v>6577546.4399999985</v>
      </c>
      <c r="IR84" s="37">
        <f t="shared" si="179"/>
        <v>6584053.7699999986</v>
      </c>
      <c r="IS84" s="37">
        <f t="shared" si="179"/>
        <v>6586306.0099999988</v>
      </c>
      <c r="IT84" s="37">
        <f t="shared" si="179"/>
        <v>6590431.7699999986</v>
      </c>
      <c r="IU84" s="37">
        <f t="shared" si="179"/>
        <v>6606760.2199999979</v>
      </c>
      <c r="IV84" s="37">
        <f t="shared" si="179"/>
        <v>6616758.7699999986</v>
      </c>
      <c r="IW84" s="37">
        <f t="shared" si="179"/>
        <v>6620771.7099999981</v>
      </c>
      <c r="IX84" s="37">
        <f t="shared" si="179"/>
        <v>6629337.919999999</v>
      </c>
      <c r="IY84" s="37">
        <f t="shared" ref="IY84:LJ84" si="180">+IY82+IY83</f>
        <v>6659897.1999999983</v>
      </c>
      <c r="IZ84" s="37">
        <f t="shared" si="180"/>
        <v>6693602.1899999985</v>
      </c>
      <c r="JA84" s="37">
        <f t="shared" si="180"/>
        <v>6715430.1899999985</v>
      </c>
      <c r="JB84" s="37">
        <f t="shared" si="180"/>
        <v>6723651.129999998</v>
      </c>
      <c r="JC84" s="37">
        <f t="shared" si="180"/>
        <v>6769647.2299999977</v>
      </c>
      <c r="JD84" s="37">
        <f t="shared" si="180"/>
        <v>6837826.9299999978</v>
      </c>
      <c r="JE84" s="37">
        <f t="shared" si="180"/>
        <v>6852763.1099999975</v>
      </c>
      <c r="JF84" s="37">
        <f t="shared" si="180"/>
        <v>6858382.6299999971</v>
      </c>
      <c r="JG84" s="37">
        <f t="shared" si="180"/>
        <v>6875966.1899999976</v>
      </c>
      <c r="JH84" s="37">
        <f t="shared" si="180"/>
        <v>6910277.2599999979</v>
      </c>
      <c r="JI84" s="37">
        <f t="shared" si="180"/>
        <v>6970092.7499999981</v>
      </c>
      <c r="JJ84" s="37">
        <f t="shared" si="180"/>
        <v>7006480.5399999972</v>
      </c>
      <c r="JK84" s="37">
        <f t="shared" si="180"/>
        <v>7118370.7399999965</v>
      </c>
      <c r="JL84" s="37">
        <f t="shared" si="180"/>
        <v>7326952.7299999967</v>
      </c>
      <c r="JM84" s="37">
        <f t="shared" si="180"/>
        <v>7469500.5799999963</v>
      </c>
      <c r="JN84" s="37">
        <f t="shared" si="180"/>
        <v>6762076.6699999962</v>
      </c>
      <c r="JO84" s="37">
        <f t="shared" si="180"/>
        <v>6880350.3599999957</v>
      </c>
      <c r="JP84" s="37">
        <f t="shared" si="180"/>
        <v>6957856.6899999958</v>
      </c>
      <c r="JQ84" s="37">
        <f t="shared" si="180"/>
        <v>6961616.9599999953</v>
      </c>
      <c r="JR84" s="37">
        <f t="shared" si="180"/>
        <v>6963043.5999999959</v>
      </c>
      <c r="JS84" s="37">
        <f t="shared" si="180"/>
        <v>7191456.3299999954</v>
      </c>
      <c r="JT84" s="37">
        <f t="shared" si="180"/>
        <v>7194011.179999995</v>
      </c>
      <c r="JU84" s="37">
        <f t="shared" si="180"/>
        <v>7194485.6399999959</v>
      </c>
      <c r="JV84" s="37">
        <f t="shared" si="180"/>
        <v>7200978.719999996</v>
      </c>
      <c r="JW84" s="37">
        <f t="shared" si="180"/>
        <v>7203230.9599999962</v>
      </c>
      <c r="JX84" s="37">
        <f t="shared" si="180"/>
        <v>7207356.719999996</v>
      </c>
      <c r="JY84" s="37">
        <f t="shared" si="180"/>
        <v>7223669.9199999953</v>
      </c>
      <c r="JZ84" s="37">
        <f t="shared" si="180"/>
        <v>7233668.469999996</v>
      </c>
      <c r="KA84" s="37">
        <f t="shared" si="180"/>
        <v>7237681.4099999955</v>
      </c>
      <c r="KB84" s="37">
        <f t="shared" si="180"/>
        <v>7246247.6199999964</v>
      </c>
      <c r="KC84" s="37">
        <f t="shared" si="180"/>
        <v>7276806.8999999957</v>
      </c>
      <c r="KD84" s="37">
        <f t="shared" si="180"/>
        <v>7310487.3699999964</v>
      </c>
      <c r="KE84" s="37">
        <f t="shared" si="180"/>
        <v>7332315.3699999964</v>
      </c>
      <c r="KF84" s="37">
        <f t="shared" si="180"/>
        <v>7340536.3099999959</v>
      </c>
      <c r="KG84" s="37">
        <f t="shared" si="180"/>
        <v>7386532.4099999955</v>
      </c>
      <c r="KH84" s="37">
        <f t="shared" si="180"/>
        <v>7454712.1099999947</v>
      </c>
      <c r="KI84" s="37">
        <f t="shared" si="180"/>
        <v>7469648.2899999944</v>
      </c>
      <c r="KJ84" s="37">
        <f t="shared" si="180"/>
        <v>7475267.809999994</v>
      </c>
      <c r="KK84" s="37">
        <f t="shared" si="180"/>
        <v>7492851.3699999945</v>
      </c>
      <c r="KL84" s="37">
        <f t="shared" si="180"/>
        <v>7526486.8899999941</v>
      </c>
      <c r="KM84" s="37">
        <f t="shared" si="180"/>
        <v>7586277.8699999945</v>
      </c>
      <c r="KN84" s="37">
        <f t="shared" si="180"/>
        <v>7622637.4199999953</v>
      </c>
      <c r="KO84" s="37">
        <f t="shared" si="180"/>
        <v>7734527.6199999945</v>
      </c>
      <c r="KP84" s="37">
        <f t="shared" si="180"/>
        <v>7942391.0199999949</v>
      </c>
      <c r="KQ84" s="37">
        <f t="shared" si="180"/>
        <v>8084881.6899999948</v>
      </c>
      <c r="KR84" s="37">
        <f t="shared" si="180"/>
        <v>8649419.5899999943</v>
      </c>
      <c r="KS84" s="37">
        <f t="shared" si="180"/>
        <v>7379092.3199999956</v>
      </c>
      <c r="KT84" s="37">
        <f t="shared" si="180"/>
        <v>7497366.0099999951</v>
      </c>
      <c r="KU84" s="37">
        <f t="shared" si="180"/>
        <v>7574126.3399999952</v>
      </c>
      <c r="KV84" s="37">
        <f t="shared" si="180"/>
        <v>7577886.6099999947</v>
      </c>
      <c r="KW84" s="37">
        <f t="shared" si="180"/>
        <v>7579313.2499999953</v>
      </c>
      <c r="KX84" s="37">
        <f t="shared" si="180"/>
        <v>7805280.4199999953</v>
      </c>
      <c r="KY84" s="37">
        <f t="shared" si="180"/>
        <v>7807835.2699999949</v>
      </c>
      <c r="KZ84" s="37">
        <f t="shared" si="180"/>
        <v>7808309.7299999958</v>
      </c>
      <c r="LA84" s="37">
        <f t="shared" si="180"/>
        <v>7814839.4799999958</v>
      </c>
      <c r="LB84" s="37">
        <f t="shared" si="180"/>
        <v>7817091.719999996</v>
      </c>
      <c r="LC84" s="37">
        <f t="shared" si="180"/>
        <v>7821217.4799999958</v>
      </c>
      <c r="LD84" s="37">
        <f t="shared" si="180"/>
        <v>7837545.9199999953</v>
      </c>
      <c r="LE84" s="37">
        <f t="shared" si="180"/>
        <v>7847544.469999996</v>
      </c>
      <c r="LF84" s="37">
        <f t="shared" si="180"/>
        <v>7851557.4099999955</v>
      </c>
      <c r="LG84" s="37">
        <f t="shared" si="180"/>
        <v>7860123.6199999964</v>
      </c>
      <c r="LH84" s="37">
        <f t="shared" si="180"/>
        <v>7890682.8999999957</v>
      </c>
      <c r="LI84" s="37">
        <f t="shared" si="180"/>
        <v>7924387.8899999959</v>
      </c>
      <c r="LJ84" s="37">
        <f t="shared" si="180"/>
        <v>7946215.8899999959</v>
      </c>
      <c r="LK84" s="37">
        <f t="shared" ref="LK84:NB84" si="181">+LK82+LK83</f>
        <v>7954436.8299999954</v>
      </c>
      <c r="LL84" s="37">
        <f t="shared" si="181"/>
        <v>8000492.4999999953</v>
      </c>
      <c r="LM84" s="37">
        <f t="shared" si="181"/>
        <v>8068672.1899999948</v>
      </c>
      <c r="LN84" s="37">
        <f t="shared" si="181"/>
        <v>8083608.3699999945</v>
      </c>
      <c r="LO84" s="37">
        <f t="shared" si="181"/>
        <v>8089227.8899999941</v>
      </c>
      <c r="LP84" s="37">
        <f t="shared" si="181"/>
        <v>8106811.4499999946</v>
      </c>
      <c r="LQ84" s="37">
        <f t="shared" si="181"/>
        <v>8140511.929999995</v>
      </c>
      <c r="LR84" s="37">
        <f t="shared" si="181"/>
        <v>8200388.679999995</v>
      </c>
      <c r="LS84" s="37">
        <f t="shared" si="181"/>
        <v>8236750.0599999959</v>
      </c>
      <c r="LT84" s="37">
        <f t="shared" si="181"/>
        <v>8348726.1199999964</v>
      </c>
      <c r="LU84" s="37">
        <f t="shared" si="181"/>
        <v>8555211.0899999961</v>
      </c>
      <c r="LV84" s="37">
        <f t="shared" si="181"/>
        <v>8697838.7299999967</v>
      </c>
      <c r="LW84" s="37">
        <f t="shared" si="181"/>
        <v>7993424.6599999983</v>
      </c>
      <c r="LX84" s="37">
        <f t="shared" si="181"/>
        <v>8111698.3499999978</v>
      </c>
      <c r="LY84" s="37">
        <f t="shared" si="181"/>
        <v>8188460.3299999982</v>
      </c>
      <c r="LZ84" s="37">
        <f t="shared" si="181"/>
        <v>8192220.5999999978</v>
      </c>
      <c r="MA84" s="37">
        <f t="shared" si="181"/>
        <v>8193647.2399999984</v>
      </c>
      <c r="MB84" s="37">
        <f t="shared" si="181"/>
        <v>8426647.9099999983</v>
      </c>
      <c r="MC84" s="37">
        <f t="shared" si="181"/>
        <v>8429202.7599999979</v>
      </c>
      <c r="MD84" s="37">
        <f t="shared" si="181"/>
        <v>8429677.2199999988</v>
      </c>
      <c r="ME84" s="37">
        <f t="shared" si="181"/>
        <v>8436781.2199999988</v>
      </c>
      <c r="MF84" s="37">
        <f t="shared" si="181"/>
        <v>8438998.7499999981</v>
      </c>
      <c r="MG84" s="37">
        <f t="shared" si="181"/>
        <v>8443937.5399999972</v>
      </c>
      <c r="MH84" s="37">
        <f t="shared" si="181"/>
        <v>8460746.5099999979</v>
      </c>
      <c r="MI84" s="37">
        <f t="shared" si="181"/>
        <v>8470745.0599999987</v>
      </c>
      <c r="MJ84" s="37">
        <f t="shared" si="181"/>
        <v>8474757.9999999981</v>
      </c>
      <c r="MK84" s="37">
        <f t="shared" si="181"/>
        <v>8483324.209999999</v>
      </c>
      <c r="ML84" s="37">
        <f t="shared" si="181"/>
        <v>8513883.4899999984</v>
      </c>
      <c r="MM84" s="37">
        <f t="shared" si="181"/>
        <v>8548287.9899999984</v>
      </c>
      <c r="MN84" s="37">
        <f t="shared" si="181"/>
        <v>8570010.4799999986</v>
      </c>
      <c r="MO84" s="37">
        <f t="shared" si="181"/>
        <v>8578231.4199999981</v>
      </c>
      <c r="MP84" s="37">
        <f t="shared" si="181"/>
        <v>8624287.089999998</v>
      </c>
      <c r="MQ84" s="37">
        <f t="shared" si="181"/>
        <v>8699661.1099999975</v>
      </c>
      <c r="MR84" s="37">
        <f t="shared" si="181"/>
        <v>8714597.2899999972</v>
      </c>
      <c r="MS84" s="37">
        <f t="shared" si="181"/>
        <v>8720190.6999999974</v>
      </c>
      <c r="MT84" s="37">
        <f t="shared" si="181"/>
        <v>8737774.2599999979</v>
      </c>
      <c r="MU84" s="37">
        <f t="shared" si="181"/>
        <v>8773680.7799999975</v>
      </c>
      <c r="MV84" s="37">
        <f t="shared" si="181"/>
        <v>8834297.0999999978</v>
      </c>
      <c r="MW84" s="37">
        <f t="shared" si="181"/>
        <v>8870938.1999999974</v>
      </c>
      <c r="MX84" s="37">
        <f t="shared" si="181"/>
        <v>8984747.4499999974</v>
      </c>
      <c r="MY84" s="37">
        <f t="shared" si="181"/>
        <v>9193830.8299999982</v>
      </c>
      <c r="MZ84" s="37">
        <f t="shared" si="181"/>
        <v>9342397.0599999987</v>
      </c>
      <c r="NA84" s="37">
        <f t="shared" si="181"/>
        <v>9913601.6300000008</v>
      </c>
      <c r="NB84" s="37">
        <f t="shared" si="181"/>
        <v>8622773.709999999</v>
      </c>
    </row>
    <row r="85" spans="1:366"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</row>
    <row r="86" spans="1:366">
      <c r="B86" s="30" t="s">
        <v>25</v>
      </c>
      <c r="C86" s="30" t="s">
        <v>26</v>
      </c>
      <c r="D86" s="30" t="s">
        <v>27</v>
      </c>
      <c r="E86" s="30" t="s">
        <v>28</v>
      </c>
      <c r="F86" s="30" t="s">
        <v>29</v>
      </c>
      <c r="G86" s="30" t="s">
        <v>30</v>
      </c>
      <c r="H86" s="30" t="s">
        <v>31</v>
      </c>
      <c r="I86" s="30" t="s">
        <v>25</v>
      </c>
      <c r="J86" s="30" t="s">
        <v>26</v>
      </c>
      <c r="K86" s="30" t="s">
        <v>27</v>
      </c>
      <c r="L86" s="30" t="s">
        <v>28</v>
      </c>
      <c r="M86" s="30" t="s">
        <v>29</v>
      </c>
      <c r="N86" s="30" t="s">
        <v>30</v>
      </c>
      <c r="O86" s="30" t="s">
        <v>31</v>
      </c>
      <c r="P86" s="30" t="s">
        <v>25</v>
      </c>
      <c r="Q86" s="30" t="s">
        <v>26</v>
      </c>
      <c r="R86" s="30" t="s">
        <v>27</v>
      </c>
      <c r="S86" s="30" t="s">
        <v>28</v>
      </c>
      <c r="T86" s="30" t="s">
        <v>29</v>
      </c>
      <c r="U86" s="30" t="s">
        <v>30</v>
      </c>
      <c r="V86" s="30" t="s">
        <v>31</v>
      </c>
      <c r="W86" s="30" t="s">
        <v>25</v>
      </c>
      <c r="X86" s="30" t="s">
        <v>26</v>
      </c>
      <c r="Y86" s="30" t="s">
        <v>27</v>
      </c>
      <c r="Z86" s="30" t="s">
        <v>28</v>
      </c>
      <c r="AA86" s="30" t="s">
        <v>29</v>
      </c>
      <c r="AB86" s="30" t="s">
        <v>30</v>
      </c>
      <c r="AC86" s="30" t="s">
        <v>31</v>
      </c>
      <c r="AD86" s="30" t="s">
        <v>25</v>
      </c>
      <c r="AE86" s="30" t="s">
        <v>26</v>
      </c>
      <c r="AF86" s="30" t="s">
        <v>27</v>
      </c>
      <c r="AG86" s="30" t="s">
        <v>28</v>
      </c>
      <c r="AH86" s="30" t="s">
        <v>29</v>
      </c>
      <c r="AI86" s="30" t="s">
        <v>30</v>
      </c>
      <c r="AJ86" s="30" t="s">
        <v>31</v>
      </c>
      <c r="AK86" s="30" t="s">
        <v>25</v>
      </c>
      <c r="AL86" s="30" t="s">
        <v>26</v>
      </c>
      <c r="AM86" s="30" t="s">
        <v>27</v>
      </c>
      <c r="AN86" s="30" t="s">
        <v>28</v>
      </c>
      <c r="AO86" s="30" t="s">
        <v>29</v>
      </c>
      <c r="AP86" s="30" t="s">
        <v>30</v>
      </c>
      <c r="AQ86" s="30" t="s">
        <v>31</v>
      </c>
      <c r="AR86" s="30" t="s">
        <v>25</v>
      </c>
      <c r="AS86" s="30" t="s">
        <v>26</v>
      </c>
      <c r="AT86" s="30" t="s">
        <v>27</v>
      </c>
      <c r="AU86" s="30" t="s">
        <v>28</v>
      </c>
      <c r="AV86" s="30" t="s">
        <v>29</v>
      </c>
      <c r="AW86" s="30" t="s">
        <v>30</v>
      </c>
      <c r="AX86" s="30" t="s">
        <v>31</v>
      </c>
      <c r="AY86" s="30" t="s">
        <v>25</v>
      </c>
      <c r="AZ86" s="30" t="s">
        <v>26</v>
      </c>
      <c r="BA86" s="30" t="s">
        <v>27</v>
      </c>
      <c r="BB86" s="30" t="s">
        <v>28</v>
      </c>
      <c r="BC86" s="30" t="s">
        <v>29</v>
      </c>
      <c r="BD86" s="30" t="s">
        <v>30</v>
      </c>
      <c r="BE86" s="30" t="s">
        <v>31</v>
      </c>
      <c r="BF86" s="30" t="s">
        <v>25</v>
      </c>
      <c r="BG86" s="30" t="s">
        <v>26</v>
      </c>
      <c r="BH86" s="30" t="s">
        <v>27</v>
      </c>
      <c r="BI86" s="30" t="s">
        <v>28</v>
      </c>
      <c r="BJ86" s="30" t="s">
        <v>29</v>
      </c>
      <c r="BK86" s="30" t="s">
        <v>30</v>
      </c>
      <c r="BL86" s="30" t="s">
        <v>31</v>
      </c>
      <c r="BM86" s="30" t="s">
        <v>25</v>
      </c>
      <c r="BN86" s="30" t="s">
        <v>26</v>
      </c>
      <c r="BO86" s="30" t="s">
        <v>27</v>
      </c>
      <c r="BP86" s="30" t="s">
        <v>28</v>
      </c>
      <c r="BQ86" s="30" t="s">
        <v>29</v>
      </c>
      <c r="BR86" s="30" t="s">
        <v>30</v>
      </c>
      <c r="BS86" s="30" t="s">
        <v>31</v>
      </c>
      <c r="BT86" s="30" t="s">
        <v>25</v>
      </c>
      <c r="BU86" s="30" t="s">
        <v>26</v>
      </c>
      <c r="BV86" s="30" t="s">
        <v>27</v>
      </c>
      <c r="BW86" s="30" t="s">
        <v>28</v>
      </c>
      <c r="BX86" s="30" t="s">
        <v>29</v>
      </c>
      <c r="BY86" s="30" t="s">
        <v>30</v>
      </c>
      <c r="BZ86" s="30" t="s">
        <v>31</v>
      </c>
      <c r="CA86" s="30" t="s">
        <v>25</v>
      </c>
      <c r="CB86" s="30" t="s">
        <v>26</v>
      </c>
      <c r="CC86" s="30" t="s">
        <v>27</v>
      </c>
      <c r="CD86" s="30" t="s">
        <v>28</v>
      </c>
      <c r="CE86" s="30" t="s">
        <v>29</v>
      </c>
      <c r="CF86" s="30" t="s">
        <v>30</v>
      </c>
      <c r="CG86" s="30" t="s">
        <v>31</v>
      </c>
      <c r="CH86" s="30" t="s">
        <v>25</v>
      </c>
      <c r="CI86" s="30" t="s">
        <v>26</v>
      </c>
      <c r="CJ86" s="30" t="s">
        <v>27</v>
      </c>
      <c r="CK86" s="30" t="s">
        <v>28</v>
      </c>
      <c r="CL86" s="30" t="s">
        <v>29</v>
      </c>
      <c r="CM86" s="30" t="s">
        <v>30</v>
      </c>
      <c r="CN86" s="30" t="s">
        <v>31</v>
      </c>
      <c r="CO86" s="30" t="s">
        <v>25</v>
      </c>
      <c r="CP86" s="30" t="s">
        <v>26</v>
      </c>
      <c r="CQ86" s="30" t="s">
        <v>27</v>
      </c>
      <c r="CR86" s="30" t="s">
        <v>28</v>
      </c>
      <c r="CS86" s="30" t="s">
        <v>29</v>
      </c>
      <c r="CT86" s="30" t="s">
        <v>30</v>
      </c>
      <c r="CU86" s="30" t="s">
        <v>31</v>
      </c>
      <c r="CV86" s="30" t="s">
        <v>25</v>
      </c>
      <c r="CW86" s="30" t="s">
        <v>26</v>
      </c>
      <c r="CX86" s="30" t="s">
        <v>27</v>
      </c>
      <c r="CY86" s="30" t="s">
        <v>28</v>
      </c>
      <c r="CZ86" s="30" t="s">
        <v>29</v>
      </c>
      <c r="DA86" s="30" t="s">
        <v>30</v>
      </c>
      <c r="DB86" s="30" t="s">
        <v>31</v>
      </c>
      <c r="DC86" s="30" t="s">
        <v>25</v>
      </c>
      <c r="DD86" s="30" t="s">
        <v>26</v>
      </c>
      <c r="DE86" s="30" t="s">
        <v>27</v>
      </c>
      <c r="DF86" s="30" t="s">
        <v>28</v>
      </c>
      <c r="DG86" s="30" t="s">
        <v>29</v>
      </c>
      <c r="DH86" s="30" t="s">
        <v>30</v>
      </c>
      <c r="DI86" s="30" t="s">
        <v>31</v>
      </c>
      <c r="DJ86" s="30" t="s">
        <v>25</v>
      </c>
      <c r="DK86" s="30" t="s">
        <v>26</v>
      </c>
      <c r="DL86" s="30" t="s">
        <v>27</v>
      </c>
      <c r="DM86" s="30" t="s">
        <v>28</v>
      </c>
      <c r="DN86" s="30" t="s">
        <v>29</v>
      </c>
      <c r="DO86" s="30" t="s">
        <v>30</v>
      </c>
      <c r="DP86" s="30" t="s">
        <v>31</v>
      </c>
      <c r="DQ86" s="30" t="s">
        <v>25</v>
      </c>
      <c r="DR86" s="30" t="s">
        <v>26</v>
      </c>
      <c r="DS86" s="30" t="s">
        <v>27</v>
      </c>
      <c r="DT86" s="30" t="s">
        <v>28</v>
      </c>
      <c r="DU86" s="30" t="s">
        <v>29</v>
      </c>
      <c r="DV86" s="30" t="s">
        <v>30</v>
      </c>
      <c r="DW86" s="30" t="s">
        <v>31</v>
      </c>
      <c r="DX86" s="30" t="s">
        <v>25</v>
      </c>
      <c r="DY86" s="30" t="s">
        <v>26</v>
      </c>
      <c r="DZ86" s="30" t="s">
        <v>27</v>
      </c>
      <c r="EA86" s="30" t="s">
        <v>28</v>
      </c>
      <c r="EB86" s="30" t="s">
        <v>29</v>
      </c>
      <c r="EC86" s="30" t="s">
        <v>30</v>
      </c>
      <c r="ED86" s="30" t="s">
        <v>31</v>
      </c>
      <c r="EE86" s="30" t="s">
        <v>25</v>
      </c>
      <c r="EF86" s="30" t="s">
        <v>26</v>
      </c>
      <c r="EG86" s="30" t="s">
        <v>27</v>
      </c>
      <c r="EH86" s="30" t="s">
        <v>28</v>
      </c>
      <c r="EI86" s="30" t="s">
        <v>29</v>
      </c>
      <c r="EJ86" s="30" t="s">
        <v>30</v>
      </c>
      <c r="EK86" s="30" t="s">
        <v>31</v>
      </c>
      <c r="EL86" s="30" t="s">
        <v>25</v>
      </c>
      <c r="EM86" s="30" t="s">
        <v>26</v>
      </c>
      <c r="EN86" s="30" t="s">
        <v>27</v>
      </c>
      <c r="EO86" s="30" t="s">
        <v>28</v>
      </c>
      <c r="EP86" s="30" t="s">
        <v>29</v>
      </c>
      <c r="EQ86" s="30" t="s">
        <v>30</v>
      </c>
      <c r="ER86" s="30" t="s">
        <v>31</v>
      </c>
      <c r="ES86" s="30" t="s">
        <v>25</v>
      </c>
      <c r="ET86" s="30" t="s">
        <v>26</v>
      </c>
      <c r="EU86" s="30" t="s">
        <v>27</v>
      </c>
      <c r="EV86" s="30" t="s">
        <v>28</v>
      </c>
      <c r="EW86" s="30" t="s">
        <v>29</v>
      </c>
      <c r="EX86" s="30" t="s">
        <v>30</v>
      </c>
      <c r="EY86" s="30" t="s">
        <v>31</v>
      </c>
      <c r="EZ86" s="30" t="s">
        <v>25</v>
      </c>
      <c r="FA86" s="30" t="s">
        <v>26</v>
      </c>
      <c r="FB86" s="30" t="s">
        <v>27</v>
      </c>
      <c r="FC86" s="30" t="s">
        <v>28</v>
      </c>
      <c r="FD86" s="30" t="s">
        <v>29</v>
      </c>
      <c r="FE86" s="30" t="s">
        <v>30</v>
      </c>
      <c r="FF86" s="30" t="s">
        <v>31</v>
      </c>
      <c r="FG86" s="30" t="s">
        <v>25</v>
      </c>
      <c r="FH86" s="30" t="s">
        <v>26</v>
      </c>
      <c r="FI86" s="30" t="s">
        <v>27</v>
      </c>
      <c r="FJ86" s="30" t="s">
        <v>28</v>
      </c>
      <c r="FK86" s="30" t="s">
        <v>29</v>
      </c>
      <c r="FL86" s="30" t="s">
        <v>30</v>
      </c>
      <c r="FM86" s="30" t="s">
        <v>31</v>
      </c>
      <c r="FN86" s="30" t="s">
        <v>25</v>
      </c>
      <c r="FO86" s="30" t="s">
        <v>26</v>
      </c>
      <c r="FP86" s="30" t="s">
        <v>27</v>
      </c>
      <c r="FQ86" s="30" t="s">
        <v>28</v>
      </c>
      <c r="FR86" s="30" t="s">
        <v>29</v>
      </c>
      <c r="FS86" s="30" t="s">
        <v>30</v>
      </c>
      <c r="FT86" s="30" t="s">
        <v>31</v>
      </c>
      <c r="FU86" s="30" t="s">
        <v>25</v>
      </c>
      <c r="FV86" s="30" t="s">
        <v>26</v>
      </c>
      <c r="FW86" s="30" t="s">
        <v>27</v>
      </c>
      <c r="FX86" s="30" t="s">
        <v>28</v>
      </c>
      <c r="FY86" s="30" t="s">
        <v>29</v>
      </c>
      <c r="FZ86" s="30" t="s">
        <v>30</v>
      </c>
      <c r="GA86" s="30" t="s">
        <v>31</v>
      </c>
      <c r="GB86" s="30" t="s">
        <v>25</v>
      </c>
      <c r="GC86" s="30" t="s">
        <v>26</v>
      </c>
      <c r="GD86" s="30" t="s">
        <v>27</v>
      </c>
      <c r="GE86" s="30" t="s">
        <v>28</v>
      </c>
      <c r="GF86" s="30" t="s">
        <v>29</v>
      </c>
      <c r="GG86" s="30" t="s">
        <v>30</v>
      </c>
      <c r="GH86" s="30" t="s">
        <v>31</v>
      </c>
      <c r="GI86" s="30" t="s">
        <v>25</v>
      </c>
      <c r="GJ86" s="30" t="s">
        <v>26</v>
      </c>
      <c r="GK86" s="30" t="s">
        <v>27</v>
      </c>
      <c r="GL86" s="30" t="s">
        <v>28</v>
      </c>
      <c r="GM86" s="30" t="s">
        <v>29</v>
      </c>
      <c r="GN86" s="30" t="s">
        <v>30</v>
      </c>
      <c r="GO86" s="30" t="s">
        <v>31</v>
      </c>
      <c r="GP86" s="30" t="s">
        <v>25</v>
      </c>
      <c r="GQ86" s="30" t="s">
        <v>26</v>
      </c>
      <c r="GR86" s="30" t="s">
        <v>27</v>
      </c>
      <c r="GS86" s="30" t="s">
        <v>28</v>
      </c>
      <c r="GT86" s="30" t="s">
        <v>29</v>
      </c>
      <c r="GU86" s="30" t="s">
        <v>30</v>
      </c>
      <c r="GV86" s="30" t="s">
        <v>31</v>
      </c>
      <c r="GW86" s="30" t="s">
        <v>25</v>
      </c>
      <c r="GX86" s="30" t="s">
        <v>26</v>
      </c>
      <c r="GY86" s="30" t="s">
        <v>27</v>
      </c>
      <c r="GZ86" s="30" t="s">
        <v>28</v>
      </c>
      <c r="HA86" s="30" t="s">
        <v>29</v>
      </c>
      <c r="HB86" s="30" t="s">
        <v>30</v>
      </c>
      <c r="HC86" s="30" t="s">
        <v>31</v>
      </c>
      <c r="HD86" s="30" t="s">
        <v>25</v>
      </c>
      <c r="HE86" s="30" t="s">
        <v>26</v>
      </c>
      <c r="HF86" s="30" t="s">
        <v>27</v>
      </c>
      <c r="HG86" s="30" t="s">
        <v>28</v>
      </c>
      <c r="HH86" s="30" t="s">
        <v>29</v>
      </c>
      <c r="HI86" s="30" t="s">
        <v>30</v>
      </c>
      <c r="HJ86" s="30" t="s">
        <v>31</v>
      </c>
      <c r="HK86" s="30" t="s">
        <v>25</v>
      </c>
      <c r="HL86" s="30" t="s">
        <v>26</v>
      </c>
      <c r="HM86" s="30" t="s">
        <v>27</v>
      </c>
      <c r="HN86" s="30" t="s">
        <v>28</v>
      </c>
      <c r="HO86" s="30" t="s">
        <v>29</v>
      </c>
      <c r="HP86" s="30" t="s">
        <v>30</v>
      </c>
      <c r="HQ86" s="30" t="s">
        <v>31</v>
      </c>
      <c r="HR86" s="30" t="s">
        <v>25</v>
      </c>
      <c r="HS86" s="30" t="s">
        <v>26</v>
      </c>
      <c r="HT86" s="30" t="s">
        <v>27</v>
      </c>
      <c r="HU86" s="30" t="s">
        <v>28</v>
      </c>
      <c r="HV86" s="30" t="s">
        <v>29</v>
      </c>
      <c r="HW86" s="30" t="s">
        <v>30</v>
      </c>
      <c r="HX86" s="30" t="s">
        <v>31</v>
      </c>
      <c r="HY86" s="30" t="s">
        <v>25</v>
      </c>
      <c r="HZ86" s="30" t="s">
        <v>26</v>
      </c>
      <c r="IA86" s="30" t="s">
        <v>27</v>
      </c>
      <c r="IB86" s="30" t="s">
        <v>28</v>
      </c>
      <c r="IC86" s="30" t="s">
        <v>29</v>
      </c>
      <c r="ID86" s="30" t="s">
        <v>30</v>
      </c>
      <c r="IE86" s="30" t="s">
        <v>31</v>
      </c>
      <c r="IF86" s="30" t="s">
        <v>25</v>
      </c>
      <c r="IG86" s="30" t="s">
        <v>26</v>
      </c>
      <c r="IH86" s="30" t="s">
        <v>27</v>
      </c>
      <c r="II86" s="30" t="s">
        <v>28</v>
      </c>
      <c r="IJ86" s="30" t="s">
        <v>29</v>
      </c>
      <c r="IK86" s="30" t="s">
        <v>30</v>
      </c>
      <c r="IL86" s="30" t="s">
        <v>31</v>
      </c>
      <c r="IM86" s="30" t="s">
        <v>25</v>
      </c>
      <c r="IN86" s="30" t="s">
        <v>26</v>
      </c>
      <c r="IO86" s="30" t="s">
        <v>27</v>
      </c>
      <c r="IP86" s="30" t="s">
        <v>28</v>
      </c>
      <c r="IQ86" s="30" t="s">
        <v>29</v>
      </c>
      <c r="IR86" s="30" t="s">
        <v>30</v>
      </c>
      <c r="IS86" s="30" t="s">
        <v>31</v>
      </c>
      <c r="IT86" s="30" t="s">
        <v>25</v>
      </c>
      <c r="IU86" s="30" t="s">
        <v>26</v>
      </c>
      <c r="IV86" s="30" t="s">
        <v>27</v>
      </c>
      <c r="IW86" s="30" t="s">
        <v>28</v>
      </c>
      <c r="IX86" s="30" t="s">
        <v>29</v>
      </c>
      <c r="IY86" s="30" t="s">
        <v>30</v>
      </c>
      <c r="IZ86" s="30" t="s">
        <v>31</v>
      </c>
      <c r="JA86" s="30" t="s">
        <v>25</v>
      </c>
      <c r="JB86" s="30" t="s">
        <v>26</v>
      </c>
      <c r="JC86" s="30" t="s">
        <v>27</v>
      </c>
      <c r="JD86" s="30" t="s">
        <v>28</v>
      </c>
      <c r="JE86" s="30" t="s">
        <v>29</v>
      </c>
      <c r="JF86" s="30" t="s">
        <v>30</v>
      </c>
      <c r="JG86" s="30" t="s">
        <v>31</v>
      </c>
      <c r="JH86" s="30" t="s">
        <v>25</v>
      </c>
      <c r="JI86" s="30" t="s">
        <v>26</v>
      </c>
      <c r="JJ86" s="30" t="s">
        <v>27</v>
      </c>
      <c r="JK86" s="30" t="s">
        <v>28</v>
      </c>
      <c r="JL86" s="30" t="s">
        <v>29</v>
      </c>
      <c r="JM86" s="30" t="s">
        <v>30</v>
      </c>
      <c r="JN86" s="30" t="s">
        <v>31</v>
      </c>
      <c r="JO86" s="30" t="s">
        <v>25</v>
      </c>
      <c r="JP86" s="30" t="s">
        <v>26</v>
      </c>
      <c r="JQ86" s="30" t="s">
        <v>27</v>
      </c>
      <c r="JR86" s="30" t="s">
        <v>28</v>
      </c>
      <c r="JS86" s="30" t="s">
        <v>29</v>
      </c>
      <c r="JT86" s="30" t="s">
        <v>30</v>
      </c>
      <c r="JU86" s="30" t="s">
        <v>31</v>
      </c>
      <c r="JV86" s="30" t="s">
        <v>25</v>
      </c>
      <c r="JW86" s="30" t="s">
        <v>26</v>
      </c>
      <c r="JX86" s="30" t="s">
        <v>27</v>
      </c>
      <c r="JY86" s="30" t="s">
        <v>28</v>
      </c>
      <c r="JZ86" s="30" t="s">
        <v>29</v>
      </c>
      <c r="KA86" s="30" t="s">
        <v>30</v>
      </c>
      <c r="KB86" s="30" t="s">
        <v>31</v>
      </c>
      <c r="KC86" s="30" t="s">
        <v>25</v>
      </c>
      <c r="KD86" s="30" t="s">
        <v>26</v>
      </c>
      <c r="KE86" s="30" t="s">
        <v>27</v>
      </c>
      <c r="KF86" s="30" t="s">
        <v>28</v>
      </c>
      <c r="KG86" s="30" t="s">
        <v>29</v>
      </c>
      <c r="KH86" s="30" t="s">
        <v>30</v>
      </c>
      <c r="KI86" s="30" t="s">
        <v>31</v>
      </c>
      <c r="KJ86" s="30" t="s">
        <v>25</v>
      </c>
      <c r="KK86" s="30" t="s">
        <v>26</v>
      </c>
      <c r="KL86" s="30" t="s">
        <v>27</v>
      </c>
      <c r="KM86" s="30" t="s">
        <v>28</v>
      </c>
      <c r="KN86" s="30" t="s">
        <v>29</v>
      </c>
      <c r="KO86" s="30" t="s">
        <v>30</v>
      </c>
      <c r="KP86" s="30" t="s">
        <v>31</v>
      </c>
      <c r="KQ86" s="30" t="s">
        <v>25</v>
      </c>
      <c r="KR86" s="30" t="s">
        <v>26</v>
      </c>
      <c r="KS86" s="30" t="s">
        <v>27</v>
      </c>
      <c r="KT86" s="30" t="s">
        <v>28</v>
      </c>
      <c r="KU86" s="30" t="s">
        <v>29</v>
      </c>
      <c r="KV86" s="30" t="s">
        <v>30</v>
      </c>
      <c r="KW86" s="30" t="s">
        <v>31</v>
      </c>
      <c r="KX86" s="30" t="s">
        <v>25</v>
      </c>
      <c r="KY86" s="30" t="s">
        <v>26</v>
      </c>
      <c r="KZ86" s="30" t="s">
        <v>27</v>
      </c>
      <c r="LA86" s="30" t="s">
        <v>28</v>
      </c>
      <c r="LB86" s="30" t="s">
        <v>29</v>
      </c>
      <c r="LC86" s="30" t="s">
        <v>30</v>
      </c>
      <c r="LD86" s="30" t="s">
        <v>31</v>
      </c>
      <c r="LE86" s="30" t="s">
        <v>25</v>
      </c>
      <c r="LF86" s="30" t="s">
        <v>26</v>
      </c>
      <c r="LG86" s="30" t="s">
        <v>27</v>
      </c>
      <c r="LH86" s="30" t="s">
        <v>28</v>
      </c>
      <c r="LI86" s="30" t="s">
        <v>29</v>
      </c>
      <c r="LJ86" s="30" t="s">
        <v>30</v>
      </c>
      <c r="LK86" s="30" t="s">
        <v>31</v>
      </c>
      <c r="LL86" s="30" t="s">
        <v>25</v>
      </c>
      <c r="LM86" s="30" t="s">
        <v>26</v>
      </c>
      <c r="LN86" s="30" t="s">
        <v>27</v>
      </c>
      <c r="LO86" s="30" t="s">
        <v>28</v>
      </c>
      <c r="LP86" s="30" t="s">
        <v>29</v>
      </c>
      <c r="LQ86" s="30" t="s">
        <v>30</v>
      </c>
      <c r="LR86" s="30" t="s">
        <v>31</v>
      </c>
      <c r="LS86" s="30" t="s">
        <v>25</v>
      </c>
      <c r="LT86" s="30" t="s">
        <v>26</v>
      </c>
      <c r="LU86" s="30" t="s">
        <v>27</v>
      </c>
      <c r="LV86" s="30" t="s">
        <v>28</v>
      </c>
      <c r="LW86" s="30" t="s">
        <v>29</v>
      </c>
      <c r="LX86" s="30" t="s">
        <v>30</v>
      </c>
      <c r="LY86" s="30" t="s">
        <v>31</v>
      </c>
      <c r="LZ86" s="30" t="s">
        <v>25</v>
      </c>
      <c r="MA86" s="30" t="s">
        <v>26</v>
      </c>
      <c r="MB86" s="30" t="s">
        <v>27</v>
      </c>
      <c r="MC86" s="30" t="s">
        <v>28</v>
      </c>
      <c r="MD86" s="30" t="s">
        <v>29</v>
      </c>
      <c r="ME86" s="30" t="s">
        <v>30</v>
      </c>
      <c r="MF86" s="30" t="s">
        <v>31</v>
      </c>
      <c r="MG86" s="30" t="s">
        <v>25</v>
      </c>
      <c r="MH86" s="30" t="s">
        <v>26</v>
      </c>
      <c r="MI86" s="30" t="s">
        <v>27</v>
      </c>
      <c r="MJ86" s="30" t="s">
        <v>28</v>
      </c>
      <c r="MK86" s="30" t="s">
        <v>29</v>
      </c>
      <c r="ML86" s="30" t="s">
        <v>30</v>
      </c>
      <c r="MM86" s="30" t="s">
        <v>31</v>
      </c>
      <c r="MN86" s="30" t="s">
        <v>25</v>
      </c>
      <c r="MO86" s="30" t="s">
        <v>26</v>
      </c>
      <c r="MP86" s="30" t="s">
        <v>27</v>
      </c>
      <c r="MQ86" s="30" t="s">
        <v>28</v>
      </c>
      <c r="MR86" s="30" t="s">
        <v>29</v>
      </c>
      <c r="MS86" s="30" t="s">
        <v>30</v>
      </c>
      <c r="MT86" s="30" t="s">
        <v>31</v>
      </c>
      <c r="MU86" s="30" t="s">
        <v>25</v>
      </c>
      <c r="MV86" s="30" t="s">
        <v>26</v>
      </c>
      <c r="MW86" s="30" t="s">
        <v>27</v>
      </c>
      <c r="MX86" s="30" t="s">
        <v>28</v>
      </c>
      <c r="MY86" s="30" t="s">
        <v>29</v>
      </c>
      <c r="MZ86" s="30" t="s">
        <v>30</v>
      </c>
      <c r="NA86" s="30" t="s">
        <v>31</v>
      </c>
      <c r="NB86" s="30" t="s">
        <v>25</v>
      </c>
    </row>
    <row r="87" spans="1:366">
      <c r="A87" s="2"/>
      <c r="B87" s="31">
        <v>43101</v>
      </c>
      <c r="C87" s="31">
        <v>43102</v>
      </c>
      <c r="D87" s="31">
        <v>43103</v>
      </c>
      <c r="E87" s="31">
        <v>43104</v>
      </c>
      <c r="F87" s="31">
        <v>43105</v>
      </c>
      <c r="G87" s="31">
        <v>43106</v>
      </c>
      <c r="H87" s="31">
        <v>43107</v>
      </c>
      <c r="I87" s="31">
        <v>43108</v>
      </c>
      <c r="J87" s="31">
        <v>43109</v>
      </c>
      <c r="K87" s="31">
        <v>43110</v>
      </c>
      <c r="L87" s="31">
        <v>43111</v>
      </c>
      <c r="M87" s="31">
        <v>43112</v>
      </c>
      <c r="N87" s="31">
        <v>43113</v>
      </c>
      <c r="O87" s="31">
        <v>43114</v>
      </c>
      <c r="P87" s="31">
        <v>43115</v>
      </c>
      <c r="Q87" s="31">
        <v>43116</v>
      </c>
      <c r="R87" s="31">
        <v>43117</v>
      </c>
      <c r="S87" s="31">
        <v>43118</v>
      </c>
      <c r="T87" s="31">
        <v>43119</v>
      </c>
      <c r="U87" s="31">
        <v>43120</v>
      </c>
      <c r="V87" s="31">
        <v>43121</v>
      </c>
      <c r="W87" s="31">
        <v>43122</v>
      </c>
      <c r="X87" s="31">
        <v>43123</v>
      </c>
      <c r="Y87" s="31">
        <v>43124</v>
      </c>
      <c r="Z87" s="31">
        <v>43125</v>
      </c>
      <c r="AA87" s="31">
        <v>43126</v>
      </c>
      <c r="AB87" s="31">
        <v>43127</v>
      </c>
      <c r="AC87" s="31">
        <v>43128</v>
      </c>
      <c r="AD87" s="31">
        <v>43129</v>
      </c>
      <c r="AE87" s="31">
        <v>43130</v>
      </c>
      <c r="AF87" s="31">
        <v>43131</v>
      </c>
      <c r="AG87" s="31">
        <v>43132</v>
      </c>
      <c r="AH87" s="31">
        <v>43133</v>
      </c>
      <c r="AI87" s="31">
        <v>43134</v>
      </c>
      <c r="AJ87" s="31">
        <v>43135</v>
      </c>
      <c r="AK87" s="31">
        <v>43136</v>
      </c>
      <c r="AL87" s="31">
        <v>43137</v>
      </c>
      <c r="AM87" s="31">
        <v>43138</v>
      </c>
      <c r="AN87" s="31">
        <v>43139</v>
      </c>
      <c r="AO87" s="31">
        <v>43140</v>
      </c>
      <c r="AP87" s="31">
        <v>43141</v>
      </c>
      <c r="AQ87" s="31">
        <v>43142</v>
      </c>
      <c r="AR87" s="31">
        <v>43143</v>
      </c>
      <c r="AS87" s="31">
        <v>43144</v>
      </c>
      <c r="AT87" s="31">
        <v>43145</v>
      </c>
      <c r="AU87" s="31">
        <v>43146</v>
      </c>
      <c r="AV87" s="31">
        <v>43147</v>
      </c>
      <c r="AW87" s="31">
        <v>43148</v>
      </c>
      <c r="AX87" s="31">
        <v>43149</v>
      </c>
      <c r="AY87" s="31">
        <v>43150</v>
      </c>
      <c r="AZ87" s="31">
        <v>43151</v>
      </c>
      <c r="BA87" s="31">
        <v>43152</v>
      </c>
      <c r="BB87" s="31">
        <v>43153</v>
      </c>
      <c r="BC87" s="31">
        <v>43154</v>
      </c>
      <c r="BD87" s="31">
        <v>43155</v>
      </c>
      <c r="BE87" s="31">
        <v>43156</v>
      </c>
      <c r="BF87" s="31">
        <v>43157</v>
      </c>
      <c r="BG87" s="31">
        <v>43158</v>
      </c>
      <c r="BH87" s="31">
        <v>43159</v>
      </c>
      <c r="BI87" s="31">
        <v>43160</v>
      </c>
      <c r="BJ87" s="31">
        <v>43161</v>
      </c>
      <c r="BK87" s="31">
        <v>43162</v>
      </c>
      <c r="BL87" s="31">
        <v>43163</v>
      </c>
      <c r="BM87" s="31">
        <v>43164</v>
      </c>
      <c r="BN87" s="31">
        <v>43165</v>
      </c>
      <c r="BO87" s="31">
        <v>43166</v>
      </c>
      <c r="BP87" s="31">
        <v>43167</v>
      </c>
      <c r="BQ87" s="31">
        <v>43168</v>
      </c>
      <c r="BR87" s="31">
        <v>43169</v>
      </c>
      <c r="BS87" s="31">
        <v>43170</v>
      </c>
      <c r="BT87" s="31">
        <v>43171</v>
      </c>
      <c r="BU87" s="31">
        <v>43172</v>
      </c>
      <c r="BV87" s="31">
        <v>43173</v>
      </c>
      <c r="BW87" s="31">
        <v>43174</v>
      </c>
      <c r="BX87" s="31">
        <v>43175</v>
      </c>
      <c r="BY87" s="31">
        <v>43176</v>
      </c>
      <c r="BZ87" s="31">
        <v>43177</v>
      </c>
      <c r="CA87" s="31">
        <v>43178</v>
      </c>
      <c r="CB87" s="31">
        <v>43179</v>
      </c>
      <c r="CC87" s="31">
        <v>43180</v>
      </c>
      <c r="CD87" s="31">
        <v>43181</v>
      </c>
      <c r="CE87" s="31">
        <v>43182</v>
      </c>
      <c r="CF87" s="31">
        <v>43183</v>
      </c>
      <c r="CG87" s="31">
        <v>43184</v>
      </c>
      <c r="CH87" s="31">
        <v>43185</v>
      </c>
      <c r="CI87" s="31">
        <v>43186</v>
      </c>
      <c r="CJ87" s="31">
        <v>43187</v>
      </c>
      <c r="CK87" s="31">
        <v>43188</v>
      </c>
      <c r="CL87" s="31">
        <v>43189</v>
      </c>
      <c r="CM87" s="31">
        <v>43190</v>
      </c>
      <c r="CN87" s="31">
        <v>43191</v>
      </c>
      <c r="CO87" s="31">
        <v>43192</v>
      </c>
      <c r="CP87" s="31">
        <v>43193</v>
      </c>
      <c r="CQ87" s="31">
        <v>43194</v>
      </c>
      <c r="CR87" s="31">
        <v>43195</v>
      </c>
      <c r="CS87" s="31">
        <v>43196</v>
      </c>
      <c r="CT87" s="31">
        <v>43197</v>
      </c>
      <c r="CU87" s="31">
        <v>43198</v>
      </c>
      <c r="CV87" s="31">
        <v>43199</v>
      </c>
      <c r="CW87" s="31">
        <v>43200</v>
      </c>
      <c r="CX87" s="31">
        <v>43201</v>
      </c>
      <c r="CY87" s="31">
        <v>43202</v>
      </c>
      <c r="CZ87" s="31">
        <v>43203</v>
      </c>
      <c r="DA87" s="31">
        <v>43204</v>
      </c>
      <c r="DB87" s="31">
        <v>43205</v>
      </c>
      <c r="DC87" s="31">
        <v>43206</v>
      </c>
      <c r="DD87" s="31">
        <v>43207</v>
      </c>
      <c r="DE87" s="31">
        <v>43208</v>
      </c>
      <c r="DF87" s="31">
        <v>43209</v>
      </c>
      <c r="DG87" s="31">
        <v>43210</v>
      </c>
      <c r="DH87" s="31">
        <v>43211</v>
      </c>
      <c r="DI87" s="31">
        <v>43212</v>
      </c>
      <c r="DJ87" s="31">
        <v>43213</v>
      </c>
      <c r="DK87" s="31">
        <v>43214</v>
      </c>
      <c r="DL87" s="31">
        <v>43215</v>
      </c>
      <c r="DM87" s="31">
        <v>43216</v>
      </c>
      <c r="DN87" s="31">
        <v>43217</v>
      </c>
      <c r="DO87" s="31">
        <v>43218</v>
      </c>
      <c r="DP87" s="31">
        <v>43219</v>
      </c>
      <c r="DQ87" s="31">
        <v>43220</v>
      </c>
      <c r="DR87" s="31">
        <v>43221</v>
      </c>
      <c r="DS87" s="31">
        <v>43222</v>
      </c>
      <c r="DT87" s="31">
        <v>43223</v>
      </c>
      <c r="DU87" s="31">
        <v>43224</v>
      </c>
      <c r="DV87" s="31">
        <v>43225</v>
      </c>
      <c r="DW87" s="31">
        <v>43226</v>
      </c>
      <c r="DX87" s="31">
        <v>43227</v>
      </c>
      <c r="DY87" s="31">
        <v>43228</v>
      </c>
      <c r="DZ87" s="31">
        <v>43229</v>
      </c>
      <c r="EA87" s="31">
        <v>43230</v>
      </c>
      <c r="EB87" s="31">
        <v>43231</v>
      </c>
      <c r="EC87" s="31">
        <v>43232</v>
      </c>
      <c r="ED87" s="31">
        <v>43233</v>
      </c>
      <c r="EE87" s="31">
        <v>43234</v>
      </c>
      <c r="EF87" s="31">
        <v>43235</v>
      </c>
      <c r="EG87" s="31">
        <v>43236</v>
      </c>
      <c r="EH87" s="31">
        <v>43237</v>
      </c>
      <c r="EI87" s="31">
        <v>43238</v>
      </c>
      <c r="EJ87" s="31">
        <v>43239</v>
      </c>
      <c r="EK87" s="31">
        <v>43240</v>
      </c>
      <c r="EL87" s="31">
        <v>43241</v>
      </c>
      <c r="EM87" s="31">
        <v>43242</v>
      </c>
      <c r="EN87" s="31">
        <v>43243</v>
      </c>
      <c r="EO87" s="31">
        <v>43244</v>
      </c>
      <c r="EP87" s="31">
        <v>43245</v>
      </c>
      <c r="EQ87" s="31">
        <v>43246</v>
      </c>
      <c r="ER87" s="31">
        <v>43247</v>
      </c>
      <c r="ES87" s="31">
        <v>43248</v>
      </c>
      <c r="ET87" s="31">
        <v>43249</v>
      </c>
      <c r="EU87" s="31">
        <v>43250</v>
      </c>
      <c r="EV87" s="31">
        <v>43251</v>
      </c>
      <c r="EW87" s="31">
        <v>43252</v>
      </c>
      <c r="EX87" s="31">
        <v>43253</v>
      </c>
      <c r="EY87" s="31">
        <v>43254</v>
      </c>
      <c r="EZ87" s="31">
        <v>43255</v>
      </c>
      <c r="FA87" s="31">
        <v>43256</v>
      </c>
      <c r="FB87" s="31">
        <v>43257</v>
      </c>
      <c r="FC87" s="31">
        <v>43258</v>
      </c>
      <c r="FD87" s="31">
        <v>43259</v>
      </c>
      <c r="FE87" s="31">
        <v>43260</v>
      </c>
      <c r="FF87" s="31">
        <v>43261</v>
      </c>
      <c r="FG87" s="31">
        <v>43262</v>
      </c>
      <c r="FH87" s="31">
        <v>43263</v>
      </c>
      <c r="FI87" s="31">
        <v>43264</v>
      </c>
      <c r="FJ87" s="31">
        <v>43265</v>
      </c>
      <c r="FK87" s="31">
        <v>43266</v>
      </c>
      <c r="FL87" s="31">
        <v>43267</v>
      </c>
      <c r="FM87" s="31">
        <v>43268</v>
      </c>
      <c r="FN87" s="31">
        <v>43269</v>
      </c>
      <c r="FO87" s="31">
        <v>43270</v>
      </c>
      <c r="FP87" s="31">
        <v>43271</v>
      </c>
      <c r="FQ87" s="31">
        <v>43272</v>
      </c>
      <c r="FR87" s="31">
        <v>43273</v>
      </c>
      <c r="FS87" s="31">
        <v>43274</v>
      </c>
      <c r="FT87" s="31">
        <v>43275</v>
      </c>
      <c r="FU87" s="31">
        <v>43276</v>
      </c>
      <c r="FV87" s="31">
        <v>43277</v>
      </c>
      <c r="FW87" s="31">
        <v>43278</v>
      </c>
      <c r="FX87" s="31">
        <v>43279</v>
      </c>
      <c r="FY87" s="31">
        <v>43280</v>
      </c>
      <c r="FZ87" s="31">
        <v>43281</v>
      </c>
      <c r="GA87" s="31">
        <v>43282</v>
      </c>
      <c r="GB87" s="31">
        <v>43283</v>
      </c>
      <c r="GC87" s="31">
        <v>43284</v>
      </c>
      <c r="GD87" s="31">
        <v>43285</v>
      </c>
      <c r="GE87" s="31">
        <v>43286</v>
      </c>
      <c r="GF87" s="31">
        <v>43287</v>
      </c>
      <c r="GG87" s="31">
        <v>43288</v>
      </c>
      <c r="GH87" s="31">
        <v>43289</v>
      </c>
      <c r="GI87" s="31">
        <v>43290</v>
      </c>
      <c r="GJ87" s="31">
        <v>43291</v>
      </c>
      <c r="GK87" s="31">
        <v>43292</v>
      </c>
      <c r="GL87" s="31">
        <v>43293</v>
      </c>
      <c r="GM87" s="31">
        <v>43294</v>
      </c>
      <c r="GN87" s="31">
        <v>43295</v>
      </c>
      <c r="GO87" s="31">
        <v>43296</v>
      </c>
      <c r="GP87" s="31">
        <v>43297</v>
      </c>
      <c r="GQ87" s="31">
        <v>43298</v>
      </c>
      <c r="GR87" s="31">
        <v>43299</v>
      </c>
      <c r="GS87" s="31">
        <v>43300</v>
      </c>
      <c r="GT87" s="31">
        <v>43301</v>
      </c>
      <c r="GU87" s="31">
        <v>43302</v>
      </c>
      <c r="GV87" s="31">
        <v>43303</v>
      </c>
      <c r="GW87" s="31">
        <v>43304</v>
      </c>
      <c r="GX87" s="31">
        <v>43305</v>
      </c>
      <c r="GY87" s="31">
        <v>43306</v>
      </c>
      <c r="GZ87" s="31">
        <v>43307</v>
      </c>
      <c r="HA87" s="31">
        <v>43308</v>
      </c>
      <c r="HB87" s="31">
        <v>43309</v>
      </c>
      <c r="HC87" s="31">
        <v>43310</v>
      </c>
      <c r="HD87" s="31">
        <v>43311</v>
      </c>
      <c r="HE87" s="31">
        <v>43312</v>
      </c>
      <c r="HF87" s="31">
        <v>43313</v>
      </c>
      <c r="HG87" s="31">
        <v>43314</v>
      </c>
      <c r="HH87" s="31">
        <v>43315</v>
      </c>
      <c r="HI87" s="31">
        <v>43316</v>
      </c>
      <c r="HJ87" s="31">
        <v>43317</v>
      </c>
      <c r="HK87" s="31">
        <v>43318</v>
      </c>
      <c r="HL87" s="31">
        <v>43319</v>
      </c>
      <c r="HM87" s="31">
        <v>43320</v>
      </c>
      <c r="HN87" s="31">
        <v>43321</v>
      </c>
      <c r="HO87" s="31">
        <v>43322</v>
      </c>
      <c r="HP87" s="31">
        <v>43323</v>
      </c>
      <c r="HQ87" s="31">
        <v>43324</v>
      </c>
      <c r="HR87" s="31">
        <v>43325</v>
      </c>
      <c r="HS87" s="31">
        <v>43326</v>
      </c>
      <c r="HT87" s="31">
        <v>43327</v>
      </c>
      <c r="HU87" s="31">
        <v>43328</v>
      </c>
      <c r="HV87" s="31">
        <v>43329</v>
      </c>
      <c r="HW87" s="31">
        <v>43330</v>
      </c>
      <c r="HX87" s="31">
        <v>43331</v>
      </c>
      <c r="HY87" s="31">
        <v>43332</v>
      </c>
      <c r="HZ87" s="31">
        <v>43333</v>
      </c>
      <c r="IA87" s="31">
        <v>43334</v>
      </c>
      <c r="IB87" s="31">
        <v>43335</v>
      </c>
      <c r="IC87" s="31">
        <v>43336</v>
      </c>
      <c r="ID87" s="31">
        <v>43337</v>
      </c>
      <c r="IE87" s="31">
        <v>43338</v>
      </c>
      <c r="IF87" s="31">
        <v>43339</v>
      </c>
      <c r="IG87" s="31">
        <v>43340</v>
      </c>
      <c r="IH87" s="31">
        <v>43341</v>
      </c>
      <c r="II87" s="31">
        <v>43342</v>
      </c>
      <c r="IJ87" s="31">
        <v>43343</v>
      </c>
      <c r="IK87" s="31">
        <v>43344</v>
      </c>
      <c r="IL87" s="31">
        <v>43345</v>
      </c>
      <c r="IM87" s="31">
        <v>43346</v>
      </c>
      <c r="IN87" s="31">
        <v>43347</v>
      </c>
      <c r="IO87" s="31">
        <v>43348</v>
      </c>
      <c r="IP87" s="31">
        <v>43349</v>
      </c>
      <c r="IQ87" s="31">
        <v>43350</v>
      </c>
      <c r="IR87" s="31">
        <v>43351</v>
      </c>
      <c r="IS87" s="31">
        <v>43352</v>
      </c>
      <c r="IT87" s="31">
        <v>43353</v>
      </c>
      <c r="IU87" s="31">
        <v>43354</v>
      </c>
      <c r="IV87" s="31">
        <v>43355</v>
      </c>
      <c r="IW87" s="31">
        <v>43356</v>
      </c>
      <c r="IX87" s="31">
        <v>43357</v>
      </c>
      <c r="IY87" s="31">
        <v>43358</v>
      </c>
      <c r="IZ87" s="31">
        <v>43359</v>
      </c>
      <c r="JA87" s="31">
        <v>43360</v>
      </c>
      <c r="JB87" s="31">
        <v>43361</v>
      </c>
      <c r="JC87" s="31">
        <v>43362</v>
      </c>
      <c r="JD87" s="31">
        <v>43363</v>
      </c>
      <c r="JE87" s="31">
        <v>43364</v>
      </c>
      <c r="JF87" s="31">
        <v>43365</v>
      </c>
      <c r="JG87" s="31">
        <v>43366</v>
      </c>
      <c r="JH87" s="31">
        <v>43367</v>
      </c>
      <c r="JI87" s="31">
        <v>43368</v>
      </c>
      <c r="JJ87" s="31">
        <v>43369</v>
      </c>
      <c r="JK87" s="31">
        <v>43370</v>
      </c>
      <c r="JL87" s="31">
        <v>43371</v>
      </c>
      <c r="JM87" s="31">
        <v>43372</v>
      </c>
      <c r="JN87" s="31">
        <v>43373</v>
      </c>
      <c r="JO87" s="31">
        <v>43374</v>
      </c>
      <c r="JP87" s="31">
        <v>43375</v>
      </c>
      <c r="JQ87" s="31">
        <v>43376</v>
      </c>
      <c r="JR87" s="31">
        <v>43377</v>
      </c>
      <c r="JS87" s="31">
        <v>43378</v>
      </c>
      <c r="JT87" s="31">
        <v>43379</v>
      </c>
      <c r="JU87" s="31">
        <v>43380</v>
      </c>
      <c r="JV87" s="31">
        <v>43381</v>
      </c>
      <c r="JW87" s="31">
        <v>43382</v>
      </c>
      <c r="JX87" s="31">
        <v>43383</v>
      </c>
      <c r="JY87" s="31">
        <v>43384</v>
      </c>
      <c r="JZ87" s="31">
        <v>43385</v>
      </c>
      <c r="KA87" s="31">
        <v>43386</v>
      </c>
      <c r="KB87" s="31">
        <v>43387</v>
      </c>
      <c r="KC87" s="31">
        <v>43388</v>
      </c>
      <c r="KD87" s="31">
        <v>43389</v>
      </c>
      <c r="KE87" s="31">
        <v>43390</v>
      </c>
      <c r="KF87" s="31">
        <v>43391</v>
      </c>
      <c r="KG87" s="31">
        <v>43392</v>
      </c>
      <c r="KH87" s="31">
        <v>43393</v>
      </c>
      <c r="KI87" s="31">
        <v>43394</v>
      </c>
      <c r="KJ87" s="31">
        <v>43395</v>
      </c>
      <c r="KK87" s="31">
        <v>43396</v>
      </c>
      <c r="KL87" s="31">
        <v>43397</v>
      </c>
      <c r="KM87" s="31">
        <v>43398</v>
      </c>
      <c r="KN87" s="31">
        <v>43399</v>
      </c>
      <c r="KO87" s="31">
        <v>43400</v>
      </c>
      <c r="KP87" s="31">
        <v>43401</v>
      </c>
      <c r="KQ87" s="31">
        <v>43402</v>
      </c>
      <c r="KR87" s="31">
        <v>43403</v>
      </c>
      <c r="KS87" s="31">
        <v>43404</v>
      </c>
      <c r="KT87" s="31">
        <v>43405</v>
      </c>
      <c r="KU87" s="31">
        <v>43406</v>
      </c>
      <c r="KV87" s="31">
        <v>43407</v>
      </c>
      <c r="KW87" s="31">
        <v>43408</v>
      </c>
      <c r="KX87" s="31">
        <v>43409</v>
      </c>
      <c r="KY87" s="31">
        <v>43410</v>
      </c>
      <c r="KZ87" s="31">
        <v>43411</v>
      </c>
      <c r="LA87" s="31">
        <v>43412</v>
      </c>
      <c r="LB87" s="31">
        <v>43413</v>
      </c>
      <c r="LC87" s="31">
        <v>43414</v>
      </c>
      <c r="LD87" s="31">
        <v>43415</v>
      </c>
      <c r="LE87" s="31">
        <v>43416</v>
      </c>
      <c r="LF87" s="31">
        <v>43417</v>
      </c>
      <c r="LG87" s="31">
        <v>43418</v>
      </c>
      <c r="LH87" s="31">
        <v>43419</v>
      </c>
      <c r="LI87" s="31">
        <v>43420</v>
      </c>
      <c r="LJ87" s="31">
        <v>43421</v>
      </c>
      <c r="LK87" s="31">
        <v>43422</v>
      </c>
      <c r="LL87" s="31">
        <v>43423</v>
      </c>
      <c r="LM87" s="31">
        <v>43424</v>
      </c>
      <c r="LN87" s="31">
        <v>43425</v>
      </c>
      <c r="LO87" s="31">
        <v>43426</v>
      </c>
      <c r="LP87" s="31">
        <v>43427</v>
      </c>
      <c r="LQ87" s="31">
        <v>43428</v>
      </c>
      <c r="LR87" s="31">
        <v>43429</v>
      </c>
      <c r="LS87" s="31">
        <v>43430</v>
      </c>
      <c r="LT87" s="31">
        <v>43431</v>
      </c>
      <c r="LU87" s="31">
        <v>43432</v>
      </c>
      <c r="LV87" s="31">
        <v>43433</v>
      </c>
      <c r="LW87" s="31">
        <v>43434</v>
      </c>
      <c r="LX87" s="31">
        <v>43435</v>
      </c>
      <c r="LY87" s="31">
        <v>43436</v>
      </c>
      <c r="LZ87" s="31">
        <v>43437</v>
      </c>
      <c r="MA87" s="31">
        <v>43438</v>
      </c>
      <c r="MB87" s="31">
        <v>43439</v>
      </c>
      <c r="MC87" s="31">
        <v>43440</v>
      </c>
      <c r="MD87" s="31">
        <v>43441</v>
      </c>
      <c r="ME87" s="31">
        <v>43442</v>
      </c>
      <c r="MF87" s="31">
        <v>43443</v>
      </c>
      <c r="MG87" s="31">
        <v>43444</v>
      </c>
      <c r="MH87" s="31">
        <v>43445</v>
      </c>
      <c r="MI87" s="31">
        <v>43446</v>
      </c>
      <c r="MJ87" s="31">
        <v>43447</v>
      </c>
      <c r="MK87" s="31">
        <v>43448</v>
      </c>
      <c r="ML87" s="31">
        <v>43449</v>
      </c>
      <c r="MM87" s="31">
        <v>43450</v>
      </c>
      <c r="MN87" s="31">
        <v>43451</v>
      </c>
      <c r="MO87" s="31">
        <v>43452</v>
      </c>
      <c r="MP87" s="31">
        <v>43453</v>
      </c>
      <c r="MQ87" s="31">
        <v>43454</v>
      </c>
      <c r="MR87" s="31">
        <v>43455</v>
      </c>
      <c r="MS87" s="31">
        <v>43456</v>
      </c>
      <c r="MT87" s="31">
        <v>43457</v>
      </c>
      <c r="MU87" s="31">
        <v>43458</v>
      </c>
      <c r="MV87" s="31">
        <v>43459</v>
      </c>
      <c r="MW87" s="31">
        <v>43460</v>
      </c>
      <c r="MX87" s="31">
        <v>43461</v>
      </c>
      <c r="MY87" s="31">
        <v>43462</v>
      </c>
      <c r="MZ87" s="31">
        <v>43463</v>
      </c>
      <c r="NA87" s="31">
        <v>43464</v>
      </c>
      <c r="NB87" s="31">
        <v>43465</v>
      </c>
    </row>
    <row r="88" spans="1:366">
      <c r="A88" s="28" t="s">
        <v>119</v>
      </c>
      <c r="B88" s="32">
        <f>+'[1]Saldo Bancos'!F5</f>
        <v>3.2410000000000001</v>
      </c>
      <c r="C88" s="32">
        <f>+'[1]Saldo Bancos'!G5</f>
        <v>3.2410000000000001</v>
      </c>
      <c r="D88" s="32">
        <f>+'[1]Saldo Bancos'!H5</f>
        <v>3.2410000000000001</v>
      </c>
      <c r="E88" s="32">
        <f>+'[1]Saldo Bancos'!I5</f>
        <v>3.2410000000000001</v>
      </c>
      <c r="F88" s="32">
        <f>+'[1]Saldo Bancos'!J5</f>
        <v>3.2410000000000001</v>
      </c>
      <c r="G88" s="32">
        <f>+'[1]Saldo Bancos'!K5</f>
        <v>3.2410000000000001</v>
      </c>
      <c r="H88" s="32">
        <f>+'[1]Saldo Bancos'!L5</f>
        <v>3.2410000000000001</v>
      </c>
      <c r="I88" s="32">
        <f>+'[1]Saldo Bancos'!M5</f>
        <v>3.2410000000000001</v>
      </c>
      <c r="J88" s="32">
        <f>+'[1]Saldo Bancos'!N5</f>
        <v>3.2410000000000001</v>
      </c>
      <c r="K88" s="32">
        <f>+'[1]Saldo Bancos'!O5</f>
        <v>3.2410000000000001</v>
      </c>
      <c r="L88" s="32">
        <f>+'[1]Saldo Bancos'!P5</f>
        <v>3.2410000000000001</v>
      </c>
      <c r="M88" s="32">
        <f>+'[1]Saldo Bancos'!Q5</f>
        <v>3.2410000000000001</v>
      </c>
      <c r="N88" s="32">
        <f>+'[1]Saldo Bancos'!R5</f>
        <v>3.2410000000000001</v>
      </c>
      <c r="O88" s="32">
        <f>+'[1]Saldo Bancos'!S5</f>
        <v>3.2410000000000001</v>
      </c>
      <c r="P88" s="32">
        <f>+'[1]Saldo Bancos'!T5</f>
        <v>3.2410000000000001</v>
      </c>
      <c r="Q88" s="32">
        <f>+'[1]Saldo Bancos'!U5</f>
        <v>3.2410000000000001</v>
      </c>
      <c r="R88" s="32">
        <f>+'[1]Saldo Bancos'!V5</f>
        <v>3.2410000000000001</v>
      </c>
      <c r="S88" s="32">
        <f>+'[1]Saldo Bancos'!W5</f>
        <v>3.2410000000000001</v>
      </c>
      <c r="T88" s="32">
        <f>+'[1]Saldo Bancos'!X5</f>
        <v>3.2410000000000001</v>
      </c>
      <c r="U88" s="32">
        <f>+'[1]Saldo Bancos'!Y5</f>
        <v>3.2410000000000001</v>
      </c>
      <c r="V88" s="32">
        <f>+'[1]Saldo Bancos'!Z5</f>
        <v>3.2410000000000001</v>
      </c>
      <c r="W88" s="32">
        <f>+'[1]Saldo Bancos'!AA5</f>
        <v>3.2410000000000001</v>
      </c>
      <c r="X88" s="32">
        <f>+'[1]Saldo Bancos'!AB5</f>
        <v>3.2410000000000001</v>
      </c>
      <c r="Y88" s="32">
        <f>+'[1]Saldo Bancos'!AC5</f>
        <v>3.2410000000000001</v>
      </c>
      <c r="Z88" s="32">
        <f>+'[1]Saldo Bancos'!AD5</f>
        <v>3.2410000000000001</v>
      </c>
      <c r="AA88" s="32">
        <f>+'[1]Saldo Bancos'!AE5</f>
        <v>3.2410000000000001</v>
      </c>
      <c r="AB88" s="32">
        <f>+'[1]Saldo Bancos'!AF5</f>
        <v>3.2410000000000001</v>
      </c>
      <c r="AC88" s="32">
        <f>+'[1]Saldo Bancos'!AG5</f>
        <v>3.2410000000000001</v>
      </c>
      <c r="AD88" s="32">
        <f>+'[1]Saldo Bancos'!AH5</f>
        <v>3.2410000000000001</v>
      </c>
      <c r="AE88" s="32">
        <f>+'[1]Saldo Bancos'!AI5</f>
        <v>3.218</v>
      </c>
      <c r="AF88" s="32">
        <f>+'[1]Saldo Bancos'!AJ5</f>
        <v>3.2160000000000002</v>
      </c>
      <c r="AG88" s="32">
        <f>+'[1]Saldo Bancos'!AK5</f>
        <v>3.2160000000000002</v>
      </c>
      <c r="AH88" s="32">
        <f>+'[1]Saldo Bancos'!AL5</f>
        <v>3.2160000000000002</v>
      </c>
      <c r="AI88" s="32">
        <f>+'[1]Saldo Bancos'!AM5</f>
        <v>3.2160000000000002</v>
      </c>
      <c r="AJ88" s="32">
        <f>+'[1]Saldo Bancos'!AN5</f>
        <v>3.2160000000000002</v>
      </c>
      <c r="AK88" s="32">
        <f>+'[1]Saldo Bancos'!AO5</f>
        <v>3.2160000000000002</v>
      </c>
      <c r="AL88" s="32">
        <f>+'[1]Saldo Bancos'!AP5</f>
        <v>3.2160000000000002</v>
      </c>
      <c r="AM88" s="32">
        <f>+'[1]Saldo Bancos'!AQ5</f>
        <v>3.2160000000000002</v>
      </c>
      <c r="AN88" s="32">
        <f>+'[1]Saldo Bancos'!AR5</f>
        <v>3.2160000000000002</v>
      </c>
      <c r="AO88" s="32">
        <f>+'[1]Saldo Bancos'!AS5</f>
        <v>3.2160000000000002</v>
      </c>
      <c r="AP88" s="32">
        <f>+'[1]Saldo Bancos'!AT5</f>
        <v>3.2160000000000002</v>
      </c>
      <c r="AQ88" s="32">
        <f>+'[1]Saldo Bancos'!AU5</f>
        <v>3.2530000000000001</v>
      </c>
      <c r="AR88" s="32">
        <f>+'[1]Saldo Bancos'!AV5</f>
        <v>3.2679999999999998</v>
      </c>
      <c r="AS88" s="32">
        <f>+'[1]Saldo Bancos'!AW5</f>
        <v>3.2650000000000001</v>
      </c>
      <c r="AT88" s="32">
        <f>+'[1]Saldo Bancos'!AX5</f>
        <v>3.2690000000000001</v>
      </c>
      <c r="AU88" s="32">
        <f>+'[1]Saldo Bancos'!AY5</f>
        <v>3.2690000000000001</v>
      </c>
      <c r="AV88" s="32">
        <f>+'[1]Saldo Bancos'!AZ5</f>
        <v>3.2480000000000002</v>
      </c>
      <c r="AW88" s="32">
        <f>+'[1]Saldo Bancos'!BA5</f>
        <v>3.2480000000000002</v>
      </c>
      <c r="AX88" s="32">
        <f>+'[1]Saldo Bancos'!BB5</f>
        <v>3.2480000000000002</v>
      </c>
      <c r="AY88" s="32">
        <f>+'[1]Saldo Bancos'!BC5</f>
        <v>3.242</v>
      </c>
      <c r="AZ88" s="32">
        <f>+'[1]Saldo Bancos'!BD5</f>
        <v>3.2490000000000001</v>
      </c>
      <c r="BA88" s="32">
        <f>+'[1]Saldo Bancos'!BE5</f>
        <v>3.2509999999999999</v>
      </c>
      <c r="BB88" s="32">
        <f>+'[1]Saldo Bancos'!BF5</f>
        <v>3.2480000000000002</v>
      </c>
      <c r="BC88" s="32">
        <f>+'[1]Saldo Bancos'!BG5</f>
        <v>3.25</v>
      </c>
      <c r="BD88" s="32">
        <f>+'[1]Saldo Bancos'!BH5</f>
        <v>3.25</v>
      </c>
      <c r="BE88" s="32">
        <f>+'[1]Saldo Bancos'!BI5</f>
        <v>3.25</v>
      </c>
      <c r="BF88" s="32">
        <f>+'[1]Saldo Bancos'!BJ5</f>
        <v>3.2490000000000001</v>
      </c>
      <c r="BG88" s="32">
        <f>+'[1]Saldo Bancos'!BK5</f>
        <v>3.2490000000000001</v>
      </c>
      <c r="BH88" s="32">
        <f>+'[1]Saldo Bancos'!BL5</f>
        <v>3.2490000000000001</v>
      </c>
      <c r="BI88" s="32">
        <f>+'[1]Saldo Bancos'!BM5</f>
        <v>3.2490000000000001</v>
      </c>
      <c r="BJ88" s="32">
        <f>+'[1]Saldo Bancos'!BN5</f>
        <v>3.2490000000000001</v>
      </c>
      <c r="BK88" s="32">
        <f>+'[1]Saldo Bancos'!BO5</f>
        <v>3.2490000000000001</v>
      </c>
      <c r="BL88" s="32">
        <f>+'[1]Saldo Bancos'!BP5</f>
        <v>3.2490000000000001</v>
      </c>
      <c r="BM88" s="32">
        <f>+'[1]Saldo Bancos'!BQ5</f>
        <v>3.2490000000000001</v>
      </c>
      <c r="BN88" s="32">
        <f>+'[1]Saldo Bancos'!BR5</f>
        <v>3.25</v>
      </c>
      <c r="BO88" s="32">
        <f>+'[1]Saldo Bancos'!BS5</f>
        <v>3.25</v>
      </c>
      <c r="BP88" s="32">
        <f>+'[1]Saldo Bancos'!BT5</f>
        <v>3.25</v>
      </c>
      <c r="BQ88" s="32">
        <f>+'[1]Saldo Bancos'!BU5</f>
        <v>3.25</v>
      </c>
      <c r="BR88" s="32">
        <f>+'[1]Saldo Bancos'!BV5</f>
        <v>3.25</v>
      </c>
      <c r="BS88" s="32">
        <f>+'[1]Saldo Bancos'!BW5</f>
        <v>3.25</v>
      </c>
      <c r="BT88" s="32">
        <f>+'[1]Saldo Bancos'!BX5</f>
        <v>3.25</v>
      </c>
      <c r="BU88" s="32">
        <f>+'[1]Saldo Bancos'!BY5</f>
        <v>3.2570000000000001</v>
      </c>
      <c r="BV88" s="32">
        <f>+'[1]Saldo Bancos'!BZ5</f>
        <v>3.2589999999999999</v>
      </c>
      <c r="BW88" s="32">
        <f>+'[1]Saldo Bancos'!CA5</f>
        <v>3.26</v>
      </c>
      <c r="BX88" s="32">
        <f>+'[1]Saldo Bancos'!CB5</f>
        <v>3.2610000000000001</v>
      </c>
      <c r="BY88" s="32">
        <f>+'[1]Saldo Bancos'!CC5</f>
        <v>3.2610000000000001</v>
      </c>
      <c r="BZ88" s="32">
        <f>+'[1]Saldo Bancos'!CD5</f>
        <v>3.2610000000000001</v>
      </c>
      <c r="CA88" s="32">
        <f>+'[1]Saldo Bancos'!CE5</f>
        <v>3.2669999999999999</v>
      </c>
      <c r="CB88" s="32">
        <f>+'[1]Saldo Bancos'!CF5</f>
        <v>3.2669999999999999</v>
      </c>
      <c r="CC88" s="32">
        <f>+'[1]Saldo Bancos'!CG5</f>
        <v>3.266</v>
      </c>
      <c r="CD88" s="32">
        <f>+'[1]Saldo Bancos'!CH5</f>
        <v>3.262</v>
      </c>
      <c r="CE88" s="32">
        <f>+'[1]Saldo Bancos'!CI5</f>
        <v>3.242</v>
      </c>
      <c r="CF88" s="32">
        <f>+'[1]Saldo Bancos'!CJ5</f>
        <v>3.242</v>
      </c>
      <c r="CG88" s="32">
        <f>+'[1]Saldo Bancos'!CK5</f>
        <v>3.242</v>
      </c>
      <c r="CH88" s="32">
        <f>+'[1]Saldo Bancos'!CL5</f>
        <v>3.2370000000000001</v>
      </c>
      <c r="CI88" s="32">
        <f>+'[1]Saldo Bancos'!CM5</f>
        <v>3.2170000000000001</v>
      </c>
      <c r="CJ88" s="32">
        <f>+'[1]Saldo Bancos'!CN5</f>
        <v>3.3210000000000002</v>
      </c>
      <c r="CK88" s="32">
        <f>+'[1]Saldo Bancos'!CO5</f>
        <v>3.3210000000000002</v>
      </c>
      <c r="CL88" s="32">
        <f>+'[1]Saldo Bancos'!CP5</f>
        <v>3.3210000000000002</v>
      </c>
      <c r="CM88" s="32">
        <f>+'[1]Saldo Bancos'!CQ5</f>
        <v>3.3210000000000002</v>
      </c>
      <c r="CN88" s="32">
        <f>+'[1]Saldo Bancos'!CR5</f>
        <v>3.3210000000000002</v>
      </c>
      <c r="CO88" s="32">
        <f>+'[1]Saldo Bancos'!CS5</f>
        <v>3.3210000000000002</v>
      </c>
      <c r="CP88" s="32">
        <f>+'[1]Saldo Bancos'!CT5</f>
        <v>3.3210000000000002</v>
      </c>
      <c r="CQ88" s="32">
        <f>+'[1]Saldo Bancos'!CU5</f>
        <v>3.3210000000000002</v>
      </c>
      <c r="CR88" s="32">
        <f>+'[1]Saldo Bancos'!CV5</f>
        <v>3.3210000000000002</v>
      </c>
      <c r="CS88" s="32">
        <f>+'[1]Saldo Bancos'!CW5</f>
        <v>3.3210000000000002</v>
      </c>
      <c r="CT88" s="32">
        <f>+'[1]Saldo Bancos'!CX5</f>
        <v>3.3210000000000002</v>
      </c>
      <c r="CU88" s="32">
        <f>+'[1]Saldo Bancos'!CY5</f>
        <v>3.3210000000000002</v>
      </c>
      <c r="CV88" s="32">
        <f>+'[1]Saldo Bancos'!CZ5</f>
        <v>3.3210000000000002</v>
      </c>
      <c r="CW88" s="32">
        <f>+'[1]Saldo Bancos'!DA5</f>
        <v>3.3210000000000002</v>
      </c>
      <c r="CX88" s="32">
        <f>+'[1]Saldo Bancos'!DB5</f>
        <v>3.3210000000000002</v>
      </c>
      <c r="CY88" s="32">
        <f>+'[1]Saldo Bancos'!DC5</f>
        <v>3.3210000000000002</v>
      </c>
      <c r="CZ88" s="32">
        <f>+'[1]Saldo Bancos'!DD5</f>
        <v>3.3210000000000002</v>
      </c>
      <c r="DA88" s="32">
        <f>+'[1]Saldo Bancos'!DE5</f>
        <v>3.3210000000000002</v>
      </c>
      <c r="DB88" s="32">
        <f>+'[1]Saldo Bancos'!DF5</f>
        <v>3.3210000000000002</v>
      </c>
      <c r="DC88" s="32">
        <f>+'[1]Saldo Bancos'!DG5</f>
        <v>3.3210000000000002</v>
      </c>
      <c r="DD88" s="32">
        <f>+'[1]Saldo Bancos'!DH5</f>
        <v>3.3210000000000002</v>
      </c>
      <c r="DE88" s="32">
        <f>+'[1]Saldo Bancos'!DI5</f>
        <v>3.3210000000000002</v>
      </c>
      <c r="DF88" s="32">
        <f>+'[1]Saldo Bancos'!DJ5</f>
        <v>3.3210000000000002</v>
      </c>
      <c r="DG88" s="32">
        <f>+'[1]Saldo Bancos'!DK5</f>
        <v>3.3210000000000002</v>
      </c>
      <c r="DH88" s="32">
        <f>+'[1]Saldo Bancos'!DL5</f>
        <v>3.3210000000000002</v>
      </c>
      <c r="DI88" s="32">
        <f>+'[1]Saldo Bancos'!DM5</f>
        <v>3.3210000000000002</v>
      </c>
      <c r="DJ88" s="32">
        <f>+'[1]Saldo Bancos'!DN5</f>
        <v>3.3210000000000002</v>
      </c>
      <c r="DK88" s="32">
        <f>+'[1]Saldo Bancos'!DO5</f>
        <v>3.3210000000000002</v>
      </c>
      <c r="DL88" s="32">
        <f>+'[1]Saldo Bancos'!DP5</f>
        <v>3.3210000000000002</v>
      </c>
      <c r="DM88" s="32">
        <f>+'[1]Saldo Bancos'!DQ5</f>
        <v>3.3210000000000002</v>
      </c>
      <c r="DN88" s="32">
        <f>+'[1]Saldo Bancos'!DR5</f>
        <v>3.3210000000000002</v>
      </c>
      <c r="DO88" s="32">
        <f>+'[1]Saldo Bancos'!DS5</f>
        <v>3.3210000000000002</v>
      </c>
      <c r="DP88" s="32">
        <f>+'[1]Saldo Bancos'!DT5</f>
        <v>3.3210000000000002</v>
      </c>
      <c r="DQ88" s="32">
        <f>+'[1]Saldo Bancos'!DU5</f>
        <v>3.3210000000000002</v>
      </c>
      <c r="DR88" s="32">
        <f>+'[1]Saldo Bancos'!DV5</f>
        <v>3.3210000000000002</v>
      </c>
      <c r="DS88" s="32">
        <f>+'[1]Saldo Bancos'!DW5</f>
        <v>3.3210000000000002</v>
      </c>
      <c r="DT88" s="32">
        <f>+'[1]Saldo Bancos'!DX5</f>
        <v>3.3210000000000002</v>
      </c>
      <c r="DU88" s="32">
        <f>+'[1]Saldo Bancos'!DY5</f>
        <v>3.3210000000000002</v>
      </c>
      <c r="DV88" s="32">
        <f>+'[1]Saldo Bancos'!DZ5</f>
        <v>3.3210000000000002</v>
      </c>
      <c r="DW88" s="32">
        <f>+'[1]Saldo Bancos'!EA5</f>
        <v>3.3210000000000002</v>
      </c>
      <c r="DX88" s="32">
        <f>+'[1]Saldo Bancos'!EB5</f>
        <v>3.3210000000000002</v>
      </c>
      <c r="DY88" s="32">
        <f>+'[1]Saldo Bancos'!EC5</f>
        <v>3.3210000000000002</v>
      </c>
      <c r="DZ88" s="32">
        <f>+'[1]Saldo Bancos'!ED5</f>
        <v>3.3210000000000002</v>
      </c>
      <c r="EA88" s="32">
        <f>+'[1]Saldo Bancos'!EE5</f>
        <v>3.3210000000000002</v>
      </c>
      <c r="EB88" s="32">
        <f>+'[1]Saldo Bancos'!EF5</f>
        <v>3.3210000000000002</v>
      </c>
      <c r="EC88" s="32">
        <f>+'[1]Saldo Bancos'!EG5</f>
        <v>3.3210000000000002</v>
      </c>
      <c r="ED88" s="32">
        <f>+'[1]Saldo Bancos'!EH5</f>
        <v>3.3210000000000002</v>
      </c>
      <c r="EE88" s="32">
        <f>+'[1]Saldo Bancos'!EI5</f>
        <v>3.3210000000000002</v>
      </c>
      <c r="EF88" s="32">
        <f>+'[1]Saldo Bancos'!EJ5</f>
        <v>3.3210000000000002</v>
      </c>
      <c r="EG88" s="32">
        <f>+'[1]Saldo Bancos'!EK5</f>
        <v>3.3210000000000002</v>
      </c>
      <c r="EH88" s="32">
        <f>+'[1]Saldo Bancos'!EL5</f>
        <v>3.3210000000000002</v>
      </c>
      <c r="EI88" s="32">
        <f>+'[1]Saldo Bancos'!EM5</f>
        <v>3.3210000000000002</v>
      </c>
      <c r="EJ88" s="32">
        <f>+'[1]Saldo Bancos'!EN5</f>
        <v>3.3210000000000002</v>
      </c>
      <c r="EK88" s="32">
        <f>+'[1]Saldo Bancos'!EO5</f>
        <v>3.3210000000000002</v>
      </c>
      <c r="EL88" s="32">
        <f>+'[1]Saldo Bancos'!EP5</f>
        <v>3.3210000000000002</v>
      </c>
      <c r="EM88" s="32">
        <f>+'[1]Saldo Bancos'!EQ5</f>
        <v>3.3210000000000002</v>
      </c>
      <c r="EN88" s="32">
        <f>+'[1]Saldo Bancos'!ER5</f>
        <v>3.3210000000000002</v>
      </c>
      <c r="EO88" s="32">
        <f>+'[1]Saldo Bancos'!ES5</f>
        <v>3.3210000000000002</v>
      </c>
      <c r="EP88" s="32">
        <f>+'[1]Saldo Bancos'!ET5</f>
        <v>3.3210000000000002</v>
      </c>
      <c r="EQ88" s="32">
        <f>+'[1]Saldo Bancos'!EU5</f>
        <v>3.3210000000000002</v>
      </c>
      <c r="ER88" s="32">
        <f>+'[1]Saldo Bancos'!EV5</f>
        <v>3.3210000000000002</v>
      </c>
      <c r="ES88" s="32">
        <f>+'[1]Saldo Bancos'!EW5</f>
        <v>3.3210000000000002</v>
      </c>
      <c r="ET88" s="32">
        <f>+'[1]Saldo Bancos'!EX5</f>
        <v>3.3210000000000002</v>
      </c>
      <c r="EU88" s="32">
        <f>+'[1]Saldo Bancos'!EY5</f>
        <v>3.3210000000000002</v>
      </c>
      <c r="EV88" s="32">
        <f>+'[1]Saldo Bancos'!EZ5</f>
        <v>3.3210000000000002</v>
      </c>
      <c r="EW88" s="32">
        <f>+'[1]Saldo Bancos'!FA5</f>
        <v>3.3210000000000002</v>
      </c>
      <c r="EX88" s="32">
        <f>+'[1]Saldo Bancos'!FB5</f>
        <v>3.3210000000000002</v>
      </c>
      <c r="EY88" s="32">
        <f>+'[1]Saldo Bancos'!FC5</f>
        <v>3.3210000000000002</v>
      </c>
      <c r="EZ88" s="32">
        <f>+'[1]Saldo Bancos'!FD5</f>
        <v>3.3210000000000002</v>
      </c>
      <c r="FA88" s="32">
        <f>+'[1]Saldo Bancos'!FE5</f>
        <v>3.3210000000000002</v>
      </c>
      <c r="FB88" s="32">
        <f>+'[1]Saldo Bancos'!FF5</f>
        <v>3.3210000000000002</v>
      </c>
      <c r="FC88" s="32">
        <f>+'[1]Saldo Bancos'!FG5</f>
        <v>3.3210000000000002</v>
      </c>
      <c r="FD88" s="32">
        <f>+'[1]Saldo Bancos'!FH5</f>
        <v>3.3210000000000002</v>
      </c>
      <c r="FE88" s="32">
        <f>+'[1]Saldo Bancos'!FI5</f>
        <v>3.3210000000000002</v>
      </c>
      <c r="FF88" s="32">
        <f>+'[1]Saldo Bancos'!FJ5</f>
        <v>3.3210000000000002</v>
      </c>
      <c r="FG88" s="32">
        <f>+'[1]Saldo Bancos'!FK5</f>
        <v>3.3210000000000002</v>
      </c>
      <c r="FH88" s="32">
        <f>+'[1]Saldo Bancos'!FL5</f>
        <v>3.3210000000000002</v>
      </c>
      <c r="FI88" s="32">
        <f>+'[1]Saldo Bancos'!FM5</f>
        <v>3.3210000000000002</v>
      </c>
      <c r="FJ88" s="32">
        <f>+'[1]Saldo Bancos'!FN5</f>
        <v>3.3210000000000002</v>
      </c>
      <c r="FK88" s="32">
        <f>+'[1]Saldo Bancos'!FO5</f>
        <v>3.3210000000000002</v>
      </c>
      <c r="FL88" s="32">
        <f>+'[1]Saldo Bancos'!FP5</f>
        <v>3.3210000000000002</v>
      </c>
      <c r="FM88" s="32">
        <f>+'[1]Saldo Bancos'!FQ5</f>
        <v>3.3210000000000002</v>
      </c>
      <c r="FN88" s="32">
        <f>+'[1]Saldo Bancos'!FR5</f>
        <v>3.3210000000000002</v>
      </c>
      <c r="FO88" s="32">
        <f>+'[1]Saldo Bancos'!FS5</f>
        <v>3.3210000000000002</v>
      </c>
      <c r="FP88" s="32">
        <f>+'[1]Saldo Bancos'!FT5</f>
        <v>3.3210000000000002</v>
      </c>
      <c r="FQ88" s="32">
        <f>+'[1]Saldo Bancos'!FU5</f>
        <v>3.3210000000000002</v>
      </c>
      <c r="FR88" s="32">
        <f>+'[1]Saldo Bancos'!FV5</f>
        <v>3.3210000000000002</v>
      </c>
      <c r="FS88" s="32">
        <f>+'[1]Saldo Bancos'!FW5</f>
        <v>3.3210000000000002</v>
      </c>
      <c r="FT88" s="32">
        <f>+'[1]Saldo Bancos'!FX5</f>
        <v>3.3210000000000002</v>
      </c>
      <c r="FU88" s="32">
        <f>+'[1]Saldo Bancos'!FY5</f>
        <v>3.3210000000000002</v>
      </c>
      <c r="FV88" s="32">
        <f>+'[1]Saldo Bancos'!FZ5</f>
        <v>3.3210000000000002</v>
      </c>
      <c r="FW88" s="32">
        <f>+'[1]Saldo Bancos'!GA5</f>
        <v>3.3210000000000002</v>
      </c>
      <c r="FX88" s="32">
        <f>+'[1]Saldo Bancos'!GB5</f>
        <v>3.3210000000000002</v>
      </c>
      <c r="FY88" s="32">
        <f>+'[1]Saldo Bancos'!GC5</f>
        <v>3.3210000000000002</v>
      </c>
      <c r="FZ88" s="32">
        <f>+'[1]Saldo Bancos'!GD5</f>
        <v>3.3210000000000002</v>
      </c>
      <c r="GA88" s="32">
        <f>+'[1]Saldo Bancos'!GE5</f>
        <v>3.3210000000000002</v>
      </c>
      <c r="GB88" s="32">
        <f>+'[1]Saldo Bancos'!GF5</f>
        <v>3.3210000000000002</v>
      </c>
      <c r="GC88" s="32">
        <f>+'[1]Saldo Bancos'!GG5</f>
        <v>3.3210000000000002</v>
      </c>
      <c r="GD88" s="32">
        <f>+'[1]Saldo Bancos'!GH5</f>
        <v>3.3210000000000002</v>
      </c>
      <c r="GE88" s="32">
        <f>+'[1]Saldo Bancos'!GI5</f>
        <v>3.3210000000000002</v>
      </c>
      <c r="GF88" s="32">
        <f>+'[1]Saldo Bancos'!GJ5</f>
        <v>3.3210000000000002</v>
      </c>
      <c r="GG88" s="32">
        <f>+'[1]Saldo Bancos'!GK5</f>
        <v>3.3210000000000002</v>
      </c>
      <c r="GH88" s="32">
        <f>+'[1]Saldo Bancos'!GL5</f>
        <v>3.3210000000000002</v>
      </c>
      <c r="GI88" s="32">
        <f>+'[1]Saldo Bancos'!GM5</f>
        <v>3.3210000000000002</v>
      </c>
      <c r="GJ88" s="32">
        <f>+'[1]Saldo Bancos'!GN5</f>
        <v>3.3210000000000002</v>
      </c>
      <c r="GK88" s="32">
        <f>+'[1]Saldo Bancos'!GO5</f>
        <v>3.3210000000000002</v>
      </c>
      <c r="GL88" s="32">
        <f>+'[1]Saldo Bancos'!GP5</f>
        <v>3.3210000000000002</v>
      </c>
      <c r="GM88" s="32">
        <f>+'[1]Saldo Bancos'!GQ5</f>
        <v>3.3210000000000002</v>
      </c>
      <c r="GN88" s="32">
        <f>+'[1]Saldo Bancos'!GR5</f>
        <v>3.3210000000000002</v>
      </c>
      <c r="GO88" s="32">
        <f>+'[1]Saldo Bancos'!GS5</f>
        <v>3.3210000000000002</v>
      </c>
      <c r="GP88" s="32">
        <f>+'[1]Saldo Bancos'!GT5</f>
        <v>3.3210000000000002</v>
      </c>
      <c r="GQ88" s="32">
        <f>+'[1]Saldo Bancos'!GU5</f>
        <v>3.3210000000000002</v>
      </c>
      <c r="GR88" s="32">
        <f>+'[1]Saldo Bancos'!GV5</f>
        <v>3.3210000000000002</v>
      </c>
      <c r="GS88" s="32">
        <f>+'[1]Saldo Bancos'!GW5</f>
        <v>3.3210000000000002</v>
      </c>
      <c r="GT88" s="32">
        <f>+'[1]Saldo Bancos'!GX5</f>
        <v>3.3210000000000002</v>
      </c>
      <c r="GU88" s="32">
        <f>+'[1]Saldo Bancos'!GY5</f>
        <v>3.3210000000000002</v>
      </c>
      <c r="GV88" s="32">
        <f>+'[1]Saldo Bancos'!GZ5</f>
        <v>3.3210000000000002</v>
      </c>
      <c r="GW88" s="32">
        <f>+'[1]Saldo Bancos'!HA5</f>
        <v>3.3210000000000002</v>
      </c>
      <c r="GX88" s="32">
        <f>+'[1]Saldo Bancos'!HB5</f>
        <v>3.3210000000000002</v>
      </c>
      <c r="GY88" s="32">
        <f>+'[1]Saldo Bancos'!HC5</f>
        <v>3.3210000000000002</v>
      </c>
      <c r="GZ88" s="32">
        <f>+'[1]Saldo Bancos'!HD5</f>
        <v>3.3210000000000002</v>
      </c>
      <c r="HA88" s="32">
        <f>+'[1]Saldo Bancos'!HE5</f>
        <v>3.3210000000000002</v>
      </c>
      <c r="HB88" s="32">
        <f>+'[1]Saldo Bancos'!HF5</f>
        <v>3.3210000000000002</v>
      </c>
      <c r="HC88" s="32">
        <f>+'[1]Saldo Bancos'!HG5</f>
        <v>3.3210000000000002</v>
      </c>
      <c r="HD88" s="32">
        <f>+'[1]Saldo Bancos'!HH5</f>
        <v>3.3210000000000002</v>
      </c>
      <c r="HE88" s="32">
        <f>+'[1]Saldo Bancos'!HI5</f>
        <v>3.3210000000000002</v>
      </c>
      <c r="HF88" s="32">
        <f>+'[1]Saldo Bancos'!HJ5</f>
        <v>3.3210000000000002</v>
      </c>
      <c r="HG88" s="32">
        <f>+'[1]Saldo Bancos'!HK5</f>
        <v>3.3210000000000002</v>
      </c>
      <c r="HH88" s="32">
        <f>+'[1]Saldo Bancos'!HL5</f>
        <v>3.3210000000000002</v>
      </c>
      <c r="HI88" s="32">
        <f>+'[1]Saldo Bancos'!HM5</f>
        <v>3.3210000000000002</v>
      </c>
      <c r="HJ88" s="32">
        <f>+'[1]Saldo Bancos'!HN5</f>
        <v>3.3210000000000002</v>
      </c>
      <c r="HK88" s="32">
        <f>+'[1]Saldo Bancos'!HO5</f>
        <v>3.3210000000000002</v>
      </c>
      <c r="HL88" s="32">
        <f>+'[1]Saldo Bancos'!HP5</f>
        <v>3.3210000000000002</v>
      </c>
      <c r="HM88" s="32">
        <f>+'[1]Saldo Bancos'!HQ5</f>
        <v>3.3210000000000002</v>
      </c>
      <c r="HN88" s="32">
        <f>+'[1]Saldo Bancos'!HR5</f>
        <v>3.3210000000000002</v>
      </c>
      <c r="HO88" s="32">
        <f>+'[1]Saldo Bancos'!HS5</f>
        <v>3.3210000000000002</v>
      </c>
      <c r="HP88" s="32">
        <f>+'[1]Saldo Bancos'!HT5</f>
        <v>3.3210000000000002</v>
      </c>
      <c r="HQ88" s="32">
        <f>+'[1]Saldo Bancos'!HU5</f>
        <v>3.3210000000000002</v>
      </c>
      <c r="HR88" s="32">
        <f>+'[1]Saldo Bancos'!HV5</f>
        <v>3.3210000000000002</v>
      </c>
      <c r="HS88" s="32">
        <f>+'[1]Saldo Bancos'!HW5</f>
        <v>3.3210000000000002</v>
      </c>
      <c r="HT88" s="32">
        <f>+'[1]Saldo Bancos'!HX5</f>
        <v>3.3210000000000002</v>
      </c>
      <c r="HU88" s="32">
        <f>+'[1]Saldo Bancos'!HY5</f>
        <v>3.3210000000000002</v>
      </c>
      <c r="HV88" s="32">
        <f>+'[1]Saldo Bancos'!HZ5</f>
        <v>3.3210000000000002</v>
      </c>
      <c r="HW88" s="32">
        <f>+'[1]Saldo Bancos'!IA5</f>
        <v>3.3210000000000002</v>
      </c>
      <c r="HX88" s="32">
        <f>+'[1]Saldo Bancos'!IB5</f>
        <v>3.3210000000000002</v>
      </c>
      <c r="HY88" s="32">
        <f>+'[1]Saldo Bancos'!IC5</f>
        <v>3.3210000000000002</v>
      </c>
      <c r="HZ88" s="32">
        <f>+'[1]Saldo Bancos'!ID5</f>
        <v>3.3210000000000002</v>
      </c>
      <c r="IA88" s="32">
        <f>+'[1]Saldo Bancos'!IE5</f>
        <v>3.3210000000000002</v>
      </c>
      <c r="IB88" s="32">
        <f>+'[1]Saldo Bancos'!IF5</f>
        <v>3.3210000000000002</v>
      </c>
      <c r="IC88" s="32">
        <f>+'[1]Saldo Bancos'!IG5</f>
        <v>3.3210000000000002</v>
      </c>
      <c r="ID88" s="32">
        <f>+'[1]Saldo Bancos'!IH5</f>
        <v>3.3210000000000002</v>
      </c>
      <c r="IE88" s="32">
        <f>+'[1]Saldo Bancos'!II5</f>
        <v>3.3210000000000002</v>
      </c>
      <c r="IF88" s="32">
        <f>+'[1]Saldo Bancos'!IJ5</f>
        <v>3.3210000000000002</v>
      </c>
      <c r="IG88" s="32">
        <f>+'[1]Saldo Bancos'!IK5</f>
        <v>3.3210000000000002</v>
      </c>
      <c r="IH88" s="32">
        <f>+'[1]Saldo Bancos'!IL5</f>
        <v>3.3210000000000002</v>
      </c>
      <c r="II88" s="32">
        <f>+'[1]Saldo Bancos'!IM5</f>
        <v>3.3210000000000002</v>
      </c>
      <c r="IJ88" s="32">
        <f>+'[1]Saldo Bancos'!IN5</f>
        <v>3.3210000000000002</v>
      </c>
      <c r="IK88" s="32">
        <f>+'[1]Saldo Bancos'!IO5</f>
        <v>3.3210000000000002</v>
      </c>
      <c r="IL88" s="32">
        <f>+'[1]Saldo Bancos'!IP5</f>
        <v>3.3210000000000002</v>
      </c>
      <c r="IM88" s="32">
        <f>+'[1]Saldo Bancos'!IQ5</f>
        <v>3.3210000000000002</v>
      </c>
      <c r="IN88" s="32">
        <f>+'[1]Saldo Bancos'!IR5</f>
        <v>3.3210000000000002</v>
      </c>
      <c r="IO88" s="32">
        <f>+'[1]Saldo Bancos'!IS5</f>
        <v>3.3210000000000002</v>
      </c>
      <c r="IP88" s="32">
        <f>+'[1]Saldo Bancos'!IT5</f>
        <v>3.3210000000000002</v>
      </c>
      <c r="IQ88" s="32">
        <f>+'[1]Saldo Bancos'!IU5</f>
        <v>3.3210000000000002</v>
      </c>
      <c r="IR88" s="32">
        <f>+'[1]Saldo Bancos'!IV5</f>
        <v>3.3210000000000002</v>
      </c>
      <c r="IS88" s="32">
        <f>+'[1]Saldo Bancos'!IW5</f>
        <v>3.3210000000000002</v>
      </c>
      <c r="IT88" s="32">
        <f>+'[1]Saldo Bancos'!IX5</f>
        <v>3.3210000000000002</v>
      </c>
      <c r="IU88" s="32">
        <f>+'[1]Saldo Bancos'!IY5</f>
        <v>3.3210000000000002</v>
      </c>
      <c r="IV88" s="32">
        <f>+'[1]Saldo Bancos'!IZ5</f>
        <v>3.3210000000000002</v>
      </c>
      <c r="IW88" s="32">
        <f>+'[1]Saldo Bancos'!JA5</f>
        <v>3.3210000000000002</v>
      </c>
      <c r="IX88" s="32">
        <f>+'[1]Saldo Bancos'!JB5</f>
        <v>3.3210000000000002</v>
      </c>
      <c r="IY88" s="32">
        <f>+'[1]Saldo Bancos'!JC5</f>
        <v>3.3210000000000002</v>
      </c>
      <c r="IZ88" s="32">
        <f>+'[1]Saldo Bancos'!JD5</f>
        <v>3.3210000000000002</v>
      </c>
      <c r="JA88" s="32">
        <f>+'[1]Saldo Bancos'!JE5</f>
        <v>3.3210000000000002</v>
      </c>
      <c r="JB88" s="32">
        <f>+'[1]Saldo Bancos'!JF5</f>
        <v>3.3210000000000002</v>
      </c>
      <c r="JC88" s="32">
        <f>+'[1]Saldo Bancos'!JG5</f>
        <v>3.3210000000000002</v>
      </c>
      <c r="JD88" s="32">
        <f>+'[1]Saldo Bancos'!JH5</f>
        <v>3.3210000000000002</v>
      </c>
      <c r="JE88" s="32">
        <f>+'[1]Saldo Bancos'!JI5</f>
        <v>3.3210000000000002</v>
      </c>
      <c r="JF88" s="32">
        <f>+'[1]Saldo Bancos'!JJ5</f>
        <v>3.3210000000000002</v>
      </c>
      <c r="JG88" s="32">
        <f>+'[1]Saldo Bancos'!JK5</f>
        <v>3.3210000000000002</v>
      </c>
      <c r="JH88" s="32">
        <f>+'[1]Saldo Bancos'!JL5</f>
        <v>3.3210000000000002</v>
      </c>
      <c r="JI88" s="32">
        <f>+'[1]Saldo Bancos'!JM5</f>
        <v>3.3210000000000002</v>
      </c>
      <c r="JJ88" s="32">
        <f>+'[1]Saldo Bancos'!JN5</f>
        <v>3.3210000000000002</v>
      </c>
      <c r="JK88" s="32">
        <f>+'[1]Saldo Bancos'!JO5</f>
        <v>3.3210000000000002</v>
      </c>
      <c r="JL88" s="32">
        <f>+'[1]Saldo Bancos'!JP5</f>
        <v>3.3210000000000002</v>
      </c>
      <c r="JM88" s="32">
        <f>+'[1]Saldo Bancos'!JQ5</f>
        <v>3.3210000000000002</v>
      </c>
      <c r="JN88" s="32">
        <f>+'[1]Saldo Bancos'!JR5</f>
        <v>3.3210000000000002</v>
      </c>
      <c r="JO88" s="32">
        <f>+'[1]Saldo Bancos'!JS5</f>
        <v>3.3210000000000002</v>
      </c>
      <c r="JP88" s="32">
        <f>+'[1]Saldo Bancos'!JT5</f>
        <v>3.3210000000000002</v>
      </c>
      <c r="JQ88" s="32">
        <f>+'[1]Saldo Bancos'!JU5</f>
        <v>3.3210000000000002</v>
      </c>
      <c r="JR88" s="32">
        <f>+'[1]Saldo Bancos'!JV5</f>
        <v>3.3210000000000002</v>
      </c>
      <c r="JS88" s="32">
        <f>+'[1]Saldo Bancos'!JW5</f>
        <v>3.3210000000000002</v>
      </c>
      <c r="JT88" s="32">
        <f>+'[1]Saldo Bancos'!JX5</f>
        <v>3.3210000000000002</v>
      </c>
      <c r="JU88" s="32">
        <f>+'[1]Saldo Bancos'!JY5</f>
        <v>3.3210000000000002</v>
      </c>
      <c r="JV88" s="32">
        <f>+'[1]Saldo Bancos'!JZ5</f>
        <v>3.3210000000000002</v>
      </c>
      <c r="JW88" s="32">
        <f>+'[1]Saldo Bancos'!KA5</f>
        <v>3.3210000000000002</v>
      </c>
      <c r="JX88" s="32">
        <f>+'[1]Saldo Bancos'!KB5</f>
        <v>3.3210000000000002</v>
      </c>
      <c r="JY88" s="32">
        <f>+'[1]Saldo Bancos'!KC5</f>
        <v>3.3210000000000002</v>
      </c>
      <c r="JZ88" s="32">
        <f>+'[1]Saldo Bancos'!KD5</f>
        <v>3.3210000000000002</v>
      </c>
      <c r="KA88" s="32">
        <f>+'[1]Saldo Bancos'!KE5</f>
        <v>3.3210000000000002</v>
      </c>
      <c r="KB88" s="32">
        <f>+'[1]Saldo Bancos'!KF5</f>
        <v>3.3210000000000002</v>
      </c>
      <c r="KC88" s="32">
        <f>+'[1]Saldo Bancos'!KG5</f>
        <v>3.3210000000000002</v>
      </c>
      <c r="KD88" s="32">
        <f>+'[1]Saldo Bancos'!KH5</f>
        <v>3.3210000000000002</v>
      </c>
      <c r="KE88" s="32">
        <f>+'[1]Saldo Bancos'!KI5</f>
        <v>3.3210000000000002</v>
      </c>
      <c r="KF88" s="32">
        <f>+'[1]Saldo Bancos'!KJ5</f>
        <v>3.3210000000000002</v>
      </c>
      <c r="KG88" s="32">
        <f>+'[1]Saldo Bancos'!KK5</f>
        <v>3.3210000000000002</v>
      </c>
      <c r="KH88" s="32">
        <f>+'[1]Saldo Bancos'!KL5</f>
        <v>3.3210000000000002</v>
      </c>
      <c r="KI88" s="32">
        <f>+'[1]Saldo Bancos'!KM5</f>
        <v>3.3210000000000002</v>
      </c>
      <c r="KJ88" s="32">
        <f>+'[1]Saldo Bancos'!KN5</f>
        <v>3.3210000000000002</v>
      </c>
      <c r="KK88" s="32">
        <f>+'[1]Saldo Bancos'!KO5</f>
        <v>3.3210000000000002</v>
      </c>
      <c r="KL88" s="32">
        <f>+'[1]Saldo Bancos'!KP5</f>
        <v>3.3210000000000002</v>
      </c>
      <c r="KM88" s="32">
        <f>+'[1]Saldo Bancos'!KQ5</f>
        <v>3.3210000000000002</v>
      </c>
      <c r="KN88" s="32">
        <f>+'[1]Saldo Bancos'!KR5</f>
        <v>3.3210000000000002</v>
      </c>
      <c r="KO88" s="32">
        <f>+'[1]Saldo Bancos'!KS5</f>
        <v>3.3210000000000002</v>
      </c>
      <c r="KP88" s="32">
        <f>+'[1]Saldo Bancos'!KT5</f>
        <v>3.3210000000000002</v>
      </c>
      <c r="KQ88" s="32">
        <f>+'[1]Saldo Bancos'!KU5</f>
        <v>3.3210000000000002</v>
      </c>
      <c r="KR88" s="32">
        <f>+'[1]Saldo Bancos'!KV5</f>
        <v>3.3210000000000002</v>
      </c>
      <c r="KS88" s="32">
        <f>+'[1]Saldo Bancos'!KW5</f>
        <v>3.3210000000000002</v>
      </c>
      <c r="KT88" s="32">
        <f>+'[1]Saldo Bancos'!KX5</f>
        <v>3.3210000000000002</v>
      </c>
      <c r="KU88" s="32">
        <f>+'[1]Saldo Bancos'!KY5</f>
        <v>3.3210000000000002</v>
      </c>
      <c r="KV88" s="32">
        <f>+'[1]Saldo Bancos'!KZ5</f>
        <v>3.3210000000000002</v>
      </c>
      <c r="KW88" s="32">
        <f>+'[1]Saldo Bancos'!LA5</f>
        <v>3.3210000000000002</v>
      </c>
      <c r="KX88" s="32">
        <f>+'[1]Saldo Bancos'!LB5</f>
        <v>3.3210000000000002</v>
      </c>
      <c r="KY88" s="32">
        <f>+'[1]Saldo Bancos'!LC5</f>
        <v>3.3210000000000002</v>
      </c>
      <c r="KZ88" s="32">
        <f>+'[1]Saldo Bancos'!LD5</f>
        <v>3.3210000000000002</v>
      </c>
      <c r="LA88" s="32">
        <f>+'[1]Saldo Bancos'!LE5</f>
        <v>3.3210000000000002</v>
      </c>
      <c r="LB88" s="32">
        <f>+'[1]Saldo Bancos'!LF5</f>
        <v>3.3210000000000002</v>
      </c>
      <c r="LC88" s="32">
        <f>+'[1]Saldo Bancos'!LG5</f>
        <v>3.3210000000000002</v>
      </c>
      <c r="LD88" s="32">
        <f>+'[1]Saldo Bancos'!LH5</f>
        <v>3.3210000000000002</v>
      </c>
      <c r="LE88" s="32">
        <f>+'[1]Saldo Bancos'!LI5</f>
        <v>3.3210000000000002</v>
      </c>
      <c r="LF88" s="32">
        <f>+'[1]Saldo Bancos'!LJ5</f>
        <v>3.3210000000000002</v>
      </c>
      <c r="LG88" s="32">
        <f>+'[1]Saldo Bancos'!LK5</f>
        <v>3.3210000000000002</v>
      </c>
      <c r="LH88" s="32">
        <f>+'[1]Saldo Bancos'!LL5</f>
        <v>3.3210000000000002</v>
      </c>
      <c r="LI88" s="32">
        <f>+'[1]Saldo Bancos'!LM5</f>
        <v>3.3210000000000002</v>
      </c>
      <c r="LJ88" s="32">
        <f>+'[1]Saldo Bancos'!LN5</f>
        <v>3.3210000000000002</v>
      </c>
      <c r="LK88" s="32">
        <f>+'[1]Saldo Bancos'!LO5</f>
        <v>3.3210000000000002</v>
      </c>
      <c r="LL88" s="32">
        <f>+'[1]Saldo Bancos'!LP5</f>
        <v>3.3210000000000002</v>
      </c>
      <c r="LM88" s="32">
        <f>+'[1]Saldo Bancos'!LQ5</f>
        <v>3.3210000000000002</v>
      </c>
      <c r="LN88" s="32">
        <f>+'[1]Saldo Bancos'!LR5</f>
        <v>3.3210000000000002</v>
      </c>
      <c r="LO88" s="32">
        <f>+'[1]Saldo Bancos'!LS5</f>
        <v>3.3210000000000002</v>
      </c>
      <c r="LP88" s="32">
        <f>+'[1]Saldo Bancos'!LT5</f>
        <v>3.3210000000000002</v>
      </c>
      <c r="LQ88" s="32">
        <f>+'[1]Saldo Bancos'!LU5</f>
        <v>3.3210000000000002</v>
      </c>
      <c r="LR88" s="32">
        <f>+'[1]Saldo Bancos'!LV5</f>
        <v>3.3210000000000002</v>
      </c>
      <c r="LS88" s="32">
        <f>+'[1]Saldo Bancos'!LW5</f>
        <v>3.3210000000000002</v>
      </c>
      <c r="LT88" s="32">
        <f>+'[1]Saldo Bancos'!LX5</f>
        <v>3.3210000000000002</v>
      </c>
      <c r="LU88" s="32">
        <f>+'[1]Saldo Bancos'!LY5</f>
        <v>3.3210000000000002</v>
      </c>
      <c r="LV88" s="32">
        <f>+'[1]Saldo Bancos'!LZ5</f>
        <v>3.3210000000000002</v>
      </c>
      <c r="LW88" s="32">
        <f>+'[1]Saldo Bancos'!MA5</f>
        <v>3.3210000000000002</v>
      </c>
      <c r="LX88" s="32">
        <f>+'[1]Saldo Bancos'!MB5</f>
        <v>3.3210000000000002</v>
      </c>
      <c r="LY88" s="32">
        <f>+'[1]Saldo Bancos'!MC5</f>
        <v>3.3210000000000002</v>
      </c>
      <c r="LZ88" s="32">
        <f>+'[1]Saldo Bancos'!MD5</f>
        <v>3.3210000000000002</v>
      </c>
      <c r="MA88" s="32">
        <f>+'[1]Saldo Bancos'!ME5</f>
        <v>3.3210000000000002</v>
      </c>
      <c r="MB88" s="32">
        <f>+'[1]Saldo Bancos'!MF5</f>
        <v>3.3210000000000002</v>
      </c>
      <c r="MC88" s="32">
        <f>+'[1]Saldo Bancos'!MG5</f>
        <v>3.3210000000000002</v>
      </c>
      <c r="MD88" s="32">
        <f>+'[1]Saldo Bancos'!MH5</f>
        <v>3.3210000000000002</v>
      </c>
      <c r="ME88" s="32">
        <f>+'[1]Saldo Bancos'!MI5</f>
        <v>3.3210000000000002</v>
      </c>
      <c r="MF88" s="32">
        <f>+'[1]Saldo Bancos'!MJ5</f>
        <v>3.3210000000000002</v>
      </c>
      <c r="MG88" s="32">
        <f>+'[1]Saldo Bancos'!MK5</f>
        <v>3.3210000000000002</v>
      </c>
      <c r="MH88" s="32">
        <f>+'[1]Saldo Bancos'!ML5</f>
        <v>3.3210000000000002</v>
      </c>
      <c r="MI88" s="32">
        <f>+'[1]Saldo Bancos'!MM5</f>
        <v>3.3210000000000002</v>
      </c>
      <c r="MJ88" s="32">
        <f>+'[1]Saldo Bancos'!MN5</f>
        <v>3.3210000000000002</v>
      </c>
      <c r="MK88" s="32">
        <f>+'[1]Saldo Bancos'!MO5</f>
        <v>3.3210000000000002</v>
      </c>
      <c r="ML88" s="32">
        <f>+'[1]Saldo Bancos'!MP5</f>
        <v>3.3210000000000002</v>
      </c>
      <c r="MM88" s="32">
        <f>+'[1]Saldo Bancos'!MQ5</f>
        <v>3.3210000000000002</v>
      </c>
      <c r="MN88" s="32">
        <f>+'[1]Saldo Bancos'!MR5</f>
        <v>3.3210000000000002</v>
      </c>
      <c r="MO88" s="32">
        <f>+'[1]Saldo Bancos'!MS5</f>
        <v>3.3210000000000002</v>
      </c>
      <c r="MP88" s="32">
        <f>+'[1]Saldo Bancos'!MT5</f>
        <v>3.3210000000000002</v>
      </c>
      <c r="MQ88" s="32">
        <f>+'[1]Saldo Bancos'!MU5</f>
        <v>3.3210000000000002</v>
      </c>
      <c r="MR88" s="32">
        <f>+'[1]Saldo Bancos'!MV5</f>
        <v>3.3210000000000002</v>
      </c>
      <c r="MS88" s="32">
        <f>+'[1]Saldo Bancos'!MW5</f>
        <v>3.3210000000000002</v>
      </c>
      <c r="MT88" s="32">
        <f>+'[1]Saldo Bancos'!MX5</f>
        <v>3.3210000000000002</v>
      </c>
      <c r="MU88" s="32">
        <f>+'[1]Saldo Bancos'!MY5</f>
        <v>3.3210000000000002</v>
      </c>
      <c r="MV88" s="32">
        <f>+'[1]Saldo Bancos'!MZ5</f>
        <v>3.3210000000000002</v>
      </c>
      <c r="MW88" s="32">
        <f>+'[1]Saldo Bancos'!NA5</f>
        <v>3.3210000000000002</v>
      </c>
      <c r="MX88" s="32">
        <f>+'[1]Saldo Bancos'!NB5</f>
        <v>3.3210000000000002</v>
      </c>
      <c r="MY88" s="32">
        <f>+'[1]Saldo Bancos'!NC5</f>
        <v>3.3210000000000002</v>
      </c>
      <c r="MZ88" s="32">
        <f>+'[1]Saldo Bancos'!ND5</f>
        <v>3.3210000000000002</v>
      </c>
      <c r="NA88" s="32">
        <f>+'[1]Saldo Bancos'!NE5</f>
        <v>3.3210000000000002</v>
      </c>
      <c r="NB88" s="32">
        <f>+'[1]Saldo Bancos'!NF5</f>
        <v>3.3210000000000002</v>
      </c>
    </row>
    <row r="89" spans="1:366">
      <c r="A89" s="25" t="s">
        <v>193</v>
      </c>
      <c r="B89" s="39">
        <f>+'[1]Saldo Bancos'!F14</f>
        <v>10630.89</v>
      </c>
      <c r="C89" s="39">
        <f>+'[1]Saldo Bancos'!G14</f>
        <v>10630.89</v>
      </c>
      <c r="D89" s="39">
        <f>+'[1]Saldo Bancos'!H14</f>
        <v>10630.89</v>
      </c>
      <c r="E89" s="39">
        <f>+'[1]Saldo Bancos'!I14</f>
        <v>10630.89</v>
      </c>
      <c r="F89" s="39">
        <f>+'[1]Saldo Bancos'!J14</f>
        <v>10630.89</v>
      </c>
      <c r="G89" s="39">
        <f>+'[1]Saldo Bancos'!K14</f>
        <v>10630.89</v>
      </c>
      <c r="H89" s="39">
        <f>+'[1]Saldo Bancos'!L14</f>
        <v>10630.89</v>
      </c>
      <c r="I89" s="39">
        <f>+'[1]Saldo Bancos'!M14</f>
        <v>10630.89</v>
      </c>
      <c r="J89" s="39">
        <f>+'[1]Saldo Bancos'!N14</f>
        <v>10630.89</v>
      </c>
      <c r="K89" s="39">
        <f>+'[1]Saldo Bancos'!O14</f>
        <v>10630.89</v>
      </c>
      <c r="L89" s="39">
        <f>+'[1]Saldo Bancos'!P14</f>
        <v>10630.89</v>
      </c>
      <c r="M89" s="39">
        <f>+'[1]Saldo Bancos'!Q14</f>
        <v>10630.89</v>
      </c>
      <c r="N89" s="39">
        <f>+'[1]Saldo Bancos'!R14</f>
        <v>10630.89</v>
      </c>
      <c r="O89" s="39">
        <f>+'[1]Saldo Bancos'!S14</f>
        <v>10630.89</v>
      </c>
      <c r="P89" s="39">
        <f>+'[1]Saldo Bancos'!T14</f>
        <v>10630.89</v>
      </c>
      <c r="Q89" s="39">
        <f>+'[1]Saldo Bancos'!U14</f>
        <v>10630.89</v>
      </c>
      <c r="R89" s="39">
        <f>+'[1]Saldo Bancos'!V14</f>
        <v>10630.89</v>
      </c>
      <c r="S89" s="39">
        <f>+'[1]Saldo Bancos'!W14</f>
        <v>10630.89</v>
      </c>
      <c r="T89" s="39">
        <f>+'[1]Saldo Bancos'!X14</f>
        <v>10630.89</v>
      </c>
      <c r="U89" s="39">
        <f>+'[1]Saldo Bancos'!Y14</f>
        <v>10630.89</v>
      </c>
      <c r="V89" s="39">
        <f>+'[1]Saldo Bancos'!Z14</f>
        <v>10630.89</v>
      </c>
      <c r="W89" s="39">
        <f>+'[1]Saldo Bancos'!AA14</f>
        <v>10630.89</v>
      </c>
      <c r="X89" s="39">
        <f>+'[1]Saldo Bancos'!AB14</f>
        <v>10630.89</v>
      </c>
      <c r="Y89" s="39">
        <f>+'[1]Saldo Bancos'!AC14</f>
        <v>10630.89</v>
      </c>
      <c r="Z89" s="39">
        <f>+'[1]Saldo Bancos'!AD14</f>
        <v>10630.89</v>
      </c>
      <c r="AA89" s="39">
        <f>+'[1]Saldo Bancos'!AE14</f>
        <v>10630.89</v>
      </c>
      <c r="AB89" s="39">
        <f>+'[1]Saldo Bancos'!AF14</f>
        <v>10630.89</v>
      </c>
      <c r="AC89" s="39">
        <f>+'[1]Saldo Bancos'!AG14</f>
        <v>10630.89</v>
      </c>
      <c r="AD89" s="39">
        <f>+'[1]Saldo Bancos'!AH14</f>
        <v>10630.89</v>
      </c>
      <c r="AE89" s="39">
        <f>+'[1]Saldo Bancos'!AI14</f>
        <v>10630.89</v>
      </c>
      <c r="AF89" s="39">
        <f>+'[1]Saldo Bancos'!AJ14</f>
        <v>31949.48</v>
      </c>
      <c r="AG89" s="39">
        <f>+'[1]Saldo Bancos'!AK14</f>
        <v>31949.48</v>
      </c>
      <c r="AH89" s="39">
        <f>+'[1]Saldo Bancos'!AL14</f>
        <v>31949.48</v>
      </c>
      <c r="AI89" s="39">
        <f>+'[1]Saldo Bancos'!AM14</f>
        <v>31949.48</v>
      </c>
      <c r="AJ89" s="39">
        <f>+'[1]Saldo Bancos'!AN14</f>
        <v>31949.48</v>
      </c>
      <c r="AK89" s="39">
        <f>+'[1]Saldo Bancos'!AO14</f>
        <v>31949.48</v>
      </c>
      <c r="AL89" s="39">
        <f>+'[1]Saldo Bancos'!AP14</f>
        <v>46152.06</v>
      </c>
      <c r="AM89" s="39">
        <f>+'[1]Saldo Bancos'!AQ14</f>
        <v>46152.06</v>
      </c>
      <c r="AN89" s="39">
        <f>+'[1]Saldo Bancos'!AR14</f>
        <v>46152.06</v>
      </c>
      <c r="AO89" s="39">
        <f>+'[1]Saldo Bancos'!AS14</f>
        <v>46152.06</v>
      </c>
      <c r="AP89" s="39">
        <f>+'[1]Saldo Bancos'!AT14</f>
        <v>46152.06</v>
      </c>
      <c r="AQ89" s="39">
        <f>+'[1]Saldo Bancos'!AU14</f>
        <v>46152.06</v>
      </c>
      <c r="AR89" s="39">
        <f>+'[1]Saldo Bancos'!AV14</f>
        <v>43161.31</v>
      </c>
      <c r="AS89" s="39">
        <f>+'[1]Saldo Bancos'!AW14</f>
        <v>44643.56</v>
      </c>
      <c r="AT89" s="39">
        <f>+'[1]Saldo Bancos'!AX14</f>
        <v>4643.5600000000004</v>
      </c>
      <c r="AU89" s="39">
        <f>+'[1]Saldo Bancos'!AY14</f>
        <v>4643.5600000000004</v>
      </c>
      <c r="AV89" s="39">
        <f>+'[1]Saldo Bancos'!AZ14</f>
        <v>4643.5600000000004</v>
      </c>
      <c r="AW89" s="39">
        <f>+'[1]Saldo Bancos'!BA14</f>
        <v>4643.5600000000004</v>
      </c>
      <c r="AX89" s="39">
        <f>+'[1]Saldo Bancos'!BB14</f>
        <v>4643.5600000000004</v>
      </c>
      <c r="AY89" s="39">
        <f>+'[1]Saldo Bancos'!BC14</f>
        <v>4943.7299999999996</v>
      </c>
      <c r="AZ89" s="39">
        <f>+'[1]Saldo Bancos'!BD14</f>
        <v>6247.45</v>
      </c>
      <c r="BA89" s="39">
        <f>+'[1]Saldo Bancos'!BE14</f>
        <v>6397.47</v>
      </c>
      <c r="BB89" s="39">
        <f>+'[1]Saldo Bancos'!BF14</f>
        <v>6663.16</v>
      </c>
      <c r="BC89" s="39">
        <f>+'[1]Saldo Bancos'!BG14</f>
        <v>7877.24</v>
      </c>
      <c r="BD89" s="39">
        <f>+'[1]Saldo Bancos'!BH14</f>
        <v>7877.24</v>
      </c>
      <c r="BE89" s="39">
        <f>+'[1]Saldo Bancos'!BI14</f>
        <v>7877.24</v>
      </c>
      <c r="BF89" s="39">
        <f>+'[1]Saldo Bancos'!BJ14</f>
        <v>8551.0400000000009</v>
      </c>
      <c r="BG89" s="39">
        <f>+'[1]Saldo Bancos'!BK14</f>
        <v>9098.1299999999992</v>
      </c>
      <c r="BH89" s="39">
        <f>+'[1]Saldo Bancos'!BL14</f>
        <v>9298.61</v>
      </c>
      <c r="BI89" s="39">
        <f>+'[1]Saldo Bancos'!BM14</f>
        <v>9298.61</v>
      </c>
      <c r="BJ89" s="39">
        <f>+'[1]Saldo Bancos'!BN14</f>
        <v>9298.61</v>
      </c>
      <c r="BK89" s="39">
        <f>+'[1]Saldo Bancos'!BO14</f>
        <v>9298.61</v>
      </c>
      <c r="BL89" s="39">
        <f>+'[1]Saldo Bancos'!BP14</f>
        <v>9298.61</v>
      </c>
      <c r="BM89" s="39">
        <f>+'[1]Saldo Bancos'!BQ14</f>
        <v>9298.61</v>
      </c>
      <c r="BN89" s="39">
        <f>+'[1]Saldo Bancos'!BR14</f>
        <v>18785.099999999999</v>
      </c>
      <c r="BO89" s="39">
        <f>+'[1]Saldo Bancos'!BS14</f>
        <v>18785.099999999999</v>
      </c>
      <c r="BP89" s="39">
        <f>+'[1]Saldo Bancos'!BT14</f>
        <v>18785.099999999999</v>
      </c>
      <c r="BQ89" s="39">
        <f>+'[1]Saldo Bancos'!BU14</f>
        <v>18785.099999999999</v>
      </c>
      <c r="BR89" s="39">
        <f>+'[1]Saldo Bancos'!BV14</f>
        <v>18785.099999999999</v>
      </c>
      <c r="BS89" s="39">
        <f>+'[1]Saldo Bancos'!BW14</f>
        <v>18785.099999999999</v>
      </c>
      <c r="BT89" s="39">
        <f>+'[1]Saldo Bancos'!BX14</f>
        <v>18785.099999999999</v>
      </c>
      <c r="BU89" s="39">
        <f>+'[1]Saldo Bancos'!BY14</f>
        <v>18785.099999999999</v>
      </c>
      <c r="BV89" s="39">
        <f>+'[1]Saldo Bancos'!BZ14</f>
        <v>22509.68</v>
      </c>
      <c r="BW89" s="39">
        <f>+'[1]Saldo Bancos'!CA14</f>
        <v>23273.02</v>
      </c>
      <c r="BX89" s="39">
        <f>+'[1]Saldo Bancos'!CB14</f>
        <v>23646.75</v>
      </c>
      <c r="BY89" s="39">
        <f>+'[1]Saldo Bancos'!CC14</f>
        <v>23646.75</v>
      </c>
      <c r="BZ89" s="39">
        <f>+'[1]Saldo Bancos'!CD14</f>
        <v>23646.75</v>
      </c>
      <c r="CA89" s="39">
        <f>+'[1]Saldo Bancos'!CE14</f>
        <v>9363.7800000000007</v>
      </c>
      <c r="CB89" s="39">
        <f>+'[1]Saldo Bancos'!CF14</f>
        <v>10731.02</v>
      </c>
      <c r="CC89" s="39">
        <f>+'[1]Saldo Bancos'!CG14</f>
        <v>11814.87</v>
      </c>
      <c r="CD89" s="39">
        <f>+'[1]Saldo Bancos'!CH14</f>
        <v>11814.87</v>
      </c>
      <c r="CE89" s="39">
        <f>+'[1]Saldo Bancos'!CI14</f>
        <v>12054</v>
      </c>
      <c r="CF89" s="39">
        <f>+'[1]Saldo Bancos'!CJ14</f>
        <v>12054</v>
      </c>
      <c r="CG89" s="39">
        <f>+'[1]Saldo Bancos'!CK14</f>
        <v>12054</v>
      </c>
      <c r="CH89" s="39">
        <f>+'[1]Saldo Bancos'!CL14</f>
        <v>13003.12</v>
      </c>
      <c r="CI89" s="39">
        <f>+'[1]Saldo Bancos'!CM14</f>
        <v>14111.76</v>
      </c>
      <c r="CJ89" s="39">
        <f>+'Saldo Bancos'!CN14</f>
        <v>32005.48</v>
      </c>
      <c r="CK89" s="39">
        <f>+'Saldo Bancos'!CO14</f>
        <v>32006.48</v>
      </c>
      <c r="CL89" s="39">
        <f>+'Saldo Bancos'!CP14</f>
        <v>32007.48</v>
      </c>
      <c r="CM89" s="39">
        <f>+'Saldo Bancos'!CQ14</f>
        <v>32008.48</v>
      </c>
      <c r="CN89" s="39">
        <f>+'Saldo Bancos'!CR14</f>
        <v>32009.48</v>
      </c>
      <c r="CO89" s="39">
        <f>+'Saldo Bancos'!CS14</f>
        <v>32010.48</v>
      </c>
      <c r="CP89" s="39">
        <f>+'Saldo Bancos'!CT14</f>
        <v>32011.48</v>
      </c>
      <c r="CQ89" s="39">
        <f>+'Saldo Bancos'!CU14</f>
        <v>32012.48</v>
      </c>
      <c r="CR89" s="39">
        <f>+'Saldo Bancos'!CV14</f>
        <v>32013.48</v>
      </c>
      <c r="CS89" s="39">
        <f>+'Saldo Bancos'!CW14</f>
        <v>32014.48</v>
      </c>
      <c r="CT89" s="39">
        <f>+'Saldo Bancos'!CX14</f>
        <v>32015.48</v>
      </c>
      <c r="CU89" s="39">
        <f>+'Saldo Bancos'!CY14</f>
        <v>32016.48</v>
      </c>
      <c r="CV89" s="39">
        <f>+'Saldo Bancos'!CZ14</f>
        <v>32017.48</v>
      </c>
      <c r="CW89" s="39">
        <f>+'Saldo Bancos'!DA14</f>
        <v>32018.48</v>
      </c>
      <c r="CX89" s="39">
        <f>+'Saldo Bancos'!DB14</f>
        <v>32019.48</v>
      </c>
      <c r="CY89" s="39">
        <f>+'Saldo Bancos'!DC14</f>
        <v>32020.48</v>
      </c>
      <c r="CZ89" s="39">
        <f>+'Saldo Bancos'!DD14</f>
        <v>32021.48</v>
      </c>
      <c r="DA89" s="39">
        <f>+'Saldo Bancos'!DE14</f>
        <v>32022.48</v>
      </c>
      <c r="DB89" s="39">
        <f>+'Saldo Bancos'!DF14</f>
        <v>32023.48</v>
      </c>
      <c r="DC89" s="39">
        <f>+'Saldo Bancos'!DG14</f>
        <v>32024.48</v>
      </c>
      <c r="DD89" s="39">
        <f>+'Saldo Bancos'!DH14</f>
        <v>32025.48</v>
      </c>
      <c r="DE89" s="39">
        <f>+'Saldo Bancos'!DI14</f>
        <v>32026.48</v>
      </c>
      <c r="DF89" s="39">
        <f>+'Saldo Bancos'!DJ14</f>
        <v>131406.23000000001</v>
      </c>
      <c r="DG89" s="39">
        <f>+'Saldo Bancos'!DK14</f>
        <v>32029.48</v>
      </c>
      <c r="DH89" s="39">
        <f>+'Saldo Bancos'!DL14</f>
        <v>32029.48</v>
      </c>
      <c r="DI89" s="39">
        <f>+'Saldo Bancos'!DM14</f>
        <v>32030.48</v>
      </c>
      <c r="DJ89" s="39">
        <f>+'Saldo Bancos'!DN14</f>
        <v>32031.48</v>
      </c>
      <c r="DK89" s="39">
        <f>+'Saldo Bancos'!DO14</f>
        <v>11425.92</v>
      </c>
      <c r="DL89" s="39">
        <f>+'Saldo Bancos'!DP14</f>
        <v>12421.94</v>
      </c>
      <c r="DM89" s="39">
        <f>+'Saldo Bancos'!DQ14</f>
        <v>12888.82</v>
      </c>
      <c r="DN89" s="39">
        <f>+'Saldo Bancos'!DR14</f>
        <v>13032.8</v>
      </c>
      <c r="DO89" s="39">
        <f>+'Saldo Bancos'!DS14</f>
        <v>32036.48</v>
      </c>
      <c r="DP89" s="39">
        <f>+'Saldo Bancos'!DT14</f>
        <v>32037.48</v>
      </c>
      <c r="DQ89" s="39">
        <f>+'Saldo Bancos'!DU14</f>
        <v>13918.17</v>
      </c>
      <c r="DR89" s="26">
        <f t="shared" ref="DR89:EV89" si="182">+DQ96</f>
        <v>13918.17</v>
      </c>
      <c r="DS89" s="26">
        <f t="shared" si="182"/>
        <v>13918.17</v>
      </c>
      <c r="DT89" s="26">
        <f t="shared" si="182"/>
        <v>13918.17</v>
      </c>
      <c r="DU89" s="26">
        <f t="shared" si="182"/>
        <v>13918.17</v>
      </c>
      <c r="DV89" s="26">
        <f t="shared" si="182"/>
        <v>13918.17</v>
      </c>
      <c r="DW89" s="26">
        <f t="shared" si="182"/>
        <v>29773.739999999998</v>
      </c>
      <c r="DX89" s="26">
        <f t="shared" si="182"/>
        <v>29773.739999999998</v>
      </c>
      <c r="DY89" s="26">
        <f t="shared" si="182"/>
        <v>29773.739999999998</v>
      </c>
      <c r="DZ89" s="26">
        <f t="shared" si="182"/>
        <v>29773.739999999998</v>
      </c>
      <c r="EA89" s="26">
        <f t="shared" si="182"/>
        <v>29773.739999999998</v>
      </c>
      <c r="EB89" s="26">
        <f t="shared" si="182"/>
        <v>29773.739999999998</v>
      </c>
      <c r="EC89" s="26">
        <f t="shared" si="182"/>
        <v>29773.739999999998</v>
      </c>
      <c r="ED89" s="26">
        <f t="shared" si="182"/>
        <v>29773.739999999998</v>
      </c>
      <c r="EE89" s="26">
        <f t="shared" si="182"/>
        <v>29773.739999999998</v>
      </c>
      <c r="EF89" s="26">
        <f t="shared" si="182"/>
        <v>29773.739999999998</v>
      </c>
      <c r="EG89" s="26">
        <f t="shared" si="182"/>
        <v>29773.739999999998</v>
      </c>
      <c r="EH89" s="26">
        <f t="shared" si="182"/>
        <v>29773.739999999998</v>
      </c>
      <c r="EI89" s="26">
        <f t="shared" si="182"/>
        <v>29773.739999999998</v>
      </c>
      <c r="EJ89" s="26">
        <f t="shared" si="182"/>
        <v>29773.739999999998</v>
      </c>
      <c r="EK89" s="26">
        <f t="shared" si="182"/>
        <v>29773.739999999998</v>
      </c>
      <c r="EL89" s="26">
        <f t="shared" si="182"/>
        <v>32010.539999999997</v>
      </c>
      <c r="EM89" s="26">
        <f t="shared" si="182"/>
        <v>32010.539999999997</v>
      </c>
      <c r="EN89" s="26">
        <f t="shared" si="182"/>
        <v>32010.539999999997</v>
      </c>
      <c r="EO89" s="26">
        <f t="shared" si="182"/>
        <v>32010.539999999997</v>
      </c>
      <c r="EP89" s="26">
        <f t="shared" si="182"/>
        <v>32010.539999999997</v>
      </c>
      <c r="EQ89" s="26">
        <f t="shared" si="182"/>
        <v>32010.539999999997</v>
      </c>
      <c r="ER89" s="26">
        <f t="shared" si="182"/>
        <v>32010.539999999997</v>
      </c>
      <c r="ES89" s="26">
        <f t="shared" si="182"/>
        <v>32010.539999999997</v>
      </c>
      <c r="ET89" s="26">
        <f t="shared" si="182"/>
        <v>32010.539999999997</v>
      </c>
      <c r="EU89" s="26">
        <f t="shared" si="182"/>
        <v>32010.539999999997</v>
      </c>
      <c r="EV89" s="26">
        <f t="shared" si="182"/>
        <v>32010.539999999997</v>
      </c>
      <c r="EW89" s="26">
        <f t="shared" ref="EW89:HH89" si="183">+EV96</f>
        <v>32010.539999999997</v>
      </c>
      <c r="EX89" s="26">
        <f t="shared" si="183"/>
        <v>32010.539999999997</v>
      </c>
      <c r="EY89" s="26">
        <f t="shared" si="183"/>
        <v>32010.539999999997</v>
      </c>
      <c r="EZ89" s="26">
        <f t="shared" si="183"/>
        <v>32010.539999999997</v>
      </c>
      <c r="FA89" s="26">
        <f t="shared" si="183"/>
        <v>32010.539999999997</v>
      </c>
      <c r="FB89" s="26">
        <f t="shared" si="183"/>
        <v>47849.42</v>
      </c>
      <c r="FC89" s="26">
        <f t="shared" si="183"/>
        <v>47849.42</v>
      </c>
      <c r="FD89" s="26">
        <f t="shared" si="183"/>
        <v>47849.42</v>
      </c>
      <c r="FE89" s="26">
        <f t="shared" si="183"/>
        <v>47849.42</v>
      </c>
      <c r="FF89" s="26">
        <f t="shared" si="183"/>
        <v>47849.42</v>
      </c>
      <c r="FG89" s="26">
        <f t="shared" si="183"/>
        <v>47849.42</v>
      </c>
      <c r="FH89" s="26">
        <f t="shared" si="183"/>
        <v>47849.42</v>
      </c>
      <c r="FI89" s="26">
        <f t="shared" si="183"/>
        <v>47849.42</v>
      </c>
      <c r="FJ89" s="26">
        <f t="shared" si="183"/>
        <v>47849.42</v>
      </c>
      <c r="FK89" s="26">
        <f t="shared" si="183"/>
        <v>47849.42</v>
      </c>
      <c r="FL89" s="26">
        <f t="shared" si="183"/>
        <v>47849.42</v>
      </c>
      <c r="FM89" s="26">
        <f t="shared" si="183"/>
        <v>47849.42</v>
      </c>
      <c r="FN89" s="26">
        <f t="shared" si="183"/>
        <v>47849.42</v>
      </c>
      <c r="FO89" s="26">
        <f t="shared" si="183"/>
        <v>47849.42</v>
      </c>
      <c r="FP89" s="26">
        <f t="shared" si="183"/>
        <v>47849.42</v>
      </c>
      <c r="FQ89" s="26">
        <f t="shared" si="183"/>
        <v>50086.22</v>
      </c>
      <c r="FR89" s="26">
        <f t="shared" si="183"/>
        <v>50086.22</v>
      </c>
      <c r="FS89" s="26">
        <f t="shared" si="183"/>
        <v>50086.22</v>
      </c>
      <c r="FT89" s="26">
        <f t="shared" si="183"/>
        <v>50086.22</v>
      </c>
      <c r="FU89" s="26">
        <f t="shared" si="183"/>
        <v>50086.22</v>
      </c>
      <c r="FV89" s="26">
        <f t="shared" si="183"/>
        <v>50086.22</v>
      </c>
      <c r="FW89" s="26">
        <f t="shared" si="183"/>
        <v>50086.22</v>
      </c>
      <c r="FX89" s="26">
        <f t="shared" si="183"/>
        <v>50086.22</v>
      </c>
      <c r="FY89" s="26">
        <f t="shared" si="183"/>
        <v>50086.22</v>
      </c>
      <c r="FZ89" s="26">
        <f t="shared" si="183"/>
        <v>50086.22</v>
      </c>
      <c r="GA89" s="26">
        <f t="shared" si="183"/>
        <v>50086.22</v>
      </c>
      <c r="GB89" s="26">
        <f t="shared" si="183"/>
        <v>50086.22</v>
      </c>
      <c r="GC89" s="26">
        <f t="shared" si="183"/>
        <v>50086.22</v>
      </c>
      <c r="GD89" s="26">
        <f t="shared" si="183"/>
        <v>50086.22</v>
      </c>
      <c r="GE89" s="26">
        <f t="shared" si="183"/>
        <v>50086.22</v>
      </c>
      <c r="GF89" s="26">
        <f t="shared" si="183"/>
        <v>65414.720000000001</v>
      </c>
      <c r="GG89" s="26">
        <f t="shared" si="183"/>
        <v>65414.720000000001</v>
      </c>
      <c r="GH89" s="26">
        <f t="shared" si="183"/>
        <v>65414.720000000001</v>
      </c>
      <c r="GI89" s="26">
        <f t="shared" si="183"/>
        <v>65414.720000000001</v>
      </c>
      <c r="GJ89" s="26">
        <f t="shared" si="183"/>
        <v>65414.720000000001</v>
      </c>
      <c r="GK89" s="26">
        <f t="shared" si="183"/>
        <v>65414.720000000001</v>
      </c>
      <c r="GL89" s="26">
        <f t="shared" si="183"/>
        <v>65414.720000000001</v>
      </c>
      <c r="GM89" s="26">
        <f t="shared" si="183"/>
        <v>65414.720000000001</v>
      </c>
      <c r="GN89" s="26">
        <f t="shared" si="183"/>
        <v>65414.720000000001</v>
      </c>
      <c r="GO89" s="26">
        <f t="shared" si="183"/>
        <v>65414.720000000001</v>
      </c>
      <c r="GP89" s="26">
        <f t="shared" si="183"/>
        <v>65414.720000000001</v>
      </c>
      <c r="GQ89" s="26">
        <f t="shared" si="183"/>
        <v>65414.720000000001</v>
      </c>
      <c r="GR89" s="26">
        <f t="shared" si="183"/>
        <v>65414.720000000001</v>
      </c>
      <c r="GS89" s="26">
        <f t="shared" si="183"/>
        <v>65414.720000000001</v>
      </c>
      <c r="GT89" s="26">
        <f t="shared" si="183"/>
        <v>65414.720000000001</v>
      </c>
      <c r="GU89" s="26">
        <f t="shared" si="183"/>
        <v>67651.520000000004</v>
      </c>
      <c r="GV89" s="26">
        <f t="shared" si="183"/>
        <v>67651.520000000004</v>
      </c>
      <c r="GW89" s="26">
        <f t="shared" si="183"/>
        <v>67651.520000000004</v>
      </c>
      <c r="GX89" s="26">
        <f t="shared" si="183"/>
        <v>67651.520000000004</v>
      </c>
      <c r="GY89" s="26">
        <f t="shared" si="183"/>
        <v>67651.520000000004</v>
      </c>
      <c r="GZ89" s="26">
        <f t="shared" si="183"/>
        <v>67651.520000000004</v>
      </c>
      <c r="HA89" s="26">
        <f t="shared" si="183"/>
        <v>67651.520000000004</v>
      </c>
      <c r="HB89" s="26">
        <f t="shared" si="183"/>
        <v>67651.520000000004</v>
      </c>
      <c r="HC89" s="26">
        <f t="shared" si="183"/>
        <v>67651.520000000004</v>
      </c>
      <c r="HD89" s="26">
        <f t="shared" si="183"/>
        <v>67651.520000000004</v>
      </c>
      <c r="HE89" s="26">
        <f t="shared" si="183"/>
        <v>67651.520000000004</v>
      </c>
      <c r="HF89" s="26">
        <f t="shared" si="183"/>
        <v>67651.520000000004</v>
      </c>
      <c r="HG89" s="26">
        <f t="shared" si="183"/>
        <v>67651.520000000004</v>
      </c>
      <c r="HH89" s="26">
        <f t="shared" si="183"/>
        <v>67651.520000000004</v>
      </c>
      <c r="HI89" s="26">
        <f t="shared" ref="HI89:JT89" si="184">+HH96</f>
        <v>67651.520000000004</v>
      </c>
      <c r="HJ89" s="26">
        <f t="shared" si="184"/>
        <v>67651.520000000004</v>
      </c>
      <c r="HK89" s="26">
        <f t="shared" si="184"/>
        <v>82735.990000000005</v>
      </c>
      <c r="HL89" s="26">
        <f t="shared" si="184"/>
        <v>82735.990000000005</v>
      </c>
      <c r="HM89" s="26">
        <f t="shared" si="184"/>
        <v>82735.990000000005</v>
      </c>
      <c r="HN89" s="26">
        <f t="shared" si="184"/>
        <v>82735.990000000005</v>
      </c>
      <c r="HO89" s="26">
        <f t="shared" si="184"/>
        <v>82735.990000000005</v>
      </c>
      <c r="HP89" s="26">
        <f t="shared" si="184"/>
        <v>82735.990000000005</v>
      </c>
      <c r="HQ89" s="26">
        <f t="shared" si="184"/>
        <v>82735.990000000005</v>
      </c>
      <c r="HR89" s="26">
        <f t="shared" si="184"/>
        <v>82735.990000000005</v>
      </c>
      <c r="HS89" s="26">
        <f t="shared" si="184"/>
        <v>82735.990000000005</v>
      </c>
      <c r="HT89" s="26">
        <f t="shared" si="184"/>
        <v>82735.990000000005</v>
      </c>
      <c r="HU89" s="26">
        <f t="shared" si="184"/>
        <v>82735.990000000005</v>
      </c>
      <c r="HV89" s="26">
        <f t="shared" si="184"/>
        <v>82735.990000000005</v>
      </c>
      <c r="HW89" s="26">
        <f t="shared" si="184"/>
        <v>82735.990000000005</v>
      </c>
      <c r="HX89" s="26">
        <f t="shared" si="184"/>
        <v>82735.990000000005</v>
      </c>
      <c r="HY89" s="26">
        <f t="shared" si="184"/>
        <v>82735.990000000005</v>
      </c>
      <c r="HZ89" s="26">
        <f t="shared" si="184"/>
        <v>84972.790000000008</v>
      </c>
      <c r="IA89" s="26">
        <f t="shared" si="184"/>
        <v>84972.790000000008</v>
      </c>
      <c r="IB89" s="26">
        <f t="shared" si="184"/>
        <v>84972.790000000008</v>
      </c>
      <c r="IC89" s="26">
        <f t="shared" si="184"/>
        <v>84972.790000000008</v>
      </c>
      <c r="ID89" s="26">
        <f t="shared" si="184"/>
        <v>84972.790000000008</v>
      </c>
      <c r="IE89" s="26">
        <f t="shared" si="184"/>
        <v>84972.790000000008</v>
      </c>
      <c r="IF89" s="26">
        <f t="shared" si="184"/>
        <v>84972.790000000008</v>
      </c>
      <c r="IG89" s="26">
        <f t="shared" si="184"/>
        <v>84972.790000000008</v>
      </c>
      <c r="IH89" s="26">
        <f t="shared" si="184"/>
        <v>84972.790000000008</v>
      </c>
      <c r="II89" s="26">
        <f t="shared" si="184"/>
        <v>84972.790000000008</v>
      </c>
      <c r="IJ89" s="26">
        <f t="shared" si="184"/>
        <v>84972.790000000008</v>
      </c>
      <c r="IK89" s="26">
        <f t="shared" si="184"/>
        <v>84972.790000000008</v>
      </c>
      <c r="IL89" s="26">
        <f t="shared" si="184"/>
        <v>84972.790000000008</v>
      </c>
      <c r="IM89" s="26">
        <f t="shared" si="184"/>
        <v>84972.790000000008</v>
      </c>
      <c r="IN89" s="26">
        <f t="shared" si="184"/>
        <v>84972.790000000008</v>
      </c>
      <c r="IO89" s="26">
        <f t="shared" si="184"/>
        <v>84972.790000000008</v>
      </c>
      <c r="IP89" s="26">
        <f t="shared" si="184"/>
        <v>99843.35</v>
      </c>
      <c r="IQ89" s="26">
        <f t="shared" si="184"/>
        <v>99843.35</v>
      </c>
      <c r="IR89" s="26">
        <f t="shared" si="184"/>
        <v>99843.35</v>
      </c>
      <c r="IS89" s="26">
        <f t="shared" si="184"/>
        <v>99843.35</v>
      </c>
      <c r="IT89" s="26">
        <f t="shared" si="184"/>
        <v>99843.35</v>
      </c>
      <c r="IU89" s="26">
        <f t="shared" si="184"/>
        <v>99843.35</v>
      </c>
      <c r="IV89" s="26">
        <f t="shared" si="184"/>
        <v>99843.35</v>
      </c>
      <c r="IW89" s="26">
        <f t="shared" si="184"/>
        <v>99843.35</v>
      </c>
      <c r="IX89" s="26">
        <f t="shared" si="184"/>
        <v>99843.35</v>
      </c>
      <c r="IY89" s="26">
        <f t="shared" si="184"/>
        <v>99843.35</v>
      </c>
      <c r="IZ89" s="26">
        <f t="shared" si="184"/>
        <v>99843.35</v>
      </c>
      <c r="JA89" s="26">
        <f t="shared" si="184"/>
        <v>99843.35</v>
      </c>
      <c r="JB89" s="26">
        <f t="shared" si="184"/>
        <v>99843.35</v>
      </c>
      <c r="JC89" s="26">
        <f t="shared" si="184"/>
        <v>99843.35</v>
      </c>
      <c r="JD89" s="26">
        <f t="shared" si="184"/>
        <v>99843.35</v>
      </c>
      <c r="JE89" s="26">
        <f t="shared" si="184"/>
        <v>102080.15000000001</v>
      </c>
      <c r="JF89" s="26">
        <f t="shared" si="184"/>
        <v>102080.15000000001</v>
      </c>
      <c r="JG89" s="26">
        <f t="shared" si="184"/>
        <v>102080.15000000001</v>
      </c>
      <c r="JH89" s="26">
        <f t="shared" si="184"/>
        <v>102080.15000000001</v>
      </c>
      <c r="JI89" s="26">
        <f t="shared" si="184"/>
        <v>102080.15000000001</v>
      </c>
      <c r="JJ89" s="26">
        <f t="shared" si="184"/>
        <v>102080.15000000001</v>
      </c>
      <c r="JK89" s="26">
        <f t="shared" si="184"/>
        <v>102080.15000000001</v>
      </c>
      <c r="JL89" s="26">
        <f t="shared" si="184"/>
        <v>102080.15000000001</v>
      </c>
      <c r="JM89" s="26">
        <f t="shared" si="184"/>
        <v>102080.15000000001</v>
      </c>
      <c r="JN89" s="26">
        <f t="shared" si="184"/>
        <v>102080.15000000001</v>
      </c>
      <c r="JO89" s="26">
        <f t="shared" si="184"/>
        <v>102080.15000000001</v>
      </c>
      <c r="JP89" s="26">
        <f t="shared" si="184"/>
        <v>102080.15000000001</v>
      </c>
      <c r="JQ89" s="26">
        <f t="shared" si="184"/>
        <v>102080.15000000001</v>
      </c>
      <c r="JR89" s="26">
        <f t="shared" si="184"/>
        <v>102080.15000000001</v>
      </c>
      <c r="JS89" s="26">
        <f t="shared" si="184"/>
        <v>102080.15000000001</v>
      </c>
      <c r="JT89" s="26">
        <f t="shared" si="184"/>
        <v>115884.97</v>
      </c>
      <c r="JU89" s="26">
        <f t="shared" ref="JU89:MF89" si="185">+JT96</f>
        <v>115884.97</v>
      </c>
      <c r="JV89" s="26">
        <f t="shared" si="185"/>
        <v>115884.97</v>
      </c>
      <c r="JW89" s="26">
        <f t="shared" si="185"/>
        <v>115884.97</v>
      </c>
      <c r="JX89" s="26">
        <f t="shared" si="185"/>
        <v>115884.97</v>
      </c>
      <c r="JY89" s="26">
        <f t="shared" si="185"/>
        <v>115884.97</v>
      </c>
      <c r="JZ89" s="26">
        <f t="shared" si="185"/>
        <v>115884.97</v>
      </c>
      <c r="KA89" s="26">
        <f t="shared" si="185"/>
        <v>115884.97</v>
      </c>
      <c r="KB89" s="26">
        <f t="shared" si="185"/>
        <v>115884.97</v>
      </c>
      <c r="KC89" s="26">
        <f t="shared" si="185"/>
        <v>115884.97</v>
      </c>
      <c r="KD89" s="26">
        <f t="shared" si="185"/>
        <v>115884.97</v>
      </c>
      <c r="KE89" s="26">
        <f t="shared" si="185"/>
        <v>115884.97</v>
      </c>
      <c r="KF89" s="26">
        <f t="shared" si="185"/>
        <v>115884.97</v>
      </c>
      <c r="KG89" s="26">
        <f t="shared" si="185"/>
        <v>115884.97</v>
      </c>
      <c r="KH89" s="26">
        <f t="shared" si="185"/>
        <v>115884.97</v>
      </c>
      <c r="KI89" s="26">
        <f t="shared" si="185"/>
        <v>118121.77</v>
      </c>
      <c r="KJ89" s="26">
        <f t="shared" si="185"/>
        <v>118121.77</v>
      </c>
      <c r="KK89" s="26">
        <f t="shared" si="185"/>
        <v>118121.77</v>
      </c>
      <c r="KL89" s="26">
        <f t="shared" si="185"/>
        <v>118121.77</v>
      </c>
      <c r="KM89" s="26">
        <f t="shared" si="185"/>
        <v>118121.77</v>
      </c>
      <c r="KN89" s="26">
        <f t="shared" si="185"/>
        <v>118121.77</v>
      </c>
      <c r="KO89" s="26">
        <f t="shared" si="185"/>
        <v>118121.77</v>
      </c>
      <c r="KP89" s="26">
        <f t="shared" si="185"/>
        <v>118121.77</v>
      </c>
      <c r="KQ89" s="26">
        <f t="shared" si="185"/>
        <v>118121.77</v>
      </c>
      <c r="KR89" s="26">
        <f t="shared" si="185"/>
        <v>118121.77</v>
      </c>
      <c r="KS89" s="26">
        <f t="shared" si="185"/>
        <v>118121.77</v>
      </c>
      <c r="KT89" s="26">
        <f t="shared" si="185"/>
        <v>118121.77</v>
      </c>
      <c r="KU89" s="26">
        <f t="shared" si="185"/>
        <v>118121.77</v>
      </c>
      <c r="KV89" s="26">
        <f t="shared" si="185"/>
        <v>118121.77</v>
      </c>
      <c r="KW89" s="26">
        <f t="shared" si="185"/>
        <v>118121.77</v>
      </c>
      <c r="KX89" s="26">
        <f t="shared" si="185"/>
        <v>118121.77</v>
      </c>
      <c r="KY89" s="26">
        <f t="shared" si="185"/>
        <v>131726.56</v>
      </c>
      <c r="KZ89" s="26">
        <f t="shared" si="185"/>
        <v>131726.56</v>
      </c>
      <c r="LA89" s="26">
        <f t="shared" si="185"/>
        <v>131726.56</v>
      </c>
      <c r="LB89" s="26">
        <f t="shared" si="185"/>
        <v>131726.56</v>
      </c>
      <c r="LC89" s="26">
        <f t="shared" si="185"/>
        <v>131726.56</v>
      </c>
      <c r="LD89" s="26">
        <f t="shared" si="185"/>
        <v>131726.56</v>
      </c>
      <c r="LE89" s="26">
        <f t="shared" si="185"/>
        <v>131726.56</v>
      </c>
      <c r="LF89" s="26">
        <f t="shared" si="185"/>
        <v>131726.56</v>
      </c>
      <c r="LG89" s="26">
        <f t="shared" si="185"/>
        <v>131726.56</v>
      </c>
      <c r="LH89" s="26">
        <f t="shared" si="185"/>
        <v>131726.56</v>
      </c>
      <c r="LI89" s="26">
        <f t="shared" si="185"/>
        <v>131726.56</v>
      </c>
      <c r="LJ89" s="26">
        <f t="shared" si="185"/>
        <v>131726.56</v>
      </c>
      <c r="LK89" s="26">
        <f t="shared" si="185"/>
        <v>131726.56</v>
      </c>
      <c r="LL89" s="26">
        <f t="shared" si="185"/>
        <v>131726.56</v>
      </c>
      <c r="LM89" s="26">
        <f t="shared" si="185"/>
        <v>131726.56</v>
      </c>
      <c r="LN89" s="26">
        <f t="shared" si="185"/>
        <v>133963.35999999999</v>
      </c>
      <c r="LO89" s="26">
        <f t="shared" si="185"/>
        <v>133963.35999999999</v>
      </c>
      <c r="LP89" s="26">
        <f t="shared" si="185"/>
        <v>133963.35999999999</v>
      </c>
      <c r="LQ89" s="26">
        <f t="shared" si="185"/>
        <v>133963.35999999999</v>
      </c>
      <c r="LR89" s="26">
        <f t="shared" si="185"/>
        <v>133963.35999999999</v>
      </c>
      <c r="LS89" s="26">
        <f t="shared" si="185"/>
        <v>133963.35999999999</v>
      </c>
      <c r="LT89" s="26">
        <f t="shared" si="185"/>
        <v>133963.35999999999</v>
      </c>
      <c r="LU89" s="26">
        <f t="shared" si="185"/>
        <v>133963.35999999999</v>
      </c>
      <c r="LV89" s="26">
        <f t="shared" si="185"/>
        <v>133963.35999999999</v>
      </c>
      <c r="LW89" s="26">
        <f t="shared" si="185"/>
        <v>133963.35999999999</v>
      </c>
      <c r="LX89" s="26">
        <f t="shared" si="185"/>
        <v>133963.35999999999</v>
      </c>
      <c r="LY89" s="26">
        <f t="shared" si="185"/>
        <v>133963.35999999999</v>
      </c>
      <c r="LZ89" s="26">
        <f t="shared" si="185"/>
        <v>133963.35999999999</v>
      </c>
      <c r="MA89" s="26">
        <f t="shared" si="185"/>
        <v>133963.35999999999</v>
      </c>
      <c r="MB89" s="26">
        <f t="shared" si="185"/>
        <v>133963.35999999999</v>
      </c>
      <c r="MC89" s="26">
        <f t="shared" si="185"/>
        <v>146833.22999999998</v>
      </c>
      <c r="MD89" s="26">
        <f t="shared" si="185"/>
        <v>146833.22999999998</v>
      </c>
      <c r="ME89" s="26">
        <f t="shared" si="185"/>
        <v>146833.22999999998</v>
      </c>
      <c r="MF89" s="26">
        <f t="shared" si="185"/>
        <v>146833.22999999998</v>
      </c>
      <c r="MG89" s="26">
        <f t="shared" ref="MG89:NB89" si="186">+MF96</f>
        <v>146833.22999999998</v>
      </c>
      <c r="MH89" s="26">
        <f t="shared" si="186"/>
        <v>146833.22999999998</v>
      </c>
      <c r="MI89" s="26">
        <f t="shared" si="186"/>
        <v>146833.22999999998</v>
      </c>
      <c r="MJ89" s="26">
        <f t="shared" si="186"/>
        <v>146833.22999999998</v>
      </c>
      <c r="MK89" s="26">
        <f t="shared" si="186"/>
        <v>146833.22999999998</v>
      </c>
      <c r="ML89" s="26">
        <f t="shared" si="186"/>
        <v>146833.22999999998</v>
      </c>
      <c r="MM89" s="26">
        <f t="shared" si="186"/>
        <v>146833.22999999998</v>
      </c>
      <c r="MN89" s="26">
        <f t="shared" si="186"/>
        <v>146833.22999999998</v>
      </c>
      <c r="MO89" s="26">
        <f t="shared" si="186"/>
        <v>146833.22999999998</v>
      </c>
      <c r="MP89" s="26">
        <f t="shared" si="186"/>
        <v>146833.22999999998</v>
      </c>
      <c r="MQ89" s="26">
        <f t="shared" si="186"/>
        <v>146833.22999999998</v>
      </c>
      <c r="MR89" s="26">
        <f t="shared" si="186"/>
        <v>149070.02999999997</v>
      </c>
      <c r="MS89" s="26">
        <f t="shared" si="186"/>
        <v>149070.02999999997</v>
      </c>
      <c r="MT89" s="26">
        <f t="shared" si="186"/>
        <v>149070.02999999997</v>
      </c>
      <c r="MU89" s="26">
        <f t="shared" si="186"/>
        <v>149070.02999999997</v>
      </c>
      <c r="MV89" s="26">
        <f t="shared" si="186"/>
        <v>149070.02999999997</v>
      </c>
      <c r="MW89" s="26">
        <f t="shared" si="186"/>
        <v>149070.02999999997</v>
      </c>
      <c r="MX89" s="26">
        <f t="shared" si="186"/>
        <v>149070.02999999997</v>
      </c>
      <c r="MY89" s="26">
        <f t="shared" si="186"/>
        <v>149070.02999999997</v>
      </c>
      <c r="MZ89" s="26">
        <f t="shared" si="186"/>
        <v>149070.02999999997</v>
      </c>
      <c r="NA89" s="26">
        <f t="shared" si="186"/>
        <v>149070.02999999997</v>
      </c>
      <c r="NB89" s="26">
        <f t="shared" si="186"/>
        <v>149070.02999999997</v>
      </c>
    </row>
    <row r="90" spans="1:366" ht="15" hidden="1" customHeight="1" outlineLevel="1">
      <c r="A90" s="19" t="s">
        <v>161</v>
      </c>
      <c r="B90" s="27">
        <f>SUM(B91:B93)</f>
        <v>0</v>
      </c>
      <c r="C90" s="27">
        <f t="shared" ref="C90:BN90" si="187">SUM(C91:C93)</f>
        <v>0</v>
      </c>
      <c r="D90" s="27">
        <f t="shared" si="187"/>
        <v>0</v>
      </c>
      <c r="E90" s="27">
        <f t="shared" si="187"/>
        <v>0</v>
      </c>
      <c r="F90" s="27">
        <f t="shared" si="187"/>
        <v>1426.92</v>
      </c>
      <c r="G90" s="27">
        <f t="shared" si="187"/>
        <v>0</v>
      </c>
      <c r="H90" s="27">
        <f t="shared" si="187"/>
        <v>0</v>
      </c>
      <c r="I90" s="27">
        <f t="shared" si="187"/>
        <v>0</v>
      </c>
      <c r="J90" s="27">
        <f t="shared" si="187"/>
        <v>0</v>
      </c>
      <c r="K90" s="27">
        <f t="shared" si="187"/>
        <v>0</v>
      </c>
      <c r="L90" s="27">
        <f t="shared" si="187"/>
        <v>0</v>
      </c>
      <c r="M90" s="27">
        <f t="shared" si="187"/>
        <v>0</v>
      </c>
      <c r="N90" s="27">
        <f t="shared" si="187"/>
        <v>0</v>
      </c>
      <c r="O90" s="27">
        <f t="shared" si="187"/>
        <v>0</v>
      </c>
      <c r="P90" s="27">
        <f t="shared" si="187"/>
        <v>0</v>
      </c>
      <c r="Q90" s="27">
        <f t="shared" si="187"/>
        <v>0</v>
      </c>
      <c r="R90" s="27">
        <f t="shared" si="187"/>
        <v>0</v>
      </c>
      <c r="S90" s="27">
        <f t="shared" si="187"/>
        <v>0</v>
      </c>
      <c r="T90" s="27">
        <f t="shared" si="187"/>
        <v>0</v>
      </c>
      <c r="U90" s="27">
        <f t="shared" si="187"/>
        <v>546.95000000000005</v>
      </c>
      <c r="V90" s="27">
        <f t="shared" si="187"/>
        <v>0</v>
      </c>
      <c r="W90" s="27">
        <f t="shared" si="187"/>
        <v>0</v>
      </c>
      <c r="X90" s="27">
        <f t="shared" si="187"/>
        <v>0</v>
      </c>
      <c r="Y90" s="27">
        <f t="shared" si="187"/>
        <v>0</v>
      </c>
      <c r="Z90" s="27">
        <f t="shared" si="187"/>
        <v>0</v>
      </c>
      <c r="AA90" s="27">
        <f t="shared" si="187"/>
        <v>0</v>
      </c>
      <c r="AB90" s="27">
        <f t="shared" si="187"/>
        <v>0</v>
      </c>
      <c r="AC90" s="27">
        <f t="shared" si="187"/>
        <v>0</v>
      </c>
      <c r="AD90" s="27">
        <f t="shared" si="187"/>
        <v>0</v>
      </c>
      <c r="AE90" s="27">
        <f t="shared" si="187"/>
        <v>0</v>
      </c>
      <c r="AF90" s="27">
        <f t="shared" si="187"/>
        <v>0</v>
      </c>
      <c r="AG90" s="27">
        <f t="shared" si="187"/>
        <v>0</v>
      </c>
      <c r="AH90" s="27">
        <f t="shared" si="187"/>
        <v>0</v>
      </c>
      <c r="AI90" s="27">
        <f t="shared" si="187"/>
        <v>0</v>
      </c>
      <c r="AJ90" s="27">
        <f t="shared" si="187"/>
        <v>0</v>
      </c>
      <c r="AK90" s="27">
        <f t="shared" si="187"/>
        <v>14202.58</v>
      </c>
      <c r="AL90" s="27">
        <f t="shared" si="187"/>
        <v>0</v>
      </c>
      <c r="AM90" s="27">
        <f t="shared" si="187"/>
        <v>0</v>
      </c>
      <c r="AN90" s="27">
        <f t="shared" si="187"/>
        <v>0</v>
      </c>
      <c r="AO90" s="27">
        <f t="shared" si="187"/>
        <v>0</v>
      </c>
      <c r="AP90" s="27">
        <f t="shared" si="187"/>
        <v>0</v>
      </c>
      <c r="AQ90" s="27">
        <f t="shared" si="187"/>
        <v>0</v>
      </c>
      <c r="AR90" s="27">
        <f t="shared" si="187"/>
        <v>0</v>
      </c>
      <c r="AS90" s="27">
        <f t="shared" si="187"/>
        <v>0</v>
      </c>
      <c r="AT90" s="27">
        <f t="shared" si="187"/>
        <v>0</v>
      </c>
      <c r="AU90" s="27">
        <f t="shared" si="187"/>
        <v>0</v>
      </c>
      <c r="AV90" s="27">
        <f t="shared" si="187"/>
        <v>0</v>
      </c>
      <c r="AW90" s="27">
        <f t="shared" si="187"/>
        <v>0</v>
      </c>
      <c r="AX90" s="27">
        <f t="shared" si="187"/>
        <v>0</v>
      </c>
      <c r="AY90" s="27">
        <f t="shared" si="187"/>
        <v>0</v>
      </c>
      <c r="AZ90" s="27">
        <f t="shared" si="187"/>
        <v>2534.98</v>
      </c>
      <c r="BA90" s="27">
        <f t="shared" si="187"/>
        <v>0</v>
      </c>
      <c r="BB90" s="27">
        <f t="shared" si="187"/>
        <v>0</v>
      </c>
      <c r="BC90" s="27">
        <f t="shared" si="187"/>
        <v>0</v>
      </c>
      <c r="BD90" s="27">
        <f t="shared" si="187"/>
        <v>0</v>
      </c>
      <c r="BE90" s="27">
        <f t="shared" si="187"/>
        <v>0</v>
      </c>
      <c r="BF90" s="27">
        <f t="shared" si="187"/>
        <v>0</v>
      </c>
      <c r="BG90" s="27">
        <f t="shared" si="187"/>
        <v>0</v>
      </c>
      <c r="BH90" s="27">
        <f t="shared" si="187"/>
        <v>0</v>
      </c>
      <c r="BI90" s="27">
        <f t="shared" si="187"/>
        <v>0</v>
      </c>
      <c r="BJ90" s="27">
        <f t="shared" si="187"/>
        <v>0</v>
      </c>
      <c r="BK90" s="27">
        <f t="shared" si="187"/>
        <v>0</v>
      </c>
      <c r="BL90" s="27">
        <f t="shared" si="187"/>
        <v>0</v>
      </c>
      <c r="BM90" s="27">
        <f t="shared" si="187"/>
        <v>15758.49</v>
      </c>
      <c r="BN90" s="27">
        <f t="shared" si="187"/>
        <v>0</v>
      </c>
      <c r="BO90" s="27">
        <f t="shared" ref="BO90:DZ90" si="188">SUM(BO91:BO93)</f>
        <v>0</v>
      </c>
      <c r="BP90" s="27">
        <f t="shared" si="188"/>
        <v>0</v>
      </c>
      <c r="BQ90" s="27">
        <f t="shared" si="188"/>
        <v>0</v>
      </c>
      <c r="BR90" s="27">
        <f t="shared" si="188"/>
        <v>0</v>
      </c>
      <c r="BS90" s="27">
        <f t="shared" si="188"/>
        <v>0</v>
      </c>
      <c r="BT90" s="27">
        <f t="shared" si="188"/>
        <v>0</v>
      </c>
      <c r="BU90" s="27">
        <f t="shared" si="188"/>
        <v>0</v>
      </c>
      <c r="BV90" s="27">
        <f t="shared" si="188"/>
        <v>0</v>
      </c>
      <c r="BW90" s="27">
        <f t="shared" si="188"/>
        <v>0</v>
      </c>
      <c r="BX90" s="27">
        <f t="shared" si="188"/>
        <v>0</v>
      </c>
      <c r="BY90" s="27">
        <f t="shared" si="188"/>
        <v>0</v>
      </c>
      <c r="BZ90" s="27">
        <f t="shared" si="188"/>
        <v>0</v>
      </c>
      <c r="CA90" s="27">
        <f t="shared" si="188"/>
        <v>0</v>
      </c>
      <c r="CB90" s="27">
        <f t="shared" si="188"/>
        <v>2525.2999999999997</v>
      </c>
      <c r="CC90" s="27">
        <f t="shared" si="188"/>
        <v>0</v>
      </c>
      <c r="CD90" s="27">
        <f t="shared" si="188"/>
        <v>0</v>
      </c>
      <c r="CE90" s="27">
        <f t="shared" si="188"/>
        <v>0</v>
      </c>
      <c r="CF90" s="27">
        <f t="shared" si="188"/>
        <v>0</v>
      </c>
      <c r="CG90" s="27">
        <f t="shared" si="188"/>
        <v>0</v>
      </c>
      <c r="CH90" s="27">
        <f t="shared" si="188"/>
        <v>0</v>
      </c>
      <c r="CI90" s="27">
        <f t="shared" si="188"/>
        <v>0</v>
      </c>
      <c r="CJ90" s="27">
        <f t="shared" si="188"/>
        <v>0</v>
      </c>
      <c r="CK90" s="27">
        <f t="shared" si="188"/>
        <v>0</v>
      </c>
      <c r="CL90" s="27">
        <f t="shared" si="188"/>
        <v>0</v>
      </c>
      <c r="CM90" s="27">
        <f t="shared" si="188"/>
        <v>0</v>
      </c>
      <c r="CN90" s="27">
        <f t="shared" si="188"/>
        <v>0</v>
      </c>
      <c r="CO90" s="27">
        <f t="shared" si="188"/>
        <v>0</v>
      </c>
      <c r="CP90" s="27">
        <f t="shared" si="188"/>
        <v>0</v>
      </c>
      <c r="CQ90" s="27">
        <f t="shared" si="188"/>
        <v>0</v>
      </c>
      <c r="CR90" s="27">
        <f t="shared" si="188"/>
        <v>16004.130000000001</v>
      </c>
      <c r="CS90" s="27">
        <f t="shared" si="188"/>
        <v>0</v>
      </c>
      <c r="CT90" s="27">
        <f t="shared" si="188"/>
        <v>0</v>
      </c>
      <c r="CU90" s="27">
        <f t="shared" si="188"/>
        <v>0</v>
      </c>
      <c r="CV90" s="27">
        <f t="shared" si="188"/>
        <v>0</v>
      </c>
      <c r="CW90" s="27">
        <f t="shared" si="188"/>
        <v>0</v>
      </c>
      <c r="CX90" s="27">
        <f t="shared" si="188"/>
        <v>0</v>
      </c>
      <c r="CY90" s="27">
        <f t="shared" si="188"/>
        <v>0</v>
      </c>
      <c r="CZ90" s="27">
        <f t="shared" si="188"/>
        <v>0</v>
      </c>
      <c r="DA90" s="27">
        <f t="shared" si="188"/>
        <v>0</v>
      </c>
      <c r="DB90" s="27">
        <f t="shared" si="188"/>
        <v>0</v>
      </c>
      <c r="DC90" s="27">
        <f t="shared" si="188"/>
        <v>0</v>
      </c>
      <c r="DD90" s="27">
        <f t="shared" si="188"/>
        <v>0</v>
      </c>
      <c r="DE90" s="27">
        <f t="shared" si="188"/>
        <v>0</v>
      </c>
      <c r="DF90" s="27">
        <f t="shared" si="188"/>
        <v>0</v>
      </c>
      <c r="DG90" s="27">
        <f t="shared" si="188"/>
        <v>2236.8000000000002</v>
      </c>
      <c r="DH90" s="27">
        <f t="shared" si="188"/>
        <v>0</v>
      </c>
      <c r="DI90" s="27">
        <f t="shared" si="188"/>
        <v>0</v>
      </c>
      <c r="DJ90" s="27">
        <f t="shared" si="188"/>
        <v>0</v>
      </c>
      <c r="DK90" s="27">
        <f t="shared" si="188"/>
        <v>0</v>
      </c>
      <c r="DL90" s="27">
        <f t="shared" si="188"/>
        <v>0</v>
      </c>
      <c r="DM90" s="27">
        <f t="shared" si="188"/>
        <v>0</v>
      </c>
      <c r="DN90" s="27">
        <f t="shared" si="188"/>
        <v>0</v>
      </c>
      <c r="DO90" s="27">
        <f t="shared" si="188"/>
        <v>0</v>
      </c>
      <c r="DP90" s="27">
        <f t="shared" si="188"/>
        <v>0</v>
      </c>
      <c r="DQ90" s="27">
        <f t="shared" si="188"/>
        <v>0</v>
      </c>
      <c r="DR90" s="27">
        <f t="shared" si="188"/>
        <v>0</v>
      </c>
      <c r="DS90" s="27">
        <f t="shared" si="188"/>
        <v>0</v>
      </c>
      <c r="DT90" s="27">
        <f t="shared" si="188"/>
        <v>0</v>
      </c>
      <c r="DU90" s="27">
        <f t="shared" si="188"/>
        <v>0</v>
      </c>
      <c r="DV90" s="27">
        <f t="shared" si="188"/>
        <v>15855.57</v>
      </c>
      <c r="DW90" s="27">
        <f t="shared" si="188"/>
        <v>0</v>
      </c>
      <c r="DX90" s="27">
        <f t="shared" si="188"/>
        <v>0</v>
      </c>
      <c r="DY90" s="27">
        <f t="shared" si="188"/>
        <v>0</v>
      </c>
      <c r="DZ90" s="27">
        <f t="shared" si="188"/>
        <v>0</v>
      </c>
      <c r="EA90" s="27">
        <f t="shared" ref="EA90:GL90" si="189">SUM(EA91:EA93)</f>
        <v>0</v>
      </c>
      <c r="EB90" s="27">
        <f t="shared" si="189"/>
        <v>0</v>
      </c>
      <c r="EC90" s="27">
        <f t="shared" si="189"/>
        <v>0</v>
      </c>
      <c r="ED90" s="27">
        <f t="shared" si="189"/>
        <v>0</v>
      </c>
      <c r="EE90" s="27">
        <f t="shared" si="189"/>
        <v>0</v>
      </c>
      <c r="EF90" s="27">
        <f t="shared" si="189"/>
        <v>0</v>
      </c>
      <c r="EG90" s="27">
        <f t="shared" si="189"/>
        <v>0</v>
      </c>
      <c r="EH90" s="27">
        <f t="shared" si="189"/>
        <v>0</v>
      </c>
      <c r="EI90" s="27">
        <f t="shared" si="189"/>
        <v>0</v>
      </c>
      <c r="EJ90" s="27">
        <f t="shared" si="189"/>
        <v>0</v>
      </c>
      <c r="EK90" s="27">
        <f t="shared" si="189"/>
        <v>2236.7999999999997</v>
      </c>
      <c r="EL90" s="27">
        <f t="shared" si="189"/>
        <v>0</v>
      </c>
      <c r="EM90" s="27">
        <f t="shared" si="189"/>
        <v>0</v>
      </c>
      <c r="EN90" s="27">
        <f t="shared" si="189"/>
        <v>0</v>
      </c>
      <c r="EO90" s="27">
        <f t="shared" si="189"/>
        <v>0</v>
      </c>
      <c r="EP90" s="27">
        <f t="shared" si="189"/>
        <v>0</v>
      </c>
      <c r="EQ90" s="27">
        <f t="shared" si="189"/>
        <v>0</v>
      </c>
      <c r="ER90" s="27">
        <f t="shared" si="189"/>
        <v>0</v>
      </c>
      <c r="ES90" s="27">
        <f t="shared" si="189"/>
        <v>0</v>
      </c>
      <c r="ET90" s="27">
        <f t="shared" si="189"/>
        <v>0</v>
      </c>
      <c r="EU90" s="27">
        <f t="shared" si="189"/>
        <v>0</v>
      </c>
      <c r="EV90" s="27">
        <f t="shared" si="189"/>
        <v>0</v>
      </c>
      <c r="EW90" s="27">
        <f t="shared" si="189"/>
        <v>0</v>
      </c>
      <c r="EX90" s="27">
        <f t="shared" si="189"/>
        <v>0</v>
      </c>
      <c r="EY90" s="27">
        <f t="shared" si="189"/>
        <v>0</v>
      </c>
      <c r="EZ90" s="27">
        <f t="shared" si="189"/>
        <v>0</v>
      </c>
      <c r="FA90" s="27">
        <f t="shared" si="189"/>
        <v>15838.880000000001</v>
      </c>
      <c r="FB90" s="27">
        <f t="shared" si="189"/>
        <v>0</v>
      </c>
      <c r="FC90" s="27">
        <f t="shared" si="189"/>
        <v>0</v>
      </c>
      <c r="FD90" s="27">
        <f t="shared" si="189"/>
        <v>0</v>
      </c>
      <c r="FE90" s="27">
        <f t="shared" si="189"/>
        <v>0</v>
      </c>
      <c r="FF90" s="27">
        <f t="shared" si="189"/>
        <v>0</v>
      </c>
      <c r="FG90" s="27">
        <f t="shared" si="189"/>
        <v>0</v>
      </c>
      <c r="FH90" s="27">
        <f t="shared" si="189"/>
        <v>0</v>
      </c>
      <c r="FI90" s="27">
        <f t="shared" si="189"/>
        <v>0</v>
      </c>
      <c r="FJ90" s="27">
        <f t="shared" si="189"/>
        <v>0</v>
      </c>
      <c r="FK90" s="27">
        <f t="shared" si="189"/>
        <v>0</v>
      </c>
      <c r="FL90" s="27">
        <f t="shared" si="189"/>
        <v>0</v>
      </c>
      <c r="FM90" s="27">
        <f t="shared" si="189"/>
        <v>0</v>
      </c>
      <c r="FN90" s="27">
        <f t="shared" si="189"/>
        <v>0</v>
      </c>
      <c r="FO90" s="27">
        <f t="shared" si="189"/>
        <v>0</v>
      </c>
      <c r="FP90" s="27">
        <f t="shared" si="189"/>
        <v>2236.8000000000002</v>
      </c>
      <c r="FQ90" s="27">
        <f t="shared" si="189"/>
        <v>0</v>
      </c>
      <c r="FR90" s="27">
        <f t="shared" si="189"/>
        <v>0</v>
      </c>
      <c r="FS90" s="27">
        <f t="shared" si="189"/>
        <v>0</v>
      </c>
      <c r="FT90" s="27">
        <f t="shared" si="189"/>
        <v>0</v>
      </c>
      <c r="FU90" s="27">
        <f t="shared" si="189"/>
        <v>0</v>
      </c>
      <c r="FV90" s="27">
        <f t="shared" si="189"/>
        <v>0</v>
      </c>
      <c r="FW90" s="27">
        <f t="shared" si="189"/>
        <v>0</v>
      </c>
      <c r="FX90" s="27">
        <f t="shared" si="189"/>
        <v>0</v>
      </c>
      <c r="FY90" s="27">
        <f t="shared" si="189"/>
        <v>0</v>
      </c>
      <c r="FZ90" s="27">
        <f t="shared" si="189"/>
        <v>0</v>
      </c>
      <c r="GA90" s="27">
        <f t="shared" si="189"/>
        <v>0</v>
      </c>
      <c r="GB90" s="27">
        <f t="shared" si="189"/>
        <v>0</v>
      </c>
      <c r="GC90" s="27">
        <f t="shared" si="189"/>
        <v>0</v>
      </c>
      <c r="GD90" s="27">
        <f t="shared" si="189"/>
        <v>0</v>
      </c>
      <c r="GE90" s="27">
        <f t="shared" si="189"/>
        <v>15328.500000000002</v>
      </c>
      <c r="GF90" s="27">
        <f t="shared" si="189"/>
        <v>0</v>
      </c>
      <c r="GG90" s="27">
        <f t="shared" si="189"/>
        <v>0</v>
      </c>
      <c r="GH90" s="27">
        <f t="shared" si="189"/>
        <v>0</v>
      </c>
      <c r="GI90" s="27">
        <f t="shared" si="189"/>
        <v>0</v>
      </c>
      <c r="GJ90" s="27">
        <f t="shared" si="189"/>
        <v>0</v>
      </c>
      <c r="GK90" s="27">
        <f t="shared" si="189"/>
        <v>0</v>
      </c>
      <c r="GL90" s="27">
        <f t="shared" si="189"/>
        <v>0</v>
      </c>
      <c r="GM90" s="27">
        <f t="shared" ref="GM90:IX90" si="190">SUM(GM91:GM93)</f>
        <v>0</v>
      </c>
      <c r="GN90" s="27">
        <f t="shared" si="190"/>
        <v>0</v>
      </c>
      <c r="GO90" s="27">
        <f t="shared" si="190"/>
        <v>0</v>
      </c>
      <c r="GP90" s="27">
        <f t="shared" si="190"/>
        <v>0</v>
      </c>
      <c r="GQ90" s="27">
        <f t="shared" si="190"/>
        <v>0</v>
      </c>
      <c r="GR90" s="27">
        <f t="shared" si="190"/>
        <v>0</v>
      </c>
      <c r="GS90" s="27">
        <f t="shared" si="190"/>
        <v>0</v>
      </c>
      <c r="GT90" s="27">
        <f t="shared" si="190"/>
        <v>2236.8000000000002</v>
      </c>
      <c r="GU90" s="27">
        <f t="shared" si="190"/>
        <v>0</v>
      </c>
      <c r="GV90" s="27">
        <f t="shared" si="190"/>
        <v>0</v>
      </c>
      <c r="GW90" s="27">
        <f t="shared" si="190"/>
        <v>0</v>
      </c>
      <c r="GX90" s="27">
        <f t="shared" si="190"/>
        <v>0</v>
      </c>
      <c r="GY90" s="27">
        <f t="shared" si="190"/>
        <v>0</v>
      </c>
      <c r="GZ90" s="27">
        <f t="shared" si="190"/>
        <v>0</v>
      </c>
      <c r="HA90" s="27">
        <f t="shared" si="190"/>
        <v>0</v>
      </c>
      <c r="HB90" s="27">
        <f t="shared" si="190"/>
        <v>0</v>
      </c>
      <c r="HC90" s="27">
        <f t="shared" si="190"/>
        <v>0</v>
      </c>
      <c r="HD90" s="27">
        <f t="shared" si="190"/>
        <v>0</v>
      </c>
      <c r="HE90" s="27">
        <f t="shared" si="190"/>
        <v>0</v>
      </c>
      <c r="HF90" s="27">
        <f t="shared" si="190"/>
        <v>0</v>
      </c>
      <c r="HG90" s="27">
        <f t="shared" si="190"/>
        <v>0</v>
      </c>
      <c r="HH90" s="27">
        <f t="shared" si="190"/>
        <v>0</v>
      </c>
      <c r="HI90" s="27">
        <f t="shared" si="190"/>
        <v>0</v>
      </c>
      <c r="HJ90" s="27">
        <f t="shared" si="190"/>
        <v>15084.47</v>
      </c>
      <c r="HK90" s="27">
        <f t="shared" si="190"/>
        <v>0</v>
      </c>
      <c r="HL90" s="27">
        <f t="shared" si="190"/>
        <v>0</v>
      </c>
      <c r="HM90" s="27">
        <f t="shared" si="190"/>
        <v>0</v>
      </c>
      <c r="HN90" s="27">
        <f t="shared" si="190"/>
        <v>0</v>
      </c>
      <c r="HO90" s="27">
        <f t="shared" si="190"/>
        <v>0</v>
      </c>
      <c r="HP90" s="27">
        <f t="shared" si="190"/>
        <v>0</v>
      </c>
      <c r="HQ90" s="27">
        <f t="shared" si="190"/>
        <v>0</v>
      </c>
      <c r="HR90" s="27">
        <f t="shared" si="190"/>
        <v>0</v>
      </c>
      <c r="HS90" s="27">
        <f t="shared" si="190"/>
        <v>0</v>
      </c>
      <c r="HT90" s="27">
        <f t="shared" si="190"/>
        <v>0</v>
      </c>
      <c r="HU90" s="27">
        <f t="shared" si="190"/>
        <v>0</v>
      </c>
      <c r="HV90" s="27">
        <f t="shared" si="190"/>
        <v>0</v>
      </c>
      <c r="HW90" s="27">
        <f t="shared" si="190"/>
        <v>0</v>
      </c>
      <c r="HX90" s="27">
        <f t="shared" si="190"/>
        <v>0</v>
      </c>
      <c r="HY90" s="27">
        <f t="shared" si="190"/>
        <v>2236.8000000000002</v>
      </c>
      <c r="HZ90" s="27">
        <f t="shared" si="190"/>
        <v>0</v>
      </c>
      <c r="IA90" s="27">
        <f t="shared" si="190"/>
        <v>0</v>
      </c>
      <c r="IB90" s="27">
        <f t="shared" si="190"/>
        <v>0</v>
      </c>
      <c r="IC90" s="27">
        <f t="shared" si="190"/>
        <v>0</v>
      </c>
      <c r="ID90" s="27">
        <f t="shared" si="190"/>
        <v>0</v>
      </c>
      <c r="IE90" s="27">
        <f t="shared" si="190"/>
        <v>0</v>
      </c>
      <c r="IF90" s="27">
        <f t="shared" si="190"/>
        <v>0</v>
      </c>
      <c r="IG90" s="27">
        <f t="shared" si="190"/>
        <v>0</v>
      </c>
      <c r="IH90" s="27">
        <f t="shared" si="190"/>
        <v>0</v>
      </c>
      <c r="II90" s="27">
        <f t="shared" si="190"/>
        <v>0</v>
      </c>
      <c r="IJ90" s="27">
        <f t="shared" si="190"/>
        <v>0</v>
      </c>
      <c r="IK90" s="27">
        <f t="shared" si="190"/>
        <v>0</v>
      </c>
      <c r="IL90" s="27">
        <f t="shared" si="190"/>
        <v>0</v>
      </c>
      <c r="IM90" s="27">
        <f t="shared" si="190"/>
        <v>0</v>
      </c>
      <c r="IN90" s="27">
        <f t="shared" si="190"/>
        <v>0</v>
      </c>
      <c r="IO90" s="27">
        <f t="shared" si="190"/>
        <v>14870.560000000001</v>
      </c>
      <c r="IP90" s="27">
        <f t="shared" si="190"/>
        <v>0</v>
      </c>
      <c r="IQ90" s="27">
        <f t="shared" si="190"/>
        <v>0</v>
      </c>
      <c r="IR90" s="27">
        <f t="shared" si="190"/>
        <v>0</v>
      </c>
      <c r="IS90" s="27">
        <f t="shared" si="190"/>
        <v>0</v>
      </c>
      <c r="IT90" s="27">
        <f t="shared" si="190"/>
        <v>0</v>
      </c>
      <c r="IU90" s="27">
        <f t="shared" si="190"/>
        <v>0</v>
      </c>
      <c r="IV90" s="27">
        <f t="shared" si="190"/>
        <v>0</v>
      </c>
      <c r="IW90" s="27">
        <f t="shared" si="190"/>
        <v>0</v>
      </c>
      <c r="IX90" s="27">
        <f t="shared" si="190"/>
        <v>0</v>
      </c>
      <c r="IY90" s="27">
        <f t="shared" ref="IY90:LJ90" si="191">SUM(IY91:IY93)</f>
        <v>0</v>
      </c>
      <c r="IZ90" s="27">
        <f t="shared" si="191"/>
        <v>0</v>
      </c>
      <c r="JA90" s="27">
        <f t="shared" si="191"/>
        <v>0</v>
      </c>
      <c r="JB90" s="27">
        <f t="shared" si="191"/>
        <v>0</v>
      </c>
      <c r="JC90" s="27">
        <f t="shared" si="191"/>
        <v>0</v>
      </c>
      <c r="JD90" s="27">
        <f t="shared" si="191"/>
        <v>2236.8000000000002</v>
      </c>
      <c r="JE90" s="27">
        <f t="shared" si="191"/>
        <v>0</v>
      </c>
      <c r="JF90" s="27">
        <f t="shared" si="191"/>
        <v>0</v>
      </c>
      <c r="JG90" s="27">
        <f t="shared" si="191"/>
        <v>0</v>
      </c>
      <c r="JH90" s="27">
        <f t="shared" si="191"/>
        <v>0</v>
      </c>
      <c r="JI90" s="27">
        <f t="shared" si="191"/>
        <v>0</v>
      </c>
      <c r="JJ90" s="27">
        <f t="shared" si="191"/>
        <v>0</v>
      </c>
      <c r="JK90" s="27">
        <f t="shared" si="191"/>
        <v>0</v>
      </c>
      <c r="JL90" s="27">
        <f t="shared" si="191"/>
        <v>0</v>
      </c>
      <c r="JM90" s="27">
        <f t="shared" si="191"/>
        <v>0</v>
      </c>
      <c r="JN90" s="27">
        <f t="shared" si="191"/>
        <v>0</v>
      </c>
      <c r="JO90" s="27">
        <f t="shared" si="191"/>
        <v>0</v>
      </c>
      <c r="JP90" s="27">
        <f t="shared" si="191"/>
        <v>0</v>
      </c>
      <c r="JQ90" s="27">
        <f t="shared" si="191"/>
        <v>0</v>
      </c>
      <c r="JR90" s="27">
        <f t="shared" si="191"/>
        <v>0</v>
      </c>
      <c r="JS90" s="27">
        <f t="shared" si="191"/>
        <v>13804.82</v>
      </c>
      <c r="JT90" s="27">
        <f t="shared" si="191"/>
        <v>0</v>
      </c>
      <c r="JU90" s="27">
        <f t="shared" si="191"/>
        <v>0</v>
      </c>
      <c r="JV90" s="27">
        <f t="shared" si="191"/>
        <v>0</v>
      </c>
      <c r="JW90" s="27">
        <f t="shared" si="191"/>
        <v>0</v>
      </c>
      <c r="JX90" s="27">
        <f t="shared" si="191"/>
        <v>0</v>
      </c>
      <c r="JY90" s="27">
        <f t="shared" si="191"/>
        <v>0</v>
      </c>
      <c r="JZ90" s="27">
        <f t="shared" si="191"/>
        <v>0</v>
      </c>
      <c r="KA90" s="27">
        <f t="shared" si="191"/>
        <v>0</v>
      </c>
      <c r="KB90" s="27">
        <f t="shared" si="191"/>
        <v>0</v>
      </c>
      <c r="KC90" s="27">
        <f t="shared" si="191"/>
        <v>0</v>
      </c>
      <c r="KD90" s="27">
        <f t="shared" si="191"/>
        <v>0</v>
      </c>
      <c r="KE90" s="27">
        <f t="shared" si="191"/>
        <v>0</v>
      </c>
      <c r="KF90" s="27">
        <f t="shared" si="191"/>
        <v>0</v>
      </c>
      <c r="KG90" s="27">
        <f t="shared" si="191"/>
        <v>0</v>
      </c>
      <c r="KH90" s="27">
        <f t="shared" si="191"/>
        <v>2236.7999999999997</v>
      </c>
      <c r="KI90" s="27">
        <f t="shared" si="191"/>
        <v>0</v>
      </c>
      <c r="KJ90" s="27">
        <f t="shared" si="191"/>
        <v>0</v>
      </c>
      <c r="KK90" s="27">
        <f t="shared" si="191"/>
        <v>0</v>
      </c>
      <c r="KL90" s="27">
        <f t="shared" si="191"/>
        <v>0</v>
      </c>
      <c r="KM90" s="27">
        <f t="shared" si="191"/>
        <v>0</v>
      </c>
      <c r="KN90" s="27">
        <f t="shared" si="191"/>
        <v>0</v>
      </c>
      <c r="KO90" s="27">
        <f t="shared" si="191"/>
        <v>0</v>
      </c>
      <c r="KP90" s="27">
        <f t="shared" si="191"/>
        <v>0</v>
      </c>
      <c r="KQ90" s="27">
        <f t="shared" si="191"/>
        <v>0</v>
      </c>
      <c r="KR90" s="27">
        <f t="shared" si="191"/>
        <v>0</v>
      </c>
      <c r="KS90" s="27">
        <f t="shared" si="191"/>
        <v>0</v>
      </c>
      <c r="KT90" s="27">
        <f t="shared" si="191"/>
        <v>0</v>
      </c>
      <c r="KU90" s="27">
        <f t="shared" si="191"/>
        <v>0</v>
      </c>
      <c r="KV90" s="27">
        <f t="shared" si="191"/>
        <v>0</v>
      </c>
      <c r="KW90" s="27">
        <f t="shared" si="191"/>
        <v>0</v>
      </c>
      <c r="KX90" s="27">
        <f t="shared" si="191"/>
        <v>13604.79</v>
      </c>
      <c r="KY90" s="27">
        <f t="shared" si="191"/>
        <v>0</v>
      </c>
      <c r="KZ90" s="27">
        <f t="shared" si="191"/>
        <v>0</v>
      </c>
      <c r="LA90" s="27">
        <f t="shared" si="191"/>
        <v>0</v>
      </c>
      <c r="LB90" s="27">
        <f t="shared" si="191"/>
        <v>0</v>
      </c>
      <c r="LC90" s="27">
        <f t="shared" si="191"/>
        <v>0</v>
      </c>
      <c r="LD90" s="27">
        <f t="shared" si="191"/>
        <v>0</v>
      </c>
      <c r="LE90" s="27">
        <f t="shared" si="191"/>
        <v>0</v>
      </c>
      <c r="LF90" s="27">
        <f t="shared" si="191"/>
        <v>0</v>
      </c>
      <c r="LG90" s="27">
        <f t="shared" si="191"/>
        <v>0</v>
      </c>
      <c r="LH90" s="27">
        <f t="shared" si="191"/>
        <v>0</v>
      </c>
      <c r="LI90" s="27">
        <f t="shared" si="191"/>
        <v>0</v>
      </c>
      <c r="LJ90" s="27">
        <f t="shared" si="191"/>
        <v>0</v>
      </c>
      <c r="LK90" s="27">
        <f t="shared" ref="LK90:NB90" si="192">SUM(LK91:LK93)</f>
        <v>0</v>
      </c>
      <c r="LL90" s="27">
        <f t="shared" si="192"/>
        <v>0</v>
      </c>
      <c r="LM90" s="27">
        <f t="shared" si="192"/>
        <v>2236.8000000000002</v>
      </c>
      <c r="LN90" s="27">
        <f t="shared" si="192"/>
        <v>0</v>
      </c>
      <c r="LO90" s="27">
        <f t="shared" si="192"/>
        <v>0</v>
      </c>
      <c r="LP90" s="27">
        <f t="shared" si="192"/>
        <v>0</v>
      </c>
      <c r="LQ90" s="27">
        <f t="shared" si="192"/>
        <v>0</v>
      </c>
      <c r="LR90" s="27">
        <f t="shared" si="192"/>
        <v>0</v>
      </c>
      <c r="LS90" s="27">
        <f t="shared" si="192"/>
        <v>0</v>
      </c>
      <c r="LT90" s="27">
        <f t="shared" si="192"/>
        <v>0</v>
      </c>
      <c r="LU90" s="27">
        <f t="shared" si="192"/>
        <v>0</v>
      </c>
      <c r="LV90" s="27">
        <f t="shared" si="192"/>
        <v>0</v>
      </c>
      <c r="LW90" s="27">
        <f t="shared" si="192"/>
        <v>0</v>
      </c>
      <c r="LX90" s="27">
        <f t="shared" si="192"/>
        <v>0</v>
      </c>
      <c r="LY90" s="27">
        <f t="shared" si="192"/>
        <v>0</v>
      </c>
      <c r="LZ90" s="27">
        <f t="shared" si="192"/>
        <v>0</v>
      </c>
      <c r="MA90" s="27">
        <f t="shared" si="192"/>
        <v>0</v>
      </c>
      <c r="MB90" s="27">
        <f t="shared" si="192"/>
        <v>12869.87</v>
      </c>
      <c r="MC90" s="27">
        <f t="shared" si="192"/>
        <v>0</v>
      </c>
      <c r="MD90" s="27">
        <f t="shared" si="192"/>
        <v>0</v>
      </c>
      <c r="ME90" s="27">
        <f t="shared" si="192"/>
        <v>0</v>
      </c>
      <c r="MF90" s="27">
        <f t="shared" si="192"/>
        <v>0</v>
      </c>
      <c r="MG90" s="27">
        <f t="shared" si="192"/>
        <v>0</v>
      </c>
      <c r="MH90" s="27">
        <f t="shared" si="192"/>
        <v>0</v>
      </c>
      <c r="MI90" s="27">
        <f t="shared" si="192"/>
        <v>0</v>
      </c>
      <c r="MJ90" s="27">
        <f t="shared" si="192"/>
        <v>0</v>
      </c>
      <c r="MK90" s="27">
        <f t="shared" si="192"/>
        <v>0</v>
      </c>
      <c r="ML90" s="27">
        <f t="shared" si="192"/>
        <v>0</v>
      </c>
      <c r="MM90" s="27">
        <f t="shared" si="192"/>
        <v>0</v>
      </c>
      <c r="MN90" s="27">
        <f t="shared" si="192"/>
        <v>0</v>
      </c>
      <c r="MO90" s="27">
        <f t="shared" si="192"/>
        <v>0</v>
      </c>
      <c r="MP90" s="27">
        <f t="shared" si="192"/>
        <v>0</v>
      </c>
      <c r="MQ90" s="27">
        <f t="shared" si="192"/>
        <v>2236.8000000000002</v>
      </c>
      <c r="MR90" s="27">
        <f t="shared" si="192"/>
        <v>0</v>
      </c>
      <c r="MS90" s="27">
        <f t="shared" si="192"/>
        <v>0</v>
      </c>
      <c r="MT90" s="27">
        <f t="shared" si="192"/>
        <v>0</v>
      </c>
      <c r="MU90" s="27">
        <f t="shared" si="192"/>
        <v>0</v>
      </c>
      <c r="MV90" s="27">
        <f t="shared" si="192"/>
        <v>0</v>
      </c>
      <c r="MW90" s="27">
        <f t="shared" si="192"/>
        <v>0</v>
      </c>
      <c r="MX90" s="27">
        <f t="shared" si="192"/>
        <v>0</v>
      </c>
      <c r="MY90" s="27">
        <f t="shared" si="192"/>
        <v>0</v>
      </c>
      <c r="MZ90" s="27">
        <f t="shared" si="192"/>
        <v>0</v>
      </c>
      <c r="NA90" s="27">
        <f t="shared" si="192"/>
        <v>0</v>
      </c>
      <c r="NB90" s="27">
        <f t="shared" si="192"/>
        <v>0</v>
      </c>
    </row>
    <row r="91" spans="1:366" ht="15" hidden="1" customHeight="1" outlineLevel="1">
      <c r="A91" s="1" t="s">
        <v>163</v>
      </c>
      <c r="B91" s="5">
        <f>IFERROR(VLOOKUP((CONCATENATE(RIGHT(CONCATENATE("0",DAY(B4)),2),RIGHT(CONCATENATE("0",MONTH(B4)),2))),'[1]Vecimiento Cuotas'!$Y$22:$AA$365,3,0),0)</f>
        <v>0</v>
      </c>
      <c r="C91" s="5">
        <f>IFERROR(VLOOKUP((CONCATENATE(RIGHT(CONCATENATE("0",DAY(C4)),2),RIGHT(CONCATENATE("0",MONTH(C4)),2))),'[1]Vecimiento Cuotas'!$Y$22:$AA$365,3,0),0)</f>
        <v>0</v>
      </c>
      <c r="D91" s="5">
        <f>IFERROR(VLOOKUP((CONCATENATE(RIGHT(CONCATENATE("0",DAY(D4)),2),RIGHT(CONCATENATE("0",MONTH(D4)),2))),'[1]Vecimiento Cuotas'!$Y$22:$AA$365,3,0),0)</f>
        <v>0</v>
      </c>
      <c r="E91" s="5">
        <f>IFERROR(VLOOKUP((CONCATENATE(RIGHT(CONCATENATE("0",DAY(E4)),2),RIGHT(CONCATENATE("0",MONTH(E4)),2))),'[1]Vecimiento Cuotas'!$Y$22:$AA$365,3,0),0)</f>
        <v>0</v>
      </c>
      <c r="F91" s="5">
        <f>IFERROR(VLOOKUP((CONCATENATE(RIGHT(CONCATENATE("0",DAY(F4)),2),RIGHT(CONCATENATE("0",MONTH(F4)),2))),'[1]Vecimiento Cuotas'!$Y$22:$AA$365,3,0),0)</f>
        <v>1378.3700000000001</v>
      </c>
      <c r="G91" s="5">
        <f>IFERROR(VLOOKUP((CONCATENATE(RIGHT(CONCATENATE("0",DAY(G4)),2),RIGHT(CONCATENATE("0",MONTH(G4)),2))),'[1]Vecimiento Cuotas'!$Y$22:$AA$365,3,0),0)</f>
        <v>0</v>
      </c>
      <c r="H91" s="5">
        <f>IFERROR(VLOOKUP((CONCATENATE(RIGHT(CONCATENATE("0",DAY(H4)),2),RIGHT(CONCATENATE("0",MONTH(H4)),2))),'[1]Vecimiento Cuotas'!$Y$22:$AA$365,3,0),0)</f>
        <v>0</v>
      </c>
      <c r="I91" s="5">
        <f>IFERROR(VLOOKUP((CONCATENATE(RIGHT(CONCATENATE("0",DAY(I4)),2),RIGHT(CONCATENATE("0",MONTH(I4)),2))),'[1]Vecimiento Cuotas'!$Y$22:$AA$365,3,0),0)</f>
        <v>0</v>
      </c>
      <c r="J91" s="5">
        <f>IFERROR(VLOOKUP((CONCATENATE(RIGHT(CONCATENATE("0",DAY(J4)),2),RIGHT(CONCATENATE("0",MONTH(J4)),2))),'[1]Vecimiento Cuotas'!$Y$22:$AA$365,3,0),0)</f>
        <v>0</v>
      </c>
      <c r="K91" s="5">
        <f>IFERROR(VLOOKUP((CONCATENATE(RIGHT(CONCATENATE("0",DAY(K4)),2),RIGHT(CONCATENATE("0",MONTH(K4)),2))),'[1]Vecimiento Cuotas'!$Y$22:$AA$365,3,0),0)</f>
        <v>0</v>
      </c>
      <c r="L91" s="5">
        <f>IFERROR(VLOOKUP((CONCATENATE(RIGHT(CONCATENATE("0",DAY(L4)),2),RIGHT(CONCATENATE("0",MONTH(L4)),2))),'[1]Vecimiento Cuotas'!$Y$22:$AA$365,3,0),0)</f>
        <v>0</v>
      </c>
      <c r="M91" s="5">
        <f>IFERROR(VLOOKUP((CONCATENATE(RIGHT(CONCATENATE("0",DAY(M4)),2),RIGHT(CONCATENATE("0",MONTH(M4)),2))),'[1]Vecimiento Cuotas'!$Y$22:$AA$365,3,0),0)</f>
        <v>0</v>
      </c>
      <c r="N91" s="5">
        <f>IFERROR(VLOOKUP((CONCATENATE(RIGHT(CONCATENATE("0",DAY(N4)),2),RIGHT(CONCATENATE("0",MONTH(N4)),2))),'[1]Vecimiento Cuotas'!$Y$22:$AA$365,3,0),0)</f>
        <v>0</v>
      </c>
      <c r="O91" s="5">
        <f>IFERROR(VLOOKUP((CONCATENATE(RIGHT(CONCATENATE("0",DAY(O4)),2),RIGHT(CONCATENATE("0",MONTH(O4)),2))),'[1]Vecimiento Cuotas'!$Y$22:$AA$365,3,0),0)</f>
        <v>0</v>
      </c>
      <c r="P91" s="5">
        <f>IFERROR(VLOOKUP((CONCATENATE(RIGHT(CONCATENATE("0",DAY(P4)),2),RIGHT(CONCATENATE("0",MONTH(P4)),2))),'[1]Vecimiento Cuotas'!$Y$22:$AA$365,3,0),0)</f>
        <v>0</v>
      </c>
      <c r="Q91" s="5">
        <f>IFERROR(VLOOKUP((CONCATENATE(RIGHT(CONCATENATE("0",DAY(Q4)),2),RIGHT(CONCATENATE("0",MONTH(Q4)),2))),'[1]Vecimiento Cuotas'!$Y$22:$AA$365,3,0),0)</f>
        <v>0</v>
      </c>
      <c r="R91" s="5">
        <f>IFERROR(VLOOKUP((CONCATENATE(RIGHT(CONCATENATE("0",DAY(R4)),2),RIGHT(CONCATENATE("0",MONTH(R4)),2))),'[1]Vecimiento Cuotas'!$Y$22:$AA$365,3,0),0)</f>
        <v>0</v>
      </c>
      <c r="S91" s="5">
        <f>IFERROR(VLOOKUP((CONCATENATE(RIGHT(CONCATENATE("0",DAY(S4)),2),RIGHT(CONCATENATE("0",MONTH(S4)),2))),'[1]Vecimiento Cuotas'!$Y$22:$AA$365,3,0),0)</f>
        <v>0</v>
      </c>
      <c r="T91" s="5">
        <f>IFERROR(VLOOKUP((CONCATENATE(RIGHT(CONCATENATE("0",DAY(T4)),2),RIGHT(CONCATENATE("0",MONTH(T4)),2))),'[1]Vecimiento Cuotas'!$Y$22:$AA$365,3,0),0)</f>
        <v>0</v>
      </c>
      <c r="U91" s="5">
        <f>IFERROR(VLOOKUP((CONCATENATE(RIGHT(CONCATENATE("0",DAY(U4)),2),RIGHT(CONCATENATE("0",MONTH(U4)),2))),'[1]Vecimiento Cuotas'!$Y$22:$AA$365,3,0),0)</f>
        <v>531.13</v>
      </c>
      <c r="V91" s="5">
        <f>IFERROR(VLOOKUP((CONCATENATE(RIGHT(CONCATENATE("0",DAY(V4)),2),RIGHT(CONCATENATE("0",MONTH(V4)),2))),'[1]Vecimiento Cuotas'!$Y$22:$AA$365,3,0),0)</f>
        <v>0</v>
      </c>
      <c r="W91" s="5">
        <f>IFERROR(VLOOKUP((CONCATENATE(RIGHT(CONCATENATE("0",DAY(W4)),2),RIGHT(CONCATENATE("0",MONTH(W4)),2))),'[1]Vecimiento Cuotas'!$Y$22:$AA$365,3,0),0)</f>
        <v>0</v>
      </c>
      <c r="X91" s="5">
        <f>IFERROR(VLOOKUP((CONCATENATE(RIGHT(CONCATENATE("0",DAY(X4)),2),RIGHT(CONCATENATE("0",MONTH(X4)),2))),'[1]Vecimiento Cuotas'!$Y$22:$AA$365,3,0),0)</f>
        <v>0</v>
      </c>
      <c r="Y91" s="5">
        <f>IFERROR(VLOOKUP((CONCATENATE(RIGHT(CONCATENATE("0",DAY(Y4)),2),RIGHT(CONCATENATE("0",MONTH(Y4)),2))),'[1]Vecimiento Cuotas'!$Y$22:$AA$365,3,0),0)</f>
        <v>0</v>
      </c>
      <c r="Z91" s="5">
        <f>IFERROR(VLOOKUP((CONCATENATE(RIGHT(CONCATENATE("0",DAY(Z4)),2),RIGHT(CONCATENATE("0",MONTH(Z4)),2))),'[1]Vecimiento Cuotas'!$Y$22:$AA$365,3,0),0)</f>
        <v>0</v>
      </c>
      <c r="AA91" s="5">
        <f>IFERROR(VLOOKUP((CONCATENATE(RIGHT(CONCATENATE("0",DAY(AA4)),2),RIGHT(CONCATENATE("0",MONTH(AA4)),2))),'[1]Vecimiento Cuotas'!$Y$22:$AA$365,3,0),0)</f>
        <v>0</v>
      </c>
      <c r="AB91" s="5">
        <f>IFERROR(VLOOKUP((CONCATENATE(RIGHT(CONCATENATE("0",DAY(AB4)),2),RIGHT(CONCATENATE("0",MONTH(AB4)),2))),'[1]Vecimiento Cuotas'!$Y$22:$AA$365,3,0),0)</f>
        <v>0</v>
      </c>
      <c r="AC91" s="5">
        <f>IFERROR(VLOOKUP((CONCATENATE(RIGHT(CONCATENATE("0",DAY(AC4)),2),RIGHT(CONCATENATE("0",MONTH(AC4)),2))),'[1]Vecimiento Cuotas'!$Y$22:$AA$365,3,0),0)</f>
        <v>0</v>
      </c>
      <c r="AD91" s="5">
        <f>IFERROR(VLOOKUP((CONCATENATE(RIGHT(CONCATENATE("0",DAY(AD4)),2),RIGHT(CONCATENATE("0",MONTH(AD4)),2))),'[1]Vecimiento Cuotas'!$Y$22:$AA$365,3,0),0)</f>
        <v>0</v>
      </c>
      <c r="AE91" s="5">
        <f>IFERROR(VLOOKUP((CONCATENATE(RIGHT(CONCATENATE("0",DAY(AE4)),2),RIGHT(CONCATENATE("0",MONTH(AE4)),2))),'[1]Vecimiento Cuotas'!$Y$22:$AA$365,3,0),0)</f>
        <v>0</v>
      </c>
      <c r="AF91" s="5">
        <f>IFERROR(VLOOKUP((CONCATENATE(RIGHT(CONCATENATE("0",DAY(AF4)),2),RIGHT(CONCATENATE("0",MONTH(AF4)),2))),'[1]Vecimiento Cuotas'!$Y$22:$AA$365,3,0),0)</f>
        <v>0</v>
      </c>
      <c r="AG91" s="5">
        <f>IFERROR(VLOOKUP((CONCATENATE(RIGHT(CONCATENATE("0",DAY(AG4)),2),RIGHT(CONCATENATE("0",MONTH(AG4)),2))),'[1]Vecimiento Cuotas'!$Y$22:$AA$365,3,0),0)</f>
        <v>0</v>
      </c>
      <c r="AH91" s="5">
        <f>IFERROR(VLOOKUP((CONCATENATE(RIGHT(CONCATENATE("0",DAY(AH4)),2),RIGHT(CONCATENATE("0",MONTH(AH4)),2))),'[1]Vecimiento Cuotas'!$Y$22:$AA$365,3,0),0)</f>
        <v>0</v>
      </c>
      <c r="AI91" s="5">
        <f>IFERROR(VLOOKUP((CONCATENATE(RIGHT(CONCATENATE("0",DAY(AI4)),2),RIGHT(CONCATENATE("0",MONTH(AI4)),2))),'[1]Vecimiento Cuotas'!$Y$22:$AA$365,3,0),0)</f>
        <v>0</v>
      </c>
      <c r="AJ91" s="5">
        <f>IFERROR(VLOOKUP((CONCATENATE(RIGHT(CONCATENATE("0",DAY(AJ4)),2),RIGHT(CONCATENATE("0",MONTH(AJ4)),2))),'[1]Vecimiento Cuotas'!$Y$22:$AA$365,3,0),0)</f>
        <v>0</v>
      </c>
      <c r="AK91" s="5">
        <f>IFERROR(VLOOKUP((CONCATENATE(RIGHT(CONCATENATE("0",DAY(AK4)),2),RIGHT(CONCATENATE("0",MONTH(AK4)),2))),'[1]Vecimiento Cuotas'!$Y$22:$AA$365,3,0),0)</f>
        <v>13519.86</v>
      </c>
      <c r="AL91" s="5">
        <f>IFERROR(VLOOKUP((CONCATENATE(RIGHT(CONCATENATE("0",DAY(AL4)),2),RIGHT(CONCATENATE("0",MONTH(AL4)),2))),'[1]Vecimiento Cuotas'!$Y$22:$AA$365,3,0),0)</f>
        <v>0</v>
      </c>
      <c r="AM91" s="5">
        <f>IFERROR(VLOOKUP((CONCATENATE(RIGHT(CONCATENATE("0",DAY(AM4)),2),RIGHT(CONCATENATE("0",MONTH(AM4)),2))),'[1]Vecimiento Cuotas'!$Y$22:$AA$365,3,0),0)</f>
        <v>0</v>
      </c>
      <c r="AN91" s="5">
        <f>IFERROR(VLOOKUP((CONCATENATE(RIGHT(CONCATENATE("0",DAY(AN4)),2),RIGHT(CONCATENATE("0",MONTH(AN4)),2))),'[1]Vecimiento Cuotas'!$Y$22:$AA$365,3,0),0)</f>
        <v>0</v>
      </c>
      <c r="AO91" s="5">
        <f>IFERROR(VLOOKUP((CONCATENATE(RIGHT(CONCATENATE("0",DAY(AO4)),2),RIGHT(CONCATENATE("0",MONTH(AO4)),2))),'[1]Vecimiento Cuotas'!$Y$22:$AA$365,3,0),0)</f>
        <v>0</v>
      </c>
      <c r="AP91" s="5">
        <f>IFERROR(VLOOKUP((CONCATENATE(RIGHT(CONCATENATE("0",DAY(AP4)),2),RIGHT(CONCATENATE("0",MONTH(AP4)),2))),'[1]Vecimiento Cuotas'!$Y$22:$AA$365,3,0),0)</f>
        <v>0</v>
      </c>
      <c r="AQ91" s="5">
        <f>IFERROR(VLOOKUP((CONCATENATE(RIGHT(CONCATENATE("0",DAY(AQ4)),2),RIGHT(CONCATENATE("0",MONTH(AQ4)),2))),'[1]Vecimiento Cuotas'!$Y$22:$AA$365,3,0),0)</f>
        <v>0</v>
      </c>
      <c r="AR91" s="5">
        <f>IFERROR(VLOOKUP((CONCATENATE(RIGHT(CONCATENATE("0",DAY(AR4)),2),RIGHT(CONCATENATE("0",MONTH(AR4)),2))),'[1]Vecimiento Cuotas'!$Y$22:$AA$365,3,0),0)</f>
        <v>0</v>
      </c>
      <c r="AS91" s="5">
        <f>IFERROR(VLOOKUP((CONCATENATE(RIGHT(CONCATENATE("0",DAY(AS4)),2),RIGHT(CONCATENATE("0",MONTH(AS4)),2))),'[1]Vecimiento Cuotas'!$Y$22:$AA$365,3,0),0)</f>
        <v>0</v>
      </c>
      <c r="AT91" s="5">
        <f>IFERROR(VLOOKUP((CONCATENATE(RIGHT(CONCATENATE("0",DAY(AT4)),2),RIGHT(CONCATENATE("0",MONTH(AT4)),2))),'[1]Vecimiento Cuotas'!$Y$22:$AA$365,3,0),0)</f>
        <v>0</v>
      </c>
      <c r="AU91" s="5">
        <f>IFERROR(VLOOKUP((CONCATENATE(RIGHT(CONCATENATE("0",DAY(AU4)),2),RIGHT(CONCATENATE("0",MONTH(AU4)),2))),'[1]Vecimiento Cuotas'!$Y$22:$AA$365,3,0),0)</f>
        <v>0</v>
      </c>
      <c r="AV91" s="5">
        <f>IFERROR(VLOOKUP((CONCATENATE(RIGHT(CONCATENATE("0",DAY(AV4)),2),RIGHT(CONCATENATE("0",MONTH(AV4)),2))),'[1]Vecimiento Cuotas'!$Y$22:$AA$365,3,0),0)</f>
        <v>0</v>
      </c>
      <c r="AW91" s="5">
        <f>IFERROR(VLOOKUP((CONCATENATE(RIGHT(CONCATENATE("0",DAY(AW4)),2),RIGHT(CONCATENATE("0",MONTH(AW4)),2))),'[1]Vecimiento Cuotas'!$Y$22:$AA$365,3,0),0)</f>
        <v>0</v>
      </c>
      <c r="AX91" s="5">
        <f>IFERROR(VLOOKUP((CONCATENATE(RIGHT(CONCATENATE("0",DAY(AX4)),2),RIGHT(CONCATENATE("0",MONTH(AX4)),2))),'[1]Vecimiento Cuotas'!$Y$22:$AA$365,3,0),0)</f>
        <v>0</v>
      </c>
      <c r="AY91" s="5">
        <f>IFERROR(VLOOKUP((CONCATENATE(RIGHT(CONCATENATE("0",DAY(AY4)),2),RIGHT(CONCATENATE("0",MONTH(AY4)),2))),'[1]Vecimiento Cuotas'!$Y$22:$AA$365,3,0),0)</f>
        <v>0</v>
      </c>
      <c r="AZ91" s="5">
        <f>IFERROR(VLOOKUP((CONCATENATE(RIGHT(CONCATENATE("0",DAY(AZ4)),2),RIGHT(CONCATENATE("0",MONTH(AZ4)),2))),'[1]Vecimiento Cuotas'!$Y$22:$AA$365,3,0),0)</f>
        <v>2422.27</v>
      </c>
      <c r="BA91" s="5">
        <f>IFERROR(VLOOKUP((CONCATENATE(RIGHT(CONCATENATE("0",DAY(BA4)),2),RIGHT(CONCATENATE("0",MONTH(BA4)),2))),'[1]Vecimiento Cuotas'!$Y$22:$AA$365,3,0),0)</f>
        <v>0</v>
      </c>
      <c r="BB91" s="5">
        <f>IFERROR(VLOOKUP((CONCATENATE(RIGHT(CONCATENATE("0",DAY(BB4)),2),RIGHT(CONCATENATE("0",MONTH(BB4)),2))),'[1]Vecimiento Cuotas'!$Y$22:$AA$365,3,0),0)</f>
        <v>0</v>
      </c>
      <c r="BC91" s="5">
        <f>IFERROR(VLOOKUP((CONCATENATE(RIGHT(CONCATENATE("0",DAY(BC4)),2),RIGHT(CONCATENATE("0",MONTH(BC4)),2))),'[1]Vecimiento Cuotas'!$Y$22:$AA$365,3,0),0)</f>
        <v>0</v>
      </c>
      <c r="BD91" s="5">
        <f>IFERROR(VLOOKUP((CONCATENATE(RIGHT(CONCATENATE("0",DAY(BD4)),2),RIGHT(CONCATENATE("0",MONTH(BD4)),2))),'[1]Vecimiento Cuotas'!$Y$22:$AA$365,3,0),0)</f>
        <v>0</v>
      </c>
      <c r="BE91" s="5">
        <f>IFERROR(VLOOKUP((CONCATENATE(RIGHT(CONCATENATE("0",DAY(BE4)),2),RIGHT(CONCATENATE("0",MONTH(BE4)),2))),'[1]Vecimiento Cuotas'!$Y$22:$AA$365,3,0),0)</f>
        <v>0</v>
      </c>
      <c r="BF91" s="5">
        <f>IFERROR(VLOOKUP((CONCATENATE(RIGHT(CONCATENATE("0",DAY(BF4)),2),RIGHT(CONCATENATE("0",MONTH(BF4)),2))),'[1]Vecimiento Cuotas'!$Y$22:$AA$365,3,0),0)</f>
        <v>0</v>
      </c>
      <c r="BG91" s="5">
        <f>IFERROR(VLOOKUP((CONCATENATE(RIGHT(CONCATENATE("0",DAY(BG4)),2),RIGHT(CONCATENATE("0",MONTH(BG4)),2))),'[1]Vecimiento Cuotas'!$Y$22:$AA$365,3,0),0)</f>
        <v>0</v>
      </c>
      <c r="BH91" s="5">
        <f>IFERROR(VLOOKUP((CONCATENATE(RIGHT(CONCATENATE("0",DAY(BH4)),2),RIGHT(CONCATENATE("0",MONTH(BH4)),2))),'[1]Vecimiento Cuotas'!$Y$22:$AA$365,3,0),0)</f>
        <v>0</v>
      </c>
      <c r="BI91" s="5">
        <f>IFERROR(VLOOKUP((CONCATENATE(RIGHT(CONCATENATE("0",DAY(BI4)),2),RIGHT(CONCATENATE("0",MONTH(BI4)),2))),'[1]Vecimiento Cuotas'!$Y$22:$AA$365,3,0),0)</f>
        <v>0</v>
      </c>
      <c r="BJ91" s="5">
        <f>IFERROR(VLOOKUP((CONCATENATE(RIGHT(CONCATENATE("0",DAY(BJ4)),2),RIGHT(CONCATENATE("0",MONTH(BJ4)),2))),'[1]Vecimiento Cuotas'!$Y$22:$AA$365,3,0),0)</f>
        <v>0</v>
      </c>
      <c r="BK91" s="5">
        <f>IFERROR(VLOOKUP((CONCATENATE(RIGHT(CONCATENATE("0",DAY(BK4)),2),RIGHT(CONCATENATE("0",MONTH(BK4)),2))),'[1]Vecimiento Cuotas'!$Y$22:$AA$365,3,0),0)</f>
        <v>0</v>
      </c>
      <c r="BL91" s="5">
        <f>IFERROR(VLOOKUP((CONCATENATE(RIGHT(CONCATENATE("0",DAY(BL4)),2),RIGHT(CONCATENATE("0",MONTH(BL4)),2))),'[1]Vecimiento Cuotas'!$Y$22:$AA$365,3,0),0)</f>
        <v>0</v>
      </c>
      <c r="BM91" s="5">
        <f>IFERROR(VLOOKUP((CONCATENATE(RIGHT(CONCATENATE("0",DAY(BM4)),2),RIGHT(CONCATENATE("0",MONTH(BM4)),2))),'[1]Vecimiento Cuotas'!$Y$22:$AA$365,3,0),0)</f>
        <v>15024.15</v>
      </c>
      <c r="BN91" s="5">
        <f>IFERROR(VLOOKUP((CONCATENATE(RIGHT(CONCATENATE("0",DAY(BN4)),2),RIGHT(CONCATENATE("0",MONTH(BN4)),2))),'[1]Vecimiento Cuotas'!$Y$22:$AA$365,3,0),0)</f>
        <v>0</v>
      </c>
      <c r="BO91" s="5">
        <f>IFERROR(VLOOKUP((CONCATENATE(RIGHT(CONCATENATE("0",DAY(BO4)),2),RIGHT(CONCATENATE("0",MONTH(BO4)),2))),'[1]Vecimiento Cuotas'!$Y$22:$AA$365,3,0),0)</f>
        <v>0</v>
      </c>
      <c r="BP91" s="5">
        <f>IFERROR(VLOOKUP((CONCATENATE(RIGHT(CONCATENATE("0",DAY(BP4)),2),RIGHT(CONCATENATE("0",MONTH(BP4)),2))),'[1]Vecimiento Cuotas'!$Y$22:$AA$365,3,0),0)</f>
        <v>0</v>
      </c>
      <c r="BQ91" s="5">
        <f>IFERROR(VLOOKUP((CONCATENATE(RIGHT(CONCATENATE("0",DAY(BQ4)),2),RIGHT(CONCATENATE("0",MONTH(BQ4)),2))),'[1]Vecimiento Cuotas'!$Y$22:$AA$365,3,0),0)</f>
        <v>0</v>
      </c>
      <c r="BR91" s="5">
        <f>IFERROR(VLOOKUP((CONCATENATE(RIGHT(CONCATENATE("0",DAY(BR4)),2),RIGHT(CONCATENATE("0",MONTH(BR4)),2))),'[1]Vecimiento Cuotas'!$Y$22:$AA$365,3,0),0)</f>
        <v>0</v>
      </c>
      <c r="BS91" s="5">
        <f>IFERROR(VLOOKUP((CONCATENATE(RIGHT(CONCATENATE("0",DAY(BS4)),2),RIGHT(CONCATENATE("0",MONTH(BS4)),2))),'[1]Vecimiento Cuotas'!$Y$22:$AA$365,3,0),0)</f>
        <v>0</v>
      </c>
      <c r="BT91" s="5">
        <f>IFERROR(VLOOKUP((CONCATENATE(RIGHT(CONCATENATE("0",DAY(BT4)),2),RIGHT(CONCATENATE("0",MONTH(BT4)),2))),'[1]Vecimiento Cuotas'!$Y$22:$AA$365,3,0),0)</f>
        <v>0</v>
      </c>
      <c r="BU91" s="5">
        <f>IFERROR(VLOOKUP((CONCATENATE(RIGHT(CONCATENATE("0",DAY(BU4)),2),RIGHT(CONCATENATE("0",MONTH(BU4)),2))),'[1]Vecimiento Cuotas'!$Y$22:$AA$365,3,0),0)</f>
        <v>0</v>
      </c>
      <c r="BV91" s="5">
        <f>IFERROR(VLOOKUP((CONCATENATE(RIGHT(CONCATENATE("0",DAY(BV4)),2),RIGHT(CONCATENATE("0",MONTH(BV4)),2))),'[1]Vecimiento Cuotas'!$Y$22:$AA$365,3,0),0)</f>
        <v>0</v>
      </c>
      <c r="BW91" s="5">
        <f>IFERROR(VLOOKUP((CONCATENATE(RIGHT(CONCATENATE("0",DAY(BW4)),2),RIGHT(CONCATENATE("0",MONTH(BW4)),2))),'[1]Vecimiento Cuotas'!$Y$22:$AA$365,3,0),0)</f>
        <v>0</v>
      </c>
      <c r="BX91" s="5">
        <f>IFERROR(VLOOKUP((CONCATENATE(RIGHT(CONCATENATE("0",DAY(BX4)),2),RIGHT(CONCATENATE("0",MONTH(BX4)),2))),'[1]Vecimiento Cuotas'!$Y$22:$AA$365,3,0),0)</f>
        <v>0</v>
      </c>
      <c r="BY91" s="5">
        <f>IFERROR(VLOOKUP((CONCATENATE(RIGHT(CONCATENATE("0",DAY(BY4)),2),RIGHT(CONCATENATE("0",MONTH(BY4)),2))),'[1]Vecimiento Cuotas'!$Y$22:$AA$365,3,0),0)</f>
        <v>0</v>
      </c>
      <c r="BZ91" s="5">
        <f>IFERROR(VLOOKUP((CONCATENATE(RIGHT(CONCATENATE("0",DAY(BZ4)),2),RIGHT(CONCATENATE("0",MONTH(BZ4)),2))),'[1]Vecimiento Cuotas'!$Y$22:$AA$365,3,0),0)</f>
        <v>0</v>
      </c>
      <c r="CA91" s="5">
        <f>IFERROR(VLOOKUP((CONCATENATE(RIGHT(CONCATENATE("0",DAY(CA4)),2),RIGHT(CONCATENATE("0",MONTH(CA4)),2))),'[1]Vecimiento Cuotas'!$Y$22:$AA$365,3,0),0)</f>
        <v>0</v>
      </c>
      <c r="CB91" s="5">
        <f>IFERROR(VLOOKUP((CONCATENATE(RIGHT(CONCATENATE("0",DAY(CB4)),2),RIGHT(CONCATENATE("0",MONTH(CB4)),2))),'[1]Vecimiento Cuotas'!$Y$22:$AA$365,3,0),0)</f>
        <v>2417.85</v>
      </c>
      <c r="CC91" s="5">
        <f>IFERROR(VLOOKUP((CONCATENATE(RIGHT(CONCATENATE("0",DAY(CC4)),2),RIGHT(CONCATENATE("0",MONTH(CC4)),2))),'[1]Vecimiento Cuotas'!$Y$22:$AA$365,3,0),0)</f>
        <v>0</v>
      </c>
      <c r="CD91" s="5">
        <f>IFERROR(VLOOKUP((CONCATENATE(RIGHT(CONCATENATE("0",DAY(CD4)),2),RIGHT(CONCATENATE("0",MONTH(CD4)),2))),'[1]Vecimiento Cuotas'!$Y$22:$AA$365,3,0),0)</f>
        <v>0</v>
      </c>
      <c r="CE91" s="5">
        <f>IFERROR(VLOOKUP((CONCATENATE(RIGHT(CONCATENATE("0",DAY(CE4)),2),RIGHT(CONCATENATE("0",MONTH(CE4)),2))),'[1]Vecimiento Cuotas'!$Y$22:$AA$365,3,0),0)</f>
        <v>0</v>
      </c>
      <c r="CF91" s="5">
        <f>IFERROR(VLOOKUP((CONCATENATE(RIGHT(CONCATENATE("0",DAY(CF4)),2),RIGHT(CONCATENATE("0",MONTH(CF4)),2))),'[1]Vecimiento Cuotas'!$Y$22:$AA$365,3,0),0)</f>
        <v>0</v>
      </c>
      <c r="CG91" s="5">
        <f>IFERROR(VLOOKUP((CONCATENATE(RIGHT(CONCATENATE("0",DAY(CG4)),2),RIGHT(CONCATENATE("0",MONTH(CG4)),2))),'[1]Vecimiento Cuotas'!$Y$22:$AA$365,3,0),0)</f>
        <v>0</v>
      </c>
      <c r="CH91" s="5">
        <f>IFERROR(VLOOKUP((CONCATENATE(RIGHT(CONCATENATE("0",DAY(CH4)),2),RIGHT(CONCATENATE("0",MONTH(CH4)),2))),'[1]Vecimiento Cuotas'!$Y$22:$AA$365,3,0),0)</f>
        <v>0</v>
      </c>
      <c r="CI91" s="5">
        <f>IFERROR(VLOOKUP((CONCATENATE(RIGHT(CONCATENATE("0",DAY(CI4)),2),RIGHT(CONCATENATE("0",MONTH(CI4)),2))),'[1]Vecimiento Cuotas'!$Y$22:$AA$365,3,0),0)</f>
        <v>0</v>
      </c>
      <c r="CJ91" s="5">
        <f>IFERROR(VLOOKUP((CONCATENATE(RIGHT(CONCATENATE("0",DAY(CJ4)),2),RIGHT(CONCATENATE("0",MONTH(CJ4)),2))),'[1]Vecimiento Cuotas'!$Y$22:$AA$365,3,0),0)</f>
        <v>0</v>
      </c>
      <c r="CK91" s="5">
        <f>IFERROR(VLOOKUP((CONCATENATE(RIGHT(CONCATENATE("0",DAY(CK4)),2),RIGHT(CONCATENATE("0",MONTH(CK4)),2))),'[1]Vecimiento Cuotas'!$Y$22:$AA$365,3,0),0)</f>
        <v>0</v>
      </c>
      <c r="CL91" s="5">
        <f>IFERROR(VLOOKUP((CONCATENATE(RIGHT(CONCATENATE("0",DAY(CL4)),2),RIGHT(CONCATENATE("0",MONTH(CL4)),2))),'[1]Vecimiento Cuotas'!$Y$22:$AA$365,3,0),0)</f>
        <v>0</v>
      </c>
      <c r="CM91" s="5">
        <f>IFERROR(VLOOKUP((CONCATENATE(RIGHT(CONCATENATE("0",DAY(CM4)),2),RIGHT(CONCATENATE("0",MONTH(CM4)),2))),'[1]Vecimiento Cuotas'!$Y$22:$AA$365,3,0),0)</f>
        <v>0</v>
      </c>
      <c r="CN91" s="5">
        <f>IFERROR(VLOOKUP((CONCATENATE(RIGHT(CONCATENATE("0",DAY(CN4)),2),RIGHT(CONCATENATE("0",MONTH(CN4)),2))),'[1]Vecimiento Cuotas'!$Y$22:$AA$365,3,0),0)</f>
        <v>0</v>
      </c>
      <c r="CO91" s="5">
        <f>IFERROR(VLOOKUP((CONCATENATE(RIGHT(CONCATENATE("0",DAY(CO4)),2),RIGHT(CONCATENATE("0",MONTH(CO4)),2))),'[1]Vecimiento Cuotas'!$Y$22:$AA$365,3,0),0)</f>
        <v>0</v>
      </c>
      <c r="CP91" s="5">
        <f>IFERROR(VLOOKUP((CONCATENATE(RIGHT(CONCATENATE("0",DAY(CP4)),2),RIGHT(CONCATENATE("0",MONTH(CP4)),2))),'[1]Vecimiento Cuotas'!$Y$22:$AA$365,3,0),0)</f>
        <v>0</v>
      </c>
      <c r="CQ91" s="5">
        <f>IFERROR(VLOOKUP((CONCATENATE(RIGHT(CONCATENATE("0",DAY(CQ4)),2),RIGHT(CONCATENATE("0",MONTH(CQ4)),2))),'[1]Vecimiento Cuotas'!$Y$22:$AA$365,3,0),0)</f>
        <v>0</v>
      </c>
      <c r="CR91" s="5">
        <f>IFERROR(VLOOKUP((CONCATENATE(RIGHT(CONCATENATE("0",DAY(CR4)),2),RIGHT(CONCATENATE("0",MONTH(CR4)),2))),'[1]Vecimiento Cuotas'!$Y$22:$AA$365,3,0),0)</f>
        <v>15231.11</v>
      </c>
      <c r="CS91" s="5">
        <f>IFERROR(VLOOKUP((CONCATENATE(RIGHT(CONCATENATE("0",DAY(CS4)),2),RIGHT(CONCATENATE("0",MONTH(CS4)),2))),'[1]Vecimiento Cuotas'!$Y$22:$AA$365,3,0),0)</f>
        <v>0</v>
      </c>
      <c r="CT91" s="5">
        <f>IFERROR(VLOOKUP((CONCATENATE(RIGHT(CONCATENATE("0",DAY(CT4)),2),RIGHT(CONCATENATE("0",MONTH(CT4)),2))),'[1]Vecimiento Cuotas'!$Y$22:$AA$365,3,0),0)</f>
        <v>0</v>
      </c>
      <c r="CU91" s="5">
        <f>IFERROR(VLOOKUP((CONCATENATE(RIGHT(CONCATENATE("0",DAY(CU4)),2),RIGHT(CONCATENATE("0",MONTH(CU4)),2))),'[1]Vecimiento Cuotas'!$Y$22:$AA$365,3,0),0)</f>
        <v>0</v>
      </c>
      <c r="CV91" s="5">
        <f>IFERROR(VLOOKUP((CONCATENATE(RIGHT(CONCATENATE("0",DAY(CV4)),2),RIGHT(CONCATENATE("0",MONTH(CV4)),2))),'[1]Vecimiento Cuotas'!$Y$22:$AA$365,3,0),0)</f>
        <v>0</v>
      </c>
      <c r="CW91" s="5">
        <f>IFERROR(VLOOKUP((CONCATENATE(RIGHT(CONCATENATE("0",DAY(CW4)),2),RIGHT(CONCATENATE("0",MONTH(CW4)),2))),'[1]Vecimiento Cuotas'!$Y$22:$AA$365,3,0),0)</f>
        <v>0</v>
      </c>
      <c r="CX91" s="5">
        <f>IFERROR(VLOOKUP((CONCATENATE(RIGHT(CONCATENATE("0",DAY(CX4)),2),RIGHT(CONCATENATE("0",MONTH(CX4)),2))),'[1]Vecimiento Cuotas'!$Y$22:$AA$365,3,0),0)</f>
        <v>0</v>
      </c>
      <c r="CY91" s="5">
        <f>IFERROR(VLOOKUP((CONCATENATE(RIGHT(CONCATENATE("0",DAY(CY4)),2),RIGHT(CONCATENATE("0",MONTH(CY4)),2))),'[1]Vecimiento Cuotas'!$Y$22:$AA$365,3,0),0)</f>
        <v>0</v>
      </c>
      <c r="CZ91" s="5">
        <f>IFERROR(VLOOKUP((CONCATENATE(RIGHT(CONCATENATE("0",DAY(CZ4)),2),RIGHT(CONCATENATE("0",MONTH(CZ4)),2))),'[1]Vecimiento Cuotas'!$Y$22:$AA$365,3,0),0)</f>
        <v>0</v>
      </c>
      <c r="DA91" s="5">
        <f>IFERROR(VLOOKUP((CONCATENATE(RIGHT(CONCATENATE("0",DAY(DA4)),2),RIGHT(CONCATENATE("0",MONTH(DA4)),2))),'[1]Vecimiento Cuotas'!$Y$22:$AA$365,3,0),0)</f>
        <v>0</v>
      </c>
      <c r="DB91" s="5">
        <f>IFERROR(VLOOKUP((CONCATENATE(RIGHT(CONCATENATE("0",DAY(DB4)),2),RIGHT(CONCATENATE("0",MONTH(DB4)),2))),'[1]Vecimiento Cuotas'!$Y$22:$AA$365,3,0),0)</f>
        <v>0</v>
      </c>
      <c r="DC91" s="5">
        <f>IFERROR(VLOOKUP((CONCATENATE(RIGHT(CONCATENATE("0",DAY(DC4)),2),RIGHT(CONCATENATE("0",MONTH(DC4)),2))),'[1]Vecimiento Cuotas'!$Y$22:$AA$365,3,0),0)</f>
        <v>0</v>
      </c>
      <c r="DD91" s="5">
        <f>IFERROR(VLOOKUP((CONCATENATE(RIGHT(CONCATENATE("0",DAY(DD4)),2),RIGHT(CONCATENATE("0",MONTH(DD4)),2))),'[1]Vecimiento Cuotas'!$Y$22:$AA$365,3,0),0)</f>
        <v>0</v>
      </c>
      <c r="DE91" s="5">
        <f>IFERROR(VLOOKUP((CONCATENATE(RIGHT(CONCATENATE("0",DAY(DE4)),2),RIGHT(CONCATENATE("0",MONTH(DE4)),2))),'[1]Vecimiento Cuotas'!$Y$22:$AA$365,3,0),0)</f>
        <v>0</v>
      </c>
      <c r="DF91" s="5">
        <f>IFERROR(VLOOKUP((CONCATENATE(RIGHT(CONCATENATE("0",DAY(DF4)),2),RIGHT(CONCATENATE("0",MONTH(DF4)),2))),'[1]Vecimiento Cuotas'!$Y$22:$AA$365,3,0),0)</f>
        <v>0</v>
      </c>
      <c r="DG91" s="5">
        <f>IFERROR(VLOOKUP((CONCATENATE(RIGHT(CONCATENATE("0",DAY(DG4)),2),RIGHT(CONCATENATE("0",MONTH(DG4)),2))),'[1]Vecimiento Cuotas'!$Y$22:$AA$365,3,0),0)</f>
        <v>2131.92</v>
      </c>
      <c r="DH91" s="5">
        <f>IFERROR(VLOOKUP((CONCATENATE(RIGHT(CONCATENATE("0",DAY(DH4)),2),RIGHT(CONCATENATE("0",MONTH(DH4)),2))),'[1]Vecimiento Cuotas'!$Y$22:$AA$365,3,0),0)</f>
        <v>0</v>
      </c>
      <c r="DI91" s="5">
        <f>IFERROR(VLOOKUP((CONCATENATE(RIGHT(CONCATENATE("0",DAY(DI4)),2),RIGHT(CONCATENATE("0",MONTH(DI4)),2))),'[1]Vecimiento Cuotas'!$Y$22:$AA$365,3,0),0)</f>
        <v>0</v>
      </c>
      <c r="DJ91" s="5">
        <f>IFERROR(VLOOKUP((CONCATENATE(RIGHT(CONCATENATE("0",DAY(DJ4)),2),RIGHT(CONCATENATE("0",MONTH(DJ4)),2))),'[1]Vecimiento Cuotas'!$Y$22:$AA$365,3,0),0)</f>
        <v>0</v>
      </c>
      <c r="DK91" s="5">
        <f>IFERROR(VLOOKUP((CONCATENATE(RIGHT(CONCATENATE("0",DAY(DK4)),2),RIGHT(CONCATENATE("0",MONTH(DK4)),2))),'[1]Vecimiento Cuotas'!$Y$22:$AA$365,3,0),0)</f>
        <v>0</v>
      </c>
      <c r="DL91" s="5">
        <f>IFERROR(VLOOKUP((CONCATENATE(RIGHT(CONCATENATE("0",DAY(DL4)),2),RIGHT(CONCATENATE("0",MONTH(DL4)),2))),'[1]Vecimiento Cuotas'!$Y$22:$AA$365,3,0),0)</f>
        <v>0</v>
      </c>
      <c r="DM91" s="5">
        <f>IFERROR(VLOOKUP((CONCATENATE(RIGHT(CONCATENATE("0",DAY(DM4)),2),RIGHT(CONCATENATE("0",MONTH(DM4)),2))),'[1]Vecimiento Cuotas'!$Y$22:$AA$365,3,0),0)</f>
        <v>0</v>
      </c>
      <c r="DN91" s="5">
        <f>IFERROR(VLOOKUP((CONCATENATE(RIGHT(CONCATENATE("0",DAY(DN4)),2),RIGHT(CONCATENATE("0",MONTH(DN4)),2))),'[1]Vecimiento Cuotas'!$Y$22:$AA$365,3,0),0)</f>
        <v>0</v>
      </c>
      <c r="DO91" s="5">
        <f>IFERROR(VLOOKUP((CONCATENATE(RIGHT(CONCATENATE("0",DAY(DO4)),2),RIGHT(CONCATENATE("0",MONTH(DO4)),2))),'[1]Vecimiento Cuotas'!$Y$22:$AA$365,3,0),0)</f>
        <v>0</v>
      </c>
      <c r="DP91" s="5">
        <f>IFERROR(VLOOKUP((CONCATENATE(RIGHT(CONCATENATE("0",DAY(DP4)),2),RIGHT(CONCATENATE("0",MONTH(DP4)),2))),'[1]Vecimiento Cuotas'!$Y$22:$AA$365,3,0),0)</f>
        <v>0</v>
      </c>
      <c r="DQ91" s="5">
        <f>IFERROR(VLOOKUP((CONCATENATE(RIGHT(CONCATENATE("0",DAY(DQ4)),2),RIGHT(CONCATENATE("0",MONTH(DQ4)),2))),'[1]Vecimiento Cuotas'!$Y$22:$AA$365,3,0),0)</f>
        <v>0</v>
      </c>
      <c r="DR91" s="5">
        <f>IFERROR(VLOOKUP((CONCATENATE(RIGHT(CONCATENATE("0",DAY(DR4)),2),RIGHT(CONCATENATE("0",MONTH(DR4)),2))),'[1]Vecimiento Cuotas'!$Y$22:$AA$365,3,0),0)</f>
        <v>0</v>
      </c>
      <c r="DS91" s="5">
        <f>IFERROR(VLOOKUP((CONCATENATE(RIGHT(CONCATENATE("0",DAY(DS4)),2),RIGHT(CONCATENATE("0",MONTH(DS4)),2))),'[1]Vecimiento Cuotas'!$Y$22:$AA$365,3,0),0)</f>
        <v>0</v>
      </c>
      <c r="DT91" s="5">
        <f>IFERROR(VLOOKUP((CONCATENATE(RIGHT(CONCATENATE("0",DAY(DT4)),2),RIGHT(CONCATENATE("0",MONTH(DT4)),2))),'[1]Vecimiento Cuotas'!$Y$22:$AA$365,3,0),0)</f>
        <v>0</v>
      </c>
      <c r="DU91" s="5">
        <f>IFERROR(VLOOKUP((CONCATENATE(RIGHT(CONCATENATE("0",DAY(DU4)),2),RIGHT(CONCATENATE("0",MONTH(DU4)),2))),'[1]Vecimiento Cuotas'!$Y$22:$AA$365,3,0),0)</f>
        <v>0</v>
      </c>
      <c r="DV91" s="5">
        <f>IFERROR(VLOOKUP((CONCATENATE(RIGHT(CONCATENATE("0",DAY(DV4)),2),RIGHT(CONCATENATE("0",MONTH(DV4)),2))),'[1]Vecimiento Cuotas'!$Y$22:$AA$365,3,0),0)</f>
        <v>15102.76</v>
      </c>
      <c r="DW91" s="5">
        <f>IFERROR(VLOOKUP((CONCATENATE(RIGHT(CONCATENATE("0",DAY(DW4)),2),RIGHT(CONCATENATE("0",MONTH(DW4)),2))),'[1]Vecimiento Cuotas'!$Y$22:$AA$365,3,0),0)</f>
        <v>0</v>
      </c>
      <c r="DX91" s="5">
        <f>IFERROR(VLOOKUP((CONCATENATE(RIGHT(CONCATENATE("0",DAY(DX4)),2),RIGHT(CONCATENATE("0",MONTH(DX4)),2))),'[1]Vecimiento Cuotas'!$Y$22:$AA$365,3,0),0)</f>
        <v>0</v>
      </c>
      <c r="DY91" s="5">
        <f>IFERROR(VLOOKUP((CONCATENATE(RIGHT(CONCATENATE("0",DAY(DY4)),2),RIGHT(CONCATENATE("0",MONTH(DY4)),2))),'[1]Vecimiento Cuotas'!$Y$22:$AA$365,3,0),0)</f>
        <v>0</v>
      </c>
      <c r="DZ91" s="5">
        <f>IFERROR(VLOOKUP((CONCATENATE(RIGHT(CONCATENATE("0",DAY(DZ4)),2),RIGHT(CONCATENATE("0",MONTH(DZ4)),2))),'[1]Vecimiento Cuotas'!$Y$22:$AA$365,3,0),0)</f>
        <v>0</v>
      </c>
      <c r="EA91" s="5">
        <f>IFERROR(VLOOKUP((CONCATENATE(RIGHT(CONCATENATE("0",DAY(EA4)),2),RIGHT(CONCATENATE("0",MONTH(EA4)),2))),'[1]Vecimiento Cuotas'!$Y$22:$AA$365,3,0),0)</f>
        <v>0</v>
      </c>
      <c r="EB91" s="5">
        <f>IFERROR(VLOOKUP((CONCATENATE(RIGHT(CONCATENATE("0",DAY(EB4)),2),RIGHT(CONCATENATE("0",MONTH(EB4)),2))),'[1]Vecimiento Cuotas'!$Y$22:$AA$365,3,0),0)</f>
        <v>0</v>
      </c>
      <c r="EC91" s="5">
        <f>IFERROR(VLOOKUP((CONCATENATE(RIGHT(CONCATENATE("0",DAY(EC4)),2),RIGHT(CONCATENATE("0",MONTH(EC4)),2))),'[1]Vecimiento Cuotas'!$Y$22:$AA$365,3,0),0)</f>
        <v>0</v>
      </c>
      <c r="ED91" s="5">
        <f>IFERROR(VLOOKUP((CONCATENATE(RIGHT(CONCATENATE("0",DAY(ED4)),2),RIGHT(CONCATENATE("0",MONTH(ED4)),2))),'[1]Vecimiento Cuotas'!$Y$22:$AA$365,3,0),0)</f>
        <v>0</v>
      </c>
      <c r="EE91" s="5">
        <f>IFERROR(VLOOKUP((CONCATENATE(RIGHT(CONCATENATE("0",DAY(EE4)),2),RIGHT(CONCATENATE("0",MONTH(EE4)),2))),'[1]Vecimiento Cuotas'!$Y$22:$AA$365,3,0),0)</f>
        <v>0</v>
      </c>
      <c r="EF91" s="5">
        <f>IFERROR(VLOOKUP((CONCATENATE(RIGHT(CONCATENATE("0",DAY(EF4)),2),RIGHT(CONCATENATE("0",MONTH(EF4)),2))),'[1]Vecimiento Cuotas'!$Y$22:$AA$365,3,0),0)</f>
        <v>0</v>
      </c>
      <c r="EG91" s="5">
        <f>IFERROR(VLOOKUP((CONCATENATE(RIGHT(CONCATENATE("0",DAY(EG4)),2),RIGHT(CONCATENATE("0",MONTH(EG4)),2))),'[1]Vecimiento Cuotas'!$Y$22:$AA$365,3,0),0)</f>
        <v>0</v>
      </c>
      <c r="EH91" s="5">
        <f>IFERROR(VLOOKUP((CONCATENATE(RIGHT(CONCATENATE("0",DAY(EH4)),2),RIGHT(CONCATENATE("0",MONTH(EH4)),2))),'[1]Vecimiento Cuotas'!$Y$22:$AA$365,3,0),0)</f>
        <v>0</v>
      </c>
      <c r="EI91" s="5">
        <f>IFERROR(VLOOKUP((CONCATENATE(RIGHT(CONCATENATE("0",DAY(EI4)),2),RIGHT(CONCATENATE("0",MONTH(EI4)),2))),'[1]Vecimiento Cuotas'!$Y$22:$AA$365,3,0),0)</f>
        <v>0</v>
      </c>
      <c r="EJ91" s="5">
        <f>IFERROR(VLOOKUP((CONCATENATE(RIGHT(CONCATENATE("0",DAY(EJ4)),2),RIGHT(CONCATENATE("0",MONTH(EJ4)),2))),'[1]Vecimiento Cuotas'!$Y$22:$AA$365,3,0),0)</f>
        <v>0</v>
      </c>
      <c r="EK91" s="5">
        <f>IFERROR(VLOOKUP((CONCATENATE(RIGHT(CONCATENATE("0",DAY(EK4)),2),RIGHT(CONCATENATE("0",MONTH(EK4)),2))),'[1]Vecimiento Cuotas'!$Y$22:$AA$365,3,0),0)</f>
        <v>2133.9499999999998</v>
      </c>
      <c r="EL91" s="5">
        <f>IFERROR(VLOOKUP((CONCATENATE(RIGHT(CONCATENATE("0",DAY(EL4)),2),RIGHT(CONCATENATE("0",MONTH(EL4)),2))),'[1]Vecimiento Cuotas'!$Y$22:$AA$365,3,0),0)</f>
        <v>0</v>
      </c>
      <c r="EM91" s="5">
        <f>IFERROR(VLOOKUP((CONCATENATE(RIGHT(CONCATENATE("0",DAY(EM4)),2),RIGHT(CONCATENATE("0",MONTH(EM4)),2))),'[1]Vecimiento Cuotas'!$Y$22:$AA$365,3,0),0)</f>
        <v>0</v>
      </c>
      <c r="EN91" s="5">
        <f>IFERROR(VLOOKUP((CONCATENATE(RIGHT(CONCATENATE("0",DAY(EN4)),2),RIGHT(CONCATENATE("0",MONTH(EN4)),2))),'[1]Vecimiento Cuotas'!$Y$22:$AA$365,3,0),0)</f>
        <v>0</v>
      </c>
      <c r="EO91" s="5">
        <f>IFERROR(VLOOKUP((CONCATENATE(RIGHT(CONCATENATE("0",DAY(EO4)),2),RIGHT(CONCATENATE("0",MONTH(EO4)),2))),'[1]Vecimiento Cuotas'!$Y$22:$AA$365,3,0),0)</f>
        <v>0</v>
      </c>
      <c r="EP91" s="5">
        <f>IFERROR(VLOOKUP((CONCATENATE(RIGHT(CONCATENATE("0",DAY(EP4)),2),RIGHT(CONCATENATE("0",MONTH(EP4)),2))),'[1]Vecimiento Cuotas'!$Y$22:$AA$365,3,0),0)</f>
        <v>0</v>
      </c>
      <c r="EQ91" s="5">
        <f>IFERROR(VLOOKUP((CONCATENATE(RIGHT(CONCATENATE("0",DAY(EQ4)),2),RIGHT(CONCATENATE("0",MONTH(EQ4)),2))),'[1]Vecimiento Cuotas'!$Y$22:$AA$365,3,0),0)</f>
        <v>0</v>
      </c>
      <c r="ER91" s="5">
        <f>IFERROR(VLOOKUP((CONCATENATE(RIGHT(CONCATENATE("0",DAY(ER4)),2),RIGHT(CONCATENATE("0",MONTH(ER4)),2))),'[1]Vecimiento Cuotas'!$Y$22:$AA$365,3,0),0)</f>
        <v>0</v>
      </c>
      <c r="ES91" s="5">
        <f>IFERROR(VLOOKUP((CONCATENATE(RIGHT(CONCATENATE("0",DAY(ES4)),2),RIGHT(CONCATENATE("0",MONTH(ES4)),2))),'[1]Vecimiento Cuotas'!$Y$22:$AA$365,3,0),0)</f>
        <v>0</v>
      </c>
      <c r="ET91" s="5">
        <f>IFERROR(VLOOKUP((CONCATENATE(RIGHT(CONCATENATE("0",DAY(ET4)),2),RIGHT(CONCATENATE("0",MONTH(ET4)),2))),'[1]Vecimiento Cuotas'!$Y$22:$AA$365,3,0),0)</f>
        <v>0</v>
      </c>
      <c r="EU91" s="5">
        <f>IFERROR(VLOOKUP((CONCATENATE(RIGHT(CONCATENATE("0",DAY(EU4)),2),RIGHT(CONCATENATE("0",MONTH(EU4)),2))),'[1]Vecimiento Cuotas'!$Y$22:$AA$365,3,0),0)</f>
        <v>0</v>
      </c>
      <c r="EV91" s="5">
        <f>IFERROR(VLOOKUP((CONCATENATE(RIGHT(CONCATENATE("0",DAY(EV4)),2),RIGHT(CONCATENATE("0",MONTH(EV4)),2))),'[1]Vecimiento Cuotas'!$Y$22:$AA$365,3,0),0)</f>
        <v>0</v>
      </c>
      <c r="EW91" s="5">
        <f>IFERROR(VLOOKUP((CONCATENATE(RIGHT(CONCATENATE("0",DAY(EW4)),2),RIGHT(CONCATENATE("0",MONTH(EW4)),2))),'[1]Vecimiento Cuotas'!$Y$22:$AA$365,3,0),0)</f>
        <v>0</v>
      </c>
      <c r="EX91" s="5">
        <f>IFERROR(VLOOKUP((CONCATENATE(RIGHT(CONCATENATE("0",DAY(EX4)),2),RIGHT(CONCATENATE("0",MONTH(EX4)),2))),'[1]Vecimiento Cuotas'!$Y$22:$AA$365,3,0),0)</f>
        <v>0</v>
      </c>
      <c r="EY91" s="5">
        <f>IFERROR(VLOOKUP((CONCATENATE(RIGHT(CONCATENATE("0",DAY(EY4)),2),RIGHT(CONCATENATE("0",MONTH(EY4)),2))),'[1]Vecimiento Cuotas'!$Y$22:$AA$365,3,0),0)</f>
        <v>0</v>
      </c>
      <c r="EZ91" s="5">
        <f>IFERROR(VLOOKUP((CONCATENATE(RIGHT(CONCATENATE("0",DAY(EZ4)),2),RIGHT(CONCATENATE("0",MONTH(EZ4)),2))),'[1]Vecimiento Cuotas'!$Y$22:$AA$365,3,0),0)</f>
        <v>0</v>
      </c>
      <c r="FA91" s="5">
        <f>IFERROR(VLOOKUP((CONCATENATE(RIGHT(CONCATENATE("0",DAY(FA4)),2),RIGHT(CONCATENATE("0",MONTH(FA4)),2))),'[1]Vecimiento Cuotas'!$Y$22:$AA$365,3,0),0)</f>
        <v>15080.43</v>
      </c>
      <c r="FB91" s="5">
        <f>IFERROR(VLOOKUP((CONCATENATE(RIGHT(CONCATENATE("0",DAY(FB4)),2),RIGHT(CONCATENATE("0",MONTH(FB4)),2))),'[1]Vecimiento Cuotas'!$Y$22:$AA$365,3,0),0)</f>
        <v>0</v>
      </c>
      <c r="FC91" s="5">
        <f>IFERROR(VLOOKUP((CONCATENATE(RIGHT(CONCATENATE("0",DAY(FC4)),2),RIGHT(CONCATENATE("0",MONTH(FC4)),2))),'[1]Vecimiento Cuotas'!$Y$22:$AA$365,3,0),0)</f>
        <v>0</v>
      </c>
      <c r="FD91" s="5">
        <f>IFERROR(VLOOKUP((CONCATENATE(RIGHT(CONCATENATE("0",DAY(FD4)),2),RIGHT(CONCATENATE("0",MONTH(FD4)),2))),'[1]Vecimiento Cuotas'!$Y$22:$AA$365,3,0),0)</f>
        <v>0</v>
      </c>
      <c r="FE91" s="5">
        <f>IFERROR(VLOOKUP((CONCATENATE(RIGHT(CONCATENATE("0",DAY(FE4)),2),RIGHT(CONCATENATE("0",MONTH(FE4)),2))),'[1]Vecimiento Cuotas'!$Y$22:$AA$365,3,0),0)</f>
        <v>0</v>
      </c>
      <c r="FF91" s="5">
        <f>IFERROR(VLOOKUP((CONCATENATE(RIGHT(CONCATENATE("0",DAY(FF4)),2),RIGHT(CONCATENATE("0",MONTH(FF4)),2))),'[1]Vecimiento Cuotas'!$Y$22:$AA$365,3,0),0)</f>
        <v>0</v>
      </c>
      <c r="FG91" s="5">
        <f>IFERROR(VLOOKUP((CONCATENATE(RIGHT(CONCATENATE("0",DAY(FG4)),2),RIGHT(CONCATENATE("0",MONTH(FG4)),2))),'[1]Vecimiento Cuotas'!$Y$22:$AA$365,3,0),0)</f>
        <v>0</v>
      </c>
      <c r="FH91" s="5">
        <f>IFERROR(VLOOKUP((CONCATENATE(RIGHT(CONCATENATE("0",DAY(FH4)),2),RIGHT(CONCATENATE("0",MONTH(FH4)),2))),'[1]Vecimiento Cuotas'!$Y$22:$AA$365,3,0),0)</f>
        <v>0</v>
      </c>
      <c r="FI91" s="5">
        <f>IFERROR(VLOOKUP((CONCATENATE(RIGHT(CONCATENATE("0",DAY(FI4)),2),RIGHT(CONCATENATE("0",MONTH(FI4)),2))),'[1]Vecimiento Cuotas'!$Y$22:$AA$365,3,0),0)</f>
        <v>0</v>
      </c>
      <c r="FJ91" s="5">
        <f>IFERROR(VLOOKUP((CONCATENATE(RIGHT(CONCATENATE("0",DAY(FJ4)),2),RIGHT(CONCATENATE("0",MONTH(FJ4)),2))),'[1]Vecimiento Cuotas'!$Y$22:$AA$365,3,0),0)</f>
        <v>0</v>
      </c>
      <c r="FK91" s="5">
        <f>IFERROR(VLOOKUP((CONCATENATE(RIGHT(CONCATENATE("0",DAY(FK4)),2),RIGHT(CONCATENATE("0",MONTH(FK4)),2))),'[1]Vecimiento Cuotas'!$Y$22:$AA$365,3,0),0)</f>
        <v>0</v>
      </c>
      <c r="FL91" s="5">
        <f>IFERROR(VLOOKUP((CONCATENATE(RIGHT(CONCATENATE("0",DAY(FL4)),2),RIGHT(CONCATENATE("0",MONTH(FL4)),2))),'[1]Vecimiento Cuotas'!$Y$22:$AA$365,3,0),0)</f>
        <v>0</v>
      </c>
      <c r="FM91" s="5">
        <f>IFERROR(VLOOKUP((CONCATENATE(RIGHT(CONCATENATE("0",DAY(FM4)),2),RIGHT(CONCATENATE("0",MONTH(FM4)),2))),'[1]Vecimiento Cuotas'!$Y$22:$AA$365,3,0),0)</f>
        <v>0</v>
      </c>
      <c r="FN91" s="5">
        <f>IFERROR(VLOOKUP((CONCATENATE(RIGHT(CONCATENATE("0",DAY(FN4)),2),RIGHT(CONCATENATE("0",MONTH(FN4)),2))),'[1]Vecimiento Cuotas'!$Y$22:$AA$365,3,0),0)</f>
        <v>0</v>
      </c>
      <c r="FO91" s="5">
        <f>IFERROR(VLOOKUP((CONCATENATE(RIGHT(CONCATENATE("0",DAY(FO4)),2),RIGHT(CONCATENATE("0",MONTH(FO4)),2))),'[1]Vecimiento Cuotas'!$Y$22:$AA$365,3,0),0)</f>
        <v>0</v>
      </c>
      <c r="FP91" s="5">
        <f>IFERROR(VLOOKUP((CONCATENATE(RIGHT(CONCATENATE("0",DAY(FP4)),2),RIGHT(CONCATENATE("0",MONTH(FP4)),2))),'[1]Vecimiento Cuotas'!$Y$22:$AA$365,3,0),0)</f>
        <v>2133</v>
      </c>
      <c r="FQ91" s="5">
        <f>IFERROR(VLOOKUP((CONCATENATE(RIGHT(CONCATENATE("0",DAY(FQ4)),2),RIGHT(CONCATENATE("0",MONTH(FQ4)),2))),'[1]Vecimiento Cuotas'!$Y$22:$AA$365,3,0),0)</f>
        <v>0</v>
      </c>
      <c r="FR91" s="5">
        <f>IFERROR(VLOOKUP((CONCATENATE(RIGHT(CONCATENATE("0",DAY(FR4)),2),RIGHT(CONCATENATE("0",MONTH(FR4)),2))),'[1]Vecimiento Cuotas'!$Y$22:$AA$365,3,0),0)</f>
        <v>0</v>
      </c>
      <c r="FS91" s="5">
        <f>IFERROR(VLOOKUP((CONCATENATE(RIGHT(CONCATENATE("0",DAY(FS4)),2),RIGHT(CONCATENATE("0",MONTH(FS4)),2))),'[1]Vecimiento Cuotas'!$Y$22:$AA$365,3,0),0)</f>
        <v>0</v>
      </c>
      <c r="FT91" s="5">
        <f>IFERROR(VLOOKUP((CONCATENATE(RIGHT(CONCATENATE("0",DAY(FT4)),2),RIGHT(CONCATENATE("0",MONTH(FT4)),2))),'[1]Vecimiento Cuotas'!$Y$22:$AA$365,3,0),0)</f>
        <v>0</v>
      </c>
      <c r="FU91" s="5">
        <f>IFERROR(VLOOKUP((CONCATENATE(RIGHT(CONCATENATE("0",DAY(FU4)),2),RIGHT(CONCATENATE("0",MONTH(FU4)),2))),'[1]Vecimiento Cuotas'!$Y$22:$AA$365,3,0),0)</f>
        <v>0</v>
      </c>
      <c r="FV91" s="5">
        <f>IFERROR(VLOOKUP((CONCATENATE(RIGHT(CONCATENATE("0",DAY(FV4)),2),RIGHT(CONCATENATE("0",MONTH(FV4)),2))),'[1]Vecimiento Cuotas'!$Y$22:$AA$365,3,0),0)</f>
        <v>0</v>
      </c>
      <c r="FW91" s="5">
        <f>IFERROR(VLOOKUP((CONCATENATE(RIGHT(CONCATENATE("0",DAY(FW4)),2),RIGHT(CONCATENATE("0",MONTH(FW4)),2))),'[1]Vecimiento Cuotas'!$Y$22:$AA$365,3,0),0)</f>
        <v>0</v>
      </c>
      <c r="FX91" s="5">
        <f>IFERROR(VLOOKUP((CONCATENATE(RIGHT(CONCATENATE("0",DAY(FX4)),2),RIGHT(CONCATENATE("0",MONTH(FX4)),2))),'[1]Vecimiento Cuotas'!$Y$22:$AA$365,3,0),0)</f>
        <v>0</v>
      </c>
      <c r="FY91" s="5">
        <f>IFERROR(VLOOKUP((CONCATENATE(RIGHT(CONCATENATE("0",DAY(FY4)),2),RIGHT(CONCATENATE("0",MONTH(FY4)),2))),'[1]Vecimiento Cuotas'!$Y$22:$AA$365,3,0),0)</f>
        <v>0</v>
      </c>
      <c r="FZ91" s="5">
        <f>IFERROR(VLOOKUP((CONCATENATE(RIGHT(CONCATENATE("0",DAY(FZ4)),2),RIGHT(CONCATENATE("0",MONTH(FZ4)),2))),'[1]Vecimiento Cuotas'!$Y$22:$AA$365,3,0),0)</f>
        <v>0</v>
      </c>
      <c r="GA91" s="5">
        <f>IFERROR(VLOOKUP((CONCATENATE(RIGHT(CONCATENATE("0",DAY(GA4)),2),RIGHT(CONCATENATE("0",MONTH(GA4)),2))),'[1]Vecimiento Cuotas'!$Y$22:$AA$365,3,0),0)</f>
        <v>0</v>
      </c>
      <c r="GB91" s="5">
        <f>IFERROR(VLOOKUP((CONCATENATE(RIGHT(CONCATENATE("0",DAY(GB4)),2),RIGHT(CONCATENATE("0",MONTH(GB4)),2))),'[1]Vecimiento Cuotas'!$Y$22:$AA$365,3,0),0)</f>
        <v>0</v>
      </c>
      <c r="GC91" s="5">
        <f>IFERROR(VLOOKUP((CONCATENATE(RIGHT(CONCATENATE("0",DAY(GC4)),2),RIGHT(CONCATENATE("0",MONTH(GC4)),2))),'[1]Vecimiento Cuotas'!$Y$22:$AA$365,3,0),0)</f>
        <v>0</v>
      </c>
      <c r="GD91" s="5">
        <f>IFERROR(VLOOKUP((CONCATENATE(RIGHT(CONCATENATE("0",DAY(GD4)),2),RIGHT(CONCATENATE("0",MONTH(GD4)),2))),'[1]Vecimiento Cuotas'!$Y$22:$AA$365,3,0),0)</f>
        <v>0</v>
      </c>
      <c r="GE91" s="5">
        <f>IFERROR(VLOOKUP((CONCATENATE(RIGHT(CONCATENATE("0",DAY(GE4)),2),RIGHT(CONCATENATE("0",MONTH(GE4)),2))),'[1]Vecimiento Cuotas'!$Y$22:$AA$365,3,0),0)</f>
        <v>14596.650000000001</v>
      </c>
      <c r="GF91" s="5">
        <f>IFERROR(VLOOKUP((CONCATENATE(RIGHT(CONCATENATE("0",DAY(GF4)),2),RIGHT(CONCATENATE("0",MONTH(GF4)),2))),'[1]Vecimiento Cuotas'!$Y$22:$AA$365,3,0),0)</f>
        <v>0</v>
      </c>
      <c r="GG91" s="5">
        <f>IFERROR(VLOOKUP((CONCATENATE(RIGHT(CONCATENATE("0",DAY(GG4)),2),RIGHT(CONCATENATE("0",MONTH(GG4)),2))),'[1]Vecimiento Cuotas'!$Y$22:$AA$365,3,0),0)</f>
        <v>0</v>
      </c>
      <c r="GH91" s="5">
        <f>IFERROR(VLOOKUP((CONCATENATE(RIGHT(CONCATENATE("0",DAY(GH4)),2),RIGHT(CONCATENATE("0",MONTH(GH4)),2))),'[1]Vecimiento Cuotas'!$Y$22:$AA$365,3,0),0)</f>
        <v>0</v>
      </c>
      <c r="GI91" s="5">
        <f>IFERROR(VLOOKUP((CONCATENATE(RIGHT(CONCATENATE("0",DAY(GI4)),2),RIGHT(CONCATENATE("0",MONTH(GI4)),2))),'[1]Vecimiento Cuotas'!$Y$22:$AA$365,3,0),0)</f>
        <v>0</v>
      </c>
      <c r="GJ91" s="5">
        <f>IFERROR(VLOOKUP((CONCATENATE(RIGHT(CONCATENATE("0",DAY(GJ4)),2),RIGHT(CONCATENATE("0",MONTH(GJ4)),2))),'[1]Vecimiento Cuotas'!$Y$22:$AA$365,3,0),0)</f>
        <v>0</v>
      </c>
      <c r="GK91" s="5">
        <f>IFERROR(VLOOKUP((CONCATENATE(RIGHT(CONCATENATE("0",DAY(GK4)),2),RIGHT(CONCATENATE("0",MONTH(GK4)),2))),'[1]Vecimiento Cuotas'!$Y$22:$AA$365,3,0),0)</f>
        <v>0</v>
      </c>
      <c r="GL91" s="5">
        <f>IFERROR(VLOOKUP((CONCATENATE(RIGHT(CONCATENATE("0",DAY(GL4)),2),RIGHT(CONCATENATE("0",MONTH(GL4)),2))),'[1]Vecimiento Cuotas'!$Y$22:$AA$365,3,0),0)</f>
        <v>0</v>
      </c>
      <c r="GM91" s="5">
        <f>IFERROR(VLOOKUP((CONCATENATE(RIGHT(CONCATENATE("0",DAY(GM4)),2),RIGHT(CONCATENATE("0",MONTH(GM4)),2))),'[1]Vecimiento Cuotas'!$Y$22:$AA$365,3,0),0)</f>
        <v>0</v>
      </c>
      <c r="GN91" s="5">
        <f>IFERROR(VLOOKUP((CONCATENATE(RIGHT(CONCATENATE("0",DAY(GN4)),2),RIGHT(CONCATENATE("0",MONTH(GN4)),2))),'[1]Vecimiento Cuotas'!$Y$22:$AA$365,3,0),0)</f>
        <v>0</v>
      </c>
      <c r="GO91" s="5">
        <f>IFERROR(VLOOKUP((CONCATENATE(RIGHT(CONCATENATE("0",DAY(GO4)),2),RIGHT(CONCATENATE("0",MONTH(GO4)),2))),'[1]Vecimiento Cuotas'!$Y$22:$AA$365,3,0),0)</f>
        <v>0</v>
      </c>
      <c r="GP91" s="5">
        <f>IFERROR(VLOOKUP((CONCATENATE(RIGHT(CONCATENATE("0",DAY(GP4)),2),RIGHT(CONCATENATE("0",MONTH(GP4)),2))),'[1]Vecimiento Cuotas'!$Y$22:$AA$365,3,0),0)</f>
        <v>0</v>
      </c>
      <c r="GQ91" s="5">
        <f>IFERROR(VLOOKUP((CONCATENATE(RIGHT(CONCATENATE("0",DAY(GQ4)),2),RIGHT(CONCATENATE("0",MONTH(GQ4)),2))),'[1]Vecimiento Cuotas'!$Y$22:$AA$365,3,0),0)</f>
        <v>0</v>
      </c>
      <c r="GR91" s="5">
        <f>IFERROR(VLOOKUP((CONCATENATE(RIGHT(CONCATENATE("0",DAY(GR4)),2),RIGHT(CONCATENATE("0",MONTH(GR4)),2))),'[1]Vecimiento Cuotas'!$Y$22:$AA$365,3,0),0)</f>
        <v>0</v>
      </c>
      <c r="GS91" s="5">
        <f>IFERROR(VLOOKUP((CONCATENATE(RIGHT(CONCATENATE("0",DAY(GS4)),2),RIGHT(CONCATENATE("0",MONTH(GS4)),2))),'[1]Vecimiento Cuotas'!$Y$22:$AA$365,3,0),0)</f>
        <v>0</v>
      </c>
      <c r="GT91" s="5">
        <f>IFERROR(VLOOKUP((CONCATENATE(RIGHT(CONCATENATE("0",DAY(GT4)),2),RIGHT(CONCATENATE("0",MONTH(GT4)),2))),'[1]Vecimiento Cuotas'!$Y$22:$AA$365,3,0),0)</f>
        <v>2135</v>
      </c>
      <c r="GU91" s="5">
        <f>IFERROR(VLOOKUP((CONCATENATE(RIGHT(CONCATENATE("0",DAY(GU4)),2),RIGHT(CONCATENATE("0",MONTH(GU4)),2))),'[1]Vecimiento Cuotas'!$Y$22:$AA$365,3,0),0)</f>
        <v>0</v>
      </c>
      <c r="GV91" s="5">
        <f>IFERROR(VLOOKUP((CONCATENATE(RIGHT(CONCATENATE("0",DAY(GV4)),2),RIGHT(CONCATENATE("0",MONTH(GV4)),2))),'[1]Vecimiento Cuotas'!$Y$22:$AA$365,3,0),0)</f>
        <v>0</v>
      </c>
      <c r="GW91" s="5">
        <f>IFERROR(VLOOKUP((CONCATENATE(RIGHT(CONCATENATE("0",DAY(GW4)),2),RIGHT(CONCATENATE("0",MONTH(GW4)),2))),'[1]Vecimiento Cuotas'!$Y$22:$AA$365,3,0),0)</f>
        <v>0</v>
      </c>
      <c r="GX91" s="5">
        <f>IFERROR(VLOOKUP((CONCATENATE(RIGHT(CONCATENATE("0",DAY(GX4)),2),RIGHT(CONCATENATE("0",MONTH(GX4)),2))),'[1]Vecimiento Cuotas'!$Y$22:$AA$365,3,0),0)</f>
        <v>0</v>
      </c>
      <c r="GY91" s="5">
        <f>IFERROR(VLOOKUP((CONCATENATE(RIGHT(CONCATENATE("0",DAY(GY4)),2),RIGHT(CONCATENATE("0",MONTH(GY4)),2))),'[1]Vecimiento Cuotas'!$Y$22:$AA$365,3,0),0)</f>
        <v>0</v>
      </c>
      <c r="GZ91" s="5">
        <f>IFERROR(VLOOKUP((CONCATENATE(RIGHT(CONCATENATE("0",DAY(GZ4)),2),RIGHT(CONCATENATE("0",MONTH(GZ4)),2))),'[1]Vecimiento Cuotas'!$Y$22:$AA$365,3,0),0)</f>
        <v>0</v>
      </c>
      <c r="HA91" s="5">
        <f>IFERROR(VLOOKUP((CONCATENATE(RIGHT(CONCATENATE("0",DAY(HA4)),2),RIGHT(CONCATENATE("0",MONTH(HA4)),2))),'[1]Vecimiento Cuotas'!$Y$22:$AA$365,3,0),0)</f>
        <v>0</v>
      </c>
      <c r="HB91" s="5">
        <f>IFERROR(VLOOKUP((CONCATENATE(RIGHT(CONCATENATE("0",DAY(HB4)),2),RIGHT(CONCATENATE("0",MONTH(HB4)),2))),'[1]Vecimiento Cuotas'!$Y$22:$AA$365,3,0),0)</f>
        <v>0</v>
      </c>
      <c r="HC91" s="5">
        <f>IFERROR(VLOOKUP((CONCATENATE(RIGHT(CONCATENATE("0",DAY(HC4)),2),RIGHT(CONCATENATE("0",MONTH(HC4)),2))),'[1]Vecimiento Cuotas'!$Y$22:$AA$365,3,0),0)</f>
        <v>0</v>
      </c>
      <c r="HD91" s="5">
        <f>IFERROR(VLOOKUP((CONCATENATE(RIGHT(CONCATENATE("0",DAY(HD4)),2),RIGHT(CONCATENATE("0",MONTH(HD4)),2))),'[1]Vecimiento Cuotas'!$Y$22:$AA$365,3,0),0)</f>
        <v>0</v>
      </c>
      <c r="HE91" s="5">
        <f>IFERROR(VLOOKUP((CONCATENATE(RIGHT(CONCATENATE("0",DAY(HE4)),2),RIGHT(CONCATENATE("0",MONTH(HE4)),2))),'[1]Vecimiento Cuotas'!$Y$22:$AA$365,3,0),0)</f>
        <v>0</v>
      </c>
      <c r="HF91" s="5">
        <f>IFERROR(VLOOKUP((CONCATENATE(RIGHT(CONCATENATE("0",DAY(HF4)),2),RIGHT(CONCATENATE("0",MONTH(HF4)),2))),'[1]Vecimiento Cuotas'!$Y$22:$AA$365,3,0),0)</f>
        <v>0</v>
      </c>
      <c r="HG91" s="5">
        <f>IFERROR(VLOOKUP((CONCATENATE(RIGHT(CONCATENATE("0",DAY(HG4)),2),RIGHT(CONCATENATE("0",MONTH(HG4)),2))),'[1]Vecimiento Cuotas'!$Y$22:$AA$365,3,0),0)</f>
        <v>0</v>
      </c>
      <c r="HH91" s="5">
        <f>IFERROR(VLOOKUP((CONCATENATE(RIGHT(CONCATENATE("0",DAY(HH4)),2),RIGHT(CONCATENATE("0",MONTH(HH4)),2))),'[1]Vecimiento Cuotas'!$Y$22:$AA$365,3,0),0)</f>
        <v>0</v>
      </c>
      <c r="HI91" s="5">
        <f>IFERROR(VLOOKUP((CONCATENATE(RIGHT(CONCATENATE("0",DAY(HI4)),2),RIGHT(CONCATENATE("0",MONTH(HI4)),2))),'[1]Vecimiento Cuotas'!$Y$22:$AA$365,3,0),0)</f>
        <v>0</v>
      </c>
      <c r="HJ91" s="5">
        <f>IFERROR(VLOOKUP((CONCATENATE(RIGHT(CONCATENATE("0",DAY(HJ4)),2),RIGHT(CONCATENATE("0",MONTH(HJ4)),2))),'[1]Vecimiento Cuotas'!$Y$22:$AA$365,3,0),0)</f>
        <v>14354.05</v>
      </c>
      <c r="HK91" s="5">
        <f>IFERROR(VLOOKUP((CONCATENATE(RIGHT(CONCATENATE("0",DAY(HK4)),2),RIGHT(CONCATENATE("0",MONTH(HK4)),2))),'[1]Vecimiento Cuotas'!$Y$22:$AA$365,3,0),0)</f>
        <v>0</v>
      </c>
      <c r="HL91" s="5">
        <f>IFERROR(VLOOKUP((CONCATENATE(RIGHT(CONCATENATE("0",DAY(HL4)),2),RIGHT(CONCATENATE("0",MONTH(HL4)),2))),'[1]Vecimiento Cuotas'!$Y$22:$AA$365,3,0),0)</f>
        <v>0</v>
      </c>
      <c r="HM91" s="5">
        <f>IFERROR(VLOOKUP((CONCATENATE(RIGHT(CONCATENATE("0",DAY(HM4)),2),RIGHT(CONCATENATE("0",MONTH(HM4)),2))),'[1]Vecimiento Cuotas'!$Y$22:$AA$365,3,0),0)</f>
        <v>0</v>
      </c>
      <c r="HN91" s="5">
        <f>IFERROR(VLOOKUP((CONCATENATE(RIGHT(CONCATENATE("0",DAY(HN4)),2),RIGHT(CONCATENATE("0",MONTH(HN4)),2))),'[1]Vecimiento Cuotas'!$Y$22:$AA$365,3,0),0)</f>
        <v>0</v>
      </c>
      <c r="HO91" s="5">
        <f>IFERROR(VLOOKUP((CONCATENATE(RIGHT(CONCATENATE("0",DAY(HO4)),2),RIGHT(CONCATENATE("0",MONTH(HO4)),2))),'[1]Vecimiento Cuotas'!$Y$22:$AA$365,3,0),0)</f>
        <v>0</v>
      </c>
      <c r="HP91" s="5">
        <f>IFERROR(VLOOKUP((CONCATENATE(RIGHT(CONCATENATE("0",DAY(HP4)),2),RIGHT(CONCATENATE("0",MONTH(HP4)),2))),'[1]Vecimiento Cuotas'!$Y$22:$AA$365,3,0),0)</f>
        <v>0</v>
      </c>
      <c r="HQ91" s="5">
        <f>IFERROR(VLOOKUP((CONCATENATE(RIGHT(CONCATENATE("0",DAY(HQ4)),2),RIGHT(CONCATENATE("0",MONTH(HQ4)),2))),'[1]Vecimiento Cuotas'!$Y$22:$AA$365,3,0),0)</f>
        <v>0</v>
      </c>
      <c r="HR91" s="5">
        <f>IFERROR(VLOOKUP((CONCATENATE(RIGHT(CONCATENATE("0",DAY(HR4)),2),RIGHT(CONCATENATE("0",MONTH(HR4)),2))),'[1]Vecimiento Cuotas'!$Y$22:$AA$365,3,0),0)</f>
        <v>0</v>
      </c>
      <c r="HS91" s="5">
        <f>IFERROR(VLOOKUP((CONCATENATE(RIGHT(CONCATENATE("0",DAY(HS4)),2),RIGHT(CONCATENATE("0",MONTH(HS4)),2))),'[1]Vecimiento Cuotas'!$Y$22:$AA$365,3,0),0)</f>
        <v>0</v>
      </c>
      <c r="HT91" s="5">
        <f>IFERROR(VLOOKUP((CONCATENATE(RIGHT(CONCATENATE("0",DAY(HT4)),2),RIGHT(CONCATENATE("0",MONTH(HT4)),2))),'[1]Vecimiento Cuotas'!$Y$22:$AA$365,3,0),0)</f>
        <v>0</v>
      </c>
      <c r="HU91" s="5">
        <f>IFERROR(VLOOKUP((CONCATENATE(RIGHT(CONCATENATE("0",DAY(HU4)),2),RIGHT(CONCATENATE("0",MONTH(HU4)),2))),'[1]Vecimiento Cuotas'!$Y$22:$AA$365,3,0),0)</f>
        <v>0</v>
      </c>
      <c r="HV91" s="5">
        <f>IFERROR(VLOOKUP((CONCATENATE(RIGHT(CONCATENATE("0",DAY(HV4)),2),RIGHT(CONCATENATE("0",MONTH(HV4)),2))),'[1]Vecimiento Cuotas'!$Y$22:$AA$365,3,0),0)</f>
        <v>0</v>
      </c>
      <c r="HW91" s="5">
        <f>IFERROR(VLOOKUP((CONCATENATE(RIGHT(CONCATENATE("0",DAY(HW4)),2),RIGHT(CONCATENATE("0",MONTH(HW4)),2))),'[1]Vecimiento Cuotas'!$Y$22:$AA$365,3,0),0)</f>
        <v>0</v>
      </c>
      <c r="HX91" s="5">
        <f>IFERROR(VLOOKUP((CONCATENATE(RIGHT(CONCATENATE("0",DAY(HX4)),2),RIGHT(CONCATENATE("0",MONTH(HX4)),2))),'[1]Vecimiento Cuotas'!$Y$22:$AA$365,3,0),0)</f>
        <v>0</v>
      </c>
      <c r="HY91" s="5">
        <f>IFERROR(VLOOKUP((CONCATENATE(RIGHT(CONCATENATE("0",DAY(HY4)),2),RIGHT(CONCATENATE("0",MONTH(HY4)),2))),'[1]Vecimiento Cuotas'!$Y$22:$AA$365,3,0),0)</f>
        <v>2134.09</v>
      </c>
      <c r="HZ91" s="5">
        <f>IFERROR(VLOOKUP((CONCATENATE(RIGHT(CONCATENATE("0",DAY(HZ4)),2),RIGHT(CONCATENATE("0",MONTH(HZ4)),2))),'[1]Vecimiento Cuotas'!$Y$22:$AA$365,3,0),0)</f>
        <v>0</v>
      </c>
      <c r="IA91" s="5">
        <f>IFERROR(VLOOKUP((CONCATENATE(RIGHT(CONCATENATE("0",DAY(IA4)),2),RIGHT(CONCATENATE("0",MONTH(IA4)),2))),'[1]Vecimiento Cuotas'!$Y$22:$AA$365,3,0),0)</f>
        <v>0</v>
      </c>
      <c r="IB91" s="5">
        <f>IFERROR(VLOOKUP((CONCATENATE(RIGHT(CONCATENATE("0",DAY(IB4)),2),RIGHT(CONCATENATE("0",MONTH(IB4)),2))),'[1]Vecimiento Cuotas'!$Y$22:$AA$365,3,0),0)</f>
        <v>0</v>
      </c>
      <c r="IC91" s="5">
        <f>IFERROR(VLOOKUP((CONCATENATE(RIGHT(CONCATENATE("0",DAY(IC4)),2),RIGHT(CONCATENATE("0",MONTH(IC4)),2))),'[1]Vecimiento Cuotas'!$Y$22:$AA$365,3,0),0)</f>
        <v>0</v>
      </c>
      <c r="ID91" s="5">
        <f>IFERROR(VLOOKUP((CONCATENATE(RIGHT(CONCATENATE("0",DAY(ID4)),2),RIGHT(CONCATENATE("0",MONTH(ID4)),2))),'[1]Vecimiento Cuotas'!$Y$22:$AA$365,3,0),0)</f>
        <v>0</v>
      </c>
      <c r="IE91" s="5">
        <f>IFERROR(VLOOKUP((CONCATENATE(RIGHT(CONCATENATE("0",DAY(IE4)),2),RIGHT(CONCATENATE("0",MONTH(IE4)),2))),'[1]Vecimiento Cuotas'!$Y$22:$AA$365,3,0),0)</f>
        <v>0</v>
      </c>
      <c r="IF91" s="5">
        <f>IFERROR(VLOOKUP((CONCATENATE(RIGHT(CONCATENATE("0",DAY(IF4)),2),RIGHT(CONCATENATE("0",MONTH(IF4)),2))),'[1]Vecimiento Cuotas'!$Y$22:$AA$365,3,0),0)</f>
        <v>0</v>
      </c>
      <c r="IG91" s="5">
        <f>IFERROR(VLOOKUP((CONCATENATE(RIGHT(CONCATENATE("0",DAY(IG4)),2),RIGHT(CONCATENATE("0",MONTH(IG4)),2))),'[1]Vecimiento Cuotas'!$Y$22:$AA$365,3,0),0)</f>
        <v>0</v>
      </c>
      <c r="IH91" s="5">
        <f>IFERROR(VLOOKUP((CONCATENATE(RIGHT(CONCATENATE("0",DAY(IH4)),2),RIGHT(CONCATENATE("0",MONTH(IH4)),2))),'[1]Vecimiento Cuotas'!$Y$22:$AA$365,3,0),0)</f>
        <v>0</v>
      </c>
      <c r="II91" s="5">
        <f>IFERROR(VLOOKUP((CONCATENATE(RIGHT(CONCATENATE("0",DAY(II4)),2),RIGHT(CONCATENATE("0",MONTH(II4)),2))),'[1]Vecimiento Cuotas'!$Y$22:$AA$365,3,0),0)</f>
        <v>0</v>
      </c>
      <c r="IJ91" s="5">
        <f>IFERROR(VLOOKUP((CONCATENATE(RIGHT(CONCATENATE("0",DAY(IJ4)),2),RIGHT(CONCATENATE("0",MONTH(IJ4)),2))),'[1]Vecimiento Cuotas'!$Y$22:$AA$365,3,0),0)</f>
        <v>0</v>
      </c>
      <c r="IK91" s="5">
        <f>IFERROR(VLOOKUP((CONCATENATE(RIGHT(CONCATENATE("0",DAY(IK4)),2),RIGHT(CONCATENATE("0",MONTH(IK4)),2))),'[1]Vecimiento Cuotas'!$Y$22:$AA$365,3,0),0)</f>
        <v>0</v>
      </c>
      <c r="IL91" s="5">
        <f>IFERROR(VLOOKUP((CONCATENATE(RIGHT(CONCATENATE("0",DAY(IL4)),2),RIGHT(CONCATENATE("0",MONTH(IL4)),2))),'[1]Vecimiento Cuotas'!$Y$22:$AA$365,3,0),0)</f>
        <v>0</v>
      </c>
      <c r="IM91" s="5">
        <f>IFERROR(VLOOKUP((CONCATENATE(RIGHT(CONCATENATE("0",DAY(IM4)),2),RIGHT(CONCATENATE("0",MONTH(IM4)),2))),'[1]Vecimiento Cuotas'!$Y$22:$AA$365,3,0),0)</f>
        <v>0</v>
      </c>
      <c r="IN91" s="5">
        <f>IFERROR(VLOOKUP((CONCATENATE(RIGHT(CONCATENATE("0",DAY(IN4)),2),RIGHT(CONCATENATE("0",MONTH(IN4)),2))),'[1]Vecimiento Cuotas'!$Y$22:$AA$365,3,0),0)</f>
        <v>0</v>
      </c>
      <c r="IO91" s="5">
        <f>IFERROR(VLOOKUP((CONCATENATE(RIGHT(CONCATENATE("0",DAY(IO4)),2),RIGHT(CONCATENATE("0",MONTH(IO4)),2))),'[1]Vecimiento Cuotas'!$Y$22:$AA$365,3,0),0)</f>
        <v>14156.86</v>
      </c>
      <c r="IP91" s="5">
        <f>IFERROR(VLOOKUP((CONCATENATE(RIGHT(CONCATENATE("0",DAY(IP4)),2),RIGHT(CONCATENATE("0",MONTH(IP4)),2))),'[1]Vecimiento Cuotas'!$Y$22:$AA$365,3,0),0)</f>
        <v>0</v>
      </c>
      <c r="IQ91" s="5">
        <f>IFERROR(VLOOKUP((CONCATENATE(RIGHT(CONCATENATE("0",DAY(IQ4)),2),RIGHT(CONCATENATE("0",MONTH(IQ4)),2))),'[1]Vecimiento Cuotas'!$Y$22:$AA$365,3,0),0)</f>
        <v>0</v>
      </c>
      <c r="IR91" s="5">
        <f>IFERROR(VLOOKUP((CONCATENATE(RIGHT(CONCATENATE("0",DAY(IR4)),2),RIGHT(CONCATENATE("0",MONTH(IR4)),2))),'[1]Vecimiento Cuotas'!$Y$22:$AA$365,3,0),0)</f>
        <v>0</v>
      </c>
      <c r="IS91" s="5">
        <f>IFERROR(VLOOKUP((CONCATENATE(RIGHT(CONCATENATE("0",DAY(IS4)),2),RIGHT(CONCATENATE("0",MONTH(IS4)),2))),'[1]Vecimiento Cuotas'!$Y$22:$AA$365,3,0),0)</f>
        <v>0</v>
      </c>
      <c r="IT91" s="5">
        <f>IFERROR(VLOOKUP((CONCATENATE(RIGHT(CONCATENATE("0",DAY(IT4)),2),RIGHT(CONCATENATE("0",MONTH(IT4)),2))),'[1]Vecimiento Cuotas'!$Y$22:$AA$365,3,0),0)</f>
        <v>0</v>
      </c>
      <c r="IU91" s="5">
        <f>IFERROR(VLOOKUP((CONCATENATE(RIGHT(CONCATENATE("0",DAY(IU4)),2),RIGHT(CONCATENATE("0",MONTH(IU4)),2))),'[1]Vecimiento Cuotas'!$Y$22:$AA$365,3,0),0)</f>
        <v>0</v>
      </c>
      <c r="IV91" s="5">
        <f>IFERROR(VLOOKUP((CONCATENATE(RIGHT(CONCATENATE("0",DAY(IV4)),2),RIGHT(CONCATENATE("0",MONTH(IV4)),2))),'[1]Vecimiento Cuotas'!$Y$22:$AA$365,3,0),0)</f>
        <v>0</v>
      </c>
      <c r="IW91" s="5">
        <f>IFERROR(VLOOKUP((CONCATENATE(RIGHT(CONCATENATE("0",DAY(IW4)),2),RIGHT(CONCATENATE("0",MONTH(IW4)),2))),'[1]Vecimiento Cuotas'!$Y$22:$AA$365,3,0),0)</f>
        <v>0</v>
      </c>
      <c r="IX91" s="5">
        <f>IFERROR(VLOOKUP((CONCATENATE(RIGHT(CONCATENATE("0",DAY(IX4)),2),RIGHT(CONCATENATE("0",MONTH(IX4)),2))),'[1]Vecimiento Cuotas'!$Y$22:$AA$365,3,0),0)</f>
        <v>0</v>
      </c>
      <c r="IY91" s="5">
        <f>IFERROR(VLOOKUP((CONCATENATE(RIGHT(CONCATENATE("0",DAY(IY4)),2),RIGHT(CONCATENATE("0",MONTH(IY4)),2))),'[1]Vecimiento Cuotas'!$Y$22:$AA$365,3,0),0)</f>
        <v>0</v>
      </c>
      <c r="IZ91" s="5">
        <f>IFERROR(VLOOKUP((CONCATENATE(RIGHT(CONCATENATE("0",DAY(IZ4)),2),RIGHT(CONCATENATE("0",MONTH(IZ4)),2))),'[1]Vecimiento Cuotas'!$Y$22:$AA$365,3,0),0)</f>
        <v>0</v>
      </c>
      <c r="JA91" s="5">
        <f>IFERROR(VLOOKUP((CONCATENATE(RIGHT(CONCATENATE("0",DAY(JA4)),2),RIGHT(CONCATENATE("0",MONTH(JA4)),2))),'[1]Vecimiento Cuotas'!$Y$22:$AA$365,3,0),0)</f>
        <v>0</v>
      </c>
      <c r="JB91" s="5">
        <f>IFERROR(VLOOKUP((CONCATENATE(RIGHT(CONCATENATE("0",DAY(JB4)),2),RIGHT(CONCATENATE("0",MONTH(JB4)),2))),'[1]Vecimiento Cuotas'!$Y$22:$AA$365,3,0),0)</f>
        <v>0</v>
      </c>
      <c r="JC91" s="5">
        <f>IFERROR(VLOOKUP((CONCATENATE(RIGHT(CONCATENATE("0",DAY(JC4)),2),RIGHT(CONCATENATE("0",MONTH(JC4)),2))),'[1]Vecimiento Cuotas'!$Y$22:$AA$365,3,0),0)</f>
        <v>0</v>
      </c>
      <c r="JD91" s="5">
        <f>IFERROR(VLOOKUP((CONCATENATE(RIGHT(CONCATENATE("0",DAY(JD4)),2),RIGHT(CONCATENATE("0",MONTH(JD4)),2))),'[1]Vecimiento Cuotas'!$Y$22:$AA$365,3,0),0)</f>
        <v>2134.63</v>
      </c>
      <c r="JE91" s="5">
        <f>IFERROR(VLOOKUP((CONCATENATE(RIGHT(CONCATENATE("0",DAY(JE4)),2),RIGHT(CONCATENATE("0",MONTH(JE4)),2))),'[1]Vecimiento Cuotas'!$Y$22:$AA$365,3,0),0)</f>
        <v>0</v>
      </c>
      <c r="JF91" s="5">
        <f>IFERROR(VLOOKUP((CONCATENATE(RIGHT(CONCATENATE("0",DAY(JF4)),2),RIGHT(CONCATENATE("0",MONTH(JF4)),2))),'[1]Vecimiento Cuotas'!$Y$22:$AA$365,3,0),0)</f>
        <v>0</v>
      </c>
      <c r="JG91" s="5">
        <f>IFERROR(VLOOKUP((CONCATENATE(RIGHT(CONCATENATE("0",DAY(JG4)),2),RIGHT(CONCATENATE("0",MONTH(JG4)),2))),'[1]Vecimiento Cuotas'!$Y$22:$AA$365,3,0),0)</f>
        <v>0</v>
      </c>
      <c r="JH91" s="5">
        <f>IFERROR(VLOOKUP((CONCATENATE(RIGHT(CONCATENATE("0",DAY(JH4)),2),RIGHT(CONCATENATE("0",MONTH(JH4)),2))),'[1]Vecimiento Cuotas'!$Y$22:$AA$365,3,0),0)</f>
        <v>0</v>
      </c>
      <c r="JI91" s="5">
        <f>IFERROR(VLOOKUP((CONCATENATE(RIGHT(CONCATENATE("0",DAY(JI4)),2),RIGHT(CONCATENATE("0",MONTH(JI4)),2))),'[1]Vecimiento Cuotas'!$Y$22:$AA$365,3,0),0)</f>
        <v>0</v>
      </c>
      <c r="JJ91" s="5">
        <f>IFERROR(VLOOKUP((CONCATENATE(RIGHT(CONCATENATE("0",DAY(JJ4)),2),RIGHT(CONCATENATE("0",MONTH(JJ4)),2))),'[1]Vecimiento Cuotas'!$Y$22:$AA$365,3,0),0)</f>
        <v>0</v>
      </c>
      <c r="JK91" s="5">
        <f>IFERROR(VLOOKUP((CONCATENATE(RIGHT(CONCATENATE("0",DAY(JK4)),2),RIGHT(CONCATENATE("0",MONTH(JK4)),2))),'[1]Vecimiento Cuotas'!$Y$22:$AA$365,3,0),0)</f>
        <v>0</v>
      </c>
      <c r="JL91" s="5">
        <f>IFERROR(VLOOKUP((CONCATENATE(RIGHT(CONCATENATE("0",DAY(JL4)),2),RIGHT(CONCATENATE("0",MONTH(JL4)),2))),'[1]Vecimiento Cuotas'!$Y$22:$AA$365,3,0),0)</f>
        <v>0</v>
      </c>
      <c r="JM91" s="5">
        <f>IFERROR(VLOOKUP((CONCATENATE(RIGHT(CONCATENATE("0",DAY(JM4)),2),RIGHT(CONCATENATE("0",MONTH(JM4)),2))),'[1]Vecimiento Cuotas'!$Y$22:$AA$365,3,0),0)</f>
        <v>0</v>
      </c>
      <c r="JN91" s="5">
        <f>IFERROR(VLOOKUP((CONCATENATE(RIGHT(CONCATENATE("0",DAY(JN4)),2),RIGHT(CONCATENATE("0",MONTH(JN4)),2))),'[1]Vecimiento Cuotas'!$Y$22:$AA$365,3,0),0)</f>
        <v>0</v>
      </c>
      <c r="JO91" s="5">
        <f>IFERROR(VLOOKUP((CONCATENATE(RIGHT(CONCATENATE("0",DAY(JO4)),2),RIGHT(CONCATENATE("0",MONTH(JO4)),2))),'[1]Vecimiento Cuotas'!$Y$22:$AA$365,3,0),0)</f>
        <v>0</v>
      </c>
      <c r="JP91" s="5">
        <f>IFERROR(VLOOKUP((CONCATENATE(RIGHT(CONCATENATE("0",DAY(JP4)),2),RIGHT(CONCATENATE("0",MONTH(JP4)),2))),'[1]Vecimiento Cuotas'!$Y$22:$AA$365,3,0),0)</f>
        <v>0</v>
      </c>
      <c r="JQ91" s="5">
        <f>IFERROR(VLOOKUP((CONCATENATE(RIGHT(CONCATENATE("0",DAY(JQ4)),2),RIGHT(CONCATENATE("0",MONTH(JQ4)),2))),'[1]Vecimiento Cuotas'!$Y$22:$AA$365,3,0),0)</f>
        <v>0</v>
      </c>
      <c r="JR91" s="5">
        <f>IFERROR(VLOOKUP((CONCATENATE(RIGHT(CONCATENATE("0",DAY(JR4)),2),RIGHT(CONCATENATE("0",MONTH(JR4)),2))),'[1]Vecimiento Cuotas'!$Y$22:$AA$365,3,0),0)</f>
        <v>0</v>
      </c>
      <c r="JS91" s="5">
        <f>IFERROR(VLOOKUP((CONCATENATE(RIGHT(CONCATENATE("0",DAY(JS4)),2),RIGHT(CONCATENATE("0",MONTH(JS4)),2))),'[1]Vecimiento Cuotas'!$Y$22:$AA$365,3,0),0)</f>
        <v>13127.77</v>
      </c>
      <c r="JT91" s="5">
        <f>IFERROR(VLOOKUP((CONCATENATE(RIGHT(CONCATENATE("0",DAY(JT4)),2),RIGHT(CONCATENATE("0",MONTH(JT4)),2))),'[1]Vecimiento Cuotas'!$Y$22:$AA$365,3,0),0)</f>
        <v>0</v>
      </c>
      <c r="JU91" s="5">
        <f>IFERROR(VLOOKUP((CONCATENATE(RIGHT(CONCATENATE("0",DAY(JU4)),2),RIGHT(CONCATENATE("0",MONTH(JU4)),2))),'[1]Vecimiento Cuotas'!$Y$22:$AA$365,3,0),0)</f>
        <v>0</v>
      </c>
      <c r="JV91" s="5">
        <f>IFERROR(VLOOKUP((CONCATENATE(RIGHT(CONCATENATE("0",DAY(JV4)),2),RIGHT(CONCATENATE("0",MONTH(JV4)),2))),'[1]Vecimiento Cuotas'!$Y$22:$AA$365,3,0),0)</f>
        <v>0</v>
      </c>
      <c r="JW91" s="5">
        <f>IFERROR(VLOOKUP((CONCATENATE(RIGHT(CONCATENATE("0",DAY(JW4)),2),RIGHT(CONCATENATE("0",MONTH(JW4)),2))),'[1]Vecimiento Cuotas'!$Y$22:$AA$365,3,0),0)</f>
        <v>0</v>
      </c>
      <c r="JX91" s="5">
        <f>IFERROR(VLOOKUP((CONCATENATE(RIGHT(CONCATENATE("0",DAY(JX4)),2),RIGHT(CONCATENATE("0",MONTH(JX4)),2))),'[1]Vecimiento Cuotas'!$Y$22:$AA$365,3,0),0)</f>
        <v>0</v>
      </c>
      <c r="JY91" s="5">
        <f>IFERROR(VLOOKUP((CONCATENATE(RIGHT(CONCATENATE("0",DAY(JY4)),2),RIGHT(CONCATENATE("0",MONTH(JY4)),2))),'[1]Vecimiento Cuotas'!$Y$22:$AA$365,3,0),0)</f>
        <v>0</v>
      </c>
      <c r="JZ91" s="5">
        <f>IFERROR(VLOOKUP((CONCATENATE(RIGHT(CONCATENATE("0",DAY(JZ4)),2),RIGHT(CONCATENATE("0",MONTH(JZ4)),2))),'[1]Vecimiento Cuotas'!$Y$22:$AA$365,3,0),0)</f>
        <v>0</v>
      </c>
      <c r="KA91" s="5">
        <f>IFERROR(VLOOKUP((CONCATENATE(RIGHT(CONCATENATE("0",DAY(KA4)),2),RIGHT(CONCATENATE("0",MONTH(KA4)),2))),'[1]Vecimiento Cuotas'!$Y$22:$AA$365,3,0),0)</f>
        <v>0</v>
      </c>
      <c r="KB91" s="5">
        <f>IFERROR(VLOOKUP((CONCATENATE(RIGHT(CONCATENATE("0",DAY(KB4)),2),RIGHT(CONCATENATE("0",MONTH(KB4)),2))),'[1]Vecimiento Cuotas'!$Y$22:$AA$365,3,0),0)</f>
        <v>0</v>
      </c>
      <c r="KC91" s="5">
        <f>IFERROR(VLOOKUP((CONCATENATE(RIGHT(CONCATENATE("0",DAY(KC4)),2),RIGHT(CONCATENATE("0",MONTH(KC4)),2))),'[1]Vecimiento Cuotas'!$Y$22:$AA$365,3,0),0)</f>
        <v>0</v>
      </c>
      <c r="KD91" s="5">
        <f>IFERROR(VLOOKUP((CONCATENATE(RIGHT(CONCATENATE("0",DAY(KD4)),2),RIGHT(CONCATENATE("0",MONTH(KD4)),2))),'[1]Vecimiento Cuotas'!$Y$22:$AA$365,3,0),0)</f>
        <v>0</v>
      </c>
      <c r="KE91" s="5">
        <f>IFERROR(VLOOKUP((CONCATENATE(RIGHT(CONCATENATE("0",DAY(KE4)),2),RIGHT(CONCATENATE("0",MONTH(KE4)),2))),'[1]Vecimiento Cuotas'!$Y$22:$AA$365,3,0),0)</f>
        <v>0</v>
      </c>
      <c r="KF91" s="5">
        <f>IFERROR(VLOOKUP((CONCATENATE(RIGHT(CONCATENATE("0",DAY(KF4)),2),RIGHT(CONCATENATE("0",MONTH(KF4)),2))),'[1]Vecimiento Cuotas'!$Y$22:$AA$365,3,0),0)</f>
        <v>0</v>
      </c>
      <c r="KG91" s="5">
        <f>IFERROR(VLOOKUP((CONCATENATE(RIGHT(CONCATENATE("0",DAY(KG4)),2),RIGHT(CONCATENATE("0",MONTH(KG4)),2))),'[1]Vecimiento Cuotas'!$Y$22:$AA$365,3,0),0)</f>
        <v>0</v>
      </c>
      <c r="KH91" s="5">
        <f>IFERROR(VLOOKUP((CONCATENATE(RIGHT(CONCATENATE("0",DAY(KH4)),2),RIGHT(CONCATENATE("0",MONTH(KH4)),2))),'[1]Vecimiento Cuotas'!$Y$22:$AA$365,3,0),0)</f>
        <v>2136.6099999999997</v>
      </c>
      <c r="KI91" s="5">
        <f>IFERROR(VLOOKUP((CONCATENATE(RIGHT(CONCATENATE("0",DAY(KI4)),2),RIGHT(CONCATENATE("0",MONTH(KI4)),2))),'[1]Vecimiento Cuotas'!$Y$22:$AA$365,3,0),0)</f>
        <v>0</v>
      </c>
      <c r="KJ91" s="5">
        <f>IFERROR(VLOOKUP((CONCATENATE(RIGHT(CONCATENATE("0",DAY(KJ4)),2),RIGHT(CONCATENATE("0",MONTH(KJ4)),2))),'[1]Vecimiento Cuotas'!$Y$22:$AA$365,3,0),0)</f>
        <v>0</v>
      </c>
      <c r="KK91" s="5">
        <f>IFERROR(VLOOKUP((CONCATENATE(RIGHT(CONCATENATE("0",DAY(KK4)),2),RIGHT(CONCATENATE("0",MONTH(KK4)),2))),'[1]Vecimiento Cuotas'!$Y$22:$AA$365,3,0),0)</f>
        <v>0</v>
      </c>
      <c r="KL91" s="5">
        <f>IFERROR(VLOOKUP((CONCATENATE(RIGHT(CONCATENATE("0",DAY(KL4)),2),RIGHT(CONCATENATE("0",MONTH(KL4)),2))),'[1]Vecimiento Cuotas'!$Y$22:$AA$365,3,0),0)</f>
        <v>0</v>
      </c>
      <c r="KM91" s="5">
        <f>IFERROR(VLOOKUP((CONCATENATE(RIGHT(CONCATENATE("0",DAY(KM4)),2),RIGHT(CONCATENATE("0",MONTH(KM4)),2))),'[1]Vecimiento Cuotas'!$Y$22:$AA$365,3,0),0)</f>
        <v>0</v>
      </c>
      <c r="KN91" s="5">
        <f>IFERROR(VLOOKUP((CONCATENATE(RIGHT(CONCATENATE("0",DAY(KN4)),2),RIGHT(CONCATENATE("0",MONTH(KN4)),2))),'[1]Vecimiento Cuotas'!$Y$22:$AA$365,3,0),0)</f>
        <v>0</v>
      </c>
      <c r="KO91" s="5">
        <f>IFERROR(VLOOKUP((CONCATENATE(RIGHT(CONCATENATE("0",DAY(KO4)),2),RIGHT(CONCATENATE("0",MONTH(KO4)),2))),'[1]Vecimiento Cuotas'!$Y$22:$AA$365,3,0),0)</f>
        <v>0</v>
      </c>
      <c r="KP91" s="5">
        <f>IFERROR(VLOOKUP((CONCATENATE(RIGHT(CONCATENATE("0",DAY(KP4)),2),RIGHT(CONCATENATE("0",MONTH(KP4)),2))),'[1]Vecimiento Cuotas'!$Y$22:$AA$365,3,0),0)</f>
        <v>0</v>
      </c>
      <c r="KQ91" s="5">
        <f>IFERROR(VLOOKUP((CONCATENATE(RIGHT(CONCATENATE("0",DAY(KQ4)),2),RIGHT(CONCATENATE("0",MONTH(KQ4)),2))),'[1]Vecimiento Cuotas'!$Y$22:$AA$365,3,0),0)</f>
        <v>0</v>
      </c>
      <c r="KR91" s="5">
        <f>IFERROR(VLOOKUP((CONCATENATE(RIGHT(CONCATENATE("0",DAY(KR4)),2),RIGHT(CONCATENATE("0",MONTH(KR4)),2))),'[1]Vecimiento Cuotas'!$Y$22:$AA$365,3,0),0)</f>
        <v>0</v>
      </c>
      <c r="KS91" s="5">
        <f>IFERROR(VLOOKUP((CONCATENATE(RIGHT(CONCATENATE("0",DAY(KS4)),2),RIGHT(CONCATENATE("0",MONTH(KS4)),2))),'[1]Vecimiento Cuotas'!$Y$22:$AA$365,3,0),0)</f>
        <v>0</v>
      </c>
      <c r="KT91" s="5">
        <f>IFERROR(VLOOKUP((CONCATENATE(RIGHT(CONCATENATE("0",DAY(KT4)),2),RIGHT(CONCATENATE("0",MONTH(KT4)),2))),'[1]Vecimiento Cuotas'!$Y$22:$AA$365,3,0),0)</f>
        <v>0</v>
      </c>
      <c r="KU91" s="5">
        <f>IFERROR(VLOOKUP((CONCATENATE(RIGHT(CONCATENATE("0",DAY(KU4)),2),RIGHT(CONCATENATE("0",MONTH(KU4)),2))),'[1]Vecimiento Cuotas'!$Y$22:$AA$365,3,0),0)</f>
        <v>0</v>
      </c>
      <c r="KV91" s="5">
        <f>IFERROR(VLOOKUP((CONCATENATE(RIGHT(CONCATENATE("0",DAY(KV4)),2),RIGHT(CONCATENATE("0",MONTH(KV4)),2))),'[1]Vecimiento Cuotas'!$Y$22:$AA$365,3,0),0)</f>
        <v>0</v>
      </c>
      <c r="KW91" s="5">
        <f>IFERROR(VLOOKUP((CONCATENATE(RIGHT(CONCATENATE("0",DAY(KW4)),2),RIGHT(CONCATENATE("0",MONTH(KW4)),2))),'[1]Vecimiento Cuotas'!$Y$22:$AA$365,3,0),0)</f>
        <v>0</v>
      </c>
      <c r="KX91" s="5">
        <f>IFERROR(VLOOKUP((CONCATENATE(RIGHT(CONCATENATE("0",DAY(KX4)),2),RIGHT(CONCATENATE("0",MONTH(KX4)),2))),'[1]Vecimiento Cuotas'!$Y$22:$AA$365,3,0),0)</f>
        <v>12928.240000000002</v>
      </c>
      <c r="KY91" s="5">
        <f>IFERROR(VLOOKUP((CONCATENATE(RIGHT(CONCATENATE("0",DAY(KY4)),2),RIGHT(CONCATENATE("0",MONTH(KY4)),2))),'[1]Vecimiento Cuotas'!$Y$22:$AA$365,3,0),0)</f>
        <v>0</v>
      </c>
      <c r="KZ91" s="5">
        <f>IFERROR(VLOOKUP((CONCATENATE(RIGHT(CONCATENATE("0",DAY(KZ4)),2),RIGHT(CONCATENATE("0",MONTH(KZ4)),2))),'[1]Vecimiento Cuotas'!$Y$22:$AA$365,3,0),0)</f>
        <v>0</v>
      </c>
      <c r="LA91" s="5">
        <f>IFERROR(VLOOKUP((CONCATENATE(RIGHT(CONCATENATE("0",DAY(LA4)),2),RIGHT(CONCATENATE("0",MONTH(LA4)),2))),'[1]Vecimiento Cuotas'!$Y$22:$AA$365,3,0),0)</f>
        <v>0</v>
      </c>
      <c r="LB91" s="5">
        <f>IFERROR(VLOOKUP((CONCATENATE(RIGHT(CONCATENATE("0",DAY(LB4)),2),RIGHT(CONCATENATE("0",MONTH(LB4)),2))),'[1]Vecimiento Cuotas'!$Y$22:$AA$365,3,0),0)</f>
        <v>0</v>
      </c>
      <c r="LC91" s="5">
        <f>IFERROR(VLOOKUP((CONCATENATE(RIGHT(CONCATENATE("0",DAY(LC4)),2),RIGHT(CONCATENATE("0",MONTH(LC4)),2))),'[1]Vecimiento Cuotas'!$Y$22:$AA$365,3,0),0)</f>
        <v>0</v>
      </c>
      <c r="LD91" s="5">
        <f>IFERROR(VLOOKUP((CONCATENATE(RIGHT(CONCATENATE("0",DAY(LD4)),2),RIGHT(CONCATENATE("0",MONTH(LD4)),2))),'[1]Vecimiento Cuotas'!$Y$22:$AA$365,3,0),0)</f>
        <v>0</v>
      </c>
      <c r="LE91" s="5">
        <f>IFERROR(VLOOKUP((CONCATENATE(RIGHT(CONCATENATE("0",DAY(LE4)),2),RIGHT(CONCATENATE("0",MONTH(LE4)),2))),'[1]Vecimiento Cuotas'!$Y$22:$AA$365,3,0),0)</f>
        <v>0</v>
      </c>
      <c r="LF91" s="5">
        <f>IFERROR(VLOOKUP((CONCATENATE(RIGHT(CONCATENATE("0",DAY(LF4)),2),RIGHT(CONCATENATE("0",MONTH(LF4)),2))),'[1]Vecimiento Cuotas'!$Y$22:$AA$365,3,0),0)</f>
        <v>0</v>
      </c>
      <c r="LG91" s="5">
        <f>IFERROR(VLOOKUP((CONCATENATE(RIGHT(CONCATENATE("0",DAY(LG4)),2),RIGHT(CONCATENATE("0",MONTH(LG4)),2))),'[1]Vecimiento Cuotas'!$Y$22:$AA$365,3,0),0)</f>
        <v>0</v>
      </c>
      <c r="LH91" s="5">
        <f>IFERROR(VLOOKUP((CONCATENATE(RIGHT(CONCATENATE("0",DAY(LH4)),2),RIGHT(CONCATENATE("0",MONTH(LH4)),2))),'[1]Vecimiento Cuotas'!$Y$22:$AA$365,3,0),0)</f>
        <v>0</v>
      </c>
      <c r="LI91" s="5">
        <f>IFERROR(VLOOKUP((CONCATENATE(RIGHT(CONCATENATE("0",DAY(LI4)),2),RIGHT(CONCATENATE("0",MONTH(LI4)),2))),'[1]Vecimiento Cuotas'!$Y$22:$AA$365,3,0),0)</f>
        <v>0</v>
      </c>
      <c r="LJ91" s="5">
        <f>IFERROR(VLOOKUP((CONCATENATE(RIGHT(CONCATENATE("0",DAY(LJ4)),2),RIGHT(CONCATENATE("0",MONTH(LJ4)),2))),'[1]Vecimiento Cuotas'!$Y$22:$AA$365,3,0),0)</f>
        <v>0</v>
      </c>
      <c r="LK91" s="5">
        <f>IFERROR(VLOOKUP((CONCATENATE(RIGHT(CONCATENATE("0",DAY(LK4)),2),RIGHT(CONCATENATE("0",MONTH(LK4)),2))),'[1]Vecimiento Cuotas'!$Y$22:$AA$365,3,0),0)</f>
        <v>0</v>
      </c>
      <c r="LL91" s="5">
        <f>IFERROR(VLOOKUP((CONCATENATE(RIGHT(CONCATENATE("0",DAY(LL4)),2),RIGHT(CONCATENATE("0",MONTH(LL4)),2))),'[1]Vecimiento Cuotas'!$Y$22:$AA$365,3,0),0)</f>
        <v>0</v>
      </c>
      <c r="LM91" s="5">
        <f>IFERROR(VLOOKUP((CONCATENATE(RIGHT(CONCATENATE("0",DAY(LM4)),2),RIGHT(CONCATENATE("0",MONTH(LM4)),2))),'[1]Vecimiento Cuotas'!$Y$22:$AA$365,3,0),0)</f>
        <v>2135.7600000000002</v>
      </c>
      <c r="LN91" s="5">
        <f>IFERROR(VLOOKUP((CONCATENATE(RIGHT(CONCATENATE("0",DAY(LN4)),2),RIGHT(CONCATENATE("0",MONTH(LN4)),2))),'[1]Vecimiento Cuotas'!$Y$22:$AA$365,3,0),0)</f>
        <v>0</v>
      </c>
      <c r="LO91" s="5">
        <f>IFERROR(VLOOKUP((CONCATENATE(RIGHT(CONCATENATE("0",DAY(LO4)),2),RIGHT(CONCATENATE("0",MONTH(LO4)),2))),'[1]Vecimiento Cuotas'!$Y$22:$AA$365,3,0),0)</f>
        <v>0</v>
      </c>
      <c r="LP91" s="5">
        <f>IFERROR(VLOOKUP((CONCATENATE(RIGHT(CONCATENATE("0",DAY(LP4)),2),RIGHT(CONCATENATE("0",MONTH(LP4)),2))),'[1]Vecimiento Cuotas'!$Y$22:$AA$365,3,0),0)</f>
        <v>0</v>
      </c>
      <c r="LQ91" s="5">
        <f>IFERROR(VLOOKUP((CONCATENATE(RIGHT(CONCATENATE("0",DAY(LQ4)),2),RIGHT(CONCATENATE("0",MONTH(LQ4)),2))),'[1]Vecimiento Cuotas'!$Y$22:$AA$365,3,0),0)</f>
        <v>0</v>
      </c>
      <c r="LR91" s="5">
        <f>IFERROR(VLOOKUP((CONCATENATE(RIGHT(CONCATENATE("0",DAY(LR4)),2),RIGHT(CONCATENATE("0",MONTH(LR4)),2))),'[1]Vecimiento Cuotas'!$Y$22:$AA$365,3,0),0)</f>
        <v>0</v>
      </c>
      <c r="LS91" s="5">
        <f>IFERROR(VLOOKUP((CONCATENATE(RIGHT(CONCATENATE("0",DAY(LS4)),2),RIGHT(CONCATENATE("0",MONTH(LS4)),2))),'[1]Vecimiento Cuotas'!$Y$22:$AA$365,3,0),0)</f>
        <v>0</v>
      </c>
      <c r="LT91" s="5">
        <f>IFERROR(VLOOKUP((CONCATENATE(RIGHT(CONCATENATE("0",DAY(LT4)),2),RIGHT(CONCATENATE("0",MONTH(LT4)),2))),'[1]Vecimiento Cuotas'!$Y$22:$AA$365,3,0),0)</f>
        <v>0</v>
      </c>
      <c r="LU91" s="5">
        <f>IFERROR(VLOOKUP((CONCATENATE(RIGHT(CONCATENATE("0",DAY(LU4)),2),RIGHT(CONCATENATE("0",MONTH(LU4)),2))),'[1]Vecimiento Cuotas'!$Y$22:$AA$365,3,0),0)</f>
        <v>0</v>
      </c>
      <c r="LV91" s="5">
        <f>IFERROR(VLOOKUP((CONCATENATE(RIGHT(CONCATENATE("0",DAY(LV4)),2),RIGHT(CONCATENATE("0",MONTH(LV4)),2))),'[1]Vecimiento Cuotas'!$Y$22:$AA$365,3,0),0)</f>
        <v>0</v>
      </c>
      <c r="LW91" s="5">
        <f>IFERROR(VLOOKUP((CONCATENATE(RIGHT(CONCATENATE("0",DAY(LW4)),2),RIGHT(CONCATENATE("0",MONTH(LW4)),2))),'[1]Vecimiento Cuotas'!$Y$22:$AA$365,3,0),0)</f>
        <v>0</v>
      </c>
      <c r="LX91" s="5">
        <f>IFERROR(VLOOKUP((CONCATENATE(RIGHT(CONCATENATE("0",DAY(LX4)),2),RIGHT(CONCATENATE("0",MONTH(LX4)),2))),'[1]Vecimiento Cuotas'!$Y$22:$AA$365,3,0),0)</f>
        <v>0</v>
      </c>
      <c r="LY91" s="5">
        <f>IFERROR(VLOOKUP((CONCATENATE(RIGHT(CONCATENATE("0",DAY(LY4)),2),RIGHT(CONCATENATE("0",MONTH(LY4)),2))),'[1]Vecimiento Cuotas'!$Y$22:$AA$365,3,0),0)</f>
        <v>0</v>
      </c>
      <c r="LZ91" s="5">
        <f>IFERROR(VLOOKUP((CONCATENATE(RIGHT(CONCATENATE("0",DAY(LZ4)),2),RIGHT(CONCATENATE("0",MONTH(LZ4)),2))),'[1]Vecimiento Cuotas'!$Y$22:$AA$365,3,0),0)</f>
        <v>0</v>
      </c>
      <c r="MA91" s="5">
        <f>IFERROR(VLOOKUP((CONCATENATE(RIGHT(CONCATENATE("0",DAY(MA4)),2),RIGHT(CONCATENATE("0",MONTH(MA4)),2))),'[1]Vecimiento Cuotas'!$Y$22:$AA$365,3,0),0)</f>
        <v>0</v>
      </c>
      <c r="MB91" s="5">
        <f>IFERROR(VLOOKUP((CONCATENATE(RIGHT(CONCATENATE("0",DAY(MB4)),2),RIGHT(CONCATENATE("0",MONTH(MB4)),2))),'[1]Vecimiento Cuotas'!$Y$22:$AA$365,3,0),0)</f>
        <v>12224.17</v>
      </c>
      <c r="MC91" s="5">
        <f>IFERROR(VLOOKUP((CONCATENATE(RIGHT(CONCATENATE("0",DAY(MC4)),2),RIGHT(CONCATENATE("0",MONTH(MC4)),2))),'[1]Vecimiento Cuotas'!$Y$22:$AA$365,3,0),0)</f>
        <v>0</v>
      </c>
      <c r="MD91" s="5">
        <f>IFERROR(VLOOKUP((CONCATENATE(RIGHT(CONCATENATE("0",DAY(MD4)),2),RIGHT(CONCATENATE("0",MONTH(MD4)),2))),'[1]Vecimiento Cuotas'!$Y$22:$AA$365,3,0),0)</f>
        <v>0</v>
      </c>
      <c r="ME91" s="5">
        <f>IFERROR(VLOOKUP((CONCATENATE(RIGHT(CONCATENATE("0",DAY(ME4)),2),RIGHT(CONCATENATE("0",MONTH(ME4)),2))),'[1]Vecimiento Cuotas'!$Y$22:$AA$365,3,0),0)</f>
        <v>0</v>
      </c>
      <c r="MF91" s="5">
        <f>IFERROR(VLOOKUP((CONCATENATE(RIGHT(CONCATENATE("0",DAY(MF4)),2),RIGHT(CONCATENATE("0",MONTH(MF4)),2))),'[1]Vecimiento Cuotas'!$Y$22:$AA$365,3,0),0)</f>
        <v>0</v>
      </c>
      <c r="MG91" s="5">
        <f>IFERROR(VLOOKUP((CONCATENATE(RIGHT(CONCATENATE("0",DAY(MG4)),2),RIGHT(CONCATENATE("0",MONTH(MG4)),2))),'[1]Vecimiento Cuotas'!$Y$22:$AA$365,3,0),0)</f>
        <v>0</v>
      </c>
      <c r="MH91" s="5">
        <f>IFERROR(VLOOKUP((CONCATENATE(RIGHT(CONCATENATE("0",DAY(MH4)),2),RIGHT(CONCATENATE("0",MONTH(MH4)),2))),'[1]Vecimiento Cuotas'!$Y$22:$AA$365,3,0),0)</f>
        <v>0</v>
      </c>
      <c r="MI91" s="5">
        <f>IFERROR(VLOOKUP((CONCATENATE(RIGHT(CONCATENATE("0",DAY(MI4)),2),RIGHT(CONCATENATE("0",MONTH(MI4)),2))),'[1]Vecimiento Cuotas'!$Y$22:$AA$365,3,0),0)</f>
        <v>0</v>
      </c>
      <c r="MJ91" s="5">
        <f>IFERROR(VLOOKUP((CONCATENATE(RIGHT(CONCATENATE("0",DAY(MJ4)),2),RIGHT(CONCATENATE("0",MONTH(MJ4)),2))),'[1]Vecimiento Cuotas'!$Y$22:$AA$365,3,0),0)</f>
        <v>0</v>
      </c>
      <c r="MK91" s="5">
        <f>IFERROR(VLOOKUP((CONCATENATE(RIGHT(CONCATENATE("0",DAY(MK4)),2),RIGHT(CONCATENATE("0",MONTH(MK4)),2))),'[1]Vecimiento Cuotas'!$Y$22:$AA$365,3,0),0)</f>
        <v>0</v>
      </c>
      <c r="ML91" s="5">
        <f>IFERROR(VLOOKUP((CONCATENATE(RIGHT(CONCATENATE("0",DAY(ML4)),2),RIGHT(CONCATENATE("0",MONTH(ML4)),2))),'[1]Vecimiento Cuotas'!$Y$22:$AA$365,3,0),0)</f>
        <v>0</v>
      </c>
      <c r="MM91" s="5">
        <f>IFERROR(VLOOKUP((CONCATENATE(RIGHT(CONCATENATE("0",DAY(MM4)),2),RIGHT(CONCATENATE("0",MONTH(MM4)),2))),'[1]Vecimiento Cuotas'!$Y$22:$AA$365,3,0),0)</f>
        <v>0</v>
      </c>
      <c r="MN91" s="5">
        <f>IFERROR(VLOOKUP((CONCATENATE(RIGHT(CONCATENATE("0",DAY(MN4)),2),RIGHT(CONCATENATE("0",MONTH(MN4)),2))),'[1]Vecimiento Cuotas'!$Y$22:$AA$365,3,0),0)</f>
        <v>0</v>
      </c>
      <c r="MO91" s="5">
        <f>IFERROR(VLOOKUP((CONCATENATE(RIGHT(CONCATENATE("0",DAY(MO4)),2),RIGHT(CONCATENATE("0",MONTH(MO4)),2))),'[1]Vecimiento Cuotas'!$Y$22:$AA$365,3,0),0)</f>
        <v>0</v>
      </c>
      <c r="MP91" s="5">
        <f>IFERROR(VLOOKUP((CONCATENATE(RIGHT(CONCATENATE("0",DAY(MP4)),2),RIGHT(CONCATENATE("0",MONTH(MP4)),2))),'[1]Vecimiento Cuotas'!$Y$22:$AA$365,3,0),0)</f>
        <v>0</v>
      </c>
      <c r="MQ91" s="5">
        <f>IFERROR(VLOOKUP((CONCATENATE(RIGHT(CONCATENATE("0",DAY(MQ4)),2),RIGHT(CONCATENATE("0",MONTH(MQ4)),2))),'[1]Vecimiento Cuotas'!$Y$22:$AA$365,3,0),0)</f>
        <v>2137.71</v>
      </c>
      <c r="MR91" s="5">
        <f>IFERROR(VLOOKUP((CONCATENATE(RIGHT(CONCATENATE("0",DAY(MR4)),2),RIGHT(CONCATENATE("0",MONTH(MR4)),2))),'[1]Vecimiento Cuotas'!$Y$22:$AA$365,3,0),0)</f>
        <v>0</v>
      </c>
      <c r="MS91" s="5">
        <f>IFERROR(VLOOKUP((CONCATENATE(RIGHT(CONCATENATE("0",DAY(MS4)),2),RIGHT(CONCATENATE("0",MONTH(MS4)),2))),'[1]Vecimiento Cuotas'!$Y$22:$AA$365,3,0),0)</f>
        <v>0</v>
      </c>
      <c r="MT91" s="5">
        <f>IFERROR(VLOOKUP((CONCATENATE(RIGHT(CONCATENATE("0",DAY(MT4)),2),RIGHT(CONCATENATE("0",MONTH(MT4)),2))),'[1]Vecimiento Cuotas'!$Y$22:$AA$365,3,0),0)</f>
        <v>0</v>
      </c>
      <c r="MU91" s="5">
        <f>IFERROR(VLOOKUP((CONCATENATE(RIGHT(CONCATENATE("0",DAY(MU4)),2),RIGHT(CONCATENATE("0",MONTH(MU4)),2))),'[1]Vecimiento Cuotas'!$Y$22:$AA$365,3,0),0)</f>
        <v>0</v>
      </c>
      <c r="MV91" s="5">
        <f>IFERROR(VLOOKUP((CONCATENATE(RIGHT(CONCATENATE("0",DAY(MV4)),2),RIGHT(CONCATENATE("0",MONTH(MV4)),2))),'[1]Vecimiento Cuotas'!$Y$22:$AA$365,3,0),0)</f>
        <v>0</v>
      </c>
      <c r="MW91" s="5">
        <f>IFERROR(VLOOKUP((CONCATENATE(RIGHT(CONCATENATE("0",DAY(MW4)),2),RIGHT(CONCATENATE("0",MONTH(MW4)),2))),'[1]Vecimiento Cuotas'!$Y$22:$AA$365,3,0),0)</f>
        <v>0</v>
      </c>
      <c r="MX91" s="5">
        <f>IFERROR(VLOOKUP((CONCATENATE(RIGHT(CONCATENATE("0",DAY(MX4)),2),RIGHT(CONCATENATE("0",MONTH(MX4)),2))),'[1]Vecimiento Cuotas'!$Y$22:$AA$365,3,0),0)</f>
        <v>0</v>
      </c>
      <c r="MY91" s="5">
        <f>IFERROR(VLOOKUP((CONCATENATE(RIGHT(CONCATENATE("0",DAY(MY4)),2),RIGHT(CONCATENATE("0",MONTH(MY4)),2))),'[1]Vecimiento Cuotas'!$Y$22:$AA$365,3,0),0)</f>
        <v>0</v>
      </c>
      <c r="MZ91" s="5">
        <f>IFERROR(VLOOKUP((CONCATENATE(RIGHT(CONCATENATE("0",DAY(MZ4)),2),RIGHT(CONCATENATE("0",MONTH(MZ4)),2))),'[1]Vecimiento Cuotas'!$Y$22:$AA$365,3,0),0)</f>
        <v>0</v>
      </c>
      <c r="NA91" s="5">
        <f>IFERROR(VLOOKUP((CONCATENATE(RIGHT(CONCATENATE("0",DAY(NA4)),2),RIGHT(CONCATENATE("0",MONTH(NA4)),2))),'[1]Vecimiento Cuotas'!$Y$22:$AA$365,3,0),0)</f>
        <v>0</v>
      </c>
      <c r="NB91" s="5">
        <f>IFERROR(VLOOKUP((CONCATENATE(RIGHT(CONCATENATE("0",DAY(NB4)),2),RIGHT(CONCATENATE("0",MONTH(NB4)),2))),'[1]Vecimiento Cuotas'!$Y$22:$AA$365,3,0),0)</f>
        <v>0</v>
      </c>
    </row>
    <row r="92" spans="1:366" ht="15" hidden="1" customHeight="1" outlineLevel="1">
      <c r="A92" s="1" t="s">
        <v>170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</row>
    <row r="93" spans="1:366" collapsed="1">
      <c r="A93" s="1" t="s">
        <v>164</v>
      </c>
      <c r="B93" s="5">
        <f>IFERROR(VLOOKUP((CONCATENATE(RIGHT(CONCATENATE("0",DAY(B4)),2),RIGHT(CONCATENATE("0",MONTH(B4)),2))),'[1]Vecimiento Cuotas'!$Y$22:$AA$365,2,0),0)</f>
        <v>0</v>
      </c>
      <c r="C93" s="5">
        <f>IFERROR(VLOOKUP((CONCATENATE(RIGHT(CONCATENATE("0",DAY(C4)),2),RIGHT(CONCATENATE("0",MONTH(C4)),2))),'[1]Vecimiento Cuotas'!$Y$22:$AA$365,2,0),0)</f>
        <v>0</v>
      </c>
      <c r="D93" s="5">
        <f>IFERROR(VLOOKUP((CONCATENATE(RIGHT(CONCATENATE("0",DAY(D4)),2),RIGHT(CONCATENATE("0",MONTH(D4)),2))),'[1]Vecimiento Cuotas'!$Y$22:$AA$365,2,0),0)</f>
        <v>0</v>
      </c>
      <c r="E93" s="5">
        <f>IFERROR(VLOOKUP((CONCATENATE(RIGHT(CONCATENATE("0",DAY(E4)),2),RIGHT(CONCATENATE("0",MONTH(E4)),2))),'[1]Vecimiento Cuotas'!$Y$22:$AA$365,2,0),0)</f>
        <v>0</v>
      </c>
      <c r="F93" s="5">
        <f>IFERROR(VLOOKUP((CONCATENATE(RIGHT(CONCATENATE("0",DAY(F4)),2),RIGHT(CONCATENATE("0",MONTH(F4)),2))),'[1]Vecimiento Cuotas'!$Y$22:$AA$365,2,0),0)</f>
        <v>48.55</v>
      </c>
      <c r="G93" s="5">
        <f>IFERROR(VLOOKUP((CONCATENATE(RIGHT(CONCATENATE("0",DAY(G4)),2),RIGHT(CONCATENATE("0",MONTH(G4)),2))),'[1]Vecimiento Cuotas'!$Y$22:$AA$365,2,0),0)</f>
        <v>0</v>
      </c>
      <c r="H93" s="5">
        <f>IFERROR(VLOOKUP((CONCATENATE(RIGHT(CONCATENATE("0",DAY(H4)),2),RIGHT(CONCATENATE("0",MONTH(H4)),2))),'[1]Vecimiento Cuotas'!$Y$22:$AA$365,2,0),0)</f>
        <v>0</v>
      </c>
      <c r="I93" s="5">
        <f>IFERROR(VLOOKUP((CONCATENATE(RIGHT(CONCATENATE("0",DAY(I4)),2),RIGHT(CONCATENATE("0",MONTH(I4)),2))),'[1]Vecimiento Cuotas'!$Y$22:$AA$365,2,0),0)</f>
        <v>0</v>
      </c>
      <c r="J93" s="5">
        <f>IFERROR(VLOOKUP((CONCATENATE(RIGHT(CONCATENATE("0",DAY(J4)),2),RIGHT(CONCATENATE("0",MONTH(J4)),2))),'[1]Vecimiento Cuotas'!$Y$22:$AA$365,2,0),0)</f>
        <v>0</v>
      </c>
      <c r="K93" s="5">
        <f>IFERROR(VLOOKUP((CONCATENATE(RIGHT(CONCATENATE("0",DAY(K4)),2),RIGHT(CONCATENATE("0",MONTH(K4)),2))),'[1]Vecimiento Cuotas'!$Y$22:$AA$365,2,0),0)</f>
        <v>0</v>
      </c>
      <c r="L93" s="5">
        <f>IFERROR(VLOOKUP((CONCATENATE(RIGHT(CONCATENATE("0",DAY(L4)),2),RIGHT(CONCATENATE("0",MONTH(L4)),2))),'[1]Vecimiento Cuotas'!$Y$22:$AA$365,2,0),0)</f>
        <v>0</v>
      </c>
      <c r="M93" s="5">
        <f>IFERROR(VLOOKUP((CONCATENATE(RIGHT(CONCATENATE("0",DAY(M4)),2),RIGHT(CONCATENATE("0",MONTH(M4)),2))),'[1]Vecimiento Cuotas'!$Y$22:$AA$365,2,0),0)</f>
        <v>0</v>
      </c>
      <c r="N93" s="5">
        <f>IFERROR(VLOOKUP((CONCATENATE(RIGHT(CONCATENATE("0",DAY(N4)),2),RIGHT(CONCATENATE("0",MONTH(N4)),2))),'[1]Vecimiento Cuotas'!$Y$22:$AA$365,2,0),0)</f>
        <v>0</v>
      </c>
      <c r="O93" s="5">
        <f>IFERROR(VLOOKUP((CONCATENATE(RIGHT(CONCATENATE("0",DAY(O4)),2),RIGHT(CONCATENATE("0",MONTH(O4)),2))),'[1]Vecimiento Cuotas'!$Y$22:$AA$365,2,0),0)</f>
        <v>0</v>
      </c>
      <c r="P93" s="5">
        <f>IFERROR(VLOOKUP((CONCATENATE(RIGHT(CONCATENATE("0",DAY(P4)),2),RIGHT(CONCATENATE("0",MONTH(P4)),2))),'[1]Vecimiento Cuotas'!$Y$22:$AA$365,2,0),0)</f>
        <v>0</v>
      </c>
      <c r="Q93" s="5">
        <f>IFERROR(VLOOKUP((CONCATENATE(RIGHT(CONCATENATE("0",DAY(Q4)),2),RIGHT(CONCATENATE("0",MONTH(Q4)),2))),'[1]Vecimiento Cuotas'!$Y$22:$AA$365,2,0),0)</f>
        <v>0</v>
      </c>
      <c r="R93" s="5">
        <f>IFERROR(VLOOKUP((CONCATENATE(RIGHT(CONCATENATE("0",DAY(R4)),2),RIGHT(CONCATENATE("0",MONTH(R4)),2))),'[1]Vecimiento Cuotas'!$Y$22:$AA$365,2,0),0)</f>
        <v>0</v>
      </c>
      <c r="S93" s="5">
        <f>IFERROR(VLOOKUP((CONCATENATE(RIGHT(CONCATENATE("0",DAY(S4)),2),RIGHT(CONCATENATE("0",MONTH(S4)),2))),'[1]Vecimiento Cuotas'!$Y$22:$AA$365,2,0),0)</f>
        <v>0</v>
      </c>
      <c r="T93" s="5">
        <f>IFERROR(VLOOKUP((CONCATENATE(RIGHT(CONCATENATE("0",DAY(T4)),2),RIGHT(CONCATENATE("0",MONTH(T4)),2))),'[1]Vecimiento Cuotas'!$Y$22:$AA$365,2,0),0)</f>
        <v>0</v>
      </c>
      <c r="U93" s="5">
        <f>IFERROR(VLOOKUP((CONCATENATE(RIGHT(CONCATENATE("0",DAY(U4)),2),RIGHT(CONCATENATE("0",MONTH(U4)),2))),'[1]Vecimiento Cuotas'!$Y$22:$AA$365,2,0),0)</f>
        <v>15.82</v>
      </c>
      <c r="V93" s="5">
        <f>IFERROR(VLOOKUP((CONCATENATE(RIGHT(CONCATENATE("0",DAY(V4)),2),RIGHT(CONCATENATE("0",MONTH(V4)),2))),'[1]Vecimiento Cuotas'!$Y$22:$AA$365,2,0),0)</f>
        <v>0</v>
      </c>
      <c r="W93" s="5">
        <f>IFERROR(VLOOKUP((CONCATENATE(RIGHT(CONCATENATE("0",DAY(W4)),2),RIGHT(CONCATENATE("0",MONTH(W4)),2))),'[1]Vecimiento Cuotas'!$Y$22:$AA$365,2,0),0)</f>
        <v>0</v>
      </c>
      <c r="X93" s="5">
        <f>IFERROR(VLOOKUP((CONCATENATE(RIGHT(CONCATENATE("0",DAY(X4)),2),RIGHT(CONCATENATE("0",MONTH(X4)),2))),'[1]Vecimiento Cuotas'!$Y$22:$AA$365,2,0),0)</f>
        <v>0</v>
      </c>
      <c r="Y93" s="5">
        <f>IFERROR(VLOOKUP((CONCATENATE(RIGHT(CONCATENATE("0",DAY(Y4)),2),RIGHT(CONCATENATE("0",MONTH(Y4)),2))),'[1]Vecimiento Cuotas'!$Y$22:$AA$365,2,0),0)</f>
        <v>0</v>
      </c>
      <c r="Z93" s="5">
        <f>IFERROR(VLOOKUP((CONCATENATE(RIGHT(CONCATENATE("0",DAY(Z4)),2),RIGHT(CONCATENATE("0",MONTH(Z4)),2))),'[1]Vecimiento Cuotas'!$Y$22:$AA$365,2,0),0)</f>
        <v>0</v>
      </c>
      <c r="AA93" s="5">
        <f>IFERROR(VLOOKUP((CONCATENATE(RIGHT(CONCATENATE("0",DAY(AA4)),2),RIGHT(CONCATENATE("0",MONTH(AA4)),2))),'[1]Vecimiento Cuotas'!$Y$22:$AA$365,2,0),0)</f>
        <v>0</v>
      </c>
      <c r="AB93" s="5">
        <f>IFERROR(VLOOKUP((CONCATENATE(RIGHT(CONCATENATE("0",DAY(AB4)),2),RIGHT(CONCATENATE("0",MONTH(AB4)),2))),'[1]Vecimiento Cuotas'!$Y$22:$AA$365,2,0),0)</f>
        <v>0</v>
      </c>
      <c r="AC93" s="5">
        <f>IFERROR(VLOOKUP((CONCATENATE(RIGHT(CONCATENATE("0",DAY(AC4)),2),RIGHT(CONCATENATE("0",MONTH(AC4)),2))),'[1]Vecimiento Cuotas'!$Y$22:$AA$365,2,0),0)</f>
        <v>0</v>
      </c>
      <c r="AD93" s="5">
        <f>IFERROR(VLOOKUP((CONCATENATE(RIGHT(CONCATENATE("0",DAY(AD4)),2),RIGHT(CONCATENATE("0",MONTH(AD4)),2))),'[1]Vecimiento Cuotas'!$Y$22:$AA$365,2,0),0)</f>
        <v>0</v>
      </c>
      <c r="AE93" s="5">
        <f>IFERROR(VLOOKUP((CONCATENATE(RIGHT(CONCATENATE("0",DAY(AE4)),2),RIGHT(CONCATENATE("0",MONTH(AE4)),2))),'[1]Vecimiento Cuotas'!$Y$22:$AA$365,2,0),0)</f>
        <v>0</v>
      </c>
      <c r="AF93" s="5">
        <f>IFERROR(VLOOKUP((CONCATENATE(RIGHT(CONCATENATE("0",DAY(AF4)),2),RIGHT(CONCATENATE("0",MONTH(AF4)),2))),'[1]Vecimiento Cuotas'!$Y$22:$AA$365,2,0),0)</f>
        <v>0</v>
      </c>
      <c r="AG93" s="5">
        <f>IFERROR(VLOOKUP((CONCATENATE(RIGHT(CONCATENATE("0",DAY(AG4)),2),RIGHT(CONCATENATE("0",MONTH(AG4)),2))),'[1]Vecimiento Cuotas'!$Y$22:$AA$365,2,0),0)</f>
        <v>0</v>
      </c>
      <c r="AH93" s="5">
        <f>IFERROR(VLOOKUP((CONCATENATE(RIGHT(CONCATENATE("0",DAY(AH4)),2),RIGHT(CONCATENATE("0",MONTH(AH4)),2))),'[1]Vecimiento Cuotas'!$Y$22:$AA$365,2,0),0)</f>
        <v>0</v>
      </c>
      <c r="AI93" s="5">
        <f>IFERROR(VLOOKUP((CONCATENATE(RIGHT(CONCATENATE("0",DAY(AI4)),2),RIGHT(CONCATENATE("0",MONTH(AI4)),2))),'[1]Vecimiento Cuotas'!$Y$22:$AA$365,2,0),0)</f>
        <v>0</v>
      </c>
      <c r="AJ93" s="5">
        <f>IFERROR(VLOOKUP((CONCATENATE(RIGHT(CONCATENATE("0",DAY(AJ4)),2),RIGHT(CONCATENATE("0",MONTH(AJ4)),2))),'[1]Vecimiento Cuotas'!$Y$22:$AA$365,2,0),0)</f>
        <v>0</v>
      </c>
      <c r="AK93" s="5">
        <f>IFERROR(VLOOKUP((CONCATENATE(RIGHT(CONCATENATE("0",DAY(AK4)),2),RIGHT(CONCATENATE("0",MONTH(AK4)),2))),'[1]Vecimiento Cuotas'!$Y$22:$AA$365,2,0),0)</f>
        <v>682.72</v>
      </c>
      <c r="AL93" s="5">
        <f>IFERROR(VLOOKUP((CONCATENATE(RIGHT(CONCATENATE("0",DAY(AL4)),2),RIGHT(CONCATENATE("0",MONTH(AL4)),2))),'[1]Vecimiento Cuotas'!$Y$22:$AA$365,2,0),0)</f>
        <v>0</v>
      </c>
      <c r="AM93" s="5">
        <f>IFERROR(VLOOKUP((CONCATENATE(RIGHT(CONCATENATE("0",DAY(AM4)),2),RIGHT(CONCATENATE("0",MONTH(AM4)),2))),'[1]Vecimiento Cuotas'!$Y$22:$AA$365,2,0),0)</f>
        <v>0</v>
      </c>
      <c r="AN93" s="5">
        <f>IFERROR(VLOOKUP((CONCATENATE(RIGHT(CONCATENATE("0",DAY(AN4)),2),RIGHT(CONCATENATE("0",MONTH(AN4)),2))),'[1]Vecimiento Cuotas'!$Y$22:$AA$365,2,0),0)</f>
        <v>0</v>
      </c>
      <c r="AO93" s="5">
        <f>IFERROR(VLOOKUP((CONCATENATE(RIGHT(CONCATENATE("0",DAY(AO4)),2),RIGHT(CONCATENATE("0",MONTH(AO4)),2))),'[1]Vecimiento Cuotas'!$Y$22:$AA$365,2,0),0)</f>
        <v>0</v>
      </c>
      <c r="AP93" s="5">
        <f>IFERROR(VLOOKUP((CONCATENATE(RIGHT(CONCATENATE("0",DAY(AP4)),2),RIGHT(CONCATENATE("0",MONTH(AP4)),2))),'[1]Vecimiento Cuotas'!$Y$22:$AA$365,2,0),0)</f>
        <v>0</v>
      </c>
      <c r="AQ93" s="5">
        <f>IFERROR(VLOOKUP((CONCATENATE(RIGHT(CONCATENATE("0",DAY(AQ4)),2),RIGHT(CONCATENATE("0",MONTH(AQ4)),2))),'[1]Vecimiento Cuotas'!$Y$22:$AA$365,2,0),0)</f>
        <v>0</v>
      </c>
      <c r="AR93" s="5">
        <f>IFERROR(VLOOKUP((CONCATENATE(RIGHT(CONCATENATE("0",DAY(AR4)),2),RIGHT(CONCATENATE("0",MONTH(AR4)),2))),'[1]Vecimiento Cuotas'!$Y$22:$AA$365,2,0),0)</f>
        <v>0</v>
      </c>
      <c r="AS93" s="5">
        <f>IFERROR(VLOOKUP((CONCATENATE(RIGHT(CONCATENATE("0",DAY(AS4)),2),RIGHT(CONCATENATE("0",MONTH(AS4)),2))),'[1]Vecimiento Cuotas'!$Y$22:$AA$365,2,0),0)</f>
        <v>0</v>
      </c>
      <c r="AT93" s="5">
        <f>IFERROR(VLOOKUP((CONCATENATE(RIGHT(CONCATENATE("0",DAY(AT4)),2),RIGHT(CONCATENATE("0",MONTH(AT4)),2))),'[1]Vecimiento Cuotas'!$Y$22:$AA$365,2,0),0)</f>
        <v>0</v>
      </c>
      <c r="AU93" s="5">
        <f>IFERROR(VLOOKUP((CONCATENATE(RIGHT(CONCATENATE("0",DAY(AU4)),2),RIGHT(CONCATENATE("0",MONTH(AU4)),2))),'[1]Vecimiento Cuotas'!$Y$22:$AA$365,2,0),0)</f>
        <v>0</v>
      </c>
      <c r="AV93" s="5">
        <f>IFERROR(VLOOKUP((CONCATENATE(RIGHT(CONCATENATE("0",DAY(AV4)),2),RIGHT(CONCATENATE("0",MONTH(AV4)),2))),'[1]Vecimiento Cuotas'!$Y$22:$AA$365,2,0),0)</f>
        <v>0</v>
      </c>
      <c r="AW93" s="5">
        <f>IFERROR(VLOOKUP((CONCATENATE(RIGHT(CONCATENATE("0",DAY(AW4)),2),RIGHT(CONCATENATE("0",MONTH(AW4)),2))),'[1]Vecimiento Cuotas'!$Y$22:$AA$365,2,0),0)</f>
        <v>0</v>
      </c>
      <c r="AX93" s="5">
        <f>IFERROR(VLOOKUP((CONCATENATE(RIGHT(CONCATENATE("0",DAY(AX4)),2),RIGHT(CONCATENATE("0",MONTH(AX4)),2))),'[1]Vecimiento Cuotas'!$Y$22:$AA$365,2,0),0)</f>
        <v>0</v>
      </c>
      <c r="AY93" s="5">
        <f>IFERROR(VLOOKUP((CONCATENATE(RIGHT(CONCATENATE("0",DAY(AY4)),2),RIGHT(CONCATENATE("0",MONTH(AY4)),2))),'[1]Vecimiento Cuotas'!$Y$22:$AA$365,2,0),0)</f>
        <v>0</v>
      </c>
      <c r="AZ93" s="5">
        <f>IFERROR(VLOOKUP((CONCATENATE(RIGHT(CONCATENATE("0",DAY(AZ4)),2),RIGHT(CONCATENATE("0",MONTH(AZ4)),2))),'[1]Vecimiento Cuotas'!$Y$22:$AA$365,2,0),0)</f>
        <v>112.71</v>
      </c>
      <c r="BA93" s="5">
        <f>IFERROR(VLOOKUP((CONCATENATE(RIGHT(CONCATENATE("0",DAY(BA4)),2),RIGHT(CONCATENATE("0",MONTH(BA4)),2))),'[1]Vecimiento Cuotas'!$Y$22:$AA$365,2,0),0)</f>
        <v>0</v>
      </c>
      <c r="BB93" s="5">
        <f>IFERROR(VLOOKUP((CONCATENATE(RIGHT(CONCATENATE("0",DAY(BB4)),2),RIGHT(CONCATENATE("0",MONTH(BB4)),2))),'[1]Vecimiento Cuotas'!$Y$22:$AA$365,2,0),0)</f>
        <v>0</v>
      </c>
      <c r="BC93" s="5">
        <f>IFERROR(VLOOKUP((CONCATENATE(RIGHT(CONCATENATE("0",DAY(BC4)),2),RIGHT(CONCATENATE("0",MONTH(BC4)),2))),'[1]Vecimiento Cuotas'!$Y$22:$AA$365,2,0),0)</f>
        <v>0</v>
      </c>
      <c r="BD93" s="5">
        <f>IFERROR(VLOOKUP((CONCATENATE(RIGHT(CONCATENATE("0",DAY(BD4)),2),RIGHT(CONCATENATE("0",MONTH(BD4)),2))),'[1]Vecimiento Cuotas'!$Y$22:$AA$365,2,0),0)</f>
        <v>0</v>
      </c>
      <c r="BE93" s="5">
        <f>IFERROR(VLOOKUP((CONCATENATE(RIGHT(CONCATENATE("0",DAY(BE4)),2),RIGHT(CONCATENATE("0",MONTH(BE4)),2))),'[1]Vecimiento Cuotas'!$Y$22:$AA$365,2,0),0)</f>
        <v>0</v>
      </c>
      <c r="BF93" s="5">
        <f>IFERROR(VLOOKUP((CONCATENATE(RIGHT(CONCATENATE("0",DAY(BF4)),2),RIGHT(CONCATENATE("0",MONTH(BF4)),2))),'[1]Vecimiento Cuotas'!$Y$22:$AA$365,2,0),0)</f>
        <v>0</v>
      </c>
      <c r="BG93" s="5">
        <f>IFERROR(VLOOKUP((CONCATENATE(RIGHT(CONCATENATE("0",DAY(BG4)),2),RIGHT(CONCATENATE("0",MONTH(BG4)),2))),'[1]Vecimiento Cuotas'!$Y$22:$AA$365,2,0),0)</f>
        <v>0</v>
      </c>
      <c r="BH93" s="5">
        <f>IFERROR(VLOOKUP((CONCATENATE(RIGHT(CONCATENATE("0",DAY(BH4)),2),RIGHT(CONCATENATE("0",MONTH(BH4)),2))),'[1]Vecimiento Cuotas'!$Y$22:$AA$365,2,0),0)</f>
        <v>0</v>
      </c>
      <c r="BI93" s="5">
        <f>IFERROR(VLOOKUP((CONCATENATE(RIGHT(CONCATENATE("0",DAY(BI4)),2),RIGHT(CONCATENATE("0",MONTH(BI4)),2))),'[1]Vecimiento Cuotas'!$Y$22:$AA$365,2,0),0)</f>
        <v>0</v>
      </c>
      <c r="BJ93" s="5">
        <f>IFERROR(VLOOKUP((CONCATENATE(RIGHT(CONCATENATE("0",DAY(BJ4)),2),RIGHT(CONCATENATE("0",MONTH(BJ4)),2))),'[1]Vecimiento Cuotas'!$Y$22:$AA$365,2,0),0)</f>
        <v>0</v>
      </c>
      <c r="BK93" s="5">
        <f>IFERROR(VLOOKUP((CONCATENATE(RIGHT(CONCATENATE("0",DAY(BK4)),2),RIGHT(CONCATENATE("0",MONTH(BK4)),2))),'[1]Vecimiento Cuotas'!$Y$22:$AA$365,2,0),0)</f>
        <v>0</v>
      </c>
      <c r="BL93" s="5">
        <f>IFERROR(VLOOKUP((CONCATENATE(RIGHT(CONCATENATE("0",DAY(BL4)),2),RIGHT(CONCATENATE("0",MONTH(BL4)),2))),'[1]Vecimiento Cuotas'!$Y$22:$AA$365,2,0),0)</f>
        <v>0</v>
      </c>
      <c r="BM93" s="5">
        <f>IFERROR(VLOOKUP((CONCATENATE(RIGHT(CONCATENATE("0",DAY(BM4)),2),RIGHT(CONCATENATE("0",MONTH(BM4)),2))),'[1]Vecimiento Cuotas'!$Y$22:$AA$365,2,0),0)</f>
        <v>734.34</v>
      </c>
      <c r="BN93" s="5">
        <f>IFERROR(VLOOKUP((CONCATENATE(RIGHT(CONCATENATE("0",DAY(BN4)),2),RIGHT(CONCATENATE("0",MONTH(BN4)),2))),'[1]Vecimiento Cuotas'!$Y$22:$AA$365,2,0),0)</f>
        <v>0</v>
      </c>
      <c r="BO93" s="5">
        <f>IFERROR(VLOOKUP((CONCATENATE(RIGHT(CONCATENATE("0",DAY(BO4)),2),RIGHT(CONCATENATE("0",MONTH(BO4)),2))),'[1]Vecimiento Cuotas'!$Y$22:$AA$365,2,0),0)</f>
        <v>0</v>
      </c>
      <c r="BP93" s="5">
        <f>IFERROR(VLOOKUP((CONCATENATE(RIGHT(CONCATENATE("0",DAY(BP4)),2),RIGHT(CONCATENATE("0",MONTH(BP4)),2))),'[1]Vecimiento Cuotas'!$Y$22:$AA$365,2,0),0)</f>
        <v>0</v>
      </c>
      <c r="BQ93" s="5">
        <f>IFERROR(VLOOKUP((CONCATENATE(RIGHT(CONCATENATE("0",DAY(BQ4)),2),RIGHT(CONCATENATE("0",MONTH(BQ4)),2))),'[1]Vecimiento Cuotas'!$Y$22:$AA$365,2,0),0)</f>
        <v>0</v>
      </c>
      <c r="BR93" s="5">
        <f>IFERROR(VLOOKUP((CONCATENATE(RIGHT(CONCATENATE("0",DAY(BR4)),2),RIGHT(CONCATENATE("0",MONTH(BR4)),2))),'[1]Vecimiento Cuotas'!$Y$22:$AA$365,2,0),0)</f>
        <v>0</v>
      </c>
      <c r="BS93" s="5">
        <f>IFERROR(VLOOKUP((CONCATENATE(RIGHT(CONCATENATE("0",DAY(BS4)),2),RIGHT(CONCATENATE("0",MONTH(BS4)),2))),'[1]Vecimiento Cuotas'!$Y$22:$AA$365,2,0),0)</f>
        <v>0</v>
      </c>
      <c r="BT93" s="5">
        <f>IFERROR(VLOOKUP((CONCATENATE(RIGHT(CONCATENATE("0",DAY(BT4)),2),RIGHT(CONCATENATE("0",MONTH(BT4)),2))),'[1]Vecimiento Cuotas'!$Y$22:$AA$365,2,0),0)</f>
        <v>0</v>
      </c>
      <c r="BU93" s="5">
        <f>IFERROR(VLOOKUP((CONCATENATE(RIGHT(CONCATENATE("0",DAY(BU4)),2),RIGHT(CONCATENATE("0",MONTH(BU4)),2))),'[1]Vecimiento Cuotas'!$Y$22:$AA$365,2,0),0)</f>
        <v>0</v>
      </c>
      <c r="BV93" s="5">
        <f>IFERROR(VLOOKUP((CONCATENATE(RIGHT(CONCATENATE("0",DAY(BV4)),2),RIGHT(CONCATENATE("0",MONTH(BV4)),2))),'[1]Vecimiento Cuotas'!$Y$22:$AA$365,2,0),0)</f>
        <v>0</v>
      </c>
      <c r="BW93" s="5">
        <f>IFERROR(VLOOKUP((CONCATENATE(RIGHT(CONCATENATE("0",DAY(BW4)),2),RIGHT(CONCATENATE("0",MONTH(BW4)),2))),'[1]Vecimiento Cuotas'!$Y$22:$AA$365,2,0),0)</f>
        <v>0</v>
      </c>
      <c r="BX93" s="5">
        <f>IFERROR(VLOOKUP((CONCATENATE(RIGHT(CONCATENATE("0",DAY(BX4)),2),RIGHT(CONCATENATE("0",MONTH(BX4)),2))),'[1]Vecimiento Cuotas'!$Y$22:$AA$365,2,0),0)</f>
        <v>0</v>
      </c>
      <c r="BY93" s="5">
        <f>IFERROR(VLOOKUP((CONCATENATE(RIGHT(CONCATENATE("0",DAY(BY4)),2),RIGHT(CONCATENATE("0",MONTH(BY4)),2))),'[1]Vecimiento Cuotas'!$Y$22:$AA$365,2,0),0)</f>
        <v>0</v>
      </c>
      <c r="BZ93" s="5">
        <f>IFERROR(VLOOKUP((CONCATENATE(RIGHT(CONCATENATE("0",DAY(BZ4)),2),RIGHT(CONCATENATE("0",MONTH(BZ4)),2))),'[1]Vecimiento Cuotas'!$Y$22:$AA$365,2,0),0)</f>
        <v>0</v>
      </c>
      <c r="CA93" s="5">
        <f>IFERROR(VLOOKUP((CONCATENATE(RIGHT(CONCATENATE("0",DAY(CA4)),2),RIGHT(CONCATENATE("0",MONTH(CA4)),2))),'[1]Vecimiento Cuotas'!$Y$22:$AA$365,2,0),0)</f>
        <v>0</v>
      </c>
      <c r="CB93" s="5">
        <f>IFERROR(VLOOKUP((CONCATENATE(RIGHT(CONCATENATE("0",DAY(CB4)),2),RIGHT(CONCATENATE("0",MONTH(CB4)),2))),'[1]Vecimiento Cuotas'!$Y$22:$AA$365,2,0),0)</f>
        <v>107.44999999999999</v>
      </c>
      <c r="CC93" s="5">
        <f>IFERROR(VLOOKUP((CONCATENATE(RIGHT(CONCATENATE("0",DAY(CC4)),2),RIGHT(CONCATENATE("0",MONTH(CC4)),2))),'[1]Vecimiento Cuotas'!$Y$22:$AA$365,2,0),0)</f>
        <v>0</v>
      </c>
      <c r="CD93" s="5">
        <f>IFERROR(VLOOKUP((CONCATENATE(RIGHT(CONCATENATE("0",DAY(CD4)),2),RIGHT(CONCATENATE("0",MONTH(CD4)),2))),'[1]Vecimiento Cuotas'!$Y$22:$AA$365,2,0),0)</f>
        <v>0</v>
      </c>
      <c r="CE93" s="5">
        <f>IFERROR(VLOOKUP((CONCATENATE(RIGHT(CONCATENATE("0",DAY(CE4)),2),RIGHT(CONCATENATE("0",MONTH(CE4)),2))),'[1]Vecimiento Cuotas'!$Y$22:$AA$365,2,0),0)</f>
        <v>0</v>
      </c>
      <c r="CF93" s="5">
        <f>IFERROR(VLOOKUP((CONCATENATE(RIGHT(CONCATENATE("0",DAY(CF4)),2),RIGHT(CONCATENATE("0",MONTH(CF4)),2))),'[1]Vecimiento Cuotas'!$Y$22:$AA$365,2,0),0)</f>
        <v>0</v>
      </c>
      <c r="CG93" s="5">
        <f>IFERROR(VLOOKUP((CONCATENATE(RIGHT(CONCATENATE("0",DAY(CG4)),2),RIGHT(CONCATENATE("0",MONTH(CG4)),2))),'[1]Vecimiento Cuotas'!$Y$22:$AA$365,2,0),0)</f>
        <v>0</v>
      </c>
      <c r="CH93" s="5">
        <f>IFERROR(VLOOKUP((CONCATENATE(RIGHT(CONCATENATE("0",DAY(CH4)),2),RIGHT(CONCATENATE("0",MONTH(CH4)),2))),'[1]Vecimiento Cuotas'!$Y$22:$AA$365,2,0),0)</f>
        <v>0</v>
      </c>
      <c r="CI93" s="5">
        <f>IFERROR(VLOOKUP((CONCATENATE(RIGHT(CONCATENATE("0",DAY(CI4)),2),RIGHT(CONCATENATE("0",MONTH(CI4)),2))),'[1]Vecimiento Cuotas'!$Y$22:$AA$365,2,0),0)</f>
        <v>0</v>
      </c>
      <c r="CJ93" s="5">
        <f>IFERROR(VLOOKUP((CONCATENATE(RIGHT(CONCATENATE("0",DAY(CJ4)),2),RIGHT(CONCATENATE("0",MONTH(CJ4)),2))),'[1]Vecimiento Cuotas'!$Y$22:$AA$365,2,0),0)</f>
        <v>0</v>
      </c>
      <c r="CK93" s="5">
        <f>IFERROR(VLOOKUP((CONCATENATE(RIGHT(CONCATENATE("0",DAY(CK4)),2),RIGHT(CONCATENATE("0",MONTH(CK4)),2))),'[1]Vecimiento Cuotas'!$Y$22:$AA$365,2,0),0)</f>
        <v>0</v>
      </c>
      <c r="CL93" s="5">
        <f>IFERROR(VLOOKUP((CONCATENATE(RIGHT(CONCATENATE("0",DAY(CL4)),2),RIGHT(CONCATENATE("0",MONTH(CL4)),2))),'[1]Vecimiento Cuotas'!$Y$22:$AA$365,2,0),0)</f>
        <v>0</v>
      </c>
      <c r="CM93" s="5">
        <f>IFERROR(VLOOKUP((CONCATENATE(RIGHT(CONCATENATE("0",DAY(CM4)),2),RIGHT(CONCATENATE("0",MONTH(CM4)),2))),'[1]Vecimiento Cuotas'!$Y$22:$AA$365,2,0),0)</f>
        <v>0</v>
      </c>
      <c r="CN93" s="5">
        <f>IFERROR(VLOOKUP((CONCATENATE(RIGHT(CONCATENATE("0",DAY(CN4)),2),RIGHT(CONCATENATE("0",MONTH(CN4)),2))),'[1]Vecimiento Cuotas'!$Y$22:$AA$365,2,0),0)</f>
        <v>0</v>
      </c>
      <c r="CO93" s="5">
        <f>IFERROR(VLOOKUP((CONCATENATE(RIGHT(CONCATENATE("0",DAY(CO4)),2),RIGHT(CONCATENATE("0",MONTH(CO4)),2))),'[1]Vecimiento Cuotas'!$Y$22:$AA$365,2,0),0)</f>
        <v>0</v>
      </c>
      <c r="CP93" s="5">
        <f>IFERROR(VLOOKUP((CONCATENATE(RIGHT(CONCATENATE("0",DAY(CP4)),2),RIGHT(CONCATENATE("0",MONTH(CP4)),2))),'[1]Vecimiento Cuotas'!$Y$22:$AA$365,2,0),0)</f>
        <v>0</v>
      </c>
      <c r="CQ93" s="5">
        <f>IFERROR(VLOOKUP((CONCATENATE(RIGHT(CONCATENATE("0",DAY(CQ4)),2),RIGHT(CONCATENATE("0",MONTH(CQ4)),2))),'[1]Vecimiento Cuotas'!$Y$22:$AA$365,2,0),0)</f>
        <v>0</v>
      </c>
      <c r="CR93" s="5">
        <f>IFERROR(VLOOKUP((CONCATENATE(RIGHT(CONCATENATE("0",DAY(CR4)),2),RIGHT(CONCATENATE("0",MONTH(CR4)),2))),'[1]Vecimiento Cuotas'!$Y$22:$AA$365,2,0),0)</f>
        <v>773.02</v>
      </c>
      <c r="CS93" s="5">
        <f>IFERROR(VLOOKUP((CONCATENATE(RIGHT(CONCATENATE("0",DAY(CS4)),2),RIGHT(CONCATENATE("0",MONTH(CS4)),2))),'[1]Vecimiento Cuotas'!$Y$22:$AA$365,2,0),0)</f>
        <v>0</v>
      </c>
      <c r="CT93" s="5">
        <f>IFERROR(VLOOKUP((CONCATENATE(RIGHT(CONCATENATE("0",DAY(CT4)),2),RIGHT(CONCATENATE("0",MONTH(CT4)),2))),'[1]Vecimiento Cuotas'!$Y$22:$AA$365,2,0),0)</f>
        <v>0</v>
      </c>
      <c r="CU93" s="5">
        <f>IFERROR(VLOOKUP((CONCATENATE(RIGHT(CONCATENATE("0",DAY(CU4)),2),RIGHT(CONCATENATE("0",MONTH(CU4)),2))),'[1]Vecimiento Cuotas'!$Y$22:$AA$365,2,0),0)</f>
        <v>0</v>
      </c>
      <c r="CV93" s="5">
        <f>IFERROR(VLOOKUP((CONCATENATE(RIGHT(CONCATENATE("0",DAY(CV4)),2),RIGHT(CONCATENATE("0",MONTH(CV4)),2))),'[1]Vecimiento Cuotas'!$Y$22:$AA$365,2,0),0)</f>
        <v>0</v>
      </c>
      <c r="CW93" s="5">
        <f>IFERROR(VLOOKUP((CONCATENATE(RIGHT(CONCATENATE("0",DAY(CW4)),2),RIGHT(CONCATENATE("0",MONTH(CW4)),2))),'[1]Vecimiento Cuotas'!$Y$22:$AA$365,2,0),0)</f>
        <v>0</v>
      </c>
      <c r="CX93" s="5">
        <f>IFERROR(VLOOKUP((CONCATENATE(RIGHT(CONCATENATE("0",DAY(CX4)),2),RIGHT(CONCATENATE("0",MONTH(CX4)),2))),'[1]Vecimiento Cuotas'!$Y$22:$AA$365,2,0),0)</f>
        <v>0</v>
      </c>
      <c r="CY93" s="5">
        <f>IFERROR(VLOOKUP((CONCATENATE(RIGHT(CONCATENATE("0",DAY(CY4)),2),RIGHT(CONCATENATE("0",MONTH(CY4)),2))),'[1]Vecimiento Cuotas'!$Y$22:$AA$365,2,0),0)</f>
        <v>0</v>
      </c>
      <c r="CZ93" s="5">
        <f>IFERROR(VLOOKUP((CONCATENATE(RIGHT(CONCATENATE("0",DAY(CZ4)),2),RIGHT(CONCATENATE("0",MONTH(CZ4)),2))),'[1]Vecimiento Cuotas'!$Y$22:$AA$365,2,0),0)</f>
        <v>0</v>
      </c>
      <c r="DA93" s="5">
        <f>IFERROR(VLOOKUP((CONCATENATE(RIGHT(CONCATENATE("0",DAY(DA4)),2),RIGHT(CONCATENATE("0",MONTH(DA4)),2))),'[1]Vecimiento Cuotas'!$Y$22:$AA$365,2,0),0)</f>
        <v>0</v>
      </c>
      <c r="DB93" s="5">
        <f>IFERROR(VLOOKUP((CONCATENATE(RIGHT(CONCATENATE("0",DAY(DB4)),2),RIGHT(CONCATENATE("0",MONTH(DB4)),2))),'[1]Vecimiento Cuotas'!$Y$22:$AA$365,2,0),0)</f>
        <v>0</v>
      </c>
      <c r="DC93" s="5">
        <f>IFERROR(VLOOKUP((CONCATENATE(RIGHT(CONCATENATE("0",DAY(DC4)),2),RIGHT(CONCATENATE("0",MONTH(DC4)),2))),'[1]Vecimiento Cuotas'!$Y$22:$AA$365,2,0),0)</f>
        <v>0</v>
      </c>
      <c r="DD93" s="5">
        <f>IFERROR(VLOOKUP((CONCATENATE(RIGHT(CONCATENATE("0",DAY(DD4)),2),RIGHT(CONCATENATE("0",MONTH(DD4)),2))),'[1]Vecimiento Cuotas'!$Y$22:$AA$365,2,0),0)</f>
        <v>0</v>
      </c>
      <c r="DE93" s="5">
        <f>IFERROR(VLOOKUP((CONCATENATE(RIGHT(CONCATENATE("0",DAY(DE4)),2),RIGHT(CONCATENATE("0",MONTH(DE4)),2))),'[1]Vecimiento Cuotas'!$Y$22:$AA$365,2,0),0)</f>
        <v>0</v>
      </c>
      <c r="DF93" s="5">
        <f>IFERROR(VLOOKUP((CONCATENATE(RIGHT(CONCATENATE("0",DAY(DF4)),2),RIGHT(CONCATENATE("0",MONTH(DF4)),2))),'[1]Vecimiento Cuotas'!$Y$22:$AA$365,2,0),0)</f>
        <v>0</v>
      </c>
      <c r="DG93" s="5">
        <f>IFERROR(VLOOKUP((CONCATENATE(RIGHT(CONCATENATE("0",DAY(DG4)),2),RIGHT(CONCATENATE("0",MONTH(DG4)),2))),'[1]Vecimiento Cuotas'!$Y$22:$AA$365,2,0),0)</f>
        <v>104.88</v>
      </c>
      <c r="DH93" s="5">
        <f>IFERROR(VLOOKUP((CONCATENATE(RIGHT(CONCATENATE("0",DAY(DH4)),2),RIGHT(CONCATENATE("0",MONTH(DH4)),2))),'[1]Vecimiento Cuotas'!$Y$22:$AA$365,2,0),0)</f>
        <v>0</v>
      </c>
      <c r="DI93" s="5">
        <f>IFERROR(VLOOKUP((CONCATENATE(RIGHT(CONCATENATE("0",DAY(DI4)),2),RIGHT(CONCATENATE("0",MONTH(DI4)),2))),'[1]Vecimiento Cuotas'!$Y$22:$AA$365,2,0),0)</f>
        <v>0</v>
      </c>
      <c r="DJ93" s="5">
        <f>IFERROR(VLOOKUP((CONCATENATE(RIGHT(CONCATENATE("0",DAY(DJ4)),2),RIGHT(CONCATENATE("0",MONTH(DJ4)),2))),'[1]Vecimiento Cuotas'!$Y$22:$AA$365,2,0),0)</f>
        <v>0</v>
      </c>
      <c r="DK93" s="5">
        <f>IFERROR(VLOOKUP((CONCATENATE(RIGHT(CONCATENATE("0",DAY(DK4)),2),RIGHT(CONCATENATE("0",MONTH(DK4)),2))),'[1]Vecimiento Cuotas'!$Y$22:$AA$365,2,0),0)</f>
        <v>0</v>
      </c>
      <c r="DL93" s="5">
        <f>IFERROR(VLOOKUP((CONCATENATE(RIGHT(CONCATENATE("0",DAY(DL4)),2),RIGHT(CONCATENATE("0",MONTH(DL4)),2))),'[1]Vecimiento Cuotas'!$Y$22:$AA$365,2,0),0)</f>
        <v>0</v>
      </c>
      <c r="DM93" s="5">
        <f>IFERROR(VLOOKUP((CONCATENATE(RIGHT(CONCATENATE("0",DAY(DM4)),2),RIGHT(CONCATENATE("0",MONTH(DM4)),2))),'[1]Vecimiento Cuotas'!$Y$22:$AA$365,2,0),0)</f>
        <v>0</v>
      </c>
      <c r="DN93" s="5">
        <f>IFERROR(VLOOKUP((CONCATENATE(RIGHT(CONCATENATE("0",DAY(DN4)),2),RIGHT(CONCATENATE("0",MONTH(DN4)),2))),'[1]Vecimiento Cuotas'!$Y$22:$AA$365,2,0),0)</f>
        <v>0</v>
      </c>
      <c r="DO93" s="5">
        <f>IFERROR(VLOOKUP((CONCATENATE(RIGHT(CONCATENATE("0",DAY(DO4)),2),RIGHT(CONCATENATE("0",MONTH(DO4)),2))),'[1]Vecimiento Cuotas'!$Y$22:$AA$365,2,0),0)</f>
        <v>0</v>
      </c>
      <c r="DP93" s="5">
        <f>IFERROR(VLOOKUP((CONCATENATE(RIGHT(CONCATENATE("0",DAY(DP4)),2),RIGHT(CONCATENATE("0",MONTH(DP4)),2))),'[1]Vecimiento Cuotas'!$Y$22:$AA$365,2,0),0)</f>
        <v>0</v>
      </c>
      <c r="DQ93" s="5">
        <f>IFERROR(VLOOKUP((CONCATENATE(RIGHT(CONCATENATE("0",DAY(DQ4)),2),RIGHT(CONCATENATE("0",MONTH(DQ4)),2))),'[1]Vecimiento Cuotas'!$Y$22:$AA$365,2,0),0)</f>
        <v>0</v>
      </c>
      <c r="DR93" s="5">
        <f>IFERROR(VLOOKUP((CONCATENATE(RIGHT(CONCATENATE("0",DAY(DR4)),2),RIGHT(CONCATENATE("0",MONTH(DR4)),2))),'[1]Vecimiento Cuotas'!$Y$22:$AA$365,2,0),0)</f>
        <v>0</v>
      </c>
      <c r="DS93" s="5">
        <f>IFERROR(VLOOKUP((CONCATENATE(RIGHT(CONCATENATE("0",DAY(DS4)),2),RIGHT(CONCATENATE("0",MONTH(DS4)),2))),'[1]Vecimiento Cuotas'!$Y$22:$AA$365,2,0),0)</f>
        <v>0</v>
      </c>
      <c r="DT93" s="5">
        <f>IFERROR(VLOOKUP((CONCATENATE(RIGHT(CONCATENATE("0",DAY(DT4)),2),RIGHT(CONCATENATE("0",MONTH(DT4)),2))),'[1]Vecimiento Cuotas'!$Y$22:$AA$365,2,0),0)</f>
        <v>0</v>
      </c>
      <c r="DU93" s="5">
        <f>IFERROR(VLOOKUP((CONCATENATE(RIGHT(CONCATENATE("0",DAY(DU4)),2),RIGHT(CONCATENATE("0",MONTH(DU4)),2))),'[1]Vecimiento Cuotas'!$Y$22:$AA$365,2,0),0)</f>
        <v>0</v>
      </c>
      <c r="DV93" s="5">
        <f>IFERROR(VLOOKUP((CONCATENATE(RIGHT(CONCATENATE("0",DAY(DV4)),2),RIGHT(CONCATENATE("0",MONTH(DV4)),2))),'[1]Vecimiento Cuotas'!$Y$22:$AA$365,2,0),0)</f>
        <v>752.81</v>
      </c>
      <c r="DW93" s="5">
        <f>IFERROR(VLOOKUP((CONCATENATE(RIGHT(CONCATENATE("0",DAY(DW4)),2),RIGHT(CONCATENATE("0",MONTH(DW4)),2))),'[1]Vecimiento Cuotas'!$Y$22:$AA$365,2,0),0)</f>
        <v>0</v>
      </c>
      <c r="DX93" s="5">
        <f>IFERROR(VLOOKUP((CONCATENATE(RIGHT(CONCATENATE("0",DAY(DX4)),2),RIGHT(CONCATENATE("0",MONTH(DX4)),2))),'[1]Vecimiento Cuotas'!$Y$22:$AA$365,2,0),0)</f>
        <v>0</v>
      </c>
      <c r="DY93" s="5">
        <f>IFERROR(VLOOKUP((CONCATENATE(RIGHT(CONCATENATE("0",DAY(DY4)),2),RIGHT(CONCATENATE("0",MONTH(DY4)),2))),'[1]Vecimiento Cuotas'!$Y$22:$AA$365,2,0),0)</f>
        <v>0</v>
      </c>
      <c r="DZ93" s="5">
        <f>IFERROR(VLOOKUP((CONCATENATE(RIGHT(CONCATENATE("0",DAY(DZ4)),2),RIGHT(CONCATENATE("0",MONTH(DZ4)),2))),'[1]Vecimiento Cuotas'!$Y$22:$AA$365,2,0),0)</f>
        <v>0</v>
      </c>
      <c r="EA93" s="5">
        <f>IFERROR(VLOOKUP((CONCATENATE(RIGHT(CONCATENATE("0",DAY(EA4)),2),RIGHT(CONCATENATE("0",MONTH(EA4)),2))),'[1]Vecimiento Cuotas'!$Y$22:$AA$365,2,0),0)</f>
        <v>0</v>
      </c>
      <c r="EB93" s="5">
        <f>IFERROR(VLOOKUP((CONCATENATE(RIGHT(CONCATENATE("0",DAY(EB4)),2),RIGHT(CONCATENATE("0",MONTH(EB4)),2))),'[1]Vecimiento Cuotas'!$Y$22:$AA$365,2,0),0)</f>
        <v>0</v>
      </c>
      <c r="EC93" s="5">
        <f>IFERROR(VLOOKUP((CONCATENATE(RIGHT(CONCATENATE("0",DAY(EC4)),2),RIGHT(CONCATENATE("0",MONTH(EC4)),2))),'[1]Vecimiento Cuotas'!$Y$22:$AA$365,2,0),0)</f>
        <v>0</v>
      </c>
      <c r="ED93" s="5">
        <f>IFERROR(VLOOKUP((CONCATENATE(RIGHT(CONCATENATE("0",DAY(ED4)),2),RIGHT(CONCATENATE("0",MONTH(ED4)),2))),'[1]Vecimiento Cuotas'!$Y$22:$AA$365,2,0),0)</f>
        <v>0</v>
      </c>
      <c r="EE93" s="5">
        <f>IFERROR(VLOOKUP((CONCATENATE(RIGHT(CONCATENATE("0",DAY(EE4)),2),RIGHT(CONCATENATE("0",MONTH(EE4)),2))),'[1]Vecimiento Cuotas'!$Y$22:$AA$365,2,0),0)</f>
        <v>0</v>
      </c>
      <c r="EF93" s="5">
        <f>IFERROR(VLOOKUP((CONCATENATE(RIGHT(CONCATENATE("0",DAY(EF4)),2),RIGHT(CONCATENATE("0",MONTH(EF4)),2))),'[1]Vecimiento Cuotas'!$Y$22:$AA$365,2,0),0)</f>
        <v>0</v>
      </c>
      <c r="EG93" s="5">
        <f>IFERROR(VLOOKUP((CONCATENATE(RIGHT(CONCATENATE("0",DAY(EG4)),2),RIGHT(CONCATENATE("0",MONTH(EG4)),2))),'[1]Vecimiento Cuotas'!$Y$22:$AA$365,2,0),0)</f>
        <v>0</v>
      </c>
      <c r="EH93" s="5">
        <f>IFERROR(VLOOKUP((CONCATENATE(RIGHT(CONCATENATE("0",DAY(EH4)),2),RIGHT(CONCATENATE("0",MONTH(EH4)),2))),'[1]Vecimiento Cuotas'!$Y$22:$AA$365,2,0),0)</f>
        <v>0</v>
      </c>
      <c r="EI93" s="5">
        <f>IFERROR(VLOOKUP((CONCATENATE(RIGHT(CONCATENATE("0",DAY(EI4)),2),RIGHT(CONCATENATE("0",MONTH(EI4)),2))),'[1]Vecimiento Cuotas'!$Y$22:$AA$365,2,0),0)</f>
        <v>0</v>
      </c>
      <c r="EJ93" s="5">
        <f>IFERROR(VLOOKUP((CONCATENATE(RIGHT(CONCATENATE("0",DAY(EJ4)),2),RIGHT(CONCATENATE("0",MONTH(EJ4)),2))),'[1]Vecimiento Cuotas'!$Y$22:$AA$365,2,0),0)</f>
        <v>0</v>
      </c>
      <c r="EK93" s="5">
        <f>IFERROR(VLOOKUP((CONCATENATE(RIGHT(CONCATENATE("0",DAY(EK4)),2),RIGHT(CONCATENATE("0",MONTH(EK4)),2))),'[1]Vecimiento Cuotas'!$Y$22:$AA$365,2,0),0)</f>
        <v>102.85</v>
      </c>
      <c r="EL93" s="5">
        <f>IFERROR(VLOOKUP((CONCATENATE(RIGHT(CONCATENATE("0",DAY(EL4)),2),RIGHT(CONCATENATE("0",MONTH(EL4)),2))),'[1]Vecimiento Cuotas'!$Y$22:$AA$365,2,0),0)</f>
        <v>0</v>
      </c>
      <c r="EM93" s="5">
        <f>IFERROR(VLOOKUP((CONCATENATE(RIGHT(CONCATENATE("0",DAY(EM4)),2),RIGHT(CONCATENATE("0",MONTH(EM4)),2))),'[1]Vecimiento Cuotas'!$Y$22:$AA$365,2,0),0)</f>
        <v>0</v>
      </c>
      <c r="EN93" s="5">
        <f>IFERROR(VLOOKUP((CONCATENATE(RIGHT(CONCATENATE("0",DAY(EN4)),2),RIGHT(CONCATENATE("0",MONTH(EN4)),2))),'[1]Vecimiento Cuotas'!$Y$22:$AA$365,2,0),0)</f>
        <v>0</v>
      </c>
      <c r="EO93" s="5">
        <f>IFERROR(VLOOKUP((CONCATENATE(RIGHT(CONCATENATE("0",DAY(EO4)),2),RIGHT(CONCATENATE("0",MONTH(EO4)),2))),'[1]Vecimiento Cuotas'!$Y$22:$AA$365,2,0),0)</f>
        <v>0</v>
      </c>
      <c r="EP93" s="5">
        <f>IFERROR(VLOOKUP((CONCATENATE(RIGHT(CONCATENATE("0",DAY(EP4)),2),RIGHT(CONCATENATE("0",MONTH(EP4)),2))),'[1]Vecimiento Cuotas'!$Y$22:$AA$365,2,0),0)</f>
        <v>0</v>
      </c>
      <c r="EQ93" s="5">
        <f>IFERROR(VLOOKUP((CONCATENATE(RIGHT(CONCATENATE("0",DAY(EQ4)),2),RIGHT(CONCATENATE("0",MONTH(EQ4)),2))),'[1]Vecimiento Cuotas'!$Y$22:$AA$365,2,0),0)</f>
        <v>0</v>
      </c>
      <c r="ER93" s="5">
        <f>IFERROR(VLOOKUP((CONCATENATE(RIGHT(CONCATENATE("0",DAY(ER4)),2),RIGHT(CONCATENATE("0",MONTH(ER4)),2))),'[1]Vecimiento Cuotas'!$Y$22:$AA$365,2,0),0)</f>
        <v>0</v>
      </c>
      <c r="ES93" s="5">
        <f>IFERROR(VLOOKUP((CONCATENATE(RIGHT(CONCATENATE("0",DAY(ES4)),2),RIGHT(CONCATENATE("0",MONTH(ES4)),2))),'[1]Vecimiento Cuotas'!$Y$22:$AA$365,2,0),0)</f>
        <v>0</v>
      </c>
      <c r="ET93" s="5">
        <f>IFERROR(VLOOKUP((CONCATENATE(RIGHT(CONCATENATE("0",DAY(ET4)),2),RIGHT(CONCATENATE("0",MONTH(ET4)),2))),'[1]Vecimiento Cuotas'!$Y$22:$AA$365,2,0),0)</f>
        <v>0</v>
      </c>
      <c r="EU93" s="5">
        <f>IFERROR(VLOOKUP((CONCATENATE(RIGHT(CONCATENATE("0",DAY(EU4)),2),RIGHT(CONCATENATE("0",MONTH(EU4)),2))),'[1]Vecimiento Cuotas'!$Y$22:$AA$365,2,0),0)</f>
        <v>0</v>
      </c>
      <c r="EV93" s="5">
        <f>IFERROR(VLOOKUP((CONCATENATE(RIGHT(CONCATENATE("0",DAY(EV4)),2),RIGHT(CONCATENATE("0",MONTH(EV4)),2))),'[1]Vecimiento Cuotas'!$Y$22:$AA$365,2,0),0)</f>
        <v>0</v>
      </c>
      <c r="EW93" s="5">
        <f>IFERROR(VLOOKUP((CONCATENATE(RIGHT(CONCATENATE("0",DAY(EW4)),2),RIGHT(CONCATENATE("0",MONTH(EW4)),2))),'[1]Vecimiento Cuotas'!$Y$22:$AA$365,2,0),0)</f>
        <v>0</v>
      </c>
      <c r="EX93" s="5">
        <f>IFERROR(VLOOKUP((CONCATENATE(RIGHT(CONCATENATE("0",DAY(EX4)),2),RIGHT(CONCATENATE("0",MONTH(EX4)),2))),'[1]Vecimiento Cuotas'!$Y$22:$AA$365,2,0),0)</f>
        <v>0</v>
      </c>
      <c r="EY93" s="5">
        <f>IFERROR(VLOOKUP((CONCATENATE(RIGHT(CONCATENATE("0",DAY(EY4)),2),RIGHT(CONCATENATE("0",MONTH(EY4)),2))),'[1]Vecimiento Cuotas'!$Y$22:$AA$365,2,0),0)</f>
        <v>0</v>
      </c>
      <c r="EZ93" s="5">
        <f>IFERROR(VLOOKUP((CONCATENATE(RIGHT(CONCATENATE("0",DAY(EZ4)),2),RIGHT(CONCATENATE("0",MONTH(EZ4)),2))),'[1]Vecimiento Cuotas'!$Y$22:$AA$365,2,0),0)</f>
        <v>0</v>
      </c>
      <c r="FA93" s="5">
        <f>IFERROR(VLOOKUP((CONCATENATE(RIGHT(CONCATENATE("0",DAY(FA4)),2),RIGHT(CONCATENATE("0",MONTH(FA4)),2))),'[1]Vecimiento Cuotas'!$Y$22:$AA$365,2,0),0)</f>
        <v>758.45</v>
      </c>
      <c r="FB93" s="5">
        <f>IFERROR(VLOOKUP((CONCATENATE(RIGHT(CONCATENATE("0",DAY(FB4)),2),RIGHT(CONCATENATE("0",MONTH(FB4)),2))),'[1]Vecimiento Cuotas'!$Y$22:$AA$365,2,0),0)</f>
        <v>0</v>
      </c>
      <c r="FC93" s="5">
        <f>IFERROR(VLOOKUP((CONCATENATE(RIGHT(CONCATENATE("0",DAY(FC4)),2),RIGHT(CONCATENATE("0",MONTH(FC4)),2))),'[1]Vecimiento Cuotas'!$Y$22:$AA$365,2,0),0)</f>
        <v>0</v>
      </c>
      <c r="FD93" s="5">
        <f>IFERROR(VLOOKUP((CONCATENATE(RIGHT(CONCATENATE("0",DAY(FD4)),2),RIGHT(CONCATENATE("0",MONTH(FD4)),2))),'[1]Vecimiento Cuotas'!$Y$22:$AA$365,2,0),0)</f>
        <v>0</v>
      </c>
      <c r="FE93" s="5">
        <f>IFERROR(VLOOKUP((CONCATENATE(RIGHT(CONCATENATE("0",DAY(FE4)),2),RIGHT(CONCATENATE("0",MONTH(FE4)),2))),'[1]Vecimiento Cuotas'!$Y$22:$AA$365,2,0),0)</f>
        <v>0</v>
      </c>
      <c r="FF93" s="5">
        <f>IFERROR(VLOOKUP((CONCATENATE(RIGHT(CONCATENATE("0",DAY(FF4)),2),RIGHT(CONCATENATE("0",MONTH(FF4)),2))),'[1]Vecimiento Cuotas'!$Y$22:$AA$365,2,0),0)</f>
        <v>0</v>
      </c>
      <c r="FG93" s="5">
        <f>IFERROR(VLOOKUP((CONCATENATE(RIGHT(CONCATENATE("0",DAY(FG4)),2),RIGHT(CONCATENATE("0",MONTH(FG4)),2))),'[1]Vecimiento Cuotas'!$Y$22:$AA$365,2,0),0)</f>
        <v>0</v>
      </c>
      <c r="FH93" s="5">
        <f>IFERROR(VLOOKUP((CONCATENATE(RIGHT(CONCATENATE("0",DAY(FH4)),2),RIGHT(CONCATENATE("0",MONTH(FH4)),2))),'[1]Vecimiento Cuotas'!$Y$22:$AA$365,2,0),0)</f>
        <v>0</v>
      </c>
      <c r="FI93" s="5">
        <f>IFERROR(VLOOKUP((CONCATENATE(RIGHT(CONCATENATE("0",DAY(FI4)),2),RIGHT(CONCATENATE("0",MONTH(FI4)),2))),'[1]Vecimiento Cuotas'!$Y$22:$AA$365,2,0),0)</f>
        <v>0</v>
      </c>
      <c r="FJ93" s="5">
        <f>IFERROR(VLOOKUP((CONCATENATE(RIGHT(CONCATENATE("0",DAY(FJ4)),2),RIGHT(CONCATENATE("0",MONTH(FJ4)),2))),'[1]Vecimiento Cuotas'!$Y$22:$AA$365,2,0),0)</f>
        <v>0</v>
      </c>
      <c r="FK93" s="5">
        <f>IFERROR(VLOOKUP((CONCATENATE(RIGHT(CONCATENATE("0",DAY(FK4)),2),RIGHT(CONCATENATE("0",MONTH(FK4)),2))),'[1]Vecimiento Cuotas'!$Y$22:$AA$365,2,0),0)</f>
        <v>0</v>
      </c>
      <c r="FL93" s="5">
        <f>IFERROR(VLOOKUP((CONCATENATE(RIGHT(CONCATENATE("0",DAY(FL4)),2),RIGHT(CONCATENATE("0",MONTH(FL4)),2))),'[1]Vecimiento Cuotas'!$Y$22:$AA$365,2,0),0)</f>
        <v>0</v>
      </c>
      <c r="FM93" s="5">
        <f>IFERROR(VLOOKUP((CONCATENATE(RIGHT(CONCATENATE("0",DAY(FM4)),2),RIGHT(CONCATENATE("0",MONTH(FM4)),2))),'[1]Vecimiento Cuotas'!$Y$22:$AA$365,2,0),0)</f>
        <v>0</v>
      </c>
      <c r="FN93" s="5">
        <f>IFERROR(VLOOKUP((CONCATENATE(RIGHT(CONCATENATE("0",DAY(FN4)),2),RIGHT(CONCATENATE("0",MONTH(FN4)),2))),'[1]Vecimiento Cuotas'!$Y$22:$AA$365,2,0),0)</f>
        <v>0</v>
      </c>
      <c r="FO93" s="5">
        <f>IFERROR(VLOOKUP((CONCATENATE(RIGHT(CONCATENATE("0",DAY(FO4)),2),RIGHT(CONCATENATE("0",MONTH(FO4)),2))),'[1]Vecimiento Cuotas'!$Y$22:$AA$365,2,0),0)</f>
        <v>0</v>
      </c>
      <c r="FP93" s="5">
        <f>IFERROR(VLOOKUP((CONCATENATE(RIGHT(CONCATENATE("0",DAY(FP4)),2),RIGHT(CONCATENATE("0",MONTH(FP4)),2))),'[1]Vecimiento Cuotas'!$Y$22:$AA$365,2,0),0)</f>
        <v>103.8</v>
      </c>
      <c r="FQ93" s="5">
        <f>IFERROR(VLOOKUP((CONCATENATE(RIGHT(CONCATENATE("0",DAY(FQ4)),2),RIGHT(CONCATENATE("0",MONTH(FQ4)),2))),'[1]Vecimiento Cuotas'!$Y$22:$AA$365,2,0),0)</f>
        <v>0</v>
      </c>
      <c r="FR93" s="5">
        <f>IFERROR(VLOOKUP((CONCATENATE(RIGHT(CONCATENATE("0",DAY(FR4)),2),RIGHT(CONCATENATE("0",MONTH(FR4)),2))),'[1]Vecimiento Cuotas'!$Y$22:$AA$365,2,0),0)</f>
        <v>0</v>
      </c>
      <c r="FS93" s="5">
        <f>IFERROR(VLOOKUP((CONCATENATE(RIGHT(CONCATENATE("0",DAY(FS4)),2),RIGHT(CONCATENATE("0",MONTH(FS4)),2))),'[1]Vecimiento Cuotas'!$Y$22:$AA$365,2,0),0)</f>
        <v>0</v>
      </c>
      <c r="FT93" s="5">
        <f>IFERROR(VLOOKUP((CONCATENATE(RIGHT(CONCATENATE("0",DAY(FT4)),2),RIGHT(CONCATENATE("0",MONTH(FT4)),2))),'[1]Vecimiento Cuotas'!$Y$22:$AA$365,2,0),0)</f>
        <v>0</v>
      </c>
      <c r="FU93" s="5">
        <f>IFERROR(VLOOKUP((CONCATENATE(RIGHT(CONCATENATE("0",DAY(FU4)),2),RIGHT(CONCATENATE("0",MONTH(FU4)),2))),'[1]Vecimiento Cuotas'!$Y$22:$AA$365,2,0),0)</f>
        <v>0</v>
      </c>
      <c r="FV93" s="5">
        <f>IFERROR(VLOOKUP((CONCATENATE(RIGHT(CONCATENATE("0",DAY(FV4)),2),RIGHT(CONCATENATE("0",MONTH(FV4)),2))),'[1]Vecimiento Cuotas'!$Y$22:$AA$365,2,0),0)</f>
        <v>0</v>
      </c>
      <c r="FW93" s="5">
        <f>IFERROR(VLOOKUP((CONCATENATE(RIGHT(CONCATENATE("0",DAY(FW4)),2),RIGHT(CONCATENATE("0",MONTH(FW4)),2))),'[1]Vecimiento Cuotas'!$Y$22:$AA$365,2,0),0)</f>
        <v>0</v>
      </c>
      <c r="FX93" s="5">
        <f>IFERROR(VLOOKUP((CONCATENATE(RIGHT(CONCATENATE("0",DAY(FX4)),2),RIGHT(CONCATENATE("0",MONTH(FX4)),2))),'[1]Vecimiento Cuotas'!$Y$22:$AA$365,2,0),0)</f>
        <v>0</v>
      </c>
      <c r="FY93" s="5">
        <f>IFERROR(VLOOKUP((CONCATENATE(RIGHT(CONCATENATE("0",DAY(FY4)),2),RIGHT(CONCATENATE("0",MONTH(FY4)),2))),'[1]Vecimiento Cuotas'!$Y$22:$AA$365,2,0),0)</f>
        <v>0</v>
      </c>
      <c r="FZ93" s="5">
        <f>IFERROR(VLOOKUP((CONCATENATE(RIGHT(CONCATENATE("0",DAY(FZ4)),2),RIGHT(CONCATENATE("0",MONTH(FZ4)),2))),'[1]Vecimiento Cuotas'!$Y$22:$AA$365,2,0),0)</f>
        <v>0</v>
      </c>
      <c r="GA93" s="5">
        <f>IFERROR(VLOOKUP((CONCATENATE(RIGHT(CONCATENATE("0",DAY(GA4)),2),RIGHT(CONCATENATE("0",MONTH(GA4)),2))),'[1]Vecimiento Cuotas'!$Y$22:$AA$365,2,0),0)</f>
        <v>0</v>
      </c>
      <c r="GB93" s="5">
        <f>IFERROR(VLOOKUP((CONCATENATE(RIGHT(CONCATENATE("0",DAY(GB4)),2),RIGHT(CONCATENATE("0",MONTH(GB4)),2))),'[1]Vecimiento Cuotas'!$Y$22:$AA$365,2,0),0)</f>
        <v>0</v>
      </c>
      <c r="GC93" s="5">
        <f>IFERROR(VLOOKUP((CONCATENATE(RIGHT(CONCATENATE("0",DAY(GC4)),2),RIGHT(CONCATENATE("0",MONTH(GC4)),2))),'[1]Vecimiento Cuotas'!$Y$22:$AA$365,2,0),0)</f>
        <v>0</v>
      </c>
      <c r="GD93" s="5">
        <f>IFERROR(VLOOKUP((CONCATENATE(RIGHT(CONCATENATE("0",DAY(GD4)),2),RIGHT(CONCATENATE("0",MONTH(GD4)),2))),'[1]Vecimiento Cuotas'!$Y$22:$AA$365,2,0),0)</f>
        <v>0</v>
      </c>
      <c r="GE93" s="5">
        <f>IFERROR(VLOOKUP((CONCATENATE(RIGHT(CONCATENATE("0",DAY(GE4)),2),RIGHT(CONCATENATE("0",MONTH(GE4)),2))),'[1]Vecimiento Cuotas'!$Y$22:$AA$365,2,0),0)</f>
        <v>731.85</v>
      </c>
      <c r="GF93" s="5">
        <f>IFERROR(VLOOKUP((CONCATENATE(RIGHT(CONCATENATE("0",DAY(GF4)),2),RIGHT(CONCATENATE("0",MONTH(GF4)),2))),'[1]Vecimiento Cuotas'!$Y$22:$AA$365,2,0),0)</f>
        <v>0</v>
      </c>
      <c r="GG93" s="5">
        <f>IFERROR(VLOOKUP((CONCATENATE(RIGHT(CONCATENATE("0",DAY(GG4)),2),RIGHT(CONCATENATE("0",MONTH(GG4)),2))),'[1]Vecimiento Cuotas'!$Y$22:$AA$365,2,0),0)</f>
        <v>0</v>
      </c>
      <c r="GH93" s="5">
        <f>IFERROR(VLOOKUP((CONCATENATE(RIGHT(CONCATENATE("0",DAY(GH4)),2),RIGHT(CONCATENATE("0",MONTH(GH4)),2))),'[1]Vecimiento Cuotas'!$Y$22:$AA$365,2,0),0)</f>
        <v>0</v>
      </c>
      <c r="GI93" s="5">
        <f>IFERROR(VLOOKUP((CONCATENATE(RIGHT(CONCATENATE("0",DAY(GI4)),2),RIGHT(CONCATENATE("0",MONTH(GI4)),2))),'[1]Vecimiento Cuotas'!$Y$22:$AA$365,2,0),0)</f>
        <v>0</v>
      </c>
      <c r="GJ93" s="5">
        <f>IFERROR(VLOOKUP((CONCATENATE(RIGHT(CONCATENATE("0",DAY(GJ4)),2),RIGHT(CONCATENATE("0",MONTH(GJ4)),2))),'[1]Vecimiento Cuotas'!$Y$22:$AA$365,2,0),0)</f>
        <v>0</v>
      </c>
      <c r="GK93" s="5">
        <f>IFERROR(VLOOKUP((CONCATENATE(RIGHT(CONCATENATE("0",DAY(GK4)),2),RIGHT(CONCATENATE("0",MONTH(GK4)),2))),'[1]Vecimiento Cuotas'!$Y$22:$AA$365,2,0),0)</f>
        <v>0</v>
      </c>
      <c r="GL93" s="5">
        <f>IFERROR(VLOOKUP((CONCATENATE(RIGHT(CONCATENATE("0",DAY(GL4)),2),RIGHT(CONCATENATE("0",MONTH(GL4)),2))),'[1]Vecimiento Cuotas'!$Y$22:$AA$365,2,0),0)</f>
        <v>0</v>
      </c>
      <c r="GM93" s="5">
        <f>IFERROR(VLOOKUP((CONCATENATE(RIGHT(CONCATENATE("0",DAY(GM4)),2),RIGHT(CONCATENATE("0",MONTH(GM4)),2))),'[1]Vecimiento Cuotas'!$Y$22:$AA$365,2,0),0)</f>
        <v>0</v>
      </c>
      <c r="GN93" s="5">
        <f>IFERROR(VLOOKUP((CONCATENATE(RIGHT(CONCATENATE("0",DAY(GN4)),2),RIGHT(CONCATENATE("0",MONTH(GN4)),2))),'[1]Vecimiento Cuotas'!$Y$22:$AA$365,2,0),0)</f>
        <v>0</v>
      </c>
      <c r="GO93" s="5">
        <f>IFERROR(VLOOKUP((CONCATENATE(RIGHT(CONCATENATE("0",DAY(GO4)),2),RIGHT(CONCATENATE("0",MONTH(GO4)),2))),'[1]Vecimiento Cuotas'!$Y$22:$AA$365,2,0),0)</f>
        <v>0</v>
      </c>
      <c r="GP93" s="5">
        <f>IFERROR(VLOOKUP((CONCATENATE(RIGHT(CONCATENATE("0",DAY(GP4)),2),RIGHT(CONCATENATE("0",MONTH(GP4)),2))),'[1]Vecimiento Cuotas'!$Y$22:$AA$365,2,0),0)</f>
        <v>0</v>
      </c>
      <c r="GQ93" s="5">
        <f>IFERROR(VLOOKUP((CONCATENATE(RIGHT(CONCATENATE("0",DAY(GQ4)),2),RIGHT(CONCATENATE("0",MONTH(GQ4)),2))),'[1]Vecimiento Cuotas'!$Y$22:$AA$365,2,0),0)</f>
        <v>0</v>
      </c>
      <c r="GR93" s="5">
        <f>IFERROR(VLOOKUP((CONCATENATE(RIGHT(CONCATENATE("0",DAY(GR4)),2),RIGHT(CONCATENATE("0",MONTH(GR4)),2))),'[1]Vecimiento Cuotas'!$Y$22:$AA$365,2,0),0)</f>
        <v>0</v>
      </c>
      <c r="GS93" s="5">
        <f>IFERROR(VLOOKUP((CONCATENATE(RIGHT(CONCATENATE("0",DAY(GS4)),2),RIGHT(CONCATENATE("0",MONTH(GS4)),2))),'[1]Vecimiento Cuotas'!$Y$22:$AA$365,2,0),0)</f>
        <v>0</v>
      </c>
      <c r="GT93" s="5">
        <f>IFERROR(VLOOKUP((CONCATENATE(RIGHT(CONCATENATE("0",DAY(GT4)),2),RIGHT(CONCATENATE("0",MONTH(GT4)),2))),'[1]Vecimiento Cuotas'!$Y$22:$AA$365,2,0),0)</f>
        <v>101.8</v>
      </c>
      <c r="GU93" s="5">
        <f>IFERROR(VLOOKUP((CONCATENATE(RIGHT(CONCATENATE("0",DAY(GU4)),2),RIGHT(CONCATENATE("0",MONTH(GU4)),2))),'[1]Vecimiento Cuotas'!$Y$22:$AA$365,2,0),0)</f>
        <v>0</v>
      </c>
      <c r="GV93" s="5">
        <f>IFERROR(VLOOKUP((CONCATENATE(RIGHT(CONCATENATE("0",DAY(GV4)),2),RIGHT(CONCATENATE("0",MONTH(GV4)),2))),'[1]Vecimiento Cuotas'!$Y$22:$AA$365,2,0),0)</f>
        <v>0</v>
      </c>
      <c r="GW93" s="5">
        <f>IFERROR(VLOOKUP((CONCATENATE(RIGHT(CONCATENATE("0",DAY(GW4)),2),RIGHT(CONCATENATE("0",MONTH(GW4)),2))),'[1]Vecimiento Cuotas'!$Y$22:$AA$365,2,0),0)</f>
        <v>0</v>
      </c>
      <c r="GX93" s="5">
        <f>IFERROR(VLOOKUP((CONCATENATE(RIGHT(CONCATENATE("0",DAY(GX4)),2),RIGHT(CONCATENATE("0",MONTH(GX4)),2))),'[1]Vecimiento Cuotas'!$Y$22:$AA$365,2,0),0)</f>
        <v>0</v>
      </c>
      <c r="GY93" s="5">
        <f>IFERROR(VLOOKUP((CONCATENATE(RIGHT(CONCATENATE("0",DAY(GY4)),2),RIGHT(CONCATENATE("0",MONTH(GY4)),2))),'[1]Vecimiento Cuotas'!$Y$22:$AA$365,2,0),0)</f>
        <v>0</v>
      </c>
      <c r="GZ93" s="5">
        <f>IFERROR(VLOOKUP((CONCATENATE(RIGHT(CONCATENATE("0",DAY(GZ4)),2),RIGHT(CONCATENATE("0",MONTH(GZ4)),2))),'[1]Vecimiento Cuotas'!$Y$22:$AA$365,2,0),0)</f>
        <v>0</v>
      </c>
      <c r="HA93" s="5">
        <f>IFERROR(VLOOKUP((CONCATENATE(RIGHT(CONCATENATE("0",DAY(HA4)),2),RIGHT(CONCATENATE("0",MONTH(HA4)),2))),'[1]Vecimiento Cuotas'!$Y$22:$AA$365,2,0),0)</f>
        <v>0</v>
      </c>
      <c r="HB93" s="5">
        <f>IFERROR(VLOOKUP((CONCATENATE(RIGHT(CONCATENATE("0",DAY(HB4)),2),RIGHT(CONCATENATE("0",MONTH(HB4)),2))),'[1]Vecimiento Cuotas'!$Y$22:$AA$365,2,0),0)</f>
        <v>0</v>
      </c>
      <c r="HC93" s="5">
        <f>IFERROR(VLOOKUP((CONCATENATE(RIGHT(CONCATENATE("0",DAY(HC4)),2),RIGHT(CONCATENATE("0",MONTH(HC4)),2))),'[1]Vecimiento Cuotas'!$Y$22:$AA$365,2,0),0)</f>
        <v>0</v>
      </c>
      <c r="HD93" s="5">
        <f>IFERROR(VLOOKUP((CONCATENATE(RIGHT(CONCATENATE("0",DAY(HD4)),2),RIGHT(CONCATENATE("0",MONTH(HD4)),2))),'[1]Vecimiento Cuotas'!$Y$22:$AA$365,2,0),0)</f>
        <v>0</v>
      </c>
      <c r="HE93" s="5">
        <f>IFERROR(VLOOKUP((CONCATENATE(RIGHT(CONCATENATE("0",DAY(HE4)),2),RIGHT(CONCATENATE("0",MONTH(HE4)),2))),'[1]Vecimiento Cuotas'!$Y$22:$AA$365,2,0),0)</f>
        <v>0</v>
      </c>
      <c r="HF93" s="5">
        <f>IFERROR(VLOOKUP((CONCATENATE(RIGHT(CONCATENATE("0",DAY(HF4)),2),RIGHT(CONCATENATE("0",MONTH(HF4)),2))),'[1]Vecimiento Cuotas'!$Y$22:$AA$365,2,0),0)</f>
        <v>0</v>
      </c>
      <c r="HG93" s="5">
        <f>IFERROR(VLOOKUP((CONCATENATE(RIGHT(CONCATENATE("0",DAY(HG4)),2),RIGHT(CONCATENATE("0",MONTH(HG4)),2))),'[1]Vecimiento Cuotas'!$Y$22:$AA$365,2,0),0)</f>
        <v>0</v>
      </c>
      <c r="HH93" s="5">
        <f>IFERROR(VLOOKUP((CONCATENATE(RIGHT(CONCATENATE("0",DAY(HH4)),2),RIGHT(CONCATENATE("0",MONTH(HH4)),2))),'[1]Vecimiento Cuotas'!$Y$22:$AA$365,2,0),0)</f>
        <v>0</v>
      </c>
      <c r="HI93" s="5">
        <f>IFERROR(VLOOKUP((CONCATENATE(RIGHT(CONCATENATE("0",DAY(HI4)),2),RIGHT(CONCATENATE("0",MONTH(HI4)),2))),'[1]Vecimiento Cuotas'!$Y$22:$AA$365,2,0),0)</f>
        <v>0</v>
      </c>
      <c r="HJ93" s="5">
        <f>IFERROR(VLOOKUP((CONCATENATE(RIGHT(CONCATENATE("0",DAY(HJ4)),2),RIGHT(CONCATENATE("0",MONTH(HJ4)),2))),'[1]Vecimiento Cuotas'!$Y$22:$AA$365,2,0),0)</f>
        <v>730.42000000000007</v>
      </c>
      <c r="HK93" s="5">
        <f>IFERROR(VLOOKUP((CONCATENATE(RIGHT(CONCATENATE("0",DAY(HK4)),2),RIGHT(CONCATENATE("0",MONTH(HK4)),2))),'[1]Vecimiento Cuotas'!$Y$22:$AA$365,2,0),0)</f>
        <v>0</v>
      </c>
      <c r="HL93" s="5">
        <f>IFERROR(VLOOKUP((CONCATENATE(RIGHT(CONCATENATE("0",DAY(HL4)),2),RIGHT(CONCATENATE("0",MONTH(HL4)),2))),'[1]Vecimiento Cuotas'!$Y$22:$AA$365,2,0),0)</f>
        <v>0</v>
      </c>
      <c r="HM93" s="5">
        <f>IFERROR(VLOOKUP((CONCATENATE(RIGHT(CONCATENATE("0",DAY(HM4)),2),RIGHT(CONCATENATE("0",MONTH(HM4)),2))),'[1]Vecimiento Cuotas'!$Y$22:$AA$365,2,0),0)</f>
        <v>0</v>
      </c>
      <c r="HN93" s="5">
        <f>IFERROR(VLOOKUP((CONCATENATE(RIGHT(CONCATENATE("0",DAY(HN4)),2),RIGHT(CONCATENATE("0",MONTH(HN4)),2))),'[1]Vecimiento Cuotas'!$Y$22:$AA$365,2,0),0)</f>
        <v>0</v>
      </c>
      <c r="HO93" s="5">
        <f>IFERROR(VLOOKUP((CONCATENATE(RIGHT(CONCATENATE("0",DAY(HO4)),2),RIGHT(CONCATENATE("0",MONTH(HO4)),2))),'[1]Vecimiento Cuotas'!$Y$22:$AA$365,2,0),0)</f>
        <v>0</v>
      </c>
      <c r="HP93" s="5">
        <f>IFERROR(VLOOKUP((CONCATENATE(RIGHT(CONCATENATE("0",DAY(HP4)),2),RIGHT(CONCATENATE("0",MONTH(HP4)),2))),'[1]Vecimiento Cuotas'!$Y$22:$AA$365,2,0),0)</f>
        <v>0</v>
      </c>
      <c r="HQ93" s="5">
        <f>IFERROR(VLOOKUP((CONCATENATE(RIGHT(CONCATENATE("0",DAY(HQ4)),2),RIGHT(CONCATENATE("0",MONTH(HQ4)),2))),'[1]Vecimiento Cuotas'!$Y$22:$AA$365,2,0),0)</f>
        <v>0</v>
      </c>
      <c r="HR93" s="5">
        <f>IFERROR(VLOOKUP((CONCATENATE(RIGHT(CONCATENATE("0",DAY(HR4)),2),RIGHT(CONCATENATE("0",MONTH(HR4)),2))),'[1]Vecimiento Cuotas'!$Y$22:$AA$365,2,0),0)</f>
        <v>0</v>
      </c>
      <c r="HS93" s="5">
        <f>IFERROR(VLOOKUP((CONCATENATE(RIGHT(CONCATENATE("0",DAY(HS4)),2),RIGHT(CONCATENATE("0",MONTH(HS4)),2))),'[1]Vecimiento Cuotas'!$Y$22:$AA$365,2,0),0)</f>
        <v>0</v>
      </c>
      <c r="HT93" s="5">
        <f>IFERROR(VLOOKUP((CONCATENATE(RIGHT(CONCATENATE("0",DAY(HT4)),2),RIGHT(CONCATENATE("0",MONTH(HT4)),2))),'[1]Vecimiento Cuotas'!$Y$22:$AA$365,2,0),0)</f>
        <v>0</v>
      </c>
      <c r="HU93" s="5">
        <f>IFERROR(VLOOKUP((CONCATENATE(RIGHT(CONCATENATE("0",DAY(HU4)),2),RIGHT(CONCATENATE("0",MONTH(HU4)),2))),'[1]Vecimiento Cuotas'!$Y$22:$AA$365,2,0),0)</f>
        <v>0</v>
      </c>
      <c r="HV93" s="5">
        <f>IFERROR(VLOOKUP((CONCATENATE(RIGHT(CONCATENATE("0",DAY(HV4)),2),RIGHT(CONCATENATE("0",MONTH(HV4)),2))),'[1]Vecimiento Cuotas'!$Y$22:$AA$365,2,0),0)</f>
        <v>0</v>
      </c>
      <c r="HW93" s="5">
        <f>IFERROR(VLOOKUP((CONCATENATE(RIGHT(CONCATENATE("0",DAY(HW4)),2),RIGHT(CONCATENATE("0",MONTH(HW4)),2))),'[1]Vecimiento Cuotas'!$Y$22:$AA$365,2,0),0)</f>
        <v>0</v>
      </c>
      <c r="HX93" s="5">
        <f>IFERROR(VLOOKUP((CONCATENATE(RIGHT(CONCATENATE("0",DAY(HX4)),2),RIGHT(CONCATENATE("0",MONTH(HX4)),2))),'[1]Vecimiento Cuotas'!$Y$22:$AA$365,2,0),0)</f>
        <v>0</v>
      </c>
      <c r="HY93" s="5">
        <f>IFERROR(VLOOKUP((CONCATENATE(RIGHT(CONCATENATE("0",DAY(HY4)),2),RIGHT(CONCATENATE("0",MONTH(HY4)),2))),'[1]Vecimiento Cuotas'!$Y$22:$AA$365,2,0),0)</f>
        <v>102.71000000000001</v>
      </c>
      <c r="HZ93" s="5">
        <f>IFERROR(VLOOKUP((CONCATENATE(RIGHT(CONCATENATE("0",DAY(HZ4)),2),RIGHT(CONCATENATE("0",MONTH(HZ4)),2))),'[1]Vecimiento Cuotas'!$Y$22:$AA$365,2,0),0)</f>
        <v>0</v>
      </c>
      <c r="IA93" s="5">
        <f>IFERROR(VLOOKUP((CONCATENATE(RIGHT(CONCATENATE("0",DAY(IA4)),2),RIGHT(CONCATENATE("0",MONTH(IA4)),2))),'[1]Vecimiento Cuotas'!$Y$22:$AA$365,2,0),0)</f>
        <v>0</v>
      </c>
      <c r="IB93" s="5">
        <f>IFERROR(VLOOKUP((CONCATENATE(RIGHT(CONCATENATE("0",DAY(IB4)),2),RIGHT(CONCATENATE("0",MONTH(IB4)),2))),'[1]Vecimiento Cuotas'!$Y$22:$AA$365,2,0),0)</f>
        <v>0</v>
      </c>
      <c r="IC93" s="5">
        <f>IFERROR(VLOOKUP((CONCATENATE(RIGHT(CONCATENATE("0",DAY(IC4)),2),RIGHT(CONCATENATE("0",MONTH(IC4)),2))),'[1]Vecimiento Cuotas'!$Y$22:$AA$365,2,0),0)</f>
        <v>0</v>
      </c>
      <c r="ID93" s="5">
        <f>IFERROR(VLOOKUP((CONCATENATE(RIGHT(CONCATENATE("0",DAY(ID4)),2),RIGHT(CONCATENATE("0",MONTH(ID4)),2))),'[1]Vecimiento Cuotas'!$Y$22:$AA$365,2,0),0)</f>
        <v>0</v>
      </c>
      <c r="IE93" s="5">
        <f>IFERROR(VLOOKUP((CONCATENATE(RIGHT(CONCATENATE("0",DAY(IE4)),2),RIGHT(CONCATENATE("0",MONTH(IE4)),2))),'[1]Vecimiento Cuotas'!$Y$22:$AA$365,2,0),0)</f>
        <v>0</v>
      </c>
      <c r="IF93" s="5">
        <f>IFERROR(VLOOKUP((CONCATENATE(RIGHT(CONCATENATE("0",DAY(IF4)),2),RIGHT(CONCATENATE("0",MONTH(IF4)),2))),'[1]Vecimiento Cuotas'!$Y$22:$AA$365,2,0),0)</f>
        <v>0</v>
      </c>
      <c r="IG93" s="5">
        <f>IFERROR(VLOOKUP((CONCATENATE(RIGHT(CONCATENATE("0",DAY(IG4)),2),RIGHT(CONCATENATE("0",MONTH(IG4)),2))),'[1]Vecimiento Cuotas'!$Y$22:$AA$365,2,0),0)</f>
        <v>0</v>
      </c>
      <c r="IH93" s="5">
        <f>IFERROR(VLOOKUP((CONCATENATE(RIGHT(CONCATENATE("0",DAY(IH4)),2),RIGHT(CONCATENATE("0",MONTH(IH4)),2))),'[1]Vecimiento Cuotas'!$Y$22:$AA$365,2,0),0)</f>
        <v>0</v>
      </c>
      <c r="II93" s="5">
        <f>IFERROR(VLOOKUP((CONCATENATE(RIGHT(CONCATENATE("0",DAY(II4)),2),RIGHT(CONCATENATE("0",MONTH(II4)),2))),'[1]Vecimiento Cuotas'!$Y$22:$AA$365,2,0),0)</f>
        <v>0</v>
      </c>
      <c r="IJ93" s="5">
        <f>IFERROR(VLOOKUP((CONCATENATE(RIGHT(CONCATENATE("0",DAY(IJ4)),2),RIGHT(CONCATENATE("0",MONTH(IJ4)),2))),'[1]Vecimiento Cuotas'!$Y$22:$AA$365,2,0),0)</f>
        <v>0</v>
      </c>
      <c r="IK93" s="5">
        <f>IFERROR(VLOOKUP((CONCATENATE(RIGHT(CONCATENATE("0",DAY(IK4)),2),RIGHT(CONCATENATE("0",MONTH(IK4)),2))),'[1]Vecimiento Cuotas'!$Y$22:$AA$365,2,0),0)</f>
        <v>0</v>
      </c>
      <c r="IL93" s="5">
        <f>IFERROR(VLOOKUP((CONCATENATE(RIGHT(CONCATENATE("0",DAY(IL4)),2),RIGHT(CONCATENATE("0",MONTH(IL4)),2))),'[1]Vecimiento Cuotas'!$Y$22:$AA$365,2,0),0)</f>
        <v>0</v>
      </c>
      <c r="IM93" s="5">
        <f>IFERROR(VLOOKUP((CONCATENATE(RIGHT(CONCATENATE("0",DAY(IM4)),2),RIGHT(CONCATENATE("0",MONTH(IM4)),2))),'[1]Vecimiento Cuotas'!$Y$22:$AA$365,2,0),0)</f>
        <v>0</v>
      </c>
      <c r="IN93" s="5">
        <f>IFERROR(VLOOKUP((CONCATENATE(RIGHT(CONCATENATE("0",DAY(IN4)),2),RIGHT(CONCATENATE("0",MONTH(IN4)),2))),'[1]Vecimiento Cuotas'!$Y$22:$AA$365,2,0),0)</f>
        <v>0</v>
      </c>
      <c r="IO93" s="5">
        <f>IFERROR(VLOOKUP((CONCATENATE(RIGHT(CONCATENATE("0",DAY(IO4)),2),RIGHT(CONCATENATE("0",MONTH(IO4)),2))),'[1]Vecimiento Cuotas'!$Y$22:$AA$365,2,0),0)</f>
        <v>713.7</v>
      </c>
      <c r="IP93" s="5">
        <f>IFERROR(VLOOKUP((CONCATENATE(RIGHT(CONCATENATE("0",DAY(IP4)),2),RIGHT(CONCATENATE("0",MONTH(IP4)),2))),'[1]Vecimiento Cuotas'!$Y$22:$AA$365,2,0),0)</f>
        <v>0</v>
      </c>
      <c r="IQ93" s="5">
        <f>IFERROR(VLOOKUP((CONCATENATE(RIGHT(CONCATENATE("0",DAY(IQ4)),2),RIGHT(CONCATENATE("0",MONTH(IQ4)),2))),'[1]Vecimiento Cuotas'!$Y$22:$AA$365,2,0),0)</f>
        <v>0</v>
      </c>
      <c r="IR93" s="5">
        <f>IFERROR(VLOOKUP((CONCATENATE(RIGHT(CONCATENATE("0",DAY(IR4)),2),RIGHT(CONCATENATE("0",MONTH(IR4)),2))),'[1]Vecimiento Cuotas'!$Y$22:$AA$365,2,0),0)</f>
        <v>0</v>
      </c>
      <c r="IS93" s="5">
        <f>IFERROR(VLOOKUP((CONCATENATE(RIGHT(CONCATENATE("0",DAY(IS4)),2),RIGHT(CONCATENATE("0",MONTH(IS4)),2))),'[1]Vecimiento Cuotas'!$Y$22:$AA$365,2,0),0)</f>
        <v>0</v>
      </c>
      <c r="IT93" s="5">
        <f>IFERROR(VLOOKUP((CONCATENATE(RIGHT(CONCATENATE("0",DAY(IT4)),2),RIGHT(CONCATENATE("0",MONTH(IT4)),2))),'[1]Vecimiento Cuotas'!$Y$22:$AA$365,2,0),0)</f>
        <v>0</v>
      </c>
      <c r="IU93" s="5">
        <f>IFERROR(VLOOKUP((CONCATENATE(RIGHT(CONCATENATE("0",DAY(IU4)),2),RIGHT(CONCATENATE("0",MONTH(IU4)),2))),'[1]Vecimiento Cuotas'!$Y$22:$AA$365,2,0),0)</f>
        <v>0</v>
      </c>
      <c r="IV93" s="5">
        <f>IFERROR(VLOOKUP((CONCATENATE(RIGHT(CONCATENATE("0",DAY(IV4)),2),RIGHT(CONCATENATE("0",MONTH(IV4)),2))),'[1]Vecimiento Cuotas'!$Y$22:$AA$365,2,0),0)</f>
        <v>0</v>
      </c>
      <c r="IW93" s="5">
        <f>IFERROR(VLOOKUP((CONCATENATE(RIGHT(CONCATENATE("0",DAY(IW4)),2),RIGHT(CONCATENATE("0",MONTH(IW4)),2))),'[1]Vecimiento Cuotas'!$Y$22:$AA$365,2,0),0)</f>
        <v>0</v>
      </c>
      <c r="IX93" s="5">
        <f>IFERROR(VLOOKUP((CONCATENATE(RIGHT(CONCATENATE("0",DAY(IX4)),2),RIGHT(CONCATENATE("0",MONTH(IX4)),2))),'[1]Vecimiento Cuotas'!$Y$22:$AA$365,2,0),0)</f>
        <v>0</v>
      </c>
      <c r="IY93" s="5">
        <f>IFERROR(VLOOKUP((CONCATENATE(RIGHT(CONCATENATE("0",DAY(IY4)),2),RIGHT(CONCATENATE("0",MONTH(IY4)),2))),'[1]Vecimiento Cuotas'!$Y$22:$AA$365,2,0),0)</f>
        <v>0</v>
      </c>
      <c r="IZ93" s="5">
        <f>IFERROR(VLOOKUP((CONCATENATE(RIGHT(CONCATENATE("0",DAY(IZ4)),2),RIGHT(CONCATENATE("0",MONTH(IZ4)),2))),'[1]Vecimiento Cuotas'!$Y$22:$AA$365,2,0),0)</f>
        <v>0</v>
      </c>
      <c r="JA93" s="5">
        <f>IFERROR(VLOOKUP((CONCATENATE(RIGHT(CONCATENATE("0",DAY(JA4)),2),RIGHT(CONCATENATE("0",MONTH(JA4)),2))),'[1]Vecimiento Cuotas'!$Y$22:$AA$365,2,0),0)</f>
        <v>0</v>
      </c>
      <c r="JB93" s="5">
        <f>IFERROR(VLOOKUP((CONCATENATE(RIGHT(CONCATENATE("0",DAY(JB4)),2),RIGHT(CONCATENATE("0",MONTH(JB4)),2))),'[1]Vecimiento Cuotas'!$Y$22:$AA$365,2,0),0)</f>
        <v>0</v>
      </c>
      <c r="JC93" s="5">
        <f>IFERROR(VLOOKUP((CONCATENATE(RIGHT(CONCATENATE("0",DAY(JC4)),2),RIGHT(CONCATENATE("0",MONTH(JC4)),2))),'[1]Vecimiento Cuotas'!$Y$22:$AA$365,2,0),0)</f>
        <v>0</v>
      </c>
      <c r="JD93" s="5">
        <f>IFERROR(VLOOKUP((CONCATENATE(RIGHT(CONCATENATE("0",DAY(JD4)),2),RIGHT(CONCATENATE("0",MONTH(JD4)),2))),'[1]Vecimiento Cuotas'!$Y$22:$AA$365,2,0),0)</f>
        <v>102.17</v>
      </c>
      <c r="JE93" s="5">
        <f>IFERROR(VLOOKUP((CONCATENATE(RIGHT(CONCATENATE("0",DAY(JE4)),2),RIGHT(CONCATENATE("0",MONTH(JE4)),2))),'[1]Vecimiento Cuotas'!$Y$22:$AA$365,2,0),0)</f>
        <v>0</v>
      </c>
      <c r="JF93" s="5">
        <f>IFERROR(VLOOKUP((CONCATENATE(RIGHT(CONCATENATE("0",DAY(JF4)),2),RIGHT(CONCATENATE("0",MONTH(JF4)),2))),'[1]Vecimiento Cuotas'!$Y$22:$AA$365,2,0),0)</f>
        <v>0</v>
      </c>
      <c r="JG93" s="5">
        <f>IFERROR(VLOOKUP((CONCATENATE(RIGHT(CONCATENATE("0",DAY(JG4)),2),RIGHT(CONCATENATE("0",MONTH(JG4)),2))),'[1]Vecimiento Cuotas'!$Y$22:$AA$365,2,0),0)</f>
        <v>0</v>
      </c>
      <c r="JH93" s="5">
        <f>IFERROR(VLOOKUP((CONCATENATE(RIGHT(CONCATENATE("0",DAY(JH4)),2),RIGHT(CONCATENATE("0",MONTH(JH4)),2))),'[1]Vecimiento Cuotas'!$Y$22:$AA$365,2,0),0)</f>
        <v>0</v>
      </c>
      <c r="JI93" s="5">
        <f>IFERROR(VLOOKUP((CONCATENATE(RIGHT(CONCATENATE("0",DAY(JI4)),2),RIGHT(CONCATENATE("0",MONTH(JI4)),2))),'[1]Vecimiento Cuotas'!$Y$22:$AA$365,2,0),0)</f>
        <v>0</v>
      </c>
      <c r="JJ93" s="5">
        <f>IFERROR(VLOOKUP((CONCATENATE(RIGHT(CONCATENATE("0",DAY(JJ4)),2),RIGHT(CONCATENATE("0",MONTH(JJ4)),2))),'[1]Vecimiento Cuotas'!$Y$22:$AA$365,2,0),0)</f>
        <v>0</v>
      </c>
      <c r="JK93" s="5">
        <f>IFERROR(VLOOKUP((CONCATENATE(RIGHT(CONCATENATE("0",DAY(JK4)),2),RIGHT(CONCATENATE("0",MONTH(JK4)),2))),'[1]Vecimiento Cuotas'!$Y$22:$AA$365,2,0),0)</f>
        <v>0</v>
      </c>
      <c r="JL93" s="5">
        <f>IFERROR(VLOOKUP((CONCATENATE(RIGHT(CONCATENATE("0",DAY(JL4)),2),RIGHT(CONCATENATE("0",MONTH(JL4)),2))),'[1]Vecimiento Cuotas'!$Y$22:$AA$365,2,0),0)</f>
        <v>0</v>
      </c>
      <c r="JM93" s="5">
        <f>IFERROR(VLOOKUP((CONCATENATE(RIGHT(CONCATENATE("0",DAY(JM4)),2),RIGHT(CONCATENATE("0",MONTH(JM4)),2))),'[1]Vecimiento Cuotas'!$Y$22:$AA$365,2,0),0)</f>
        <v>0</v>
      </c>
      <c r="JN93" s="5">
        <f>IFERROR(VLOOKUP((CONCATENATE(RIGHT(CONCATENATE("0",DAY(JN4)),2),RIGHT(CONCATENATE("0",MONTH(JN4)),2))),'[1]Vecimiento Cuotas'!$Y$22:$AA$365,2,0),0)</f>
        <v>0</v>
      </c>
      <c r="JO93" s="5">
        <f>IFERROR(VLOOKUP((CONCATENATE(RIGHT(CONCATENATE("0",DAY(JO4)),2),RIGHT(CONCATENATE("0",MONTH(JO4)),2))),'[1]Vecimiento Cuotas'!$Y$22:$AA$365,2,0),0)</f>
        <v>0</v>
      </c>
      <c r="JP93" s="5">
        <f>IFERROR(VLOOKUP((CONCATENATE(RIGHT(CONCATENATE("0",DAY(JP4)),2),RIGHT(CONCATENATE("0",MONTH(JP4)),2))),'[1]Vecimiento Cuotas'!$Y$22:$AA$365,2,0),0)</f>
        <v>0</v>
      </c>
      <c r="JQ93" s="5">
        <f>IFERROR(VLOOKUP((CONCATENATE(RIGHT(CONCATENATE("0",DAY(JQ4)),2),RIGHT(CONCATENATE("0",MONTH(JQ4)),2))),'[1]Vecimiento Cuotas'!$Y$22:$AA$365,2,0),0)</f>
        <v>0</v>
      </c>
      <c r="JR93" s="5">
        <f>IFERROR(VLOOKUP((CONCATENATE(RIGHT(CONCATENATE("0",DAY(JR4)),2),RIGHT(CONCATENATE("0",MONTH(JR4)),2))),'[1]Vecimiento Cuotas'!$Y$22:$AA$365,2,0),0)</f>
        <v>0</v>
      </c>
      <c r="JS93" s="5">
        <f>IFERROR(VLOOKUP((CONCATENATE(RIGHT(CONCATENATE("0",DAY(JS4)),2),RIGHT(CONCATENATE("0",MONTH(JS4)),2))),'[1]Vecimiento Cuotas'!$Y$22:$AA$365,2,0),0)</f>
        <v>677.05</v>
      </c>
      <c r="JT93" s="5">
        <f>IFERROR(VLOOKUP((CONCATENATE(RIGHT(CONCATENATE("0",DAY(JT4)),2),RIGHT(CONCATENATE("0",MONTH(JT4)),2))),'[1]Vecimiento Cuotas'!$Y$22:$AA$365,2,0),0)</f>
        <v>0</v>
      </c>
      <c r="JU93" s="5">
        <f>IFERROR(VLOOKUP((CONCATENATE(RIGHT(CONCATENATE("0",DAY(JU4)),2),RIGHT(CONCATENATE("0",MONTH(JU4)),2))),'[1]Vecimiento Cuotas'!$Y$22:$AA$365,2,0),0)</f>
        <v>0</v>
      </c>
      <c r="JV93" s="5">
        <f>IFERROR(VLOOKUP((CONCATENATE(RIGHT(CONCATENATE("0",DAY(JV4)),2),RIGHT(CONCATENATE("0",MONTH(JV4)),2))),'[1]Vecimiento Cuotas'!$Y$22:$AA$365,2,0),0)</f>
        <v>0</v>
      </c>
      <c r="JW93" s="5">
        <f>IFERROR(VLOOKUP((CONCATENATE(RIGHT(CONCATENATE("0",DAY(JW4)),2),RIGHT(CONCATENATE("0",MONTH(JW4)),2))),'[1]Vecimiento Cuotas'!$Y$22:$AA$365,2,0),0)</f>
        <v>0</v>
      </c>
      <c r="JX93" s="5">
        <f>IFERROR(VLOOKUP((CONCATENATE(RIGHT(CONCATENATE("0",DAY(JX4)),2),RIGHT(CONCATENATE("0",MONTH(JX4)),2))),'[1]Vecimiento Cuotas'!$Y$22:$AA$365,2,0),0)</f>
        <v>0</v>
      </c>
      <c r="JY93" s="5">
        <f>IFERROR(VLOOKUP((CONCATENATE(RIGHT(CONCATENATE("0",DAY(JY4)),2),RIGHT(CONCATENATE("0",MONTH(JY4)),2))),'[1]Vecimiento Cuotas'!$Y$22:$AA$365,2,0),0)</f>
        <v>0</v>
      </c>
      <c r="JZ93" s="5">
        <f>IFERROR(VLOOKUP((CONCATENATE(RIGHT(CONCATENATE("0",DAY(JZ4)),2),RIGHT(CONCATENATE("0",MONTH(JZ4)),2))),'[1]Vecimiento Cuotas'!$Y$22:$AA$365,2,0),0)</f>
        <v>0</v>
      </c>
      <c r="KA93" s="5">
        <f>IFERROR(VLOOKUP((CONCATENATE(RIGHT(CONCATENATE("0",DAY(KA4)),2),RIGHT(CONCATENATE("0",MONTH(KA4)),2))),'[1]Vecimiento Cuotas'!$Y$22:$AA$365,2,0),0)</f>
        <v>0</v>
      </c>
      <c r="KB93" s="5">
        <f>IFERROR(VLOOKUP((CONCATENATE(RIGHT(CONCATENATE("0",DAY(KB4)),2),RIGHT(CONCATENATE("0",MONTH(KB4)),2))),'[1]Vecimiento Cuotas'!$Y$22:$AA$365,2,0),0)</f>
        <v>0</v>
      </c>
      <c r="KC93" s="5">
        <f>IFERROR(VLOOKUP((CONCATENATE(RIGHT(CONCATENATE("0",DAY(KC4)),2),RIGHT(CONCATENATE("0",MONTH(KC4)),2))),'[1]Vecimiento Cuotas'!$Y$22:$AA$365,2,0),0)</f>
        <v>0</v>
      </c>
      <c r="KD93" s="5">
        <f>IFERROR(VLOOKUP((CONCATENATE(RIGHT(CONCATENATE("0",DAY(KD4)),2),RIGHT(CONCATENATE("0",MONTH(KD4)),2))),'[1]Vecimiento Cuotas'!$Y$22:$AA$365,2,0),0)</f>
        <v>0</v>
      </c>
      <c r="KE93" s="5">
        <f>IFERROR(VLOOKUP((CONCATENATE(RIGHT(CONCATENATE("0",DAY(KE4)),2),RIGHT(CONCATENATE("0",MONTH(KE4)),2))),'[1]Vecimiento Cuotas'!$Y$22:$AA$365,2,0),0)</f>
        <v>0</v>
      </c>
      <c r="KF93" s="5">
        <f>IFERROR(VLOOKUP((CONCATENATE(RIGHT(CONCATENATE("0",DAY(KF4)),2),RIGHT(CONCATENATE("0",MONTH(KF4)),2))),'[1]Vecimiento Cuotas'!$Y$22:$AA$365,2,0),0)</f>
        <v>0</v>
      </c>
      <c r="KG93" s="5">
        <f>IFERROR(VLOOKUP((CONCATENATE(RIGHT(CONCATENATE("0",DAY(KG4)),2),RIGHT(CONCATENATE("0",MONTH(KG4)),2))),'[1]Vecimiento Cuotas'!$Y$22:$AA$365,2,0),0)</f>
        <v>0</v>
      </c>
      <c r="KH93" s="5">
        <f>IFERROR(VLOOKUP((CONCATENATE(RIGHT(CONCATENATE("0",DAY(KH4)),2),RIGHT(CONCATENATE("0",MONTH(KH4)),2))),'[1]Vecimiento Cuotas'!$Y$22:$AA$365,2,0),0)</f>
        <v>100.19</v>
      </c>
      <c r="KI93" s="5">
        <f>IFERROR(VLOOKUP((CONCATENATE(RIGHT(CONCATENATE("0",DAY(KI4)),2),RIGHT(CONCATENATE("0",MONTH(KI4)),2))),'[1]Vecimiento Cuotas'!$Y$22:$AA$365,2,0),0)</f>
        <v>0</v>
      </c>
      <c r="KJ93" s="5">
        <f>IFERROR(VLOOKUP((CONCATENATE(RIGHT(CONCATENATE("0",DAY(KJ4)),2),RIGHT(CONCATENATE("0",MONTH(KJ4)),2))),'[1]Vecimiento Cuotas'!$Y$22:$AA$365,2,0),0)</f>
        <v>0</v>
      </c>
      <c r="KK93" s="5">
        <f>IFERROR(VLOOKUP((CONCATENATE(RIGHT(CONCATENATE("0",DAY(KK4)),2),RIGHT(CONCATENATE("0",MONTH(KK4)),2))),'[1]Vecimiento Cuotas'!$Y$22:$AA$365,2,0),0)</f>
        <v>0</v>
      </c>
      <c r="KL93" s="5">
        <f>IFERROR(VLOOKUP((CONCATENATE(RIGHT(CONCATENATE("0",DAY(KL4)),2),RIGHT(CONCATENATE("0",MONTH(KL4)),2))),'[1]Vecimiento Cuotas'!$Y$22:$AA$365,2,0),0)</f>
        <v>0</v>
      </c>
      <c r="KM93" s="5">
        <f>IFERROR(VLOOKUP((CONCATENATE(RIGHT(CONCATENATE("0",DAY(KM4)),2),RIGHT(CONCATENATE("0",MONTH(KM4)),2))),'[1]Vecimiento Cuotas'!$Y$22:$AA$365,2,0),0)</f>
        <v>0</v>
      </c>
      <c r="KN93" s="5">
        <f>IFERROR(VLOOKUP((CONCATENATE(RIGHT(CONCATENATE("0",DAY(KN4)),2),RIGHT(CONCATENATE("0",MONTH(KN4)),2))),'[1]Vecimiento Cuotas'!$Y$22:$AA$365,2,0),0)</f>
        <v>0</v>
      </c>
      <c r="KO93" s="5">
        <f>IFERROR(VLOOKUP((CONCATENATE(RIGHT(CONCATENATE("0",DAY(KO4)),2),RIGHT(CONCATENATE("0",MONTH(KO4)),2))),'[1]Vecimiento Cuotas'!$Y$22:$AA$365,2,0),0)</f>
        <v>0</v>
      </c>
      <c r="KP93" s="5">
        <f>IFERROR(VLOOKUP((CONCATENATE(RIGHT(CONCATENATE("0",DAY(KP4)),2),RIGHT(CONCATENATE("0",MONTH(KP4)),2))),'[1]Vecimiento Cuotas'!$Y$22:$AA$365,2,0),0)</f>
        <v>0</v>
      </c>
      <c r="KQ93" s="5">
        <f>IFERROR(VLOOKUP((CONCATENATE(RIGHT(CONCATENATE("0",DAY(KQ4)),2),RIGHT(CONCATENATE("0",MONTH(KQ4)),2))),'[1]Vecimiento Cuotas'!$Y$22:$AA$365,2,0),0)</f>
        <v>0</v>
      </c>
      <c r="KR93" s="5">
        <f>IFERROR(VLOOKUP((CONCATENATE(RIGHT(CONCATENATE("0",DAY(KR4)),2),RIGHT(CONCATENATE("0",MONTH(KR4)),2))),'[1]Vecimiento Cuotas'!$Y$22:$AA$365,2,0),0)</f>
        <v>0</v>
      </c>
      <c r="KS93" s="5">
        <f>IFERROR(VLOOKUP((CONCATENATE(RIGHT(CONCATENATE("0",DAY(KS4)),2),RIGHT(CONCATENATE("0",MONTH(KS4)),2))),'[1]Vecimiento Cuotas'!$Y$22:$AA$365,2,0),0)</f>
        <v>0</v>
      </c>
      <c r="KT93" s="5">
        <f>IFERROR(VLOOKUP((CONCATENATE(RIGHT(CONCATENATE("0",DAY(KT4)),2),RIGHT(CONCATENATE("0",MONTH(KT4)),2))),'[1]Vecimiento Cuotas'!$Y$22:$AA$365,2,0),0)</f>
        <v>0</v>
      </c>
      <c r="KU93" s="5">
        <f>IFERROR(VLOOKUP((CONCATENATE(RIGHT(CONCATENATE("0",DAY(KU4)),2),RIGHT(CONCATENATE("0",MONTH(KU4)),2))),'[1]Vecimiento Cuotas'!$Y$22:$AA$365,2,0),0)</f>
        <v>0</v>
      </c>
      <c r="KV93" s="5">
        <f>IFERROR(VLOOKUP((CONCATENATE(RIGHT(CONCATENATE("0",DAY(KV4)),2),RIGHT(CONCATENATE("0",MONTH(KV4)),2))),'[1]Vecimiento Cuotas'!$Y$22:$AA$365,2,0),0)</f>
        <v>0</v>
      </c>
      <c r="KW93" s="5">
        <f>IFERROR(VLOOKUP((CONCATENATE(RIGHT(CONCATENATE("0",DAY(KW4)),2),RIGHT(CONCATENATE("0",MONTH(KW4)),2))),'[1]Vecimiento Cuotas'!$Y$22:$AA$365,2,0),0)</f>
        <v>0</v>
      </c>
      <c r="KX93" s="5">
        <f>IFERROR(VLOOKUP((CONCATENATE(RIGHT(CONCATENATE("0",DAY(KX4)),2),RIGHT(CONCATENATE("0",MONTH(KX4)),2))),'[1]Vecimiento Cuotas'!$Y$22:$AA$365,2,0),0)</f>
        <v>676.55</v>
      </c>
      <c r="KY93" s="5">
        <f>IFERROR(VLOOKUP((CONCATENATE(RIGHT(CONCATENATE("0",DAY(KY4)),2),RIGHT(CONCATENATE("0",MONTH(KY4)),2))),'[1]Vecimiento Cuotas'!$Y$22:$AA$365,2,0),0)</f>
        <v>0</v>
      </c>
      <c r="KZ93" s="5">
        <f>IFERROR(VLOOKUP((CONCATENATE(RIGHT(CONCATENATE("0",DAY(KZ4)),2),RIGHT(CONCATENATE("0",MONTH(KZ4)),2))),'[1]Vecimiento Cuotas'!$Y$22:$AA$365,2,0),0)</f>
        <v>0</v>
      </c>
      <c r="LA93" s="5">
        <f>IFERROR(VLOOKUP((CONCATENATE(RIGHT(CONCATENATE("0",DAY(LA4)),2),RIGHT(CONCATENATE("0",MONTH(LA4)),2))),'[1]Vecimiento Cuotas'!$Y$22:$AA$365,2,0),0)</f>
        <v>0</v>
      </c>
      <c r="LB93" s="5">
        <f>IFERROR(VLOOKUP((CONCATENATE(RIGHT(CONCATENATE("0",DAY(LB4)),2),RIGHT(CONCATENATE("0",MONTH(LB4)),2))),'[1]Vecimiento Cuotas'!$Y$22:$AA$365,2,0),0)</f>
        <v>0</v>
      </c>
      <c r="LC93" s="5">
        <f>IFERROR(VLOOKUP((CONCATENATE(RIGHT(CONCATENATE("0",DAY(LC4)),2),RIGHT(CONCATENATE("0",MONTH(LC4)),2))),'[1]Vecimiento Cuotas'!$Y$22:$AA$365,2,0),0)</f>
        <v>0</v>
      </c>
      <c r="LD93" s="5">
        <f>IFERROR(VLOOKUP((CONCATENATE(RIGHT(CONCATENATE("0",DAY(LD4)),2),RIGHT(CONCATENATE("0",MONTH(LD4)),2))),'[1]Vecimiento Cuotas'!$Y$22:$AA$365,2,0),0)</f>
        <v>0</v>
      </c>
      <c r="LE93" s="5">
        <f>IFERROR(VLOOKUP((CONCATENATE(RIGHT(CONCATENATE("0",DAY(LE4)),2),RIGHT(CONCATENATE("0",MONTH(LE4)),2))),'[1]Vecimiento Cuotas'!$Y$22:$AA$365,2,0),0)</f>
        <v>0</v>
      </c>
      <c r="LF93" s="5">
        <f>IFERROR(VLOOKUP((CONCATENATE(RIGHT(CONCATENATE("0",DAY(LF4)),2),RIGHT(CONCATENATE("0",MONTH(LF4)),2))),'[1]Vecimiento Cuotas'!$Y$22:$AA$365,2,0),0)</f>
        <v>0</v>
      </c>
      <c r="LG93" s="5">
        <f>IFERROR(VLOOKUP((CONCATENATE(RIGHT(CONCATENATE("0",DAY(LG4)),2),RIGHT(CONCATENATE("0",MONTH(LG4)),2))),'[1]Vecimiento Cuotas'!$Y$22:$AA$365,2,0),0)</f>
        <v>0</v>
      </c>
      <c r="LH93" s="5">
        <f>IFERROR(VLOOKUP((CONCATENATE(RIGHT(CONCATENATE("0",DAY(LH4)),2),RIGHT(CONCATENATE("0",MONTH(LH4)),2))),'[1]Vecimiento Cuotas'!$Y$22:$AA$365,2,0),0)</f>
        <v>0</v>
      </c>
      <c r="LI93" s="5">
        <f>IFERROR(VLOOKUP((CONCATENATE(RIGHT(CONCATENATE("0",DAY(LI4)),2),RIGHT(CONCATENATE("0",MONTH(LI4)),2))),'[1]Vecimiento Cuotas'!$Y$22:$AA$365,2,0),0)</f>
        <v>0</v>
      </c>
      <c r="LJ93" s="5">
        <f>IFERROR(VLOOKUP((CONCATENATE(RIGHT(CONCATENATE("0",DAY(LJ4)),2),RIGHT(CONCATENATE("0",MONTH(LJ4)),2))),'[1]Vecimiento Cuotas'!$Y$22:$AA$365,2,0),0)</f>
        <v>0</v>
      </c>
      <c r="LK93" s="5">
        <f>IFERROR(VLOOKUP((CONCATENATE(RIGHT(CONCATENATE("0",DAY(LK4)),2),RIGHT(CONCATENATE("0",MONTH(LK4)),2))),'[1]Vecimiento Cuotas'!$Y$22:$AA$365,2,0),0)</f>
        <v>0</v>
      </c>
      <c r="LL93" s="5">
        <f>IFERROR(VLOOKUP((CONCATENATE(RIGHT(CONCATENATE("0",DAY(LL4)),2),RIGHT(CONCATENATE("0",MONTH(LL4)),2))),'[1]Vecimiento Cuotas'!$Y$22:$AA$365,2,0),0)</f>
        <v>0</v>
      </c>
      <c r="LM93" s="5">
        <f>IFERROR(VLOOKUP((CONCATENATE(RIGHT(CONCATENATE("0",DAY(LM4)),2),RIGHT(CONCATENATE("0",MONTH(LM4)),2))),'[1]Vecimiento Cuotas'!$Y$22:$AA$365,2,0),0)</f>
        <v>101.03999999999999</v>
      </c>
      <c r="LN93" s="5">
        <f>IFERROR(VLOOKUP((CONCATENATE(RIGHT(CONCATENATE("0",DAY(LN4)),2),RIGHT(CONCATENATE("0",MONTH(LN4)),2))),'[1]Vecimiento Cuotas'!$Y$22:$AA$365,2,0),0)</f>
        <v>0</v>
      </c>
      <c r="LO93" s="5">
        <f>IFERROR(VLOOKUP((CONCATENATE(RIGHT(CONCATENATE("0",DAY(LO4)),2),RIGHT(CONCATENATE("0",MONTH(LO4)),2))),'[1]Vecimiento Cuotas'!$Y$22:$AA$365,2,0),0)</f>
        <v>0</v>
      </c>
      <c r="LP93" s="5">
        <f>IFERROR(VLOOKUP((CONCATENATE(RIGHT(CONCATENATE("0",DAY(LP4)),2),RIGHT(CONCATENATE("0",MONTH(LP4)),2))),'[1]Vecimiento Cuotas'!$Y$22:$AA$365,2,0),0)</f>
        <v>0</v>
      </c>
      <c r="LQ93" s="5">
        <f>IFERROR(VLOOKUP((CONCATENATE(RIGHT(CONCATENATE("0",DAY(LQ4)),2),RIGHT(CONCATENATE("0",MONTH(LQ4)),2))),'[1]Vecimiento Cuotas'!$Y$22:$AA$365,2,0),0)</f>
        <v>0</v>
      </c>
      <c r="LR93" s="5">
        <f>IFERROR(VLOOKUP((CONCATENATE(RIGHT(CONCATENATE("0",DAY(LR4)),2),RIGHT(CONCATENATE("0",MONTH(LR4)),2))),'[1]Vecimiento Cuotas'!$Y$22:$AA$365,2,0),0)</f>
        <v>0</v>
      </c>
      <c r="LS93" s="5">
        <f>IFERROR(VLOOKUP((CONCATENATE(RIGHT(CONCATENATE("0",DAY(LS4)),2),RIGHT(CONCATENATE("0",MONTH(LS4)),2))),'[1]Vecimiento Cuotas'!$Y$22:$AA$365,2,0),0)</f>
        <v>0</v>
      </c>
      <c r="LT93" s="5">
        <f>IFERROR(VLOOKUP((CONCATENATE(RIGHT(CONCATENATE("0",DAY(LT4)),2),RIGHT(CONCATENATE("0",MONTH(LT4)),2))),'[1]Vecimiento Cuotas'!$Y$22:$AA$365,2,0),0)</f>
        <v>0</v>
      </c>
      <c r="LU93" s="5">
        <f>IFERROR(VLOOKUP((CONCATENATE(RIGHT(CONCATENATE("0",DAY(LU4)),2),RIGHT(CONCATENATE("0",MONTH(LU4)),2))),'[1]Vecimiento Cuotas'!$Y$22:$AA$365,2,0),0)</f>
        <v>0</v>
      </c>
      <c r="LV93" s="5">
        <f>IFERROR(VLOOKUP((CONCATENATE(RIGHT(CONCATENATE("0",DAY(LV4)),2),RIGHT(CONCATENATE("0",MONTH(LV4)),2))),'[1]Vecimiento Cuotas'!$Y$22:$AA$365,2,0),0)</f>
        <v>0</v>
      </c>
      <c r="LW93" s="5">
        <f>IFERROR(VLOOKUP((CONCATENATE(RIGHT(CONCATENATE("0",DAY(LW4)),2),RIGHT(CONCATENATE("0",MONTH(LW4)),2))),'[1]Vecimiento Cuotas'!$Y$22:$AA$365,2,0),0)</f>
        <v>0</v>
      </c>
      <c r="LX93" s="5">
        <f>IFERROR(VLOOKUP((CONCATENATE(RIGHT(CONCATENATE("0",DAY(LX4)),2),RIGHT(CONCATENATE("0",MONTH(LX4)),2))),'[1]Vecimiento Cuotas'!$Y$22:$AA$365,2,0),0)</f>
        <v>0</v>
      </c>
      <c r="LY93" s="5">
        <f>IFERROR(VLOOKUP((CONCATENATE(RIGHT(CONCATENATE("0",DAY(LY4)),2),RIGHT(CONCATENATE("0",MONTH(LY4)),2))),'[1]Vecimiento Cuotas'!$Y$22:$AA$365,2,0),0)</f>
        <v>0</v>
      </c>
      <c r="LZ93" s="5">
        <f>IFERROR(VLOOKUP((CONCATENATE(RIGHT(CONCATENATE("0",DAY(LZ4)),2),RIGHT(CONCATENATE("0",MONTH(LZ4)),2))),'[1]Vecimiento Cuotas'!$Y$22:$AA$365,2,0),0)</f>
        <v>0</v>
      </c>
      <c r="MA93" s="5">
        <f>IFERROR(VLOOKUP((CONCATENATE(RIGHT(CONCATENATE("0",DAY(MA4)),2),RIGHT(CONCATENATE("0",MONTH(MA4)),2))),'[1]Vecimiento Cuotas'!$Y$22:$AA$365,2,0),0)</f>
        <v>0</v>
      </c>
      <c r="MB93" s="5">
        <f>IFERROR(VLOOKUP((CONCATENATE(RIGHT(CONCATENATE("0",DAY(MB4)),2),RIGHT(CONCATENATE("0",MONTH(MB4)),2))),'[1]Vecimiento Cuotas'!$Y$22:$AA$365,2,0),0)</f>
        <v>645.70000000000005</v>
      </c>
      <c r="MC93" s="5">
        <f>IFERROR(VLOOKUP((CONCATENATE(RIGHT(CONCATENATE("0",DAY(MC4)),2),RIGHT(CONCATENATE("0",MONTH(MC4)),2))),'[1]Vecimiento Cuotas'!$Y$22:$AA$365,2,0),0)</f>
        <v>0</v>
      </c>
      <c r="MD93" s="5">
        <f>IFERROR(VLOOKUP((CONCATENATE(RIGHT(CONCATENATE("0",DAY(MD4)),2),RIGHT(CONCATENATE("0",MONTH(MD4)),2))),'[1]Vecimiento Cuotas'!$Y$22:$AA$365,2,0),0)</f>
        <v>0</v>
      </c>
      <c r="ME93" s="5">
        <f>IFERROR(VLOOKUP((CONCATENATE(RIGHT(CONCATENATE("0",DAY(ME4)),2),RIGHT(CONCATENATE("0",MONTH(ME4)),2))),'[1]Vecimiento Cuotas'!$Y$22:$AA$365,2,0),0)</f>
        <v>0</v>
      </c>
      <c r="MF93" s="5">
        <f>IFERROR(VLOOKUP((CONCATENATE(RIGHT(CONCATENATE("0",DAY(MF4)),2),RIGHT(CONCATENATE("0",MONTH(MF4)),2))),'[1]Vecimiento Cuotas'!$Y$22:$AA$365,2,0),0)</f>
        <v>0</v>
      </c>
      <c r="MG93" s="5">
        <f>IFERROR(VLOOKUP((CONCATENATE(RIGHT(CONCATENATE("0",DAY(MG4)),2),RIGHT(CONCATENATE("0",MONTH(MG4)),2))),'[1]Vecimiento Cuotas'!$Y$22:$AA$365,2,0),0)</f>
        <v>0</v>
      </c>
      <c r="MH93" s="5">
        <f>IFERROR(VLOOKUP((CONCATENATE(RIGHT(CONCATENATE("0",DAY(MH4)),2),RIGHT(CONCATENATE("0",MONTH(MH4)),2))),'[1]Vecimiento Cuotas'!$Y$22:$AA$365,2,0),0)</f>
        <v>0</v>
      </c>
      <c r="MI93" s="5">
        <f>IFERROR(VLOOKUP((CONCATENATE(RIGHT(CONCATENATE("0",DAY(MI4)),2),RIGHT(CONCATENATE("0",MONTH(MI4)),2))),'[1]Vecimiento Cuotas'!$Y$22:$AA$365,2,0),0)</f>
        <v>0</v>
      </c>
      <c r="MJ93" s="5">
        <f>IFERROR(VLOOKUP((CONCATENATE(RIGHT(CONCATENATE("0",DAY(MJ4)),2),RIGHT(CONCATENATE("0",MONTH(MJ4)),2))),'[1]Vecimiento Cuotas'!$Y$22:$AA$365,2,0),0)</f>
        <v>0</v>
      </c>
      <c r="MK93" s="5">
        <f>IFERROR(VLOOKUP((CONCATENATE(RIGHT(CONCATENATE("0",DAY(MK4)),2),RIGHT(CONCATENATE("0",MONTH(MK4)),2))),'[1]Vecimiento Cuotas'!$Y$22:$AA$365,2,0),0)</f>
        <v>0</v>
      </c>
      <c r="ML93" s="5">
        <f>IFERROR(VLOOKUP((CONCATENATE(RIGHT(CONCATENATE("0",DAY(ML4)),2),RIGHT(CONCATENATE("0",MONTH(ML4)),2))),'[1]Vecimiento Cuotas'!$Y$22:$AA$365,2,0),0)</f>
        <v>0</v>
      </c>
      <c r="MM93" s="5">
        <f>IFERROR(VLOOKUP((CONCATENATE(RIGHT(CONCATENATE("0",DAY(MM4)),2),RIGHT(CONCATENATE("0",MONTH(MM4)),2))),'[1]Vecimiento Cuotas'!$Y$22:$AA$365,2,0),0)</f>
        <v>0</v>
      </c>
      <c r="MN93" s="5">
        <f>IFERROR(VLOOKUP((CONCATENATE(RIGHT(CONCATENATE("0",DAY(MN4)),2),RIGHT(CONCATENATE("0",MONTH(MN4)),2))),'[1]Vecimiento Cuotas'!$Y$22:$AA$365,2,0),0)</f>
        <v>0</v>
      </c>
      <c r="MO93" s="5">
        <f>IFERROR(VLOOKUP((CONCATENATE(RIGHT(CONCATENATE("0",DAY(MO4)),2),RIGHT(CONCATENATE("0",MONTH(MO4)),2))),'[1]Vecimiento Cuotas'!$Y$22:$AA$365,2,0),0)</f>
        <v>0</v>
      </c>
      <c r="MP93" s="5">
        <f>IFERROR(VLOOKUP((CONCATENATE(RIGHT(CONCATENATE("0",DAY(MP4)),2),RIGHT(CONCATENATE("0",MONTH(MP4)),2))),'[1]Vecimiento Cuotas'!$Y$22:$AA$365,2,0),0)</f>
        <v>0</v>
      </c>
      <c r="MQ93" s="5">
        <f>IFERROR(VLOOKUP((CONCATENATE(RIGHT(CONCATENATE("0",DAY(MQ4)),2),RIGHT(CONCATENATE("0",MONTH(MQ4)),2))),'[1]Vecimiento Cuotas'!$Y$22:$AA$365,2,0),0)</f>
        <v>99.09</v>
      </c>
      <c r="MR93" s="5">
        <f>IFERROR(VLOOKUP((CONCATENATE(RIGHT(CONCATENATE("0",DAY(MR4)),2),RIGHT(CONCATENATE("0",MONTH(MR4)),2))),'[1]Vecimiento Cuotas'!$Y$22:$AA$365,2,0),0)</f>
        <v>0</v>
      </c>
      <c r="MS93" s="5">
        <f>IFERROR(VLOOKUP((CONCATENATE(RIGHT(CONCATENATE("0",DAY(MS4)),2),RIGHT(CONCATENATE("0",MONTH(MS4)),2))),'[1]Vecimiento Cuotas'!$Y$22:$AA$365,2,0),0)</f>
        <v>0</v>
      </c>
      <c r="MT93" s="5">
        <f>IFERROR(VLOOKUP((CONCATENATE(RIGHT(CONCATENATE("0",DAY(MT4)),2),RIGHT(CONCATENATE("0",MONTH(MT4)),2))),'[1]Vecimiento Cuotas'!$Y$22:$AA$365,2,0),0)</f>
        <v>0</v>
      </c>
      <c r="MU93" s="5">
        <f>IFERROR(VLOOKUP((CONCATENATE(RIGHT(CONCATENATE("0",DAY(MU4)),2),RIGHT(CONCATENATE("0",MONTH(MU4)),2))),'[1]Vecimiento Cuotas'!$Y$22:$AA$365,2,0),0)</f>
        <v>0</v>
      </c>
      <c r="MV93" s="5">
        <f>IFERROR(VLOOKUP((CONCATENATE(RIGHT(CONCATENATE("0",DAY(MV4)),2),RIGHT(CONCATENATE("0",MONTH(MV4)),2))),'[1]Vecimiento Cuotas'!$Y$22:$AA$365,2,0),0)</f>
        <v>0</v>
      </c>
      <c r="MW93" s="5">
        <f>IFERROR(VLOOKUP((CONCATENATE(RIGHT(CONCATENATE("0",DAY(MW4)),2),RIGHT(CONCATENATE("0",MONTH(MW4)),2))),'[1]Vecimiento Cuotas'!$Y$22:$AA$365,2,0),0)</f>
        <v>0</v>
      </c>
      <c r="MX93" s="5">
        <f>IFERROR(VLOOKUP((CONCATENATE(RIGHT(CONCATENATE("0",DAY(MX4)),2),RIGHT(CONCATENATE("0",MONTH(MX4)),2))),'[1]Vecimiento Cuotas'!$Y$22:$AA$365,2,0),0)</f>
        <v>0</v>
      </c>
      <c r="MY93" s="5">
        <f>IFERROR(VLOOKUP((CONCATENATE(RIGHT(CONCATENATE("0",DAY(MY4)),2),RIGHT(CONCATENATE("0",MONTH(MY4)),2))),'[1]Vecimiento Cuotas'!$Y$22:$AA$365,2,0),0)</f>
        <v>0</v>
      </c>
      <c r="MZ93" s="5">
        <f>IFERROR(VLOOKUP((CONCATENATE(RIGHT(CONCATENATE("0",DAY(MZ4)),2),RIGHT(CONCATENATE("0",MONTH(MZ4)),2))),'[1]Vecimiento Cuotas'!$Y$22:$AA$365,2,0),0)</f>
        <v>0</v>
      </c>
      <c r="NA93" s="5">
        <f>IFERROR(VLOOKUP((CONCATENATE(RIGHT(CONCATENATE("0",DAY(NA4)),2),RIGHT(CONCATENATE("0",MONTH(NA4)),2))),'[1]Vecimiento Cuotas'!$Y$22:$AA$365,2,0),0)</f>
        <v>0</v>
      </c>
      <c r="NB93" s="5">
        <f>IFERROR(VLOOKUP((CONCATENATE(RIGHT(CONCATENATE("0",DAY(NB4)),2),RIGHT(CONCATENATE("0",MONTH(NB4)),2))),'[1]Vecimiento Cuotas'!$Y$22:$AA$365,2,0),0)</f>
        <v>0</v>
      </c>
    </row>
    <row r="94" spans="1:366" ht="15" hidden="1" customHeight="1" outlineLevel="1">
      <c r="A94" s="19" t="s">
        <v>162</v>
      </c>
      <c r="B94" s="27">
        <f>+B95</f>
        <v>0</v>
      </c>
      <c r="C94" s="27">
        <f t="shared" ref="C94:BN94" si="193">+C95</f>
        <v>0</v>
      </c>
      <c r="D94" s="27">
        <f t="shared" si="193"/>
        <v>0</v>
      </c>
      <c r="E94" s="27">
        <f t="shared" si="193"/>
        <v>0</v>
      </c>
      <c r="F94" s="27">
        <f t="shared" si="193"/>
        <v>0</v>
      </c>
      <c r="G94" s="27">
        <f t="shared" si="193"/>
        <v>0</v>
      </c>
      <c r="H94" s="27">
        <f t="shared" si="193"/>
        <v>0</v>
      </c>
      <c r="I94" s="27">
        <f t="shared" si="193"/>
        <v>0</v>
      </c>
      <c r="J94" s="27">
        <f t="shared" si="193"/>
        <v>0</v>
      </c>
      <c r="K94" s="27">
        <f t="shared" si="193"/>
        <v>0</v>
      </c>
      <c r="L94" s="27">
        <f t="shared" si="193"/>
        <v>0</v>
      </c>
      <c r="M94" s="27">
        <f t="shared" si="193"/>
        <v>0</v>
      </c>
      <c r="N94" s="27">
        <f t="shared" si="193"/>
        <v>0</v>
      </c>
      <c r="O94" s="27">
        <f t="shared" si="193"/>
        <v>0</v>
      </c>
      <c r="P94" s="27">
        <f t="shared" si="193"/>
        <v>0</v>
      </c>
      <c r="Q94" s="27">
        <f t="shared" si="193"/>
        <v>0</v>
      </c>
      <c r="R94" s="27">
        <f t="shared" si="193"/>
        <v>0</v>
      </c>
      <c r="S94" s="27">
        <f t="shared" si="193"/>
        <v>0</v>
      </c>
      <c r="T94" s="27">
        <f t="shared" si="193"/>
        <v>0</v>
      </c>
      <c r="U94" s="27">
        <f t="shared" si="193"/>
        <v>0</v>
      </c>
      <c r="V94" s="27">
        <f t="shared" si="193"/>
        <v>0</v>
      </c>
      <c r="W94" s="27">
        <f t="shared" si="193"/>
        <v>0</v>
      </c>
      <c r="X94" s="27">
        <f t="shared" si="193"/>
        <v>0</v>
      </c>
      <c r="Y94" s="27">
        <f t="shared" si="193"/>
        <v>0</v>
      </c>
      <c r="Z94" s="27">
        <f t="shared" si="193"/>
        <v>0</v>
      </c>
      <c r="AA94" s="27">
        <f t="shared" si="193"/>
        <v>0</v>
      </c>
      <c r="AB94" s="27">
        <f t="shared" si="193"/>
        <v>0</v>
      </c>
      <c r="AC94" s="27">
        <f t="shared" si="193"/>
        <v>0</v>
      </c>
      <c r="AD94" s="27">
        <f t="shared" si="193"/>
        <v>0</v>
      </c>
      <c r="AE94" s="27">
        <f t="shared" si="193"/>
        <v>0</v>
      </c>
      <c r="AF94" s="27">
        <f t="shared" si="193"/>
        <v>0</v>
      </c>
      <c r="AG94" s="27">
        <f t="shared" si="193"/>
        <v>0</v>
      </c>
      <c r="AH94" s="27">
        <f t="shared" si="193"/>
        <v>0</v>
      </c>
      <c r="AI94" s="27">
        <f t="shared" si="193"/>
        <v>0</v>
      </c>
      <c r="AJ94" s="27">
        <f t="shared" si="193"/>
        <v>0</v>
      </c>
      <c r="AK94" s="27">
        <f t="shared" si="193"/>
        <v>0</v>
      </c>
      <c r="AL94" s="27">
        <f t="shared" si="193"/>
        <v>0</v>
      </c>
      <c r="AM94" s="27">
        <f t="shared" si="193"/>
        <v>0</v>
      </c>
      <c r="AN94" s="27">
        <f t="shared" si="193"/>
        <v>0</v>
      </c>
      <c r="AO94" s="27">
        <f t="shared" si="193"/>
        <v>0</v>
      </c>
      <c r="AP94" s="27">
        <f t="shared" si="193"/>
        <v>0</v>
      </c>
      <c r="AQ94" s="27">
        <f t="shared" si="193"/>
        <v>0</v>
      </c>
      <c r="AR94" s="27">
        <f t="shared" si="193"/>
        <v>0</v>
      </c>
      <c r="AS94" s="27">
        <f t="shared" si="193"/>
        <v>0</v>
      </c>
      <c r="AT94" s="27">
        <f t="shared" si="193"/>
        <v>0</v>
      </c>
      <c r="AU94" s="27">
        <f t="shared" si="193"/>
        <v>0</v>
      </c>
      <c r="AV94" s="27">
        <f t="shared" si="193"/>
        <v>0</v>
      </c>
      <c r="AW94" s="27">
        <f t="shared" si="193"/>
        <v>0</v>
      </c>
      <c r="AX94" s="27">
        <f t="shared" si="193"/>
        <v>0</v>
      </c>
      <c r="AY94" s="27">
        <f t="shared" si="193"/>
        <v>0</v>
      </c>
      <c r="AZ94" s="27">
        <f t="shared" si="193"/>
        <v>0</v>
      </c>
      <c r="BA94" s="27">
        <f t="shared" si="193"/>
        <v>0</v>
      </c>
      <c r="BB94" s="27">
        <f t="shared" si="193"/>
        <v>0</v>
      </c>
      <c r="BC94" s="27">
        <f t="shared" si="193"/>
        <v>0</v>
      </c>
      <c r="BD94" s="27">
        <f t="shared" si="193"/>
        <v>0</v>
      </c>
      <c r="BE94" s="27">
        <f t="shared" si="193"/>
        <v>0</v>
      </c>
      <c r="BF94" s="27">
        <f t="shared" si="193"/>
        <v>0</v>
      </c>
      <c r="BG94" s="27">
        <f t="shared" si="193"/>
        <v>0</v>
      </c>
      <c r="BH94" s="27">
        <f t="shared" si="193"/>
        <v>0</v>
      </c>
      <c r="BI94" s="27">
        <f t="shared" si="193"/>
        <v>0</v>
      </c>
      <c r="BJ94" s="27">
        <f t="shared" si="193"/>
        <v>0</v>
      </c>
      <c r="BK94" s="27">
        <f t="shared" si="193"/>
        <v>0</v>
      </c>
      <c r="BL94" s="27">
        <f t="shared" si="193"/>
        <v>0</v>
      </c>
      <c r="BM94" s="27">
        <f t="shared" si="193"/>
        <v>0</v>
      </c>
      <c r="BN94" s="27">
        <f t="shared" si="193"/>
        <v>0</v>
      </c>
      <c r="BO94" s="27">
        <f t="shared" ref="BO94:DZ94" si="194">+BO95</f>
        <v>0</v>
      </c>
      <c r="BP94" s="27">
        <f t="shared" si="194"/>
        <v>0</v>
      </c>
      <c r="BQ94" s="27">
        <f t="shared" si="194"/>
        <v>0</v>
      </c>
      <c r="BR94" s="27">
        <f t="shared" si="194"/>
        <v>0</v>
      </c>
      <c r="BS94" s="27">
        <f t="shared" si="194"/>
        <v>0</v>
      </c>
      <c r="BT94" s="27">
        <f t="shared" si="194"/>
        <v>0</v>
      </c>
      <c r="BU94" s="27">
        <f t="shared" si="194"/>
        <v>0</v>
      </c>
      <c r="BV94" s="27">
        <f t="shared" si="194"/>
        <v>0</v>
      </c>
      <c r="BW94" s="27">
        <f t="shared" si="194"/>
        <v>0</v>
      </c>
      <c r="BX94" s="27">
        <f t="shared" si="194"/>
        <v>0</v>
      </c>
      <c r="BY94" s="27">
        <f t="shared" si="194"/>
        <v>0</v>
      </c>
      <c r="BZ94" s="27">
        <f t="shared" si="194"/>
        <v>0</v>
      </c>
      <c r="CA94" s="27">
        <f t="shared" si="194"/>
        <v>0</v>
      </c>
      <c r="CB94" s="27">
        <f t="shared" si="194"/>
        <v>0</v>
      </c>
      <c r="CC94" s="27">
        <f t="shared" si="194"/>
        <v>0</v>
      </c>
      <c r="CD94" s="27">
        <f t="shared" si="194"/>
        <v>0</v>
      </c>
      <c r="CE94" s="27">
        <f t="shared" si="194"/>
        <v>0</v>
      </c>
      <c r="CF94" s="27">
        <f t="shared" si="194"/>
        <v>0</v>
      </c>
      <c r="CG94" s="27">
        <f t="shared" si="194"/>
        <v>0</v>
      </c>
      <c r="CH94" s="27">
        <f t="shared" si="194"/>
        <v>0</v>
      </c>
      <c r="CI94" s="27">
        <f t="shared" si="194"/>
        <v>0</v>
      </c>
      <c r="CJ94" s="27">
        <f t="shared" si="194"/>
        <v>0</v>
      </c>
      <c r="CK94" s="27">
        <f t="shared" si="194"/>
        <v>0</v>
      </c>
      <c r="CL94" s="27">
        <f t="shared" si="194"/>
        <v>0</v>
      </c>
      <c r="CM94" s="27">
        <f t="shared" si="194"/>
        <v>0</v>
      </c>
      <c r="CN94" s="27">
        <f t="shared" si="194"/>
        <v>0</v>
      </c>
      <c r="CO94" s="27">
        <f t="shared" si="194"/>
        <v>0</v>
      </c>
      <c r="CP94" s="27">
        <f t="shared" si="194"/>
        <v>0</v>
      </c>
      <c r="CQ94" s="27">
        <f t="shared" si="194"/>
        <v>0</v>
      </c>
      <c r="CR94" s="27">
        <f t="shared" si="194"/>
        <v>0</v>
      </c>
      <c r="CS94" s="27">
        <f t="shared" si="194"/>
        <v>0</v>
      </c>
      <c r="CT94" s="27">
        <f t="shared" si="194"/>
        <v>0</v>
      </c>
      <c r="CU94" s="27">
        <f t="shared" si="194"/>
        <v>0</v>
      </c>
      <c r="CV94" s="27">
        <f t="shared" si="194"/>
        <v>0</v>
      </c>
      <c r="CW94" s="27">
        <f t="shared" si="194"/>
        <v>0</v>
      </c>
      <c r="CX94" s="27">
        <f t="shared" si="194"/>
        <v>0</v>
      </c>
      <c r="CY94" s="27">
        <f t="shared" si="194"/>
        <v>0</v>
      </c>
      <c r="CZ94" s="27">
        <f t="shared" si="194"/>
        <v>0</v>
      </c>
      <c r="DA94" s="27">
        <f t="shared" si="194"/>
        <v>0</v>
      </c>
      <c r="DB94" s="27">
        <f t="shared" si="194"/>
        <v>0</v>
      </c>
      <c r="DC94" s="27">
        <f t="shared" si="194"/>
        <v>0</v>
      </c>
      <c r="DD94" s="27">
        <f t="shared" si="194"/>
        <v>0</v>
      </c>
      <c r="DE94" s="27">
        <f t="shared" si="194"/>
        <v>0</v>
      </c>
      <c r="DF94" s="27">
        <f t="shared" si="194"/>
        <v>0</v>
      </c>
      <c r="DG94" s="27">
        <f t="shared" si="194"/>
        <v>0</v>
      </c>
      <c r="DH94" s="27">
        <f t="shared" si="194"/>
        <v>0</v>
      </c>
      <c r="DI94" s="27">
        <f t="shared" si="194"/>
        <v>0</v>
      </c>
      <c r="DJ94" s="27">
        <f t="shared" si="194"/>
        <v>0</v>
      </c>
      <c r="DK94" s="27">
        <f t="shared" si="194"/>
        <v>0</v>
      </c>
      <c r="DL94" s="27">
        <f t="shared" si="194"/>
        <v>0</v>
      </c>
      <c r="DM94" s="27">
        <f t="shared" si="194"/>
        <v>0</v>
      </c>
      <c r="DN94" s="27">
        <f t="shared" si="194"/>
        <v>0</v>
      </c>
      <c r="DO94" s="27">
        <f t="shared" si="194"/>
        <v>0</v>
      </c>
      <c r="DP94" s="27">
        <f t="shared" si="194"/>
        <v>0</v>
      </c>
      <c r="DQ94" s="27">
        <f t="shared" si="194"/>
        <v>0</v>
      </c>
      <c r="DR94" s="27">
        <f t="shared" si="194"/>
        <v>0</v>
      </c>
      <c r="DS94" s="27">
        <f t="shared" si="194"/>
        <v>0</v>
      </c>
      <c r="DT94" s="27">
        <f t="shared" si="194"/>
        <v>0</v>
      </c>
      <c r="DU94" s="27">
        <f t="shared" si="194"/>
        <v>0</v>
      </c>
      <c r="DV94" s="27">
        <f t="shared" si="194"/>
        <v>0</v>
      </c>
      <c r="DW94" s="27">
        <f t="shared" si="194"/>
        <v>0</v>
      </c>
      <c r="DX94" s="27">
        <f t="shared" si="194"/>
        <v>0</v>
      </c>
      <c r="DY94" s="27">
        <f t="shared" si="194"/>
        <v>0</v>
      </c>
      <c r="DZ94" s="27">
        <f t="shared" si="194"/>
        <v>0</v>
      </c>
      <c r="EA94" s="27">
        <f t="shared" ref="EA94:GL94" si="195">+EA95</f>
        <v>0</v>
      </c>
      <c r="EB94" s="27">
        <f t="shared" si="195"/>
        <v>0</v>
      </c>
      <c r="EC94" s="27">
        <f t="shared" si="195"/>
        <v>0</v>
      </c>
      <c r="ED94" s="27">
        <f t="shared" si="195"/>
        <v>0</v>
      </c>
      <c r="EE94" s="27">
        <f t="shared" si="195"/>
        <v>0</v>
      </c>
      <c r="EF94" s="27">
        <f t="shared" si="195"/>
        <v>0</v>
      </c>
      <c r="EG94" s="27">
        <f t="shared" si="195"/>
        <v>0</v>
      </c>
      <c r="EH94" s="27">
        <f t="shared" si="195"/>
        <v>0</v>
      </c>
      <c r="EI94" s="27">
        <f t="shared" si="195"/>
        <v>0</v>
      </c>
      <c r="EJ94" s="27">
        <f t="shared" si="195"/>
        <v>0</v>
      </c>
      <c r="EK94" s="27">
        <f t="shared" si="195"/>
        <v>0</v>
      </c>
      <c r="EL94" s="27">
        <f t="shared" si="195"/>
        <v>0</v>
      </c>
      <c r="EM94" s="27">
        <f t="shared" si="195"/>
        <v>0</v>
      </c>
      <c r="EN94" s="27">
        <f t="shared" si="195"/>
        <v>0</v>
      </c>
      <c r="EO94" s="27">
        <f t="shared" si="195"/>
        <v>0</v>
      </c>
      <c r="EP94" s="27">
        <f t="shared" si="195"/>
        <v>0</v>
      </c>
      <c r="EQ94" s="27">
        <f t="shared" si="195"/>
        <v>0</v>
      </c>
      <c r="ER94" s="27">
        <f t="shared" si="195"/>
        <v>0</v>
      </c>
      <c r="ES94" s="27">
        <f t="shared" si="195"/>
        <v>0</v>
      </c>
      <c r="ET94" s="27">
        <f t="shared" si="195"/>
        <v>0</v>
      </c>
      <c r="EU94" s="27">
        <f t="shared" si="195"/>
        <v>0</v>
      </c>
      <c r="EV94" s="27">
        <f t="shared" si="195"/>
        <v>0</v>
      </c>
      <c r="EW94" s="27">
        <f t="shared" si="195"/>
        <v>0</v>
      </c>
      <c r="EX94" s="27">
        <f t="shared" si="195"/>
        <v>0</v>
      </c>
      <c r="EY94" s="27">
        <f t="shared" si="195"/>
        <v>0</v>
      </c>
      <c r="EZ94" s="27">
        <f t="shared" si="195"/>
        <v>0</v>
      </c>
      <c r="FA94" s="27">
        <f t="shared" si="195"/>
        <v>0</v>
      </c>
      <c r="FB94" s="27">
        <f t="shared" si="195"/>
        <v>0</v>
      </c>
      <c r="FC94" s="27">
        <f t="shared" si="195"/>
        <v>0</v>
      </c>
      <c r="FD94" s="27">
        <f t="shared" si="195"/>
        <v>0</v>
      </c>
      <c r="FE94" s="27">
        <f t="shared" si="195"/>
        <v>0</v>
      </c>
      <c r="FF94" s="27">
        <f t="shared" si="195"/>
        <v>0</v>
      </c>
      <c r="FG94" s="27">
        <f t="shared" si="195"/>
        <v>0</v>
      </c>
      <c r="FH94" s="27">
        <f t="shared" si="195"/>
        <v>0</v>
      </c>
      <c r="FI94" s="27">
        <f t="shared" si="195"/>
        <v>0</v>
      </c>
      <c r="FJ94" s="27">
        <f t="shared" si="195"/>
        <v>0</v>
      </c>
      <c r="FK94" s="27">
        <f t="shared" si="195"/>
        <v>0</v>
      </c>
      <c r="FL94" s="27">
        <f t="shared" si="195"/>
        <v>0</v>
      </c>
      <c r="FM94" s="27">
        <f t="shared" si="195"/>
        <v>0</v>
      </c>
      <c r="FN94" s="27">
        <f t="shared" si="195"/>
        <v>0</v>
      </c>
      <c r="FO94" s="27">
        <f t="shared" si="195"/>
        <v>0</v>
      </c>
      <c r="FP94" s="27">
        <f t="shared" si="195"/>
        <v>0</v>
      </c>
      <c r="FQ94" s="27">
        <f t="shared" si="195"/>
        <v>0</v>
      </c>
      <c r="FR94" s="27">
        <f t="shared" si="195"/>
        <v>0</v>
      </c>
      <c r="FS94" s="27">
        <f t="shared" si="195"/>
        <v>0</v>
      </c>
      <c r="FT94" s="27">
        <f t="shared" si="195"/>
        <v>0</v>
      </c>
      <c r="FU94" s="27">
        <f t="shared" si="195"/>
        <v>0</v>
      </c>
      <c r="FV94" s="27">
        <f t="shared" si="195"/>
        <v>0</v>
      </c>
      <c r="FW94" s="27">
        <f t="shared" si="195"/>
        <v>0</v>
      </c>
      <c r="FX94" s="27">
        <f t="shared" si="195"/>
        <v>0</v>
      </c>
      <c r="FY94" s="27">
        <f t="shared" si="195"/>
        <v>0</v>
      </c>
      <c r="FZ94" s="27">
        <f t="shared" si="195"/>
        <v>0</v>
      </c>
      <c r="GA94" s="27">
        <f t="shared" si="195"/>
        <v>0</v>
      </c>
      <c r="GB94" s="27">
        <f t="shared" si="195"/>
        <v>0</v>
      </c>
      <c r="GC94" s="27">
        <f t="shared" si="195"/>
        <v>0</v>
      </c>
      <c r="GD94" s="27">
        <f t="shared" si="195"/>
        <v>0</v>
      </c>
      <c r="GE94" s="27">
        <f t="shared" si="195"/>
        <v>0</v>
      </c>
      <c r="GF94" s="27">
        <f t="shared" si="195"/>
        <v>0</v>
      </c>
      <c r="GG94" s="27">
        <f t="shared" si="195"/>
        <v>0</v>
      </c>
      <c r="GH94" s="27">
        <f t="shared" si="195"/>
        <v>0</v>
      </c>
      <c r="GI94" s="27">
        <f t="shared" si="195"/>
        <v>0</v>
      </c>
      <c r="GJ94" s="27">
        <f t="shared" si="195"/>
        <v>0</v>
      </c>
      <c r="GK94" s="27">
        <f t="shared" si="195"/>
        <v>0</v>
      </c>
      <c r="GL94" s="27">
        <f t="shared" si="195"/>
        <v>0</v>
      </c>
      <c r="GM94" s="27">
        <f t="shared" ref="GM94:IX94" si="196">+GM95</f>
        <v>0</v>
      </c>
      <c r="GN94" s="27">
        <f t="shared" si="196"/>
        <v>0</v>
      </c>
      <c r="GO94" s="27">
        <f t="shared" si="196"/>
        <v>0</v>
      </c>
      <c r="GP94" s="27">
        <f t="shared" si="196"/>
        <v>0</v>
      </c>
      <c r="GQ94" s="27">
        <f t="shared" si="196"/>
        <v>0</v>
      </c>
      <c r="GR94" s="27">
        <f t="shared" si="196"/>
        <v>0</v>
      </c>
      <c r="GS94" s="27">
        <f t="shared" si="196"/>
        <v>0</v>
      </c>
      <c r="GT94" s="27">
        <f t="shared" si="196"/>
        <v>0</v>
      </c>
      <c r="GU94" s="27">
        <f t="shared" si="196"/>
        <v>0</v>
      </c>
      <c r="GV94" s="27">
        <f t="shared" si="196"/>
        <v>0</v>
      </c>
      <c r="GW94" s="27">
        <f t="shared" si="196"/>
        <v>0</v>
      </c>
      <c r="GX94" s="27">
        <f t="shared" si="196"/>
        <v>0</v>
      </c>
      <c r="GY94" s="27">
        <f t="shared" si="196"/>
        <v>0</v>
      </c>
      <c r="GZ94" s="27">
        <f t="shared" si="196"/>
        <v>0</v>
      </c>
      <c r="HA94" s="27">
        <f t="shared" si="196"/>
        <v>0</v>
      </c>
      <c r="HB94" s="27">
        <f t="shared" si="196"/>
        <v>0</v>
      </c>
      <c r="HC94" s="27">
        <f t="shared" si="196"/>
        <v>0</v>
      </c>
      <c r="HD94" s="27">
        <f t="shared" si="196"/>
        <v>0</v>
      </c>
      <c r="HE94" s="27">
        <f t="shared" si="196"/>
        <v>0</v>
      </c>
      <c r="HF94" s="27">
        <f t="shared" si="196"/>
        <v>0</v>
      </c>
      <c r="HG94" s="27">
        <f t="shared" si="196"/>
        <v>0</v>
      </c>
      <c r="HH94" s="27">
        <f t="shared" si="196"/>
        <v>0</v>
      </c>
      <c r="HI94" s="27">
        <f t="shared" si="196"/>
        <v>0</v>
      </c>
      <c r="HJ94" s="27">
        <f t="shared" si="196"/>
        <v>0</v>
      </c>
      <c r="HK94" s="27">
        <f t="shared" si="196"/>
        <v>0</v>
      </c>
      <c r="HL94" s="27">
        <f t="shared" si="196"/>
        <v>0</v>
      </c>
      <c r="HM94" s="27">
        <f t="shared" si="196"/>
        <v>0</v>
      </c>
      <c r="HN94" s="27">
        <f t="shared" si="196"/>
        <v>0</v>
      </c>
      <c r="HO94" s="27">
        <f t="shared" si="196"/>
        <v>0</v>
      </c>
      <c r="HP94" s="27">
        <f t="shared" si="196"/>
        <v>0</v>
      </c>
      <c r="HQ94" s="27">
        <f t="shared" si="196"/>
        <v>0</v>
      </c>
      <c r="HR94" s="27">
        <f t="shared" si="196"/>
        <v>0</v>
      </c>
      <c r="HS94" s="27">
        <f t="shared" si="196"/>
        <v>0</v>
      </c>
      <c r="HT94" s="27">
        <f t="shared" si="196"/>
        <v>0</v>
      </c>
      <c r="HU94" s="27">
        <f t="shared" si="196"/>
        <v>0</v>
      </c>
      <c r="HV94" s="27">
        <f t="shared" si="196"/>
        <v>0</v>
      </c>
      <c r="HW94" s="27">
        <f t="shared" si="196"/>
        <v>0</v>
      </c>
      <c r="HX94" s="27">
        <f t="shared" si="196"/>
        <v>0</v>
      </c>
      <c r="HY94" s="27">
        <f t="shared" si="196"/>
        <v>0</v>
      </c>
      <c r="HZ94" s="27">
        <f t="shared" si="196"/>
        <v>0</v>
      </c>
      <c r="IA94" s="27">
        <f t="shared" si="196"/>
        <v>0</v>
      </c>
      <c r="IB94" s="27">
        <f t="shared" si="196"/>
        <v>0</v>
      </c>
      <c r="IC94" s="27">
        <f t="shared" si="196"/>
        <v>0</v>
      </c>
      <c r="ID94" s="27">
        <f t="shared" si="196"/>
        <v>0</v>
      </c>
      <c r="IE94" s="27">
        <f t="shared" si="196"/>
        <v>0</v>
      </c>
      <c r="IF94" s="27">
        <f t="shared" si="196"/>
        <v>0</v>
      </c>
      <c r="IG94" s="27">
        <f t="shared" si="196"/>
        <v>0</v>
      </c>
      <c r="IH94" s="27">
        <f t="shared" si="196"/>
        <v>0</v>
      </c>
      <c r="II94" s="27">
        <f t="shared" si="196"/>
        <v>0</v>
      </c>
      <c r="IJ94" s="27">
        <f t="shared" si="196"/>
        <v>0</v>
      </c>
      <c r="IK94" s="27">
        <f t="shared" si="196"/>
        <v>0</v>
      </c>
      <c r="IL94" s="27">
        <f t="shared" si="196"/>
        <v>0</v>
      </c>
      <c r="IM94" s="27">
        <f t="shared" si="196"/>
        <v>0</v>
      </c>
      <c r="IN94" s="27">
        <f t="shared" si="196"/>
        <v>0</v>
      </c>
      <c r="IO94" s="27">
        <f t="shared" si="196"/>
        <v>0</v>
      </c>
      <c r="IP94" s="27">
        <f t="shared" si="196"/>
        <v>0</v>
      </c>
      <c r="IQ94" s="27">
        <f t="shared" si="196"/>
        <v>0</v>
      </c>
      <c r="IR94" s="27">
        <f t="shared" si="196"/>
        <v>0</v>
      </c>
      <c r="IS94" s="27">
        <f t="shared" si="196"/>
        <v>0</v>
      </c>
      <c r="IT94" s="27">
        <f t="shared" si="196"/>
        <v>0</v>
      </c>
      <c r="IU94" s="27">
        <f t="shared" si="196"/>
        <v>0</v>
      </c>
      <c r="IV94" s="27">
        <f t="shared" si="196"/>
        <v>0</v>
      </c>
      <c r="IW94" s="27">
        <f t="shared" si="196"/>
        <v>0</v>
      </c>
      <c r="IX94" s="27">
        <f t="shared" si="196"/>
        <v>0</v>
      </c>
      <c r="IY94" s="27">
        <f t="shared" ref="IY94:LJ94" si="197">+IY95</f>
        <v>0</v>
      </c>
      <c r="IZ94" s="27">
        <f t="shared" si="197"/>
        <v>0</v>
      </c>
      <c r="JA94" s="27">
        <f t="shared" si="197"/>
        <v>0</v>
      </c>
      <c r="JB94" s="27">
        <f t="shared" si="197"/>
        <v>0</v>
      </c>
      <c r="JC94" s="27">
        <f t="shared" si="197"/>
        <v>0</v>
      </c>
      <c r="JD94" s="27">
        <f t="shared" si="197"/>
        <v>0</v>
      </c>
      <c r="JE94" s="27">
        <f t="shared" si="197"/>
        <v>0</v>
      </c>
      <c r="JF94" s="27">
        <f t="shared" si="197"/>
        <v>0</v>
      </c>
      <c r="JG94" s="27">
        <f t="shared" si="197"/>
        <v>0</v>
      </c>
      <c r="JH94" s="27">
        <f t="shared" si="197"/>
        <v>0</v>
      </c>
      <c r="JI94" s="27">
        <f t="shared" si="197"/>
        <v>0</v>
      </c>
      <c r="JJ94" s="27">
        <f t="shared" si="197"/>
        <v>0</v>
      </c>
      <c r="JK94" s="27">
        <f t="shared" si="197"/>
        <v>0</v>
      </c>
      <c r="JL94" s="27">
        <f t="shared" si="197"/>
        <v>0</v>
      </c>
      <c r="JM94" s="27">
        <f t="shared" si="197"/>
        <v>0</v>
      </c>
      <c r="JN94" s="27">
        <f t="shared" si="197"/>
        <v>0</v>
      </c>
      <c r="JO94" s="27">
        <f t="shared" si="197"/>
        <v>0</v>
      </c>
      <c r="JP94" s="27">
        <f t="shared" si="197"/>
        <v>0</v>
      </c>
      <c r="JQ94" s="27">
        <f t="shared" si="197"/>
        <v>0</v>
      </c>
      <c r="JR94" s="27">
        <f t="shared" si="197"/>
        <v>0</v>
      </c>
      <c r="JS94" s="27">
        <f t="shared" si="197"/>
        <v>0</v>
      </c>
      <c r="JT94" s="27">
        <f t="shared" si="197"/>
        <v>0</v>
      </c>
      <c r="JU94" s="27">
        <f t="shared" si="197"/>
        <v>0</v>
      </c>
      <c r="JV94" s="27">
        <f t="shared" si="197"/>
        <v>0</v>
      </c>
      <c r="JW94" s="27">
        <f t="shared" si="197"/>
        <v>0</v>
      </c>
      <c r="JX94" s="27">
        <f t="shared" si="197"/>
        <v>0</v>
      </c>
      <c r="JY94" s="27">
        <f t="shared" si="197"/>
        <v>0</v>
      </c>
      <c r="JZ94" s="27">
        <f t="shared" si="197"/>
        <v>0</v>
      </c>
      <c r="KA94" s="27">
        <f t="shared" si="197"/>
        <v>0</v>
      </c>
      <c r="KB94" s="27">
        <f t="shared" si="197"/>
        <v>0</v>
      </c>
      <c r="KC94" s="27">
        <f t="shared" si="197"/>
        <v>0</v>
      </c>
      <c r="KD94" s="27">
        <f t="shared" si="197"/>
        <v>0</v>
      </c>
      <c r="KE94" s="27">
        <f t="shared" si="197"/>
        <v>0</v>
      </c>
      <c r="KF94" s="27">
        <f t="shared" si="197"/>
        <v>0</v>
      </c>
      <c r="KG94" s="27">
        <f t="shared" si="197"/>
        <v>0</v>
      </c>
      <c r="KH94" s="27">
        <f t="shared" si="197"/>
        <v>0</v>
      </c>
      <c r="KI94" s="27">
        <f t="shared" si="197"/>
        <v>0</v>
      </c>
      <c r="KJ94" s="27">
        <f t="shared" si="197"/>
        <v>0</v>
      </c>
      <c r="KK94" s="27">
        <f t="shared" si="197"/>
        <v>0</v>
      </c>
      <c r="KL94" s="27">
        <f t="shared" si="197"/>
        <v>0</v>
      </c>
      <c r="KM94" s="27">
        <f t="shared" si="197"/>
        <v>0</v>
      </c>
      <c r="KN94" s="27">
        <f t="shared" si="197"/>
        <v>0</v>
      </c>
      <c r="KO94" s="27">
        <f t="shared" si="197"/>
        <v>0</v>
      </c>
      <c r="KP94" s="27">
        <f t="shared" si="197"/>
        <v>0</v>
      </c>
      <c r="KQ94" s="27">
        <f t="shared" si="197"/>
        <v>0</v>
      </c>
      <c r="KR94" s="27">
        <f t="shared" si="197"/>
        <v>0</v>
      </c>
      <c r="KS94" s="27">
        <f t="shared" si="197"/>
        <v>0</v>
      </c>
      <c r="KT94" s="27">
        <f t="shared" si="197"/>
        <v>0</v>
      </c>
      <c r="KU94" s="27">
        <f t="shared" si="197"/>
        <v>0</v>
      </c>
      <c r="KV94" s="27">
        <f t="shared" si="197"/>
        <v>0</v>
      </c>
      <c r="KW94" s="27">
        <f t="shared" si="197"/>
        <v>0</v>
      </c>
      <c r="KX94" s="27">
        <f t="shared" si="197"/>
        <v>0</v>
      </c>
      <c r="KY94" s="27">
        <f t="shared" si="197"/>
        <v>0</v>
      </c>
      <c r="KZ94" s="27">
        <f t="shared" si="197"/>
        <v>0</v>
      </c>
      <c r="LA94" s="27">
        <f t="shared" si="197"/>
        <v>0</v>
      </c>
      <c r="LB94" s="27">
        <f t="shared" si="197"/>
        <v>0</v>
      </c>
      <c r="LC94" s="27">
        <f t="shared" si="197"/>
        <v>0</v>
      </c>
      <c r="LD94" s="27">
        <f t="shared" si="197"/>
        <v>0</v>
      </c>
      <c r="LE94" s="27">
        <f t="shared" si="197"/>
        <v>0</v>
      </c>
      <c r="LF94" s="27">
        <f t="shared" si="197"/>
        <v>0</v>
      </c>
      <c r="LG94" s="27">
        <f t="shared" si="197"/>
        <v>0</v>
      </c>
      <c r="LH94" s="27">
        <f t="shared" si="197"/>
        <v>0</v>
      </c>
      <c r="LI94" s="27">
        <f t="shared" si="197"/>
        <v>0</v>
      </c>
      <c r="LJ94" s="27">
        <f t="shared" si="197"/>
        <v>0</v>
      </c>
      <c r="LK94" s="27">
        <f t="shared" ref="LK94:NB94" si="198">+LK95</f>
        <v>0</v>
      </c>
      <c r="LL94" s="27">
        <f t="shared" si="198"/>
        <v>0</v>
      </c>
      <c r="LM94" s="27">
        <f t="shared" si="198"/>
        <v>0</v>
      </c>
      <c r="LN94" s="27">
        <f t="shared" si="198"/>
        <v>0</v>
      </c>
      <c r="LO94" s="27">
        <f t="shared" si="198"/>
        <v>0</v>
      </c>
      <c r="LP94" s="27">
        <f t="shared" si="198"/>
        <v>0</v>
      </c>
      <c r="LQ94" s="27">
        <f t="shared" si="198"/>
        <v>0</v>
      </c>
      <c r="LR94" s="27">
        <f t="shared" si="198"/>
        <v>0</v>
      </c>
      <c r="LS94" s="27">
        <f t="shared" si="198"/>
        <v>0</v>
      </c>
      <c r="LT94" s="27">
        <f t="shared" si="198"/>
        <v>0</v>
      </c>
      <c r="LU94" s="27">
        <f t="shared" si="198"/>
        <v>0</v>
      </c>
      <c r="LV94" s="27">
        <f t="shared" si="198"/>
        <v>0</v>
      </c>
      <c r="LW94" s="27">
        <f t="shared" si="198"/>
        <v>0</v>
      </c>
      <c r="LX94" s="27">
        <f t="shared" si="198"/>
        <v>0</v>
      </c>
      <c r="LY94" s="27">
        <f t="shared" si="198"/>
        <v>0</v>
      </c>
      <c r="LZ94" s="27">
        <f t="shared" si="198"/>
        <v>0</v>
      </c>
      <c r="MA94" s="27">
        <f t="shared" si="198"/>
        <v>0</v>
      </c>
      <c r="MB94" s="27">
        <f t="shared" si="198"/>
        <v>0</v>
      </c>
      <c r="MC94" s="27">
        <f t="shared" si="198"/>
        <v>0</v>
      </c>
      <c r="MD94" s="27">
        <f t="shared" si="198"/>
        <v>0</v>
      </c>
      <c r="ME94" s="27">
        <f t="shared" si="198"/>
        <v>0</v>
      </c>
      <c r="MF94" s="27">
        <f t="shared" si="198"/>
        <v>0</v>
      </c>
      <c r="MG94" s="27">
        <f t="shared" si="198"/>
        <v>0</v>
      </c>
      <c r="MH94" s="27">
        <f t="shared" si="198"/>
        <v>0</v>
      </c>
      <c r="MI94" s="27">
        <f t="shared" si="198"/>
        <v>0</v>
      </c>
      <c r="MJ94" s="27">
        <f t="shared" si="198"/>
        <v>0</v>
      </c>
      <c r="MK94" s="27">
        <f t="shared" si="198"/>
        <v>0</v>
      </c>
      <c r="ML94" s="27">
        <f t="shared" si="198"/>
        <v>0</v>
      </c>
      <c r="MM94" s="27">
        <f t="shared" si="198"/>
        <v>0</v>
      </c>
      <c r="MN94" s="27">
        <f t="shared" si="198"/>
        <v>0</v>
      </c>
      <c r="MO94" s="27">
        <f t="shared" si="198"/>
        <v>0</v>
      </c>
      <c r="MP94" s="27">
        <f t="shared" si="198"/>
        <v>0</v>
      </c>
      <c r="MQ94" s="27">
        <f t="shared" si="198"/>
        <v>0</v>
      </c>
      <c r="MR94" s="27">
        <f t="shared" si="198"/>
        <v>0</v>
      </c>
      <c r="MS94" s="27">
        <f t="shared" si="198"/>
        <v>0</v>
      </c>
      <c r="MT94" s="27">
        <f t="shared" si="198"/>
        <v>0</v>
      </c>
      <c r="MU94" s="27">
        <f t="shared" si="198"/>
        <v>0</v>
      </c>
      <c r="MV94" s="27">
        <f t="shared" si="198"/>
        <v>0</v>
      </c>
      <c r="MW94" s="27">
        <f t="shared" si="198"/>
        <v>0</v>
      </c>
      <c r="MX94" s="27">
        <f t="shared" si="198"/>
        <v>0</v>
      </c>
      <c r="MY94" s="27">
        <f t="shared" si="198"/>
        <v>0</v>
      </c>
      <c r="MZ94" s="27">
        <f t="shared" si="198"/>
        <v>0</v>
      </c>
      <c r="NA94" s="27">
        <f t="shared" si="198"/>
        <v>0</v>
      </c>
      <c r="NB94" s="27">
        <f t="shared" si="198"/>
        <v>0</v>
      </c>
    </row>
    <row r="95" spans="1:366" collapsed="1">
      <c r="A95" s="2" t="s">
        <v>165</v>
      </c>
      <c r="B95" s="5">
        <f>IFERROR(SUMIF([1]Transferencias!$R$7:$S$359,CONCATENATE("07",RIGHT(CONCATENATE("0",DAY(B4)),2),RIGHT(CONCATENATE("0",MONTH(B4)),2)),[1]Transferencias!$S$7:$S$359),0)</f>
        <v>0</v>
      </c>
      <c r="C95" s="5">
        <f>IFERROR(SUMIF([1]Transferencias!$R$7:$S$359,CONCATENATE("07",RIGHT(CONCATENATE("0",DAY(C4)),2),RIGHT(CONCATENATE("0",MONTH(C4)),2)),[1]Transferencias!$S$7:$S$359),0)</f>
        <v>0</v>
      </c>
      <c r="D95" s="5">
        <f>IFERROR(SUMIF([1]Transferencias!$R$7:$S$359,CONCATENATE("07",RIGHT(CONCATENATE("0",DAY(D4)),2),RIGHT(CONCATENATE("0",MONTH(D4)),2)),[1]Transferencias!$S$7:$S$359),0)</f>
        <v>0</v>
      </c>
      <c r="E95" s="5">
        <f>IFERROR(SUMIF([1]Transferencias!$R$7:$S$359,CONCATENATE("07",RIGHT(CONCATENATE("0",DAY(E4)),2),RIGHT(CONCATENATE("0",MONTH(E4)),2)),[1]Transferencias!$S$7:$S$359),0)</f>
        <v>0</v>
      </c>
      <c r="F95" s="5">
        <f>IFERROR(SUMIF([1]Transferencias!$R$7:$S$359,CONCATENATE("07",RIGHT(CONCATENATE("0",DAY(F4)),2),RIGHT(CONCATENATE("0",MONTH(F4)),2)),[1]Transferencias!$S$7:$S$359),0)</f>
        <v>0</v>
      </c>
      <c r="G95" s="5">
        <f>IFERROR(SUMIF([1]Transferencias!$R$7:$S$359,CONCATENATE("07",RIGHT(CONCATENATE("0",DAY(G4)),2),RIGHT(CONCATENATE("0",MONTH(G4)),2)),[1]Transferencias!$S$7:$S$359),0)</f>
        <v>0</v>
      </c>
      <c r="H95" s="5">
        <f>IFERROR(SUMIF([1]Transferencias!$R$7:$S$359,CONCATENATE("07",RIGHT(CONCATENATE("0",DAY(H4)),2),RIGHT(CONCATENATE("0",MONTH(H4)),2)),[1]Transferencias!$S$7:$S$359),0)</f>
        <v>0</v>
      </c>
      <c r="I95" s="5">
        <f>IFERROR(SUMIF([1]Transferencias!$R$7:$S$359,CONCATENATE("07",RIGHT(CONCATENATE("0",DAY(I4)),2),RIGHT(CONCATENATE("0",MONTH(I4)),2)),[1]Transferencias!$S$7:$S$359),0)</f>
        <v>0</v>
      </c>
      <c r="J95" s="5">
        <f>IFERROR(SUMIF([1]Transferencias!$R$7:$S$359,CONCATENATE("07",RIGHT(CONCATENATE("0",DAY(J4)),2),RIGHT(CONCATENATE("0",MONTH(J4)),2)),[1]Transferencias!$S$7:$S$359),0)</f>
        <v>0</v>
      </c>
      <c r="K95" s="5">
        <f>IFERROR(SUMIF([1]Transferencias!$R$7:$S$359,CONCATENATE("07",RIGHT(CONCATENATE("0",DAY(K4)),2),RIGHT(CONCATENATE("0",MONTH(K4)),2)),[1]Transferencias!$S$7:$S$359),0)</f>
        <v>0</v>
      </c>
      <c r="L95" s="5">
        <f>IFERROR(SUMIF([1]Transferencias!$R$7:$S$359,CONCATENATE("07",RIGHT(CONCATENATE("0",DAY(L4)),2),RIGHT(CONCATENATE("0",MONTH(L4)),2)),[1]Transferencias!$S$7:$S$359),0)</f>
        <v>0</v>
      </c>
      <c r="M95" s="5">
        <f>IFERROR(SUMIF([1]Transferencias!$R$7:$S$359,CONCATENATE("07",RIGHT(CONCATENATE("0",DAY(M4)),2),RIGHT(CONCATENATE("0",MONTH(M4)),2)),[1]Transferencias!$S$7:$S$359),0)</f>
        <v>0</v>
      </c>
      <c r="N95" s="5">
        <f>IFERROR(SUMIF([1]Transferencias!$R$7:$S$359,CONCATENATE("07",RIGHT(CONCATENATE("0",DAY(N4)),2),RIGHT(CONCATENATE("0",MONTH(N4)),2)),[1]Transferencias!$S$7:$S$359),0)</f>
        <v>0</v>
      </c>
      <c r="O95" s="5">
        <f>IFERROR(SUMIF([1]Transferencias!$R$7:$S$359,CONCATENATE("07",RIGHT(CONCATENATE("0",DAY(O4)),2),RIGHT(CONCATENATE("0",MONTH(O4)),2)),[1]Transferencias!$S$7:$S$359),0)</f>
        <v>0</v>
      </c>
      <c r="P95" s="5">
        <f>IFERROR(SUMIF([1]Transferencias!$R$7:$S$359,CONCATENATE("07",RIGHT(CONCATENATE("0",DAY(P4)),2),RIGHT(CONCATENATE("0",MONTH(P4)),2)),[1]Transferencias!$S$7:$S$359),0)</f>
        <v>0</v>
      </c>
      <c r="Q95" s="5">
        <f>IFERROR(SUMIF([1]Transferencias!$R$7:$S$359,CONCATENATE("07",RIGHT(CONCATENATE("0",DAY(Q4)),2),RIGHT(CONCATENATE("0",MONTH(Q4)),2)),[1]Transferencias!$S$7:$S$359),0)</f>
        <v>0</v>
      </c>
      <c r="R95" s="5">
        <f>IFERROR(SUMIF([1]Transferencias!$R$7:$S$359,CONCATENATE("07",RIGHT(CONCATENATE("0",DAY(R4)),2),RIGHT(CONCATENATE("0",MONTH(R4)),2)),[1]Transferencias!$S$7:$S$359),0)</f>
        <v>0</v>
      </c>
      <c r="S95" s="5">
        <f>IFERROR(SUMIF([1]Transferencias!$R$7:$S$359,CONCATENATE("07",RIGHT(CONCATENATE("0",DAY(S4)),2),RIGHT(CONCATENATE("0",MONTH(S4)),2)),[1]Transferencias!$S$7:$S$359),0)</f>
        <v>0</v>
      </c>
      <c r="T95" s="5">
        <f>IFERROR(SUMIF([1]Transferencias!$R$7:$S$359,CONCATENATE("07",RIGHT(CONCATENATE("0",DAY(T4)),2),RIGHT(CONCATENATE("0",MONTH(T4)),2)),[1]Transferencias!$S$7:$S$359),0)</f>
        <v>0</v>
      </c>
      <c r="U95" s="5">
        <f>IFERROR(SUMIF([1]Transferencias!$R$7:$S$359,CONCATENATE("07",RIGHT(CONCATENATE("0",DAY(U4)),2),RIGHT(CONCATENATE("0",MONTH(U4)),2)),[1]Transferencias!$S$7:$S$359),0)</f>
        <v>0</v>
      </c>
      <c r="V95" s="5">
        <f>IFERROR(SUMIF([1]Transferencias!$R$7:$S$359,CONCATENATE("07",RIGHT(CONCATENATE("0",DAY(V4)),2),RIGHT(CONCATENATE("0",MONTH(V4)),2)),[1]Transferencias!$S$7:$S$359),0)</f>
        <v>0</v>
      </c>
      <c r="W95" s="5">
        <f>IFERROR(SUMIF([1]Transferencias!$R$7:$S$359,CONCATENATE("07",RIGHT(CONCATENATE("0",DAY(W4)),2),RIGHT(CONCATENATE("0",MONTH(W4)),2)),[1]Transferencias!$S$7:$S$359),0)</f>
        <v>0</v>
      </c>
      <c r="X95" s="5">
        <f>IFERROR(SUMIF([1]Transferencias!$R$7:$S$359,CONCATENATE("07",RIGHT(CONCATENATE("0",DAY(X4)),2),RIGHT(CONCATENATE("0",MONTH(X4)),2)),[1]Transferencias!$S$7:$S$359),0)</f>
        <v>0</v>
      </c>
      <c r="Y95" s="5">
        <f>IFERROR(SUMIF([1]Transferencias!$R$7:$S$359,CONCATENATE("07",RIGHT(CONCATENATE("0",DAY(Y4)),2),RIGHT(CONCATENATE("0",MONTH(Y4)),2)),[1]Transferencias!$S$7:$S$359),0)</f>
        <v>0</v>
      </c>
      <c r="Z95" s="5">
        <f>IFERROR(SUMIF([1]Transferencias!$R$7:$S$359,CONCATENATE("07",RIGHT(CONCATENATE("0",DAY(Z4)),2),RIGHT(CONCATENATE("0",MONTH(Z4)),2)),[1]Transferencias!$S$7:$S$359),0)</f>
        <v>0</v>
      </c>
      <c r="AA95" s="5">
        <f>IFERROR(SUMIF([1]Transferencias!$R$7:$S$359,CONCATENATE("07",RIGHT(CONCATENATE("0",DAY(AA4)),2),RIGHT(CONCATENATE("0",MONTH(AA4)),2)),[1]Transferencias!$S$7:$S$359),0)</f>
        <v>0</v>
      </c>
      <c r="AB95" s="5">
        <f>IFERROR(SUMIF([1]Transferencias!$R$7:$S$359,CONCATENATE("07",RIGHT(CONCATENATE("0",DAY(AB4)),2),RIGHT(CONCATENATE("0",MONTH(AB4)),2)),[1]Transferencias!$S$7:$S$359),0)</f>
        <v>0</v>
      </c>
      <c r="AC95" s="5">
        <f>IFERROR(SUMIF([1]Transferencias!$R$7:$S$359,CONCATENATE("07",RIGHT(CONCATENATE("0",DAY(AC4)),2),RIGHT(CONCATENATE("0",MONTH(AC4)),2)),[1]Transferencias!$S$7:$S$359),0)</f>
        <v>0</v>
      </c>
      <c r="AD95" s="5">
        <f>IFERROR(SUMIF([1]Transferencias!$R$7:$S$359,CONCATENATE("07",RIGHT(CONCATENATE("0",DAY(AD4)),2),RIGHT(CONCATENATE("0",MONTH(AD4)),2)),[1]Transferencias!$S$7:$S$359),0)</f>
        <v>0</v>
      </c>
      <c r="AE95" s="5">
        <f>IFERROR(SUMIF([1]Transferencias!$R$7:$S$359,CONCATENATE("07",RIGHT(CONCATENATE("0",DAY(AE4)),2),RIGHT(CONCATENATE("0",MONTH(AE4)),2)),[1]Transferencias!$S$7:$S$359),0)</f>
        <v>0</v>
      </c>
      <c r="AF95" s="5">
        <f>IFERROR(SUMIF([1]Transferencias!$R$7:$S$359,CONCATENATE("07",RIGHT(CONCATENATE("0",DAY(AF4)),2),RIGHT(CONCATENATE("0",MONTH(AF4)),2)),[1]Transferencias!$S$7:$S$359),0)</f>
        <v>0</v>
      </c>
      <c r="AG95" s="5">
        <f>IFERROR(SUMIF([1]Transferencias!$R$7:$S$359,CONCATENATE("07",RIGHT(CONCATENATE("0",DAY(AG4)),2),RIGHT(CONCATENATE("0",MONTH(AG4)),2)),[1]Transferencias!$S$7:$S$359),0)</f>
        <v>0</v>
      </c>
      <c r="AH95" s="5">
        <f>IFERROR(SUMIF([1]Transferencias!$R$7:$S$359,CONCATENATE("07",RIGHT(CONCATENATE("0",DAY(AH4)),2),RIGHT(CONCATENATE("0",MONTH(AH4)),2)),[1]Transferencias!$S$7:$S$359),0)</f>
        <v>0</v>
      </c>
      <c r="AI95" s="5">
        <f>IFERROR(SUMIF([1]Transferencias!$R$7:$S$359,CONCATENATE("07",RIGHT(CONCATENATE("0",DAY(AI4)),2),RIGHT(CONCATENATE("0",MONTH(AI4)),2)),[1]Transferencias!$S$7:$S$359),0)</f>
        <v>0</v>
      </c>
      <c r="AJ95" s="5">
        <f>IFERROR(SUMIF([1]Transferencias!$R$7:$S$359,CONCATENATE("07",RIGHT(CONCATENATE("0",DAY(AJ4)),2),RIGHT(CONCATENATE("0",MONTH(AJ4)),2)),[1]Transferencias!$S$7:$S$359),0)</f>
        <v>0</v>
      </c>
      <c r="AK95" s="5">
        <f>IFERROR(SUMIF([1]Transferencias!$R$7:$S$359,CONCATENATE("07",RIGHT(CONCATENATE("0",DAY(AK4)),2),RIGHT(CONCATENATE("0",MONTH(AK4)),2)),[1]Transferencias!$S$7:$S$359),0)</f>
        <v>0</v>
      </c>
      <c r="AL95" s="5">
        <f>IFERROR(SUMIF([1]Transferencias!$R$7:$S$359,CONCATENATE("07",RIGHT(CONCATENATE("0",DAY(AL4)),2),RIGHT(CONCATENATE("0",MONTH(AL4)),2)),[1]Transferencias!$S$7:$S$359),0)</f>
        <v>0</v>
      </c>
      <c r="AM95" s="5">
        <f>IFERROR(SUMIF([1]Transferencias!$R$7:$S$359,CONCATENATE("07",RIGHT(CONCATENATE("0",DAY(AM4)),2),RIGHT(CONCATENATE("0",MONTH(AM4)),2)),[1]Transferencias!$S$7:$S$359),0)</f>
        <v>0</v>
      </c>
      <c r="AN95" s="5">
        <f>IFERROR(SUMIF([1]Transferencias!$R$7:$S$359,CONCATENATE("07",RIGHT(CONCATENATE("0",DAY(AN4)),2),RIGHT(CONCATENATE("0",MONTH(AN4)),2)),[1]Transferencias!$S$7:$S$359),0)</f>
        <v>0</v>
      </c>
      <c r="AO95" s="5">
        <f>IFERROR(SUMIF([1]Transferencias!$R$7:$S$359,CONCATENATE("07",RIGHT(CONCATENATE("0",DAY(AO4)),2),RIGHT(CONCATENATE("0",MONTH(AO4)),2)),[1]Transferencias!$S$7:$S$359),0)</f>
        <v>0</v>
      </c>
      <c r="AP95" s="5">
        <f>IFERROR(SUMIF([1]Transferencias!$R$7:$S$359,CONCATENATE("07",RIGHT(CONCATENATE("0",DAY(AP4)),2),RIGHT(CONCATENATE("0",MONTH(AP4)),2)),[1]Transferencias!$S$7:$S$359),0)</f>
        <v>0</v>
      </c>
      <c r="AQ95" s="5">
        <f>IFERROR(SUMIF([1]Transferencias!$R$7:$S$359,CONCATENATE("07",RIGHT(CONCATENATE("0",DAY(AQ4)),2),RIGHT(CONCATENATE("0",MONTH(AQ4)),2)),[1]Transferencias!$S$7:$S$359),0)</f>
        <v>0</v>
      </c>
      <c r="AR95" s="5">
        <f>IFERROR(SUMIF([1]Transferencias!$R$7:$S$359,CONCATENATE("07",RIGHT(CONCATENATE("0",DAY(AR4)),2),RIGHT(CONCATENATE("0",MONTH(AR4)),2)),[1]Transferencias!$S$7:$S$359),0)</f>
        <v>0</v>
      </c>
      <c r="AS95" s="5">
        <f>IFERROR(SUMIF([1]Transferencias!$R$7:$S$359,CONCATENATE("07",RIGHT(CONCATENATE("0",DAY(AS4)),2),RIGHT(CONCATENATE("0",MONTH(AS4)),2)),[1]Transferencias!$S$7:$S$359),0)</f>
        <v>0</v>
      </c>
      <c r="AT95" s="5">
        <f>IFERROR(SUMIF([1]Transferencias!$R$7:$S$359,CONCATENATE("07",RIGHT(CONCATENATE("0",DAY(AT4)),2),RIGHT(CONCATENATE("0",MONTH(AT4)),2)),[1]Transferencias!$S$7:$S$359),0)</f>
        <v>0</v>
      </c>
      <c r="AU95" s="5">
        <f>IFERROR(SUMIF([1]Transferencias!$R$7:$S$359,CONCATENATE("07",RIGHT(CONCATENATE("0",DAY(AU4)),2),RIGHT(CONCATENATE("0",MONTH(AU4)),2)),[1]Transferencias!$S$7:$S$359),0)</f>
        <v>0</v>
      </c>
      <c r="AV95" s="5">
        <f>IFERROR(SUMIF([1]Transferencias!$R$7:$S$359,CONCATENATE("07",RIGHT(CONCATENATE("0",DAY(AV4)),2),RIGHT(CONCATENATE("0",MONTH(AV4)),2)),[1]Transferencias!$S$7:$S$359),0)</f>
        <v>0</v>
      </c>
      <c r="AW95" s="5">
        <f>IFERROR(SUMIF([1]Transferencias!$R$7:$S$359,CONCATENATE("07",RIGHT(CONCATENATE("0",DAY(AW4)),2),RIGHT(CONCATENATE("0",MONTH(AW4)),2)),[1]Transferencias!$S$7:$S$359),0)</f>
        <v>0</v>
      </c>
      <c r="AX95" s="5">
        <f>IFERROR(SUMIF([1]Transferencias!$R$7:$S$359,CONCATENATE("07",RIGHT(CONCATENATE("0",DAY(AX4)),2),RIGHT(CONCATENATE("0",MONTH(AX4)),2)),[1]Transferencias!$S$7:$S$359),0)</f>
        <v>0</v>
      </c>
      <c r="AY95" s="5">
        <f>IFERROR(SUMIF([1]Transferencias!$R$7:$S$359,CONCATENATE("07",RIGHT(CONCATENATE("0",DAY(AY4)),2),RIGHT(CONCATENATE("0",MONTH(AY4)),2)),[1]Transferencias!$S$7:$S$359),0)</f>
        <v>0</v>
      </c>
      <c r="AZ95" s="5">
        <f>IFERROR(SUMIF([1]Transferencias!$R$7:$S$359,CONCATENATE("07",RIGHT(CONCATENATE("0",DAY(AZ4)),2),RIGHT(CONCATENATE("0",MONTH(AZ4)),2)),[1]Transferencias!$S$7:$S$359),0)</f>
        <v>0</v>
      </c>
      <c r="BA95" s="5">
        <f>IFERROR(SUMIF([1]Transferencias!$R$7:$S$359,CONCATENATE("07",RIGHT(CONCATENATE("0",DAY(BA4)),2),RIGHT(CONCATENATE("0",MONTH(BA4)),2)),[1]Transferencias!$S$7:$S$359),0)</f>
        <v>0</v>
      </c>
      <c r="BB95" s="5">
        <f>IFERROR(SUMIF([1]Transferencias!$R$7:$S$359,CONCATENATE("07",RIGHT(CONCATENATE("0",DAY(BB4)),2),RIGHT(CONCATENATE("0",MONTH(BB4)),2)),[1]Transferencias!$S$7:$S$359),0)</f>
        <v>0</v>
      </c>
      <c r="BC95" s="5">
        <f>IFERROR(SUMIF([1]Transferencias!$R$7:$S$359,CONCATENATE("07",RIGHT(CONCATENATE("0",DAY(BC4)),2),RIGHT(CONCATENATE("0",MONTH(BC4)),2)),[1]Transferencias!$S$7:$S$359),0)</f>
        <v>0</v>
      </c>
      <c r="BD95" s="5">
        <f>IFERROR(SUMIF([1]Transferencias!$R$7:$S$359,CONCATENATE("07",RIGHT(CONCATENATE("0",DAY(BD4)),2),RIGHT(CONCATENATE("0",MONTH(BD4)),2)),[1]Transferencias!$S$7:$S$359),0)</f>
        <v>0</v>
      </c>
      <c r="BE95" s="5">
        <f>IFERROR(SUMIF([1]Transferencias!$R$7:$S$359,CONCATENATE("07",RIGHT(CONCATENATE("0",DAY(BE4)),2),RIGHT(CONCATENATE("0",MONTH(BE4)),2)),[1]Transferencias!$S$7:$S$359),0)</f>
        <v>0</v>
      </c>
      <c r="BF95" s="5">
        <f>IFERROR(SUMIF([1]Transferencias!$R$7:$S$359,CONCATENATE("07",RIGHT(CONCATENATE("0",DAY(BF4)),2),RIGHT(CONCATENATE("0",MONTH(BF4)),2)),[1]Transferencias!$S$7:$S$359),0)</f>
        <v>0</v>
      </c>
      <c r="BG95" s="5">
        <f>IFERROR(SUMIF([1]Transferencias!$R$7:$S$359,CONCATENATE("07",RIGHT(CONCATENATE("0",DAY(BG4)),2),RIGHT(CONCATENATE("0",MONTH(BG4)),2)),[1]Transferencias!$S$7:$S$359),0)</f>
        <v>0</v>
      </c>
      <c r="BH95" s="5">
        <f>IFERROR(SUMIF([1]Transferencias!$R$7:$S$359,CONCATENATE("07",RIGHT(CONCATENATE("0",DAY(BH4)),2),RIGHT(CONCATENATE("0",MONTH(BH4)),2)),[1]Transferencias!$S$7:$S$359),0)</f>
        <v>0</v>
      </c>
      <c r="BI95" s="5">
        <f>IFERROR(SUMIF([1]Transferencias!$R$7:$S$359,CONCATENATE("07",RIGHT(CONCATENATE("0",DAY(BI4)),2),RIGHT(CONCATENATE("0",MONTH(BI4)),2)),[1]Transferencias!$S$7:$S$359),0)</f>
        <v>0</v>
      </c>
      <c r="BJ95" s="5">
        <f>IFERROR(SUMIF([1]Transferencias!$R$7:$S$359,CONCATENATE("07",RIGHT(CONCATENATE("0",DAY(BJ4)),2),RIGHT(CONCATENATE("0",MONTH(BJ4)),2)),[1]Transferencias!$S$7:$S$359),0)</f>
        <v>0</v>
      </c>
      <c r="BK95" s="5">
        <f>IFERROR(SUMIF([1]Transferencias!$R$7:$S$359,CONCATENATE("07",RIGHT(CONCATENATE("0",DAY(BK4)),2),RIGHT(CONCATENATE("0",MONTH(BK4)),2)),[1]Transferencias!$S$7:$S$359),0)</f>
        <v>0</v>
      </c>
      <c r="BL95" s="5">
        <f>IFERROR(SUMIF([1]Transferencias!$R$7:$S$359,CONCATENATE("07",RIGHT(CONCATENATE("0",DAY(BL4)),2),RIGHT(CONCATENATE("0",MONTH(BL4)),2)),[1]Transferencias!$S$7:$S$359),0)</f>
        <v>0</v>
      </c>
      <c r="BM95" s="5">
        <f>IFERROR(SUMIF([1]Transferencias!$R$7:$S$359,CONCATENATE("07",RIGHT(CONCATENATE("0",DAY(BM4)),2),RIGHT(CONCATENATE("0",MONTH(BM4)),2)),[1]Transferencias!$S$7:$S$359),0)</f>
        <v>0</v>
      </c>
      <c r="BN95" s="5">
        <f>IFERROR(SUMIF([1]Transferencias!$R$7:$S$359,CONCATENATE("07",RIGHT(CONCATENATE("0",DAY(BN4)),2),RIGHT(CONCATENATE("0",MONTH(BN4)),2)),[1]Transferencias!$S$7:$S$359),0)</f>
        <v>0</v>
      </c>
      <c r="BO95" s="5">
        <f>IFERROR(SUMIF([1]Transferencias!$R$7:$S$359,CONCATENATE("07",RIGHT(CONCATENATE("0",DAY(BO4)),2),RIGHT(CONCATENATE("0",MONTH(BO4)),2)),[1]Transferencias!$S$7:$S$359),0)</f>
        <v>0</v>
      </c>
      <c r="BP95" s="5">
        <f>IFERROR(SUMIF([1]Transferencias!$R$7:$S$359,CONCATENATE("07",RIGHT(CONCATENATE("0",DAY(BP4)),2),RIGHT(CONCATENATE("0",MONTH(BP4)),2)),[1]Transferencias!$S$7:$S$359),0)</f>
        <v>0</v>
      </c>
      <c r="BQ95" s="5">
        <f>IFERROR(SUMIF([1]Transferencias!$R$7:$S$359,CONCATENATE("07",RIGHT(CONCATENATE("0",DAY(BQ4)),2),RIGHT(CONCATENATE("0",MONTH(BQ4)),2)),[1]Transferencias!$S$7:$S$359),0)</f>
        <v>0</v>
      </c>
      <c r="BR95" s="5">
        <f>IFERROR(SUMIF([1]Transferencias!$R$7:$S$359,CONCATENATE("07",RIGHT(CONCATENATE("0",DAY(BR4)),2),RIGHT(CONCATENATE("0",MONTH(BR4)),2)),[1]Transferencias!$S$7:$S$359),0)</f>
        <v>0</v>
      </c>
      <c r="BS95" s="5">
        <f>IFERROR(SUMIF([1]Transferencias!$R$7:$S$359,CONCATENATE("07",RIGHT(CONCATENATE("0",DAY(BS4)),2),RIGHT(CONCATENATE("0",MONTH(BS4)),2)),[1]Transferencias!$S$7:$S$359),0)</f>
        <v>0</v>
      </c>
      <c r="BT95" s="5">
        <f>IFERROR(SUMIF([1]Transferencias!$R$7:$S$359,CONCATENATE("07",RIGHT(CONCATENATE("0",DAY(BT4)),2),RIGHT(CONCATENATE("0",MONTH(BT4)),2)),[1]Transferencias!$S$7:$S$359),0)</f>
        <v>0</v>
      </c>
      <c r="BU95" s="5">
        <f>IFERROR(SUMIF([1]Transferencias!$R$7:$S$359,CONCATENATE("07",RIGHT(CONCATENATE("0",DAY(BU4)),2),RIGHT(CONCATENATE("0",MONTH(BU4)),2)),[1]Transferencias!$S$7:$S$359),0)</f>
        <v>0</v>
      </c>
      <c r="BV95" s="5">
        <f>IFERROR(SUMIF([1]Transferencias!$R$7:$S$359,CONCATENATE("07",RIGHT(CONCATENATE("0",DAY(BV4)),2),RIGHT(CONCATENATE("0",MONTH(BV4)),2)),[1]Transferencias!$S$7:$S$359),0)</f>
        <v>0</v>
      </c>
      <c r="BW95" s="5">
        <f>IFERROR(SUMIF([1]Transferencias!$R$7:$S$359,CONCATENATE("07",RIGHT(CONCATENATE("0",DAY(BW4)),2),RIGHT(CONCATENATE("0",MONTH(BW4)),2)),[1]Transferencias!$S$7:$S$359),0)</f>
        <v>0</v>
      </c>
      <c r="BX95" s="5">
        <f>IFERROR(SUMIF([1]Transferencias!$R$7:$S$359,CONCATENATE("07",RIGHT(CONCATENATE("0",DAY(BX4)),2),RIGHT(CONCATENATE("0",MONTH(BX4)),2)),[1]Transferencias!$S$7:$S$359),0)</f>
        <v>0</v>
      </c>
      <c r="BY95" s="5">
        <f>IFERROR(SUMIF([1]Transferencias!$R$7:$S$359,CONCATENATE("07",RIGHT(CONCATENATE("0",DAY(BY4)),2),RIGHT(CONCATENATE("0",MONTH(BY4)),2)),[1]Transferencias!$S$7:$S$359),0)</f>
        <v>0</v>
      </c>
      <c r="BZ95" s="5">
        <f>IFERROR(SUMIF([1]Transferencias!$R$7:$S$359,CONCATENATE("07",RIGHT(CONCATENATE("0",DAY(BZ4)),2),RIGHT(CONCATENATE("0",MONTH(BZ4)),2)),[1]Transferencias!$S$7:$S$359),0)</f>
        <v>0</v>
      </c>
      <c r="CA95" s="5">
        <f>IFERROR(SUMIF([1]Transferencias!$R$7:$S$359,CONCATENATE("07",RIGHT(CONCATENATE("0",DAY(CA4)),2),RIGHT(CONCATENATE("0",MONTH(CA4)),2)),[1]Transferencias!$S$7:$S$359),0)</f>
        <v>0</v>
      </c>
      <c r="CB95" s="5">
        <f>IFERROR(SUMIF([1]Transferencias!$R$7:$S$359,CONCATENATE("07",RIGHT(CONCATENATE("0",DAY(CB4)),2),RIGHT(CONCATENATE("0",MONTH(CB4)),2)),[1]Transferencias!$S$7:$S$359),0)</f>
        <v>0</v>
      </c>
      <c r="CC95" s="5">
        <f>IFERROR(SUMIF([1]Transferencias!$R$7:$S$359,CONCATENATE("07",RIGHT(CONCATENATE("0",DAY(CC4)),2),RIGHT(CONCATENATE("0",MONTH(CC4)),2)),[1]Transferencias!$S$7:$S$359),0)</f>
        <v>0</v>
      </c>
      <c r="CD95" s="5">
        <f>IFERROR(SUMIF([1]Transferencias!$R$7:$S$359,CONCATENATE("07",RIGHT(CONCATENATE("0",DAY(CD4)),2),RIGHT(CONCATENATE("0",MONTH(CD4)),2)),[1]Transferencias!$S$7:$S$359),0)</f>
        <v>0</v>
      </c>
      <c r="CE95" s="5">
        <f>IFERROR(SUMIF([1]Transferencias!$R$7:$S$359,CONCATENATE("07",RIGHT(CONCATENATE("0",DAY(CE4)),2),RIGHT(CONCATENATE("0",MONTH(CE4)),2)),[1]Transferencias!$S$7:$S$359),0)</f>
        <v>0</v>
      </c>
      <c r="CF95" s="5">
        <f>IFERROR(SUMIF([1]Transferencias!$R$7:$S$359,CONCATENATE("07",RIGHT(CONCATENATE("0",DAY(CF4)),2),RIGHT(CONCATENATE("0",MONTH(CF4)),2)),[1]Transferencias!$S$7:$S$359),0)</f>
        <v>0</v>
      </c>
      <c r="CG95" s="5">
        <f>IFERROR(SUMIF([1]Transferencias!$R$7:$S$359,CONCATENATE("07",RIGHT(CONCATENATE("0",DAY(CG4)),2),RIGHT(CONCATENATE("0",MONTH(CG4)),2)),[1]Transferencias!$S$7:$S$359),0)</f>
        <v>0</v>
      </c>
      <c r="CH95" s="5">
        <f>IFERROR(SUMIF([1]Transferencias!$R$7:$S$359,CONCATENATE("07",RIGHT(CONCATENATE("0",DAY(CH4)),2),RIGHT(CONCATENATE("0",MONTH(CH4)),2)),[1]Transferencias!$S$7:$S$359),0)</f>
        <v>0</v>
      </c>
      <c r="CI95" s="5">
        <f>IFERROR(SUMIF([1]Transferencias!$R$7:$S$359,CONCATENATE("07",RIGHT(CONCATENATE("0",DAY(CI4)),2),RIGHT(CONCATENATE("0",MONTH(CI4)),2)),[1]Transferencias!$S$7:$S$359),0)</f>
        <v>0</v>
      </c>
      <c r="CJ95" s="5">
        <f>IFERROR(SUMIF([1]Transferencias!$R$7:$S$359,CONCATENATE("07",RIGHT(CONCATENATE("0",DAY(CJ4)),2),RIGHT(CONCATENATE("0",MONTH(CJ4)),2)),[1]Transferencias!$S$7:$S$359),0)</f>
        <v>0</v>
      </c>
      <c r="CK95" s="5">
        <f>IFERROR(SUMIF([1]Transferencias!$R$7:$S$359,CONCATENATE("07",RIGHT(CONCATENATE("0",DAY(CK4)),2),RIGHT(CONCATENATE("0",MONTH(CK4)),2)),[1]Transferencias!$S$7:$S$359),0)</f>
        <v>0</v>
      </c>
      <c r="CL95" s="5">
        <f>IFERROR(SUMIF([1]Transferencias!$R$7:$S$359,CONCATENATE("07",RIGHT(CONCATENATE("0",DAY(CL4)),2),RIGHT(CONCATENATE("0",MONTH(CL4)),2)),[1]Transferencias!$S$7:$S$359),0)</f>
        <v>0</v>
      </c>
      <c r="CM95" s="5">
        <f>IFERROR(SUMIF([1]Transferencias!$R$7:$S$359,CONCATENATE("07",RIGHT(CONCATENATE("0",DAY(CM4)),2),RIGHT(CONCATENATE("0",MONTH(CM4)),2)),[1]Transferencias!$S$7:$S$359),0)</f>
        <v>0</v>
      </c>
      <c r="CN95" s="5">
        <f>IFERROR(SUMIF([1]Transferencias!$R$7:$S$359,CONCATENATE("07",RIGHT(CONCATENATE("0",DAY(CN4)),2),RIGHT(CONCATENATE("0",MONTH(CN4)),2)),[1]Transferencias!$S$7:$S$359),0)</f>
        <v>0</v>
      </c>
      <c r="CO95" s="5">
        <f>IFERROR(SUMIF([1]Transferencias!$R$7:$S$359,CONCATENATE("07",RIGHT(CONCATENATE("0",DAY(CO4)),2),RIGHT(CONCATENATE("0",MONTH(CO4)),2)),[1]Transferencias!$S$7:$S$359),0)</f>
        <v>0</v>
      </c>
      <c r="CP95" s="5">
        <f>IFERROR(SUMIF([1]Transferencias!$R$7:$S$359,CONCATENATE("07",RIGHT(CONCATENATE("0",DAY(CP4)),2),RIGHT(CONCATENATE("0",MONTH(CP4)),2)),[1]Transferencias!$S$7:$S$359),0)</f>
        <v>0</v>
      </c>
      <c r="CQ95" s="5">
        <f>IFERROR(SUMIF([1]Transferencias!$R$7:$S$359,CONCATENATE("07",RIGHT(CONCATENATE("0",DAY(CQ4)),2),RIGHT(CONCATENATE("0",MONTH(CQ4)),2)),[1]Transferencias!$S$7:$S$359),0)</f>
        <v>0</v>
      </c>
      <c r="CR95" s="5">
        <f>IFERROR(SUMIF([1]Transferencias!$R$7:$S$359,CONCATENATE("07",RIGHT(CONCATENATE("0",DAY(CR4)),2),RIGHT(CONCATENATE("0",MONTH(CR4)),2)),[1]Transferencias!$S$7:$S$359),0)</f>
        <v>0</v>
      </c>
      <c r="CS95" s="5">
        <f>IFERROR(SUMIF([1]Transferencias!$R$7:$S$359,CONCATENATE("07",RIGHT(CONCATENATE("0",DAY(CS4)),2),RIGHT(CONCATENATE("0",MONTH(CS4)),2)),[1]Transferencias!$S$7:$S$359),0)</f>
        <v>0</v>
      </c>
      <c r="CT95" s="5">
        <f>IFERROR(SUMIF([1]Transferencias!$R$7:$S$359,CONCATENATE("07",RIGHT(CONCATENATE("0",DAY(CT4)),2),RIGHT(CONCATENATE("0",MONTH(CT4)),2)),[1]Transferencias!$S$7:$S$359),0)</f>
        <v>0</v>
      </c>
      <c r="CU95" s="5">
        <f>IFERROR(SUMIF([1]Transferencias!$R$7:$S$359,CONCATENATE("07",RIGHT(CONCATENATE("0",DAY(CU4)),2),RIGHT(CONCATENATE("0",MONTH(CU4)),2)),[1]Transferencias!$S$7:$S$359),0)</f>
        <v>0</v>
      </c>
      <c r="CV95" s="5">
        <f>IFERROR(SUMIF([1]Transferencias!$R$7:$S$359,CONCATENATE("07",RIGHT(CONCATENATE("0",DAY(CV4)),2),RIGHT(CONCATENATE("0",MONTH(CV4)),2)),[1]Transferencias!$S$7:$S$359),0)</f>
        <v>0</v>
      </c>
      <c r="CW95" s="5">
        <f>IFERROR(SUMIF([1]Transferencias!$R$7:$S$359,CONCATENATE("07",RIGHT(CONCATENATE("0",DAY(CW4)),2),RIGHT(CONCATENATE("0",MONTH(CW4)),2)),[1]Transferencias!$S$7:$S$359),0)</f>
        <v>0</v>
      </c>
      <c r="CX95" s="5">
        <f>IFERROR(SUMIF([1]Transferencias!$R$7:$S$359,CONCATENATE("07",RIGHT(CONCATENATE("0",DAY(CX4)),2),RIGHT(CONCATENATE("0",MONTH(CX4)),2)),[1]Transferencias!$S$7:$S$359),0)</f>
        <v>0</v>
      </c>
      <c r="CY95" s="5">
        <f>IFERROR(SUMIF([1]Transferencias!$R$7:$S$359,CONCATENATE("07",RIGHT(CONCATENATE("0",DAY(CY4)),2),RIGHT(CONCATENATE("0",MONTH(CY4)),2)),[1]Transferencias!$S$7:$S$359),0)</f>
        <v>0</v>
      </c>
      <c r="CZ95" s="5">
        <f>IFERROR(SUMIF([1]Transferencias!$R$7:$S$359,CONCATENATE("07",RIGHT(CONCATENATE("0",DAY(CZ4)),2),RIGHT(CONCATENATE("0",MONTH(CZ4)),2)),[1]Transferencias!$S$7:$S$359),0)</f>
        <v>0</v>
      </c>
      <c r="DA95" s="5">
        <f>IFERROR(SUMIF([1]Transferencias!$R$7:$S$359,CONCATENATE("07",RIGHT(CONCATENATE("0",DAY(DA4)),2),RIGHT(CONCATENATE("0",MONTH(DA4)),2)),[1]Transferencias!$S$7:$S$359),0)</f>
        <v>0</v>
      </c>
      <c r="DB95" s="5">
        <f>IFERROR(SUMIF([1]Transferencias!$R$7:$S$359,CONCATENATE("07",RIGHT(CONCATENATE("0",DAY(DB4)),2),RIGHT(CONCATENATE("0",MONTH(DB4)),2)),[1]Transferencias!$S$7:$S$359),0)</f>
        <v>0</v>
      </c>
      <c r="DC95" s="5">
        <f>IFERROR(SUMIF([1]Transferencias!$R$7:$S$359,CONCATENATE("07",RIGHT(CONCATENATE("0",DAY(DC4)),2),RIGHT(CONCATENATE("0",MONTH(DC4)),2)),[1]Transferencias!$S$7:$S$359),0)</f>
        <v>0</v>
      </c>
      <c r="DD95" s="5">
        <f>IFERROR(SUMIF([1]Transferencias!$R$7:$S$359,CONCATENATE("07",RIGHT(CONCATENATE("0",DAY(DD4)),2),RIGHT(CONCATENATE("0",MONTH(DD4)),2)),[1]Transferencias!$S$7:$S$359),0)</f>
        <v>0</v>
      </c>
      <c r="DE95" s="5">
        <f>IFERROR(SUMIF([1]Transferencias!$R$7:$S$359,CONCATENATE("07",RIGHT(CONCATENATE("0",DAY(DE4)),2),RIGHT(CONCATENATE("0",MONTH(DE4)),2)),[1]Transferencias!$S$7:$S$359),0)</f>
        <v>0</v>
      </c>
      <c r="DF95" s="5">
        <f>IFERROR(SUMIF([1]Transferencias!$R$7:$S$359,CONCATENATE("07",RIGHT(CONCATENATE("0",DAY(DF4)),2),RIGHT(CONCATENATE("0",MONTH(DF4)),2)),[1]Transferencias!$S$7:$S$359),0)</f>
        <v>0</v>
      </c>
      <c r="DG95" s="5">
        <f>IFERROR(SUMIF([1]Transferencias!$R$7:$S$359,CONCATENATE("07",RIGHT(CONCATENATE("0",DAY(DG4)),2),RIGHT(CONCATENATE("0",MONTH(DG4)),2)),[1]Transferencias!$S$7:$S$359),0)</f>
        <v>0</v>
      </c>
      <c r="DH95" s="5">
        <f>IFERROR(SUMIF([1]Transferencias!$R$7:$S$359,CONCATENATE("07",RIGHT(CONCATENATE("0",DAY(DH4)),2),RIGHT(CONCATENATE("0",MONTH(DH4)),2)),[1]Transferencias!$S$7:$S$359),0)</f>
        <v>0</v>
      </c>
      <c r="DI95" s="5">
        <f>IFERROR(SUMIF([1]Transferencias!$R$7:$S$359,CONCATENATE("07",RIGHT(CONCATENATE("0",DAY(DI4)),2),RIGHT(CONCATENATE("0",MONTH(DI4)),2)),[1]Transferencias!$S$7:$S$359),0)</f>
        <v>0</v>
      </c>
      <c r="DJ95" s="5">
        <f>IFERROR(SUMIF([1]Transferencias!$R$7:$S$359,CONCATENATE("07",RIGHT(CONCATENATE("0",DAY(DJ4)),2),RIGHT(CONCATENATE("0",MONTH(DJ4)),2)),[1]Transferencias!$S$7:$S$359),0)</f>
        <v>0</v>
      </c>
      <c r="DK95" s="5">
        <f>IFERROR(SUMIF([1]Transferencias!$R$7:$S$359,CONCATENATE("07",RIGHT(CONCATENATE("0",DAY(DK4)),2),RIGHT(CONCATENATE("0",MONTH(DK4)),2)),[1]Transferencias!$S$7:$S$359),0)</f>
        <v>0</v>
      </c>
      <c r="DL95" s="5">
        <f>IFERROR(SUMIF([1]Transferencias!$R$7:$S$359,CONCATENATE("07",RIGHT(CONCATENATE("0",DAY(DL4)),2),RIGHT(CONCATENATE("0",MONTH(DL4)),2)),[1]Transferencias!$S$7:$S$359),0)</f>
        <v>0</v>
      </c>
      <c r="DM95" s="5">
        <f>IFERROR(SUMIF([1]Transferencias!$R$7:$S$359,CONCATENATE("07",RIGHT(CONCATENATE("0",DAY(DM4)),2),RIGHT(CONCATENATE("0",MONTH(DM4)),2)),[1]Transferencias!$S$7:$S$359),0)</f>
        <v>0</v>
      </c>
      <c r="DN95" s="5">
        <f>IFERROR(SUMIF([1]Transferencias!$R$7:$S$359,CONCATENATE("07",RIGHT(CONCATENATE("0",DAY(DN4)),2),RIGHT(CONCATENATE("0",MONTH(DN4)),2)),[1]Transferencias!$S$7:$S$359),0)</f>
        <v>0</v>
      </c>
      <c r="DO95" s="5">
        <f>IFERROR(SUMIF([1]Transferencias!$R$7:$S$359,CONCATENATE("07",RIGHT(CONCATENATE("0",DAY(DO4)),2),RIGHT(CONCATENATE("0",MONTH(DO4)),2)),[1]Transferencias!$S$7:$S$359),0)</f>
        <v>0</v>
      </c>
      <c r="DP95" s="5">
        <f>IFERROR(SUMIF([1]Transferencias!$R$7:$S$359,CONCATENATE("07",RIGHT(CONCATENATE("0",DAY(DP4)),2),RIGHT(CONCATENATE("0",MONTH(DP4)),2)),[1]Transferencias!$S$7:$S$359),0)</f>
        <v>0</v>
      </c>
      <c r="DQ95" s="5">
        <f>IFERROR(SUMIF([1]Transferencias!$R$7:$S$359,CONCATENATE("07",RIGHT(CONCATENATE("0",DAY(DQ4)),2),RIGHT(CONCATENATE("0",MONTH(DQ4)),2)),[1]Transferencias!$S$7:$S$359),0)</f>
        <v>0</v>
      </c>
      <c r="DR95" s="5">
        <f>IFERROR(SUMIF([1]Transferencias!$R$7:$S$359,CONCATENATE("07",RIGHT(CONCATENATE("0",DAY(DR4)),2),RIGHT(CONCATENATE("0",MONTH(DR4)),2)),[1]Transferencias!$S$7:$S$359),0)</f>
        <v>0</v>
      </c>
      <c r="DS95" s="5">
        <f>IFERROR(SUMIF([1]Transferencias!$R$7:$S$359,CONCATENATE("07",RIGHT(CONCATENATE("0",DAY(DS4)),2),RIGHT(CONCATENATE("0",MONTH(DS4)),2)),[1]Transferencias!$S$7:$S$359),0)</f>
        <v>0</v>
      </c>
      <c r="DT95" s="5">
        <f>IFERROR(SUMIF([1]Transferencias!$R$7:$S$359,CONCATENATE("07",RIGHT(CONCATENATE("0",DAY(DT4)),2),RIGHT(CONCATENATE("0",MONTH(DT4)),2)),[1]Transferencias!$S$7:$S$359),0)</f>
        <v>0</v>
      </c>
      <c r="DU95" s="5">
        <f>IFERROR(SUMIF([1]Transferencias!$R$7:$S$359,CONCATENATE("07",RIGHT(CONCATENATE("0",DAY(DU4)),2),RIGHT(CONCATENATE("0",MONTH(DU4)),2)),[1]Transferencias!$S$7:$S$359),0)</f>
        <v>0</v>
      </c>
      <c r="DV95" s="5">
        <f>IFERROR(SUMIF([1]Transferencias!$R$7:$S$359,CONCATENATE("07",RIGHT(CONCATENATE("0",DAY(DV4)),2),RIGHT(CONCATENATE("0",MONTH(DV4)),2)),[1]Transferencias!$S$7:$S$359),0)</f>
        <v>0</v>
      </c>
      <c r="DW95" s="5">
        <f>IFERROR(SUMIF([1]Transferencias!$R$7:$S$359,CONCATENATE("07",RIGHT(CONCATENATE("0",DAY(DW4)),2),RIGHT(CONCATENATE("0",MONTH(DW4)),2)),[1]Transferencias!$S$7:$S$359),0)</f>
        <v>0</v>
      </c>
      <c r="DX95" s="5">
        <f>IFERROR(SUMIF([1]Transferencias!$R$7:$S$359,CONCATENATE("07",RIGHT(CONCATENATE("0",DAY(DX4)),2),RIGHT(CONCATENATE("0",MONTH(DX4)),2)),[1]Transferencias!$S$7:$S$359),0)</f>
        <v>0</v>
      </c>
      <c r="DY95" s="5">
        <f>IFERROR(SUMIF([1]Transferencias!$R$7:$S$359,CONCATENATE("07",RIGHT(CONCATENATE("0",DAY(DY4)),2),RIGHT(CONCATENATE("0",MONTH(DY4)),2)),[1]Transferencias!$S$7:$S$359),0)</f>
        <v>0</v>
      </c>
      <c r="DZ95" s="5">
        <f>IFERROR(SUMIF([1]Transferencias!$R$7:$S$359,CONCATENATE("07",RIGHT(CONCATENATE("0",DAY(DZ4)),2),RIGHT(CONCATENATE("0",MONTH(DZ4)),2)),[1]Transferencias!$S$7:$S$359),0)</f>
        <v>0</v>
      </c>
      <c r="EA95" s="5">
        <f>IFERROR(SUMIF([1]Transferencias!$R$7:$S$359,CONCATENATE("07",RIGHT(CONCATENATE("0",DAY(EA4)),2),RIGHT(CONCATENATE("0",MONTH(EA4)),2)),[1]Transferencias!$S$7:$S$359),0)</f>
        <v>0</v>
      </c>
      <c r="EB95" s="5">
        <f>IFERROR(SUMIF([1]Transferencias!$R$7:$S$359,CONCATENATE("07",RIGHT(CONCATENATE("0",DAY(EB4)),2),RIGHT(CONCATENATE("0",MONTH(EB4)),2)),[1]Transferencias!$S$7:$S$359),0)</f>
        <v>0</v>
      </c>
      <c r="EC95" s="5">
        <f>IFERROR(SUMIF([1]Transferencias!$R$7:$S$359,CONCATENATE("07",RIGHT(CONCATENATE("0",DAY(EC4)),2),RIGHT(CONCATENATE("0",MONTH(EC4)),2)),[1]Transferencias!$S$7:$S$359),0)</f>
        <v>0</v>
      </c>
      <c r="ED95" s="5">
        <f>IFERROR(SUMIF([1]Transferencias!$R$7:$S$359,CONCATENATE("07",RIGHT(CONCATENATE("0",DAY(ED4)),2),RIGHT(CONCATENATE("0",MONTH(ED4)),2)),[1]Transferencias!$S$7:$S$359),0)</f>
        <v>0</v>
      </c>
      <c r="EE95" s="5">
        <f>IFERROR(SUMIF([1]Transferencias!$R$7:$S$359,CONCATENATE("07",RIGHT(CONCATENATE("0",DAY(EE4)),2),RIGHT(CONCATENATE("0",MONTH(EE4)),2)),[1]Transferencias!$S$7:$S$359),0)</f>
        <v>0</v>
      </c>
      <c r="EF95" s="5">
        <f>IFERROR(SUMIF([1]Transferencias!$R$7:$S$359,CONCATENATE("07",RIGHT(CONCATENATE("0",DAY(EF4)),2),RIGHT(CONCATENATE("0",MONTH(EF4)),2)),[1]Transferencias!$S$7:$S$359),0)</f>
        <v>0</v>
      </c>
      <c r="EG95" s="5">
        <f>IFERROR(SUMIF([1]Transferencias!$R$7:$S$359,CONCATENATE("07",RIGHT(CONCATENATE("0",DAY(EG4)),2),RIGHT(CONCATENATE("0",MONTH(EG4)),2)),[1]Transferencias!$S$7:$S$359),0)</f>
        <v>0</v>
      </c>
      <c r="EH95" s="5">
        <f>IFERROR(SUMIF([1]Transferencias!$R$7:$S$359,CONCATENATE("07",RIGHT(CONCATENATE("0",DAY(EH4)),2),RIGHT(CONCATENATE("0",MONTH(EH4)),2)),[1]Transferencias!$S$7:$S$359),0)</f>
        <v>0</v>
      </c>
      <c r="EI95" s="5">
        <f>IFERROR(SUMIF([1]Transferencias!$R$7:$S$359,CONCATENATE("07",RIGHT(CONCATENATE("0",DAY(EI4)),2),RIGHT(CONCATENATE("0",MONTH(EI4)),2)),[1]Transferencias!$S$7:$S$359),0)</f>
        <v>0</v>
      </c>
      <c r="EJ95" s="5">
        <f>IFERROR(SUMIF([1]Transferencias!$R$7:$S$359,CONCATENATE("07",RIGHT(CONCATENATE("0",DAY(EJ4)),2),RIGHT(CONCATENATE("0",MONTH(EJ4)),2)),[1]Transferencias!$S$7:$S$359),0)</f>
        <v>0</v>
      </c>
      <c r="EK95" s="5">
        <f>IFERROR(SUMIF([1]Transferencias!$R$7:$S$359,CONCATENATE("07",RIGHT(CONCATENATE("0",DAY(EK4)),2),RIGHT(CONCATENATE("0",MONTH(EK4)),2)),[1]Transferencias!$S$7:$S$359),0)</f>
        <v>0</v>
      </c>
      <c r="EL95" s="5">
        <f>IFERROR(SUMIF([1]Transferencias!$R$7:$S$359,CONCATENATE("07",RIGHT(CONCATENATE("0",DAY(EL4)),2),RIGHT(CONCATENATE("0",MONTH(EL4)),2)),[1]Transferencias!$S$7:$S$359),0)</f>
        <v>0</v>
      </c>
      <c r="EM95" s="5">
        <f>IFERROR(SUMIF([1]Transferencias!$R$7:$S$359,CONCATENATE("07",RIGHT(CONCATENATE("0",DAY(EM4)),2),RIGHT(CONCATENATE("0",MONTH(EM4)),2)),[1]Transferencias!$S$7:$S$359),0)</f>
        <v>0</v>
      </c>
      <c r="EN95" s="5">
        <f>IFERROR(SUMIF([1]Transferencias!$R$7:$S$359,CONCATENATE("07",RIGHT(CONCATENATE("0",DAY(EN4)),2),RIGHT(CONCATENATE("0",MONTH(EN4)),2)),[1]Transferencias!$S$7:$S$359),0)</f>
        <v>0</v>
      </c>
      <c r="EO95" s="5">
        <f>IFERROR(SUMIF([1]Transferencias!$R$7:$S$359,CONCATENATE("07",RIGHT(CONCATENATE("0",DAY(EO4)),2),RIGHT(CONCATENATE("0",MONTH(EO4)),2)),[1]Transferencias!$S$7:$S$359),0)</f>
        <v>0</v>
      </c>
      <c r="EP95" s="5">
        <f>IFERROR(SUMIF([1]Transferencias!$R$7:$S$359,CONCATENATE("07",RIGHT(CONCATENATE("0",DAY(EP4)),2),RIGHT(CONCATENATE("0",MONTH(EP4)),2)),[1]Transferencias!$S$7:$S$359),0)</f>
        <v>0</v>
      </c>
      <c r="EQ95" s="5">
        <f>IFERROR(SUMIF([1]Transferencias!$R$7:$S$359,CONCATENATE("07",RIGHT(CONCATENATE("0",DAY(EQ4)),2),RIGHT(CONCATENATE("0",MONTH(EQ4)),2)),[1]Transferencias!$S$7:$S$359),0)</f>
        <v>0</v>
      </c>
      <c r="ER95" s="5">
        <f>IFERROR(SUMIF([1]Transferencias!$R$7:$S$359,CONCATENATE("07",RIGHT(CONCATENATE("0",DAY(ER4)),2),RIGHT(CONCATENATE("0",MONTH(ER4)),2)),[1]Transferencias!$S$7:$S$359),0)</f>
        <v>0</v>
      </c>
      <c r="ES95" s="5">
        <f>IFERROR(SUMIF([1]Transferencias!$R$7:$S$359,CONCATENATE("07",RIGHT(CONCATENATE("0",DAY(ES4)),2),RIGHT(CONCATENATE("0",MONTH(ES4)),2)),[1]Transferencias!$S$7:$S$359),0)</f>
        <v>0</v>
      </c>
      <c r="ET95" s="5">
        <f>IFERROR(SUMIF([1]Transferencias!$R$7:$S$359,CONCATENATE("07",RIGHT(CONCATENATE("0",DAY(ET4)),2),RIGHT(CONCATENATE("0",MONTH(ET4)),2)),[1]Transferencias!$S$7:$S$359),0)</f>
        <v>0</v>
      </c>
      <c r="EU95" s="5">
        <f>IFERROR(SUMIF([1]Transferencias!$R$7:$S$359,CONCATENATE("07",RIGHT(CONCATENATE("0",DAY(EU4)),2),RIGHT(CONCATENATE("0",MONTH(EU4)),2)),[1]Transferencias!$S$7:$S$359),0)</f>
        <v>0</v>
      </c>
      <c r="EV95" s="5">
        <f>IFERROR(SUMIF([1]Transferencias!$R$7:$S$359,CONCATENATE("07",RIGHT(CONCATENATE("0",DAY(EV4)),2),RIGHT(CONCATENATE("0",MONTH(EV4)),2)),[1]Transferencias!$S$7:$S$359),0)</f>
        <v>0</v>
      </c>
      <c r="EW95" s="5">
        <f>IFERROR(SUMIF([1]Transferencias!$R$7:$S$359,CONCATENATE("07",RIGHT(CONCATENATE("0",DAY(EW4)),2),RIGHT(CONCATENATE("0",MONTH(EW4)),2)),[1]Transferencias!$S$7:$S$359),0)</f>
        <v>0</v>
      </c>
      <c r="EX95" s="5">
        <f>IFERROR(SUMIF([1]Transferencias!$R$7:$S$359,CONCATENATE("07",RIGHT(CONCATENATE("0",DAY(EX4)),2),RIGHT(CONCATENATE("0",MONTH(EX4)),2)),[1]Transferencias!$S$7:$S$359),0)</f>
        <v>0</v>
      </c>
      <c r="EY95" s="5">
        <f>IFERROR(SUMIF([1]Transferencias!$R$7:$S$359,CONCATENATE("07",RIGHT(CONCATENATE("0",DAY(EY4)),2),RIGHT(CONCATENATE("0",MONTH(EY4)),2)),[1]Transferencias!$S$7:$S$359),0)</f>
        <v>0</v>
      </c>
      <c r="EZ95" s="5">
        <f>IFERROR(SUMIF([1]Transferencias!$R$7:$S$359,CONCATENATE("07",RIGHT(CONCATENATE("0",DAY(EZ4)),2),RIGHT(CONCATENATE("0",MONTH(EZ4)),2)),[1]Transferencias!$S$7:$S$359),0)</f>
        <v>0</v>
      </c>
      <c r="FA95" s="5">
        <f>IFERROR(SUMIF([1]Transferencias!$R$7:$S$359,CONCATENATE("07",RIGHT(CONCATENATE("0",DAY(FA4)),2),RIGHT(CONCATENATE("0",MONTH(FA4)),2)),[1]Transferencias!$S$7:$S$359),0)</f>
        <v>0</v>
      </c>
      <c r="FB95" s="5">
        <f>IFERROR(SUMIF([1]Transferencias!$R$7:$S$359,CONCATENATE("07",RIGHT(CONCATENATE("0",DAY(FB4)),2),RIGHT(CONCATENATE("0",MONTH(FB4)),2)),[1]Transferencias!$S$7:$S$359),0)</f>
        <v>0</v>
      </c>
      <c r="FC95" s="5">
        <f>IFERROR(SUMIF([1]Transferencias!$R$7:$S$359,CONCATENATE("07",RIGHT(CONCATENATE("0",DAY(FC4)),2),RIGHT(CONCATENATE("0",MONTH(FC4)),2)),[1]Transferencias!$S$7:$S$359),0)</f>
        <v>0</v>
      </c>
      <c r="FD95" s="5">
        <f>IFERROR(SUMIF([1]Transferencias!$R$7:$S$359,CONCATENATE("07",RIGHT(CONCATENATE("0",DAY(FD4)),2),RIGHT(CONCATENATE("0",MONTH(FD4)),2)),[1]Transferencias!$S$7:$S$359),0)</f>
        <v>0</v>
      </c>
      <c r="FE95" s="5">
        <f>IFERROR(SUMIF([1]Transferencias!$R$7:$S$359,CONCATENATE("07",RIGHT(CONCATENATE("0",DAY(FE4)),2),RIGHT(CONCATENATE("0",MONTH(FE4)),2)),[1]Transferencias!$S$7:$S$359),0)</f>
        <v>0</v>
      </c>
      <c r="FF95" s="5">
        <f>IFERROR(SUMIF([1]Transferencias!$R$7:$S$359,CONCATENATE("07",RIGHT(CONCATENATE("0",DAY(FF4)),2),RIGHT(CONCATENATE("0",MONTH(FF4)),2)),[1]Transferencias!$S$7:$S$359),0)</f>
        <v>0</v>
      </c>
      <c r="FG95" s="5">
        <f>IFERROR(SUMIF([1]Transferencias!$R$7:$S$359,CONCATENATE("07",RIGHT(CONCATENATE("0",DAY(FG4)),2),RIGHT(CONCATENATE("0",MONTH(FG4)),2)),[1]Transferencias!$S$7:$S$359),0)</f>
        <v>0</v>
      </c>
      <c r="FH95" s="5">
        <f>IFERROR(SUMIF([1]Transferencias!$R$7:$S$359,CONCATENATE("07",RIGHT(CONCATENATE("0",DAY(FH4)),2),RIGHT(CONCATENATE("0",MONTH(FH4)),2)),[1]Transferencias!$S$7:$S$359),0)</f>
        <v>0</v>
      </c>
      <c r="FI95" s="5">
        <f>IFERROR(SUMIF([1]Transferencias!$R$7:$S$359,CONCATENATE("07",RIGHT(CONCATENATE("0",DAY(FI4)),2),RIGHT(CONCATENATE("0",MONTH(FI4)),2)),[1]Transferencias!$S$7:$S$359),0)</f>
        <v>0</v>
      </c>
      <c r="FJ95" s="5">
        <f>IFERROR(SUMIF([1]Transferencias!$R$7:$S$359,CONCATENATE("07",RIGHT(CONCATENATE("0",DAY(FJ4)),2),RIGHT(CONCATENATE("0",MONTH(FJ4)),2)),[1]Transferencias!$S$7:$S$359),0)</f>
        <v>0</v>
      </c>
      <c r="FK95" s="5">
        <f>IFERROR(SUMIF([1]Transferencias!$R$7:$S$359,CONCATENATE("07",RIGHT(CONCATENATE("0",DAY(FK4)),2),RIGHT(CONCATENATE("0",MONTH(FK4)),2)),[1]Transferencias!$S$7:$S$359),0)</f>
        <v>0</v>
      </c>
      <c r="FL95" s="5">
        <f>IFERROR(SUMIF([1]Transferencias!$R$7:$S$359,CONCATENATE("07",RIGHT(CONCATENATE("0",DAY(FL4)),2),RIGHT(CONCATENATE("0",MONTH(FL4)),2)),[1]Transferencias!$S$7:$S$359),0)</f>
        <v>0</v>
      </c>
      <c r="FM95" s="5">
        <f>IFERROR(SUMIF([1]Transferencias!$R$7:$S$359,CONCATENATE("07",RIGHT(CONCATENATE("0",DAY(FM4)),2),RIGHT(CONCATENATE("0",MONTH(FM4)),2)),[1]Transferencias!$S$7:$S$359),0)</f>
        <v>0</v>
      </c>
      <c r="FN95" s="5">
        <f>IFERROR(SUMIF([1]Transferencias!$R$7:$S$359,CONCATENATE("07",RIGHT(CONCATENATE("0",DAY(FN4)),2),RIGHT(CONCATENATE("0",MONTH(FN4)),2)),[1]Transferencias!$S$7:$S$359),0)</f>
        <v>0</v>
      </c>
      <c r="FO95" s="5">
        <f>IFERROR(SUMIF([1]Transferencias!$R$7:$S$359,CONCATENATE("07",RIGHT(CONCATENATE("0",DAY(FO4)),2),RIGHT(CONCATENATE("0",MONTH(FO4)),2)),[1]Transferencias!$S$7:$S$359),0)</f>
        <v>0</v>
      </c>
      <c r="FP95" s="5">
        <f>IFERROR(SUMIF([1]Transferencias!$R$7:$S$359,CONCATENATE("07",RIGHT(CONCATENATE("0",DAY(FP4)),2),RIGHT(CONCATENATE("0",MONTH(FP4)),2)),[1]Transferencias!$S$7:$S$359),0)</f>
        <v>0</v>
      </c>
      <c r="FQ95" s="5">
        <f>IFERROR(SUMIF([1]Transferencias!$R$7:$S$359,CONCATENATE("07",RIGHT(CONCATENATE("0",DAY(FQ4)),2),RIGHT(CONCATENATE("0",MONTH(FQ4)),2)),[1]Transferencias!$S$7:$S$359),0)</f>
        <v>0</v>
      </c>
      <c r="FR95" s="5">
        <f>IFERROR(SUMIF([1]Transferencias!$R$7:$S$359,CONCATENATE("07",RIGHT(CONCATENATE("0",DAY(FR4)),2),RIGHT(CONCATENATE("0",MONTH(FR4)),2)),[1]Transferencias!$S$7:$S$359),0)</f>
        <v>0</v>
      </c>
      <c r="FS95" s="5">
        <f>IFERROR(SUMIF([1]Transferencias!$R$7:$S$359,CONCATENATE("07",RIGHT(CONCATENATE("0",DAY(FS4)),2),RIGHT(CONCATENATE("0",MONTH(FS4)),2)),[1]Transferencias!$S$7:$S$359),0)</f>
        <v>0</v>
      </c>
      <c r="FT95" s="5">
        <f>IFERROR(SUMIF([1]Transferencias!$R$7:$S$359,CONCATENATE("07",RIGHT(CONCATENATE("0",DAY(FT4)),2),RIGHT(CONCATENATE("0",MONTH(FT4)),2)),[1]Transferencias!$S$7:$S$359),0)</f>
        <v>0</v>
      </c>
      <c r="FU95" s="5">
        <f>IFERROR(SUMIF([1]Transferencias!$R$7:$S$359,CONCATENATE("07",RIGHT(CONCATENATE("0",DAY(FU4)),2),RIGHT(CONCATENATE("0",MONTH(FU4)),2)),[1]Transferencias!$S$7:$S$359),0)</f>
        <v>0</v>
      </c>
      <c r="FV95" s="5">
        <f>IFERROR(SUMIF([1]Transferencias!$R$7:$S$359,CONCATENATE("07",RIGHT(CONCATENATE("0",DAY(FV4)),2),RIGHT(CONCATENATE("0",MONTH(FV4)),2)),[1]Transferencias!$S$7:$S$359),0)</f>
        <v>0</v>
      </c>
      <c r="FW95" s="5">
        <f>IFERROR(SUMIF([1]Transferencias!$R$7:$S$359,CONCATENATE("07",RIGHT(CONCATENATE("0",DAY(FW4)),2),RIGHT(CONCATENATE("0",MONTH(FW4)),2)),[1]Transferencias!$S$7:$S$359),0)</f>
        <v>0</v>
      </c>
      <c r="FX95" s="5">
        <f>IFERROR(SUMIF([1]Transferencias!$R$7:$S$359,CONCATENATE("07",RIGHT(CONCATENATE("0",DAY(FX4)),2),RIGHT(CONCATENATE("0",MONTH(FX4)),2)),[1]Transferencias!$S$7:$S$359),0)</f>
        <v>0</v>
      </c>
      <c r="FY95" s="5">
        <f>IFERROR(SUMIF([1]Transferencias!$R$7:$S$359,CONCATENATE("07",RIGHT(CONCATENATE("0",DAY(FY4)),2),RIGHT(CONCATENATE("0",MONTH(FY4)),2)),[1]Transferencias!$S$7:$S$359),0)</f>
        <v>0</v>
      </c>
      <c r="FZ95" s="5">
        <f>IFERROR(SUMIF([1]Transferencias!$R$7:$S$359,CONCATENATE("07",RIGHT(CONCATENATE("0",DAY(FZ4)),2),RIGHT(CONCATENATE("0",MONTH(FZ4)),2)),[1]Transferencias!$S$7:$S$359),0)</f>
        <v>0</v>
      </c>
      <c r="GA95" s="5">
        <f>IFERROR(SUMIF([1]Transferencias!$R$7:$S$359,CONCATENATE("07",RIGHT(CONCATENATE("0",DAY(GA4)),2),RIGHT(CONCATENATE("0",MONTH(GA4)),2)),[1]Transferencias!$S$7:$S$359),0)</f>
        <v>0</v>
      </c>
      <c r="GB95" s="5">
        <f>IFERROR(SUMIF([1]Transferencias!$R$7:$S$359,CONCATENATE("07",RIGHT(CONCATENATE("0",DAY(GB4)),2),RIGHT(CONCATENATE("0",MONTH(GB4)),2)),[1]Transferencias!$S$7:$S$359),0)</f>
        <v>0</v>
      </c>
      <c r="GC95" s="5">
        <f>IFERROR(SUMIF([1]Transferencias!$R$7:$S$359,CONCATENATE("07",RIGHT(CONCATENATE("0",DAY(GC4)),2),RIGHT(CONCATENATE("0",MONTH(GC4)),2)),[1]Transferencias!$S$7:$S$359),0)</f>
        <v>0</v>
      </c>
      <c r="GD95" s="5">
        <f>IFERROR(SUMIF([1]Transferencias!$R$7:$S$359,CONCATENATE("07",RIGHT(CONCATENATE("0",DAY(GD4)),2),RIGHT(CONCATENATE("0",MONTH(GD4)),2)),[1]Transferencias!$S$7:$S$359),0)</f>
        <v>0</v>
      </c>
      <c r="GE95" s="5">
        <f>IFERROR(SUMIF([1]Transferencias!$R$7:$S$359,CONCATENATE("07",RIGHT(CONCATENATE("0",DAY(GE4)),2),RIGHT(CONCATENATE("0",MONTH(GE4)),2)),[1]Transferencias!$S$7:$S$359),0)</f>
        <v>0</v>
      </c>
      <c r="GF95" s="5">
        <f>IFERROR(SUMIF([1]Transferencias!$R$7:$S$359,CONCATENATE("07",RIGHT(CONCATENATE("0",DAY(GF4)),2),RIGHT(CONCATENATE("0",MONTH(GF4)),2)),[1]Transferencias!$S$7:$S$359),0)</f>
        <v>0</v>
      </c>
      <c r="GG95" s="5">
        <f>IFERROR(SUMIF([1]Transferencias!$R$7:$S$359,CONCATENATE("07",RIGHT(CONCATENATE("0",DAY(GG4)),2),RIGHT(CONCATENATE("0",MONTH(GG4)),2)),[1]Transferencias!$S$7:$S$359),0)</f>
        <v>0</v>
      </c>
      <c r="GH95" s="5">
        <f>IFERROR(SUMIF([1]Transferencias!$R$7:$S$359,CONCATENATE("07",RIGHT(CONCATENATE("0",DAY(GH4)),2),RIGHT(CONCATENATE("0",MONTH(GH4)),2)),[1]Transferencias!$S$7:$S$359),0)</f>
        <v>0</v>
      </c>
      <c r="GI95" s="5">
        <f>IFERROR(SUMIF([1]Transferencias!$R$7:$S$359,CONCATENATE("07",RIGHT(CONCATENATE("0",DAY(GI4)),2),RIGHT(CONCATENATE("0",MONTH(GI4)),2)),[1]Transferencias!$S$7:$S$359),0)</f>
        <v>0</v>
      </c>
      <c r="GJ95" s="5">
        <f>IFERROR(SUMIF([1]Transferencias!$R$7:$S$359,CONCATENATE("07",RIGHT(CONCATENATE("0",DAY(GJ4)),2),RIGHT(CONCATENATE("0",MONTH(GJ4)),2)),[1]Transferencias!$S$7:$S$359),0)</f>
        <v>0</v>
      </c>
      <c r="GK95" s="5">
        <f>IFERROR(SUMIF([1]Transferencias!$R$7:$S$359,CONCATENATE("07",RIGHT(CONCATENATE("0",DAY(GK4)),2),RIGHT(CONCATENATE("0",MONTH(GK4)),2)),[1]Transferencias!$S$7:$S$359),0)</f>
        <v>0</v>
      </c>
      <c r="GL95" s="5">
        <f>IFERROR(SUMIF([1]Transferencias!$R$7:$S$359,CONCATENATE("07",RIGHT(CONCATENATE("0",DAY(GL4)),2),RIGHT(CONCATENATE("0",MONTH(GL4)),2)),[1]Transferencias!$S$7:$S$359),0)</f>
        <v>0</v>
      </c>
      <c r="GM95" s="5">
        <f>IFERROR(SUMIF([1]Transferencias!$R$7:$S$359,CONCATENATE("07",RIGHT(CONCATENATE("0",DAY(GM4)),2),RIGHT(CONCATENATE("0",MONTH(GM4)),2)),[1]Transferencias!$S$7:$S$359),0)</f>
        <v>0</v>
      </c>
      <c r="GN95" s="5">
        <f>IFERROR(SUMIF([1]Transferencias!$R$7:$S$359,CONCATENATE("07",RIGHT(CONCATENATE("0",DAY(GN4)),2),RIGHT(CONCATENATE("0",MONTH(GN4)),2)),[1]Transferencias!$S$7:$S$359),0)</f>
        <v>0</v>
      </c>
      <c r="GO95" s="5">
        <f>IFERROR(SUMIF([1]Transferencias!$R$7:$S$359,CONCATENATE("07",RIGHT(CONCATENATE("0",DAY(GO4)),2),RIGHT(CONCATENATE("0",MONTH(GO4)),2)),[1]Transferencias!$S$7:$S$359),0)</f>
        <v>0</v>
      </c>
      <c r="GP95" s="5">
        <f>IFERROR(SUMIF([1]Transferencias!$R$7:$S$359,CONCATENATE("07",RIGHT(CONCATENATE("0",DAY(GP4)),2),RIGHT(CONCATENATE("0",MONTH(GP4)),2)),[1]Transferencias!$S$7:$S$359),0)</f>
        <v>0</v>
      </c>
      <c r="GQ95" s="5">
        <f>IFERROR(SUMIF([1]Transferencias!$R$7:$S$359,CONCATENATE("07",RIGHT(CONCATENATE("0",DAY(GQ4)),2),RIGHT(CONCATENATE("0",MONTH(GQ4)),2)),[1]Transferencias!$S$7:$S$359),0)</f>
        <v>0</v>
      </c>
      <c r="GR95" s="5">
        <f>IFERROR(SUMIF([1]Transferencias!$R$7:$S$359,CONCATENATE("07",RIGHT(CONCATENATE("0",DAY(GR4)),2),RIGHT(CONCATENATE("0",MONTH(GR4)),2)),[1]Transferencias!$S$7:$S$359),0)</f>
        <v>0</v>
      </c>
      <c r="GS95" s="5">
        <f>IFERROR(SUMIF([1]Transferencias!$R$7:$S$359,CONCATENATE("07",RIGHT(CONCATENATE("0",DAY(GS4)),2),RIGHT(CONCATENATE("0",MONTH(GS4)),2)),[1]Transferencias!$S$7:$S$359),0)</f>
        <v>0</v>
      </c>
      <c r="GT95" s="5">
        <f>IFERROR(SUMIF([1]Transferencias!$R$7:$S$359,CONCATENATE("07",RIGHT(CONCATENATE("0",DAY(GT4)),2),RIGHT(CONCATENATE("0",MONTH(GT4)),2)),[1]Transferencias!$S$7:$S$359),0)</f>
        <v>0</v>
      </c>
      <c r="GU95" s="5">
        <f>IFERROR(SUMIF([1]Transferencias!$R$7:$S$359,CONCATENATE("07",RIGHT(CONCATENATE("0",DAY(GU4)),2),RIGHT(CONCATENATE("0",MONTH(GU4)),2)),[1]Transferencias!$S$7:$S$359),0)</f>
        <v>0</v>
      </c>
      <c r="GV95" s="5">
        <f>IFERROR(SUMIF([1]Transferencias!$R$7:$S$359,CONCATENATE("07",RIGHT(CONCATENATE("0",DAY(GV4)),2),RIGHT(CONCATENATE("0",MONTH(GV4)),2)),[1]Transferencias!$S$7:$S$359),0)</f>
        <v>0</v>
      </c>
      <c r="GW95" s="5">
        <f>IFERROR(SUMIF([1]Transferencias!$R$7:$S$359,CONCATENATE("07",RIGHT(CONCATENATE("0",DAY(GW4)),2),RIGHT(CONCATENATE("0",MONTH(GW4)),2)),[1]Transferencias!$S$7:$S$359),0)</f>
        <v>0</v>
      </c>
      <c r="GX95" s="5">
        <f>IFERROR(SUMIF([1]Transferencias!$R$7:$S$359,CONCATENATE("07",RIGHT(CONCATENATE("0",DAY(GX4)),2),RIGHT(CONCATENATE("0",MONTH(GX4)),2)),[1]Transferencias!$S$7:$S$359),0)</f>
        <v>0</v>
      </c>
      <c r="GY95" s="5">
        <f>IFERROR(SUMIF([1]Transferencias!$R$7:$S$359,CONCATENATE("07",RIGHT(CONCATENATE("0",DAY(GY4)),2),RIGHT(CONCATENATE("0",MONTH(GY4)),2)),[1]Transferencias!$S$7:$S$359),0)</f>
        <v>0</v>
      </c>
      <c r="GZ95" s="5">
        <f>IFERROR(SUMIF([1]Transferencias!$R$7:$S$359,CONCATENATE("07",RIGHT(CONCATENATE("0",DAY(GZ4)),2),RIGHT(CONCATENATE("0",MONTH(GZ4)),2)),[1]Transferencias!$S$7:$S$359),0)</f>
        <v>0</v>
      </c>
      <c r="HA95" s="5">
        <f>IFERROR(SUMIF([1]Transferencias!$R$7:$S$359,CONCATENATE("07",RIGHT(CONCATENATE("0",DAY(HA4)),2),RIGHT(CONCATENATE("0",MONTH(HA4)),2)),[1]Transferencias!$S$7:$S$359),0)</f>
        <v>0</v>
      </c>
      <c r="HB95" s="5">
        <f>IFERROR(SUMIF([1]Transferencias!$R$7:$S$359,CONCATENATE("07",RIGHT(CONCATENATE("0",DAY(HB4)),2),RIGHT(CONCATENATE("0",MONTH(HB4)),2)),[1]Transferencias!$S$7:$S$359),0)</f>
        <v>0</v>
      </c>
      <c r="HC95" s="5">
        <f>IFERROR(SUMIF([1]Transferencias!$R$7:$S$359,CONCATENATE("07",RIGHT(CONCATENATE("0",DAY(HC4)),2),RIGHT(CONCATENATE("0",MONTH(HC4)),2)),[1]Transferencias!$S$7:$S$359),0)</f>
        <v>0</v>
      </c>
      <c r="HD95" s="5">
        <f>IFERROR(SUMIF([1]Transferencias!$R$7:$S$359,CONCATENATE("07",RIGHT(CONCATENATE("0",DAY(HD4)),2),RIGHT(CONCATENATE("0",MONTH(HD4)),2)),[1]Transferencias!$S$7:$S$359),0)</f>
        <v>0</v>
      </c>
      <c r="HE95" s="5">
        <f>IFERROR(SUMIF([1]Transferencias!$R$7:$S$359,CONCATENATE("07",RIGHT(CONCATENATE("0",DAY(HE4)),2),RIGHT(CONCATENATE("0",MONTH(HE4)),2)),[1]Transferencias!$S$7:$S$359),0)</f>
        <v>0</v>
      </c>
      <c r="HF95" s="5">
        <f>IFERROR(SUMIF([1]Transferencias!$R$7:$S$359,CONCATENATE("07",RIGHT(CONCATENATE("0",DAY(HF4)),2),RIGHT(CONCATENATE("0",MONTH(HF4)),2)),[1]Transferencias!$S$7:$S$359),0)</f>
        <v>0</v>
      </c>
      <c r="HG95" s="5">
        <f>IFERROR(SUMIF([1]Transferencias!$R$7:$S$359,CONCATENATE("07",RIGHT(CONCATENATE("0",DAY(HG4)),2),RIGHT(CONCATENATE("0",MONTH(HG4)),2)),[1]Transferencias!$S$7:$S$359),0)</f>
        <v>0</v>
      </c>
      <c r="HH95" s="5">
        <f>IFERROR(SUMIF([1]Transferencias!$R$7:$S$359,CONCATENATE("07",RIGHT(CONCATENATE("0",DAY(HH4)),2),RIGHT(CONCATENATE("0",MONTH(HH4)),2)),[1]Transferencias!$S$7:$S$359),0)</f>
        <v>0</v>
      </c>
      <c r="HI95" s="5">
        <f>IFERROR(SUMIF([1]Transferencias!$R$7:$S$359,CONCATENATE("07",RIGHT(CONCATENATE("0",DAY(HI4)),2),RIGHT(CONCATENATE("0",MONTH(HI4)),2)),[1]Transferencias!$S$7:$S$359),0)</f>
        <v>0</v>
      </c>
      <c r="HJ95" s="5">
        <f>IFERROR(SUMIF([1]Transferencias!$R$7:$S$359,CONCATENATE("07",RIGHT(CONCATENATE("0",DAY(HJ4)),2),RIGHT(CONCATENATE("0",MONTH(HJ4)),2)),[1]Transferencias!$S$7:$S$359),0)</f>
        <v>0</v>
      </c>
      <c r="HK95" s="5">
        <f>IFERROR(SUMIF([1]Transferencias!$R$7:$S$359,CONCATENATE("07",RIGHT(CONCATENATE("0",DAY(HK4)),2),RIGHT(CONCATENATE("0",MONTH(HK4)),2)),[1]Transferencias!$S$7:$S$359),0)</f>
        <v>0</v>
      </c>
      <c r="HL95" s="5">
        <f>IFERROR(SUMIF([1]Transferencias!$R$7:$S$359,CONCATENATE("07",RIGHT(CONCATENATE("0",DAY(HL4)),2),RIGHT(CONCATENATE("0",MONTH(HL4)),2)),[1]Transferencias!$S$7:$S$359),0)</f>
        <v>0</v>
      </c>
      <c r="HM95" s="5">
        <f>IFERROR(SUMIF([1]Transferencias!$R$7:$S$359,CONCATENATE("07",RIGHT(CONCATENATE("0",DAY(HM4)),2),RIGHT(CONCATENATE("0",MONTH(HM4)),2)),[1]Transferencias!$S$7:$S$359),0)</f>
        <v>0</v>
      </c>
      <c r="HN95" s="5">
        <f>IFERROR(SUMIF([1]Transferencias!$R$7:$S$359,CONCATENATE("07",RIGHT(CONCATENATE("0",DAY(HN4)),2),RIGHT(CONCATENATE("0",MONTH(HN4)),2)),[1]Transferencias!$S$7:$S$359),0)</f>
        <v>0</v>
      </c>
      <c r="HO95" s="5">
        <f>IFERROR(SUMIF([1]Transferencias!$R$7:$S$359,CONCATENATE("07",RIGHT(CONCATENATE("0",DAY(HO4)),2),RIGHT(CONCATENATE("0",MONTH(HO4)),2)),[1]Transferencias!$S$7:$S$359),0)</f>
        <v>0</v>
      </c>
      <c r="HP95" s="5">
        <f>IFERROR(SUMIF([1]Transferencias!$R$7:$S$359,CONCATENATE("07",RIGHT(CONCATENATE("0",DAY(HP4)),2),RIGHT(CONCATENATE("0",MONTH(HP4)),2)),[1]Transferencias!$S$7:$S$359),0)</f>
        <v>0</v>
      </c>
      <c r="HQ95" s="5">
        <f>IFERROR(SUMIF([1]Transferencias!$R$7:$S$359,CONCATENATE("07",RIGHT(CONCATENATE("0",DAY(HQ4)),2),RIGHT(CONCATENATE("0",MONTH(HQ4)),2)),[1]Transferencias!$S$7:$S$359),0)</f>
        <v>0</v>
      </c>
      <c r="HR95" s="5">
        <f>IFERROR(SUMIF([1]Transferencias!$R$7:$S$359,CONCATENATE("07",RIGHT(CONCATENATE("0",DAY(HR4)),2),RIGHT(CONCATENATE("0",MONTH(HR4)),2)),[1]Transferencias!$S$7:$S$359),0)</f>
        <v>0</v>
      </c>
      <c r="HS95" s="5">
        <f>IFERROR(SUMIF([1]Transferencias!$R$7:$S$359,CONCATENATE("07",RIGHT(CONCATENATE("0",DAY(HS4)),2),RIGHT(CONCATENATE("0",MONTH(HS4)),2)),[1]Transferencias!$S$7:$S$359),0)</f>
        <v>0</v>
      </c>
      <c r="HT95" s="5">
        <f>IFERROR(SUMIF([1]Transferencias!$R$7:$S$359,CONCATENATE("07",RIGHT(CONCATENATE("0",DAY(HT4)),2),RIGHT(CONCATENATE("0",MONTH(HT4)),2)),[1]Transferencias!$S$7:$S$359),0)</f>
        <v>0</v>
      </c>
      <c r="HU95" s="5">
        <f>IFERROR(SUMIF([1]Transferencias!$R$7:$S$359,CONCATENATE("07",RIGHT(CONCATENATE("0",DAY(HU4)),2),RIGHT(CONCATENATE("0",MONTH(HU4)),2)),[1]Transferencias!$S$7:$S$359),0)</f>
        <v>0</v>
      </c>
      <c r="HV95" s="5">
        <f>IFERROR(SUMIF([1]Transferencias!$R$7:$S$359,CONCATENATE("07",RIGHT(CONCATENATE("0",DAY(HV4)),2),RIGHT(CONCATENATE("0",MONTH(HV4)),2)),[1]Transferencias!$S$7:$S$359),0)</f>
        <v>0</v>
      </c>
      <c r="HW95" s="5">
        <f>IFERROR(SUMIF([1]Transferencias!$R$7:$S$359,CONCATENATE("07",RIGHT(CONCATENATE("0",DAY(HW4)),2),RIGHT(CONCATENATE("0",MONTH(HW4)),2)),[1]Transferencias!$S$7:$S$359),0)</f>
        <v>0</v>
      </c>
      <c r="HX95" s="5">
        <f>IFERROR(SUMIF([1]Transferencias!$R$7:$S$359,CONCATENATE("07",RIGHT(CONCATENATE("0",DAY(HX4)),2),RIGHT(CONCATENATE("0",MONTH(HX4)),2)),[1]Transferencias!$S$7:$S$359),0)</f>
        <v>0</v>
      </c>
      <c r="HY95" s="5">
        <f>IFERROR(SUMIF([1]Transferencias!$R$7:$S$359,CONCATENATE("07",RIGHT(CONCATENATE("0",DAY(HY4)),2),RIGHT(CONCATENATE("0",MONTH(HY4)),2)),[1]Transferencias!$S$7:$S$359),0)</f>
        <v>0</v>
      </c>
      <c r="HZ95" s="5">
        <f>IFERROR(SUMIF([1]Transferencias!$R$7:$S$359,CONCATENATE("07",RIGHT(CONCATENATE("0",DAY(HZ4)),2),RIGHT(CONCATENATE("0",MONTH(HZ4)),2)),[1]Transferencias!$S$7:$S$359),0)</f>
        <v>0</v>
      </c>
      <c r="IA95" s="5">
        <f>IFERROR(SUMIF([1]Transferencias!$R$7:$S$359,CONCATENATE("07",RIGHT(CONCATENATE("0",DAY(IA4)),2),RIGHT(CONCATENATE("0",MONTH(IA4)),2)),[1]Transferencias!$S$7:$S$359),0)</f>
        <v>0</v>
      </c>
      <c r="IB95" s="5">
        <f>IFERROR(SUMIF([1]Transferencias!$R$7:$S$359,CONCATENATE("07",RIGHT(CONCATENATE("0",DAY(IB4)),2),RIGHT(CONCATENATE("0",MONTH(IB4)),2)),[1]Transferencias!$S$7:$S$359),0)</f>
        <v>0</v>
      </c>
      <c r="IC95" s="5">
        <f>IFERROR(SUMIF([1]Transferencias!$R$7:$S$359,CONCATENATE("07",RIGHT(CONCATENATE("0",DAY(IC4)),2),RIGHT(CONCATENATE("0",MONTH(IC4)),2)),[1]Transferencias!$S$7:$S$359),0)</f>
        <v>0</v>
      </c>
      <c r="ID95" s="5">
        <f>IFERROR(SUMIF([1]Transferencias!$R$7:$S$359,CONCATENATE("07",RIGHT(CONCATENATE("0",DAY(ID4)),2),RIGHT(CONCATENATE("0",MONTH(ID4)),2)),[1]Transferencias!$S$7:$S$359),0)</f>
        <v>0</v>
      </c>
      <c r="IE95" s="5">
        <f>IFERROR(SUMIF([1]Transferencias!$R$7:$S$359,CONCATENATE("07",RIGHT(CONCATENATE("0",DAY(IE4)),2),RIGHT(CONCATENATE("0",MONTH(IE4)),2)),[1]Transferencias!$S$7:$S$359),0)</f>
        <v>0</v>
      </c>
      <c r="IF95" s="5">
        <f>IFERROR(SUMIF([1]Transferencias!$R$7:$S$359,CONCATENATE("07",RIGHT(CONCATENATE("0",DAY(IF4)),2),RIGHT(CONCATENATE("0",MONTH(IF4)),2)),[1]Transferencias!$S$7:$S$359),0)</f>
        <v>0</v>
      </c>
      <c r="IG95" s="5">
        <f>IFERROR(SUMIF([1]Transferencias!$R$7:$S$359,CONCATENATE("07",RIGHT(CONCATENATE("0",DAY(IG4)),2),RIGHT(CONCATENATE("0",MONTH(IG4)),2)),[1]Transferencias!$S$7:$S$359),0)</f>
        <v>0</v>
      </c>
      <c r="IH95" s="5">
        <f>IFERROR(SUMIF([1]Transferencias!$R$7:$S$359,CONCATENATE("07",RIGHT(CONCATENATE("0",DAY(IH4)),2),RIGHT(CONCATENATE("0",MONTH(IH4)),2)),[1]Transferencias!$S$7:$S$359),0)</f>
        <v>0</v>
      </c>
      <c r="II95" s="5">
        <f>IFERROR(SUMIF([1]Transferencias!$R$7:$S$359,CONCATENATE("07",RIGHT(CONCATENATE("0",DAY(II4)),2),RIGHT(CONCATENATE("0",MONTH(II4)),2)),[1]Transferencias!$S$7:$S$359),0)</f>
        <v>0</v>
      </c>
      <c r="IJ95" s="5">
        <f>IFERROR(SUMIF([1]Transferencias!$R$7:$S$359,CONCATENATE("07",RIGHT(CONCATENATE("0",DAY(IJ4)),2),RIGHT(CONCATENATE("0",MONTH(IJ4)),2)),[1]Transferencias!$S$7:$S$359),0)</f>
        <v>0</v>
      </c>
      <c r="IK95" s="5">
        <f>IFERROR(SUMIF([1]Transferencias!$R$7:$S$359,CONCATENATE("07",RIGHT(CONCATENATE("0",DAY(IK4)),2),RIGHT(CONCATENATE("0",MONTH(IK4)),2)),[1]Transferencias!$S$7:$S$359),0)</f>
        <v>0</v>
      </c>
      <c r="IL95" s="5">
        <f>IFERROR(SUMIF([1]Transferencias!$R$7:$S$359,CONCATENATE("07",RIGHT(CONCATENATE("0",DAY(IL4)),2),RIGHT(CONCATENATE("0",MONTH(IL4)),2)),[1]Transferencias!$S$7:$S$359),0)</f>
        <v>0</v>
      </c>
      <c r="IM95" s="5">
        <f>IFERROR(SUMIF([1]Transferencias!$R$7:$S$359,CONCATENATE("07",RIGHT(CONCATENATE("0",DAY(IM4)),2),RIGHT(CONCATENATE("0",MONTH(IM4)),2)),[1]Transferencias!$S$7:$S$359),0)</f>
        <v>0</v>
      </c>
      <c r="IN95" s="5">
        <f>IFERROR(SUMIF([1]Transferencias!$R$7:$S$359,CONCATENATE("07",RIGHT(CONCATENATE("0",DAY(IN4)),2),RIGHT(CONCATENATE("0",MONTH(IN4)),2)),[1]Transferencias!$S$7:$S$359),0)</f>
        <v>0</v>
      </c>
      <c r="IO95" s="5">
        <f>IFERROR(SUMIF([1]Transferencias!$R$7:$S$359,CONCATENATE("07",RIGHT(CONCATENATE("0",DAY(IO4)),2),RIGHT(CONCATENATE("0",MONTH(IO4)),2)),[1]Transferencias!$S$7:$S$359),0)</f>
        <v>0</v>
      </c>
      <c r="IP95" s="5">
        <f>IFERROR(SUMIF([1]Transferencias!$R$7:$S$359,CONCATENATE("07",RIGHT(CONCATENATE("0",DAY(IP4)),2),RIGHT(CONCATENATE("0",MONTH(IP4)),2)),[1]Transferencias!$S$7:$S$359),0)</f>
        <v>0</v>
      </c>
      <c r="IQ95" s="5">
        <f>IFERROR(SUMIF([1]Transferencias!$R$7:$S$359,CONCATENATE("07",RIGHT(CONCATENATE("0",DAY(IQ4)),2),RIGHT(CONCATENATE("0",MONTH(IQ4)),2)),[1]Transferencias!$S$7:$S$359),0)</f>
        <v>0</v>
      </c>
      <c r="IR95" s="5">
        <f>IFERROR(SUMIF([1]Transferencias!$R$7:$S$359,CONCATENATE("07",RIGHT(CONCATENATE("0",DAY(IR4)),2),RIGHT(CONCATENATE("0",MONTH(IR4)),2)),[1]Transferencias!$S$7:$S$359),0)</f>
        <v>0</v>
      </c>
      <c r="IS95" s="5">
        <f>IFERROR(SUMIF([1]Transferencias!$R$7:$S$359,CONCATENATE("07",RIGHT(CONCATENATE("0",DAY(IS4)),2),RIGHT(CONCATENATE("0",MONTH(IS4)),2)),[1]Transferencias!$S$7:$S$359),0)</f>
        <v>0</v>
      </c>
      <c r="IT95" s="5">
        <f>IFERROR(SUMIF([1]Transferencias!$R$7:$S$359,CONCATENATE("07",RIGHT(CONCATENATE("0",DAY(IT4)),2),RIGHT(CONCATENATE("0",MONTH(IT4)),2)),[1]Transferencias!$S$7:$S$359),0)</f>
        <v>0</v>
      </c>
      <c r="IU95" s="5">
        <f>IFERROR(SUMIF([1]Transferencias!$R$7:$S$359,CONCATENATE("07",RIGHT(CONCATENATE("0",DAY(IU4)),2),RIGHT(CONCATENATE("0",MONTH(IU4)),2)),[1]Transferencias!$S$7:$S$359),0)</f>
        <v>0</v>
      </c>
      <c r="IV95" s="5">
        <f>IFERROR(SUMIF([1]Transferencias!$R$7:$S$359,CONCATENATE("07",RIGHT(CONCATENATE("0",DAY(IV4)),2),RIGHT(CONCATENATE("0",MONTH(IV4)),2)),[1]Transferencias!$S$7:$S$359),0)</f>
        <v>0</v>
      </c>
      <c r="IW95" s="5">
        <f>IFERROR(SUMIF([1]Transferencias!$R$7:$S$359,CONCATENATE("07",RIGHT(CONCATENATE("0",DAY(IW4)),2),RIGHT(CONCATENATE("0",MONTH(IW4)),2)),[1]Transferencias!$S$7:$S$359),0)</f>
        <v>0</v>
      </c>
      <c r="IX95" s="5">
        <f>IFERROR(SUMIF([1]Transferencias!$R$7:$S$359,CONCATENATE("07",RIGHT(CONCATENATE("0",DAY(IX4)),2),RIGHT(CONCATENATE("0",MONTH(IX4)),2)),[1]Transferencias!$S$7:$S$359),0)</f>
        <v>0</v>
      </c>
      <c r="IY95" s="5">
        <f>IFERROR(SUMIF([1]Transferencias!$R$7:$S$359,CONCATENATE("07",RIGHT(CONCATENATE("0",DAY(IY4)),2),RIGHT(CONCATENATE("0",MONTH(IY4)),2)),[1]Transferencias!$S$7:$S$359),0)</f>
        <v>0</v>
      </c>
      <c r="IZ95" s="5">
        <f>IFERROR(SUMIF([1]Transferencias!$R$7:$S$359,CONCATENATE("07",RIGHT(CONCATENATE("0",DAY(IZ4)),2),RIGHT(CONCATENATE("0",MONTH(IZ4)),2)),[1]Transferencias!$S$7:$S$359),0)</f>
        <v>0</v>
      </c>
      <c r="JA95" s="5">
        <f>IFERROR(SUMIF([1]Transferencias!$R$7:$S$359,CONCATENATE("07",RIGHT(CONCATENATE("0",DAY(JA4)),2),RIGHT(CONCATENATE("0",MONTH(JA4)),2)),[1]Transferencias!$S$7:$S$359),0)</f>
        <v>0</v>
      </c>
      <c r="JB95" s="5">
        <f>IFERROR(SUMIF([1]Transferencias!$R$7:$S$359,CONCATENATE("07",RIGHT(CONCATENATE("0",DAY(JB4)),2),RIGHT(CONCATENATE("0",MONTH(JB4)),2)),[1]Transferencias!$S$7:$S$359),0)</f>
        <v>0</v>
      </c>
      <c r="JC95" s="5">
        <f>IFERROR(SUMIF([1]Transferencias!$R$7:$S$359,CONCATENATE("07",RIGHT(CONCATENATE("0",DAY(JC4)),2),RIGHT(CONCATENATE("0",MONTH(JC4)),2)),[1]Transferencias!$S$7:$S$359),0)</f>
        <v>0</v>
      </c>
      <c r="JD95" s="5">
        <f>IFERROR(SUMIF([1]Transferencias!$R$7:$S$359,CONCATENATE("07",RIGHT(CONCATENATE("0",DAY(JD4)),2),RIGHT(CONCATENATE("0",MONTH(JD4)),2)),[1]Transferencias!$S$7:$S$359),0)</f>
        <v>0</v>
      </c>
      <c r="JE95" s="5">
        <f>IFERROR(SUMIF([1]Transferencias!$R$7:$S$359,CONCATENATE("07",RIGHT(CONCATENATE("0",DAY(JE4)),2),RIGHT(CONCATENATE("0",MONTH(JE4)),2)),[1]Transferencias!$S$7:$S$359),0)</f>
        <v>0</v>
      </c>
      <c r="JF95" s="5">
        <f>IFERROR(SUMIF([1]Transferencias!$R$7:$S$359,CONCATENATE("07",RIGHT(CONCATENATE("0",DAY(JF4)),2),RIGHT(CONCATENATE("0",MONTH(JF4)),2)),[1]Transferencias!$S$7:$S$359),0)</f>
        <v>0</v>
      </c>
      <c r="JG95" s="5">
        <f>IFERROR(SUMIF([1]Transferencias!$R$7:$S$359,CONCATENATE("07",RIGHT(CONCATENATE("0",DAY(JG4)),2),RIGHT(CONCATENATE("0",MONTH(JG4)),2)),[1]Transferencias!$S$7:$S$359),0)</f>
        <v>0</v>
      </c>
      <c r="JH95" s="5">
        <f>IFERROR(SUMIF([1]Transferencias!$R$7:$S$359,CONCATENATE("07",RIGHT(CONCATENATE("0",DAY(JH4)),2),RIGHT(CONCATENATE("0",MONTH(JH4)),2)),[1]Transferencias!$S$7:$S$359),0)</f>
        <v>0</v>
      </c>
      <c r="JI95" s="5">
        <f>IFERROR(SUMIF([1]Transferencias!$R$7:$S$359,CONCATENATE("07",RIGHT(CONCATENATE("0",DAY(JI4)),2),RIGHT(CONCATENATE("0",MONTH(JI4)),2)),[1]Transferencias!$S$7:$S$359),0)</f>
        <v>0</v>
      </c>
      <c r="JJ95" s="5">
        <f>IFERROR(SUMIF([1]Transferencias!$R$7:$S$359,CONCATENATE("07",RIGHT(CONCATENATE("0",DAY(JJ4)),2),RIGHT(CONCATENATE("0",MONTH(JJ4)),2)),[1]Transferencias!$S$7:$S$359),0)</f>
        <v>0</v>
      </c>
      <c r="JK95" s="5">
        <f>IFERROR(SUMIF([1]Transferencias!$R$7:$S$359,CONCATENATE("07",RIGHT(CONCATENATE("0",DAY(JK4)),2),RIGHT(CONCATENATE("0",MONTH(JK4)),2)),[1]Transferencias!$S$7:$S$359),0)</f>
        <v>0</v>
      </c>
      <c r="JL95" s="5">
        <f>IFERROR(SUMIF([1]Transferencias!$R$7:$S$359,CONCATENATE("07",RIGHT(CONCATENATE("0",DAY(JL4)),2),RIGHT(CONCATENATE("0",MONTH(JL4)),2)),[1]Transferencias!$S$7:$S$359),0)</f>
        <v>0</v>
      </c>
      <c r="JM95" s="5">
        <f>IFERROR(SUMIF([1]Transferencias!$R$7:$S$359,CONCATENATE("07",RIGHT(CONCATENATE("0",DAY(JM4)),2),RIGHT(CONCATENATE("0",MONTH(JM4)),2)),[1]Transferencias!$S$7:$S$359),0)</f>
        <v>0</v>
      </c>
      <c r="JN95" s="5">
        <f>IFERROR(SUMIF([1]Transferencias!$R$7:$S$359,CONCATENATE("07",RIGHT(CONCATENATE("0",DAY(JN4)),2),RIGHT(CONCATENATE("0",MONTH(JN4)),2)),[1]Transferencias!$S$7:$S$359),0)</f>
        <v>0</v>
      </c>
      <c r="JO95" s="5">
        <f>IFERROR(SUMIF([1]Transferencias!$R$7:$S$359,CONCATENATE("07",RIGHT(CONCATENATE("0",DAY(JO4)),2),RIGHT(CONCATENATE("0",MONTH(JO4)),2)),[1]Transferencias!$S$7:$S$359),0)</f>
        <v>0</v>
      </c>
      <c r="JP95" s="5">
        <f>IFERROR(SUMIF([1]Transferencias!$R$7:$S$359,CONCATENATE("07",RIGHT(CONCATENATE("0",DAY(JP4)),2),RIGHT(CONCATENATE("0",MONTH(JP4)),2)),[1]Transferencias!$S$7:$S$359),0)</f>
        <v>0</v>
      </c>
      <c r="JQ95" s="5">
        <f>IFERROR(SUMIF([1]Transferencias!$R$7:$S$359,CONCATENATE("07",RIGHT(CONCATENATE("0",DAY(JQ4)),2),RIGHT(CONCATENATE("0",MONTH(JQ4)),2)),[1]Transferencias!$S$7:$S$359),0)</f>
        <v>0</v>
      </c>
      <c r="JR95" s="5">
        <f>IFERROR(SUMIF([1]Transferencias!$R$7:$S$359,CONCATENATE("07",RIGHT(CONCATENATE("0",DAY(JR4)),2),RIGHT(CONCATENATE("0",MONTH(JR4)),2)),[1]Transferencias!$S$7:$S$359),0)</f>
        <v>0</v>
      </c>
      <c r="JS95" s="5">
        <f>IFERROR(SUMIF([1]Transferencias!$R$7:$S$359,CONCATENATE("07",RIGHT(CONCATENATE("0",DAY(JS4)),2),RIGHT(CONCATENATE("0",MONTH(JS4)),2)),[1]Transferencias!$S$7:$S$359),0)</f>
        <v>0</v>
      </c>
      <c r="JT95" s="5">
        <f>IFERROR(SUMIF([1]Transferencias!$R$7:$S$359,CONCATENATE("07",RIGHT(CONCATENATE("0",DAY(JT4)),2),RIGHT(CONCATENATE("0",MONTH(JT4)),2)),[1]Transferencias!$S$7:$S$359),0)</f>
        <v>0</v>
      </c>
      <c r="JU95" s="5">
        <f>IFERROR(SUMIF([1]Transferencias!$R$7:$S$359,CONCATENATE("07",RIGHT(CONCATENATE("0",DAY(JU4)),2),RIGHT(CONCATENATE("0",MONTH(JU4)),2)),[1]Transferencias!$S$7:$S$359),0)</f>
        <v>0</v>
      </c>
      <c r="JV95" s="5">
        <f>IFERROR(SUMIF([1]Transferencias!$R$7:$S$359,CONCATENATE("07",RIGHT(CONCATENATE("0",DAY(JV4)),2),RIGHT(CONCATENATE("0",MONTH(JV4)),2)),[1]Transferencias!$S$7:$S$359),0)</f>
        <v>0</v>
      </c>
      <c r="JW95" s="5">
        <f>IFERROR(SUMIF([1]Transferencias!$R$7:$S$359,CONCATENATE("07",RIGHT(CONCATENATE("0",DAY(JW4)),2),RIGHT(CONCATENATE("0",MONTH(JW4)),2)),[1]Transferencias!$S$7:$S$359),0)</f>
        <v>0</v>
      </c>
      <c r="JX95" s="5">
        <f>IFERROR(SUMIF([1]Transferencias!$R$7:$S$359,CONCATENATE("07",RIGHT(CONCATENATE("0",DAY(JX4)),2),RIGHT(CONCATENATE("0",MONTH(JX4)),2)),[1]Transferencias!$S$7:$S$359),0)</f>
        <v>0</v>
      </c>
      <c r="JY95" s="5">
        <f>IFERROR(SUMIF([1]Transferencias!$R$7:$S$359,CONCATENATE("07",RIGHT(CONCATENATE("0",DAY(JY4)),2),RIGHT(CONCATENATE("0",MONTH(JY4)),2)),[1]Transferencias!$S$7:$S$359),0)</f>
        <v>0</v>
      </c>
      <c r="JZ95" s="5">
        <f>IFERROR(SUMIF([1]Transferencias!$R$7:$S$359,CONCATENATE("07",RIGHT(CONCATENATE("0",DAY(JZ4)),2),RIGHT(CONCATENATE("0",MONTH(JZ4)),2)),[1]Transferencias!$S$7:$S$359),0)</f>
        <v>0</v>
      </c>
      <c r="KA95" s="5">
        <f>IFERROR(SUMIF([1]Transferencias!$R$7:$S$359,CONCATENATE("07",RIGHT(CONCATENATE("0",DAY(KA4)),2),RIGHT(CONCATENATE("0",MONTH(KA4)),2)),[1]Transferencias!$S$7:$S$359),0)</f>
        <v>0</v>
      </c>
      <c r="KB95" s="5">
        <f>IFERROR(SUMIF([1]Transferencias!$R$7:$S$359,CONCATENATE("07",RIGHT(CONCATENATE("0",DAY(KB4)),2),RIGHT(CONCATENATE("0",MONTH(KB4)),2)),[1]Transferencias!$S$7:$S$359),0)</f>
        <v>0</v>
      </c>
      <c r="KC95" s="5">
        <f>IFERROR(SUMIF([1]Transferencias!$R$7:$S$359,CONCATENATE("07",RIGHT(CONCATENATE("0",DAY(KC4)),2),RIGHT(CONCATENATE("0",MONTH(KC4)),2)),[1]Transferencias!$S$7:$S$359),0)</f>
        <v>0</v>
      </c>
      <c r="KD95" s="5">
        <f>IFERROR(SUMIF([1]Transferencias!$R$7:$S$359,CONCATENATE("07",RIGHT(CONCATENATE("0",DAY(KD4)),2),RIGHT(CONCATENATE("0",MONTH(KD4)),2)),[1]Transferencias!$S$7:$S$359),0)</f>
        <v>0</v>
      </c>
      <c r="KE95" s="5">
        <f>IFERROR(SUMIF([1]Transferencias!$R$7:$S$359,CONCATENATE("07",RIGHT(CONCATENATE("0",DAY(KE4)),2),RIGHT(CONCATENATE("0",MONTH(KE4)),2)),[1]Transferencias!$S$7:$S$359),0)</f>
        <v>0</v>
      </c>
      <c r="KF95" s="5">
        <f>IFERROR(SUMIF([1]Transferencias!$R$7:$S$359,CONCATENATE("07",RIGHT(CONCATENATE("0",DAY(KF4)),2),RIGHT(CONCATENATE("0",MONTH(KF4)),2)),[1]Transferencias!$S$7:$S$359),0)</f>
        <v>0</v>
      </c>
      <c r="KG95" s="5">
        <f>IFERROR(SUMIF([1]Transferencias!$R$7:$S$359,CONCATENATE("07",RIGHT(CONCATENATE("0",DAY(KG4)),2),RIGHT(CONCATENATE("0",MONTH(KG4)),2)),[1]Transferencias!$S$7:$S$359),0)</f>
        <v>0</v>
      </c>
      <c r="KH95" s="5">
        <f>IFERROR(SUMIF([1]Transferencias!$R$7:$S$359,CONCATENATE("07",RIGHT(CONCATENATE("0",DAY(KH4)),2),RIGHT(CONCATENATE("0",MONTH(KH4)),2)),[1]Transferencias!$S$7:$S$359),0)</f>
        <v>0</v>
      </c>
      <c r="KI95" s="5">
        <f>IFERROR(SUMIF([1]Transferencias!$R$7:$S$359,CONCATENATE("07",RIGHT(CONCATENATE("0",DAY(KI4)),2),RIGHT(CONCATENATE("0",MONTH(KI4)),2)),[1]Transferencias!$S$7:$S$359),0)</f>
        <v>0</v>
      </c>
      <c r="KJ95" s="5">
        <f>IFERROR(SUMIF([1]Transferencias!$R$7:$S$359,CONCATENATE("07",RIGHT(CONCATENATE("0",DAY(KJ4)),2),RIGHT(CONCATENATE("0",MONTH(KJ4)),2)),[1]Transferencias!$S$7:$S$359),0)</f>
        <v>0</v>
      </c>
      <c r="KK95" s="5">
        <f>IFERROR(SUMIF([1]Transferencias!$R$7:$S$359,CONCATENATE("07",RIGHT(CONCATENATE("0",DAY(KK4)),2),RIGHT(CONCATENATE("0",MONTH(KK4)),2)),[1]Transferencias!$S$7:$S$359),0)</f>
        <v>0</v>
      </c>
      <c r="KL95" s="5">
        <f>IFERROR(SUMIF([1]Transferencias!$R$7:$S$359,CONCATENATE("07",RIGHT(CONCATENATE("0",DAY(KL4)),2),RIGHT(CONCATENATE("0",MONTH(KL4)),2)),[1]Transferencias!$S$7:$S$359),0)</f>
        <v>0</v>
      </c>
      <c r="KM95" s="5">
        <f>IFERROR(SUMIF([1]Transferencias!$R$7:$S$359,CONCATENATE("07",RIGHT(CONCATENATE("0",DAY(KM4)),2),RIGHT(CONCATENATE("0",MONTH(KM4)),2)),[1]Transferencias!$S$7:$S$359),0)</f>
        <v>0</v>
      </c>
      <c r="KN95" s="5">
        <f>IFERROR(SUMIF([1]Transferencias!$R$7:$S$359,CONCATENATE("07",RIGHT(CONCATENATE("0",DAY(KN4)),2),RIGHT(CONCATENATE("0",MONTH(KN4)),2)),[1]Transferencias!$S$7:$S$359),0)</f>
        <v>0</v>
      </c>
      <c r="KO95" s="5">
        <f>IFERROR(SUMIF([1]Transferencias!$R$7:$S$359,CONCATENATE("07",RIGHT(CONCATENATE("0",DAY(KO4)),2),RIGHT(CONCATENATE("0",MONTH(KO4)),2)),[1]Transferencias!$S$7:$S$359),0)</f>
        <v>0</v>
      </c>
      <c r="KP95" s="5">
        <f>IFERROR(SUMIF([1]Transferencias!$R$7:$S$359,CONCATENATE("07",RIGHT(CONCATENATE("0",DAY(KP4)),2),RIGHT(CONCATENATE("0",MONTH(KP4)),2)),[1]Transferencias!$S$7:$S$359),0)</f>
        <v>0</v>
      </c>
      <c r="KQ95" s="5">
        <f>IFERROR(SUMIF([1]Transferencias!$R$7:$S$359,CONCATENATE("07",RIGHT(CONCATENATE("0",DAY(KQ4)),2),RIGHT(CONCATENATE("0",MONTH(KQ4)),2)),[1]Transferencias!$S$7:$S$359),0)</f>
        <v>0</v>
      </c>
      <c r="KR95" s="5">
        <f>IFERROR(SUMIF([1]Transferencias!$R$7:$S$359,CONCATENATE("07",RIGHT(CONCATENATE("0",DAY(KR4)),2),RIGHT(CONCATENATE("0",MONTH(KR4)),2)),[1]Transferencias!$S$7:$S$359),0)</f>
        <v>0</v>
      </c>
      <c r="KS95" s="5">
        <f>IFERROR(SUMIF([1]Transferencias!$R$7:$S$359,CONCATENATE("07",RIGHT(CONCATENATE("0",DAY(KS4)),2),RIGHT(CONCATENATE("0",MONTH(KS4)),2)),[1]Transferencias!$S$7:$S$359),0)</f>
        <v>0</v>
      </c>
      <c r="KT95" s="5">
        <f>IFERROR(SUMIF([1]Transferencias!$R$7:$S$359,CONCATENATE("07",RIGHT(CONCATENATE("0",DAY(KT4)),2),RIGHT(CONCATENATE("0",MONTH(KT4)),2)),[1]Transferencias!$S$7:$S$359),0)</f>
        <v>0</v>
      </c>
      <c r="KU95" s="5">
        <f>IFERROR(SUMIF([1]Transferencias!$R$7:$S$359,CONCATENATE("07",RIGHT(CONCATENATE("0",DAY(KU4)),2),RIGHT(CONCATENATE("0",MONTH(KU4)),2)),[1]Transferencias!$S$7:$S$359),0)</f>
        <v>0</v>
      </c>
      <c r="KV95" s="5">
        <f>IFERROR(SUMIF([1]Transferencias!$R$7:$S$359,CONCATENATE("07",RIGHT(CONCATENATE("0",DAY(KV4)),2),RIGHT(CONCATENATE("0",MONTH(KV4)),2)),[1]Transferencias!$S$7:$S$359),0)</f>
        <v>0</v>
      </c>
      <c r="KW95" s="5">
        <f>IFERROR(SUMIF([1]Transferencias!$R$7:$S$359,CONCATENATE("07",RIGHT(CONCATENATE("0",DAY(KW4)),2),RIGHT(CONCATENATE("0",MONTH(KW4)),2)),[1]Transferencias!$S$7:$S$359),0)</f>
        <v>0</v>
      </c>
      <c r="KX95" s="5">
        <f>IFERROR(SUMIF([1]Transferencias!$R$7:$S$359,CONCATENATE("07",RIGHT(CONCATENATE("0",DAY(KX4)),2),RIGHT(CONCATENATE("0",MONTH(KX4)),2)),[1]Transferencias!$S$7:$S$359),0)</f>
        <v>0</v>
      </c>
      <c r="KY95" s="5">
        <f>IFERROR(SUMIF([1]Transferencias!$R$7:$S$359,CONCATENATE("07",RIGHT(CONCATENATE("0",DAY(KY4)),2),RIGHT(CONCATENATE("0",MONTH(KY4)),2)),[1]Transferencias!$S$7:$S$359),0)</f>
        <v>0</v>
      </c>
      <c r="KZ95" s="5">
        <f>IFERROR(SUMIF([1]Transferencias!$R$7:$S$359,CONCATENATE("07",RIGHT(CONCATENATE("0",DAY(KZ4)),2),RIGHT(CONCATENATE("0",MONTH(KZ4)),2)),[1]Transferencias!$S$7:$S$359),0)</f>
        <v>0</v>
      </c>
      <c r="LA95" s="5">
        <f>IFERROR(SUMIF([1]Transferencias!$R$7:$S$359,CONCATENATE("07",RIGHT(CONCATENATE("0",DAY(LA4)),2),RIGHT(CONCATENATE("0",MONTH(LA4)),2)),[1]Transferencias!$S$7:$S$359),0)</f>
        <v>0</v>
      </c>
      <c r="LB95" s="5">
        <f>IFERROR(SUMIF([1]Transferencias!$R$7:$S$359,CONCATENATE("07",RIGHT(CONCATENATE("0",DAY(LB4)),2),RIGHT(CONCATENATE("0",MONTH(LB4)),2)),[1]Transferencias!$S$7:$S$359),0)</f>
        <v>0</v>
      </c>
      <c r="LC95" s="5">
        <f>IFERROR(SUMIF([1]Transferencias!$R$7:$S$359,CONCATENATE("07",RIGHT(CONCATENATE("0",DAY(LC4)),2),RIGHT(CONCATENATE("0",MONTH(LC4)),2)),[1]Transferencias!$S$7:$S$359),0)</f>
        <v>0</v>
      </c>
      <c r="LD95" s="5">
        <f>IFERROR(SUMIF([1]Transferencias!$R$7:$S$359,CONCATENATE("07",RIGHT(CONCATENATE("0",DAY(LD4)),2),RIGHT(CONCATENATE("0",MONTH(LD4)),2)),[1]Transferencias!$S$7:$S$359),0)</f>
        <v>0</v>
      </c>
      <c r="LE95" s="5">
        <f>IFERROR(SUMIF([1]Transferencias!$R$7:$S$359,CONCATENATE("07",RIGHT(CONCATENATE("0",DAY(LE4)),2),RIGHT(CONCATENATE("0",MONTH(LE4)),2)),[1]Transferencias!$S$7:$S$359),0)</f>
        <v>0</v>
      </c>
      <c r="LF95" s="5">
        <f>IFERROR(SUMIF([1]Transferencias!$R$7:$S$359,CONCATENATE("07",RIGHT(CONCATENATE("0",DAY(LF4)),2),RIGHT(CONCATENATE("0",MONTH(LF4)),2)),[1]Transferencias!$S$7:$S$359),0)</f>
        <v>0</v>
      </c>
      <c r="LG95" s="5">
        <f>IFERROR(SUMIF([1]Transferencias!$R$7:$S$359,CONCATENATE("07",RIGHT(CONCATENATE("0",DAY(LG4)),2),RIGHT(CONCATENATE("0",MONTH(LG4)),2)),[1]Transferencias!$S$7:$S$359),0)</f>
        <v>0</v>
      </c>
      <c r="LH95" s="5">
        <f>IFERROR(SUMIF([1]Transferencias!$R$7:$S$359,CONCATENATE("07",RIGHT(CONCATENATE("0",DAY(LH4)),2),RIGHT(CONCATENATE("0",MONTH(LH4)),2)),[1]Transferencias!$S$7:$S$359),0)</f>
        <v>0</v>
      </c>
      <c r="LI95" s="5">
        <f>IFERROR(SUMIF([1]Transferencias!$R$7:$S$359,CONCATENATE("07",RIGHT(CONCATENATE("0",DAY(LI4)),2),RIGHT(CONCATENATE("0",MONTH(LI4)),2)),[1]Transferencias!$S$7:$S$359),0)</f>
        <v>0</v>
      </c>
      <c r="LJ95" s="5">
        <f>IFERROR(SUMIF([1]Transferencias!$R$7:$S$359,CONCATENATE("07",RIGHT(CONCATENATE("0",DAY(LJ4)),2),RIGHT(CONCATENATE("0",MONTH(LJ4)),2)),[1]Transferencias!$S$7:$S$359),0)</f>
        <v>0</v>
      </c>
      <c r="LK95" s="5">
        <f>IFERROR(SUMIF([1]Transferencias!$R$7:$S$359,CONCATENATE("07",RIGHT(CONCATENATE("0",DAY(LK4)),2),RIGHT(CONCATENATE("0",MONTH(LK4)),2)),[1]Transferencias!$S$7:$S$359),0)</f>
        <v>0</v>
      </c>
      <c r="LL95" s="5">
        <f>IFERROR(SUMIF([1]Transferencias!$R$7:$S$359,CONCATENATE("07",RIGHT(CONCATENATE("0",DAY(LL4)),2),RIGHT(CONCATENATE("0",MONTH(LL4)),2)),[1]Transferencias!$S$7:$S$359),0)</f>
        <v>0</v>
      </c>
      <c r="LM95" s="5">
        <f>IFERROR(SUMIF([1]Transferencias!$R$7:$S$359,CONCATENATE("07",RIGHT(CONCATENATE("0",DAY(LM4)),2),RIGHT(CONCATENATE("0",MONTH(LM4)),2)),[1]Transferencias!$S$7:$S$359),0)</f>
        <v>0</v>
      </c>
      <c r="LN95" s="5">
        <f>IFERROR(SUMIF([1]Transferencias!$R$7:$S$359,CONCATENATE("07",RIGHT(CONCATENATE("0",DAY(LN4)),2),RIGHT(CONCATENATE("0",MONTH(LN4)),2)),[1]Transferencias!$S$7:$S$359),0)</f>
        <v>0</v>
      </c>
      <c r="LO95" s="5">
        <f>IFERROR(SUMIF([1]Transferencias!$R$7:$S$359,CONCATENATE("07",RIGHT(CONCATENATE("0",DAY(LO4)),2),RIGHT(CONCATENATE("0",MONTH(LO4)),2)),[1]Transferencias!$S$7:$S$359),0)</f>
        <v>0</v>
      </c>
      <c r="LP95" s="5">
        <f>IFERROR(SUMIF([1]Transferencias!$R$7:$S$359,CONCATENATE("07",RIGHT(CONCATENATE("0",DAY(LP4)),2),RIGHT(CONCATENATE("0",MONTH(LP4)),2)),[1]Transferencias!$S$7:$S$359),0)</f>
        <v>0</v>
      </c>
      <c r="LQ95" s="5">
        <f>IFERROR(SUMIF([1]Transferencias!$R$7:$S$359,CONCATENATE("07",RIGHT(CONCATENATE("0",DAY(LQ4)),2),RIGHT(CONCATENATE("0",MONTH(LQ4)),2)),[1]Transferencias!$S$7:$S$359),0)</f>
        <v>0</v>
      </c>
      <c r="LR95" s="5">
        <f>IFERROR(SUMIF([1]Transferencias!$R$7:$S$359,CONCATENATE("07",RIGHT(CONCATENATE("0",DAY(LR4)),2),RIGHT(CONCATENATE("0",MONTH(LR4)),2)),[1]Transferencias!$S$7:$S$359),0)</f>
        <v>0</v>
      </c>
      <c r="LS95" s="5">
        <f>IFERROR(SUMIF([1]Transferencias!$R$7:$S$359,CONCATENATE("07",RIGHT(CONCATENATE("0",DAY(LS4)),2),RIGHT(CONCATENATE("0",MONTH(LS4)),2)),[1]Transferencias!$S$7:$S$359),0)</f>
        <v>0</v>
      </c>
      <c r="LT95" s="5">
        <f>IFERROR(SUMIF([1]Transferencias!$R$7:$S$359,CONCATENATE("07",RIGHT(CONCATENATE("0",DAY(LT4)),2),RIGHT(CONCATENATE("0",MONTH(LT4)),2)),[1]Transferencias!$S$7:$S$359),0)</f>
        <v>0</v>
      </c>
      <c r="LU95" s="5">
        <f>IFERROR(SUMIF([1]Transferencias!$R$7:$S$359,CONCATENATE("07",RIGHT(CONCATENATE("0",DAY(LU4)),2),RIGHT(CONCATENATE("0",MONTH(LU4)),2)),[1]Transferencias!$S$7:$S$359),0)</f>
        <v>0</v>
      </c>
      <c r="LV95" s="5">
        <f>IFERROR(SUMIF([1]Transferencias!$R$7:$S$359,CONCATENATE("07",RIGHT(CONCATENATE("0",DAY(LV4)),2),RIGHT(CONCATENATE("0",MONTH(LV4)),2)),[1]Transferencias!$S$7:$S$359),0)</f>
        <v>0</v>
      </c>
      <c r="LW95" s="5">
        <f>IFERROR(SUMIF([1]Transferencias!$R$7:$S$359,CONCATENATE("07",RIGHT(CONCATENATE("0",DAY(LW4)),2),RIGHT(CONCATENATE("0",MONTH(LW4)),2)),[1]Transferencias!$S$7:$S$359),0)</f>
        <v>0</v>
      </c>
      <c r="LX95" s="5">
        <f>IFERROR(SUMIF([1]Transferencias!$R$7:$S$359,CONCATENATE("07",RIGHT(CONCATENATE("0",DAY(LX4)),2),RIGHT(CONCATENATE("0",MONTH(LX4)),2)),[1]Transferencias!$S$7:$S$359),0)</f>
        <v>0</v>
      </c>
      <c r="LY95" s="5">
        <f>IFERROR(SUMIF([1]Transferencias!$R$7:$S$359,CONCATENATE("07",RIGHT(CONCATENATE("0",DAY(LY4)),2),RIGHT(CONCATENATE("0",MONTH(LY4)),2)),[1]Transferencias!$S$7:$S$359),0)</f>
        <v>0</v>
      </c>
      <c r="LZ95" s="5">
        <f>IFERROR(SUMIF([1]Transferencias!$R$7:$S$359,CONCATENATE("07",RIGHT(CONCATENATE("0",DAY(LZ4)),2),RIGHT(CONCATENATE("0",MONTH(LZ4)),2)),[1]Transferencias!$S$7:$S$359),0)</f>
        <v>0</v>
      </c>
      <c r="MA95" s="5">
        <f>IFERROR(SUMIF([1]Transferencias!$R$7:$S$359,CONCATENATE("07",RIGHT(CONCATENATE("0",DAY(MA4)),2),RIGHT(CONCATENATE("0",MONTH(MA4)),2)),[1]Transferencias!$S$7:$S$359),0)</f>
        <v>0</v>
      </c>
      <c r="MB95" s="5">
        <f>IFERROR(SUMIF([1]Transferencias!$R$7:$S$359,CONCATENATE("07",RIGHT(CONCATENATE("0",DAY(MB4)),2),RIGHT(CONCATENATE("0",MONTH(MB4)),2)),[1]Transferencias!$S$7:$S$359),0)</f>
        <v>0</v>
      </c>
      <c r="MC95" s="5">
        <f>IFERROR(SUMIF([1]Transferencias!$R$7:$S$359,CONCATENATE("07",RIGHT(CONCATENATE("0",DAY(MC4)),2),RIGHT(CONCATENATE("0",MONTH(MC4)),2)),[1]Transferencias!$S$7:$S$359),0)</f>
        <v>0</v>
      </c>
      <c r="MD95" s="5">
        <f>IFERROR(SUMIF([1]Transferencias!$R$7:$S$359,CONCATENATE("07",RIGHT(CONCATENATE("0",DAY(MD4)),2),RIGHT(CONCATENATE("0",MONTH(MD4)),2)),[1]Transferencias!$S$7:$S$359),0)</f>
        <v>0</v>
      </c>
      <c r="ME95" s="5">
        <f>IFERROR(SUMIF([1]Transferencias!$R$7:$S$359,CONCATENATE("07",RIGHT(CONCATENATE("0",DAY(ME4)),2),RIGHT(CONCATENATE("0",MONTH(ME4)),2)),[1]Transferencias!$S$7:$S$359),0)</f>
        <v>0</v>
      </c>
      <c r="MF95" s="5">
        <f>IFERROR(SUMIF([1]Transferencias!$R$7:$S$359,CONCATENATE("07",RIGHT(CONCATENATE("0",DAY(MF4)),2),RIGHT(CONCATENATE("0",MONTH(MF4)),2)),[1]Transferencias!$S$7:$S$359),0)</f>
        <v>0</v>
      </c>
      <c r="MG95" s="5">
        <f>IFERROR(SUMIF([1]Transferencias!$R$7:$S$359,CONCATENATE("07",RIGHT(CONCATENATE("0",DAY(MG4)),2),RIGHT(CONCATENATE("0",MONTH(MG4)),2)),[1]Transferencias!$S$7:$S$359),0)</f>
        <v>0</v>
      </c>
      <c r="MH95" s="5">
        <f>IFERROR(SUMIF([1]Transferencias!$R$7:$S$359,CONCATENATE("07",RIGHT(CONCATENATE("0",DAY(MH4)),2),RIGHT(CONCATENATE("0",MONTH(MH4)),2)),[1]Transferencias!$S$7:$S$359),0)</f>
        <v>0</v>
      </c>
      <c r="MI95" s="5">
        <f>IFERROR(SUMIF([1]Transferencias!$R$7:$S$359,CONCATENATE("07",RIGHT(CONCATENATE("0",DAY(MI4)),2),RIGHT(CONCATENATE("0",MONTH(MI4)),2)),[1]Transferencias!$S$7:$S$359),0)</f>
        <v>0</v>
      </c>
      <c r="MJ95" s="5">
        <f>IFERROR(SUMIF([1]Transferencias!$R$7:$S$359,CONCATENATE("07",RIGHT(CONCATENATE("0",DAY(MJ4)),2),RIGHT(CONCATENATE("0",MONTH(MJ4)),2)),[1]Transferencias!$S$7:$S$359),0)</f>
        <v>0</v>
      </c>
      <c r="MK95" s="5">
        <f>IFERROR(SUMIF([1]Transferencias!$R$7:$S$359,CONCATENATE("07",RIGHT(CONCATENATE("0",DAY(MK4)),2),RIGHT(CONCATENATE("0",MONTH(MK4)),2)),[1]Transferencias!$S$7:$S$359),0)</f>
        <v>0</v>
      </c>
      <c r="ML95" s="5">
        <f>IFERROR(SUMIF([1]Transferencias!$R$7:$S$359,CONCATENATE("07",RIGHT(CONCATENATE("0",DAY(ML4)),2),RIGHT(CONCATENATE("0",MONTH(ML4)),2)),[1]Transferencias!$S$7:$S$359),0)</f>
        <v>0</v>
      </c>
      <c r="MM95" s="5">
        <f>IFERROR(SUMIF([1]Transferencias!$R$7:$S$359,CONCATENATE("07",RIGHT(CONCATENATE("0",DAY(MM4)),2),RIGHT(CONCATENATE("0",MONTH(MM4)),2)),[1]Transferencias!$S$7:$S$359),0)</f>
        <v>0</v>
      </c>
      <c r="MN95" s="5">
        <f>IFERROR(SUMIF([1]Transferencias!$R$7:$S$359,CONCATENATE("07",RIGHT(CONCATENATE("0",DAY(MN4)),2),RIGHT(CONCATENATE("0",MONTH(MN4)),2)),[1]Transferencias!$S$7:$S$359),0)</f>
        <v>0</v>
      </c>
      <c r="MO95" s="5">
        <f>IFERROR(SUMIF([1]Transferencias!$R$7:$S$359,CONCATENATE("07",RIGHT(CONCATENATE("0",DAY(MO4)),2),RIGHT(CONCATENATE("0",MONTH(MO4)),2)),[1]Transferencias!$S$7:$S$359),0)</f>
        <v>0</v>
      </c>
      <c r="MP95" s="5">
        <f>IFERROR(SUMIF([1]Transferencias!$R$7:$S$359,CONCATENATE("07",RIGHT(CONCATENATE("0",DAY(MP4)),2),RIGHT(CONCATENATE("0",MONTH(MP4)),2)),[1]Transferencias!$S$7:$S$359),0)</f>
        <v>0</v>
      </c>
      <c r="MQ95" s="5">
        <f>IFERROR(SUMIF([1]Transferencias!$R$7:$S$359,CONCATENATE("07",RIGHT(CONCATENATE("0",DAY(MQ4)),2),RIGHT(CONCATENATE("0",MONTH(MQ4)),2)),[1]Transferencias!$S$7:$S$359),0)</f>
        <v>0</v>
      </c>
      <c r="MR95" s="5">
        <f>IFERROR(SUMIF([1]Transferencias!$R$7:$S$359,CONCATENATE("07",RIGHT(CONCATENATE("0",DAY(MR4)),2),RIGHT(CONCATENATE("0",MONTH(MR4)),2)),[1]Transferencias!$S$7:$S$359),0)</f>
        <v>0</v>
      </c>
      <c r="MS95" s="5">
        <f>IFERROR(SUMIF([1]Transferencias!$R$7:$S$359,CONCATENATE("07",RIGHT(CONCATENATE("0",DAY(MS4)),2),RIGHT(CONCATENATE("0",MONTH(MS4)),2)),[1]Transferencias!$S$7:$S$359),0)</f>
        <v>0</v>
      </c>
      <c r="MT95" s="5">
        <f>IFERROR(SUMIF([1]Transferencias!$R$7:$S$359,CONCATENATE("07",RIGHT(CONCATENATE("0",DAY(MT4)),2),RIGHT(CONCATENATE("0",MONTH(MT4)),2)),[1]Transferencias!$S$7:$S$359),0)</f>
        <v>0</v>
      </c>
      <c r="MU95" s="5">
        <f>IFERROR(SUMIF([1]Transferencias!$R$7:$S$359,CONCATENATE("07",RIGHT(CONCATENATE("0",DAY(MU4)),2),RIGHT(CONCATENATE("0",MONTH(MU4)),2)),[1]Transferencias!$S$7:$S$359),0)</f>
        <v>0</v>
      </c>
      <c r="MV95" s="5">
        <f>IFERROR(SUMIF([1]Transferencias!$R$7:$S$359,CONCATENATE("07",RIGHT(CONCATENATE("0",DAY(MV4)),2),RIGHT(CONCATENATE("0",MONTH(MV4)),2)),[1]Transferencias!$S$7:$S$359),0)</f>
        <v>0</v>
      </c>
      <c r="MW95" s="5">
        <f>IFERROR(SUMIF([1]Transferencias!$R$7:$S$359,CONCATENATE("07",RIGHT(CONCATENATE("0",DAY(MW4)),2),RIGHT(CONCATENATE("0",MONTH(MW4)),2)),[1]Transferencias!$S$7:$S$359),0)</f>
        <v>0</v>
      </c>
      <c r="MX95" s="5">
        <f>IFERROR(SUMIF([1]Transferencias!$R$7:$S$359,CONCATENATE("07",RIGHT(CONCATENATE("0",DAY(MX4)),2),RIGHT(CONCATENATE("0",MONTH(MX4)),2)),[1]Transferencias!$S$7:$S$359),0)</f>
        <v>0</v>
      </c>
      <c r="MY95" s="5">
        <f>IFERROR(SUMIF([1]Transferencias!$R$7:$S$359,CONCATENATE("07",RIGHT(CONCATENATE("0",DAY(MY4)),2),RIGHT(CONCATENATE("0",MONTH(MY4)),2)),[1]Transferencias!$S$7:$S$359),0)</f>
        <v>0</v>
      </c>
      <c r="MZ95" s="5">
        <f>IFERROR(SUMIF([1]Transferencias!$R$7:$S$359,CONCATENATE("07",RIGHT(CONCATENATE("0",DAY(MZ4)),2),RIGHT(CONCATENATE("0",MONTH(MZ4)),2)),[1]Transferencias!$S$7:$S$359),0)</f>
        <v>0</v>
      </c>
      <c r="NA95" s="5">
        <f>IFERROR(SUMIF([1]Transferencias!$R$7:$S$359,CONCATENATE("07",RIGHT(CONCATENATE("0",DAY(NA4)),2),RIGHT(CONCATENATE("0",MONTH(NA4)),2)),[1]Transferencias!$S$7:$S$359),0)</f>
        <v>0</v>
      </c>
      <c r="NB95" s="5">
        <f>IFERROR(SUMIF([1]Transferencias!$R$7:$S$359,CONCATENATE("07",RIGHT(CONCATENATE("0",DAY(NB4)),2),RIGHT(CONCATENATE("0",MONTH(NB4)),2)),[1]Transferencias!$S$7:$S$359),0)</f>
        <v>0</v>
      </c>
    </row>
    <row r="96" spans="1:366" ht="16.5" customHeight="1">
      <c r="A96" s="25" t="s">
        <v>194</v>
      </c>
      <c r="B96" s="26">
        <f>+B89+B90+B94</f>
        <v>10630.89</v>
      </c>
      <c r="C96" s="26">
        <f t="shared" ref="C96:BN96" si="199">+C89+C90+C94</f>
        <v>10630.89</v>
      </c>
      <c r="D96" s="26">
        <f t="shared" si="199"/>
        <v>10630.89</v>
      </c>
      <c r="E96" s="26">
        <f t="shared" si="199"/>
        <v>10630.89</v>
      </c>
      <c r="F96" s="26">
        <f t="shared" si="199"/>
        <v>12057.81</v>
      </c>
      <c r="G96" s="26">
        <f t="shared" si="199"/>
        <v>10630.89</v>
      </c>
      <c r="H96" s="26">
        <f t="shared" si="199"/>
        <v>10630.89</v>
      </c>
      <c r="I96" s="26">
        <f t="shared" si="199"/>
        <v>10630.89</v>
      </c>
      <c r="J96" s="26">
        <f t="shared" si="199"/>
        <v>10630.89</v>
      </c>
      <c r="K96" s="26">
        <f t="shared" si="199"/>
        <v>10630.89</v>
      </c>
      <c r="L96" s="26">
        <f t="shared" si="199"/>
        <v>10630.89</v>
      </c>
      <c r="M96" s="26">
        <f t="shared" si="199"/>
        <v>10630.89</v>
      </c>
      <c r="N96" s="26">
        <f t="shared" si="199"/>
        <v>10630.89</v>
      </c>
      <c r="O96" s="26">
        <f t="shared" si="199"/>
        <v>10630.89</v>
      </c>
      <c r="P96" s="26">
        <f t="shared" si="199"/>
        <v>10630.89</v>
      </c>
      <c r="Q96" s="26">
        <f t="shared" si="199"/>
        <v>10630.89</v>
      </c>
      <c r="R96" s="26">
        <f t="shared" si="199"/>
        <v>10630.89</v>
      </c>
      <c r="S96" s="26">
        <f t="shared" si="199"/>
        <v>10630.89</v>
      </c>
      <c r="T96" s="26">
        <f t="shared" si="199"/>
        <v>10630.89</v>
      </c>
      <c r="U96" s="26">
        <f t="shared" si="199"/>
        <v>11177.84</v>
      </c>
      <c r="V96" s="26">
        <f t="shared" si="199"/>
        <v>10630.89</v>
      </c>
      <c r="W96" s="26">
        <f t="shared" si="199"/>
        <v>10630.89</v>
      </c>
      <c r="X96" s="26">
        <f t="shared" si="199"/>
        <v>10630.89</v>
      </c>
      <c r="Y96" s="26">
        <f t="shared" si="199"/>
        <v>10630.89</v>
      </c>
      <c r="Z96" s="26">
        <f t="shared" si="199"/>
        <v>10630.89</v>
      </c>
      <c r="AA96" s="26">
        <f t="shared" si="199"/>
        <v>10630.89</v>
      </c>
      <c r="AB96" s="26">
        <f t="shared" si="199"/>
        <v>10630.89</v>
      </c>
      <c r="AC96" s="26">
        <f t="shared" si="199"/>
        <v>10630.89</v>
      </c>
      <c r="AD96" s="26">
        <f t="shared" si="199"/>
        <v>10630.89</v>
      </c>
      <c r="AE96" s="26">
        <f t="shared" si="199"/>
        <v>10630.89</v>
      </c>
      <c r="AF96" s="26">
        <f t="shared" si="199"/>
        <v>31949.48</v>
      </c>
      <c r="AG96" s="26">
        <f t="shared" si="199"/>
        <v>31949.48</v>
      </c>
      <c r="AH96" s="26">
        <f t="shared" si="199"/>
        <v>31949.48</v>
      </c>
      <c r="AI96" s="26">
        <f t="shared" si="199"/>
        <v>31949.48</v>
      </c>
      <c r="AJ96" s="26">
        <f t="shared" si="199"/>
        <v>31949.48</v>
      </c>
      <c r="AK96" s="26">
        <f t="shared" si="199"/>
        <v>46152.06</v>
      </c>
      <c r="AL96" s="26">
        <f t="shared" si="199"/>
        <v>46152.06</v>
      </c>
      <c r="AM96" s="26">
        <f t="shared" si="199"/>
        <v>46152.06</v>
      </c>
      <c r="AN96" s="26">
        <f t="shared" si="199"/>
        <v>46152.06</v>
      </c>
      <c r="AO96" s="26">
        <f t="shared" si="199"/>
        <v>46152.06</v>
      </c>
      <c r="AP96" s="26">
        <f t="shared" si="199"/>
        <v>46152.06</v>
      </c>
      <c r="AQ96" s="26">
        <f t="shared" si="199"/>
        <v>46152.06</v>
      </c>
      <c r="AR96" s="26">
        <f t="shared" si="199"/>
        <v>43161.31</v>
      </c>
      <c r="AS96" s="26">
        <f t="shared" si="199"/>
        <v>44643.56</v>
      </c>
      <c r="AT96" s="26">
        <f t="shared" si="199"/>
        <v>4643.5600000000004</v>
      </c>
      <c r="AU96" s="26">
        <f t="shared" si="199"/>
        <v>4643.5600000000004</v>
      </c>
      <c r="AV96" s="26">
        <f t="shared" si="199"/>
        <v>4643.5600000000004</v>
      </c>
      <c r="AW96" s="26">
        <f t="shared" si="199"/>
        <v>4643.5600000000004</v>
      </c>
      <c r="AX96" s="26">
        <f t="shared" si="199"/>
        <v>4643.5600000000004</v>
      </c>
      <c r="AY96" s="26">
        <f t="shared" si="199"/>
        <v>4943.7299999999996</v>
      </c>
      <c r="AZ96" s="26">
        <f t="shared" si="199"/>
        <v>8782.43</v>
      </c>
      <c r="BA96" s="26">
        <f t="shared" si="199"/>
        <v>6397.47</v>
      </c>
      <c r="BB96" s="26">
        <f t="shared" si="199"/>
        <v>6663.16</v>
      </c>
      <c r="BC96" s="26">
        <f t="shared" si="199"/>
        <v>7877.24</v>
      </c>
      <c r="BD96" s="26">
        <f t="shared" si="199"/>
        <v>7877.24</v>
      </c>
      <c r="BE96" s="26">
        <f t="shared" si="199"/>
        <v>7877.24</v>
      </c>
      <c r="BF96" s="26">
        <f t="shared" si="199"/>
        <v>8551.0400000000009</v>
      </c>
      <c r="BG96" s="26">
        <f t="shared" si="199"/>
        <v>9098.1299999999992</v>
      </c>
      <c r="BH96" s="26">
        <f t="shared" si="199"/>
        <v>9298.61</v>
      </c>
      <c r="BI96" s="26">
        <f t="shared" si="199"/>
        <v>9298.61</v>
      </c>
      <c r="BJ96" s="26">
        <f t="shared" si="199"/>
        <v>9298.61</v>
      </c>
      <c r="BK96" s="26">
        <f t="shared" si="199"/>
        <v>9298.61</v>
      </c>
      <c r="BL96" s="26">
        <f t="shared" si="199"/>
        <v>9298.61</v>
      </c>
      <c r="BM96" s="26">
        <f t="shared" si="199"/>
        <v>25057.1</v>
      </c>
      <c r="BN96" s="26">
        <f t="shared" si="199"/>
        <v>18785.099999999999</v>
      </c>
      <c r="BO96" s="26">
        <f t="shared" ref="BO96:DZ96" si="200">+BO89+BO90+BO94</f>
        <v>18785.099999999999</v>
      </c>
      <c r="BP96" s="26">
        <f t="shared" si="200"/>
        <v>18785.099999999999</v>
      </c>
      <c r="BQ96" s="26">
        <f t="shared" si="200"/>
        <v>18785.099999999999</v>
      </c>
      <c r="BR96" s="26">
        <f t="shared" si="200"/>
        <v>18785.099999999999</v>
      </c>
      <c r="BS96" s="26">
        <f t="shared" si="200"/>
        <v>18785.099999999999</v>
      </c>
      <c r="BT96" s="26">
        <f t="shared" si="200"/>
        <v>18785.099999999999</v>
      </c>
      <c r="BU96" s="26">
        <f t="shared" si="200"/>
        <v>18785.099999999999</v>
      </c>
      <c r="BV96" s="26">
        <f t="shared" si="200"/>
        <v>22509.68</v>
      </c>
      <c r="BW96" s="26">
        <f t="shared" si="200"/>
        <v>23273.02</v>
      </c>
      <c r="BX96" s="26">
        <f t="shared" si="200"/>
        <v>23646.75</v>
      </c>
      <c r="BY96" s="26">
        <f t="shared" si="200"/>
        <v>23646.75</v>
      </c>
      <c r="BZ96" s="26">
        <f t="shared" si="200"/>
        <v>23646.75</v>
      </c>
      <c r="CA96" s="26">
        <f t="shared" si="200"/>
        <v>9363.7800000000007</v>
      </c>
      <c r="CB96" s="26">
        <f t="shared" si="200"/>
        <v>13256.32</v>
      </c>
      <c r="CC96" s="26">
        <f t="shared" si="200"/>
        <v>11814.87</v>
      </c>
      <c r="CD96" s="26">
        <f t="shared" si="200"/>
        <v>11814.87</v>
      </c>
      <c r="CE96" s="26">
        <f t="shared" si="200"/>
        <v>12054</v>
      </c>
      <c r="CF96" s="26">
        <f t="shared" si="200"/>
        <v>12054</v>
      </c>
      <c r="CG96" s="26">
        <f t="shared" si="200"/>
        <v>12054</v>
      </c>
      <c r="CH96" s="26">
        <f t="shared" si="200"/>
        <v>13003.12</v>
      </c>
      <c r="CI96" s="26">
        <f t="shared" si="200"/>
        <v>14111.76</v>
      </c>
      <c r="CJ96" s="26">
        <f t="shared" si="200"/>
        <v>32005.48</v>
      </c>
      <c r="CK96" s="26">
        <f t="shared" si="200"/>
        <v>32006.48</v>
      </c>
      <c r="CL96" s="26">
        <f t="shared" si="200"/>
        <v>32007.48</v>
      </c>
      <c r="CM96" s="26">
        <f t="shared" si="200"/>
        <v>32008.48</v>
      </c>
      <c r="CN96" s="26">
        <f t="shared" si="200"/>
        <v>32009.48</v>
      </c>
      <c r="CO96" s="26">
        <f t="shared" si="200"/>
        <v>32010.48</v>
      </c>
      <c r="CP96" s="26">
        <f t="shared" si="200"/>
        <v>32011.48</v>
      </c>
      <c r="CQ96" s="26">
        <f t="shared" si="200"/>
        <v>32012.48</v>
      </c>
      <c r="CR96" s="26">
        <f t="shared" si="200"/>
        <v>48017.61</v>
      </c>
      <c r="CS96" s="26">
        <f t="shared" si="200"/>
        <v>32014.48</v>
      </c>
      <c r="CT96" s="26">
        <f t="shared" si="200"/>
        <v>32015.48</v>
      </c>
      <c r="CU96" s="26">
        <f t="shared" si="200"/>
        <v>32016.48</v>
      </c>
      <c r="CV96" s="26">
        <f t="shared" si="200"/>
        <v>32017.48</v>
      </c>
      <c r="CW96" s="26">
        <f t="shared" si="200"/>
        <v>32018.48</v>
      </c>
      <c r="CX96" s="26">
        <f t="shared" si="200"/>
        <v>32019.48</v>
      </c>
      <c r="CY96" s="26">
        <f t="shared" si="200"/>
        <v>32020.48</v>
      </c>
      <c r="CZ96" s="26">
        <f t="shared" si="200"/>
        <v>32021.48</v>
      </c>
      <c r="DA96" s="26">
        <f t="shared" si="200"/>
        <v>32022.48</v>
      </c>
      <c r="DB96" s="26">
        <f t="shared" si="200"/>
        <v>32023.48</v>
      </c>
      <c r="DC96" s="26">
        <f t="shared" si="200"/>
        <v>32024.48</v>
      </c>
      <c r="DD96" s="26">
        <f t="shared" si="200"/>
        <v>32025.48</v>
      </c>
      <c r="DE96" s="26">
        <f t="shared" si="200"/>
        <v>32026.48</v>
      </c>
      <c r="DF96" s="26">
        <f t="shared" si="200"/>
        <v>131406.23000000001</v>
      </c>
      <c r="DG96" s="26">
        <f t="shared" si="200"/>
        <v>34266.28</v>
      </c>
      <c r="DH96" s="26">
        <f t="shared" si="200"/>
        <v>32029.48</v>
      </c>
      <c r="DI96" s="26">
        <f t="shared" si="200"/>
        <v>32030.48</v>
      </c>
      <c r="DJ96" s="26">
        <f t="shared" si="200"/>
        <v>32031.48</v>
      </c>
      <c r="DK96" s="26">
        <f t="shared" si="200"/>
        <v>11425.92</v>
      </c>
      <c r="DL96" s="26">
        <f t="shared" si="200"/>
        <v>12421.94</v>
      </c>
      <c r="DM96" s="26">
        <f t="shared" si="200"/>
        <v>12888.82</v>
      </c>
      <c r="DN96" s="26">
        <f t="shared" si="200"/>
        <v>13032.8</v>
      </c>
      <c r="DO96" s="26">
        <f t="shared" si="200"/>
        <v>32036.48</v>
      </c>
      <c r="DP96" s="26">
        <f t="shared" si="200"/>
        <v>32037.48</v>
      </c>
      <c r="DQ96" s="26">
        <f t="shared" si="200"/>
        <v>13918.17</v>
      </c>
      <c r="DR96" s="26">
        <f t="shared" si="200"/>
        <v>13918.17</v>
      </c>
      <c r="DS96" s="26">
        <f t="shared" si="200"/>
        <v>13918.17</v>
      </c>
      <c r="DT96" s="26">
        <f t="shared" si="200"/>
        <v>13918.17</v>
      </c>
      <c r="DU96" s="26">
        <f t="shared" si="200"/>
        <v>13918.17</v>
      </c>
      <c r="DV96" s="26">
        <f t="shared" si="200"/>
        <v>29773.739999999998</v>
      </c>
      <c r="DW96" s="26">
        <f t="shared" si="200"/>
        <v>29773.739999999998</v>
      </c>
      <c r="DX96" s="26">
        <f t="shared" si="200"/>
        <v>29773.739999999998</v>
      </c>
      <c r="DY96" s="26">
        <f t="shared" si="200"/>
        <v>29773.739999999998</v>
      </c>
      <c r="DZ96" s="26">
        <f t="shared" si="200"/>
        <v>29773.739999999998</v>
      </c>
      <c r="EA96" s="26">
        <f t="shared" ref="EA96:GL96" si="201">+EA89+EA90+EA94</f>
        <v>29773.739999999998</v>
      </c>
      <c r="EB96" s="26">
        <f t="shared" si="201"/>
        <v>29773.739999999998</v>
      </c>
      <c r="EC96" s="26">
        <f t="shared" si="201"/>
        <v>29773.739999999998</v>
      </c>
      <c r="ED96" s="26">
        <f t="shared" si="201"/>
        <v>29773.739999999998</v>
      </c>
      <c r="EE96" s="26">
        <f t="shared" si="201"/>
        <v>29773.739999999998</v>
      </c>
      <c r="EF96" s="26">
        <f t="shared" si="201"/>
        <v>29773.739999999998</v>
      </c>
      <c r="EG96" s="26">
        <f t="shared" si="201"/>
        <v>29773.739999999998</v>
      </c>
      <c r="EH96" s="26">
        <f t="shared" si="201"/>
        <v>29773.739999999998</v>
      </c>
      <c r="EI96" s="26">
        <f t="shared" si="201"/>
        <v>29773.739999999998</v>
      </c>
      <c r="EJ96" s="26">
        <f t="shared" si="201"/>
        <v>29773.739999999998</v>
      </c>
      <c r="EK96" s="26">
        <f t="shared" si="201"/>
        <v>32010.539999999997</v>
      </c>
      <c r="EL96" s="26">
        <f t="shared" si="201"/>
        <v>32010.539999999997</v>
      </c>
      <c r="EM96" s="26">
        <f t="shared" si="201"/>
        <v>32010.539999999997</v>
      </c>
      <c r="EN96" s="26">
        <f t="shared" si="201"/>
        <v>32010.539999999997</v>
      </c>
      <c r="EO96" s="26">
        <f t="shared" si="201"/>
        <v>32010.539999999997</v>
      </c>
      <c r="EP96" s="26">
        <f t="shared" si="201"/>
        <v>32010.539999999997</v>
      </c>
      <c r="EQ96" s="26">
        <f t="shared" si="201"/>
        <v>32010.539999999997</v>
      </c>
      <c r="ER96" s="26">
        <f t="shared" si="201"/>
        <v>32010.539999999997</v>
      </c>
      <c r="ES96" s="26">
        <f t="shared" si="201"/>
        <v>32010.539999999997</v>
      </c>
      <c r="ET96" s="26">
        <f t="shared" si="201"/>
        <v>32010.539999999997</v>
      </c>
      <c r="EU96" s="26">
        <f t="shared" si="201"/>
        <v>32010.539999999997</v>
      </c>
      <c r="EV96" s="26">
        <f t="shared" si="201"/>
        <v>32010.539999999997</v>
      </c>
      <c r="EW96" s="26">
        <f t="shared" si="201"/>
        <v>32010.539999999997</v>
      </c>
      <c r="EX96" s="26">
        <f t="shared" si="201"/>
        <v>32010.539999999997</v>
      </c>
      <c r="EY96" s="26">
        <f t="shared" si="201"/>
        <v>32010.539999999997</v>
      </c>
      <c r="EZ96" s="26">
        <f t="shared" si="201"/>
        <v>32010.539999999997</v>
      </c>
      <c r="FA96" s="26">
        <f t="shared" si="201"/>
        <v>47849.42</v>
      </c>
      <c r="FB96" s="26">
        <f t="shared" si="201"/>
        <v>47849.42</v>
      </c>
      <c r="FC96" s="26">
        <f t="shared" si="201"/>
        <v>47849.42</v>
      </c>
      <c r="FD96" s="26">
        <f t="shared" si="201"/>
        <v>47849.42</v>
      </c>
      <c r="FE96" s="26">
        <f t="shared" si="201"/>
        <v>47849.42</v>
      </c>
      <c r="FF96" s="26">
        <f t="shared" si="201"/>
        <v>47849.42</v>
      </c>
      <c r="FG96" s="26">
        <f t="shared" si="201"/>
        <v>47849.42</v>
      </c>
      <c r="FH96" s="26">
        <f t="shared" si="201"/>
        <v>47849.42</v>
      </c>
      <c r="FI96" s="26">
        <f t="shared" si="201"/>
        <v>47849.42</v>
      </c>
      <c r="FJ96" s="26">
        <f t="shared" si="201"/>
        <v>47849.42</v>
      </c>
      <c r="FK96" s="26">
        <f t="shared" si="201"/>
        <v>47849.42</v>
      </c>
      <c r="FL96" s="26">
        <f t="shared" si="201"/>
        <v>47849.42</v>
      </c>
      <c r="FM96" s="26">
        <f t="shared" si="201"/>
        <v>47849.42</v>
      </c>
      <c r="FN96" s="26">
        <f t="shared" si="201"/>
        <v>47849.42</v>
      </c>
      <c r="FO96" s="26">
        <f t="shared" si="201"/>
        <v>47849.42</v>
      </c>
      <c r="FP96" s="26">
        <f t="shared" si="201"/>
        <v>50086.22</v>
      </c>
      <c r="FQ96" s="26">
        <f t="shared" si="201"/>
        <v>50086.22</v>
      </c>
      <c r="FR96" s="26">
        <f t="shared" si="201"/>
        <v>50086.22</v>
      </c>
      <c r="FS96" s="26">
        <f t="shared" si="201"/>
        <v>50086.22</v>
      </c>
      <c r="FT96" s="26">
        <f t="shared" si="201"/>
        <v>50086.22</v>
      </c>
      <c r="FU96" s="26">
        <f t="shared" si="201"/>
        <v>50086.22</v>
      </c>
      <c r="FV96" s="26">
        <f t="shared" si="201"/>
        <v>50086.22</v>
      </c>
      <c r="FW96" s="26">
        <f t="shared" si="201"/>
        <v>50086.22</v>
      </c>
      <c r="FX96" s="26">
        <f t="shared" si="201"/>
        <v>50086.22</v>
      </c>
      <c r="FY96" s="26">
        <f t="shared" si="201"/>
        <v>50086.22</v>
      </c>
      <c r="FZ96" s="26">
        <f t="shared" si="201"/>
        <v>50086.22</v>
      </c>
      <c r="GA96" s="26">
        <f t="shared" si="201"/>
        <v>50086.22</v>
      </c>
      <c r="GB96" s="26">
        <f t="shared" si="201"/>
        <v>50086.22</v>
      </c>
      <c r="GC96" s="26">
        <f t="shared" si="201"/>
        <v>50086.22</v>
      </c>
      <c r="GD96" s="26">
        <f t="shared" si="201"/>
        <v>50086.22</v>
      </c>
      <c r="GE96" s="26">
        <f t="shared" si="201"/>
        <v>65414.720000000001</v>
      </c>
      <c r="GF96" s="26">
        <f t="shared" si="201"/>
        <v>65414.720000000001</v>
      </c>
      <c r="GG96" s="26">
        <f t="shared" si="201"/>
        <v>65414.720000000001</v>
      </c>
      <c r="GH96" s="26">
        <f t="shared" si="201"/>
        <v>65414.720000000001</v>
      </c>
      <c r="GI96" s="26">
        <f t="shared" si="201"/>
        <v>65414.720000000001</v>
      </c>
      <c r="GJ96" s="26">
        <f t="shared" si="201"/>
        <v>65414.720000000001</v>
      </c>
      <c r="GK96" s="26">
        <f t="shared" si="201"/>
        <v>65414.720000000001</v>
      </c>
      <c r="GL96" s="26">
        <f t="shared" si="201"/>
        <v>65414.720000000001</v>
      </c>
      <c r="GM96" s="26">
        <f t="shared" ref="GM96:IX96" si="202">+GM89+GM90+GM94</f>
        <v>65414.720000000001</v>
      </c>
      <c r="GN96" s="26">
        <f t="shared" si="202"/>
        <v>65414.720000000001</v>
      </c>
      <c r="GO96" s="26">
        <f t="shared" si="202"/>
        <v>65414.720000000001</v>
      </c>
      <c r="GP96" s="26">
        <f t="shared" si="202"/>
        <v>65414.720000000001</v>
      </c>
      <c r="GQ96" s="26">
        <f t="shared" si="202"/>
        <v>65414.720000000001</v>
      </c>
      <c r="GR96" s="26">
        <f t="shared" si="202"/>
        <v>65414.720000000001</v>
      </c>
      <c r="GS96" s="26">
        <f t="shared" si="202"/>
        <v>65414.720000000001</v>
      </c>
      <c r="GT96" s="26">
        <f t="shared" si="202"/>
        <v>67651.520000000004</v>
      </c>
      <c r="GU96" s="26">
        <f t="shared" si="202"/>
        <v>67651.520000000004</v>
      </c>
      <c r="GV96" s="26">
        <f t="shared" si="202"/>
        <v>67651.520000000004</v>
      </c>
      <c r="GW96" s="26">
        <f t="shared" si="202"/>
        <v>67651.520000000004</v>
      </c>
      <c r="GX96" s="26">
        <f t="shared" si="202"/>
        <v>67651.520000000004</v>
      </c>
      <c r="GY96" s="26">
        <f t="shared" si="202"/>
        <v>67651.520000000004</v>
      </c>
      <c r="GZ96" s="26">
        <f t="shared" si="202"/>
        <v>67651.520000000004</v>
      </c>
      <c r="HA96" s="26">
        <f t="shared" si="202"/>
        <v>67651.520000000004</v>
      </c>
      <c r="HB96" s="26">
        <f t="shared" si="202"/>
        <v>67651.520000000004</v>
      </c>
      <c r="HC96" s="26">
        <f t="shared" si="202"/>
        <v>67651.520000000004</v>
      </c>
      <c r="HD96" s="26">
        <f t="shared" si="202"/>
        <v>67651.520000000004</v>
      </c>
      <c r="HE96" s="26">
        <f t="shared" si="202"/>
        <v>67651.520000000004</v>
      </c>
      <c r="HF96" s="26">
        <f t="shared" si="202"/>
        <v>67651.520000000004</v>
      </c>
      <c r="HG96" s="26">
        <f t="shared" si="202"/>
        <v>67651.520000000004</v>
      </c>
      <c r="HH96" s="26">
        <f t="shared" si="202"/>
        <v>67651.520000000004</v>
      </c>
      <c r="HI96" s="26">
        <f t="shared" si="202"/>
        <v>67651.520000000004</v>
      </c>
      <c r="HJ96" s="26">
        <f t="shared" si="202"/>
        <v>82735.990000000005</v>
      </c>
      <c r="HK96" s="26">
        <f t="shared" si="202"/>
        <v>82735.990000000005</v>
      </c>
      <c r="HL96" s="26">
        <f t="shared" si="202"/>
        <v>82735.990000000005</v>
      </c>
      <c r="HM96" s="26">
        <f t="shared" si="202"/>
        <v>82735.990000000005</v>
      </c>
      <c r="HN96" s="26">
        <f t="shared" si="202"/>
        <v>82735.990000000005</v>
      </c>
      <c r="HO96" s="26">
        <f t="shared" si="202"/>
        <v>82735.990000000005</v>
      </c>
      <c r="HP96" s="26">
        <f t="shared" si="202"/>
        <v>82735.990000000005</v>
      </c>
      <c r="HQ96" s="26">
        <f t="shared" si="202"/>
        <v>82735.990000000005</v>
      </c>
      <c r="HR96" s="26">
        <f t="shared" si="202"/>
        <v>82735.990000000005</v>
      </c>
      <c r="HS96" s="26">
        <f t="shared" si="202"/>
        <v>82735.990000000005</v>
      </c>
      <c r="HT96" s="26">
        <f t="shared" si="202"/>
        <v>82735.990000000005</v>
      </c>
      <c r="HU96" s="26">
        <f t="shared" si="202"/>
        <v>82735.990000000005</v>
      </c>
      <c r="HV96" s="26">
        <f t="shared" si="202"/>
        <v>82735.990000000005</v>
      </c>
      <c r="HW96" s="26">
        <f t="shared" si="202"/>
        <v>82735.990000000005</v>
      </c>
      <c r="HX96" s="26">
        <f t="shared" si="202"/>
        <v>82735.990000000005</v>
      </c>
      <c r="HY96" s="26">
        <f t="shared" si="202"/>
        <v>84972.790000000008</v>
      </c>
      <c r="HZ96" s="26">
        <f t="shared" si="202"/>
        <v>84972.790000000008</v>
      </c>
      <c r="IA96" s="26">
        <f t="shared" si="202"/>
        <v>84972.790000000008</v>
      </c>
      <c r="IB96" s="26">
        <f t="shared" si="202"/>
        <v>84972.790000000008</v>
      </c>
      <c r="IC96" s="26">
        <f t="shared" si="202"/>
        <v>84972.790000000008</v>
      </c>
      <c r="ID96" s="26">
        <f t="shared" si="202"/>
        <v>84972.790000000008</v>
      </c>
      <c r="IE96" s="26">
        <f t="shared" si="202"/>
        <v>84972.790000000008</v>
      </c>
      <c r="IF96" s="26">
        <f t="shared" si="202"/>
        <v>84972.790000000008</v>
      </c>
      <c r="IG96" s="26">
        <f t="shared" si="202"/>
        <v>84972.790000000008</v>
      </c>
      <c r="IH96" s="26">
        <f t="shared" si="202"/>
        <v>84972.790000000008</v>
      </c>
      <c r="II96" s="26">
        <f t="shared" si="202"/>
        <v>84972.790000000008</v>
      </c>
      <c r="IJ96" s="26">
        <f t="shared" si="202"/>
        <v>84972.790000000008</v>
      </c>
      <c r="IK96" s="26">
        <f t="shared" si="202"/>
        <v>84972.790000000008</v>
      </c>
      <c r="IL96" s="26">
        <f t="shared" si="202"/>
        <v>84972.790000000008</v>
      </c>
      <c r="IM96" s="26">
        <f t="shared" si="202"/>
        <v>84972.790000000008</v>
      </c>
      <c r="IN96" s="26">
        <f t="shared" si="202"/>
        <v>84972.790000000008</v>
      </c>
      <c r="IO96" s="26">
        <f t="shared" si="202"/>
        <v>99843.35</v>
      </c>
      <c r="IP96" s="26">
        <f t="shared" si="202"/>
        <v>99843.35</v>
      </c>
      <c r="IQ96" s="26">
        <f t="shared" si="202"/>
        <v>99843.35</v>
      </c>
      <c r="IR96" s="26">
        <f t="shared" si="202"/>
        <v>99843.35</v>
      </c>
      <c r="IS96" s="26">
        <f t="shared" si="202"/>
        <v>99843.35</v>
      </c>
      <c r="IT96" s="26">
        <f t="shared" si="202"/>
        <v>99843.35</v>
      </c>
      <c r="IU96" s="26">
        <f t="shared" si="202"/>
        <v>99843.35</v>
      </c>
      <c r="IV96" s="26">
        <f t="shared" si="202"/>
        <v>99843.35</v>
      </c>
      <c r="IW96" s="26">
        <f t="shared" si="202"/>
        <v>99843.35</v>
      </c>
      <c r="IX96" s="26">
        <f t="shared" si="202"/>
        <v>99843.35</v>
      </c>
      <c r="IY96" s="26">
        <f t="shared" ref="IY96:LJ96" si="203">+IY89+IY90+IY94</f>
        <v>99843.35</v>
      </c>
      <c r="IZ96" s="26">
        <f t="shared" si="203"/>
        <v>99843.35</v>
      </c>
      <c r="JA96" s="26">
        <f t="shared" si="203"/>
        <v>99843.35</v>
      </c>
      <c r="JB96" s="26">
        <f t="shared" si="203"/>
        <v>99843.35</v>
      </c>
      <c r="JC96" s="26">
        <f t="shared" si="203"/>
        <v>99843.35</v>
      </c>
      <c r="JD96" s="26">
        <f t="shared" si="203"/>
        <v>102080.15000000001</v>
      </c>
      <c r="JE96" s="26">
        <f t="shared" si="203"/>
        <v>102080.15000000001</v>
      </c>
      <c r="JF96" s="26">
        <f t="shared" si="203"/>
        <v>102080.15000000001</v>
      </c>
      <c r="JG96" s="26">
        <f t="shared" si="203"/>
        <v>102080.15000000001</v>
      </c>
      <c r="JH96" s="26">
        <f t="shared" si="203"/>
        <v>102080.15000000001</v>
      </c>
      <c r="JI96" s="26">
        <f t="shared" si="203"/>
        <v>102080.15000000001</v>
      </c>
      <c r="JJ96" s="26">
        <f t="shared" si="203"/>
        <v>102080.15000000001</v>
      </c>
      <c r="JK96" s="26">
        <f t="shared" si="203"/>
        <v>102080.15000000001</v>
      </c>
      <c r="JL96" s="26">
        <f t="shared" si="203"/>
        <v>102080.15000000001</v>
      </c>
      <c r="JM96" s="26">
        <f t="shared" si="203"/>
        <v>102080.15000000001</v>
      </c>
      <c r="JN96" s="26">
        <f t="shared" si="203"/>
        <v>102080.15000000001</v>
      </c>
      <c r="JO96" s="26">
        <f t="shared" si="203"/>
        <v>102080.15000000001</v>
      </c>
      <c r="JP96" s="26">
        <f t="shared" si="203"/>
        <v>102080.15000000001</v>
      </c>
      <c r="JQ96" s="26">
        <f t="shared" si="203"/>
        <v>102080.15000000001</v>
      </c>
      <c r="JR96" s="26">
        <f t="shared" si="203"/>
        <v>102080.15000000001</v>
      </c>
      <c r="JS96" s="26">
        <f t="shared" si="203"/>
        <v>115884.97</v>
      </c>
      <c r="JT96" s="26">
        <f t="shared" si="203"/>
        <v>115884.97</v>
      </c>
      <c r="JU96" s="26">
        <f t="shared" si="203"/>
        <v>115884.97</v>
      </c>
      <c r="JV96" s="26">
        <f t="shared" si="203"/>
        <v>115884.97</v>
      </c>
      <c r="JW96" s="26">
        <f t="shared" si="203"/>
        <v>115884.97</v>
      </c>
      <c r="JX96" s="26">
        <f t="shared" si="203"/>
        <v>115884.97</v>
      </c>
      <c r="JY96" s="26">
        <f t="shared" si="203"/>
        <v>115884.97</v>
      </c>
      <c r="JZ96" s="26">
        <f t="shared" si="203"/>
        <v>115884.97</v>
      </c>
      <c r="KA96" s="26">
        <f t="shared" si="203"/>
        <v>115884.97</v>
      </c>
      <c r="KB96" s="26">
        <f t="shared" si="203"/>
        <v>115884.97</v>
      </c>
      <c r="KC96" s="26">
        <f t="shared" si="203"/>
        <v>115884.97</v>
      </c>
      <c r="KD96" s="26">
        <f t="shared" si="203"/>
        <v>115884.97</v>
      </c>
      <c r="KE96" s="26">
        <f t="shared" si="203"/>
        <v>115884.97</v>
      </c>
      <c r="KF96" s="26">
        <f t="shared" si="203"/>
        <v>115884.97</v>
      </c>
      <c r="KG96" s="26">
        <f t="shared" si="203"/>
        <v>115884.97</v>
      </c>
      <c r="KH96" s="26">
        <f t="shared" si="203"/>
        <v>118121.77</v>
      </c>
      <c r="KI96" s="26">
        <f t="shared" si="203"/>
        <v>118121.77</v>
      </c>
      <c r="KJ96" s="26">
        <f t="shared" si="203"/>
        <v>118121.77</v>
      </c>
      <c r="KK96" s="26">
        <f t="shared" si="203"/>
        <v>118121.77</v>
      </c>
      <c r="KL96" s="26">
        <f t="shared" si="203"/>
        <v>118121.77</v>
      </c>
      <c r="KM96" s="26">
        <f t="shared" si="203"/>
        <v>118121.77</v>
      </c>
      <c r="KN96" s="26">
        <f t="shared" si="203"/>
        <v>118121.77</v>
      </c>
      <c r="KO96" s="26">
        <f t="shared" si="203"/>
        <v>118121.77</v>
      </c>
      <c r="KP96" s="26">
        <f t="shared" si="203"/>
        <v>118121.77</v>
      </c>
      <c r="KQ96" s="26">
        <f t="shared" si="203"/>
        <v>118121.77</v>
      </c>
      <c r="KR96" s="26">
        <f t="shared" si="203"/>
        <v>118121.77</v>
      </c>
      <c r="KS96" s="26">
        <f t="shared" si="203"/>
        <v>118121.77</v>
      </c>
      <c r="KT96" s="26">
        <f t="shared" si="203"/>
        <v>118121.77</v>
      </c>
      <c r="KU96" s="26">
        <f t="shared" si="203"/>
        <v>118121.77</v>
      </c>
      <c r="KV96" s="26">
        <f t="shared" si="203"/>
        <v>118121.77</v>
      </c>
      <c r="KW96" s="26">
        <f t="shared" si="203"/>
        <v>118121.77</v>
      </c>
      <c r="KX96" s="26">
        <f t="shared" si="203"/>
        <v>131726.56</v>
      </c>
      <c r="KY96" s="26">
        <f t="shared" si="203"/>
        <v>131726.56</v>
      </c>
      <c r="KZ96" s="26">
        <f t="shared" si="203"/>
        <v>131726.56</v>
      </c>
      <c r="LA96" s="26">
        <f t="shared" si="203"/>
        <v>131726.56</v>
      </c>
      <c r="LB96" s="26">
        <f t="shared" si="203"/>
        <v>131726.56</v>
      </c>
      <c r="LC96" s="26">
        <f t="shared" si="203"/>
        <v>131726.56</v>
      </c>
      <c r="LD96" s="26">
        <f t="shared" si="203"/>
        <v>131726.56</v>
      </c>
      <c r="LE96" s="26">
        <f t="shared" si="203"/>
        <v>131726.56</v>
      </c>
      <c r="LF96" s="26">
        <f t="shared" si="203"/>
        <v>131726.56</v>
      </c>
      <c r="LG96" s="26">
        <f t="shared" si="203"/>
        <v>131726.56</v>
      </c>
      <c r="LH96" s="26">
        <f t="shared" si="203"/>
        <v>131726.56</v>
      </c>
      <c r="LI96" s="26">
        <f t="shared" si="203"/>
        <v>131726.56</v>
      </c>
      <c r="LJ96" s="26">
        <f t="shared" si="203"/>
        <v>131726.56</v>
      </c>
      <c r="LK96" s="26">
        <f t="shared" ref="LK96:NB96" si="204">+LK89+LK90+LK94</f>
        <v>131726.56</v>
      </c>
      <c r="LL96" s="26">
        <f t="shared" si="204"/>
        <v>131726.56</v>
      </c>
      <c r="LM96" s="26">
        <f t="shared" si="204"/>
        <v>133963.35999999999</v>
      </c>
      <c r="LN96" s="26">
        <f t="shared" si="204"/>
        <v>133963.35999999999</v>
      </c>
      <c r="LO96" s="26">
        <f t="shared" si="204"/>
        <v>133963.35999999999</v>
      </c>
      <c r="LP96" s="26">
        <f t="shared" si="204"/>
        <v>133963.35999999999</v>
      </c>
      <c r="LQ96" s="26">
        <f t="shared" si="204"/>
        <v>133963.35999999999</v>
      </c>
      <c r="LR96" s="26">
        <f t="shared" si="204"/>
        <v>133963.35999999999</v>
      </c>
      <c r="LS96" s="26">
        <f t="shared" si="204"/>
        <v>133963.35999999999</v>
      </c>
      <c r="LT96" s="26">
        <f t="shared" si="204"/>
        <v>133963.35999999999</v>
      </c>
      <c r="LU96" s="26">
        <f t="shared" si="204"/>
        <v>133963.35999999999</v>
      </c>
      <c r="LV96" s="26">
        <f t="shared" si="204"/>
        <v>133963.35999999999</v>
      </c>
      <c r="LW96" s="26">
        <f t="shared" si="204"/>
        <v>133963.35999999999</v>
      </c>
      <c r="LX96" s="26">
        <f t="shared" si="204"/>
        <v>133963.35999999999</v>
      </c>
      <c r="LY96" s="26">
        <f t="shared" si="204"/>
        <v>133963.35999999999</v>
      </c>
      <c r="LZ96" s="26">
        <f t="shared" si="204"/>
        <v>133963.35999999999</v>
      </c>
      <c r="MA96" s="26">
        <f t="shared" si="204"/>
        <v>133963.35999999999</v>
      </c>
      <c r="MB96" s="26">
        <f t="shared" si="204"/>
        <v>146833.22999999998</v>
      </c>
      <c r="MC96" s="26">
        <f t="shared" si="204"/>
        <v>146833.22999999998</v>
      </c>
      <c r="MD96" s="26">
        <f t="shared" si="204"/>
        <v>146833.22999999998</v>
      </c>
      <c r="ME96" s="26">
        <f t="shared" si="204"/>
        <v>146833.22999999998</v>
      </c>
      <c r="MF96" s="26">
        <f t="shared" si="204"/>
        <v>146833.22999999998</v>
      </c>
      <c r="MG96" s="26">
        <f t="shared" si="204"/>
        <v>146833.22999999998</v>
      </c>
      <c r="MH96" s="26">
        <f t="shared" si="204"/>
        <v>146833.22999999998</v>
      </c>
      <c r="MI96" s="26">
        <f t="shared" si="204"/>
        <v>146833.22999999998</v>
      </c>
      <c r="MJ96" s="26">
        <f t="shared" si="204"/>
        <v>146833.22999999998</v>
      </c>
      <c r="MK96" s="26">
        <f t="shared" si="204"/>
        <v>146833.22999999998</v>
      </c>
      <c r="ML96" s="26">
        <f t="shared" si="204"/>
        <v>146833.22999999998</v>
      </c>
      <c r="MM96" s="26">
        <f t="shared" si="204"/>
        <v>146833.22999999998</v>
      </c>
      <c r="MN96" s="26">
        <f t="shared" si="204"/>
        <v>146833.22999999998</v>
      </c>
      <c r="MO96" s="26">
        <f t="shared" si="204"/>
        <v>146833.22999999998</v>
      </c>
      <c r="MP96" s="26">
        <f t="shared" si="204"/>
        <v>146833.22999999998</v>
      </c>
      <c r="MQ96" s="26">
        <f t="shared" si="204"/>
        <v>149070.02999999997</v>
      </c>
      <c r="MR96" s="26">
        <f t="shared" si="204"/>
        <v>149070.02999999997</v>
      </c>
      <c r="MS96" s="26">
        <f t="shared" si="204"/>
        <v>149070.02999999997</v>
      </c>
      <c r="MT96" s="26">
        <f t="shared" si="204"/>
        <v>149070.02999999997</v>
      </c>
      <c r="MU96" s="26">
        <f t="shared" si="204"/>
        <v>149070.02999999997</v>
      </c>
      <c r="MV96" s="26">
        <f t="shared" si="204"/>
        <v>149070.02999999997</v>
      </c>
      <c r="MW96" s="26">
        <f t="shared" si="204"/>
        <v>149070.02999999997</v>
      </c>
      <c r="MX96" s="26">
        <f t="shared" si="204"/>
        <v>149070.02999999997</v>
      </c>
      <c r="MY96" s="26">
        <f t="shared" si="204"/>
        <v>149070.02999999997</v>
      </c>
      <c r="MZ96" s="26">
        <f t="shared" si="204"/>
        <v>149070.02999999997</v>
      </c>
      <c r="NA96" s="26">
        <f t="shared" si="204"/>
        <v>149070.02999999997</v>
      </c>
      <c r="NB96" s="26">
        <f t="shared" si="204"/>
        <v>149070.02999999997</v>
      </c>
    </row>
    <row r="97" spans="1:366"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</row>
    <row r="98" spans="1:366">
      <c r="A98" s="25" t="s">
        <v>195</v>
      </c>
      <c r="B98" s="39">
        <f>+'[1]Saldo Bancos'!F13</f>
        <v>8628.56</v>
      </c>
      <c r="C98" s="39">
        <f>+'[1]Saldo Bancos'!G13</f>
        <v>8628.56</v>
      </c>
      <c r="D98" s="39">
        <f>+'[1]Saldo Bancos'!H13</f>
        <v>8628.56</v>
      </c>
      <c r="E98" s="39">
        <f>+'[1]Saldo Bancos'!I13</f>
        <v>8628.56</v>
      </c>
      <c r="F98" s="39">
        <f>+'[1]Saldo Bancos'!J13</f>
        <v>8628.56</v>
      </c>
      <c r="G98" s="39">
        <f>+'[1]Saldo Bancos'!K13</f>
        <v>8628.56</v>
      </c>
      <c r="H98" s="39">
        <f>+'[1]Saldo Bancos'!L13</f>
        <v>8628.56</v>
      </c>
      <c r="I98" s="39">
        <f>+'[1]Saldo Bancos'!M13</f>
        <v>8628.56</v>
      </c>
      <c r="J98" s="39">
        <f>+'[1]Saldo Bancos'!N13</f>
        <v>8628.56</v>
      </c>
      <c r="K98" s="39">
        <f>+'[1]Saldo Bancos'!O13</f>
        <v>8628.56</v>
      </c>
      <c r="L98" s="39">
        <f>+'[1]Saldo Bancos'!P13</f>
        <v>8628.56</v>
      </c>
      <c r="M98" s="39">
        <f>+'[1]Saldo Bancos'!Q13</f>
        <v>8628.56</v>
      </c>
      <c r="N98" s="39">
        <f>+'[1]Saldo Bancos'!R13</f>
        <v>8628.56</v>
      </c>
      <c r="O98" s="39">
        <f>+'[1]Saldo Bancos'!S13</f>
        <v>8628.56</v>
      </c>
      <c r="P98" s="39">
        <f>+'[1]Saldo Bancos'!T13</f>
        <v>8628.56</v>
      </c>
      <c r="Q98" s="39">
        <f>+'[1]Saldo Bancos'!U13</f>
        <v>8628.56</v>
      </c>
      <c r="R98" s="39">
        <f>+'[1]Saldo Bancos'!V13</f>
        <v>8628.56</v>
      </c>
      <c r="S98" s="39">
        <f>+'[1]Saldo Bancos'!W13</f>
        <v>8628.56</v>
      </c>
      <c r="T98" s="39">
        <f>+'[1]Saldo Bancos'!X13</f>
        <v>8628.56</v>
      </c>
      <c r="U98" s="39">
        <f>+'[1]Saldo Bancos'!Y13</f>
        <v>8628.56</v>
      </c>
      <c r="V98" s="39">
        <f>+'[1]Saldo Bancos'!Z13</f>
        <v>8628.56</v>
      </c>
      <c r="W98" s="39">
        <f>+'[1]Saldo Bancos'!AA13</f>
        <v>8628.56</v>
      </c>
      <c r="X98" s="39">
        <f>+'[1]Saldo Bancos'!AB13</f>
        <v>8628.56</v>
      </c>
      <c r="Y98" s="39">
        <f>+'[1]Saldo Bancos'!AC13</f>
        <v>8628.56</v>
      </c>
      <c r="Z98" s="39">
        <f>+'[1]Saldo Bancos'!AD13</f>
        <v>8628.56</v>
      </c>
      <c r="AA98" s="39">
        <f>+'[1]Saldo Bancos'!AE13</f>
        <v>8628.56</v>
      </c>
      <c r="AB98" s="39">
        <f>+'[1]Saldo Bancos'!AF13</f>
        <v>8628.56</v>
      </c>
      <c r="AC98" s="39">
        <f>+'[1]Saldo Bancos'!AG13</f>
        <v>8628.56</v>
      </c>
      <c r="AD98" s="39">
        <f>+'[1]Saldo Bancos'!AH13</f>
        <v>8628.56</v>
      </c>
      <c r="AE98" s="39">
        <f>+'[1]Saldo Bancos'!AI13</f>
        <v>8628.56</v>
      </c>
      <c r="AF98" s="39">
        <f>+'[1]Saldo Bancos'!AJ13</f>
        <v>54061.02</v>
      </c>
      <c r="AG98" s="39">
        <f>+'[1]Saldo Bancos'!AK13</f>
        <v>54061.02</v>
      </c>
      <c r="AH98" s="39">
        <f>+'[1]Saldo Bancos'!AL13</f>
        <v>54061.02</v>
      </c>
      <c r="AI98" s="39">
        <f>+'[1]Saldo Bancos'!AM13</f>
        <v>54061.02</v>
      </c>
      <c r="AJ98" s="39">
        <f>+'[1]Saldo Bancos'!AN13</f>
        <v>54061.02</v>
      </c>
      <c r="AK98" s="39">
        <f>+'[1]Saldo Bancos'!AO13</f>
        <v>54061.02</v>
      </c>
      <c r="AL98" s="39">
        <f>+'[1]Saldo Bancos'!AP13</f>
        <v>54061.02</v>
      </c>
      <c r="AM98" s="39">
        <f>+'[1]Saldo Bancos'!AQ13</f>
        <v>54061.02</v>
      </c>
      <c r="AN98" s="39">
        <f>+'[1]Saldo Bancos'!AR13</f>
        <v>54061.02</v>
      </c>
      <c r="AO98" s="39">
        <f>+'[1]Saldo Bancos'!AS13</f>
        <v>54061.02</v>
      </c>
      <c r="AP98" s="39">
        <f>+'[1]Saldo Bancos'!AT13</f>
        <v>54061.02</v>
      </c>
      <c r="AQ98" s="39">
        <f>+'[1]Saldo Bancos'!AU13</f>
        <v>54061.02</v>
      </c>
      <c r="AR98" s="39">
        <f>+'[1]Saldo Bancos'!AV13</f>
        <v>22316.6</v>
      </c>
      <c r="AS98" s="39">
        <f>+'[1]Saldo Bancos'!AW13</f>
        <v>20784.46</v>
      </c>
      <c r="AT98" s="39">
        <f>+'[1]Saldo Bancos'!AX13</f>
        <v>45273.08</v>
      </c>
      <c r="AU98" s="39">
        <f>+'[1]Saldo Bancos'!AY13</f>
        <v>45306.13</v>
      </c>
      <c r="AV98" s="39">
        <f>+'[1]Saldo Bancos'!AZ13</f>
        <v>45306.13</v>
      </c>
      <c r="AW98" s="39">
        <f>+'[1]Saldo Bancos'!BA13</f>
        <v>45306.13</v>
      </c>
      <c r="AX98" s="39">
        <f>+'[1]Saldo Bancos'!BB13</f>
        <v>45306.13</v>
      </c>
      <c r="AY98" s="39">
        <f>+'[1]Saldo Bancos'!BC13</f>
        <v>44455.02</v>
      </c>
      <c r="AZ98" s="39">
        <f>+'[1]Saldo Bancos'!BD13</f>
        <v>44052.08</v>
      </c>
      <c r="BA98" s="39">
        <f>+'[1]Saldo Bancos'!BE13</f>
        <v>43366.71</v>
      </c>
      <c r="BB98" s="39">
        <f>+'[1]Saldo Bancos'!BF13</f>
        <v>38930.589999999997</v>
      </c>
      <c r="BC98" s="39">
        <f>+'[1]Saldo Bancos'!BG13</f>
        <v>38930.589999999997</v>
      </c>
      <c r="BD98" s="39">
        <f>+'[1]Saldo Bancos'!BH13</f>
        <v>38930.589999999997</v>
      </c>
      <c r="BE98" s="39">
        <f>+'[1]Saldo Bancos'!BI13</f>
        <v>38930.589999999997</v>
      </c>
      <c r="BF98" s="39">
        <f>+'[1]Saldo Bancos'!BJ13</f>
        <v>30262.28</v>
      </c>
      <c r="BG98" s="39">
        <f>+'[1]Saldo Bancos'!BK13</f>
        <v>30262.28</v>
      </c>
      <c r="BH98" s="39">
        <f>+'[1]Saldo Bancos'!BL13</f>
        <v>30262.28</v>
      </c>
      <c r="BI98" s="39">
        <f>+'[1]Saldo Bancos'!BM13</f>
        <v>30262.28</v>
      </c>
      <c r="BJ98" s="39">
        <f>+'[1]Saldo Bancos'!BN13</f>
        <v>30262.28</v>
      </c>
      <c r="BK98" s="39">
        <f>+'[1]Saldo Bancos'!BO13</f>
        <v>30262.28</v>
      </c>
      <c r="BL98" s="39">
        <f>+'[1]Saldo Bancos'!BP13</f>
        <v>30262.28</v>
      </c>
      <c r="BM98" s="39">
        <f>+'[1]Saldo Bancos'!BQ13</f>
        <v>30262.28</v>
      </c>
      <c r="BN98" s="39">
        <f>+'[1]Saldo Bancos'!BR13</f>
        <v>56759.37</v>
      </c>
      <c r="BO98" s="39">
        <f>+'[1]Saldo Bancos'!BS13</f>
        <v>56759.37</v>
      </c>
      <c r="BP98" s="39">
        <f>+'[1]Saldo Bancos'!BT13</f>
        <v>56759.37</v>
      </c>
      <c r="BQ98" s="39">
        <f>+'[1]Saldo Bancos'!BU13</f>
        <v>56759.37</v>
      </c>
      <c r="BR98" s="39">
        <f>+'[1]Saldo Bancos'!BV13</f>
        <v>56759.37</v>
      </c>
      <c r="BS98" s="39">
        <f>+'[1]Saldo Bancos'!BW13</f>
        <v>56759.37</v>
      </c>
      <c r="BT98" s="39">
        <f>+'[1]Saldo Bancos'!BX13</f>
        <v>56759.37</v>
      </c>
      <c r="BU98" s="39">
        <f>+'[1]Saldo Bancos'!BY13</f>
        <v>56759.37</v>
      </c>
      <c r="BV98" s="39">
        <f>+'[1]Saldo Bancos'!BZ13</f>
        <v>53731.69</v>
      </c>
      <c r="BW98" s="39">
        <f>+'[1]Saldo Bancos'!CA13</f>
        <v>53731.69</v>
      </c>
      <c r="BX98" s="39">
        <f>+'[1]Saldo Bancos'!CB13</f>
        <v>53653.62</v>
      </c>
      <c r="BY98" s="39">
        <f>+'[1]Saldo Bancos'!CC13</f>
        <v>53653.62</v>
      </c>
      <c r="BZ98" s="39">
        <f>+'[1]Saldo Bancos'!CD13</f>
        <v>53653.62</v>
      </c>
      <c r="CA98" s="39">
        <f>+'[1]Saldo Bancos'!CE13</f>
        <v>53653.62</v>
      </c>
      <c r="CB98" s="39">
        <f>+'[1]Saldo Bancos'!CF13</f>
        <v>55432.69</v>
      </c>
      <c r="CC98" s="39">
        <f>+'[1]Saldo Bancos'!CG13</f>
        <v>54748.44</v>
      </c>
      <c r="CD98" s="39">
        <f>+'[1]Saldo Bancos'!CH13</f>
        <v>54749.56</v>
      </c>
      <c r="CE98" s="39">
        <f>+'[1]Saldo Bancos'!CI13</f>
        <v>46907.95</v>
      </c>
      <c r="CF98" s="39">
        <f>+'[1]Saldo Bancos'!CJ13</f>
        <v>46907.95</v>
      </c>
      <c r="CG98" s="39">
        <f>+'[1]Saldo Bancos'!CK13</f>
        <v>46907.95</v>
      </c>
      <c r="CH98" s="39">
        <f>+'[1]Saldo Bancos'!CL13</f>
        <v>46911.53</v>
      </c>
      <c r="CI98" s="39">
        <f>+'[1]Saldo Bancos'!CM13</f>
        <v>46912.44</v>
      </c>
      <c r="CJ98" s="39">
        <f>+'Saldo Bancos'!CN13</f>
        <v>8628.56</v>
      </c>
      <c r="CK98" s="39">
        <f>+'Saldo Bancos'!CO13</f>
        <v>8628.56</v>
      </c>
      <c r="CL98" s="39">
        <f>+'Saldo Bancos'!CP13</f>
        <v>8628.56</v>
      </c>
      <c r="CM98" s="39">
        <f>+'Saldo Bancos'!CQ13</f>
        <v>8628.56</v>
      </c>
      <c r="CN98" s="39">
        <f>+'Saldo Bancos'!CR13</f>
        <v>8628.56</v>
      </c>
      <c r="CO98" s="39">
        <f>+'Saldo Bancos'!CS13</f>
        <v>8628.56</v>
      </c>
      <c r="CP98" s="39">
        <f>+'Saldo Bancos'!CT13</f>
        <v>8628.56</v>
      </c>
      <c r="CQ98" s="39">
        <f>+'Saldo Bancos'!CU13</f>
        <v>8628.56</v>
      </c>
      <c r="CR98" s="39">
        <f>+'Saldo Bancos'!CV13</f>
        <v>8628.56</v>
      </c>
      <c r="CS98" s="39">
        <f>+'Saldo Bancos'!CW13</f>
        <v>8628.56</v>
      </c>
      <c r="CT98" s="39">
        <f>+'Saldo Bancos'!CX13</f>
        <v>8628.56</v>
      </c>
      <c r="CU98" s="39">
        <f>+'Saldo Bancos'!CY13</f>
        <v>8628.56</v>
      </c>
      <c r="CV98" s="39">
        <f>+'Saldo Bancos'!CZ13</f>
        <v>8628.56</v>
      </c>
      <c r="CW98" s="39">
        <f>+'Saldo Bancos'!DA13</f>
        <v>8628.56</v>
      </c>
      <c r="CX98" s="39">
        <f>+'Saldo Bancos'!DB13</f>
        <v>8628.56</v>
      </c>
      <c r="CY98" s="39">
        <f>+'Saldo Bancos'!DC13</f>
        <v>8628.56</v>
      </c>
      <c r="CZ98" s="39">
        <f>+'Saldo Bancos'!DD13</f>
        <v>8628.56</v>
      </c>
      <c r="DA98" s="39">
        <f>+'Saldo Bancos'!DE13</f>
        <v>8628.56</v>
      </c>
      <c r="DB98" s="39">
        <f>+'Saldo Bancos'!DF13</f>
        <v>8628.56</v>
      </c>
      <c r="DC98" s="39">
        <f>+'Saldo Bancos'!DG13</f>
        <v>8628.56</v>
      </c>
      <c r="DD98" s="39">
        <f>+'Saldo Bancos'!DH13</f>
        <v>8628.56</v>
      </c>
      <c r="DE98" s="39">
        <f>+'Saldo Bancos'!DI13</f>
        <v>8628.56</v>
      </c>
      <c r="DF98" s="39">
        <f>+'Saldo Bancos'!DJ13</f>
        <v>8628.56</v>
      </c>
      <c r="DG98" s="39">
        <f>+'Saldo Bancos'!DK13</f>
        <v>129854.16</v>
      </c>
      <c r="DH98" s="39">
        <f>+'Saldo Bancos'!DL13</f>
        <v>32029.48</v>
      </c>
      <c r="DI98" s="39">
        <f>+'Saldo Bancos'!DM13</f>
        <v>32029.48</v>
      </c>
      <c r="DJ98" s="39">
        <f>+'Saldo Bancos'!DN13</f>
        <v>127678.83</v>
      </c>
      <c r="DK98" s="39">
        <f>+'Saldo Bancos'!DO13</f>
        <v>127681.42</v>
      </c>
      <c r="DL98" s="39">
        <f>+'Saldo Bancos'!DP13</f>
        <v>128167.37</v>
      </c>
      <c r="DM98" s="39">
        <f>+'Saldo Bancos'!DQ13</f>
        <v>127419.74</v>
      </c>
      <c r="DN98" s="39">
        <f>+'Saldo Bancos'!DR13</f>
        <v>126672.49</v>
      </c>
      <c r="DO98" s="39">
        <f>+'Saldo Bancos'!DS13</f>
        <v>0</v>
      </c>
      <c r="DP98" s="39">
        <f>+'Saldo Bancos'!DT13</f>
        <v>0</v>
      </c>
      <c r="DQ98" s="39">
        <f>+'Saldo Bancos'!DU13</f>
        <v>121298.28</v>
      </c>
      <c r="DR98" s="26">
        <f t="shared" ref="DR98:EV98" si="205">+DQ113</f>
        <v>121298.28</v>
      </c>
      <c r="DS98" s="26">
        <f t="shared" si="205"/>
        <v>121298.28</v>
      </c>
      <c r="DT98" s="26">
        <f t="shared" si="205"/>
        <v>121298.28</v>
      </c>
      <c r="DU98" s="26">
        <f t="shared" si="205"/>
        <v>121298.28</v>
      </c>
      <c r="DV98" s="26">
        <f t="shared" si="205"/>
        <v>121298.28</v>
      </c>
      <c r="DW98" s="26">
        <f t="shared" si="205"/>
        <v>121298.28</v>
      </c>
      <c r="DX98" s="26">
        <f t="shared" si="205"/>
        <v>121298.28</v>
      </c>
      <c r="DY98" s="26">
        <f t="shared" si="205"/>
        <v>121298.28</v>
      </c>
      <c r="DZ98" s="26">
        <f t="shared" si="205"/>
        <v>121298.28</v>
      </c>
      <c r="EA98" s="26">
        <f t="shared" si="205"/>
        <v>121298.28</v>
      </c>
      <c r="EB98" s="26">
        <f t="shared" si="205"/>
        <v>121298.28</v>
      </c>
      <c r="EC98" s="26">
        <f t="shared" si="205"/>
        <v>121298.28</v>
      </c>
      <c r="ED98" s="26">
        <f t="shared" si="205"/>
        <v>121298.28</v>
      </c>
      <c r="EE98" s="26">
        <f t="shared" si="205"/>
        <v>121298.28</v>
      </c>
      <c r="EF98" s="26">
        <f t="shared" si="205"/>
        <v>121298.28</v>
      </c>
      <c r="EG98" s="26">
        <f t="shared" si="205"/>
        <v>121298.28</v>
      </c>
      <c r="EH98" s="26">
        <f t="shared" si="205"/>
        <v>121298.28</v>
      </c>
      <c r="EI98" s="26">
        <f t="shared" si="205"/>
        <v>121298.28</v>
      </c>
      <c r="EJ98" s="26">
        <f t="shared" si="205"/>
        <v>121298.28</v>
      </c>
      <c r="EK98" s="26">
        <f t="shared" si="205"/>
        <v>121298.28</v>
      </c>
      <c r="EL98" s="26">
        <f t="shared" si="205"/>
        <v>121298.28</v>
      </c>
      <c r="EM98" s="26">
        <f t="shared" si="205"/>
        <v>121298.28</v>
      </c>
      <c r="EN98" s="26">
        <f t="shared" si="205"/>
        <v>121298.28</v>
      </c>
      <c r="EO98" s="26">
        <f t="shared" si="205"/>
        <v>121298.28</v>
      </c>
      <c r="EP98" s="26">
        <f t="shared" si="205"/>
        <v>121298.28</v>
      </c>
      <c r="EQ98" s="26">
        <f t="shared" si="205"/>
        <v>121298.28</v>
      </c>
      <c r="ER98" s="26">
        <f t="shared" si="205"/>
        <v>121298.28</v>
      </c>
      <c r="ES98" s="26">
        <f t="shared" si="205"/>
        <v>121298.28</v>
      </c>
      <c r="ET98" s="26">
        <f t="shared" si="205"/>
        <v>121298.28</v>
      </c>
      <c r="EU98" s="26">
        <f t="shared" si="205"/>
        <v>121298.28</v>
      </c>
      <c r="EV98" s="26">
        <f t="shared" si="205"/>
        <v>121298.28</v>
      </c>
      <c r="EW98" s="26">
        <f t="shared" ref="EW98:HH98" si="206">+EV113</f>
        <v>121298.28</v>
      </c>
      <c r="EX98" s="26">
        <f t="shared" si="206"/>
        <v>121298.28</v>
      </c>
      <c r="EY98" s="26">
        <f t="shared" si="206"/>
        <v>121298.28</v>
      </c>
      <c r="EZ98" s="26">
        <f t="shared" si="206"/>
        <v>121298.28</v>
      </c>
      <c r="FA98" s="26">
        <f t="shared" si="206"/>
        <v>121298.28</v>
      </c>
      <c r="FB98" s="26">
        <f t="shared" si="206"/>
        <v>121298.28</v>
      </c>
      <c r="FC98" s="26">
        <f t="shared" si="206"/>
        <v>121298.28</v>
      </c>
      <c r="FD98" s="26">
        <f t="shared" si="206"/>
        <v>121298.28</v>
      </c>
      <c r="FE98" s="26">
        <f t="shared" si="206"/>
        <v>121298.28</v>
      </c>
      <c r="FF98" s="26">
        <f t="shared" si="206"/>
        <v>121298.28</v>
      </c>
      <c r="FG98" s="26">
        <f t="shared" si="206"/>
        <v>121298.28</v>
      </c>
      <c r="FH98" s="26">
        <f t="shared" si="206"/>
        <v>121298.28</v>
      </c>
      <c r="FI98" s="26">
        <f t="shared" si="206"/>
        <v>121298.28</v>
      </c>
      <c r="FJ98" s="26">
        <f t="shared" si="206"/>
        <v>121298.28</v>
      </c>
      <c r="FK98" s="26">
        <f t="shared" si="206"/>
        <v>121298.28</v>
      </c>
      <c r="FL98" s="26">
        <f t="shared" si="206"/>
        <v>121298.28</v>
      </c>
      <c r="FM98" s="26">
        <f t="shared" si="206"/>
        <v>121298.28</v>
      </c>
      <c r="FN98" s="26">
        <f t="shared" si="206"/>
        <v>121298.28</v>
      </c>
      <c r="FO98" s="26">
        <f t="shared" si="206"/>
        <v>121298.28</v>
      </c>
      <c r="FP98" s="26">
        <f t="shared" si="206"/>
        <v>121298.28</v>
      </c>
      <c r="FQ98" s="26">
        <f t="shared" si="206"/>
        <v>121298.28</v>
      </c>
      <c r="FR98" s="26">
        <f t="shared" si="206"/>
        <v>121298.28</v>
      </c>
      <c r="FS98" s="26">
        <f t="shared" si="206"/>
        <v>121298.28</v>
      </c>
      <c r="FT98" s="26">
        <f t="shared" si="206"/>
        <v>121298.28</v>
      </c>
      <c r="FU98" s="26">
        <f t="shared" si="206"/>
        <v>121298.28</v>
      </c>
      <c r="FV98" s="26">
        <f t="shared" si="206"/>
        <v>121298.28</v>
      </c>
      <c r="FW98" s="26">
        <f t="shared" si="206"/>
        <v>121298.28</v>
      </c>
      <c r="FX98" s="26">
        <f t="shared" si="206"/>
        <v>121298.28</v>
      </c>
      <c r="FY98" s="26">
        <f t="shared" si="206"/>
        <v>121298.28</v>
      </c>
      <c r="FZ98" s="26">
        <f t="shared" si="206"/>
        <v>121298.28</v>
      </c>
      <c r="GA98" s="26">
        <f t="shared" si="206"/>
        <v>121298.28</v>
      </c>
      <c r="GB98" s="26">
        <f t="shared" si="206"/>
        <v>121298.28</v>
      </c>
      <c r="GC98" s="26">
        <f t="shared" si="206"/>
        <v>121298.28</v>
      </c>
      <c r="GD98" s="26">
        <f t="shared" si="206"/>
        <v>121298.28</v>
      </c>
      <c r="GE98" s="26">
        <f t="shared" si="206"/>
        <v>121298.28</v>
      </c>
      <c r="GF98" s="26">
        <f t="shared" si="206"/>
        <v>121298.28</v>
      </c>
      <c r="GG98" s="26">
        <f t="shared" si="206"/>
        <v>121298.28</v>
      </c>
      <c r="GH98" s="26">
        <f t="shared" si="206"/>
        <v>121298.28</v>
      </c>
      <c r="GI98" s="26">
        <f t="shared" si="206"/>
        <v>121298.28</v>
      </c>
      <c r="GJ98" s="26">
        <f t="shared" si="206"/>
        <v>121298.28</v>
      </c>
      <c r="GK98" s="26">
        <f t="shared" si="206"/>
        <v>121298.28</v>
      </c>
      <c r="GL98" s="26">
        <f t="shared" si="206"/>
        <v>121298.28</v>
      </c>
      <c r="GM98" s="26">
        <f t="shared" si="206"/>
        <v>121298.28</v>
      </c>
      <c r="GN98" s="26">
        <f t="shared" si="206"/>
        <v>121298.28</v>
      </c>
      <c r="GO98" s="26">
        <f t="shared" si="206"/>
        <v>121298.28</v>
      </c>
      <c r="GP98" s="26">
        <f t="shared" si="206"/>
        <v>121298.28</v>
      </c>
      <c r="GQ98" s="26">
        <f t="shared" si="206"/>
        <v>121298.28</v>
      </c>
      <c r="GR98" s="26">
        <f t="shared" si="206"/>
        <v>121298.28</v>
      </c>
      <c r="GS98" s="26">
        <f t="shared" si="206"/>
        <v>121298.28</v>
      </c>
      <c r="GT98" s="26">
        <f t="shared" si="206"/>
        <v>121298.28</v>
      </c>
      <c r="GU98" s="26">
        <f t="shared" si="206"/>
        <v>121298.28</v>
      </c>
      <c r="GV98" s="26">
        <f t="shared" si="206"/>
        <v>121298.28</v>
      </c>
      <c r="GW98" s="26">
        <f t="shared" si="206"/>
        <v>121298.28</v>
      </c>
      <c r="GX98" s="26">
        <f t="shared" si="206"/>
        <v>121298.28</v>
      </c>
      <c r="GY98" s="26">
        <f t="shared" si="206"/>
        <v>121298.28</v>
      </c>
      <c r="GZ98" s="26">
        <f t="shared" si="206"/>
        <v>121298.28</v>
      </c>
      <c r="HA98" s="26">
        <f t="shared" si="206"/>
        <v>121298.28</v>
      </c>
      <c r="HB98" s="26">
        <f t="shared" si="206"/>
        <v>121298.28</v>
      </c>
      <c r="HC98" s="26">
        <f t="shared" si="206"/>
        <v>121298.28</v>
      </c>
      <c r="HD98" s="26">
        <f t="shared" si="206"/>
        <v>121298.28</v>
      </c>
      <c r="HE98" s="26">
        <f t="shared" si="206"/>
        <v>121298.28</v>
      </c>
      <c r="HF98" s="26">
        <f t="shared" si="206"/>
        <v>121298.28</v>
      </c>
      <c r="HG98" s="26">
        <f t="shared" si="206"/>
        <v>121298.28</v>
      </c>
      <c r="HH98" s="26">
        <f t="shared" si="206"/>
        <v>121298.28</v>
      </c>
      <c r="HI98" s="26">
        <f t="shared" ref="HI98:JT98" si="207">+HH113</f>
        <v>121298.28</v>
      </c>
      <c r="HJ98" s="26">
        <f t="shared" si="207"/>
        <v>121298.28</v>
      </c>
      <c r="HK98" s="26">
        <f t="shared" si="207"/>
        <v>121298.28</v>
      </c>
      <c r="HL98" s="26">
        <f t="shared" si="207"/>
        <v>121298.28</v>
      </c>
      <c r="HM98" s="26">
        <f t="shared" si="207"/>
        <v>121298.28</v>
      </c>
      <c r="HN98" s="26">
        <f t="shared" si="207"/>
        <v>121298.28</v>
      </c>
      <c r="HO98" s="26">
        <f t="shared" si="207"/>
        <v>121298.28</v>
      </c>
      <c r="HP98" s="26">
        <f t="shared" si="207"/>
        <v>121298.28</v>
      </c>
      <c r="HQ98" s="26">
        <f t="shared" si="207"/>
        <v>121298.28</v>
      </c>
      <c r="HR98" s="26">
        <f t="shared" si="207"/>
        <v>121298.28</v>
      </c>
      <c r="HS98" s="26">
        <f t="shared" si="207"/>
        <v>121298.28</v>
      </c>
      <c r="HT98" s="26">
        <f t="shared" si="207"/>
        <v>121298.28</v>
      </c>
      <c r="HU98" s="26">
        <f t="shared" si="207"/>
        <v>121298.28</v>
      </c>
      <c r="HV98" s="26">
        <f t="shared" si="207"/>
        <v>121298.28</v>
      </c>
      <c r="HW98" s="26">
        <f t="shared" si="207"/>
        <v>121298.28</v>
      </c>
      <c r="HX98" s="26">
        <f t="shared" si="207"/>
        <v>121298.28</v>
      </c>
      <c r="HY98" s="26">
        <f t="shared" si="207"/>
        <v>121298.28</v>
      </c>
      <c r="HZ98" s="26">
        <f t="shared" si="207"/>
        <v>121298.28</v>
      </c>
      <c r="IA98" s="26">
        <f t="shared" si="207"/>
        <v>121298.28</v>
      </c>
      <c r="IB98" s="26">
        <f t="shared" si="207"/>
        <v>121298.28</v>
      </c>
      <c r="IC98" s="26">
        <f t="shared" si="207"/>
        <v>121298.28</v>
      </c>
      <c r="ID98" s="26">
        <f t="shared" si="207"/>
        <v>121298.28</v>
      </c>
      <c r="IE98" s="26">
        <f t="shared" si="207"/>
        <v>121298.28</v>
      </c>
      <c r="IF98" s="26">
        <f t="shared" si="207"/>
        <v>121298.28</v>
      </c>
      <c r="IG98" s="26">
        <f t="shared" si="207"/>
        <v>121298.28</v>
      </c>
      <c r="IH98" s="26">
        <f t="shared" si="207"/>
        <v>121298.28</v>
      </c>
      <c r="II98" s="26">
        <f t="shared" si="207"/>
        <v>121298.28</v>
      </c>
      <c r="IJ98" s="26">
        <f t="shared" si="207"/>
        <v>121298.28</v>
      </c>
      <c r="IK98" s="26">
        <f t="shared" si="207"/>
        <v>121298.28</v>
      </c>
      <c r="IL98" s="26">
        <f t="shared" si="207"/>
        <v>121298.28</v>
      </c>
      <c r="IM98" s="26">
        <f t="shared" si="207"/>
        <v>121298.28</v>
      </c>
      <c r="IN98" s="26">
        <f t="shared" si="207"/>
        <v>121298.28</v>
      </c>
      <c r="IO98" s="26">
        <f t="shared" si="207"/>
        <v>121298.28</v>
      </c>
      <c r="IP98" s="26">
        <f t="shared" si="207"/>
        <v>121298.28</v>
      </c>
      <c r="IQ98" s="26">
        <f t="shared" si="207"/>
        <v>121298.28</v>
      </c>
      <c r="IR98" s="26">
        <f t="shared" si="207"/>
        <v>121298.28</v>
      </c>
      <c r="IS98" s="26">
        <f t="shared" si="207"/>
        <v>121298.28</v>
      </c>
      <c r="IT98" s="26">
        <f t="shared" si="207"/>
        <v>121298.28</v>
      </c>
      <c r="IU98" s="26">
        <f t="shared" si="207"/>
        <v>121298.28</v>
      </c>
      <c r="IV98" s="26">
        <f t="shared" si="207"/>
        <v>121298.28</v>
      </c>
      <c r="IW98" s="26">
        <f t="shared" si="207"/>
        <v>121298.28</v>
      </c>
      <c r="IX98" s="26">
        <f t="shared" si="207"/>
        <v>121298.28</v>
      </c>
      <c r="IY98" s="26">
        <f t="shared" si="207"/>
        <v>121298.28</v>
      </c>
      <c r="IZ98" s="26">
        <f t="shared" si="207"/>
        <v>121298.28</v>
      </c>
      <c r="JA98" s="26">
        <f t="shared" si="207"/>
        <v>121298.28</v>
      </c>
      <c r="JB98" s="26">
        <f t="shared" si="207"/>
        <v>121298.28</v>
      </c>
      <c r="JC98" s="26">
        <f t="shared" si="207"/>
        <v>121298.28</v>
      </c>
      <c r="JD98" s="26">
        <f t="shared" si="207"/>
        <v>121298.28</v>
      </c>
      <c r="JE98" s="26">
        <f t="shared" si="207"/>
        <v>121298.28</v>
      </c>
      <c r="JF98" s="26">
        <f t="shared" si="207"/>
        <v>121298.28</v>
      </c>
      <c r="JG98" s="26">
        <f t="shared" si="207"/>
        <v>121298.28</v>
      </c>
      <c r="JH98" s="26">
        <f t="shared" si="207"/>
        <v>121298.28</v>
      </c>
      <c r="JI98" s="26">
        <f t="shared" si="207"/>
        <v>121298.28</v>
      </c>
      <c r="JJ98" s="26">
        <f t="shared" si="207"/>
        <v>121298.28</v>
      </c>
      <c r="JK98" s="26">
        <f t="shared" si="207"/>
        <v>121298.28</v>
      </c>
      <c r="JL98" s="26">
        <f t="shared" si="207"/>
        <v>121298.28</v>
      </c>
      <c r="JM98" s="26">
        <f t="shared" si="207"/>
        <v>121298.28</v>
      </c>
      <c r="JN98" s="26">
        <f t="shared" si="207"/>
        <v>121298.28</v>
      </c>
      <c r="JO98" s="26">
        <f t="shared" si="207"/>
        <v>121298.28</v>
      </c>
      <c r="JP98" s="26">
        <f t="shared" si="207"/>
        <v>121298.28</v>
      </c>
      <c r="JQ98" s="26">
        <f t="shared" si="207"/>
        <v>121298.28</v>
      </c>
      <c r="JR98" s="26">
        <f t="shared" si="207"/>
        <v>121298.28</v>
      </c>
      <c r="JS98" s="26">
        <f t="shared" si="207"/>
        <v>121298.28</v>
      </c>
      <c r="JT98" s="26">
        <f t="shared" si="207"/>
        <v>121298.28</v>
      </c>
      <c r="JU98" s="26">
        <f t="shared" ref="JU98:MF98" si="208">+JT113</f>
        <v>121298.28</v>
      </c>
      <c r="JV98" s="26">
        <f t="shared" si="208"/>
        <v>121298.28</v>
      </c>
      <c r="JW98" s="26">
        <f t="shared" si="208"/>
        <v>121298.28</v>
      </c>
      <c r="JX98" s="26">
        <f t="shared" si="208"/>
        <v>121298.28</v>
      </c>
      <c r="JY98" s="26">
        <f t="shared" si="208"/>
        <v>121298.28</v>
      </c>
      <c r="JZ98" s="26">
        <f t="shared" si="208"/>
        <v>121298.28</v>
      </c>
      <c r="KA98" s="26">
        <f t="shared" si="208"/>
        <v>121298.28</v>
      </c>
      <c r="KB98" s="26">
        <f t="shared" si="208"/>
        <v>121298.28</v>
      </c>
      <c r="KC98" s="26">
        <f t="shared" si="208"/>
        <v>121298.28</v>
      </c>
      <c r="KD98" s="26">
        <f t="shared" si="208"/>
        <v>121298.28</v>
      </c>
      <c r="KE98" s="26">
        <f t="shared" si="208"/>
        <v>121298.28</v>
      </c>
      <c r="KF98" s="26">
        <f t="shared" si="208"/>
        <v>121298.28</v>
      </c>
      <c r="KG98" s="26">
        <f t="shared" si="208"/>
        <v>121298.28</v>
      </c>
      <c r="KH98" s="26">
        <f t="shared" si="208"/>
        <v>121298.28</v>
      </c>
      <c r="KI98" s="26">
        <f t="shared" si="208"/>
        <v>121298.28</v>
      </c>
      <c r="KJ98" s="26">
        <f t="shared" si="208"/>
        <v>121298.28</v>
      </c>
      <c r="KK98" s="26">
        <f t="shared" si="208"/>
        <v>121298.28</v>
      </c>
      <c r="KL98" s="26">
        <f t="shared" si="208"/>
        <v>121298.28</v>
      </c>
      <c r="KM98" s="26">
        <f t="shared" si="208"/>
        <v>121298.28</v>
      </c>
      <c r="KN98" s="26">
        <f t="shared" si="208"/>
        <v>121298.28</v>
      </c>
      <c r="KO98" s="26">
        <f t="shared" si="208"/>
        <v>121298.28</v>
      </c>
      <c r="KP98" s="26">
        <f t="shared" si="208"/>
        <v>121298.28</v>
      </c>
      <c r="KQ98" s="26">
        <f t="shared" si="208"/>
        <v>121298.28</v>
      </c>
      <c r="KR98" s="26">
        <f t="shared" si="208"/>
        <v>121298.28</v>
      </c>
      <c r="KS98" s="26">
        <f t="shared" si="208"/>
        <v>121298.28</v>
      </c>
      <c r="KT98" s="26">
        <f t="shared" si="208"/>
        <v>121298.28</v>
      </c>
      <c r="KU98" s="26">
        <f t="shared" si="208"/>
        <v>121298.28</v>
      </c>
      <c r="KV98" s="26">
        <f t="shared" si="208"/>
        <v>121298.28</v>
      </c>
      <c r="KW98" s="26">
        <f t="shared" si="208"/>
        <v>121298.28</v>
      </c>
      <c r="KX98" s="26">
        <f t="shared" si="208"/>
        <v>121298.28</v>
      </c>
      <c r="KY98" s="26">
        <f t="shared" si="208"/>
        <v>121298.28</v>
      </c>
      <c r="KZ98" s="26">
        <f t="shared" si="208"/>
        <v>121298.28</v>
      </c>
      <c r="LA98" s="26">
        <f t="shared" si="208"/>
        <v>121298.28</v>
      </c>
      <c r="LB98" s="26">
        <f t="shared" si="208"/>
        <v>121298.28</v>
      </c>
      <c r="LC98" s="26">
        <f t="shared" si="208"/>
        <v>121298.28</v>
      </c>
      <c r="LD98" s="26">
        <f t="shared" si="208"/>
        <v>121298.28</v>
      </c>
      <c r="LE98" s="26">
        <f t="shared" si="208"/>
        <v>121298.28</v>
      </c>
      <c r="LF98" s="26">
        <f t="shared" si="208"/>
        <v>121298.28</v>
      </c>
      <c r="LG98" s="26">
        <f t="shared" si="208"/>
        <v>121298.28</v>
      </c>
      <c r="LH98" s="26">
        <f t="shared" si="208"/>
        <v>121298.28</v>
      </c>
      <c r="LI98" s="26">
        <f t="shared" si="208"/>
        <v>121298.28</v>
      </c>
      <c r="LJ98" s="26">
        <f t="shared" si="208"/>
        <v>121298.28</v>
      </c>
      <c r="LK98" s="26">
        <f t="shared" si="208"/>
        <v>121298.28</v>
      </c>
      <c r="LL98" s="26">
        <f t="shared" si="208"/>
        <v>121298.28</v>
      </c>
      <c r="LM98" s="26">
        <f t="shared" si="208"/>
        <v>121298.28</v>
      </c>
      <c r="LN98" s="26">
        <f t="shared" si="208"/>
        <v>121298.28</v>
      </c>
      <c r="LO98" s="26">
        <f t="shared" si="208"/>
        <v>121298.28</v>
      </c>
      <c r="LP98" s="26">
        <f t="shared" si="208"/>
        <v>121298.28</v>
      </c>
      <c r="LQ98" s="26">
        <f t="shared" si="208"/>
        <v>121298.28</v>
      </c>
      <c r="LR98" s="26">
        <f t="shared" si="208"/>
        <v>121298.28</v>
      </c>
      <c r="LS98" s="26">
        <f t="shared" si="208"/>
        <v>121298.28</v>
      </c>
      <c r="LT98" s="26">
        <f t="shared" si="208"/>
        <v>121298.28</v>
      </c>
      <c r="LU98" s="26">
        <f t="shared" si="208"/>
        <v>121298.28</v>
      </c>
      <c r="LV98" s="26">
        <f t="shared" si="208"/>
        <v>121298.28</v>
      </c>
      <c r="LW98" s="26">
        <f t="shared" si="208"/>
        <v>121298.28</v>
      </c>
      <c r="LX98" s="26">
        <f t="shared" si="208"/>
        <v>121298.28</v>
      </c>
      <c r="LY98" s="26">
        <f t="shared" si="208"/>
        <v>121298.28</v>
      </c>
      <c r="LZ98" s="26">
        <f t="shared" si="208"/>
        <v>121298.28</v>
      </c>
      <c r="MA98" s="26">
        <f t="shared" si="208"/>
        <v>121298.28</v>
      </c>
      <c r="MB98" s="26">
        <f t="shared" si="208"/>
        <v>121298.28</v>
      </c>
      <c r="MC98" s="26">
        <f t="shared" si="208"/>
        <v>121298.28</v>
      </c>
      <c r="MD98" s="26">
        <f t="shared" si="208"/>
        <v>121298.28</v>
      </c>
      <c r="ME98" s="26">
        <f t="shared" si="208"/>
        <v>121298.28</v>
      </c>
      <c r="MF98" s="26">
        <f t="shared" si="208"/>
        <v>121298.28</v>
      </c>
      <c r="MG98" s="26">
        <f t="shared" ref="MG98:NB98" si="209">+MF113</f>
        <v>121298.28</v>
      </c>
      <c r="MH98" s="26">
        <f t="shared" si="209"/>
        <v>121298.28</v>
      </c>
      <c r="MI98" s="26">
        <f t="shared" si="209"/>
        <v>121298.28</v>
      </c>
      <c r="MJ98" s="26">
        <f t="shared" si="209"/>
        <v>121298.28</v>
      </c>
      <c r="MK98" s="26">
        <f t="shared" si="209"/>
        <v>121298.28</v>
      </c>
      <c r="ML98" s="26">
        <f t="shared" si="209"/>
        <v>121298.28</v>
      </c>
      <c r="MM98" s="26">
        <f t="shared" si="209"/>
        <v>121298.28</v>
      </c>
      <c r="MN98" s="26">
        <f t="shared" si="209"/>
        <v>121298.28</v>
      </c>
      <c r="MO98" s="26">
        <f t="shared" si="209"/>
        <v>121298.28</v>
      </c>
      <c r="MP98" s="26">
        <f t="shared" si="209"/>
        <v>121298.28</v>
      </c>
      <c r="MQ98" s="26">
        <f t="shared" si="209"/>
        <v>121298.28</v>
      </c>
      <c r="MR98" s="26">
        <f t="shared" si="209"/>
        <v>121298.28</v>
      </c>
      <c r="MS98" s="26">
        <f t="shared" si="209"/>
        <v>121298.28</v>
      </c>
      <c r="MT98" s="26">
        <f t="shared" si="209"/>
        <v>121298.28</v>
      </c>
      <c r="MU98" s="26">
        <f t="shared" si="209"/>
        <v>121298.28</v>
      </c>
      <c r="MV98" s="26">
        <f t="shared" si="209"/>
        <v>121298.28</v>
      </c>
      <c r="MW98" s="26">
        <f t="shared" si="209"/>
        <v>121298.28</v>
      </c>
      <c r="MX98" s="26">
        <f t="shared" si="209"/>
        <v>121298.28</v>
      </c>
      <c r="MY98" s="26">
        <f t="shared" si="209"/>
        <v>121298.28</v>
      </c>
      <c r="MZ98" s="26">
        <f t="shared" si="209"/>
        <v>121298.28</v>
      </c>
      <c r="NA98" s="26">
        <f t="shared" si="209"/>
        <v>121298.28</v>
      </c>
      <c r="NB98" s="26">
        <f t="shared" si="209"/>
        <v>121298.28</v>
      </c>
    </row>
    <row r="99" spans="1:366" ht="15" hidden="1" customHeight="1" outlineLevel="1">
      <c r="A99" s="19" t="s">
        <v>161</v>
      </c>
      <c r="B99" s="27">
        <f>SUM(B100:B103)</f>
        <v>0</v>
      </c>
      <c r="C99" s="27">
        <f t="shared" ref="C99:BN99" si="210">SUM(C100:C103)</f>
        <v>0</v>
      </c>
      <c r="D99" s="27">
        <f t="shared" si="210"/>
        <v>0</v>
      </c>
      <c r="E99" s="27">
        <f t="shared" si="210"/>
        <v>0</v>
      </c>
      <c r="F99" s="27">
        <f t="shared" si="210"/>
        <v>0</v>
      </c>
      <c r="G99" s="27">
        <f t="shared" si="210"/>
        <v>0</v>
      </c>
      <c r="H99" s="27">
        <f t="shared" si="210"/>
        <v>0</v>
      </c>
      <c r="I99" s="27">
        <f t="shared" si="210"/>
        <v>0</v>
      </c>
      <c r="J99" s="27">
        <f t="shared" si="210"/>
        <v>0</v>
      </c>
      <c r="K99" s="27">
        <f t="shared" si="210"/>
        <v>0</v>
      </c>
      <c r="L99" s="27">
        <f t="shared" si="210"/>
        <v>0</v>
      </c>
      <c r="M99" s="27">
        <f t="shared" si="210"/>
        <v>0</v>
      </c>
      <c r="N99" s="27">
        <f t="shared" si="210"/>
        <v>0</v>
      </c>
      <c r="O99" s="27">
        <f t="shared" si="210"/>
        <v>0</v>
      </c>
      <c r="P99" s="27">
        <f t="shared" si="210"/>
        <v>0</v>
      </c>
      <c r="Q99" s="27">
        <f t="shared" si="210"/>
        <v>0</v>
      </c>
      <c r="R99" s="27">
        <f t="shared" si="210"/>
        <v>0</v>
      </c>
      <c r="S99" s="27">
        <f t="shared" si="210"/>
        <v>0</v>
      </c>
      <c r="T99" s="27">
        <f t="shared" si="210"/>
        <v>0</v>
      </c>
      <c r="U99" s="27">
        <f t="shared" si="210"/>
        <v>0</v>
      </c>
      <c r="V99" s="27">
        <f t="shared" si="210"/>
        <v>0</v>
      </c>
      <c r="W99" s="27">
        <f t="shared" si="210"/>
        <v>0</v>
      </c>
      <c r="X99" s="27">
        <f t="shared" si="210"/>
        <v>0</v>
      </c>
      <c r="Y99" s="27">
        <f t="shared" si="210"/>
        <v>0</v>
      </c>
      <c r="Z99" s="27">
        <f t="shared" si="210"/>
        <v>0</v>
      </c>
      <c r="AA99" s="27">
        <f t="shared" si="210"/>
        <v>0</v>
      </c>
      <c r="AB99" s="27">
        <f t="shared" si="210"/>
        <v>0</v>
      </c>
      <c r="AC99" s="27">
        <f t="shared" si="210"/>
        <v>0</v>
      </c>
      <c r="AD99" s="27">
        <f t="shared" si="210"/>
        <v>0</v>
      </c>
      <c r="AE99" s="27">
        <f t="shared" si="210"/>
        <v>0</v>
      </c>
      <c r="AF99" s="27">
        <f t="shared" si="210"/>
        <v>0</v>
      </c>
      <c r="AG99" s="27">
        <f t="shared" si="210"/>
        <v>0</v>
      </c>
      <c r="AH99" s="27">
        <f t="shared" si="210"/>
        <v>0</v>
      </c>
      <c r="AI99" s="27">
        <f t="shared" si="210"/>
        <v>0</v>
      </c>
      <c r="AJ99" s="27">
        <f t="shared" si="210"/>
        <v>0</v>
      </c>
      <c r="AK99" s="27">
        <f t="shared" si="210"/>
        <v>0</v>
      </c>
      <c r="AL99" s="27">
        <f t="shared" si="210"/>
        <v>0</v>
      </c>
      <c r="AM99" s="27">
        <f t="shared" si="210"/>
        <v>0</v>
      </c>
      <c r="AN99" s="27">
        <f t="shared" si="210"/>
        <v>0</v>
      </c>
      <c r="AO99" s="27">
        <f t="shared" si="210"/>
        <v>0</v>
      </c>
      <c r="AP99" s="27">
        <f t="shared" si="210"/>
        <v>0</v>
      </c>
      <c r="AQ99" s="27">
        <f t="shared" si="210"/>
        <v>0</v>
      </c>
      <c r="AR99" s="27">
        <f t="shared" si="210"/>
        <v>0</v>
      </c>
      <c r="AS99" s="27">
        <f t="shared" si="210"/>
        <v>0</v>
      </c>
      <c r="AT99" s="27">
        <f t="shared" si="210"/>
        <v>0</v>
      </c>
      <c r="AU99" s="27">
        <f t="shared" si="210"/>
        <v>0</v>
      </c>
      <c r="AV99" s="27">
        <f t="shared" si="210"/>
        <v>0</v>
      </c>
      <c r="AW99" s="27">
        <f t="shared" si="210"/>
        <v>0</v>
      </c>
      <c r="AX99" s="27">
        <f t="shared" si="210"/>
        <v>0</v>
      </c>
      <c r="AY99" s="27">
        <f t="shared" si="210"/>
        <v>0</v>
      </c>
      <c r="AZ99" s="27">
        <f t="shared" si="210"/>
        <v>0</v>
      </c>
      <c r="BA99" s="27">
        <f t="shared" si="210"/>
        <v>0</v>
      </c>
      <c r="BB99" s="27">
        <f t="shared" si="210"/>
        <v>0</v>
      </c>
      <c r="BC99" s="27">
        <f t="shared" si="210"/>
        <v>0</v>
      </c>
      <c r="BD99" s="27">
        <f t="shared" si="210"/>
        <v>0</v>
      </c>
      <c r="BE99" s="27">
        <f t="shared" si="210"/>
        <v>0</v>
      </c>
      <c r="BF99" s="27">
        <f t="shared" si="210"/>
        <v>0</v>
      </c>
      <c r="BG99" s="27">
        <f t="shared" si="210"/>
        <v>0</v>
      </c>
      <c r="BH99" s="27">
        <f t="shared" si="210"/>
        <v>0</v>
      </c>
      <c r="BI99" s="27">
        <f t="shared" si="210"/>
        <v>0</v>
      </c>
      <c r="BJ99" s="27">
        <f t="shared" si="210"/>
        <v>0</v>
      </c>
      <c r="BK99" s="27">
        <f t="shared" si="210"/>
        <v>0</v>
      </c>
      <c r="BL99" s="27">
        <f t="shared" si="210"/>
        <v>0</v>
      </c>
      <c r="BM99" s="27">
        <f t="shared" si="210"/>
        <v>0</v>
      </c>
      <c r="BN99" s="27">
        <f t="shared" si="210"/>
        <v>0</v>
      </c>
      <c r="BO99" s="27">
        <f t="shared" ref="BO99:DZ99" si="211">SUM(BO100:BO103)</f>
        <v>0</v>
      </c>
      <c r="BP99" s="27">
        <f t="shared" si="211"/>
        <v>0</v>
      </c>
      <c r="BQ99" s="27">
        <f t="shared" si="211"/>
        <v>0</v>
      </c>
      <c r="BR99" s="27">
        <f t="shared" si="211"/>
        <v>0</v>
      </c>
      <c r="BS99" s="27">
        <f t="shared" si="211"/>
        <v>0</v>
      </c>
      <c r="BT99" s="27">
        <f t="shared" si="211"/>
        <v>0</v>
      </c>
      <c r="BU99" s="27">
        <f t="shared" si="211"/>
        <v>0</v>
      </c>
      <c r="BV99" s="27">
        <f t="shared" si="211"/>
        <v>0</v>
      </c>
      <c r="BW99" s="27">
        <f t="shared" si="211"/>
        <v>0</v>
      </c>
      <c r="BX99" s="27">
        <f t="shared" si="211"/>
        <v>0</v>
      </c>
      <c r="BY99" s="27">
        <f t="shared" si="211"/>
        <v>0</v>
      </c>
      <c r="BZ99" s="27">
        <f t="shared" si="211"/>
        <v>0</v>
      </c>
      <c r="CA99" s="27">
        <f t="shared" si="211"/>
        <v>0</v>
      </c>
      <c r="CB99" s="27">
        <f t="shared" si="211"/>
        <v>0</v>
      </c>
      <c r="CC99" s="27">
        <f t="shared" si="211"/>
        <v>0</v>
      </c>
      <c r="CD99" s="27">
        <f t="shared" si="211"/>
        <v>0</v>
      </c>
      <c r="CE99" s="27">
        <f t="shared" si="211"/>
        <v>0</v>
      </c>
      <c r="CF99" s="27">
        <f t="shared" si="211"/>
        <v>0</v>
      </c>
      <c r="CG99" s="27">
        <f t="shared" si="211"/>
        <v>0</v>
      </c>
      <c r="CH99" s="27">
        <f t="shared" si="211"/>
        <v>0</v>
      </c>
      <c r="CI99" s="27">
        <f t="shared" si="211"/>
        <v>0</v>
      </c>
      <c r="CJ99" s="27">
        <f t="shared" si="211"/>
        <v>0</v>
      </c>
      <c r="CK99" s="27">
        <f t="shared" si="211"/>
        <v>0</v>
      </c>
      <c r="CL99" s="27">
        <f t="shared" si="211"/>
        <v>0</v>
      </c>
      <c r="CM99" s="27">
        <f t="shared" si="211"/>
        <v>0</v>
      </c>
      <c r="CN99" s="27">
        <f t="shared" si="211"/>
        <v>0</v>
      </c>
      <c r="CO99" s="27">
        <f t="shared" si="211"/>
        <v>0</v>
      </c>
      <c r="CP99" s="27">
        <f t="shared" si="211"/>
        <v>0</v>
      </c>
      <c r="CQ99" s="27">
        <f t="shared" si="211"/>
        <v>0</v>
      </c>
      <c r="CR99" s="27">
        <f t="shared" si="211"/>
        <v>0</v>
      </c>
      <c r="CS99" s="27">
        <f t="shared" si="211"/>
        <v>0</v>
      </c>
      <c r="CT99" s="27">
        <f t="shared" si="211"/>
        <v>0</v>
      </c>
      <c r="CU99" s="27">
        <f t="shared" si="211"/>
        <v>0</v>
      </c>
      <c r="CV99" s="27">
        <f t="shared" si="211"/>
        <v>0</v>
      </c>
      <c r="CW99" s="27">
        <f t="shared" si="211"/>
        <v>0</v>
      </c>
      <c r="CX99" s="27">
        <f t="shared" si="211"/>
        <v>0</v>
      </c>
      <c r="CY99" s="27">
        <f t="shared" si="211"/>
        <v>0</v>
      </c>
      <c r="CZ99" s="27">
        <f t="shared" si="211"/>
        <v>0</v>
      </c>
      <c r="DA99" s="27">
        <f t="shared" si="211"/>
        <v>0</v>
      </c>
      <c r="DB99" s="27">
        <f t="shared" si="211"/>
        <v>0</v>
      </c>
      <c r="DC99" s="27">
        <f t="shared" si="211"/>
        <v>0</v>
      </c>
      <c r="DD99" s="27">
        <f t="shared" si="211"/>
        <v>0</v>
      </c>
      <c r="DE99" s="27">
        <f t="shared" si="211"/>
        <v>0</v>
      </c>
      <c r="DF99" s="27">
        <f t="shared" si="211"/>
        <v>0</v>
      </c>
      <c r="DG99" s="27">
        <f t="shared" si="211"/>
        <v>0</v>
      </c>
      <c r="DH99" s="27">
        <f t="shared" si="211"/>
        <v>0</v>
      </c>
      <c r="DI99" s="27">
        <f t="shared" si="211"/>
        <v>0</v>
      </c>
      <c r="DJ99" s="27">
        <f t="shared" si="211"/>
        <v>0</v>
      </c>
      <c r="DK99" s="27">
        <f t="shared" si="211"/>
        <v>0</v>
      </c>
      <c r="DL99" s="27">
        <f t="shared" si="211"/>
        <v>0</v>
      </c>
      <c r="DM99" s="27">
        <f t="shared" si="211"/>
        <v>0</v>
      </c>
      <c r="DN99" s="27">
        <f t="shared" si="211"/>
        <v>0</v>
      </c>
      <c r="DO99" s="27">
        <f t="shared" si="211"/>
        <v>0</v>
      </c>
      <c r="DP99" s="27">
        <f t="shared" si="211"/>
        <v>0</v>
      </c>
      <c r="DQ99" s="27">
        <f t="shared" si="211"/>
        <v>0</v>
      </c>
      <c r="DR99" s="27">
        <f t="shared" si="211"/>
        <v>0</v>
      </c>
      <c r="DS99" s="27">
        <f t="shared" si="211"/>
        <v>0</v>
      </c>
      <c r="DT99" s="27">
        <f t="shared" si="211"/>
        <v>0</v>
      </c>
      <c r="DU99" s="27">
        <f t="shared" si="211"/>
        <v>0</v>
      </c>
      <c r="DV99" s="27">
        <f t="shared" si="211"/>
        <v>0</v>
      </c>
      <c r="DW99" s="27">
        <f t="shared" si="211"/>
        <v>0</v>
      </c>
      <c r="DX99" s="27">
        <f t="shared" si="211"/>
        <v>0</v>
      </c>
      <c r="DY99" s="27">
        <f t="shared" si="211"/>
        <v>0</v>
      </c>
      <c r="DZ99" s="27">
        <f t="shared" si="211"/>
        <v>0</v>
      </c>
      <c r="EA99" s="27">
        <f t="shared" ref="EA99:GL99" si="212">SUM(EA100:EA103)</f>
        <v>0</v>
      </c>
      <c r="EB99" s="27">
        <f t="shared" si="212"/>
        <v>0</v>
      </c>
      <c r="EC99" s="27">
        <f t="shared" si="212"/>
        <v>0</v>
      </c>
      <c r="ED99" s="27">
        <f t="shared" si="212"/>
        <v>0</v>
      </c>
      <c r="EE99" s="27">
        <f t="shared" si="212"/>
        <v>0</v>
      </c>
      <c r="EF99" s="27">
        <f t="shared" si="212"/>
        <v>0</v>
      </c>
      <c r="EG99" s="27">
        <f t="shared" si="212"/>
        <v>0</v>
      </c>
      <c r="EH99" s="27">
        <f t="shared" si="212"/>
        <v>0</v>
      </c>
      <c r="EI99" s="27">
        <f t="shared" si="212"/>
        <v>0</v>
      </c>
      <c r="EJ99" s="27">
        <f t="shared" si="212"/>
        <v>0</v>
      </c>
      <c r="EK99" s="27">
        <f t="shared" si="212"/>
        <v>0</v>
      </c>
      <c r="EL99" s="27">
        <f t="shared" si="212"/>
        <v>0</v>
      </c>
      <c r="EM99" s="27">
        <f t="shared" si="212"/>
        <v>0</v>
      </c>
      <c r="EN99" s="27">
        <f t="shared" si="212"/>
        <v>0</v>
      </c>
      <c r="EO99" s="27">
        <f t="shared" si="212"/>
        <v>0</v>
      </c>
      <c r="EP99" s="27">
        <f t="shared" si="212"/>
        <v>0</v>
      </c>
      <c r="EQ99" s="27">
        <f t="shared" si="212"/>
        <v>0</v>
      </c>
      <c r="ER99" s="27">
        <f t="shared" si="212"/>
        <v>0</v>
      </c>
      <c r="ES99" s="27">
        <f t="shared" si="212"/>
        <v>0</v>
      </c>
      <c r="ET99" s="27">
        <f t="shared" si="212"/>
        <v>0</v>
      </c>
      <c r="EU99" s="27">
        <f t="shared" si="212"/>
        <v>0</v>
      </c>
      <c r="EV99" s="27">
        <f t="shared" si="212"/>
        <v>0</v>
      </c>
      <c r="EW99" s="27">
        <f t="shared" si="212"/>
        <v>0</v>
      </c>
      <c r="EX99" s="27">
        <f t="shared" si="212"/>
        <v>0</v>
      </c>
      <c r="EY99" s="27">
        <f t="shared" si="212"/>
        <v>0</v>
      </c>
      <c r="EZ99" s="27">
        <f t="shared" si="212"/>
        <v>0</v>
      </c>
      <c r="FA99" s="27">
        <f t="shared" si="212"/>
        <v>0</v>
      </c>
      <c r="FB99" s="27">
        <f t="shared" si="212"/>
        <v>0</v>
      </c>
      <c r="FC99" s="27">
        <f t="shared" si="212"/>
        <v>0</v>
      </c>
      <c r="FD99" s="27">
        <f t="shared" si="212"/>
        <v>0</v>
      </c>
      <c r="FE99" s="27">
        <f t="shared" si="212"/>
        <v>0</v>
      </c>
      <c r="FF99" s="27">
        <f t="shared" si="212"/>
        <v>0</v>
      </c>
      <c r="FG99" s="27">
        <f t="shared" si="212"/>
        <v>0</v>
      </c>
      <c r="FH99" s="27">
        <f t="shared" si="212"/>
        <v>0</v>
      </c>
      <c r="FI99" s="27">
        <f t="shared" si="212"/>
        <v>0</v>
      </c>
      <c r="FJ99" s="27">
        <f t="shared" si="212"/>
        <v>0</v>
      </c>
      <c r="FK99" s="27">
        <f t="shared" si="212"/>
        <v>0</v>
      </c>
      <c r="FL99" s="27">
        <f t="shared" si="212"/>
        <v>0</v>
      </c>
      <c r="FM99" s="27">
        <f t="shared" si="212"/>
        <v>0</v>
      </c>
      <c r="FN99" s="27">
        <f t="shared" si="212"/>
        <v>0</v>
      </c>
      <c r="FO99" s="27">
        <f t="shared" si="212"/>
        <v>0</v>
      </c>
      <c r="FP99" s="27">
        <f t="shared" si="212"/>
        <v>0</v>
      </c>
      <c r="FQ99" s="27">
        <f t="shared" si="212"/>
        <v>0</v>
      </c>
      <c r="FR99" s="27">
        <f t="shared" si="212"/>
        <v>0</v>
      </c>
      <c r="FS99" s="27">
        <f t="shared" si="212"/>
        <v>0</v>
      </c>
      <c r="FT99" s="27">
        <f t="shared" si="212"/>
        <v>0</v>
      </c>
      <c r="FU99" s="27">
        <f t="shared" si="212"/>
        <v>0</v>
      </c>
      <c r="FV99" s="27">
        <f t="shared" si="212"/>
        <v>0</v>
      </c>
      <c r="FW99" s="27">
        <f t="shared" si="212"/>
        <v>0</v>
      </c>
      <c r="FX99" s="27">
        <f t="shared" si="212"/>
        <v>0</v>
      </c>
      <c r="FY99" s="27">
        <f t="shared" si="212"/>
        <v>0</v>
      </c>
      <c r="FZ99" s="27">
        <f t="shared" si="212"/>
        <v>0</v>
      </c>
      <c r="GA99" s="27">
        <f t="shared" si="212"/>
        <v>0</v>
      </c>
      <c r="GB99" s="27">
        <f t="shared" si="212"/>
        <v>0</v>
      </c>
      <c r="GC99" s="27">
        <f t="shared" si="212"/>
        <v>0</v>
      </c>
      <c r="GD99" s="27">
        <f t="shared" si="212"/>
        <v>0</v>
      </c>
      <c r="GE99" s="27">
        <f t="shared" si="212"/>
        <v>0</v>
      </c>
      <c r="GF99" s="27">
        <f t="shared" si="212"/>
        <v>0</v>
      </c>
      <c r="GG99" s="27">
        <f t="shared" si="212"/>
        <v>0</v>
      </c>
      <c r="GH99" s="27">
        <f t="shared" si="212"/>
        <v>0</v>
      </c>
      <c r="GI99" s="27">
        <f t="shared" si="212"/>
        <v>0</v>
      </c>
      <c r="GJ99" s="27">
        <f t="shared" si="212"/>
        <v>0</v>
      </c>
      <c r="GK99" s="27">
        <f t="shared" si="212"/>
        <v>0</v>
      </c>
      <c r="GL99" s="27">
        <f t="shared" si="212"/>
        <v>0</v>
      </c>
      <c r="GM99" s="27">
        <f t="shared" ref="GM99:IX99" si="213">SUM(GM100:GM103)</f>
        <v>0</v>
      </c>
      <c r="GN99" s="27">
        <f t="shared" si="213"/>
        <v>0</v>
      </c>
      <c r="GO99" s="27">
        <f t="shared" si="213"/>
        <v>0</v>
      </c>
      <c r="GP99" s="27">
        <f t="shared" si="213"/>
        <v>0</v>
      </c>
      <c r="GQ99" s="27">
        <f t="shared" si="213"/>
        <v>0</v>
      </c>
      <c r="GR99" s="27">
        <f t="shared" si="213"/>
        <v>0</v>
      </c>
      <c r="GS99" s="27">
        <f t="shared" si="213"/>
        <v>0</v>
      </c>
      <c r="GT99" s="27">
        <f t="shared" si="213"/>
        <v>0</v>
      </c>
      <c r="GU99" s="27">
        <f t="shared" si="213"/>
        <v>0</v>
      </c>
      <c r="GV99" s="27">
        <f t="shared" si="213"/>
        <v>0</v>
      </c>
      <c r="GW99" s="27">
        <f t="shared" si="213"/>
        <v>0</v>
      </c>
      <c r="GX99" s="27">
        <f t="shared" si="213"/>
        <v>0</v>
      </c>
      <c r="GY99" s="27">
        <f t="shared" si="213"/>
        <v>0</v>
      </c>
      <c r="GZ99" s="27">
        <f t="shared" si="213"/>
        <v>0</v>
      </c>
      <c r="HA99" s="27">
        <f t="shared" si="213"/>
        <v>0</v>
      </c>
      <c r="HB99" s="27">
        <f t="shared" si="213"/>
        <v>0</v>
      </c>
      <c r="HC99" s="27">
        <f t="shared" si="213"/>
        <v>0</v>
      </c>
      <c r="HD99" s="27">
        <f t="shared" si="213"/>
        <v>0</v>
      </c>
      <c r="HE99" s="27">
        <f t="shared" si="213"/>
        <v>0</v>
      </c>
      <c r="HF99" s="27">
        <f t="shared" si="213"/>
        <v>0</v>
      </c>
      <c r="HG99" s="27">
        <f t="shared" si="213"/>
        <v>0</v>
      </c>
      <c r="HH99" s="27">
        <f t="shared" si="213"/>
        <v>0</v>
      </c>
      <c r="HI99" s="27">
        <f t="shared" si="213"/>
        <v>0</v>
      </c>
      <c r="HJ99" s="27">
        <f t="shared" si="213"/>
        <v>0</v>
      </c>
      <c r="HK99" s="27">
        <f t="shared" si="213"/>
        <v>0</v>
      </c>
      <c r="HL99" s="27">
        <f t="shared" si="213"/>
        <v>0</v>
      </c>
      <c r="HM99" s="27">
        <f t="shared" si="213"/>
        <v>0</v>
      </c>
      <c r="HN99" s="27">
        <f t="shared" si="213"/>
        <v>0</v>
      </c>
      <c r="HO99" s="27">
        <f t="shared" si="213"/>
        <v>0</v>
      </c>
      <c r="HP99" s="27">
        <f t="shared" si="213"/>
        <v>0</v>
      </c>
      <c r="HQ99" s="27">
        <f t="shared" si="213"/>
        <v>0</v>
      </c>
      <c r="HR99" s="27">
        <f t="shared" si="213"/>
        <v>0</v>
      </c>
      <c r="HS99" s="27">
        <f t="shared" si="213"/>
        <v>0</v>
      </c>
      <c r="HT99" s="27">
        <f t="shared" si="213"/>
        <v>0</v>
      </c>
      <c r="HU99" s="27">
        <f t="shared" si="213"/>
        <v>0</v>
      </c>
      <c r="HV99" s="27">
        <f t="shared" si="213"/>
        <v>0</v>
      </c>
      <c r="HW99" s="27">
        <f t="shared" si="213"/>
        <v>0</v>
      </c>
      <c r="HX99" s="27">
        <f t="shared" si="213"/>
        <v>0</v>
      </c>
      <c r="HY99" s="27">
        <f t="shared" si="213"/>
        <v>0</v>
      </c>
      <c r="HZ99" s="27">
        <f t="shared" si="213"/>
        <v>0</v>
      </c>
      <c r="IA99" s="27">
        <f t="shared" si="213"/>
        <v>0</v>
      </c>
      <c r="IB99" s="27">
        <f t="shared" si="213"/>
        <v>0</v>
      </c>
      <c r="IC99" s="27">
        <f t="shared" si="213"/>
        <v>0</v>
      </c>
      <c r="ID99" s="27">
        <f t="shared" si="213"/>
        <v>0</v>
      </c>
      <c r="IE99" s="27">
        <f t="shared" si="213"/>
        <v>0</v>
      </c>
      <c r="IF99" s="27">
        <f t="shared" si="213"/>
        <v>0</v>
      </c>
      <c r="IG99" s="27">
        <f t="shared" si="213"/>
        <v>0</v>
      </c>
      <c r="IH99" s="27">
        <f t="shared" si="213"/>
        <v>0</v>
      </c>
      <c r="II99" s="27">
        <f t="shared" si="213"/>
        <v>0</v>
      </c>
      <c r="IJ99" s="27">
        <f t="shared" si="213"/>
        <v>0</v>
      </c>
      <c r="IK99" s="27">
        <f t="shared" si="213"/>
        <v>0</v>
      </c>
      <c r="IL99" s="27">
        <f t="shared" si="213"/>
        <v>0</v>
      </c>
      <c r="IM99" s="27">
        <f t="shared" si="213"/>
        <v>0</v>
      </c>
      <c r="IN99" s="27">
        <f t="shared" si="213"/>
        <v>0</v>
      </c>
      <c r="IO99" s="27">
        <f t="shared" si="213"/>
        <v>0</v>
      </c>
      <c r="IP99" s="27">
        <f t="shared" si="213"/>
        <v>0</v>
      </c>
      <c r="IQ99" s="27">
        <f t="shared" si="213"/>
        <v>0</v>
      </c>
      <c r="IR99" s="27">
        <f t="shared" si="213"/>
        <v>0</v>
      </c>
      <c r="IS99" s="27">
        <f t="shared" si="213"/>
        <v>0</v>
      </c>
      <c r="IT99" s="27">
        <f t="shared" si="213"/>
        <v>0</v>
      </c>
      <c r="IU99" s="27">
        <f t="shared" si="213"/>
        <v>0</v>
      </c>
      <c r="IV99" s="27">
        <f t="shared" si="213"/>
        <v>0</v>
      </c>
      <c r="IW99" s="27">
        <f t="shared" si="213"/>
        <v>0</v>
      </c>
      <c r="IX99" s="27">
        <f t="shared" si="213"/>
        <v>0</v>
      </c>
      <c r="IY99" s="27">
        <f t="shared" ref="IY99:LJ99" si="214">SUM(IY100:IY103)</f>
        <v>0</v>
      </c>
      <c r="IZ99" s="27">
        <f t="shared" si="214"/>
        <v>0</v>
      </c>
      <c r="JA99" s="27">
        <f t="shared" si="214"/>
        <v>0</v>
      </c>
      <c r="JB99" s="27">
        <f t="shared" si="214"/>
        <v>0</v>
      </c>
      <c r="JC99" s="27">
        <f t="shared" si="214"/>
        <v>0</v>
      </c>
      <c r="JD99" s="27">
        <f t="shared" si="214"/>
        <v>0</v>
      </c>
      <c r="JE99" s="27">
        <f t="shared" si="214"/>
        <v>0</v>
      </c>
      <c r="JF99" s="27">
        <f t="shared" si="214"/>
        <v>0</v>
      </c>
      <c r="JG99" s="27">
        <f t="shared" si="214"/>
        <v>0</v>
      </c>
      <c r="JH99" s="27">
        <f t="shared" si="214"/>
        <v>0</v>
      </c>
      <c r="JI99" s="27">
        <f t="shared" si="214"/>
        <v>0</v>
      </c>
      <c r="JJ99" s="27">
        <f t="shared" si="214"/>
        <v>0</v>
      </c>
      <c r="JK99" s="27">
        <f t="shared" si="214"/>
        <v>0</v>
      </c>
      <c r="JL99" s="27">
        <f t="shared" si="214"/>
        <v>0</v>
      </c>
      <c r="JM99" s="27">
        <f t="shared" si="214"/>
        <v>0</v>
      </c>
      <c r="JN99" s="27">
        <f t="shared" si="214"/>
        <v>0</v>
      </c>
      <c r="JO99" s="27">
        <f t="shared" si="214"/>
        <v>0</v>
      </c>
      <c r="JP99" s="27">
        <f t="shared" si="214"/>
        <v>0</v>
      </c>
      <c r="JQ99" s="27">
        <f t="shared" si="214"/>
        <v>0</v>
      </c>
      <c r="JR99" s="27">
        <f t="shared" si="214"/>
        <v>0</v>
      </c>
      <c r="JS99" s="27">
        <f t="shared" si="214"/>
        <v>0</v>
      </c>
      <c r="JT99" s="27">
        <f t="shared" si="214"/>
        <v>0</v>
      </c>
      <c r="JU99" s="27">
        <f t="shared" si="214"/>
        <v>0</v>
      </c>
      <c r="JV99" s="27">
        <f t="shared" si="214"/>
        <v>0</v>
      </c>
      <c r="JW99" s="27">
        <f t="shared" si="214"/>
        <v>0</v>
      </c>
      <c r="JX99" s="27">
        <f t="shared" si="214"/>
        <v>0</v>
      </c>
      <c r="JY99" s="27">
        <f t="shared" si="214"/>
        <v>0</v>
      </c>
      <c r="JZ99" s="27">
        <f t="shared" si="214"/>
        <v>0</v>
      </c>
      <c r="KA99" s="27">
        <f t="shared" si="214"/>
        <v>0</v>
      </c>
      <c r="KB99" s="27">
        <f t="shared" si="214"/>
        <v>0</v>
      </c>
      <c r="KC99" s="27">
        <f t="shared" si="214"/>
        <v>0</v>
      </c>
      <c r="KD99" s="27">
        <f t="shared" si="214"/>
        <v>0</v>
      </c>
      <c r="KE99" s="27">
        <f t="shared" si="214"/>
        <v>0</v>
      </c>
      <c r="KF99" s="27">
        <f t="shared" si="214"/>
        <v>0</v>
      </c>
      <c r="KG99" s="27">
        <f t="shared" si="214"/>
        <v>0</v>
      </c>
      <c r="KH99" s="27">
        <f t="shared" si="214"/>
        <v>0</v>
      </c>
      <c r="KI99" s="27">
        <f t="shared" si="214"/>
        <v>0</v>
      </c>
      <c r="KJ99" s="27">
        <f t="shared" si="214"/>
        <v>0</v>
      </c>
      <c r="KK99" s="27">
        <f t="shared" si="214"/>
        <v>0</v>
      </c>
      <c r="KL99" s="27">
        <f t="shared" si="214"/>
        <v>0</v>
      </c>
      <c r="KM99" s="27">
        <f t="shared" si="214"/>
        <v>0</v>
      </c>
      <c r="KN99" s="27">
        <f t="shared" si="214"/>
        <v>0</v>
      </c>
      <c r="KO99" s="27">
        <f t="shared" si="214"/>
        <v>0</v>
      </c>
      <c r="KP99" s="27">
        <f t="shared" si="214"/>
        <v>0</v>
      </c>
      <c r="KQ99" s="27">
        <f t="shared" si="214"/>
        <v>0</v>
      </c>
      <c r="KR99" s="27">
        <f t="shared" si="214"/>
        <v>0</v>
      </c>
      <c r="KS99" s="27">
        <f t="shared" si="214"/>
        <v>0</v>
      </c>
      <c r="KT99" s="27">
        <f t="shared" si="214"/>
        <v>0</v>
      </c>
      <c r="KU99" s="27">
        <f t="shared" si="214"/>
        <v>0</v>
      </c>
      <c r="KV99" s="27">
        <f t="shared" si="214"/>
        <v>0</v>
      </c>
      <c r="KW99" s="27">
        <f t="shared" si="214"/>
        <v>0</v>
      </c>
      <c r="KX99" s="27">
        <f t="shared" si="214"/>
        <v>0</v>
      </c>
      <c r="KY99" s="27">
        <f t="shared" si="214"/>
        <v>0</v>
      </c>
      <c r="KZ99" s="27">
        <f t="shared" si="214"/>
        <v>0</v>
      </c>
      <c r="LA99" s="27">
        <f t="shared" si="214"/>
        <v>0</v>
      </c>
      <c r="LB99" s="27">
        <f t="shared" si="214"/>
        <v>0</v>
      </c>
      <c r="LC99" s="27">
        <f t="shared" si="214"/>
        <v>0</v>
      </c>
      <c r="LD99" s="27">
        <f t="shared" si="214"/>
        <v>0</v>
      </c>
      <c r="LE99" s="27">
        <f t="shared" si="214"/>
        <v>0</v>
      </c>
      <c r="LF99" s="27">
        <f t="shared" si="214"/>
        <v>0</v>
      </c>
      <c r="LG99" s="27">
        <f t="shared" si="214"/>
        <v>0</v>
      </c>
      <c r="LH99" s="27">
        <f t="shared" si="214"/>
        <v>0</v>
      </c>
      <c r="LI99" s="27">
        <f t="shared" si="214"/>
        <v>0</v>
      </c>
      <c r="LJ99" s="27">
        <f t="shared" si="214"/>
        <v>0</v>
      </c>
      <c r="LK99" s="27">
        <f t="shared" ref="LK99:NB99" si="215">SUM(LK100:LK103)</f>
        <v>0</v>
      </c>
      <c r="LL99" s="27">
        <f t="shared" si="215"/>
        <v>0</v>
      </c>
      <c r="LM99" s="27">
        <f t="shared" si="215"/>
        <v>0</v>
      </c>
      <c r="LN99" s="27">
        <f t="shared" si="215"/>
        <v>0</v>
      </c>
      <c r="LO99" s="27">
        <f t="shared" si="215"/>
        <v>0</v>
      </c>
      <c r="LP99" s="27">
        <f t="shared" si="215"/>
        <v>0</v>
      </c>
      <c r="LQ99" s="27">
        <f t="shared" si="215"/>
        <v>0</v>
      </c>
      <c r="LR99" s="27">
        <f t="shared" si="215"/>
        <v>0</v>
      </c>
      <c r="LS99" s="27">
        <f t="shared" si="215"/>
        <v>0</v>
      </c>
      <c r="LT99" s="27">
        <f t="shared" si="215"/>
        <v>0</v>
      </c>
      <c r="LU99" s="27">
        <f t="shared" si="215"/>
        <v>0</v>
      </c>
      <c r="LV99" s="27">
        <f t="shared" si="215"/>
        <v>0</v>
      </c>
      <c r="LW99" s="27">
        <f t="shared" si="215"/>
        <v>0</v>
      </c>
      <c r="LX99" s="27">
        <f t="shared" si="215"/>
        <v>0</v>
      </c>
      <c r="LY99" s="27">
        <f t="shared" si="215"/>
        <v>0</v>
      </c>
      <c r="LZ99" s="27">
        <f t="shared" si="215"/>
        <v>0</v>
      </c>
      <c r="MA99" s="27">
        <f t="shared" si="215"/>
        <v>0</v>
      </c>
      <c r="MB99" s="27">
        <f t="shared" si="215"/>
        <v>0</v>
      </c>
      <c r="MC99" s="27">
        <f t="shared" si="215"/>
        <v>0</v>
      </c>
      <c r="MD99" s="27">
        <f t="shared" si="215"/>
        <v>0</v>
      </c>
      <c r="ME99" s="27">
        <f t="shared" si="215"/>
        <v>0</v>
      </c>
      <c r="MF99" s="27">
        <f t="shared" si="215"/>
        <v>0</v>
      </c>
      <c r="MG99" s="27">
        <f t="shared" si="215"/>
        <v>0</v>
      </c>
      <c r="MH99" s="27">
        <f t="shared" si="215"/>
        <v>0</v>
      </c>
      <c r="MI99" s="27">
        <f t="shared" si="215"/>
        <v>0</v>
      </c>
      <c r="MJ99" s="27">
        <f t="shared" si="215"/>
        <v>0</v>
      </c>
      <c r="MK99" s="27">
        <f t="shared" si="215"/>
        <v>0</v>
      </c>
      <c r="ML99" s="27">
        <f t="shared" si="215"/>
        <v>0</v>
      </c>
      <c r="MM99" s="27">
        <f t="shared" si="215"/>
        <v>0</v>
      </c>
      <c r="MN99" s="27">
        <f t="shared" si="215"/>
        <v>0</v>
      </c>
      <c r="MO99" s="27">
        <f t="shared" si="215"/>
        <v>0</v>
      </c>
      <c r="MP99" s="27">
        <f t="shared" si="215"/>
        <v>0</v>
      </c>
      <c r="MQ99" s="27">
        <f t="shared" si="215"/>
        <v>0</v>
      </c>
      <c r="MR99" s="27">
        <f t="shared" si="215"/>
        <v>0</v>
      </c>
      <c r="MS99" s="27">
        <f t="shared" si="215"/>
        <v>0</v>
      </c>
      <c r="MT99" s="27">
        <f t="shared" si="215"/>
        <v>0</v>
      </c>
      <c r="MU99" s="27">
        <f t="shared" si="215"/>
        <v>0</v>
      </c>
      <c r="MV99" s="27">
        <f t="shared" si="215"/>
        <v>0</v>
      </c>
      <c r="MW99" s="27">
        <f t="shared" si="215"/>
        <v>0</v>
      </c>
      <c r="MX99" s="27">
        <f t="shared" si="215"/>
        <v>0</v>
      </c>
      <c r="MY99" s="27">
        <f t="shared" si="215"/>
        <v>0</v>
      </c>
      <c r="MZ99" s="27">
        <f t="shared" si="215"/>
        <v>0</v>
      </c>
      <c r="NA99" s="27">
        <f t="shared" si="215"/>
        <v>0</v>
      </c>
      <c r="NB99" s="27">
        <f t="shared" si="215"/>
        <v>0</v>
      </c>
    </row>
    <row r="100" spans="1:366" ht="15" hidden="1" customHeight="1" outlineLevel="1">
      <c r="A100" s="2" t="s">
        <v>165</v>
      </c>
      <c r="B100" s="5">
        <f>IFERROR(SUMIF([1]Transferencias!$P$7:$Q$359,CONCATENATE("06",RIGHT(CONCATENATE("0",DAY(B4)),2),RIGHT(CONCATENATE("0",MONTH(B4)),2)),[1]Transferencias!$Q$7:$Q$359),0)</f>
        <v>0</v>
      </c>
      <c r="C100" s="5">
        <f>IFERROR(SUMIF([1]Transferencias!$P$7:$Q$359,CONCATENATE("06",RIGHT(CONCATENATE("0",DAY(C4)),2),RIGHT(CONCATENATE("0",MONTH(C4)),2)),[1]Transferencias!$Q$7:$Q$359),0)</f>
        <v>0</v>
      </c>
      <c r="D100" s="5">
        <f>IFERROR(SUMIF([1]Transferencias!$P$7:$Q$359,CONCATENATE("06",RIGHT(CONCATENATE("0",DAY(D4)),2),RIGHT(CONCATENATE("0",MONTH(D4)),2)),[1]Transferencias!$Q$7:$Q$359),0)</f>
        <v>0</v>
      </c>
      <c r="E100" s="5">
        <f>IFERROR(SUMIF([1]Transferencias!$P$7:$Q$359,CONCATENATE("06",RIGHT(CONCATENATE("0",DAY(E4)),2),RIGHT(CONCATENATE("0",MONTH(E4)),2)),[1]Transferencias!$Q$7:$Q$359),0)</f>
        <v>0</v>
      </c>
      <c r="F100" s="5">
        <f>IFERROR(SUMIF([1]Transferencias!$P$7:$Q$359,CONCATENATE("06",RIGHT(CONCATENATE("0",DAY(F4)),2),RIGHT(CONCATENATE("0",MONTH(F4)),2)),[1]Transferencias!$Q$7:$Q$359),0)</f>
        <v>0</v>
      </c>
      <c r="G100" s="5">
        <f>IFERROR(SUMIF([1]Transferencias!$P$7:$Q$359,CONCATENATE("06",RIGHT(CONCATENATE("0",DAY(G4)),2),RIGHT(CONCATENATE("0",MONTH(G4)),2)),[1]Transferencias!$Q$7:$Q$359),0)</f>
        <v>0</v>
      </c>
      <c r="H100" s="5">
        <f>IFERROR(SUMIF([1]Transferencias!$P$7:$Q$359,CONCATENATE("06",RIGHT(CONCATENATE("0",DAY(H4)),2),RIGHT(CONCATENATE("0",MONTH(H4)),2)),[1]Transferencias!$Q$7:$Q$359),0)</f>
        <v>0</v>
      </c>
      <c r="I100" s="5">
        <f>IFERROR(SUMIF([1]Transferencias!$P$7:$Q$359,CONCATENATE("06",RIGHT(CONCATENATE("0",DAY(I4)),2),RIGHT(CONCATENATE("0",MONTH(I4)),2)),[1]Transferencias!$Q$7:$Q$359),0)</f>
        <v>0</v>
      </c>
      <c r="J100" s="5">
        <f>IFERROR(SUMIF([1]Transferencias!$P$7:$Q$359,CONCATENATE("06",RIGHT(CONCATENATE("0",DAY(J4)),2),RIGHT(CONCATENATE("0",MONTH(J4)),2)),[1]Transferencias!$Q$7:$Q$359),0)</f>
        <v>0</v>
      </c>
      <c r="K100" s="5">
        <f>IFERROR(SUMIF([1]Transferencias!$P$7:$Q$359,CONCATENATE("06",RIGHT(CONCATENATE("0",DAY(K4)),2),RIGHT(CONCATENATE("0",MONTH(K4)),2)),[1]Transferencias!$Q$7:$Q$359),0)</f>
        <v>0</v>
      </c>
      <c r="L100" s="5">
        <f>IFERROR(SUMIF([1]Transferencias!$P$7:$Q$359,CONCATENATE("06",RIGHT(CONCATENATE("0",DAY(L4)),2),RIGHT(CONCATENATE("0",MONTH(L4)),2)),[1]Transferencias!$Q$7:$Q$359),0)</f>
        <v>0</v>
      </c>
      <c r="M100" s="5">
        <f>IFERROR(SUMIF([1]Transferencias!$P$7:$Q$359,CONCATENATE("06",RIGHT(CONCATENATE("0",DAY(M4)),2),RIGHT(CONCATENATE("0",MONTH(M4)),2)),[1]Transferencias!$Q$7:$Q$359),0)</f>
        <v>0</v>
      </c>
      <c r="N100" s="5">
        <f>IFERROR(SUMIF([1]Transferencias!$P$7:$Q$359,CONCATENATE("06",RIGHT(CONCATENATE("0",DAY(N4)),2),RIGHT(CONCATENATE("0",MONTH(N4)),2)),[1]Transferencias!$Q$7:$Q$359),0)</f>
        <v>0</v>
      </c>
      <c r="O100" s="5">
        <f>IFERROR(SUMIF([1]Transferencias!$P$7:$Q$359,CONCATENATE("06",RIGHT(CONCATENATE("0",DAY(O4)),2),RIGHT(CONCATENATE("0",MONTH(O4)),2)),[1]Transferencias!$Q$7:$Q$359),0)</f>
        <v>0</v>
      </c>
      <c r="P100" s="5">
        <f>IFERROR(SUMIF([1]Transferencias!$P$7:$Q$359,CONCATENATE("06",RIGHT(CONCATENATE("0",DAY(P4)),2),RIGHT(CONCATENATE("0",MONTH(P4)),2)),[1]Transferencias!$Q$7:$Q$359),0)</f>
        <v>0</v>
      </c>
      <c r="Q100" s="5">
        <f>IFERROR(SUMIF([1]Transferencias!$P$7:$Q$359,CONCATENATE("06",RIGHT(CONCATENATE("0",DAY(Q4)),2),RIGHT(CONCATENATE("0",MONTH(Q4)),2)),[1]Transferencias!$Q$7:$Q$359),0)</f>
        <v>0</v>
      </c>
      <c r="R100" s="5">
        <f>IFERROR(SUMIF([1]Transferencias!$P$7:$Q$359,CONCATENATE("06",RIGHT(CONCATENATE("0",DAY(R4)),2),RIGHT(CONCATENATE("0",MONTH(R4)),2)),[1]Transferencias!$Q$7:$Q$359),0)</f>
        <v>0</v>
      </c>
      <c r="S100" s="5">
        <f>IFERROR(SUMIF([1]Transferencias!$P$7:$Q$359,CONCATENATE("06",RIGHT(CONCATENATE("0",DAY(S4)),2),RIGHT(CONCATENATE("0",MONTH(S4)),2)),[1]Transferencias!$Q$7:$Q$359),0)</f>
        <v>0</v>
      </c>
      <c r="T100" s="5">
        <f>IFERROR(SUMIF([1]Transferencias!$P$7:$Q$359,CONCATENATE("06",RIGHT(CONCATENATE("0",DAY(T4)),2),RIGHT(CONCATENATE("0",MONTH(T4)),2)),[1]Transferencias!$Q$7:$Q$359),0)</f>
        <v>0</v>
      </c>
      <c r="U100" s="5">
        <f>IFERROR(SUMIF([1]Transferencias!$P$7:$Q$359,CONCATENATE("06",RIGHT(CONCATENATE("0",DAY(U4)),2),RIGHT(CONCATENATE("0",MONTH(U4)),2)),[1]Transferencias!$Q$7:$Q$359),0)</f>
        <v>0</v>
      </c>
      <c r="V100" s="5">
        <f>IFERROR(SUMIF([1]Transferencias!$P$7:$Q$359,CONCATENATE("06",RIGHT(CONCATENATE("0",DAY(V4)),2),RIGHT(CONCATENATE("0",MONTH(V4)),2)),[1]Transferencias!$Q$7:$Q$359),0)</f>
        <v>0</v>
      </c>
      <c r="W100" s="5">
        <f>IFERROR(SUMIF([1]Transferencias!$P$7:$Q$359,CONCATENATE("06",RIGHT(CONCATENATE("0",DAY(W4)),2),RIGHT(CONCATENATE("0",MONTH(W4)),2)),[1]Transferencias!$Q$7:$Q$359),0)</f>
        <v>0</v>
      </c>
      <c r="X100" s="5">
        <f>IFERROR(SUMIF([1]Transferencias!$P$7:$Q$359,CONCATENATE("06",RIGHT(CONCATENATE("0",DAY(X4)),2),RIGHT(CONCATENATE("0",MONTH(X4)),2)),[1]Transferencias!$Q$7:$Q$359),0)</f>
        <v>0</v>
      </c>
      <c r="Y100" s="5">
        <f>IFERROR(SUMIF([1]Transferencias!$P$7:$Q$359,CONCATENATE("06",RIGHT(CONCATENATE("0",DAY(Y4)),2),RIGHT(CONCATENATE("0",MONTH(Y4)),2)),[1]Transferencias!$Q$7:$Q$359),0)</f>
        <v>0</v>
      </c>
      <c r="Z100" s="5">
        <f>IFERROR(SUMIF([1]Transferencias!$P$7:$Q$359,CONCATENATE("06",RIGHT(CONCATENATE("0",DAY(Z4)),2),RIGHT(CONCATENATE("0",MONTH(Z4)),2)),[1]Transferencias!$Q$7:$Q$359),0)</f>
        <v>0</v>
      </c>
      <c r="AA100" s="5">
        <f>IFERROR(SUMIF([1]Transferencias!$P$7:$Q$359,CONCATENATE("06",RIGHT(CONCATENATE("0",DAY(AA4)),2),RIGHT(CONCATENATE("0",MONTH(AA4)),2)),[1]Transferencias!$Q$7:$Q$359),0)</f>
        <v>0</v>
      </c>
      <c r="AB100" s="5">
        <f>IFERROR(SUMIF([1]Transferencias!$P$7:$Q$359,CONCATENATE("06",RIGHT(CONCATENATE("0",DAY(AB4)),2),RIGHT(CONCATENATE("0",MONTH(AB4)),2)),[1]Transferencias!$Q$7:$Q$359),0)</f>
        <v>0</v>
      </c>
      <c r="AC100" s="5">
        <f>IFERROR(SUMIF([1]Transferencias!$P$7:$Q$359,CONCATENATE("06",RIGHT(CONCATENATE("0",DAY(AC4)),2),RIGHT(CONCATENATE("0",MONTH(AC4)),2)),[1]Transferencias!$Q$7:$Q$359),0)</f>
        <v>0</v>
      </c>
      <c r="AD100" s="5">
        <f>IFERROR(SUMIF([1]Transferencias!$P$7:$Q$359,CONCATENATE("06",RIGHT(CONCATENATE("0",DAY(AD4)),2),RIGHT(CONCATENATE("0",MONTH(AD4)),2)),[1]Transferencias!$Q$7:$Q$359),0)</f>
        <v>0</v>
      </c>
      <c r="AE100" s="5">
        <f>IFERROR(SUMIF([1]Transferencias!$P$7:$Q$359,CONCATENATE("06",RIGHT(CONCATENATE("0",DAY(AE4)),2),RIGHT(CONCATENATE("0",MONTH(AE4)),2)),[1]Transferencias!$Q$7:$Q$359),0)</f>
        <v>0</v>
      </c>
      <c r="AF100" s="5">
        <f>IFERROR(SUMIF([1]Transferencias!$P$7:$Q$359,CONCATENATE("06",RIGHT(CONCATENATE("0",DAY(AF4)),2),RIGHT(CONCATENATE("0",MONTH(AF4)),2)),[1]Transferencias!$Q$7:$Q$359),0)</f>
        <v>0</v>
      </c>
      <c r="AG100" s="5">
        <f>IFERROR(SUMIF([1]Transferencias!$P$7:$Q$359,CONCATENATE("06",RIGHT(CONCATENATE("0",DAY(AG4)),2),RIGHT(CONCATENATE("0",MONTH(AG4)),2)),[1]Transferencias!$Q$7:$Q$359),0)</f>
        <v>0</v>
      </c>
      <c r="AH100" s="5">
        <f>IFERROR(SUMIF([1]Transferencias!$P$7:$Q$359,CONCATENATE("06",RIGHT(CONCATENATE("0",DAY(AH4)),2),RIGHT(CONCATENATE("0",MONTH(AH4)),2)),[1]Transferencias!$Q$7:$Q$359),0)</f>
        <v>0</v>
      </c>
      <c r="AI100" s="5">
        <f>IFERROR(SUMIF([1]Transferencias!$P$7:$Q$359,CONCATENATE("06",RIGHT(CONCATENATE("0",DAY(AI4)),2),RIGHT(CONCATENATE("0",MONTH(AI4)),2)),[1]Transferencias!$Q$7:$Q$359),0)</f>
        <v>0</v>
      </c>
      <c r="AJ100" s="5">
        <f>IFERROR(SUMIF([1]Transferencias!$P$7:$Q$359,CONCATENATE("06",RIGHT(CONCATENATE("0",DAY(AJ4)),2),RIGHT(CONCATENATE("0",MONTH(AJ4)),2)),[1]Transferencias!$Q$7:$Q$359),0)</f>
        <v>0</v>
      </c>
      <c r="AK100" s="5">
        <f>IFERROR(SUMIF([1]Transferencias!$P$7:$Q$359,CONCATENATE("06",RIGHT(CONCATENATE("0",DAY(AK4)),2),RIGHT(CONCATENATE("0",MONTH(AK4)),2)),[1]Transferencias!$Q$7:$Q$359),0)</f>
        <v>0</v>
      </c>
      <c r="AL100" s="5">
        <f>IFERROR(SUMIF([1]Transferencias!$P$7:$Q$359,CONCATENATE("06",RIGHT(CONCATENATE("0",DAY(AL4)),2),RIGHT(CONCATENATE("0",MONTH(AL4)),2)),[1]Transferencias!$Q$7:$Q$359),0)</f>
        <v>0</v>
      </c>
      <c r="AM100" s="5">
        <f>IFERROR(SUMIF([1]Transferencias!$P$7:$Q$359,CONCATENATE("06",RIGHT(CONCATENATE("0",DAY(AM4)),2),RIGHT(CONCATENATE("0",MONTH(AM4)),2)),[1]Transferencias!$Q$7:$Q$359),0)</f>
        <v>0</v>
      </c>
      <c r="AN100" s="5">
        <f>IFERROR(SUMIF([1]Transferencias!$P$7:$Q$359,CONCATENATE("06",RIGHT(CONCATENATE("0",DAY(AN4)),2),RIGHT(CONCATENATE("0",MONTH(AN4)),2)),[1]Transferencias!$Q$7:$Q$359),0)</f>
        <v>0</v>
      </c>
      <c r="AO100" s="5">
        <f>IFERROR(SUMIF([1]Transferencias!$P$7:$Q$359,CONCATENATE("06",RIGHT(CONCATENATE("0",DAY(AO4)),2),RIGHT(CONCATENATE("0",MONTH(AO4)),2)),[1]Transferencias!$Q$7:$Q$359),0)</f>
        <v>0</v>
      </c>
      <c r="AP100" s="5">
        <f>IFERROR(SUMIF([1]Transferencias!$P$7:$Q$359,CONCATENATE("06",RIGHT(CONCATENATE("0",DAY(AP4)),2),RIGHT(CONCATENATE("0",MONTH(AP4)),2)),[1]Transferencias!$Q$7:$Q$359),0)</f>
        <v>0</v>
      </c>
      <c r="AQ100" s="5">
        <f>IFERROR(SUMIF([1]Transferencias!$P$7:$Q$359,CONCATENATE("06",RIGHT(CONCATENATE("0",DAY(AQ4)),2),RIGHT(CONCATENATE("0",MONTH(AQ4)),2)),[1]Transferencias!$Q$7:$Q$359),0)</f>
        <v>0</v>
      </c>
      <c r="AR100" s="5">
        <f>IFERROR(SUMIF([1]Transferencias!$P$7:$Q$359,CONCATENATE("06",RIGHT(CONCATENATE("0",DAY(AR4)),2),RIGHT(CONCATENATE("0",MONTH(AR4)),2)),[1]Transferencias!$Q$7:$Q$359),0)</f>
        <v>0</v>
      </c>
      <c r="AS100" s="5">
        <f>IFERROR(SUMIF([1]Transferencias!$P$7:$Q$359,CONCATENATE("06",RIGHT(CONCATENATE("0",DAY(AS4)),2),RIGHT(CONCATENATE("0",MONTH(AS4)),2)),[1]Transferencias!$Q$7:$Q$359),0)</f>
        <v>0</v>
      </c>
      <c r="AT100" s="5">
        <f>IFERROR(SUMIF([1]Transferencias!$P$7:$Q$359,CONCATENATE("06",RIGHT(CONCATENATE("0",DAY(AT4)),2),RIGHT(CONCATENATE("0",MONTH(AT4)),2)),[1]Transferencias!$Q$7:$Q$359),0)</f>
        <v>0</v>
      </c>
      <c r="AU100" s="5">
        <f>IFERROR(SUMIF([1]Transferencias!$P$7:$Q$359,CONCATENATE("06",RIGHT(CONCATENATE("0",DAY(AU4)),2),RIGHT(CONCATENATE("0",MONTH(AU4)),2)),[1]Transferencias!$Q$7:$Q$359),0)</f>
        <v>0</v>
      </c>
      <c r="AV100" s="5">
        <f>IFERROR(SUMIF([1]Transferencias!$P$7:$Q$359,CONCATENATE("06",RIGHT(CONCATENATE("0",DAY(AV4)),2),RIGHT(CONCATENATE("0",MONTH(AV4)),2)),[1]Transferencias!$Q$7:$Q$359),0)</f>
        <v>0</v>
      </c>
      <c r="AW100" s="5">
        <f>IFERROR(SUMIF([1]Transferencias!$P$7:$Q$359,CONCATENATE("06",RIGHT(CONCATENATE("0",DAY(AW4)),2),RIGHT(CONCATENATE("0",MONTH(AW4)),2)),[1]Transferencias!$Q$7:$Q$359),0)</f>
        <v>0</v>
      </c>
      <c r="AX100" s="5">
        <f>IFERROR(SUMIF([1]Transferencias!$P$7:$Q$359,CONCATENATE("06",RIGHT(CONCATENATE("0",DAY(AX4)),2),RIGHT(CONCATENATE("0",MONTH(AX4)),2)),[1]Transferencias!$Q$7:$Q$359),0)</f>
        <v>0</v>
      </c>
      <c r="AY100" s="5">
        <f>IFERROR(SUMIF([1]Transferencias!$P$7:$Q$359,CONCATENATE("06",RIGHT(CONCATENATE("0",DAY(AY4)),2),RIGHT(CONCATENATE("0",MONTH(AY4)),2)),[1]Transferencias!$Q$7:$Q$359),0)</f>
        <v>0</v>
      </c>
      <c r="AZ100" s="5">
        <f>IFERROR(SUMIF([1]Transferencias!$P$7:$Q$359,CONCATENATE("06",RIGHT(CONCATENATE("0",DAY(AZ4)),2),RIGHT(CONCATENATE("0",MONTH(AZ4)),2)),[1]Transferencias!$Q$7:$Q$359),0)</f>
        <v>0</v>
      </c>
      <c r="BA100" s="5">
        <f>IFERROR(SUMIF([1]Transferencias!$P$7:$Q$359,CONCATENATE("06",RIGHT(CONCATENATE("0",DAY(BA4)),2),RIGHT(CONCATENATE("0",MONTH(BA4)),2)),[1]Transferencias!$Q$7:$Q$359),0)</f>
        <v>0</v>
      </c>
      <c r="BB100" s="5">
        <f>IFERROR(SUMIF([1]Transferencias!$P$7:$Q$359,CONCATENATE("06",RIGHT(CONCATENATE("0",DAY(BB4)),2),RIGHT(CONCATENATE("0",MONTH(BB4)),2)),[1]Transferencias!$Q$7:$Q$359),0)</f>
        <v>0</v>
      </c>
      <c r="BC100" s="5">
        <f>IFERROR(SUMIF([1]Transferencias!$P$7:$Q$359,CONCATENATE("06",RIGHT(CONCATENATE("0",DAY(BC4)),2),RIGHT(CONCATENATE("0",MONTH(BC4)),2)),[1]Transferencias!$Q$7:$Q$359),0)</f>
        <v>0</v>
      </c>
      <c r="BD100" s="5">
        <f>IFERROR(SUMIF([1]Transferencias!$P$7:$Q$359,CONCATENATE("06",RIGHT(CONCATENATE("0",DAY(BD4)),2),RIGHT(CONCATENATE("0",MONTH(BD4)),2)),[1]Transferencias!$Q$7:$Q$359),0)</f>
        <v>0</v>
      </c>
      <c r="BE100" s="5">
        <f>IFERROR(SUMIF([1]Transferencias!$P$7:$Q$359,CONCATENATE("06",RIGHT(CONCATENATE("0",DAY(BE4)),2),RIGHT(CONCATENATE("0",MONTH(BE4)),2)),[1]Transferencias!$Q$7:$Q$359),0)</f>
        <v>0</v>
      </c>
      <c r="BF100" s="5">
        <f>IFERROR(SUMIF([1]Transferencias!$P$7:$Q$359,CONCATENATE("06",RIGHT(CONCATENATE("0",DAY(BF4)),2),RIGHT(CONCATENATE("0",MONTH(BF4)),2)),[1]Transferencias!$Q$7:$Q$359),0)</f>
        <v>0</v>
      </c>
      <c r="BG100" s="5">
        <f>IFERROR(SUMIF([1]Transferencias!$P$7:$Q$359,CONCATENATE("06",RIGHT(CONCATENATE("0",DAY(BG4)),2),RIGHT(CONCATENATE("0",MONTH(BG4)),2)),[1]Transferencias!$Q$7:$Q$359),0)</f>
        <v>0</v>
      </c>
      <c r="BH100" s="5">
        <f>IFERROR(SUMIF([1]Transferencias!$P$7:$Q$359,CONCATENATE("06",RIGHT(CONCATENATE("0",DAY(BH4)),2),RIGHT(CONCATENATE("0",MONTH(BH4)),2)),[1]Transferencias!$Q$7:$Q$359),0)</f>
        <v>0</v>
      </c>
      <c r="BI100" s="5">
        <f>IFERROR(SUMIF([1]Transferencias!$P$7:$Q$359,CONCATENATE("06",RIGHT(CONCATENATE("0",DAY(BI4)),2),RIGHT(CONCATENATE("0",MONTH(BI4)),2)),[1]Transferencias!$Q$7:$Q$359),0)</f>
        <v>0</v>
      </c>
      <c r="BJ100" s="5">
        <f>IFERROR(SUMIF([1]Transferencias!$P$7:$Q$359,CONCATENATE("06",RIGHT(CONCATENATE("0",DAY(BJ4)),2),RIGHT(CONCATENATE("0",MONTH(BJ4)),2)),[1]Transferencias!$Q$7:$Q$359),0)</f>
        <v>0</v>
      </c>
      <c r="BK100" s="5">
        <f>IFERROR(SUMIF([1]Transferencias!$P$7:$Q$359,CONCATENATE("06",RIGHT(CONCATENATE("0",DAY(BK4)),2),RIGHT(CONCATENATE("0",MONTH(BK4)),2)),[1]Transferencias!$Q$7:$Q$359),0)</f>
        <v>0</v>
      </c>
      <c r="BL100" s="5">
        <f>IFERROR(SUMIF([1]Transferencias!$P$7:$Q$359,CONCATENATE("06",RIGHT(CONCATENATE("0",DAY(BL4)),2),RIGHT(CONCATENATE("0",MONTH(BL4)),2)),[1]Transferencias!$Q$7:$Q$359),0)</f>
        <v>0</v>
      </c>
      <c r="BM100" s="5">
        <f>IFERROR(SUMIF([1]Transferencias!$P$7:$Q$359,CONCATENATE("06",RIGHT(CONCATENATE("0",DAY(BM4)),2),RIGHT(CONCATENATE("0",MONTH(BM4)),2)),[1]Transferencias!$Q$7:$Q$359),0)</f>
        <v>0</v>
      </c>
      <c r="BN100" s="5">
        <f>IFERROR(SUMIF([1]Transferencias!$P$7:$Q$359,CONCATENATE("06",RIGHT(CONCATENATE("0",DAY(BN4)),2),RIGHT(CONCATENATE("0",MONTH(BN4)),2)),[1]Transferencias!$Q$7:$Q$359),0)</f>
        <v>0</v>
      </c>
      <c r="BO100" s="5">
        <f>IFERROR(SUMIF([1]Transferencias!$P$7:$Q$359,CONCATENATE("06",RIGHT(CONCATENATE("0",DAY(BO4)),2),RIGHT(CONCATENATE("0",MONTH(BO4)),2)),[1]Transferencias!$Q$7:$Q$359),0)</f>
        <v>0</v>
      </c>
      <c r="BP100" s="5">
        <f>IFERROR(SUMIF([1]Transferencias!$P$7:$Q$359,CONCATENATE("06",RIGHT(CONCATENATE("0",DAY(BP4)),2),RIGHT(CONCATENATE("0",MONTH(BP4)),2)),[1]Transferencias!$Q$7:$Q$359),0)</f>
        <v>0</v>
      </c>
      <c r="BQ100" s="5">
        <f>IFERROR(SUMIF([1]Transferencias!$P$7:$Q$359,CONCATENATE("06",RIGHT(CONCATENATE("0",DAY(BQ4)),2),RIGHT(CONCATENATE("0",MONTH(BQ4)),2)),[1]Transferencias!$Q$7:$Q$359),0)</f>
        <v>0</v>
      </c>
      <c r="BR100" s="5">
        <f>IFERROR(SUMIF([1]Transferencias!$P$7:$Q$359,CONCATENATE("06",RIGHT(CONCATENATE("0",DAY(BR4)),2),RIGHT(CONCATENATE("0",MONTH(BR4)),2)),[1]Transferencias!$Q$7:$Q$359),0)</f>
        <v>0</v>
      </c>
      <c r="BS100" s="5">
        <f>IFERROR(SUMIF([1]Transferencias!$P$7:$Q$359,CONCATENATE("06",RIGHT(CONCATENATE("0",DAY(BS4)),2),RIGHT(CONCATENATE("0",MONTH(BS4)),2)),[1]Transferencias!$Q$7:$Q$359),0)</f>
        <v>0</v>
      </c>
      <c r="BT100" s="5">
        <f>IFERROR(SUMIF([1]Transferencias!$P$7:$Q$359,CONCATENATE("06",RIGHT(CONCATENATE("0",DAY(BT4)),2),RIGHT(CONCATENATE("0",MONTH(BT4)),2)),[1]Transferencias!$Q$7:$Q$359),0)</f>
        <v>0</v>
      </c>
      <c r="BU100" s="5">
        <f>IFERROR(SUMIF([1]Transferencias!$P$7:$Q$359,CONCATENATE("06",RIGHT(CONCATENATE("0",DAY(BU4)),2),RIGHT(CONCATENATE("0",MONTH(BU4)),2)),[1]Transferencias!$Q$7:$Q$359),0)</f>
        <v>0</v>
      </c>
      <c r="BV100" s="5">
        <f>IFERROR(SUMIF([1]Transferencias!$P$7:$Q$359,CONCATENATE("06",RIGHT(CONCATENATE("0",DAY(BV4)),2),RIGHT(CONCATENATE("0",MONTH(BV4)),2)),[1]Transferencias!$Q$7:$Q$359),0)</f>
        <v>0</v>
      </c>
      <c r="BW100" s="5">
        <f>IFERROR(SUMIF([1]Transferencias!$P$7:$Q$359,CONCATENATE("06",RIGHT(CONCATENATE("0",DAY(BW4)),2),RIGHT(CONCATENATE("0",MONTH(BW4)),2)),[1]Transferencias!$Q$7:$Q$359),0)</f>
        <v>0</v>
      </c>
      <c r="BX100" s="5">
        <f>IFERROR(SUMIF([1]Transferencias!$P$7:$Q$359,CONCATENATE("06",RIGHT(CONCATENATE("0",DAY(BX4)),2),RIGHT(CONCATENATE("0",MONTH(BX4)),2)),[1]Transferencias!$Q$7:$Q$359),0)</f>
        <v>0</v>
      </c>
      <c r="BY100" s="5">
        <f>IFERROR(SUMIF([1]Transferencias!$P$7:$Q$359,CONCATENATE("06",RIGHT(CONCATENATE("0",DAY(BY4)),2),RIGHT(CONCATENATE("0",MONTH(BY4)),2)),[1]Transferencias!$Q$7:$Q$359),0)</f>
        <v>0</v>
      </c>
      <c r="BZ100" s="5">
        <f>IFERROR(SUMIF([1]Transferencias!$P$7:$Q$359,CONCATENATE("06",RIGHT(CONCATENATE("0",DAY(BZ4)),2),RIGHT(CONCATENATE("0",MONTH(BZ4)),2)),[1]Transferencias!$Q$7:$Q$359),0)</f>
        <v>0</v>
      </c>
      <c r="CA100" s="5">
        <f>IFERROR(SUMIF([1]Transferencias!$P$7:$Q$359,CONCATENATE("06",RIGHT(CONCATENATE("0",DAY(CA4)),2),RIGHT(CONCATENATE("0",MONTH(CA4)),2)),[1]Transferencias!$Q$7:$Q$359),0)</f>
        <v>0</v>
      </c>
      <c r="CB100" s="5">
        <f>IFERROR(SUMIF([1]Transferencias!$P$7:$Q$359,CONCATENATE("06",RIGHT(CONCATENATE("0",DAY(CB4)),2),RIGHT(CONCATENATE("0",MONTH(CB4)),2)),[1]Transferencias!$Q$7:$Q$359),0)</f>
        <v>0</v>
      </c>
      <c r="CC100" s="5">
        <f>IFERROR(SUMIF([1]Transferencias!$P$7:$Q$359,CONCATENATE("06",RIGHT(CONCATENATE("0",DAY(CC4)),2),RIGHT(CONCATENATE("0",MONTH(CC4)),2)),[1]Transferencias!$Q$7:$Q$359),0)</f>
        <v>0</v>
      </c>
      <c r="CD100" s="5">
        <f>IFERROR(SUMIF([1]Transferencias!$P$7:$Q$359,CONCATENATE("06",RIGHT(CONCATENATE("0",DAY(CD4)),2),RIGHT(CONCATENATE("0",MONTH(CD4)),2)),[1]Transferencias!$Q$7:$Q$359),0)</f>
        <v>0</v>
      </c>
      <c r="CE100" s="5">
        <f>IFERROR(SUMIF([1]Transferencias!$P$7:$Q$359,CONCATENATE("06",RIGHT(CONCATENATE("0",DAY(CE4)),2),RIGHT(CONCATENATE("0",MONTH(CE4)),2)),[1]Transferencias!$Q$7:$Q$359),0)</f>
        <v>0</v>
      </c>
      <c r="CF100" s="5">
        <f>IFERROR(SUMIF([1]Transferencias!$P$7:$Q$359,CONCATENATE("06",RIGHT(CONCATENATE("0",DAY(CF4)),2),RIGHT(CONCATENATE("0",MONTH(CF4)),2)),[1]Transferencias!$Q$7:$Q$359),0)</f>
        <v>0</v>
      </c>
      <c r="CG100" s="5">
        <f>IFERROR(SUMIF([1]Transferencias!$P$7:$Q$359,CONCATENATE("06",RIGHT(CONCATENATE("0",DAY(CG4)),2),RIGHT(CONCATENATE("0",MONTH(CG4)),2)),[1]Transferencias!$Q$7:$Q$359),0)</f>
        <v>0</v>
      </c>
      <c r="CH100" s="5">
        <f>IFERROR(SUMIF([1]Transferencias!$P$7:$Q$359,CONCATENATE("06",RIGHT(CONCATENATE("0",DAY(CH4)),2),RIGHT(CONCATENATE("0",MONTH(CH4)),2)),[1]Transferencias!$Q$7:$Q$359),0)</f>
        <v>0</v>
      </c>
      <c r="CI100" s="5">
        <f>IFERROR(SUMIF([1]Transferencias!$P$7:$Q$359,CONCATENATE("06",RIGHT(CONCATENATE("0",DAY(CI4)),2),RIGHT(CONCATENATE("0",MONTH(CI4)),2)),[1]Transferencias!$Q$7:$Q$359),0)</f>
        <v>0</v>
      </c>
      <c r="CJ100" s="5">
        <f>IFERROR(SUMIF([1]Transferencias!$P$7:$Q$359,CONCATENATE("06",RIGHT(CONCATENATE("0",DAY(CJ4)),2),RIGHT(CONCATENATE("0",MONTH(CJ4)),2)),[1]Transferencias!$Q$7:$Q$359),0)</f>
        <v>0</v>
      </c>
      <c r="CK100" s="5">
        <f>IFERROR(SUMIF([1]Transferencias!$P$7:$Q$359,CONCATENATE("06",RIGHT(CONCATENATE("0",DAY(CK4)),2),RIGHT(CONCATENATE("0",MONTH(CK4)),2)),[1]Transferencias!$Q$7:$Q$359),0)</f>
        <v>0</v>
      </c>
      <c r="CL100" s="5">
        <f>IFERROR(SUMIF([1]Transferencias!$P$7:$Q$359,CONCATENATE("06",RIGHT(CONCATENATE("0",DAY(CL4)),2),RIGHT(CONCATENATE("0",MONTH(CL4)),2)),[1]Transferencias!$Q$7:$Q$359),0)</f>
        <v>0</v>
      </c>
      <c r="CM100" s="5">
        <f>IFERROR(SUMIF([1]Transferencias!$P$7:$Q$359,CONCATENATE("06",RIGHT(CONCATENATE("0",DAY(CM4)),2),RIGHT(CONCATENATE("0",MONTH(CM4)),2)),[1]Transferencias!$Q$7:$Q$359),0)</f>
        <v>0</v>
      </c>
      <c r="CN100" s="5">
        <f>IFERROR(SUMIF([1]Transferencias!$P$7:$Q$359,CONCATENATE("06",RIGHT(CONCATENATE("0",DAY(CN4)),2),RIGHT(CONCATENATE("0",MONTH(CN4)),2)),[1]Transferencias!$Q$7:$Q$359),0)</f>
        <v>0</v>
      </c>
      <c r="CO100" s="5">
        <f>IFERROR(SUMIF([1]Transferencias!$P$7:$Q$359,CONCATENATE("06",RIGHT(CONCATENATE("0",DAY(CO4)),2),RIGHT(CONCATENATE("0",MONTH(CO4)),2)),[1]Transferencias!$Q$7:$Q$359),0)</f>
        <v>0</v>
      </c>
      <c r="CP100" s="5">
        <f>IFERROR(SUMIF([1]Transferencias!$P$7:$Q$359,CONCATENATE("06",RIGHT(CONCATENATE("0",DAY(CP4)),2),RIGHT(CONCATENATE("0",MONTH(CP4)),2)),[1]Transferencias!$Q$7:$Q$359),0)</f>
        <v>0</v>
      </c>
      <c r="CQ100" s="5">
        <f>IFERROR(SUMIF([1]Transferencias!$P$7:$Q$359,CONCATENATE("06",RIGHT(CONCATENATE("0",DAY(CQ4)),2),RIGHT(CONCATENATE("0",MONTH(CQ4)),2)),[1]Transferencias!$Q$7:$Q$359),0)</f>
        <v>0</v>
      </c>
      <c r="CR100" s="5">
        <f>IFERROR(SUMIF([1]Transferencias!$P$7:$Q$359,CONCATENATE("06",RIGHT(CONCATENATE("0",DAY(CR4)),2),RIGHT(CONCATENATE("0",MONTH(CR4)),2)),[1]Transferencias!$Q$7:$Q$359),0)</f>
        <v>0</v>
      </c>
      <c r="CS100" s="5">
        <f>IFERROR(SUMIF([1]Transferencias!$P$7:$Q$359,CONCATENATE("06",RIGHT(CONCATENATE("0",DAY(CS4)),2),RIGHT(CONCATENATE("0",MONTH(CS4)),2)),[1]Transferencias!$Q$7:$Q$359),0)</f>
        <v>0</v>
      </c>
      <c r="CT100" s="5">
        <f>IFERROR(SUMIF([1]Transferencias!$P$7:$Q$359,CONCATENATE("06",RIGHT(CONCATENATE("0",DAY(CT4)),2),RIGHT(CONCATENATE("0",MONTH(CT4)),2)),[1]Transferencias!$Q$7:$Q$359),0)</f>
        <v>0</v>
      </c>
      <c r="CU100" s="5">
        <f>IFERROR(SUMIF([1]Transferencias!$P$7:$Q$359,CONCATENATE("06",RIGHT(CONCATENATE("0",DAY(CU4)),2),RIGHT(CONCATENATE("0",MONTH(CU4)),2)),[1]Transferencias!$Q$7:$Q$359),0)</f>
        <v>0</v>
      </c>
      <c r="CV100" s="5">
        <f>IFERROR(SUMIF([1]Transferencias!$P$7:$Q$359,CONCATENATE("06",RIGHT(CONCATENATE("0",DAY(CV4)),2),RIGHT(CONCATENATE("0",MONTH(CV4)),2)),[1]Transferencias!$Q$7:$Q$359),0)</f>
        <v>0</v>
      </c>
      <c r="CW100" s="5">
        <f>IFERROR(SUMIF([1]Transferencias!$P$7:$Q$359,CONCATENATE("06",RIGHT(CONCATENATE("0",DAY(CW4)),2),RIGHT(CONCATENATE("0",MONTH(CW4)),2)),[1]Transferencias!$Q$7:$Q$359),0)</f>
        <v>0</v>
      </c>
      <c r="CX100" s="5">
        <f>IFERROR(SUMIF([1]Transferencias!$P$7:$Q$359,CONCATENATE("06",RIGHT(CONCATENATE("0",DAY(CX4)),2),RIGHT(CONCATENATE("0",MONTH(CX4)),2)),[1]Transferencias!$Q$7:$Q$359),0)</f>
        <v>0</v>
      </c>
      <c r="CY100" s="5">
        <f>IFERROR(SUMIF([1]Transferencias!$P$7:$Q$359,CONCATENATE("06",RIGHT(CONCATENATE("0",DAY(CY4)),2),RIGHT(CONCATENATE("0",MONTH(CY4)),2)),[1]Transferencias!$Q$7:$Q$359),0)</f>
        <v>0</v>
      </c>
      <c r="CZ100" s="5">
        <f>IFERROR(SUMIF([1]Transferencias!$P$7:$Q$359,CONCATENATE("06",RIGHT(CONCATENATE("0",DAY(CZ4)),2),RIGHT(CONCATENATE("0",MONTH(CZ4)),2)),[1]Transferencias!$Q$7:$Q$359),0)</f>
        <v>0</v>
      </c>
      <c r="DA100" s="5">
        <f>IFERROR(SUMIF([1]Transferencias!$P$7:$Q$359,CONCATENATE("06",RIGHT(CONCATENATE("0",DAY(DA4)),2),RIGHT(CONCATENATE("0",MONTH(DA4)),2)),[1]Transferencias!$Q$7:$Q$359),0)</f>
        <v>0</v>
      </c>
      <c r="DB100" s="5">
        <f>IFERROR(SUMIF([1]Transferencias!$P$7:$Q$359,CONCATENATE("06",RIGHT(CONCATENATE("0",DAY(DB4)),2),RIGHT(CONCATENATE("0",MONTH(DB4)),2)),[1]Transferencias!$Q$7:$Q$359),0)</f>
        <v>0</v>
      </c>
      <c r="DC100" s="5">
        <f>IFERROR(SUMIF([1]Transferencias!$P$7:$Q$359,CONCATENATE("06",RIGHT(CONCATENATE("0",DAY(DC4)),2),RIGHT(CONCATENATE("0",MONTH(DC4)),2)),[1]Transferencias!$Q$7:$Q$359),0)</f>
        <v>0</v>
      </c>
      <c r="DD100" s="5">
        <f>IFERROR(SUMIF([1]Transferencias!$P$7:$Q$359,CONCATENATE("06",RIGHT(CONCATENATE("0",DAY(DD4)),2),RIGHT(CONCATENATE("0",MONTH(DD4)),2)),[1]Transferencias!$Q$7:$Q$359),0)</f>
        <v>0</v>
      </c>
      <c r="DE100" s="5">
        <f>IFERROR(SUMIF([1]Transferencias!$P$7:$Q$359,CONCATENATE("06",RIGHT(CONCATENATE("0",DAY(DE4)),2),RIGHT(CONCATENATE("0",MONTH(DE4)),2)),[1]Transferencias!$Q$7:$Q$359),0)</f>
        <v>0</v>
      </c>
      <c r="DF100" s="5">
        <f>IFERROR(SUMIF([1]Transferencias!$P$7:$Q$359,CONCATENATE("06",RIGHT(CONCATENATE("0",DAY(DF4)),2),RIGHT(CONCATENATE("0",MONTH(DF4)),2)),[1]Transferencias!$Q$7:$Q$359),0)</f>
        <v>0</v>
      </c>
      <c r="DG100" s="5">
        <f>IFERROR(SUMIF([1]Transferencias!$P$7:$Q$359,CONCATENATE("06",RIGHT(CONCATENATE("0",DAY(DG4)),2),RIGHT(CONCATENATE("0",MONTH(DG4)),2)),[1]Transferencias!$Q$7:$Q$359),0)</f>
        <v>0</v>
      </c>
      <c r="DH100" s="5">
        <f>IFERROR(SUMIF([1]Transferencias!$P$7:$Q$359,CONCATENATE("06",RIGHT(CONCATENATE("0",DAY(DH4)),2),RIGHT(CONCATENATE("0",MONTH(DH4)),2)),[1]Transferencias!$Q$7:$Q$359),0)</f>
        <v>0</v>
      </c>
      <c r="DI100" s="5">
        <f>IFERROR(SUMIF([1]Transferencias!$P$7:$Q$359,CONCATENATE("06",RIGHT(CONCATENATE("0",DAY(DI4)),2),RIGHT(CONCATENATE("0",MONTH(DI4)),2)),[1]Transferencias!$Q$7:$Q$359),0)</f>
        <v>0</v>
      </c>
      <c r="DJ100" s="5">
        <f>IFERROR(SUMIF([1]Transferencias!$P$7:$Q$359,CONCATENATE("06",RIGHT(CONCATENATE("0",DAY(DJ4)),2),RIGHT(CONCATENATE("0",MONTH(DJ4)),2)),[1]Transferencias!$Q$7:$Q$359),0)</f>
        <v>0</v>
      </c>
      <c r="DK100" s="5">
        <f>IFERROR(SUMIF([1]Transferencias!$P$7:$Q$359,CONCATENATE("06",RIGHT(CONCATENATE("0",DAY(DK4)),2),RIGHT(CONCATENATE("0",MONTH(DK4)),2)),[1]Transferencias!$Q$7:$Q$359),0)</f>
        <v>0</v>
      </c>
      <c r="DL100" s="5">
        <f>IFERROR(SUMIF([1]Transferencias!$P$7:$Q$359,CONCATENATE("06",RIGHT(CONCATENATE("0",DAY(DL4)),2),RIGHT(CONCATENATE("0",MONTH(DL4)),2)),[1]Transferencias!$Q$7:$Q$359),0)</f>
        <v>0</v>
      </c>
      <c r="DM100" s="5">
        <f>IFERROR(SUMIF([1]Transferencias!$P$7:$Q$359,CONCATENATE("06",RIGHT(CONCATENATE("0",DAY(DM4)),2),RIGHT(CONCATENATE("0",MONTH(DM4)),2)),[1]Transferencias!$Q$7:$Q$359),0)</f>
        <v>0</v>
      </c>
      <c r="DN100" s="5">
        <f>IFERROR(SUMIF([1]Transferencias!$P$7:$Q$359,CONCATENATE("06",RIGHT(CONCATENATE("0",DAY(DN4)),2),RIGHT(CONCATENATE("0",MONTH(DN4)),2)),[1]Transferencias!$Q$7:$Q$359),0)</f>
        <v>0</v>
      </c>
      <c r="DO100" s="5">
        <f>IFERROR(SUMIF([1]Transferencias!$P$7:$Q$359,CONCATENATE("06",RIGHT(CONCATENATE("0",DAY(DO4)),2),RIGHT(CONCATENATE("0",MONTH(DO4)),2)),[1]Transferencias!$Q$7:$Q$359),0)</f>
        <v>0</v>
      </c>
      <c r="DP100" s="5">
        <f>IFERROR(SUMIF([1]Transferencias!$P$7:$Q$359,CONCATENATE("06",RIGHT(CONCATENATE("0",DAY(DP4)),2),RIGHT(CONCATENATE("0",MONTH(DP4)),2)),[1]Transferencias!$Q$7:$Q$359),0)</f>
        <v>0</v>
      </c>
      <c r="DQ100" s="5">
        <f>IFERROR(SUMIF([1]Transferencias!$P$7:$Q$359,CONCATENATE("06",RIGHT(CONCATENATE("0",DAY(DQ4)),2),RIGHT(CONCATENATE("0",MONTH(DQ4)),2)),[1]Transferencias!$Q$7:$Q$359),0)</f>
        <v>0</v>
      </c>
      <c r="DR100" s="5">
        <f>IFERROR(SUMIF([1]Transferencias!$P$7:$Q$359,CONCATENATE("06",RIGHT(CONCATENATE("0",DAY(DR4)),2),RIGHT(CONCATENATE("0",MONTH(DR4)),2)),[1]Transferencias!$Q$7:$Q$359),0)</f>
        <v>0</v>
      </c>
      <c r="DS100" s="5">
        <f>IFERROR(SUMIF([1]Transferencias!$P$7:$Q$359,CONCATENATE("06",RIGHT(CONCATENATE("0",DAY(DS4)),2),RIGHT(CONCATENATE("0",MONTH(DS4)),2)),[1]Transferencias!$Q$7:$Q$359),0)</f>
        <v>0</v>
      </c>
      <c r="DT100" s="5">
        <f>IFERROR(SUMIF([1]Transferencias!$P$7:$Q$359,CONCATENATE("06",RIGHT(CONCATENATE("0",DAY(DT4)),2),RIGHT(CONCATENATE("0",MONTH(DT4)),2)),[1]Transferencias!$Q$7:$Q$359),0)</f>
        <v>0</v>
      </c>
      <c r="DU100" s="5">
        <f>IFERROR(SUMIF([1]Transferencias!$P$7:$Q$359,CONCATENATE("06",RIGHT(CONCATENATE("0",DAY(DU4)),2),RIGHT(CONCATENATE("0",MONTH(DU4)),2)),[1]Transferencias!$Q$7:$Q$359),0)</f>
        <v>0</v>
      </c>
      <c r="DV100" s="5">
        <f>IFERROR(SUMIF([1]Transferencias!$P$7:$Q$359,CONCATENATE("06",RIGHT(CONCATENATE("0",DAY(DV4)),2),RIGHT(CONCATENATE("0",MONTH(DV4)),2)),[1]Transferencias!$Q$7:$Q$359),0)</f>
        <v>0</v>
      </c>
      <c r="DW100" s="5">
        <f>IFERROR(SUMIF([1]Transferencias!$P$7:$Q$359,CONCATENATE("06",RIGHT(CONCATENATE("0",DAY(DW4)),2),RIGHT(CONCATENATE("0",MONTH(DW4)),2)),[1]Transferencias!$Q$7:$Q$359),0)</f>
        <v>0</v>
      </c>
      <c r="DX100" s="5">
        <f>IFERROR(SUMIF([1]Transferencias!$P$7:$Q$359,CONCATENATE("06",RIGHT(CONCATENATE("0",DAY(DX4)),2),RIGHT(CONCATENATE("0",MONTH(DX4)),2)),[1]Transferencias!$Q$7:$Q$359),0)</f>
        <v>0</v>
      </c>
      <c r="DY100" s="5">
        <f>IFERROR(SUMIF([1]Transferencias!$P$7:$Q$359,CONCATENATE("06",RIGHT(CONCATENATE("0",DAY(DY4)),2),RIGHT(CONCATENATE("0",MONTH(DY4)),2)),[1]Transferencias!$Q$7:$Q$359),0)</f>
        <v>0</v>
      </c>
      <c r="DZ100" s="5">
        <f>IFERROR(SUMIF([1]Transferencias!$P$7:$Q$359,CONCATENATE("06",RIGHT(CONCATENATE("0",DAY(DZ4)),2),RIGHT(CONCATENATE("0",MONTH(DZ4)),2)),[1]Transferencias!$Q$7:$Q$359),0)</f>
        <v>0</v>
      </c>
      <c r="EA100" s="5">
        <f>IFERROR(SUMIF([1]Transferencias!$P$7:$Q$359,CONCATENATE("06",RIGHT(CONCATENATE("0",DAY(EA4)),2),RIGHT(CONCATENATE("0",MONTH(EA4)),2)),[1]Transferencias!$Q$7:$Q$359),0)</f>
        <v>0</v>
      </c>
      <c r="EB100" s="5">
        <f>IFERROR(SUMIF([1]Transferencias!$P$7:$Q$359,CONCATENATE("06",RIGHT(CONCATENATE("0",DAY(EB4)),2),RIGHT(CONCATENATE("0",MONTH(EB4)),2)),[1]Transferencias!$Q$7:$Q$359),0)</f>
        <v>0</v>
      </c>
      <c r="EC100" s="5">
        <f>IFERROR(SUMIF([1]Transferencias!$P$7:$Q$359,CONCATENATE("06",RIGHT(CONCATENATE("0",DAY(EC4)),2),RIGHT(CONCATENATE("0",MONTH(EC4)),2)),[1]Transferencias!$Q$7:$Q$359),0)</f>
        <v>0</v>
      </c>
      <c r="ED100" s="5">
        <f>IFERROR(SUMIF([1]Transferencias!$P$7:$Q$359,CONCATENATE("06",RIGHT(CONCATENATE("0",DAY(ED4)),2),RIGHT(CONCATENATE("0",MONTH(ED4)),2)),[1]Transferencias!$Q$7:$Q$359),0)</f>
        <v>0</v>
      </c>
      <c r="EE100" s="5">
        <f>IFERROR(SUMIF([1]Transferencias!$P$7:$Q$359,CONCATENATE("06",RIGHT(CONCATENATE("0",DAY(EE4)),2),RIGHT(CONCATENATE("0",MONTH(EE4)),2)),[1]Transferencias!$Q$7:$Q$359),0)</f>
        <v>0</v>
      </c>
      <c r="EF100" s="5">
        <f>IFERROR(SUMIF([1]Transferencias!$P$7:$Q$359,CONCATENATE("06",RIGHT(CONCATENATE("0",DAY(EF4)),2),RIGHT(CONCATENATE("0",MONTH(EF4)),2)),[1]Transferencias!$Q$7:$Q$359),0)</f>
        <v>0</v>
      </c>
      <c r="EG100" s="5">
        <f>IFERROR(SUMIF([1]Transferencias!$P$7:$Q$359,CONCATENATE("06",RIGHT(CONCATENATE("0",DAY(EG4)),2),RIGHT(CONCATENATE("0",MONTH(EG4)),2)),[1]Transferencias!$Q$7:$Q$359),0)</f>
        <v>0</v>
      </c>
      <c r="EH100" s="5">
        <f>IFERROR(SUMIF([1]Transferencias!$P$7:$Q$359,CONCATENATE("06",RIGHT(CONCATENATE("0",DAY(EH4)),2),RIGHT(CONCATENATE("0",MONTH(EH4)),2)),[1]Transferencias!$Q$7:$Q$359),0)</f>
        <v>0</v>
      </c>
      <c r="EI100" s="5">
        <f>IFERROR(SUMIF([1]Transferencias!$P$7:$Q$359,CONCATENATE("06",RIGHT(CONCATENATE("0",DAY(EI4)),2),RIGHT(CONCATENATE("0",MONTH(EI4)),2)),[1]Transferencias!$Q$7:$Q$359),0)</f>
        <v>0</v>
      </c>
      <c r="EJ100" s="5">
        <f>IFERROR(SUMIF([1]Transferencias!$P$7:$Q$359,CONCATENATE("06",RIGHT(CONCATENATE("0",DAY(EJ4)),2),RIGHT(CONCATENATE("0",MONTH(EJ4)),2)),[1]Transferencias!$Q$7:$Q$359),0)</f>
        <v>0</v>
      </c>
      <c r="EK100" s="5">
        <f>IFERROR(SUMIF([1]Transferencias!$P$7:$Q$359,CONCATENATE("06",RIGHT(CONCATENATE("0",DAY(EK4)),2),RIGHT(CONCATENATE("0",MONTH(EK4)),2)),[1]Transferencias!$Q$7:$Q$359),0)</f>
        <v>0</v>
      </c>
      <c r="EL100" s="5">
        <f>IFERROR(SUMIF([1]Transferencias!$P$7:$Q$359,CONCATENATE("06",RIGHT(CONCATENATE("0",DAY(EL4)),2),RIGHT(CONCATENATE("0",MONTH(EL4)),2)),[1]Transferencias!$Q$7:$Q$359),0)</f>
        <v>0</v>
      </c>
      <c r="EM100" s="5">
        <f>IFERROR(SUMIF([1]Transferencias!$P$7:$Q$359,CONCATENATE("06",RIGHT(CONCATENATE("0",DAY(EM4)),2),RIGHT(CONCATENATE("0",MONTH(EM4)),2)),[1]Transferencias!$Q$7:$Q$359),0)</f>
        <v>0</v>
      </c>
      <c r="EN100" s="5">
        <f>IFERROR(SUMIF([1]Transferencias!$P$7:$Q$359,CONCATENATE("06",RIGHT(CONCATENATE("0",DAY(EN4)),2),RIGHT(CONCATENATE("0",MONTH(EN4)),2)),[1]Transferencias!$Q$7:$Q$359),0)</f>
        <v>0</v>
      </c>
      <c r="EO100" s="5">
        <f>IFERROR(SUMIF([1]Transferencias!$P$7:$Q$359,CONCATENATE("06",RIGHT(CONCATENATE("0",DAY(EO4)),2),RIGHT(CONCATENATE("0",MONTH(EO4)),2)),[1]Transferencias!$Q$7:$Q$359),0)</f>
        <v>0</v>
      </c>
      <c r="EP100" s="5">
        <f>IFERROR(SUMIF([1]Transferencias!$P$7:$Q$359,CONCATENATE("06",RIGHT(CONCATENATE("0",DAY(EP4)),2),RIGHT(CONCATENATE("0",MONTH(EP4)),2)),[1]Transferencias!$Q$7:$Q$359),0)</f>
        <v>0</v>
      </c>
      <c r="EQ100" s="5">
        <f>IFERROR(SUMIF([1]Transferencias!$P$7:$Q$359,CONCATENATE("06",RIGHT(CONCATENATE("0",DAY(EQ4)),2),RIGHT(CONCATENATE("0",MONTH(EQ4)),2)),[1]Transferencias!$Q$7:$Q$359),0)</f>
        <v>0</v>
      </c>
      <c r="ER100" s="5">
        <f>IFERROR(SUMIF([1]Transferencias!$P$7:$Q$359,CONCATENATE("06",RIGHT(CONCATENATE("0",DAY(ER4)),2),RIGHT(CONCATENATE("0",MONTH(ER4)),2)),[1]Transferencias!$Q$7:$Q$359),0)</f>
        <v>0</v>
      </c>
      <c r="ES100" s="5">
        <f>IFERROR(SUMIF([1]Transferencias!$P$7:$Q$359,CONCATENATE("06",RIGHT(CONCATENATE("0",DAY(ES4)),2),RIGHT(CONCATENATE("0",MONTH(ES4)),2)),[1]Transferencias!$Q$7:$Q$359),0)</f>
        <v>0</v>
      </c>
      <c r="ET100" s="5">
        <f>IFERROR(SUMIF([1]Transferencias!$P$7:$Q$359,CONCATENATE("06",RIGHT(CONCATENATE("0",DAY(ET4)),2),RIGHT(CONCATENATE("0",MONTH(ET4)),2)),[1]Transferencias!$Q$7:$Q$359),0)</f>
        <v>0</v>
      </c>
      <c r="EU100" s="5">
        <f>IFERROR(SUMIF([1]Transferencias!$P$7:$Q$359,CONCATENATE("06",RIGHT(CONCATENATE("0",DAY(EU4)),2),RIGHT(CONCATENATE("0",MONTH(EU4)),2)),[1]Transferencias!$Q$7:$Q$359),0)</f>
        <v>0</v>
      </c>
      <c r="EV100" s="5">
        <f>IFERROR(SUMIF([1]Transferencias!$P$7:$Q$359,CONCATENATE("06",RIGHT(CONCATENATE("0",DAY(EV4)),2),RIGHT(CONCATENATE("0",MONTH(EV4)),2)),[1]Transferencias!$Q$7:$Q$359),0)</f>
        <v>0</v>
      </c>
      <c r="EW100" s="5">
        <f>IFERROR(SUMIF([1]Transferencias!$P$7:$Q$359,CONCATENATE("06",RIGHT(CONCATENATE("0",DAY(EW4)),2),RIGHT(CONCATENATE("0",MONTH(EW4)),2)),[1]Transferencias!$Q$7:$Q$359),0)</f>
        <v>0</v>
      </c>
      <c r="EX100" s="5">
        <f>IFERROR(SUMIF([1]Transferencias!$P$7:$Q$359,CONCATENATE("06",RIGHT(CONCATENATE("0",DAY(EX4)),2),RIGHT(CONCATENATE("0",MONTH(EX4)),2)),[1]Transferencias!$Q$7:$Q$359),0)</f>
        <v>0</v>
      </c>
      <c r="EY100" s="5">
        <f>IFERROR(SUMIF([1]Transferencias!$P$7:$Q$359,CONCATENATE("06",RIGHT(CONCATENATE("0",DAY(EY4)),2),RIGHT(CONCATENATE("0",MONTH(EY4)),2)),[1]Transferencias!$Q$7:$Q$359),0)</f>
        <v>0</v>
      </c>
      <c r="EZ100" s="5">
        <f>IFERROR(SUMIF([1]Transferencias!$P$7:$Q$359,CONCATENATE("06",RIGHT(CONCATENATE("0",DAY(EZ4)),2),RIGHT(CONCATENATE("0",MONTH(EZ4)),2)),[1]Transferencias!$Q$7:$Q$359),0)</f>
        <v>0</v>
      </c>
      <c r="FA100" s="5">
        <f>IFERROR(SUMIF([1]Transferencias!$P$7:$Q$359,CONCATENATE("06",RIGHT(CONCATENATE("0",DAY(FA4)),2),RIGHT(CONCATENATE("0",MONTH(FA4)),2)),[1]Transferencias!$Q$7:$Q$359),0)</f>
        <v>0</v>
      </c>
      <c r="FB100" s="5">
        <f>IFERROR(SUMIF([1]Transferencias!$P$7:$Q$359,CONCATENATE("06",RIGHT(CONCATENATE("0",DAY(FB4)),2),RIGHT(CONCATENATE("0",MONTH(FB4)),2)),[1]Transferencias!$Q$7:$Q$359),0)</f>
        <v>0</v>
      </c>
      <c r="FC100" s="5">
        <f>IFERROR(SUMIF([1]Transferencias!$P$7:$Q$359,CONCATENATE("06",RIGHT(CONCATENATE("0",DAY(FC4)),2),RIGHT(CONCATENATE("0",MONTH(FC4)),2)),[1]Transferencias!$Q$7:$Q$359),0)</f>
        <v>0</v>
      </c>
      <c r="FD100" s="5">
        <f>IFERROR(SUMIF([1]Transferencias!$P$7:$Q$359,CONCATENATE("06",RIGHT(CONCATENATE("0",DAY(FD4)),2),RIGHT(CONCATENATE("0",MONTH(FD4)),2)),[1]Transferencias!$Q$7:$Q$359),0)</f>
        <v>0</v>
      </c>
      <c r="FE100" s="5">
        <f>IFERROR(SUMIF([1]Transferencias!$P$7:$Q$359,CONCATENATE("06",RIGHT(CONCATENATE("0",DAY(FE4)),2),RIGHT(CONCATENATE("0",MONTH(FE4)),2)),[1]Transferencias!$Q$7:$Q$359),0)</f>
        <v>0</v>
      </c>
      <c r="FF100" s="5">
        <f>IFERROR(SUMIF([1]Transferencias!$P$7:$Q$359,CONCATENATE("06",RIGHT(CONCATENATE("0",DAY(FF4)),2),RIGHT(CONCATENATE("0",MONTH(FF4)),2)),[1]Transferencias!$Q$7:$Q$359),0)</f>
        <v>0</v>
      </c>
      <c r="FG100" s="5">
        <f>IFERROR(SUMIF([1]Transferencias!$P$7:$Q$359,CONCATENATE("06",RIGHT(CONCATENATE("0",DAY(FG4)),2),RIGHT(CONCATENATE("0",MONTH(FG4)),2)),[1]Transferencias!$Q$7:$Q$359),0)</f>
        <v>0</v>
      </c>
      <c r="FH100" s="5">
        <f>IFERROR(SUMIF([1]Transferencias!$P$7:$Q$359,CONCATENATE("06",RIGHT(CONCATENATE("0",DAY(FH4)),2),RIGHT(CONCATENATE("0",MONTH(FH4)),2)),[1]Transferencias!$Q$7:$Q$359),0)</f>
        <v>0</v>
      </c>
      <c r="FI100" s="5">
        <f>IFERROR(SUMIF([1]Transferencias!$P$7:$Q$359,CONCATENATE("06",RIGHT(CONCATENATE("0",DAY(FI4)),2),RIGHT(CONCATENATE("0",MONTH(FI4)),2)),[1]Transferencias!$Q$7:$Q$359),0)</f>
        <v>0</v>
      </c>
      <c r="FJ100" s="5">
        <f>IFERROR(SUMIF([1]Transferencias!$P$7:$Q$359,CONCATENATE("06",RIGHT(CONCATENATE("0",DAY(FJ4)),2),RIGHT(CONCATENATE("0",MONTH(FJ4)),2)),[1]Transferencias!$Q$7:$Q$359),0)</f>
        <v>0</v>
      </c>
      <c r="FK100" s="5">
        <f>IFERROR(SUMIF([1]Transferencias!$P$7:$Q$359,CONCATENATE("06",RIGHT(CONCATENATE("0",DAY(FK4)),2),RIGHT(CONCATENATE("0",MONTH(FK4)),2)),[1]Transferencias!$Q$7:$Q$359),0)</f>
        <v>0</v>
      </c>
      <c r="FL100" s="5">
        <f>IFERROR(SUMIF([1]Transferencias!$P$7:$Q$359,CONCATENATE("06",RIGHT(CONCATENATE("0",DAY(FL4)),2),RIGHT(CONCATENATE("0",MONTH(FL4)),2)),[1]Transferencias!$Q$7:$Q$359),0)</f>
        <v>0</v>
      </c>
      <c r="FM100" s="5">
        <f>IFERROR(SUMIF([1]Transferencias!$P$7:$Q$359,CONCATENATE("06",RIGHT(CONCATENATE("0",DAY(FM4)),2),RIGHT(CONCATENATE("0",MONTH(FM4)),2)),[1]Transferencias!$Q$7:$Q$359),0)</f>
        <v>0</v>
      </c>
      <c r="FN100" s="5">
        <f>IFERROR(SUMIF([1]Transferencias!$P$7:$Q$359,CONCATENATE("06",RIGHT(CONCATENATE("0",DAY(FN4)),2),RIGHT(CONCATENATE("0",MONTH(FN4)),2)),[1]Transferencias!$Q$7:$Q$359),0)</f>
        <v>0</v>
      </c>
      <c r="FO100" s="5">
        <f>IFERROR(SUMIF([1]Transferencias!$P$7:$Q$359,CONCATENATE("06",RIGHT(CONCATENATE("0",DAY(FO4)),2),RIGHT(CONCATENATE("0",MONTH(FO4)),2)),[1]Transferencias!$Q$7:$Q$359),0)</f>
        <v>0</v>
      </c>
      <c r="FP100" s="5">
        <f>IFERROR(SUMIF([1]Transferencias!$P$7:$Q$359,CONCATENATE("06",RIGHT(CONCATENATE("0",DAY(FP4)),2),RIGHT(CONCATENATE("0",MONTH(FP4)),2)),[1]Transferencias!$Q$7:$Q$359),0)</f>
        <v>0</v>
      </c>
      <c r="FQ100" s="5">
        <f>IFERROR(SUMIF([1]Transferencias!$P$7:$Q$359,CONCATENATE("06",RIGHT(CONCATENATE("0",DAY(FQ4)),2),RIGHT(CONCATENATE("0",MONTH(FQ4)),2)),[1]Transferencias!$Q$7:$Q$359),0)</f>
        <v>0</v>
      </c>
      <c r="FR100" s="5">
        <f>IFERROR(SUMIF([1]Transferencias!$P$7:$Q$359,CONCATENATE("06",RIGHT(CONCATENATE("0",DAY(FR4)),2),RIGHT(CONCATENATE("0",MONTH(FR4)),2)),[1]Transferencias!$Q$7:$Q$359),0)</f>
        <v>0</v>
      </c>
      <c r="FS100" s="5">
        <f>IFERROR(SUMIF([1]Transferencias!$P$7:$Q$359,CONCATENATE("06",RIGHT(CONCATENATE("0",DAY(FS4)),2),RIGHT(CONCATENATE("0",MONTH(FS4)),2)),[1]Transferencias!$Q$7:$Q$359),0)</f>
        <v>0</v>
      </c>
      <c r="FT100" s="5">
        <f>IFERROR(SUMIF([1]Transferencias!$P$7:$Q$359,CONCATENATE("06",RIGHT(CONCATENATE("0",DAY(FT4)),2),RIGHT(CONCATENATE("0",MONTH(FT4)),2)),[1]Transferencias!$Q$7:$Q$359),0)</f>
        <v>0</v>
      </c>
      <c r="FU100" s="5">
        <f>IFERROR(SUMIF([1]Transferencias!$P$7:$Q$359,CONCATENATE("06",RIGHT(CONCATENATE("0",DAY(FU4)),2),RIGHT(CONCATENATE("0",MONTH(FU4)),2)),[1]Transferencias!$Q$7:$Q$359),0)</f>
        <v>0</v>
      </c>
      <c r="FV100" s="5">
        <f>IFERROR(SUMIF([1]Transferencias!$P$7:$Q$359,CONCATENATE("06",RIGHT(CONCATENATE("0",DAY(FV4)),2),RIGHT(CONCATENATE("0",MONTH(FV4)),2)),[1]Transferencias!$Q$7:$Q$359),0)</f>
        <v>0</v>
      </c>
      <c r="FW100" s="5">
        <f>IFERROR(SUMIF([1]Transferencias!$P$7:$Q$359,CONCATENATE("06",RIGHT(CONCATENATE("0",DAY(FW4)),2),RIGHT(CONCATENATE("0",MONTH(FW4)),2)),[1]Transferencias!$Q$7:$Q$359),0)</f>
        <v>0</v>
      </c>
      <c r="FX100" s="5">
        <f>IFERROR(SUMIF([1]Transferencias!$P$7:$Q$359,CONCATENATE("06",RIGHT(CONCATENATE("0",DAY(FX4)),2),RIGHT(CONCATENATE("0",MONTH(FX4)),2)),[1]Transferencias!$Q$7:$Q$359),0)</f>
        <v>0</v>
      </c>
      <c r="FY100" s="5">
        <f>IFERROR(SUMIF([1]Transferencias!$P$7:$Q$359,CONCATENATE("06",RIGHT(CONCATENATE("0",DAY(FY4)),2),RIGHT(CONCATENATE("0",MONTH(FY4)),2)),[1]Transferencias!$Q$7:$Q$359),0)</f>
        <v>0</v>
      </c>
      <c r="FZ100" s="5">
        <f>IFERROR(SUMIF([1]Transferencias!$P$7:$Q$359,CONCATENATE("06",RIGHT(CONCATENATE("0",DAY(FZ4)),2),RIGHT(CONCATENATE("0",MONTH(FZ4)),2)),[1]Transferencias!$Q$7:$Q$359),0)</f>
        <v>0</v>
      </c>
      <c r="GA100" s="5">
        <f>IFERROR(SUMIF([1]Transferencias!$P$7:$Q$359,CONCATENATE("06",RIGHT(CONCATENATE("0",DAY(GA4)),2),RIGHT(CONCATENATE("0",MONTH(GA4)),2)),[1]Transferencias!$Q$7:$Q$359),0)</f>
        <v>0</v>
      </c>
      <c r="GB100" s="5">
        <f>IFERROR(SUMIF([1]Transferencias!$P$7:$Q$359,CONCATENATE("06",RIGHT(CONCATENATE("0",DAY(GB4)),2),RIGHT(CONCATENATE("0",MONTH(GB4)),2)),[1]Transferencias!$Q$7:$Q$359),0)</f>
        <v>0</v>
      </c>
      <c r="GC100" s="5">
        <f>IFERROR(SUMIF([1]Transferencias!$P$7:$Q$359,CONCATENATE("06",RIGHT(CONCATENATE("0",DAY(GC4)),2),RIGHT(CONCATENATE("0",MONTH(GC4)),2)),[1]Transferencias!$Q$7:$Q$359),0)</f>
        <v>0</v>
      </c>
      <c r="GD100" s="5">
        <f>IFERROR(SUMIF([1]Transferencias!$P$7:$Q$359,CONCATENATE("06",RIGHT(CONCATENATE("0",DAY(GD4)),2),RIGHT(CONCATENATE("0",MONTH(GD4)),2)),[1]Transferencias!$Q$7:$Q$359),0)</f>
        <v>0</v>
      </c>
      <c r="GE100" s="5">
        <f>IFERROR(SUMIF([1]Transferencias!$P$7:$Q$359,CONCATENATE("06",RIGHT(CONCATENATE("0",DAY(GE4)),2),RIGHT(CONCATENATE("0",MONTH(GE4)),2)),[1]Transferencias!$Q$7:$Q$359),0)</f>
        <v>0</v>
      </c>
      <c r="GF100" s="5">
        <f>IFERROR(SUMIF([1]Transferencias!$P$7:$Q$359,CONCATENATE("06",RIGHT(CONCATENATE("0",DAY(GF4)),2),RIGHT(CONCATENATE("0",MONTH(GF4)),2)),[1]Transferencias!$Q$7:$Q$359),0)</f>
        <v>0</v>
      </c>
      <c r="GG100" s="5">
        <f>IFERROR(SUMIF([1]Transferencias!$P$7:$Q$359,CONCATENATE("06",RIGHT(CONCATENATE("0",DAY(GG4)),2),RIGHT(CONCATENATE("0",MONTH(GG4)),2)),[1]Transferencias!$Q$7:$Q$359),0)</f>
        <v>0</v>
      </c>
      <c r="GH100" s="5">
        <f>IFERROR(SUMIF([1]Transferencias!$P$7:$Q$359,CONCATENATE("06",RIGHT(CONCATENATE("0",DAY(GH4)),2),RIGHT(CONCATENATE("0",MONTH(GH4)),2)),[1]Transferencias!$Q$7:$Q$359),0)</f>
        <v>0</v>
      </c>
      <c r="GI100" s="5">
        <f>IFERROR(SUMIF([1]Transferencias!$P$7:$Q$359,CONCATENATE("06",RIGHT(CONCATENATE("0",DAY(GI4)),2),RIGHT(CONCATENATE("0",MONTH(GI4)),2)),[1]Transferencias!$Q$7:$Q$359),0)</f>
        <v>0</v>
      </c>
      <c r="GJ100" s="5">
        <f>IFERROR(SUMIF([1]Transferencias!$P$7:$Q$359,CONCATENATE("06",RIGHT(CONCATENATE("0",DAY(GJ4)),2),RIGHT(CONCATENATE("0",MONTH(GJ4)),2)),[1]Transferencias!$Q$7:$Q$359),0)</f>
        <v>0</v>
      </c>
      <c r="GK100" s="5">
        <f>IFERROR(SUMIF([1]Transferencias!$P$7:$Q$359,CONCATENATE("06",RIGHT(CONCATENATE("0",DAY(GK4)),2),RIGHT(CONCATENATE("0",MONTH(GK4)),2)),[1]Transferencias!$Q$7:$Q$359),0)</f>
        <v>0</v>
      </c>
      <c r="GL100" s="5">
        <f>IFERROR(SUMIF([1]Transferencias!$P$7:$Q$359,CONCATENATE("06",RIGHT(CONCATENATE("0",DAY(GL4)),2),RIGHT(CONCATENATE("0",MONTH(GL4)),2)),[1]Transferencias!$Q$7:$Q$359),0)</f>
        <v>0</v>
      </c>
      <c r="GM100" s="5">
        <f>IFERROR(SUMIF([1]Transferencias!$P$7:$Q$359,CONCATENATE("06",RIGHT(CONCATENATE("0",DAY(GM4)),2),RIGHT(CONCATENATE("0",MONTH(GM4)),2)),[1]Transferencias!$Q$7:$Q$359),0)</f>
        <v>0</v>
      </c>
      <c r="GN100" s="5">
        <f>IFERROR(SUMIF([1]Transferencias!$P$7:$Q$359,CONCATENATE("06",RIGHT(CONCATENATE("0",DAY(GN4)),2),RIGHT(CONCATENATE("0",MONTH(GN4)),2)),[1]Transferencias!$Q$7:$Q$359),0)</f>
        <v>0</v>
      </c>
      <c r="GO100" s="5">
        <f>IFERROR(SUMIF([1]Transferencias!$P$7:$Q$359,CONCATENATE("06",RIGHT(CONCATENATE("0",DAY(GO4)),2),RIGHT(CONCATENATE("0",MONTH(GO4)),2)),[1]Transferencias!$Q$7:$Q$359),0)</f>
        <v>0</v>
      </c>
      <c r="GP100" s="5">
        <f>IFERROR(SUMIF([1]Transferencias!$P$7:$Q$359,CONCATENATE("06",RIGHT(CONCATENATE("0",DAY(GP4)),2),RIGHT(CONCATENATE("0",MONTH(GP4)),2)),[1]Transferencias!$Q$7:$Q$359),0)</f>
        <v>0</v>
      </c>
      <c r="GQ100" s="5">
        <f>IFERROR(SUMIF([1]Transferencias!$P$7:$Q$359,CONCATENATE("06",RIGHT(CONCATENATE("0",DAY(GQ4)),2),RIGHT(CONCATENATE("0",MONTH(GQ4)),2)),[1]Transferencias!$Q$7:$Q$359),0)</f>
        <v>0</v>
      </c>
      <c r="GR100" s="5">
        <f>IFERROR(SUMIF([1]Transferencias!$P$7:$Q$359,CONCATENATE("06",RIGHT(CONCATENATE("0",DAY(GR4)),2),RIGHT(CONCATENATE("0",MONTH(GR4)),2)),[1]Transferencias!$Q$7:$Q$359),0)</f>
        <v>0</v>
      </c>
      <c r="GS100" s="5">
        <f>IFERROR(SUMIF([1]Transferencias!$P$7:$Q$359,CONCATENATE("06",RIGHT(CONCATENATE("0",DAY(GS4)),2),RIGHT(CONCATENATE("0",MONTH(GS4)),2)),[1]Transferencias!$Q$7:$Q$359),0)</f>
        <v>0</v>
      </c>
      <c r="GT100" s="5">
        <f>IFERROR(SUMIF([1]Transferencias!$P$7:$Q$359,CONCATENATE("06",RIGHT(CONCATENATE("0",DAY(GT4)),2),RIGHT(CONCATENATE("0",MONTH(GT4)),2)),[1]Transferencias!$Q$7:$Q$359),0)</f>
        <v>0</v>
      </c>
      <c r="GU100" s="5">
        <f>IFERROR(SUMIF([1]Transferencias!$P$7:$Q$359,CONCATENATE("06",RIGHT(CONCATENATE("0",DAY(GU4)),2),RIGHT(CONCATENATE("0",MONTH(GU4)),2)),[1]Transferencias!$Q$7:$Q$359),0)</f>
        <v>0</v>
      </c>
      <c r="GV100" s="5">
        <f>IFERROR(SUMIF([1]Transferencias!$P$7:$Q$359,CONCATENATE("06",RIGHT(CONCATENATE("0",DAY(GV4)),2),RIGHT(CONCATENATE("0",MONTH(GV4)),2)),[1]Transferencias!$Q$7:$Q$359),0)</f>
        <v>0</v>
      </c>
      <c r="GW100" s="5">
        <f>IFERROR(SUMIF([1]Transferencias!$P$7:$Q$359,CONCATENATE("06",RIGHT(CONCATENATE("0",DAY(GW4)),2),RIGHT(CONCATENATE("0",MONTH(GW4)),2)),[1]Transferencias!$Q$7:$Q$359),0)</f>
        <v>0</v>
      </c>
      <c r="GX100" s="5">
        <f>IFERROR(SUMIF([1]Transferencias!$P$7:$Q$359,CONCATENATE("06",RIGHT(CONCATENATE("0",DAY(GX4)),2),RIGHT(CONCATENATE("0",MONTH(GX4)),2)),[1]Transferencias!$Q$7:$Q$359),0)</f>
        <v>0</v>
      </c>
      <c r="GY100" s="5">
        <f>IFERROR(SUMIF([1]Transferencias!$P$7:$Q$359,CONCATENATE("06",RIGHT(CONCATENATE("0",DAY(GY4)),2),RIGHT(CONCATENATE("0",MONTH(GY4)),2)),[1]Transferencias!$Q$7:$Q$359),0)</f>
        <v>0</v>
      </c>
      <c r="GZ100" s="5">
        <f>IFERROR(SUMIF([1]Transferencias!$P$7:$Q$359,CONCATENATE("06",RIGHT(CONCATENATE("0",DAY(GZ4)),2),RIGHT(CONCATENATE("0",MONTH(GZ4)),2)),[1]Transferencias!$Q$7:$Q$359),0)</f>
        <v>0</v>
      </c>
      <c r="HA100" s="5">
        <f>IFERROR(SUMIF([1]Transferencias!$P$7:$Q$359,CONCATENATE("06",RIGHT(CONCATENATE("0",DAY(HA4)),2),RIGHT(CONCATENATE("0",MONTH(HA4)),2)),[1]Transferencias!$Q$7:$Q$359),0)</f>
        <v>0</v>
      </c>
      <c r="HB100" s="5">
        <f>IFERROR(SUMIF([1]Transferencias!$P$7:$Q$359,CONCATENATE("06",RIGHT(CONCATENATE("0",DAY(HB4)),2),RIGHT(CONCATENATE("0",MONTH(HB4)),2)),[1]Transferencias!$Q$7:$Q$359),0)</f>
        <v>0</v>
      </c>
      <c r="HC100" s="5">
        <f>IFERROR(SUMIF([1]Transferencias!$P$7:$Q$359,CONCATENATE("06",RIGHT(CONCATENATE("0",DAY(HC4)),2),RIGHT(CONCATENATE("0",MONTH(HC4)),2)),[1]Transferencias!$Q$7:$Q$359),0)</f>
        <v>0</v>
      </c>
      <c r="HD100" s="5">
        <f>IFERROR(SUMIF([1]Transferencias!$P$7:$Q$359,CONCATENATE("06",RIGHT(CONCATENATE("0",DAY(HD4)),2),RIGHT(CONCATENATE("0",MONTH(HD4)),2)),[1]Transferencias!$Q$7:$Q$359),0)</f>
        <v>0</v>
      </c>
      <c r="HE100" s="5">
        <f>IFERROR(SUMIF([1]Transferencias!$P$7:$Q$359,CONCATENATE("06",RIGHT(CONCATENATE("0",DAY(HE4)),2),RIGHT(CONCATENATE("0",MONTH(HE4)),2)),[1]Transferencias!$Q$7:$Q$359),0)</f>
        <v>0</v>
      </c>
      <c r="HF100" s="5">
        <f>IFERROR(SUMIF([1]Transferencias!$P$7:$Q$359,CONCATENATE("06",RIGHT(CONCATENATE("0",DAY(HF4)),2),RIGHT(CONCATENATE("0",MONTH(HF4)),2)),[1]Transferencias!$Q$7:$Q$359),0)</f>
        <v>0</v>
      </c>
      <c r="HG100" s="5">
        <f>IFERROR(SUMIF([1]Transferencias!$P$7:$Q$359,CONCATENATE("06",RIGHT(CONCATENATE("0",DAY(HG4)),2),RIGHT(CONCATENATE("0",MONTH(HG4)),2)),[1]Transferencias!$Q$7:$Q$359),0)</f>
        <v>0</v>
      </c>
      <c r="HH100" s="5">
        <f>IFERROR(SUMIF([1]Transferencias!$P$7:$Q$359,CONCATENATE("06",RIGHT(CONCATENATE("0",DAY(HH4)),2),RIGHT(CONCATENATE("0",MONTH(HH4)),2)),[1]Transferencias!$Q$7:$Q$359),0)</f>
        <v>0</v>
      </c>
      <c r="HI100" s="5">
        <f>IFERROR(SUMIF([1]Transferencias!$P$7:$Q$359,CONCATENATE("06",RIGHT(CONCATENATE("0",DAY(HI4)),2),RIGHT(CONCATENATE("0",MONTH(HI4)),2)),[1]Transferencias!$Q$7:$Q$359),0)</f>
        <v>0</v>
      </c>
      <c r="HJ100" s="5">
        <f>IFERROR(SUMIF([1]Transferencias!$P$7:$Q$359,CONCATENATE("06",RIGHT(CONCATENATE("0",DAY(HJ4)),2),RIGHT(CONCATENATE("0",MONTH(HJ4)),2)),[1]Transferencias!$Q$7:$Q$359),0)</f>
        <v>0</v>
      </c>
      <c r="HK100" s="5">
        <f>IFERROR(SUMIF([1]Transferencias!$P$7:$Q$359,CONCATENATE("06",RIGHT(CONCATENATE("0",DAY(HK4)),2),RIGHT(CONCATENATE("0",MONTH(HK4)),2)),[1]Transferencias!$Q$7:$Q$359),0)</f>
        <v>0</v>
      </c>
      <c r="HL100" s="5">
        <f>IFERROR(SUMIF([1]Transferencias!$P$7:$Q$359,CONCATENATE("06",RIGHT(CONCATENATE("0",DAY(HL4)),2),RIGHT(CONCATENATE("0",MONTH(HL4)),2)),[1]Transferencias!$Q$7:$Q$359),0)</f>
        <v>0</v>
      </c>
      <c r="HM100" s="5">
        <f>IFERROR(SUMIF([1]Transferencias!$P$7:$Q$359,CONCATENATE("06",RIGHT(CONCATENATE("0",DAY(HM4)),2),RIGHT(CONCATENATE("0",MONTH(HM4)),2)),[1]Transferencias!$Q$7:$Q$359),0)</f>
        <v>0</v>
      </c>
      <c r="HN100" s="5">
        <f>IFERROR(SUMIF([1]Transferencias!$P$7:$Q$359,CONCATENATE("06",RIGHT(CONCATENATE("0",DAY(HN4)),2),RIGHT(CONCATENATE("0",MONTH(HN4)),2)),[1]Transferencias!$Q$7:$Q$359),0)</f>
        <v>0</v>
      </c>
      <c r="HO100" s="5">
        <f>IFERROR(SUMIF([1]Transferencias!$P$7:$Q$359,CONCATENATE("06",RIGHT(CONCATENATE("0",DAY(HO4)),2),RIGHT(CONCATENATE("0",MONTH(HO4)),2)),[1]Transferencias!$Q$7:$Q$359),0)</f>
        <v>0</v>
      </c>
      <c r="HP100" s="5">
        <f>IFERROR(SUMIF([1]Transferencias!$P$7:$Q$359,CONCATENATE("06",RIGHT(CONCATENATE("0",DAY(HP4)),2),RIGHT(CONCATENATE("0",MONTH(HP4)),2)),[1]Transferencias!$Q$7:$Q$359),0)</f>
        <v>0</v>
      </c>
      <c r="HQ100" s="5">
        <f>IFERROR(SUMIF([1]Transferencias!$P$7:$Q$359,CONCATENATE("06",RIGHT(CONCATENATE("0",DAY(HQ4)),2),RIGHT(CONCATENATE("0",MONTH(HQ4)),2)),[1]Transferencias!$Q$7:$Q$359),0)</f>
        <v>0</v>
      </c>
      <c r="HR100" s="5">
        <f>IFERROR(SUMIF([1]Transferencias!$P$7:$Q$359,CONCATENATE("06",RIGHT(CONCATENATE("0",DAY(HR4)),2),RIGHT(CONCATENATE("0",MONTH(HR4)),2)),[1]Transferencias!$Q$7:$Q$359),0)</f>
        <v>0</v>
      </c>
      <c r="HS100" s="5">
        <f>IFERROR(SUMIF([1]Transferencias!$P$7:$Q$359,CONCATENATE("06",RIGHT(CONCATENATE("0",DAY(HS4)),2),RIGHT(CONCATENATE("0",MONTH(HS4)),2)),[1]Transferencias!$Q$7:$Q$359),0)</f>
        <v>0</v>
      </c>
      <c r="HT100" s="5">
        <f>IFERROR(SUMIF([1]Transferencias!$P$7:$Q$359,CONCATENATE("06",RIGHT(CONCATENATE("0",DAY(HT4)),2),RIGHT(CONCATENATE("0",MONTH(HT4)),2)),[1]Transferencias!$Q$7:$Q$359),0)</f>
        <v>0</v>
      </c>
      <c r="HU100" s="5">
        <f>IFERROR(SUMIF([1]Transferencias!$P$7:$Q$359,CONCATENATE("06",RIGHT(CONCATENATE("0",DAY(HU4)),2),RIGHT(CONCATENATE("0",MONTH(HU4)),2)),[1]Transferencias!$Q$7:$Q$359),0)</f>
        <v>0</v>
      </c>
      <c r="HV100" s="5">
        <f>IFERROR(SUMIF([1]Transferencias!$P$7:$Q$359,CONCATENATE("06",RIGHT(CONCATENATE("0",DAY(HV4)),2),RIGHT(CONCATENATE("0",MONTH(HV4)),2)),[1]Transferencias!$Q$7:$Q$359),0)</f>
        <v>0</v>
      </c>
      <c r="HW100" s="5">
        <f>IFERROR(SUMIF([1]Transferencias!$P$7:$Q$359,CONCATENATE("06",RIGHT(CONCATENATE("0",DAY(HW4)),2),RIGHT(CONCATENATE("0",MONTH(HW4)),2)),[1]Transferencias!$Q$7:$Q$359),0)</f>
        <v>0</v>
      </c>
      <c r="HX100" s="5">
        <f>IFERROR(SUMIF([1]Transferencias!$P$7:$Q$359,CONCATENATE("06",RIGHT(CONCATENATE("0",DAY(HX4)),2),RIGHT(CONCATENATE("0",MONTH(HX4)),2)),[1]Transferencias!$Q$7:$Q$359),0)</f>
        <v>0</v>
      </c>
      <c r="HY100" s="5">
        <f>IFERROR(SUMIF([1]Transferencias!$P$7:$Q$359,CONCATENATE("06",RIGHT(CONCATENATE("0",DAY(HY4)),2),RIGHT(CONCATENATE("0",MONTH(HY4)),2)),[1]Transferencias!$Q$7:$Q$359),0)</f>
        <v>0</v>
      </c>
      <c r="HZ100" s="5">
        <f>IFERROR(SUMIF([1]Transferencias!$P$7:$Q$359,CONCATENATE("06",RIGHT(CONCATENATE("0",DAY(HZ4)),2),RIGHT(CONCATENATE("0",MONTH(HZ4)),2)),[1]Transferencias!$Q$7:$Q$359),0)</f>
        <v>0</v>
      </c>
      <c r="IA100" s="5">
        <f>IFERROR(SUMIF([1]Transferencias!$P$7:$Q$359,CONCATENATE("06",RIGHT(CONCATENATE("0",DAY(IA4)),2),RIGHT(CONCATENATE("0",MONTH(IA4)),2)),[1]Transferencias!$Q$7:$Q$359),0)</f>
        <v>0</v>
      </c>
      <c r="IB100" s="5">
        <f>IFERROR(SUMIF([1]Transferencias!$P$7:$Q$359,CONCATENATE("06",RIGHT(CONCATENATE("0",DAY(IB4)),2),RIGHT(CONCATENATE("0",MONTH(IB4)),2)),[1]Transferencias!$Q$7:$Q$359),0)</f>
        <v>0</v>
      </c>
      <c r="IC100" s="5">
        <f>IFERROR(SUMIF([1]Transferencias!$P$7:$Q$359,CONCATENATE("06",RIGHT(CONCATENATE("0",DAY(IC4)),2),RIGHT(CONCATENATE("0",MONTH(IC4)),2)),[1]Transferencias!$Q$7:$Q$359),0)</f>
        <v>0</v>
      </c>
      <c r="ID100" s="5">
        <f>IFERROR(SUMIF([1]Transferencias!$P$7:$Q$359,CONCATENATE("06",RIGHT(CONCATENATE("0",DAY(ID4)),2),RIGHT(CONCATENATE("0",MONTH(ID4)),2)),[1]Transferencias!$Q$7:$Q$359),0)</f>
        <v>0</v>
      </c>
      <c r="IE100" s="5">
        <f>IFERROR(SUMIF([1]Transferencias!$P$7:$Q$359,CONCATENATE("06",RIGHT(CONCATENATE("0",DAY(IE4)),2),RIGHT(CONCATENATE("0",MONTH(IE4)),2)),[1]Transferencias!$Q$7:$Q$359),0)</f>
        <v>0</v>
      </c>
      <c r="IF100" s="5">
        <f>IFERROR(SUMIF([1]Transferencias!$P$7:$Q$359,CONCATENATE("06",RIGHT(CONCATENATE("0",DAY(IF4)),2),RIGHT(CONCATENATE("0",MONTH(IF4)),2)),[1]Transferencias!$Q$7:$Q$359),0)</f>
        <v>0</v>
      </c>
      <c r="IG100" s="5">
        <f>IFERROR(SUMIF([1]Transferencias!$P$7:$Q$359,CONCATENATE("06",RIGHT(CONCATENATE("0",DAY(IG4)),2),RIGHT(CONCATENATE("0",MONTH(IG4)),2)),[1]Transferencias!$Q$7:$Q$359),0)</f>
        <v>0</v>
      </c>
      <c r="IH100" s="5">
        <f>IFERROR(SUMIF([1]Transferencias!$P$7:$Q$359,CONCATENATE("06",RIGHT(CONCATENATE("0",DAY(IH4)),2),RIGHT(CONCATENATE("0",MONTH(IH4)),2)),[1]Transferencias!$Q$7:$Q$359),0)</f>
        <v>0</v>
      </c>
      <c r="II100" s="5">
        <f>IFERROR(SUMIF([1]Transferencias!$P$7:$Q$359,CONCATENATE("06",RIGHT(CONCATENATE("0",DAY(II4)),2),RIGHT(CONCATENATE("0",MONTH(II4)),2)),[1]Transferencias!$Q$7:$Q$359),0)</f>
        <v>0</v>
      </c>
      <c r="IJ100" s="5">
        <f>IFERROR(SUMIF([1]Transferencias!$P$7:$Q$359,CONCATENATE("06",RIGHT(CONCATENATE("0",DAY(IJ4)),2),RIGHT(CONCATENATE("0",MONTH(IJ4)),2)),[1]Transferencias!$Q$7:$Q$359),0)</f>
        <v>0</v>
      </c>
      <c r="IK100" s="5">
        <f>IFERROR(SUMIF([1]Transferencias!$P$7:$Q$359,CONCATENATE("06",RIGHT(CONCATENATE("0",DAY(IK4)),2),RIGHT(CONCATENATE("0",MONTH(IK4)),2)),[1]Transferencias!$Q$7:$Q$359),0)</f>
        <v>0</v>
      </c>
      <c r="IL100" s="5">
        <f>IFERROR(SUMIF([1]Transferencias!$P$7:$Q$359,CONCATENATE("06",RIGHT(CONCATENATE("0",DAY(IL4)),2),RIGHT(CONCATENATE("0",MONTH(IL4)),2)),[1]Transferencias!$Q$7:$Q$359),0)</f>
        <v>0</v>
      </c>
      <c r="IM100" s="5">
        <f>IFERROR(SUMIF([1]Transferencias!$P$7:$Q$359,CONCATENATE("06",RIGHT(CONCATENATE("0",DAY(IM4)),2),RIGHT(CONCATENATE("0",MONTH(IM4)),2)),[1]Transferencias!$Q$7:$Q$359),0)</f>
        <v>0</v>
      </c>
      <c r="IN100" s="5">
        <f>IFERROR(SUMIF([1]Transferencias!$P$7:$Q$359,CONCATENATE("06",RIGHT(CONCATENATE("0",DAY(IN4)),2),RIGHT(CONCATENATE("0",MONTH(IN4)),2)),[1]Transferencias!$Q$7:$Q$359),0)</f>
        <v>0</v>
      </c>
      <c r="IO100" s="5">
        <f>IFERROR(SUMIF([1]Transferencias!$P$7:$Q$359,CONCATENATE("06",RIGHT(CONCATENATE("0",DAY(IO4)),2),RIGHT(CONCATENATE("0",MONTH(IO4)),2)),[1]Transferencias!$Q$7:$Q$359),0)</f>
        <v>0</v>
      </c>
      <c r="IP100" s="5">
        <f>IFERROR(SUMIF([1]Transferencias!$P$7:$Q$359,CONCATENATE("06",RIGHT(CONCATENATE("0",DAY(IP4)),2),RIGHT(CONCATENATE("0",MONTH(IP4)),2)),[1]Transferencias!$Q$7:$Q$359),0)</f>
        <v>0</v>
      </c>
      <c r="IQ100" s="5">
        <f>IFERROR(SUMIF([1]Transferencias!$P$7:$Q$359,CONCATENATE("06",RIGHT(CONCATENATE("0",DAY(IQ4)),2),RIGHT(CONCATENATE("0",MONTH(IQ4)),2)),[1]Transferencias!$Q$7:$Q$359),0)</f>
        <v>0</v>
      </c>
      <c r="IR100" s="5">
        <f>IFERROR(SUMIF([1]Transferencias!$P$7:$Q$359,CONCATENATE("06",RIGHT(CONCATENATE("0",DAY(IR4)),2),RIGHT(CONCATENATE("0",MONTH(IR4)),2)),[1]Transferencias!$Q$7:$Q$359),0)</f>
        <v>0</v>
      </c>
      <c r="IS100" s="5">
        <f>IFERROR(SUMIF([1]Transferencias!$P$7:$Q$359,CONCATENATE("06",RIGHT(CONCATENATE("0",DAY(IS4)),2),RIGHT(CONCATENATE("0",MONTH(IS4)),2)),[1]Transferencias!$Q$7:$Q$359),0)</f>
        <v>0</v>
      </c>
      <c r="IT100" s="5">
        <f>IFERROR(SUMIF([1]Transferencias!$P$7:$Q$359,CONCATENATE("06",RIGHT(CONCATENATE("0",DAY(IT4)),2),RIGHT(CONCATENATE("0",MONTH(IT4)),2)),[1]Transferencias!$Q$7:$Q$359),0)</f>
        <v>0</v>
      </c>
      <c r="IU100" s="5">
        <f>IFERROR(SUMIF([1]Transferencias!$P$7:$Q$359,CONCATENATE("06",RIGHT(CONCATENATE("0",DAY(IU4)),2),RIGHT(CONCATENATE("0",MONTH(IU4)),2)),[1]Transferencias!$Q$7:$Q$359),0)</f>
        <v>0</v>
      </c>
      <c r="IV100" s="5">
        <f>IFERROR(SUMIF([1]Transferencias!$P$7:$Q$359,CONCATENATE("06",RIGHT(CONCATENATE("0",DAY(IV4)),2),RIGHT(CONCATENATE("0",MONTH(IV4)),2)),[1]Transferencias!$Q$7:$Q$359),0)</f>
        <v>0</v>
      </c>
      <c r="IW100" s="5">
        <f>IFERROR(SUMIF([1]Transferencias!$P$7:$Q$359,CONCATENATE("06",RIGHT(CONCATENATE("0",DAY(IW4)),2),RIGHT(CONCATENATE("0",MONTH(IW4)),2)),[1]Transferencias!$Q$7:$Q$359),0)</f>
        <v>0</v>
      </c>
      <c r="IX100" s="5">
        <f>IFERROR(SUMIF([1]Transferencias!$P$7:$Q$359,CONCATENATE("06",RIGHT(CONCATENATE("0",DAY(IX4)),2),RIGHT(CONCATENATE("0",MONTH(IX4)),2)),[1]Transferencias!$Q$7:$Q$359),0)</f>
        <v>0</v>
      </c>
      <c r="IY100" s="5">
        <f>IFERROR(SUMIF([1]Transferencias!$P$7:$Q$359,CONCATENATE("06",RIGHT(CONCATENATE("0",DAY(IY4)),2),RIGHT(CONCATENATE("0",MONTH(IY4)),2)),[1]Transferencias!$Q$7:$Q$359),0)</f>
        <v>0</v>
      </c>
      <c r="IZ100" s="5">
        <f>IFERROR(SUMIF([1]Transferencias!$P$7:$Q$359,CONCATENATE("06",RIGHT(CONCATENATE("0",DAY(IZ4)),2),RIGHT(CONCATENATE("0",MONTH(IZ4)),2)),[1]Transferencias!$Q$7:$Q$359),0)</f>
        <v>0</v>
      </c>
      <c r="JA100" s="5">
        <f>IFERROR(SUMIF([1]Transferencias!$P$7:$Q$359,CONCATENATE("06",RIGHT(CONCATENATE("0",DAY(JA4)),2),RIGHT(CONCATENATE("0",MONTH(JA4)),2)),[1]Transferencias!$Q$7:$Q$359),0)</f>
        <v>0</v>
      </c>
      <c r="JB100" s="5">
        <f>IFERROR(SUMIF([1]Transferencias!$P$7:$Q$359,CONCATENATE("06",RIGHT(CONCATENATE("0",DAY(JB4)),2),RIGHT(CONCATENATE("0",MONTH(JB4)),2)),[1]Transferencias!$Q$7:$Q$359),0)</f>
        <v>0</v>
      </c>
      <c r="JC100" s="5">
        <f>IFERROR(SUMIF([1]Transferencias!$P$7:$Q$359,CONCATENATE("06",RIGHT(CONCATENATE("0",DAY(JC4)),2),RIGHT(CONCATENATE("0",MONTH(JC4)),2)),[1]Transferencias!$Q$7:$Q$359),0)</f>
        <v>0</v>
      </c>
      <c r="JD100" s="5">
        <f>IFERROR(SUMIF([1]Transferencias!$P$7:$Q$359,CONCATENATE("06",RIGHT(CONCATENATE("0",DAY(JD4)),2),RIGHT(CONCATENATE("0",MONTH(JD4)),2)),[1]Transferencias!$Q$7:$Q$359),0)</f>
        <v>0</v>
      </c>
      <c r="JE100" s="5">
        <f>IFERROR(SUMIF([1]Transferencias!$P$7:$Q$359,CONCATENATE("06",RIGHT(CONCATENATE("0",DAY(JE4)),2),RIGHT(CONCATENATE("0",MONTH(JE4)),2)),[1]Transferencias!$Q$7:$Q$359),0)</f>
        <v>0</v>
      </c>
      <c r="JF100" s="5">
        <f>IFERROR(SUMIF([1]Transferencias!$P$7:$Q$359,CONCATENATE("06",RIGHT(CONCATENATE("0",DAY(JF4)),2),RIGHT(CONCATENATE("0",MONTH(JF4)),2)),[1]Transferencias!$Q$7:$Q$359),0)</f>
        <v>0</v>
      </c>
      <c r="JG100" s="5">
        <f>IFERROR(SUMIF([1]Transferencias!$P$7:$Q$359,CONCATENATE("06",RIGHT(CONCATENATE("0",DAY(JG4)),2),RIGHT(CONCATENATE("0",MONTH(JG4)),2)),[1]Transferencias!$Q$7:$Q$359),0)</f>
        <v>0</v>
      </c>
      <c r="JH100" s="5">
        <f>IFERROR(SUMIF([1]Transferencias!$P$7:$Q$359,CONCATENATE("06",RIGHT(CONCATENATE("0",DAY(JH4)),2),RIGHT(CONCATENATE("0",MONTH(JH4)),2)),[1]Transferencias!$Q$7:$Q$359),0)</f>
        <v>0</v>
      </c>
      <c r="JI100" s="5">
        <f>IFERROR(SUMIF([1]Transferencias!$P$7:$Q$359,CONCATENATE("06",RIGHT(CONCATENATE("0",DAY(JI4)),2),RIGHT(CONCATENATE("0",MONTH(JI4)),2)),[1]Transferencias!$Q$7:$Q$359),0)</f>
        <v>0</v>
      </c>
      <c r="JJ100" s="5">
        <f>IFERROR(SUMIF([1]Transferencias!$P$7:$Q$359,CONCATENATE("06",RIGHT(CONCATENATE("0",DAY(JJ4)),2),RIGHT(CONCATENATE("0",MONTH(JJ4)),2)),[1]Transferencias!$Q$7:$Q$359),0)</f>
        <v>0</v>
      </c>
      <c r="JK100" s="5">
        <f>IFERROR(SUMIF([1]Transferencias!$P$7:$Q$359,CONCATENATE("06",RIGHT(CONCATENATE("0",DAY(JK4)),2),RIGHT(CONCATENATE("0",MONTH(JK4)),2)),[1]Transferencias!$Q$7:$Q$359),0)</f>
        <v>0</v>
      </c>
      <c r="JL100" s="5">
        <f>IFERROR(SUMIF([1]Transferencias!$P$7:$Q$359,CONCATENATE("06",RIGHT(CONCATENATE("0",DAY(JL4)),2),RIGHT(CONCATENATE("0",MONTH(JL4)),2)),[1]Transferencias!$Q$7:$Q$359),0)</f>
        <v>0</v>
      </c>
      <c r="JM100" s="5">
        <f>IFERROR(SUMIF([1]Transferencias!$P$7:$Q$359,CONCATENATE("06",RIGHT(CONCATENATE("0",DAY(JM4)),2),RIGHT(CONCATENATE("0",MONTH(JM4)),2)),[1]Transferencias!$Q$7:$Q$359),0)</f>
        <v>0</v>
      </c>
      <c r="JN100" s="5">
        <f>IFERROR(SUMIF([1]Transferencias!$P$7:$Q$359,CONCATENATE("06",RIGHT(CONCATENATE("0",DAY(JN4)),2),RIGHT(CONCATENATE("0",MONTH(JN4)),2)),[1]Transferencias!$Q$7:$Q$359),0)</f>
        <v>0</v>
      </c>
      <c r="JO100" s="5">
        <f>IFERROR(SUMIF([1]Transferencias!$P$7:$Q$359,CONCATENATE("06",RIGHT(CONCATENATE("0",DAY(JO4)),2),RIGHT(CONCATENATE("0",MONTH(JO4)),2)),[1]Transferencias!$Q$7:$Q$359),0)</f>
        <v>0</v>
      </c>
      <c r="JP100" s="5">
        <f>IFERROR(SUMIF([1]Transferencias!$P$7:$Q$359,CONCATENATE("06",RIGHT(CONCATENATE("0",DAY(JP4)),2),RIGHT(CONCATENATE("0",MONTH(JP4)),2)),[1]Transferencias!$Q$7:$Q$359),0)</f>
        <v>0</v>
      </c>
      <c r="JQ100" s="5">
        <f>IFERROR(SUMIF([1]Transferencias!$P$7:$Q$359,CONCATENATE("06",RIGHT(CONCATENATE("0",DAY(JQ4)),2),RIGHT(CONCATENATE("0",MONTH(JQ4)),2)),[1]Transferencias!$Q$7:$Q$359),0)</f>
        <v>0</v>
      </c>
      <c r="JR100" s="5">
        <f>IFERROR(SUMIF([1]Transferencias!$P$7:$Q$359,CONCATENATE("06",RIGHT(CONCATENATE("0",DAY(JR4)),2),RIGHT(CONCATENATE("0",MONTH(JR4)),2)),[1]Transferencias!$Q$7:$Q$359),0)</f>
        <v>0</v>
      </c>
      <c r="JS100" s="5">
        <f>IFERROR(SUMIF([1]Transferencias!$P$7:$Q$359,CONCATENATE("06",RIGHT(CONCATENATE("0",DAY(JS4)),2),RIGHT(CONCATENATE("0",MONTH(JS4)),2)),[1]Transferencias!$Q$7:$Q$359),0)</f>
        <v>0</v>
      </c>
      <c r="JT100" s="5">
        <f>IFERROR(SUMIF([1]Transferencias!$P$7:$Q$359,CONCATENATE("06",RIGHT(CONCATENATE("0",DAY(JT4)),2),RIGHT(CONCATENATE("0",MONTH(JT4)),2)),[1]Transferencias!$Q$7:$Q$359),0)</f>
        <v>0</v>
      </c>
      <c r="JU100" s="5">
        <f>IFERROR(SUMIF([1]Transferencias!$P$7:$Q$359,CONCATENATE("06",RIGHT(CONCATENATE("0",DAY(JU4)),2),RIGHT(CONCATENATE("0",MONTH(JU4)),2)),[1]Transferencias!$Q$7:$Q$359),0)</f>
        <v>0</v>
      </c>
      <c r="JV100" s="5">
        <f>IFERROR(SUMIF([1]Transferencias!$P$7:$Q$359,CONCATENATE("06",RIGHT(CONCATENATE("0",DAY(JV4)),2),RIGHT(CONCATENATE("0",MONTH(JV4)),2)),[1]Transferencias!$Q$7:$Q$359),0)</f>
        <v>0</v>
      </c>
      <c r="JW100" s="5">
        <f>IFERROR(SUMIF([1]Transferencias!$P$7:$Q$359,CONCATENATE("06",RIGHT(CONCATENATE("0",DAY(JW4)),2),RIGHT(CONCATENATE("0",MONTH(JW4)),2)),[1]Transferencias!$Q$7:$Q$359),0)</f>
        <v>0</v>
      </c>
      <c r="JX100" s="5">
        <f>IFERROR(SUMIF([1]Transferencias!$P$7:$Q$359,CONCATENATE("06",RIGHT(CONCATENATE("0",DAY(JX4)),2),RIGHT(CONCATENATE("0",MONTH(JX4)),2)),[1]Transferencias!$Q$7:$Q$359),0)</f>
        <v>0</v>
      </c>
      <c r="JY100" s="5">
        <f>IFERROR(SUMIF([1]Transferencias!$P$7:$Q$359,CONCATENATE("06",RIGHT(CONCATENATE("0",DAY(JY4)),2),RIGHT(CONCATENATE("0",MONTH(JY4)),2)),[1]Transferencias!$Q$7:$Q$359),0)</f>
        <v>0</v>
      </c>
      <c r="JZ100" s="5">
        <f>IFERROR(SUMIF([1]Transferencias!$P$7:$Q$359,CONCATENATE("06",RIGHT(CONCATENATE("0",DAY(JZ4)),2),RIGHT(CONCATENATE("0",MONTH(JZ4)),2)),[1]Transferencias!$Q$7:$Q$359),0)</f>
        <v>0</v>
      </c>
      <c r="KA100" s="5">
        <f>IFERROR(SUMIF([1]Transferencias!$P$7:$Q$359,CONCATENATE("06",RIGHT(CONCATENATE("0",DAY(KA4)),2),RIGHT(CONCATENATE("0",MONTH(KA4)),2)),[1]Transferencias!$Q$7:$Q$359),0)</f>
        <v>0</v>
      </c>
      <c r="KB100" s="5">
        <f>IFERROR(SUMIF([1]Transferencias!$P$7:$Q$359,CONCATENATE("06",RIGHT(CONCATENATE("0",DAY(KB4)),2),RIGHT(CONCATENATE("0",MONTH(KB4)),2)),[1]Transferencias!$Q$7:$Q$359),0)</f>
        <v>0</v>
      </c>
      <c r="KC100" s="5">
        <f>IFERROR(SUMIF([1]Transferencias!$P$7:$Q$359,CONCATENATE("06",RIGHT(CONCATENATE("0",DAY(KC4)),2),RIGHT(CONCATENATE("0",MONTH(KC4)),2)),[1]Transferencias!$Q$7:$Q$359),0)</f>
        <v>0</v>
      </c>
      <c r="KD100" s="5">
        <f>IFERROR(SUMIF([1]Transferencias!$P$7:$Q$359,CONCATENATE("06",RIGHT(CONCATENATE("0",DAY(KD4)),2),RIGHT(CONCATENATE("0",MONTH(KD4)),2)),[1]Transferencias!$Q$7:$Q$359),0)</f>
        <v>0</v>
      </c>
      <c r="KE100" s="5">
        <f>IFERROR(SUMIF([1]Transferencias!$P$7:$Q$359,CONCATENATE("06",RIGHT(CONCATENATE("0",DAY(KE4)),2),RIGHT(CONCATENATE("0",MONTH(KE4)),2)),[1]Transferencias!$Q$7:$Q$359),0)</f>
        <v>0</v>
      </c>
      <c r="KF100" s="5">
        <f>IFERROR(SUMIF([1]Transferencias!$P$7:$Q$359,CONCATENATE("06",RIGHT(CONCATENATE("0",DAY(KF4)),2),RIGHT(CONCATENATE("0",MONTH(KF4)),2)),[1]Transferencias!$Q$7:$Q$359),0)</f>
        <v>0</v>
      </c>
      <c r="KG100" s="5">
        <f>IFERROR(SUMIF([1]Transferencias!$P$7:$Q$359,CONCATENATE("06",RIGHT(CONCATENATE("0",DAY(KG4)),2),RIGHT(CONCATENATE("0",MONTH(KG4)),2)),[1]Transferencias!$Q$7:$Q$359),0)</f>
        <v>0</v>
      </c>
      <c r="KH100" s="5">
        <f>IFERROR(SUMIF([1]Transferencias!$P$7:$Q$359,CONCATENATE("06",RIGHT(CONCATENATE("0",DAY(KH4)),2),RIGHT(CONCATENATE("0",MONTH(KH4)),2)),[1]Transferencias!$Q$7:$Q$359),0)</f>
        <v>0</v>
      </c>
      <c r="KI100" s="5">
        <f>IFERROR(SUMIF([1]Transferencias!$P$7:$Q$359,CONCATENATE("06",RIGHT(CONCATENATE("0",DAY(KI4)),2),RIGHT(CONCATENATE("0",MONTH(KI4)),2)),[1]Transferencias!$Q$7:$Q$359),0)</f>
        <v>0</v>
      </c>
      <c r="KJ100" s="5">
        <f>IFERROR(SUMIF([1]Transferencias!$P$7:$Q$359,CONCATENATE("06",RIGHT(CONCATENATE("0",DAY(KJ4)),2),RIGHT(CONCATENATE("0",MONTH(KJ4)),2)),[1]Transferencias!$Q$7:$Q$359),0)</f>
        <v>0</v>
      </c>
      <c r="KK100" s="5">
        <f>IFERROR(SUMIF([1]Transferencias!$P$7:$Q$359,CONCATENATE("06",RIGHT(CONCATENATE("0",DAY(KK4)),2),RIGHT(CONCATENATE("0",MONTH(KK4)),2)),[1]Transferencias!$Q$7:$Q$359),0)</f>
        <v>0</v>
      </c>
      <c r="KL100" s="5">
        <f>IFERROR(SUMIF([1]Transferencias!$P$7:$Q$359,CONCATENATE("06",RIGHT(CONCATENATE("0",DAY(KL4)),2),RIGHT(CONCATENATE("0",MONTH(KL4)),2)),[1]Transferencias!$Q$7:$Q$359),0)</f>
        <v>0</v>
      </c>
      <c r="KM100" s="5">
        <f>IFERROR(SUMIF([1]Transferencias!$P$7:$Q$359,CONCATENATE("06",RIGHT(CONCATENATE("0",DAY(KM4)),2),RIGHT(CONCATENATE("0",MONTH(KM4)),2)),[1]Transferencias!$Q$7:$Q$359),0)</f>
        <v>0</v>
      </c>
      <c r="KN100" s="5">
        <f>IFERROR(SUMIF([1]Transferencias!$P$7:$Q$359,CONCATENATE("06",RIGHT(CONCATENATE("0",DAY(KN4)),2),RIGHT(CONCATENATE("0",MONTH(KN4)),2)),[1]Transferencias!$Q$7:$Q$359),0)</f>
        <v>0</v>
      </c>
      <c r="KO100" s="5">
        <f>IFERROR(SUMIF([1]Transferencias!$P$7:$Q$359,CONCATENATE("06",RIGHT(CONCATENATE("0",DAY(KO4)),2),RIGHT(CONCATENATE("0",MONTH(KO4)),2)),[1]Transferencias!$Q$7:$Q$359),0)</f>
        <v>0</v>
      </c>
      <c r="KP100" s="5">
        <f>IFERROR(SUMIF([1]Transferencias!$P$7:$Q$359,CONCATENATE("06",RIGHT(CONCATENATE("0",DAY(KP4)),2),RIGHT(CONCATENATE("0",MONTH(KP4)),2)),[1]Transferencias!$Q$7:$Q$359),0)</f>
        <v>0</v>
      </c>
      <c r="KQ100" s="5">
        <f>IFERROR(SUMIF([1]Transferencias!$P$7:$Q$359,CONCATENATE("06",RIGHT(CONCATENATE("0",DAY(KQ4)),2),RIGHT(CONCATENATE("0",MONTH(KQ4)),2)),[1]Transferencias!$Q$7:$Q$359),0)</f>
        <v>0</v>
      </c>
      <c r="KR100" s="5">
        <f>IFERROR(SUMIF([1]Transferencias!$P$7:$Q$359,CONCATENATE("06",RIGHT(CONCATENATE("0",DAY(KR4)),2),RIGHT(CONCATENATE("0",MONTH(KR4)),2)),[1]Transferencias!$Q$7:$Q$359),0)</f>
        <v>0</v>
      </c>
      <c r="KS100" s="5">
        <f>IFERROR(SUMIF([1]Transferencias!$P$7:$Q$359,CONCATENATE("06",RIGHT(CONCATENATE("0",DAY(KS4)),2),RIGHT(CONCATENATE("0",MONTH(KS4)),2)),[1]Transferencias!$Q$7:$Q$359),0)</f>
        <v>0</v>
      </c>
      <c r="KT100" s="5">
        <f>IFERROR(SUMIF([1]Transferencias!$P$7:$Q$359,CONCATENATE("06",RIGHT(CONCATENATE("0",DAY(KT4)),2),RIGHT(CONCATENATE("0",MONTH(KT4)),2)),[1]Transferencias!$Q$7:$Q$359),0)</f>
        <v>0</v>
      </c>
      <c r="KU100" s="5">
        <f>IFERROR(SUMIF([1]Transferencias!$P$7:$Q$359,CONCATENATE("06",RIGHT(CONCATENATE("0",DAY(KU4)),2),RIGHT(CONCATENATE("0",MONTH(KU4)),2)),[1]Transferencias!$Q$7:$Q$359),0)</f>
        <v>0</v>
      </c>
      <c r="KV100" s="5">
        <f>IFERROR(SUMIF([1]Transferencias!$P$7:$Q$359,CONCATENATE("06",RIGHT(CONCATENATE("0",DAY(KV4)),2),RIGHT(CONCATENATE("0",MONTH(KV4)),2)),[1]Transferencias!$Q$7:$Q$359),0)</f>
        <v>0</v>
      </c>
      <c r="KW100" s="5">
        <f>IFERROR(SUMIF([1]Transferencias!$P$7:$Q$359,CONCATENATE("06",RIGHT(CONCATENATE("0",DAY(KW4)),2),RIGHT(CONCATENATE("0",MONTH(KW4)),2)),[1]Transferencias!$Q$7:$Q$359),0)</f>
        <v>0</v>
      </c>
      <c r="KX100" s="5">
        <f>IFERROR(SUMIF([1]Transferencias!$P$7:$Q$359,CONCATENATE("06",RIGHT(CONCATENATE("0",DAY(KX4)),2),RIGHT(CONCATENATE("0",MONTH(KX4)),2)),[1]Transferencias!$Q$7:$Q$359),0)</f>
        <v>0</v>
      </c>
      <c r="KY100" s="5">
        <f>IFERROR(SUMIF([1]Transferencias!$P$7:$Q$359,CONCATENATE("06",RIGHT(CONCATENATE("0",DAY(KY4)),2),RIGHT(CONCATENATE("0",MONTH(KY4)),2)),[1]Transferencias!$Q$7:$Q$359),0)</f>
        <v>0</v>
      </c>
      <c r="KZ100" s="5">
        <f>IFERROR(SUMIF([1]Transferencias!$P$7:$Q$359,CONCATENATE("06",RIGHT(CONCATENATE("0",DAY(KZ4)),2),RIGHT(CONCATENATE("0",MONTH(KZ4)),2)),[1]Transferencias!$Q$7:$Q$359),0)</f>
        <v>0</v>
      </c>
      <c r="LA100" s="5">
        <f>IFERROR(SUMIF([1]Transferencias!$P$7:$Q$359,CONCATENATE("06",RIGHT(CONCATENATE("0",DAY(LA4)),2),RIGHT(CONCATENATE("0",MONTH(LA4)),2)),[1]Transferencias!$Q$7:$Q$359),0)</f>
        <v>0</v>
      </c>
      <c r="LB100" s="5">
        <f>IFERROR(SUMIF([1]Transferencias!$P$7:$Q$359,CONCATENATE("06",RIGHT(CONCATENATE("0",DAY(LB4)),2),RIGHT(CONCATENATE("0",MONTH(LB4)),2)),[1]Transferencias!$Q$7:$Q$359),0)</f>
        <v>0</v>
      </c>
      <c r="LC100" s="5">
        <f>IFERROR(SUMIF([1]Transferencias!$P$7:$Q$359,CONCATENATE("06",RIGHT(CONCATENATE("0",DAY(LC4)),2),RIGHT(CONCATENATE("0",MONTH(LC4)),2)),[1]Transferencias!$Q$7:$Q$359),0)</f>
        <v>0</v>
      </c>
      <c r="LD100" s="5">
        <f>IFERROR(SUMIF([1]Transferencias!$P$7:$Q$359,CONCATENATE("06",RIGHT(CONCATENATE("0",DAY(LD4)),2),RIGHT(CONCATENATE("0",MONTH(LD4)),2)),[1]Transferencias!$Q$7:$Q$359),0)</f>
        <v>0</v>
      </c>
      <c r="LE100" s="5">
        <f>IFERROR(SUMIF([1]Transferencias!$P$7:$Q$359,CONCATENATE("06",RIGHT(CONCATENATE("0",DAY(LE4)),2),RIGHT(CONCATENATE("0",MONTH(LE4)),2)),[1]Transferencias!$Q$7:$Q$359),0)</f>
        <v>0</v>
      </c>
      <c r="LF100" s="5">
        <f>IFERROR(SUMIF([1]Transferencias!$P$7:$Q$359,CONCATENATE("06",RIGHT(CONCATENATE("0",DAY(LF4)),2),RIGHT(CONCATENATE("0",MONTH(LF4)),2)),[1]Transferencias!$Q$7:$Q$359),0)</f>
        <v>0</v>
      </c>
      <c r="LG100" s="5">
        <f>IFERROR(SUMIF([1]Transferencias!$P$7:$Q$359,CONCATENATE("06",RIGHT(CONCATENATE("0",DAY(LG4)),2),RIGHT(CONCATENATE("0",MONTH(LG4)),2)),[1]Transferencias!$Q$7:$Q$359),0)</f>
        <v>0</v>
      </c>
      <c r="LH100" s="5">
        <f>IFERROR(SUMIF([1]Transferencias!$P$7:$Q$359,CONCATENATE("06",RIGHT(CONCATENATE("0",DAY(LH4)),2),RIGHT(CONCATENATE("0",MONTH(LH4)),2)),[1]Transferencias!$Q$7:$Q$359),0)</f>
        <v>0</v>
      </c>
      <c r="LI100" s="5">
        <f>IFERROR(SUMIF([1]Transferencias!$P$7:$Q$359,CONCATENATE("06",RIGHT(CONCATENATE("0",DAY(LI4)),2),RIGHT(CONCATENATE("0",MONTH(LI4)),2)),[1]Transferencias!$Q$7:$Q$359),0)</f>
        <v>0</v>
      </c>
      <c r="LJ100" s="5">
        <f>IFERROR(SUMIF([1]Transferencias!$P$7:$Q$359,CONCATENATE("06",RIGHT(CONCATENATE("0",DAY(LJ4)),2),RIGHT(CONCATENATE("0",MONTH(LJ4)),2)),[1]Transferencias!$Q$7:$Q$359),0)</f>
        <v>0</v>
      </c>
      <c r="LK100" s="5">
        <f>IFERROR(SUMIF([1]Transferencias!$P$7:$Q$359,CONCATENATE("06",RIGHT(CONCATENATE("0",DAY(LK4)),2),RIGHT(CONCATENATE("0",MONTH(LK4)),2)),[1]Transferencias!$Q$7:$Q$359),0)</f>
        <v>0</v>
      </c>
      <c r="LL100" s="5">
        <f>IFERROR(SUMIF([1]Transferencias!$P$7:$Q$359,CONCATENATE("06",RIGHT(CONCATENATE("0",DAY(LL4)),2),RIGHT(CONCATENATE("0",MONTH(LL4)),2)),[1]Transferencias!$Q$7:$Q$359),0)</f>
        <v>0</v>
      </c>
      <c r="LM100" s="5">
        <f>IFERROR(SUMIF([1]Transferencias!$P$7:$Q$359,CONCATENATE("06",RIGHT(CONCATENATE("0",DAY(LM4)),2),RIGHT(CONCATENATE("0",MONTH(LM4)),2)),[1]Transferencias!$Q$7:$Q$359),0)</f>
        <v>0</v>
      </c>
      <c r="LN100" s="5">
        <f>IFERROR(SUMIF([1]Transferencias!$P$7:$Q$359,CONCATENATE("06",RIGHT(CONCATENATE("0",DAY(LN4)),2),RIGHT(CONCATENATE("0",MONTH(LN4)),2)),[1]Transferencias!$Q$7:$Q$359),0)</f>
        <v>0</v>
      </c>
      <c r="LO100" s="5">
        <f>IFERROR(SUMIF([1]Transferencias!$P$7:$Q$359,CONCATENATE("06",RIGHT(CONCATENATE("0",DAY(LO4)),2),RIGHT(CONCATENATE("0",MONTH(LO4)),2)),[1]Transferencias!$Q$7:$Q$359),0)</f>
        <v>0</v>
      </c>
      <c r="LP100" s="5">
        <f>IFERROR(SUMIF([1]Transferencias!$P$7:$Q$359,CONCATENATE("06",RIGHT(CONCATENATE("0",DAY(LP4)),2),RIGHT(CONCATENATE("0",MONTH(LP4)),2)),[1]Transferencias!$Q$7:$Q$359),0)</f>
        <v>0</v>
      </c>
      <c r="LQ100" s="5">
        <f>IFERROR(SUMIF([1]Transferencias!$P$7:$Q$359,CONCATENATE("06",RIGHT(CONCATENATE("0",DAY(LQ4)),2),RIGHT(CONCATENATE("0",MONTH(LQ4)),2)),[1]Transferencias!$Q$7:$Q$359),0)</f>
        <v>0</v>
      </c>
      <c r="LR100" s="5">
        <f>IFERROR(SUMIF([1]Transferencias!$P$7:$Q$359,CONCATENATE("06",RIGHT(CONCATENATE("0",DAY(LR4)),2),RIGHT(CONCATENATE("0",MONTH(LR4)),2)),[1]Transferencias!$Q$7:$Q$359),0)</f>
        <v>0</v>
      </c>
      <c r="LS100" s="5">
        <f>IFERROR(SUMIF([1]Transferencias!$P$7:$Q$359,CONCATENATE("06",RIGHT(CONCATENATE("0",DAY(LS4)),2),RIGHT(CONCATENATE("0",MONTH(LS4)),2)),[1]Transferencias!$Q$7:$Q$359),0)</f>
        <v>0</v>
      </c>
      <c r="LT100" s="5">
        <f>IFERROR(SUMIF([1]Transferencias!$P$7:$Q$359,CONCATENATE("06",RIGHT(CONCATENATE("0",DAY(LT4)),2),RIGHT(CONCATENATE("0",MONTH(LT4)),2)),[1]Transferencias!$Q$7:$Q$359),0)</f>
        <v>0</v>
      </c>
      <c r="LU100" s="5">
        <f>IFERROR(SUMIF([1]Transferencias!$P$7:$Q$359,CONCATENATE("06",RIGHT(CONCATENATE("0",DAY(LU4)),2),RIGHT(CONCATENATE("0",MONTH(LU4)),2)),[1]Transferencias!$Q$7:$Q$359),0)</f>
        <v>0</v>
      </c>
      <c r="LV100" s="5">
        <f>IFERROR(SUMIF([1]Transferencias!$P$7:$Q$359,CONCATENATE("06",RIGHT(CONCATENATE("0",DAY(LV4)),2),RIGHT(CONCATENATE("0",MONTH(LV4)),2)),[1]Transferencias!$Q$7:$Q$359),0)</f>
        <v>0</v>
      </c>
      <c r="LW100" s="5">
        <f>IFERROR(SUMIF([1]Transferencias!$P$7:$Q$359,CONCATENATE("06",RIGHT(CONCATENATE("0",DAY(LW4)),2),RIGHT(CONCATENATE("0",MONTH(LW4)),2)),[1]Transferencias!$Q$7:$Q$359),0)</f>
        <v>0</v>
      </c>
      <c r="LX100" s="5">
        <f>IFERROR(SUMIF([1]Transferencias!$P$7:$Q$359,CONCATENATE("06",RIGHT(CONCATENATE("0",DAY(LX4)),2),RIGHT(CONCATENATE("0",MONTH(LX4)),2)),[1]Transferencias!$Q$7:$Q$359),0)</f>
        <v>0</v>
      </c>
      <c r="LY100" s="5">
        <f>IFERROR(SUMIF([1]Transferencias!$P$7:$Q$359,CONCATENATE("06",RIGHT(CONCATENATE("0",DAY(LY4)),2),RIGHT(CONCATENATE("0",MONTH(LY4)),2)),[1]Transferencias!$Q$7:$Q$359),0)</f>
        <v>0</v>
      </c>
      <c r="LZ100" s="5">
        <f>IFERROR(SUMIF([1]Transferencias!$P$7:$Q$359,CONCATENATE("06",RIGHT(CONCATENATE("0",DAY(LZ4)),2),RIGHT(CONCATENATE("0",MONTH(LZ4)),2)),[1]Transferencias!$Q$7:$Q$359),0)</f>
        <v>0</v>
      </c>
      <c r="MA100" s="5">
        <f>IFERROR(SUMIF([1]Transferencias!$P$7:$Q$359,CONCATENATE("06",RIGHT(CONCATENATE("0",DAY(MA4)),2),RIGHT(CONCATENATE("0",MONTH(MA4)),2)),[1]Transferencias!$Q$7:$Q$359),0)</f>
        <v>0</v>
      </c>
      <c r="MB100" s="5">
        <f>IFERROR(SUMIF([1]Transferencias!$P$7:$Q$359,CONCATENATE("06",RIGHT(CONCATENATE("0",DAY(MB4)),2),RIGHT(CONCATENATE("0",MONTH(MB4)),2)),[1]Transferencias!$Q$7:$Q$359),0)</f>
        <v>0</v>
      </c>
      <c r="MC100" s="5">
        <f>IFERROR(SUMIF([1]Transferencias!$P$7:$Q$359,CONCATENATE("06",RIGHT(CONCATENATE("0",DAY(MC4)),2),RIGHT(CONCATENATE("0",MONTH(MC4)),2)),[1]Transferencias!$Q$7:$Q$359),0)</f>
        <v>0</v>
      </c>
      <c r="MD100" s="5">
        <f>IFERROR(SUMIF([1]Transferencias!$P$7:$Q$359,CONCATENATE("06",RIGHT(CONCATENATE("0",DAY(MD4)),2),RIGHT(CONCATENATE("0",MONTH(MD4)),2)),[1]Transferencias!$Q$7:$Q$359),0)</f>
        <v>0</v>
      </c>
      <c r="ME100" s="5">
        <f>IFERROR(SUMIF([1]Transferencias!$P$7:$Q$359,CONCATENATE("06",RIGHT(CONCATENATE("0",DAY(ME4)),2),RIGHT(CONCATENATE("0",MONTH(ME4)),2)),[1]Transferencias!$Q$7:$Q$359),0)</f>
        <v>0</v>
      </c>
      <c r="MF100" s="5">
        <f>IFERROR(SUMIF([1]Transferencias!$P$7:$Q$359,CONCATENATE("06",RIGHT(CONCATENATE("0",DAY(MF4)),2),RIGHT(CONCATENATE("0",MONTH(MF4)),2)),[1]Transferencias!$Q$7:$Q$359),0)</f>
        <v>0</v>
      </c>
      <c r="MG100" s="5">
        <f>IFERROR(SUMIF([1]Transferencias!$P$7:$Q$359,CONCATENATE("06",RIGHT(CONCATENATE("0",DAY(MG4)),2),RIGHT(CONCATENATE("0",MONTH(MG4)),2)),[1]Transferencias!$Q$7:$Q$359),0)</f>
        <v>0</v>
      </c>
      <c r="MH100" s="5">
        <f>IFERROR(SUMIF([1]Transferencias!$P$7:$Q$359,CONCATENATE("06",RIGHT(CONCATENATE("0",DAY(MH4)),2),RIGHT(CONCATENATE("0",MONTH(MH4)),2)),[1]Transferencias!$Q$7:$Q$359),0)</f>
        <v>0</v>
      </c>
      <c r="MI100" s="5">
        <f>IFERROR(SUMIF([1]Transferencias!$P$7:$Q$359,CONCATENATE("06",RIGHT(CONCATENATE("0",DAY(MI4)),2),RIGHT(CONCATENATE("0",MONTH(MI4)),2)),[1]Transferencias!$Q$7:$Q$359),0)</f>
        <v>0</v>
      </c>
      <c r="MJ100" s="5">
        <f>IFERROR(SUMIF([1]Transferencias!$P$7:$Q$359,CONCATENATE("06",RIGHT(CONCATENATE("0",DAY(MJ4)),2),RIGHT(CONCATENATE("0",MONTH(MJ4)),2)),[1]Transferencias!$Q$7:$Q$359),0)</f>
        <v>0</v>
      </c>
      <c r="MK100" s="5">
        <f>IFERROR(SUMIF([1]Transferencias!$P$7:$Q$359,CONCATENATE("06",RIGHT(CONCATENATE("0",DAY(MK4)),2),RIGHT(CONCATENATE("0",MONTH(MK4)),2)),[1]Transferencias!$Q$7:$Q$359),0)</f>
        <v>0</v>
      </c>
      <c r="ML100" s="5">
        <f>IFERROR(SUMIF([1]Transferencias!$P$7:$Q$359,CONCATENATE("06",RIGHT(CONCATENATE("0",DAY(ML4)),2),RIGHT(CONCATENATE("0",MONTH(ML4)),2)),[1]Transferencias!$Q$7:$Q$359),0)</f>
        <v>0</v>
      </c>
      <c r="MM100" s="5">
        <f>IFERROR(SUMIF([1]Transferencias!$P$7:$Q$359,CONCATENATE("06",RIGHT(CONCATENATE("0",DAY(MM4)),2),RIGHT(CONCATENATE("0",MONTH(MM4)),2)),[1]Transferencias!$Q$7:$Q$359),0)</f>
        <v>0</v>
      </c>
      <c r="MN100" s="5">
        <f>IFERROR(SUMIF([1]Transferencias!$P$7:$Q$359,CONCATENATE("06",RIGHT(CONCATENATE("0",DAY(MN4)),2),RIGHT(CONCATENATE("0",MONTH(MN4)),2)),[1]Transferencias!$Q$7:$Q$359),0)</f>
        <v>0</v>
      </c>
      <c r="MO100" s="5">
        <f>IFERROR(SUMIF([1]Transferencias!$P$7:$Q$359,CONCATENATE("06",RIGHT(CONCATENATE("0",DAY(MO4)),2),RIGHT(CONCATENATE("0",MONTH(MO4)),2)),[1]Transferencias!$Q$7:$Q$359),0)</f>
        <v>0</v>
      </c>
      <c r="MP100" s="5">
        <f>IFERROR(SUMIF([1]Transferencias!$P$7:$Q$359,CONCATENATE("06",RIGHT(CONCATENATE("0",DAY(MP4)),2),RIGHT(CONCATENATE("0",MONTH(MP4)),2)),[1]Transferencias!$Q$7:$Q$359),0)</f>
        <v>0</v>
      </c>
      <c r="MQ100" s="5">
        <f>IFERROR(SUMIF([1]Transferencias!$P$7:$Q$359,CONCATENATE("06",RIGHT(CONCATENATE("0",DAY(MQ4)),2),RIGHT(CONCATENATE("0",MONTH(MQ4)),2)),[1]Transferencias!$Q$7:$Q$359),0)</f>
        <v>0</v>
      </c>
      <c r="MR100" s="5">
        <f>IFERROR(SUMIF([1]Transferencias!$P$7:$Q$359,CONCATENATE("06",RIGHT(CONCATENATE("0",DAY(MR4)),2),RIGHT(CONCATENATE("0",MONTH(MR4)),2)),[1]Transferencias!$Q$7:$Q$359),0)</f>
        <v>0</v>
      </c>
      <c r="MS100" s="5">
        <f>IFERROR(SUMIF([1]Transferencias!$P$7:$Q$359,CONCATENATE("06",RIGHT(CONCATENATE("0",DAY(MS4)),2),RIGHT(CONCATENATE("0",MONTH(MS4)),2)),[1]Transferencias!$Q$7:$Q$359),0)</f>
        <v>0</v>
      </c>
      <c r="MT100" s="5">
        <f>IFERROR(SUMIF([1]Transferencias!$P$7:$Q$359,CONCATENATE("06",RIGHT(CONCATENATE("0",DAY(MT4)),2),RIGHT(CONCATENATE("0",MONTH(MT4)),2)),[1]Transferencias!$Q$7:$Q$359),0)</f>
        <v>0</v>
      </c>
      <c r="MU100" s="5">
        <f>IFERROR(SUMIF([1]Transferencias!$P$7:$Q$359,CONCATENATE("06",RIGHT(CONCATENATE("0",DAY(MU4)),2),RIGHT(CONCATENATE("0",MONTH(MU4)),2)),[1]Transferencias!$Q$7:$Q$359),0)</f>
        <v>0</v>
      </c>
      <c r="MV100" s="5">
        <f>IFERROR(SUMIF([1]Transferencias!$P$7:$Q$359,CONCATENATE("06",RIGHT(CONCATENATE("0",DAY(MV4)),2),RIGHT(CONCATENATE("0",MONTH(MV4)),2)),[1]Transferencias!$Q$7:$Q$359),0)</f>
        <v>0</v>
      </c>
      <c r="MW100" s="5">
        <f>IFERROR(SUMIF([1]Transferencias!$P$7:$Q$359,CONCATENATE("06",RIGHT(CONCATENATE("0",DAY(MW4)),2),RIGHT(CONCATENATE("0",MONTH(MW4)),2)),[1]Transferencias!$Q$7:$Q$359),0)</f>
        <v>0</v>
      </c>
      <c r="MX100" s="5">
        <f>IFERROR(SUMIF([1]Transferencias!$P$7:$Q$359,CONCATENATE("06",RIGHT(CONCATENATE("0",DAY(MX4)),2),RIGHT(CONCATENATE("0",MONTH(MX4)),2)),[1]Transferencias!$Q$7:$Q$359),0)</f>
        <v>0</v>
      </c>
      <c r="MY100" s="5">
        <f>IFERROR(SUMIF([1]Transferencias!$P$7:$Q$359,CONCATENATE("06",RIGHT(CONCATENATE("0",DAY(MY4)),2),RIGHT(CONCATENATE("0",MONTH(MY4)),2)),[1]Transferencias!$Q$7:$Q$359),0)</f>
        <v>0</v>
      </c>
      <c r="MZ100" s="5">
        <f>IFERROR(SUMIF([1]Transferencias!$P$7:$Q$359,CONCATENATE("06",RIGHT(CONCATENATE("0",DAY(MZ4)),2),RIGHT(CONCATENATE("0",MONTH(MZ4)),2)),[1]Transferencias!$Q$7:$Q$359),0)</f>
        <v>0</v>
      </c>
      <c r="NA100" s="5">
        <f>IFERROR(SUMIF([1]Transferencias!$P$7:$Q$359,CONCATENATE("06",RIGHT(CONCATENATE("0",DAY(NA4)),2),RIGHT(CONCATENATE("0",MONTH(NA4)),2)),[1]Transferencias!$Q$7:$Q$359),0)</f>
        <v>0</v>
      </c>
      <c r="NB100" s="5">
        <f>IFERROR(SUMIF([1]Transferencias!$P$7:$Q$359,CONCATENATE("06",RIGHT(CONCATENATE("0",DAY(NB4)),2),RIGHT(CONCATENATE("0",MONTH(NB4)),2)),[1]Transferencias!$Q$7:$Q$359),0)</f>
        <v>0</v>
      </c>
    </row>
    <row r="101" spans="1:366" ht="15" hidden="1" customHeight="1" outlineLevel="1">
      <c r="A101" s="1" t="s">
        <v>168</v>
      </c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</row>
    <row r="102" spans="1:366" ht="15" hidden="1" customHeight="1" outlineLevel="1">
      <c r="A102" s="1" t="s">
        <v>171</v>
      </c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</row>
    <row r="103" spans="1:366" collapsed="1">
      <c r="A103" s="2" t="s">
        <v>176</v>
      </c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</row>
    <row r="104" spans="1:366" ht="15" hidden="1" customHeight="1" outlineLevel="1">
      <c r="A104" s="19" t="s">
        <v>162</v>
      </c>
      <c r="B104" s="27">
        <f>SUM(B105:B112)</f>
        <v>0</v>
      </c>
      <c r="C104" s="27">
        <f t="shared" ref="C104:BN104" si="216">SUM(C105:C112)</f>
        <v>0</v>
      </c>
      <c r="D104" s="27">
        <f t="shared" si="216"/>
        <v>0</v>
      </c>
      <c r="E104" s="27">
        <f t="shared" si="216"/>
        <v>0</v>
      </c>
      <c r="F104" s="27">
        <f t="shared" si="216"/>
        <v>0</v>
      </c>
      <c r="G104" s="27">
        <f t="shared" si="216"/>
        <v>0</v>
      </c>
      <c r="H104" s="27">
        <f t="shared" si="216"/>
        <v>0</v>
      </c>
      <c r="I104" s="27">
        <f t="shared" si="216"/>
        <v>0</v>
      </c>
      <c r="J104" s="27">
        <f t="shared" si="216"/>
        <v>0</v>
      </c>
      <c r="K104" s="27">
        <f t="shared" si="216"/>
        <v>0</v>
      </c>
      <c r="L104" s="27">
        <f t="shared" si="216"/>
        <v>0</v>
      </c>
      <c r="M104" s="27">
        <f t="shared" si="216"/>
        <v>0</v>
      </c>
      <c r="N104" s="27">
        <f t="shared" si="216"/>
        <v>0</v>
      </c>
      <c r="O104" s="27">
        <f t="shared" si="216"/>
        <v>0</v>
      </c>
      <c r="P104" s="27">
        <f t="shared" si="216"/>
        <v>0</v>
      </c>
      <c r="Q104" s="27">
        <f t="shared" si="216"/>
        <v>0</v>
      </c>
      <c r="R104" s="27">
        <f t="shared" si="216"/>
        <v>0</v>
      </c>
      <c r="S104" s="27">
        <f t="shared" si="216"/>
        <v>0</v>
      </c>
      <c r="T104" s="27">
        <f t="shared" si="216"/>
        <v>0</v>
      </c>
      <c r="U104" s="27">
        <f t="shared" si="216"/>
        <v>0</v>
      </c>
      <c r="V104" s="27">
        <f t="shared" si="216"/>
        <v>0</v>
      </c>
      <c r="W104" s="27">
        <f t="shared" si="216"/>
        <v>0</v>
      </c>
      <c r="X104" s="27">
        <f t="shared" si="216"/>
        <v>0</v>
      </c>
      <c r="Y104" s="27">
        <f t="shared" si="216"/>
        <v>0</v>
      </c>
      <c r="Z104" s="27">
        <f t="shared" si="216"/>
        <v>0</v>
      </c>
      <c r="AA104" s="27">
        <f t="shared" si="216"/>
        <v>0</v>
      </c>
      <c r="AB104" s="27">
        <f t="shared" si="216"/>
        <v>0</v>
      </c>
      <c r="AC104" s="27">
        <f t="shared" si="216"/>
        <v>0</v>
      </c>
      <c r="AD104" s="27">
        <f t="shared" si="216"/>
        <v>0</v>
      </c>
      <c r="AE104" s="27">
        <f t="shared" si="216"/>
        <v>0</v>
      </c>
      <c r="AF104" s="27">
        <f t="shared" si="216"/>
        <v>0</v>
      </c>
      <c r="AG104" s="27">
        <f t="shared" si="216"/>
        <v>0</v>
      </c>
      <c r="AH104" s="27">
        <f t="shared" si="216"/>
        <v>0</v>
      </c>
      <c r="AI104" s="27">
        <f t="shared" si="216"/>
        <v>0</v>
      </c>
      <c r="AJ104" s="27">
        <f t="shared" si="216"/>
        <v>0</v>
      </c>
      <c r="AK104" s="27">
        <f t="shared" si="216"/>
        <v>0</v>
      </c>
      <c r="AL104" s="27">
        <f t="shared" si="216"/>
        <v>0</v>
      </c>
      <c r="AM104" s="27">
        <f t="shared" si="216"/>
        <v>0</v>
      </c>
      <c r="AN104" s="27">
        <f t="shared" si="216"/>
        <v>0</v>
      </c>
      <c r="AO104" s="27">
        <f t="shared" si="216"/>
        <v>0</v>
      </c>
      <c r="AP104" s="27">
        <f t="shared" si="216"/>
        <v>0</v>
      </c>
      <c r="AQ104" s="27">
        <f t="shared" si="216"/>
        <v>0</v>
      </c>
      <c r="AR104" s="27">
        <f t="shared" si="216"/>
        <v>0</v>
      </c>
      <c r="AS104" s="27">
        <f t="shared" si="216"/>
        <v>0</v>
      </c>
      <c r="AT104" s="27">
        <f t="shared" si="216"/>
        <v>0</v>
      </c>
      <c r="AU104" s="27">
        <f t="shared" si="216"/>
        <v>0</v>
      </c>
      <c r="AV104" s="27">
        <f t="shared" si="216"/>
        <v>0</v>
      </c>
      <c r="AW104" s="27">
        <f t="shared" si="216"/>
        <v>0</v>
      </c>
      <c r="AX104" s="27">
        <f t="shared" si="216"/>
        <v>0</v>
      </c>
      <c r="AY104" s="27">
        <f t="shared" si="216"/>
        <v>0</v>
      </c>
      <c r="AZ104" s="27">
        <f t="shared" si="216"/>
        <v>0</v>
      </c>
      <c r="BA104" s="27">
        <f t="shared" si="216"/>
        <v>0</v>
      </c>
      <c r="BB104" s="27">
        <f t="shared" si="216"/>
        <v>0</v>
      </c>
      <c r="BC104" s="27">
        <f t="shared" si="216"/>
        <v>0</v>
      </c>
      <c r="BD104" s="27">
        <f t="shared" si="216"/>
        <v>0</v>
      </c>
      <c r="BE104" s="27">
        <f t="shared" si="216"/>
        <v>0</v>
      </c>
      <c r="BF104" s="27">
        <f t="shared" si="216"/>
        <v>0</v>
      </c>
      <c r="BG104" s="27">
        <f t="shared" si="216"/>
        <v>0</v>
      </c>
      <c r="BH104" s="27">
        <f t="shared" si="216"/>
        <v>0</v>
      </c>
      <c r="BI104" s="27">
        <f t="shared" si="216"/>
        <v>0</v>
      </c>
      <c r="BJ104" s="27">
        <f t="shared" si="216"/>
        <v>0</v>
      </c>
      <c r="BK104" s="27">
        <f t="shared" si="216"/>
        <v>0</v>
      </c>
      <c r="BL104" s="27">
        <f t="shared" si="216"/>
        <v>0</v>
      </c>
      <c r="BM104" s="27">
        <f t="shared" si="216"/>
        <v>0</v>
      </c>
      <c r="BN104" s="27">
        <f t="shared" si="216"/>
        <v>0</v>
      </c>
      <c r="BO104" s="27">
        <f t="shared" ref="BO104:DZ104" si="217">SUM(BO105:BO112)</f>
        <v>0</v>
      </c>
      <c r="BP104" s="27">
        <f t="shared" si="217"/>
        <v>0</v>
      </c>
      <c r="BQ104" s="27">
        <f t="shared" si="217"/>
        <v>0</v>
      </c>
      <c r="BR104" s="27">
        <f t="shared" si="217"/>
        <v>0</v>
      </c>
      <c r="BS104" s="27">
        <f t="shared" si="217"/>
        <v>0</v>
      </c>
      <c r="BT104" s="27">
        <f t="shared" si="217"/>
        <v>0</v>
      </c>
      <c r="BU104" s="27">
        <f t="shared" si="217"/>
        <v>0</v>
      </c>
      <c r="BV104" s="27">
        <f t="shared" si="217"/>
        <v>0</v>
      </c>
      <c r="BW104" s="27">
        <f t="shared" si="217"/>
        <v>0</v>
      </c>
      <c r="BX104" s="27">
        <f t="shared" si="217"/>
        <v>0</v>
      </c>
      <c r="BY104" s="27">
        <f t="shared" si="217"/>
        <v>0</v>
      </c>
      <c r="BZ104" s="27">
        <f t="shared" si="217"/>
        <v>0</v>
      </c>
      <c r="CA104" s="27">
        <f t="shared" si="217"/>
        <v>0</v>
      </c>
      <c r="CB104" s="27">
        <f t="shared" si="217"/>
        <v>0</v>
      </c>
      <c r="CC104" s="27">
        <f t="shared" si="217"/>
        <v>0</v>
      </c>
      <c r="CD104" s="27">
        <f t="shared" si="217"/>
        <v>0</v>
      </c>
      <c r="CE104" s="27">
        <f t="shared" si="217"/>
        <v>0</v>
      </c>
      <c r="CF104" s="27">
        <f t="shared" si="217"/>
        <v>0</v>
      </c>
      <c r="CG104" s="27">
        <f t="shared" si="217"/>
        <v>0</v>
      </c>
      <c r="CH104" s="27">
        <f t="shared" si="217"/>
        <v>0</v>
      </c>
      <c r="CI104" s="27">
        <f t="shared" si="217"/>
        <v>0</v>
      </c>
      <c r="CJ104" s="27">
        <f t="shared" si="217"/>
        <v>0</v>
      </c>
      <c r="CK104" s="27">
        <f t="shared" si="217"/>
        <v>0</v>
      </c>
      <c r="CL104" s="27">
        <f t="shared" si="217"/>
        <v>0</v>
      </c>
      <c r="CM104" s="27">
        <f t="shared" si="217"/>
        <v>0</v>
      </c>
      <c r="CN104" s="27">
        <f t="shared" si="217"/>
        <v>0</v>
      </c>
      <c r="CO104" s="27">
        <f t="shared" si="217"/>
        <v>0</v>
      </c>
      <c r="CP104" s="27">
        <f t="shared" si="217"/>
        <v>0</v>
      </c>
      <c r="CQ104" s="27">
        <f t="shared" si="217"/>
        <v>0</v>
      </c>
      <c r="CR104" s="27">
        <f t="shared" si="217"/>
        <v>0</v>
      </c>
      <c r="CS104" s="27">
        <f t="shared" si="217"/>
        <v>0</v>
      </c>
      <c r="CT104" s="27">
        <f t="shared" si="217"/>
        <v>0</v>
      </c>
      <c r="CU104" s="27">
        <f t="shared" si="217"/>
        <v>0</v>
      </c>
      <c r="CV104" s="27">
        <f t="shared" si="217"/>
        <v>0</v>
      </c>
      <c r="CW104" s="27">
        <f t="shared" si="217"/>
        <v>0</v>
      </c>
      <c r="CX104" s="27">
        <f t="shared" si="217"/>
        <v>0</v>
      </c>
      <c r="CY104" s="27">
        <f t="shared" si="217"/>
        <v>0</v>
      </c>
      <c r="CZ104" s="27">
        <f t="shared" si="217"/>
        <v>0</v>
      </c>
      <c r="DA104" s="27">
        <f t="shared" si="217"/>
        <v>0</v>
      </c>
      <c r="DB104" s="27">
        <f t="shared" si="217"/>
        <v>0</v>
      </c>
      <c r="DC104" s="27">
        <f t="shared" si="217"/>
        <v>0</v>
      </c>
      <c r="DD104" s="27">
        <f t="shared" si="217"/>
        <v>0</v>
      </c>
      <c r="DE104" s="27">
        <f t="shared" si="217"/>
        <v>0</v>
      </c>
      <c r="DF104" s="27">
        <f t="shared" si="217"/>
        <v>0</v>
      </c>
      <c r="DG104" s="27">
        <f t="shared" si="217"/>
        <v>0</v>
      </c>
      <c r="DH104" s="27">
        <f t="shared" si="217"/>
        <v>0</v>
      </c>
      <c r="DI104" s="27">
        <f t="shared" si="217"/>
        <v>0</v>
      </c>
      <c r="DJ104" s="27">
        <f t="shared" si="217"/>
        <v>0</v>
      </c>
      <c r="DK104" s="27">
        <f t="shared" si="217"/>
        <v>0</v>
      </c>
      <c r="DL104" s="27">
        <f t="shared" si="217"/>
        <v>0</v>
      </c>
      <c r="DM104" s="27">
        <f t="shared" si="217"/>
        <v>-116000</v>
      </c>
      <c r="DN104" s="27">
        <f t="shared" si="217"/>
        <v>0</v>
      </c>
      <c r="DO104" s="27">
        <f t="shared" si="217"/>
        <v>0</v>
      </c>
      <c r="DP104" s="27">
        <f t="shared" si="217"/>
        <v>0</v>
      </c>
      <c r="DQ104" s="27">
        <f t="shared" si="217"/>
        <v>0</v>
      </c>
      <c r="DR104" s="27">
        <f t="shared" si="217"/>
        <v>0</v>
      </c>
      <c r="DS104" s="27">
        <f t="shared" si="217"/>
        <v>0</v>
      </c>
      <c r="DT104" s="27">
        <f t="shared" si="217"/>
        <v>0</v>
      </c>
      <c r="DU104" s="27">
        <f t="shared" si="217"/>
        <v>0</v>
      </c>
      <c r="DV104" s="27">
        <f t="shared" si="217"/>
        <v>0</v>
      </c>
      <c r="DW104" s="27">
        <f t="shared" si="217"/>
        <v>0</v>
      </c>
      <c r="DX104" s="27">
        <f t="shared" si="217"/>
        <v>0</v>
      </c>
      <c r="DY104" s="27">
        <f t="shared" si="217"/>
        <v>0</v>
      </c>
      <c r="DZ104" s="27">
        <f t="shared" si="217"/>
        <v>0</v>
      </c>
      <c r="EA104" s="27">
        <f t="shared" ref="EA104:GL104" si="218">SUM(EA105:EA112)</f>
        <v>0</v>
      </c>
      <c r="EB104" s="27">
        <f t="shared" si="218"/>
        <v>0</v>
      </c>
      <c r="EC104" s="27">
        <f t="shared" si="218"/>
        <v>0</v>
      </c>
      <c r="ED104" s="27">
        <f t="shared" si="218"/>
        <v>0</v>
      </c>
      <c r="EE104" s="27">
        <f t="shared" si="218"/>
        <v>0</v>
      </c>
      <c r="EF104" s="27">
        <f t="shared" si="218"/>
        <v>0</v>
      </c>
      <c r="EG104" s="27">
        <f t="shared" si="218"/>
        <v>0</v>
      </c>
      <c r="EH104" s="27">
        <f t="shared" si="218"/>
        <v>0</v>
      </c>
      <c r="EI104" s="27">
        <f t="shared" si="218"/>
        <v>0</v>
      </c>
      <c r="EJ104" s="27">
        <f t="shared" si="218"/>
        <v>0</v>
      </c>
      <c r="EK104" s="27">
        <f t="shared" si="218"/>
        <v>0</v>
      </c>
      <c r="EL104" s="27">
        <f t="shared" si="218"/>
        <v>0</v>
      </c>
      <c r="EM104" s="27">
        <f t="shared" si="218"/>
        <v>0</v>
      </c>
      <c r="EN104" s="27">
        <f t="shared" si="218"/>
        <v>0</v>
      </c>
      <c r="EO104" s="27">
        <f t="shared" si="218"/>
        <v>0</v>
      </c>
      <c r="EP104" s="27">
        <f t="shared" si="218"/>
        <v>0</v>
      </c>
      <c r="EQ104" s="27">
        <f t="shared" si="218"/>
        <v>0</v>
      </c>
      <c r="ER104" s="27">
        <f t="shared" si="218"/>
        <v>0</v>
      </c>
      <c r="ES104" s="27">
        <f t="shared" si="218"/>
        <v>0</v>
      </c>
      <c r="ET104" s="27">
        <f t="shared" si="218"/>
        <v>0</v>
      </c>
      <c r="EU104" s="27">
        <f t="shared" si="218"/>
        <v>0</v>
      </c>
      <c r="EV104" s="27">
        <f t="shared" si="218"/>
        <v>0</v>
      </c>
      <c r="EW104" s="27">
        <f t="shared" si="218"/>
        <v>0</v>
      </c>
      <c r="EX104" s="27">
        <f t="shared" si="218"/>
        <v>0</v>
      </c>
      <c r="EY104" s="27">
        <f t="shared" si="218"/>
        <v>0</v>
      </c>
      <c r="EZ104" s="27">
        <f t="shared" si="218"/>
        <v>0</v>
      </c>
      <c r="FA104" s="27">
        <f t="shared" si="218"/>
        <v>0</v>
      </c>
      <c r="FB104" s="27">
        <f t="shared" si="218"/>
        <v>0</v>
      </c>
      <c r="FC104" s="27">
        <f t="shared" si="218"/>
        <v>0</v>
      </c>
      <c r="FD104" s="27">
        <f t="shared" si="218"/>
        <v>0</v>
      </c>
      <c r="FE104" s="27">
        <f t="shared" si="218"/>
        <v>0</v>
      </c>
      <c r="FF104" s="27">
        <f t="shared" si="218"/>
        <v>0</v>
      </c>
      <c r="FG104" s="27">
        <f t="shared" si="218"/>
        <v>0</v>
      </c>
      <c r="FH104" s="27">
        <f t="shared" si="218"/>
        <v>0</v>
      </c>
      <c r="FI104" s="27">
        <f t="shared" si="218"/>
        <v>0</v>
      </c>
      <c r="FJ104" s="27">
        <f t="shared" si="218"/>
        <v>0</v>
      </c>
      <c r="FK104" s="27">
        <f t="shared" si="218"/>
        <v>0</v>
      </c>
      <c r="FL104" s="27">
        <f t="shared" si="218"/>
        <v>0</v>
      </c>
      <c r="FM104" s="27">
        <f t="shared" si="218"/>
        <v>0</v>
      </c>
      <c r="FN104" s="27">
        <f t="shared" si="218"/>
        <v>0</v>
      </c>
      <c r="FO104" s="27">
        <f t="shared" si="218"/>
        <v>0</v>
      </c>
      <c r="FP104" s="27">
        <f t="shared" si="218"/>
        <v>0</v>
      </c>
      <c r="FQ104" s="27">
        <f t="shared" si="218"/>
        <v>0</v>
      </c>
      <c r="FR104" s="27">
        <f t="shared" si="218"/>
        <v>0</v>
      </c>
      <c r="FS104" s="27">
        <f t="shared" si="218"/>
        <v>0</v>
      </c>
      <c r="FT104" s="27">
        <f t="shared" si="218"/>
        <v>0</v>
      </c>
      <c r="FU104" s="27">
        <f t="shared" si="218"/>
        <v>0</v>
      </c>
      <c r="FV104" s="27">
        <f t="shared" si="218"/>
        <v>0</v>
      </c>
      <c r="FW104" s="27">
        <f t="shared" si="218"/>
        <v>0</v>
      </c>
      <c r="FX104" s="27">
        <f t="shared" si="218"/>
        <v>0</v>
      </c>
      <c r="FY104" s="27">
        <f t="shared" si="218"/>
        <v>0</v>
      </c>
      <c r="FZ104" s="27">
        <f t="shared" si="218"/>
        <v>0</v>
      </c>
      <c r="GA104" s="27">
        <f t="shared" si="218"/>
        <v>0</v>
      </c>
      <c r="GB104" s="27">
        <f t="shared" si="218"/>
        <v>0</v>
      </c>
      <c r="GC104" s="27">
        <f t="shared" si="218"/>
        <v>0</v>
      </c>
      <c r="GD104" s="27">
        <f t="shared" si="218"/>
        <v>0</v>
      </c>
      <c r="GE104" s="27">
        <f t="shared" si="218"/>
        <v>0</v>
      </c>
      <c r="GF104" s="27">
        <f t="shared" si="218"/>
        <v>0</v>
      </c>
      <c r="GG104" s="27">
        <f t="shared" si="218"/>
        <v>0</v>
      </c>
      <c r="GH104" s="27">
        <f t="shared" si="218"/>
        <v>0</v>
      </c>
      <c r="GI104" s="27">
        <f t="shared" si="218"/>
        <v>0</v>
      </c>
      <c r="GJ104" s="27">
        <f t="shared" si="218"/>
        <v>0</v>
      </c>
      <c r="GK104" s="27">
        <f t="shared" si="218"/>
        <v>0</v>
      </c>
      <c r="GL104" s="27">
        <f t="shared" si="218"/>
        <v>0</v>
      </c>
      <c r="GM104" s="27">
        <f t="shared" ref="GM104:IX104" si="219">SUM(GM105:GM112)</f>
        <v>0</v>
      </c>
      <c r="GN104" s="27">
        <f t="shared" si="219"/>
        <v>0</v>
      </c>
      <c r="GO104" s="27">
        <f t="shared" si="219"/>
        <v>0</v>
      </c>
      <c r="GP104" s="27">
        <f t="shared" si="219"/>
        <v>0</v>
      </c>
      <c r="GQ104" s="27">
        <f t="shared" si="219"/>
        <v>0</v>
      </c>
      <c r="GR104" s="27">
        <f t="shared" si="219"/>
        <v>0</v>
      </c>
      <c r="GS104" s="27">
        <f t="shared" si="219"/>
        <v>0</v>
      </c>
      <c r="GT104" s="27">
        <f t="shared" si="219"/>
        <v>0</v>
      </c>
      <c r="GU104" s="27">
        <f t="shared" si="219"/>
        <v>0</v>
      </c>
      <c r="GV104" s="27">
        <f t="shared" si="219"/>
        <v>0</v>
      </c>
      <c r="GW104" s="27">
        <f t="shared" si="219"/>
        <v>0</v>
      </c>
      <c r="GX104" s="27">
        <f t="shared" si="219"/>
        <v>0</v>
      </c>
      <c r="GY104" s="27">
        <f t="shared" si="219"/>
        <v>0</v>
      </c>
      <c r="GZ104" s="27">
        <f t="shared" si="219"/>
        <v>0</v>
      </c>
      <c r="HA104" s="27">
        <f t="shared" si="219"/>
        <v>0</v>
      </c>
      <c r="HB104" s="27">
        <f t="shared" si="219"/>
        <v>0</v>
      </c>
      <c r="HC104" s="27">
        <f t="shared" si="219"/>
        <v>0</v>
      </c>
      <c r="HD104" s="27">
        <f t="shared" si="219"/>
        <v>0</v>
      </c>
      <c r="HE104" s="27">
        <f t="shared" si="219"/>
        <v>0</v>
      </c>
      <c r="HF104" s="27">
        <f t="shared" si="219"/>
        <v>0</v>
      </c>
      <c r="HG104" s="27">
        <f t="shared" si="219"/>
        <v>0</v>
      </c>
      <c r="HH104" s="27">
        <f t="shared" si="219"/>
        <v>0</v>
      </c>
      <c r="HI104" s="27">
        <f t="shared" si="219"/>
        <v>0</v>
      </c>
      <c r="HJ104" s="27">
        <f t="shared" si="219"/>
        <v>0</v>
      </c>
      <c r="HK104" s="27">
        <f t="shared" si="219"/>
        <v>0</v>
      </c>
      <c r="HL104" s="27">
        <f t="shared" si="219"/>
        <v>0</v>
      </c>
      <c r="HM104" s="27">
        <f t="shared" si="219"/>
        <v>0</v>
      </c>
      <c r="HN104" s="27">
        <f t="shared" si="219"/>
        <v>0</v>
      </c>
      <c r="HO104" s="27">
        <f t="shared" si="219"/>
        <v>0</v>
      </c>
      <c r="HP104" s="27">
        <f t="shared" si="219"/>
        <v>0</v>
      </c>
      <c r="HQ104" s="27">
        <f t="shared" si="219"/>
        <v>0</v>
      </c>
      <c r="HR104" s="27">
        <f t="shared" si="219"/>
        <v>0</v>
      </c>
      <c r="HS104" s="27">
        <f t="shared" si="219"/>
        <v>0</v>
      </c>
      <c r="HT104" s="27">
        <f t="shared" si="219"/>
        <v>0</v>
      </c>
      <c r="HU104" s="27">
        <f t="shared" si="219"/>
        <v>0</v>
      </c>
      <c r="HV104" s="27">
        <f t="shared" si="219"/>
        <v>0</v>
      </c>
      <c r="HW104" s="27">
        <f t="shared" si="219"/>
        <v>0</v>
      </c>
      <c r="HX104" s="27">
        <f t="shared" si="219"/>
        <v>0</v>
      </c>
      <c r="HY104" s="27">
        <f t="shared" si="219"/>
        <v>0</v>
      </c>
      <c r="HZ104" s="27">
        <f t="shared" si="219"/>
        <v>0</v>
      </c>
      <c r="IA104" s="27">
        <f t="shared" si="219"/>
        <v>0</v>
      </c>
      <c r="IB104" s="27">
        <f t="shared" si="219"/>
        <v>0</v>
      </c>
      <c r="IC104" s="27">
        <f t="shared" si="219"/>
        <v>0</v>
      </c>
      <c r="ID104" s="27">
        <f t="shared" si="219"/>
        <v>0</v>
      </c>
      <c r="IE104" s="27">
        <f t="shared" si="219"/>
        <v>0</v>
      </c>
      <c r="IF104" s="27">
        <f t="shared" si="219"/>
        <v>0</v>
      </c>
      <c r="IG104" s="27">
        <f t="shared" si="219"/>
        <v>0</v>
      </c>
      <c r="IH104" s="27">
        <f t="shared" si="219"/>
        <v>0</v>
      </c>
      <c r="II104" s="27">
        <f t="shared" si="219"/>
        <v>0</v>
      </c>
      <c r="IJ104" s="27">
        <f t="shared" si="219"/>
        <v>0</v>
      </c>
      <c r="IK104" s="27">
        <f t="shared" si="219"/>
        <v>0</v>
      </c>
      <c r="IL104" s="27">
        <f t="shared" si="219"/>
        <v>0</v>
      </c>
      <c r="IM104" s="27">
        <f t="shared" si="219"/>
        <v>0</v>
      </c>
      <c r="IN104" s="27">
        <f t="shared" si="219"/>
        <v>0</v>
      </c>
      <c r="IO104" s="27">
        <f t="shared" si="219"/>
        <v>0</v>
      </c>
      <c r="IP104" s="27">
        <f t="shared" si="219"/>
        <v>0</v>
      </c>
      <c r="IQ104" s="27">
        <f t="shared" si="219"/>
        <v>0</v>
      </c>
      <c r="IR104" s="27">
        <f t="shared" si="219"/>
        <v>0</v>
      </c>
      <c r="IS104" s="27">
        <f t="shared" si="219"/>
        <v>0</v>
      </c>
      <c r="IT104" s="27">
        <f t="shared" si="219"/>
        <v>0</v>
      </c>
      <c r="IU104" s="27">
        <f t="shared" si="219"/>
        <v>0</v>
      </c>
      <c r="IV104" s="27">
        <f t="shared" si="219"/>
        <v>0</v>
      </c>
      <c r="IW104" s="27">
        <f t="shared" si="219"/>
        <v>0</v>
      </c>
      <c r="IX104" s="27">
        <f t="shared" si="219"/>
        <v>0</v>
      </c>
      <c r="IY104" s="27">
        <f t="shared" ref="IY104:LJ104" si="220">SUM(IY105:IY112)</f>
        <v>0</v>
      </c>
      <c r="IZ104" s="27">
        <f t="shared" si="220"/>
        <v>0</v>
      </c>
      <c r="JA104" s="27">
        <f t="shared" si="220"/>
        <v>0</v>
      </c>
      <c r="JB104" s="27">
        <f t="shared" si="220"/>
        <v>0</v>
      </c>
      <c r="JC104" s="27">
        <f t="shared" si="220"/>
        <v>0</v>
      </c>
      <c r="JD104" s="27">
        <f t="shared" si="220"/>
        <v>0</v>
      </c>
      <c r="JE104" s="27">
        <f t="shared" si="220"/>
        <v>0</v>
      </c>
      <c r="JF104" s="27">
        <f t="shared" si="220"/>
        <v>0</v>
      </c>
      <c r="JG104" s="27">
        <f t="shared" si="220"/>
        <v>0</v>
      </c>
      <c r="JH104" s="27">
        <f t="shared" si="220"/>
        <v>0</v>
      </c>
      <c r="JI104" s="27">
        <f t="shared" si="220"/>
        <v>0</v>
      </c>
      <c r="JJ104" s="27">
        <f t="shared" si="220"/>
        <v>0</v>
      </c>
      <c r="JK104" s="27">
        <f t="shared" si="220"/>
        <v>0</v>
      </c>
      <c r="JL104" s="27">
        <f t="shared" si="220"/>
        <v>0</v>
      </c>
      <c r="JM104" s="27">
        <f t="shared" si="220"/>
        <v>0</v>
      </c>
      <c r="JN104" s="27">
        <f t="shared" si="220"/>
        <v>0</v>
      </c>
      <c r="JO104" s="27">
        <f t="shared" si="220"/>
        <v>0</v>
      </c>
      <c r="JP104" s="27">
        <f t="shared" si="220"/>
        <v>0</v>
      </c>
      <c r="JQ104" s="27">
        <f t="shared" si="220"/>
        <v>0</v>
      </c>
      <c r="JR104" s="27">
        <f t="shared" si="220"/>
        <v>0</v>
      </c>
      <c r="JS104" s="27">
        <f t="shared" si="220"/>
        <v>0</v>
      </c>
      <c r="JT104" s="27">
        <f t="shared" si="220"/>
        <v>0</v>
      </c>
      <c r="JU104" s="27">
        <f t="shared" si="220"/>
        <v>0</v>
      </c>
      <c r="JV104" s="27">
        <f t="shared" si="220"/>
        <v>0</v>
      </c>
      <c r="JW104" s="27">
        <f t="shared" si="220"/>
        <v>0</v>
      </c>
      <c r="JX104" s="27">
        <f t="shared" si="220"/>
        <v>0</v>
      </c>
      <c r="JY104" s="27">
        <f t="shared" si="220"/>
        <v>0</v>
      </c>
      <c r="JZ104" s="27">
        <f t="shared" si="220"/>
        <v>0</v>
      </c>
      <c r="KA104" s="27">
        <f t="shared" si="220"/>
        <v>0</v>
      </c>
      <c r="KB104" s="27">
        <f t="shared" si="220"/>
        <v>0</v>
      </c>
      <c r="KC104" s="27">
        <f t="shared" si="220"/>
        <v>0</v>
      </c>
      <c r="KD104" s="27">
        <f t="shared" si="220"/>
        <v>0</v>
      </c>
      <c r="KE104" s="27">
        <f t="shared" si="220"/>
        <v>0</v>
      </c>
      <c r="KF104" s="27">
        <f t="shared" si="220"/>
        <v>0</v>
      </c>
      <c r="KG104" s="27">
        <f t="shared" si="220"/>
        <v>0</v>
      </c>
      <c r="KH104" s="27">
        <f t="shared" si="220"/>
        <v>0</v>
      </c>
      <c r="KI104" s="27">
        <f t="shared" si="220"/>
        <v>0</v>
      </c>
      <c r="KJ104" s="27">
        <f t="shared" si="220"/>
        <v>0</v>
      </c>
      <c r="KK104" s="27">
        <f t="shared" si="220"/>
        <v>0</v>
      </c>
      <c r="KL104" s="27">
        <f t="shared" si="220"/>
        <v>0</v>
      </c>
      <c r="KM104" s="27">
        <f t="shared" si="220"/>
        <v>0</v>
      </c>
      <c r="KN104" s="27">
        <f t="shared" si="220"/>
        <v>0</v>
      </c>
      <c r="KO104" s="27">
        <f t="shared" si="220"/>
        <v>0</v>
      </c>
      <c r="KP104" s="27">
        <f t="shared" si="220"/>
        <v>0</v>
      </c>
      <c r="KQ104" s="27">
        <f t="shared" si="220"/>
        <v>0</v>
      </c>
      <c r="KR104" s="27">
        <f t="shared" si="220"/>
        <v>0</v>
      </c>
      <c r="KS104" s="27">
        <f t="shared" si="220"/>
        <v>0</v>
      </c>
      <c r="KT104" s="27">
        <f t="shared" si="220"/>
        <v>0</v>
      </c>
      <c r="KU104" s="27">
        <f t="shared" si="220"/>
        <v>0</v>
      </c>
      <c r="KV104" s="27">
        <f t="shared" si="220"/>
        <v>0</v>
      </c>
      <c r="KW104" s="27">
        <f t="shared" si="220"/>
        <v>0</v>
      </c>
      <c r="KX104" s="27">
        <f t="shared" si="220"/>
        <v>0</v>
      </c>
      <c r="KY104" s="27">
        <f t="shared" si="220"/>
        <v>0</v>
      </c>
      <c r="KZ104" s="27">
        <f t="shared" si="220"/>
        <v>0</v>
      </c>
      <c r="LA104" s="27">
        <f t="shared" si="220"/>
        <v>0</v>
      </c>
      <c r="LB104" s="27">
        <f t="shared" si="220"/>
        <v>0</v>
      </c>
      <c r="LC104" s="27">
        <f t="shared" si="220"/>
        <v>0</v>
      </c>
      <c r="LD104" s="27">
        <f t="shared" si="220"/>
        <v>0</v>
      </c>
      <c r="LE104" s="27">
        <f t="shared" si="220"/>
        <v>0</v>
      </c>
      <c r="LF104" s="27">
        <f t="shared" si="220"/>
        <v>0</v>
      </c>
      <c r="LG104" s="27">
        <f t="shared" si="220"/>
        <v>0</v>
      </c>
      <c r="LH104" s="27">
        <f t="shared" si="220"/>
        <v>0</v>
      </c>
      <c r="LI104" s="27">
        <f t="shared" si="220"/>
        <v>0</v>
      </c>
      <c r="LJ104" s="27">
        <f t="shared" si="220"/>
        <v>0</v>
      </c>
      <c r="LK104" s="27">
        <f t="shared" ref="LK104:NB104" si="221">SUM(LK105:LK112)</f>
        <v>0</v>
      </c>
      <c r="LL104" s="27">
        <f t="shared" si="221"/>
        <v>0</v>
      </c>
      <c r="LM104" s="27">
        <f t="shared" si="221"/>
        <v>0</v>
      </c>
      <c r="LN104" s="27">
        <f t="shared" si="221"/>
        <v>0</v>
      </c>
      <c r="LO104" s="27">
        <f t="shared" si="221"/>
        <v>0</v>
      </c>
      <c r="LP104" s="27">
        <f t="shared" si="221"/>
        <v>0</v>
      </c>
      <c r="LQ104" s="27">
        <f t="shared" si="221"/>
        <v>0</v>
      </c>
      <c r="LR104" s="27">
        <f t="shared" si="221"/>
        <v>0</v>
      </c>
      <c r="LS104" s="27">
        <f t="shared" si="221"/>
        <v>0</v>
      </c>
      <c r="LT104" s="27">
        <f t="shared" si="221"/>
        <v>0</v>
      </c>
      <c r="LU104" s="27">
        <f t="shared" si="221"/>
        <v>0</v>
      </c>
      <c r="LV104" s="27">
        <f t="shared" si="221"/>
        <v>0</v>
      </c>
      <c r="LW104" s="27">
        <f t="shared" si="221"/>
        <v>0</v>
      </c>
      <c r="LX104" s="27">
        <f t="shared" si="221"/>
        <v>0</v>
      </c>
      <c r="LY104" s="27">
        <f t="shared" si="221"/>
        <v>0</v>
      </c>
      <c r="LZ104" s="27">
        <f t="shared" si="221"/>
        <v>0</v>
      </c>
      <c r="MA104" s="27">
        <f t="shared" si="221"/>
        <v>0</v>
      </c>
      <c r="MB104" s="27">
        <f t="shared" si="221"/>
        <v>0</v>
      </c>
      <c r="MC104" s="27">
        <f t="shared" si="221"/>
        <v>0</v>
      </c>
      <c r="MD104" s="27">
        <f t="shared" si="221"/>
        <v>0</v>
      </c>
      <c r="ME104" s="27">
        <f t="shared" si="221"/>
        <v>0</v>
      </c>
      <c r="MF104" s="27">
        <f t="shared" si="221"/>
        <v>0</v>
      </c>
      <c r="MG104" s="27">
        <f t="shared" si="221"/>
        <v>0</v>
      </c>
      <c r="MH104" s="27">
        <f t="shared" si="221"/>
        <v>0</v>
      </c>
      <c r="MI104" s="27">
        <f t="shared" si="221"/>
        <v>0</v>
      </c>
      <c r="MJ104" s="27">
        <f t="shared" si="221"/>
        <v>0</v>
      </c>
      <c r="MK104" s="27">
        <f t="shared" si="221"/>
        <v>0</v>
      </c>
      <c r="ML104" s="27">
        <f t="shared" si="221"/>
        <v>0</v>
      </c>
      <c r="MM104" s="27">
        <f t="shared" si="221"/>
        <v>0</v>
      </c>
      <c r="MN104" s="27">
        <f t="shared" si="221"/>
        <v>0</v>
      </c>
      <c r="MO104" s="27">
        <f t="shared" si="221"/>
        <v>0</v>
      </c>
      <c r="MP104" s="27">
        <f t="shared" si="221"/>
        <v>0</v>
      </c>
      <c r="MQ104" s="27">
        <f t="shared" si="221"/>
        <v>0</v>
      </c>
      <c r="MR104" s="27">
        <f t="shared" si="221"/>
        <v>0</v>
      </c>
      <c r="MS104" s="27">
        <f t="shared" si="221"/>
        <v>0</v>
      </c>
      <c r="MT104" s="27">
        <f t="shared" si="221"/>
        <v>0</v>
      </c>
      <c r="MU104" s="27">
        <f t="shared" si="221"/>
        <v>0</v>
      </c>
      <c r="MV104" s="27">
        <f t="shared" si="221"/>
        <v>0</v>
      </c>
      <c r="MW104" s="27">
        <f t="shared" si="221"/>
        <v>0</v>
      </c>
      <c r="MX104" s="27">
        <f t="shared" si="221"/>
        <v>0</v>
      </c>
      <c r="MY104" s="27">
        <f t="shared" si="221"/>
        <v>0</v>
      </c>
      <c r="MZ104" s="27">
        <f t="shared" si="221"/>
        <v>0</v>
      </c>
      <c r="NA104" s="27">
        <f t="shared" si="221"/>
        <v>0</v>
      </c>
      <c r="NB104" s="27">
        <f t="shared" si="221"/>
        <v>0</v>
      </c>
    </row>
    <row r="105" spans="1:366" ht="15" hidden="1" customHeight="1" outlineLevel="1">
      <c r="A105" s="1" t="s">
        <v>172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</row>
    <row r="106" spans="1:366" ht="15" hidden="1" customHeight="1" outlineLevel="1">
      <c r="A106" s="1" t="s">
        <v>173</v>
      </c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</row>
    <row r="107" spans="1:366" ht="15" hidden="1" customHeight="1" outlineLevel="1">
      <c r="A107" s="1" t="s">
        <v>175</v>
      </c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>
        <f>-750*4</f>
        <v>-3000</v>
      </c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</row>
    <row r="108" spans="1:366" ht="15" hidden="1" customHeight="1" outlineLevel="1">
      <c r="A108" s="1" t="s">
        <v>174</v>
      </c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</row>
    <row r="109" spans="1:366" ht="15" hidden="1" customHeight="1" outlineLevel="1">
      <c r="A109" s="1" t="s">
        <v>316</v>
      </c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>
        <v>-113000</v>
      </c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</row>
    <row r="110" spans="1:366" ht="15" hidden="1" customHeight="1" outlineLevel="1">
      <c r="A110" s="2" t="s">
        <v>165</v>
      </c>
      <c r="B110" s="5">
        <f>IFERROR(SUMIF([1]Transferencias!$R$7:$S$359,CONCATENATE("06",RIGHT(CONCATENATE("0",DAY(B4)),2),RIGHT(CONCATENATE("0",MONTH(B4)),2)),[1]Transferencias!$S$7:$S$359),0)</f>
        <v>0</v>
      </c>
      <c r="C110" s="5">
        <f>IFERROR(SUMIF([1]Transferencias!$R$7:$S$359,CONCATENATE("06",RIGHT(CONCATENATE("0",DAY(C4)),2),RIGHT(CONCATENATE("0",MONTH(C4)),2)),[1]Transferencias!$S$7:$S$359),0)</f>
        <v>0</v>
      </c>
      <c r="D110" s="5">
        <f>IFERROR(SUMIF([1]Transferencias!$R$7:$S$359,CONCATENATE("06",RIGHT(CONCATENATE("0",DAY(D4)),2),RIGHT(CONCATENATE("0",MONTH(D4)),2)),[1]Transferencias!$S$7:$S$359),0)</f>
        <v>0</v>
      </c>
      <c r="E110" s="5">
        <f>IFERROR(SUMIF([1]Transferencias!$R$7:$S$359,CONCATENATE("06",RIGHT(CONCATENATE("0",DAY(E4)),2),RIGHT(CONCATENATE("0",MONTH(E4)),2)),[1]Transferencias!$S$7:$S$359),0)</f>
        <v>0</v>
      </c>
      <c r="F110" s="5">
        <f>IFERROR(SUMIF([1]Transferencias!$R$7:$S$359,CONCATENATE("06",RIGHT(CONCATENATE("0",DAY(F4)),2),RIGHT(CONCATENATE("0",MONTH(F4)),2)),[1]Transferencias!$S$7:$S$359),0)</f>
        <v>0</v>
      </c>
      <c r="G110" s="5">
        <f>IFERROR(SUMIF([1]Transferencias!$R$7:$S$359,CONCATENATE("06",RIGHT(CONCATENATE("0",DAY(G4)),2),RIGHT(CONCATENATE("0",MONTH(G4)),2)),[1]Transferencias!$S$7:$S$359),0)</f>
        <v>0</v>
      </c>
      <c r="H110" s="5">
        <f>IFERROR(SUMIF([1]Transferencias!$R$7:$S$359,CONCATENATE("06",RIGHT(CONCATENATE("0",DAY(H4)),2),RIGHT(CONCATENATE("0",MONTH(H4)),2)),[1]Transferencias!$S$7:$S$359),0)</f>
        <v>0</v>
      </c>
      <c r="I110" s="5">
        <f>IFERROR(SUMIF([1]Transferencias!$R$7:$S$359,CONCATENATE("06",RIGHT(CONCATENATE("0",DAY(I4)),2),RIGHT(CONCATENATE("0",MONTH(I4)),2)),[1]Transferencias!$S$7:$S$359),0)</f>
        <v>0</v>
      </c>
      <c r="J110" s="5">
        <f>IFERROR(SUMIF([1]Transferencias!$R$7:$S$359,CONCATENATE("06",RIGHT(CONCATENATE("0",DAY(J4)),2),RIGHT(CONCATENATE("0",MONTH(J4)),2)),[1]Transferencias!$S$7:$S$359),0)</f>
        <v>0</v>
      </c>
      <c r="K110" s="5">
        <f>IFERROR(SUMIF([1]Transferencias!$R$7:$S$359,CONCATENATE("06",RIGHT(CONCATENATE("0",DAY(K4)),2),RIGHT(CONCATENATE("0",MONTH(K4)),2)),[1]Transferencias!$S$7:$S$359),0)</f>
        <v>0</v>
      </c>
      <c r="L110" s="5">
        <f>IFERROR(SUMIF([1]Transferencias!$R$7:$S$359,CONCATENATE("06",RIGHT(CONCATENATE("0",DAY(L4)),2),RIGHT(CONCATENATE("0",MONTH(L4)),2)),[1]Transferencias!$S$7:$S$359),0)</f>
        <v>0</v>
      </c>
      <c r="M110" s="5">
        <f>IFERROR(SUMIF([1]Transferencias!$R$7:$S$359,CONCATENATE("06",RIGHT(CONCATENATE("0",DAY(M4)),2),RIGHT(CONCATENATE("0",MONTH(M4)),2)),[1]Transferencias!$S$7:$S$359),0)</f>
        <v>0</v>
      </c>
      <c r="N110" s="5">
        <f>IFERROR(SUMIF([1]Transferencias!$R$7:$S$359,CONCATENATE("06",RIGHT(CONCATENATE("0",DAY(N4)),2),RIGHT(CONCATENATE("0",MONTH(N4)),2)),[1]Transferencias!$S$7:$S$359),0)</f>
        <v>0</v>
      </c>
      <c r="O110" s="5">
        <f>IFERROR(SUMIF([1]Transferencias!$R$7:$S$359,CONCATENATE("06",RIGHT(CONCATENATE("0",DAY(O4)),2),RIGHT(CONCATENATE("0",MONTH(O4)),2)),[1]Transferencias!$S$7:$S$359),0)</f>
        <v>0</v>
      </c>
      <c r="P110" s="5">
        <f>IFERROR(SUMIF([1]Transferencias!$R$7:$S$359,CONCATENATE("06",RIGHT(CONCATENATE("0",DAY(P4)),2),RIGHT(CONCATENATE("0",MONTH(P4)),2)),[1]Transferencias!$S$7:$S$359),0)</f>
        <v>0</v>
      </c>
      <c r="Q110" s="5">
        <f>IFERROR(SUMIF([1]Transferencias!$R$7:$S$359,CONCATENATE("06",RIGHT(CONCATENATE("0",DAY(Q4)),2),RIGHT(CONCATENATE("0",MONTH(Q4)),2)),[1]Transferencias!$S$7:$S$359),0)</f>
        <v>0</v>
      </c>
      <c r="R110" s="5">
        <f>IFERROR(SUMIF([1]Transferencias!$R$7:$S$359,CONCATENATE("06",RIGHT(CONCATENATE("0",DAY(R4)),2),RIGHT(CONCATENATE("0",MONTH(R4)),2)),[1]Transferencias!$S$7:$S$359),0)</f>
        <v>0</v>
      </c>
      <c r="S110" s="5">
        <f>IFERROR(SUMIF([1]Transferencias!$R$7:$S$359,CONCATENATE("06",RIGHT(CONCATENATE("0",DAY(S4)),2),RIGHT(CONCATENATE("0",MONTH(S4)),2)),[1]Transferencias!$S$7:$S$359),0)</f>
        <v>0</v>
      </c>
      <c r="T110" s="5">
        <f>IFERROR(SUMIF([1]Transferencias!$R$7:$S$359,CONCATENATE("06",RIGHT(CONCATENATE("0",DAY(T4)),2),RIGHT(CONCATENATE("0",MONTH(T4)),2)),[1]Transferencias!$S$7:$S$359),0)</f>
        <v>0</v>
      </c>
      <c r="U110" s="5">
        <f>IFERROR(SUMIF([1]Transferencias!$R$7:$S$359,CONCATENATE("06",RIGHT(CONCATENATE("0",DAY(U4)),2),RIGHT(CONCATENATE("0",MONTH(U4)),2)),[1]Transferencias!$S$7:$S$359),0)</f>
        <v>0</v>
      </c>
      <c r="V110" s="5">
        <f>IFERROR(SUMIF([1]Transferencias!$R$7:$S$359,CONCATENATE("06",RIGHT(CONCATENATE("0",DAY(V4)),2),RIGHT(CONCATENATE("0",MONTH(V4)),2)),[1]Transferencias!$S$7:$S$359),0)</f>
        <v>0</v>
      </c>
      <c r="W110" s="5">
        <f>IFERROR(SUMIF([1]Transferencias!$R$7:$S$359,CONCATENATE("06",RIGHT(CONCATENATE("0",DAY(W4)),2),RIGHT(CONCATENATE("0",MONTH(W4)),2)),[1]Transferencias!$S$7:$S$359),0)</f>
        <v>0</v>
      </c>
      <c r="X110" s="5">
        <f>IFERROR(SUMIF([1]Transferencias!$R$7:$S$359,CONCATENATE("06",RIGHT(CONCATENATE("0",DAY(X4)),2),RIGHT(CONCATENATE("0",MONTH(X4)),2)),[1]Transferencias!$S$7:$S$359),0)</f>
        <v>0</v>
      </c>
      <c r="Y110" s="5">
        <f>IFERROR(SUMIF([1]Transferencias!$R$7:$S$359,CONCATENATE("06",RIGHT(CONCATENATE("0",DAY(Y4)),2),RIGHT(CONCATENATE("0",MONTH(Y4)),2)),[1]Transferencias!$S$7:$S$359),0)</f>
        <v>0</v>
      </c>
      <c r="Z110" s="5">
        <f>IFERROR(SUMIF([1]Transferencias!$R$7:$S$359,CONCATENATE("06",RIGHT(CONCATENATE("0",DAY(Z4)),2),RIGHT(CONCATENATE("0",MONTH(Z4)),2)),[1]Transferencias!$S$7:$S$359),0)</f>
        <v>0</v>
      </c>
      <c r="AA110" s="5">
        <f>IFERROR(SUMIF([1]Transferencias!$R$7:$S$359,CONCATENATE("06",RIGHT(CONCATENATE("0",DAY(AA4)),2),RIGHT(CONCATENATE("0",MONTH(AA4)),2)),[1]Transferencias!$S$7:$S$359),0)</f>
        <v>0</v>
      </c>
      <c r="AB110" s="5">
        <f>IFERROR(SUMIF([1]Transferencias!$R$7:$S$359,CONCATENATE("06",RIGHT(CONCATENATE("0",DAY(AB4)),2),RIGHT(CONCATENATE("0",MONTH(AB4)),2)),[1]Transferencias!$S$7:$S$359),0)</f>
        <v>0</v>
      </c>
      <c r="AC110" s="5">
        <f>IFERROR(SUMIF([1]Transferencias!$R$7:$S$359,CONCATENATE("06",RIGHT(CONCATENATE("0",DAY(AC4)),2),RIGHT(CONCATENATE("0",MONTH(AC4)),2)),[1]Transferencias!$S$7:$S$359),0)</f>
        <v>0</v>
      </c>
      <c r="AD110" s="5">
        <f>IFERROR(SUMIF([1]Transferencias!$R$7:$S$359,CONCATENATE("06",RIGHT(CONCATENATE("0",DAY(AD4)),2),RIGHT(CONCATENATE("0",MONTH(AD4)),2)),[1]Transferencias!$S$7:$S$359),0)</f>
        <v>0</v>
      </c>
      <c r="AE110" s="5">
        <f>IFERROR(SUMIF([1]Transferencias!$R$7:$S$359,CONCATENATE("06",RIGHT(CONCATENATE("0",DAY(AE4)),2),RIGHT(CONCATENATE("0",MONTH(AE4)),2)),[1]Transferencias!$S$7:$S$359),0)</f>
        <v>0</v>
      </c>
      <c r="AF110" s="5">
        <f>IFERROR(SUMIF([1]Transferencias!$R$7:$S$359,CONCATENATE("06",RIGHT(CONCATENATE("0",DAY(AF4)),2),RIGHT(CONCATENATE("0",MONTH(AF4)),2)),[1]Transferencias!$S$7:$S$359),0)</f>
        <v>0</v>
      </c>
      <c r="AG110" s="5">
        <f>IFERROR(SUMIF([1]Transferencias!$R$7:$S$359,CONCATENATE("06",RIGHT(CONCATENATE("0",DAY(AG4)),2),RIGHT(CONCATENATE("0",MONTH(AG4)),2)),[1]Transferencias!$S$7:$S$359),0)</f>
        <v>0</v>
      </c>
      <c r="AH110" s="5">
        <f>IFERROR(SUMIF([1]Transferencias!$R$7:$S$359,CONCATENATE("06",RIGHT(CONCATENATE("0",DAY(AH4)),2),RIGHT(CONCATENATE("0",MONTH(AH4)),2)),[1]Transferencias!$S$7:$S$359),0)</f>
        <v>0</v>
      </c>
      <c r="AI110" s="5">
        <f>IFERROR(SUMIF([1]Transferencias!$R$7:$S$359,CONCATENATE("06",RIGHT(CONCATENATE("0",DAY(AI4)),2),RIGHT(CONCATENATE("0",MONTH(AI4)),2)),[1]Transferencias!$S$7:$S$359),0)</f>
        <v>0</v>
      </c>
      <c r="AJ110" s="5">
        <f>IFERROR(SUMIF([1]Transferencias!$R$7:$S$359,CONCATENATE("06",RIGHT(CONCATENATE("0",DAY(AJ4)),2),RIGHT(CONCATENATE("0",MONTH(AJ4)),2)),[1]Transferencias!$S$7:$S$359),0)</f>
        <v>0</v>
      </c>
      <c r="AK110" s="5">
        <f>IFERROR(SUMIF([1]Transferencias!$R$7:$S$359,CONCATENATE("06",RIGHT(CONCATENATE("0",DAY(AK4)),2),RIGHT(CONCATENATE("0",MONTH(AK4)),2)),[1]Transferencias!$S$7:$S$359),0)</f>
        <v>0</v>
      </c>
      <c r="AL110" s="5">
        <f>IFERROR(SUMIF([1]Transferencias!$R$7:$S$359,CONCATENATE("06",RIGHT(CONCATENATE("0",DAY(AL4)),2),RIGHT(CONCATENATE("0",MONTH(AL4)),2)),[1]Transferencias!$S$7:$S$359),0)</f>
        <v>0</v>
      </c>
      <c r="AM110" s="5">
        <f>IFERROR(SUMIF([1]Transferencias!$R$7:$S$359,CONCATENATE("06",RIGHT(CONCATENATE("0",DAY(AM4)),2),RIGHT(CONCATENATE("0",MONTH(AM4)),2)),[1]Transferencias!$S$7:$S$359),0)</f>
        <v>0</v>
      </c>
      <c r="AN110" s="5">
        <f>IFERROR(SUMIF([1]Transferencias!$R$7:$S$359,CONCATENATE("06",RIGHT(CONCATENATE("0",DAY(AN4)),2),RIGHT(CONCATENATE("0",MONTH(AN4)),2)),[1]Transferencias!$S$7:$S$359),0)</f>
        <v>0</v>
      </c>
      <c r="AO110" s="5">
        <f>IFERROR(SUMIF([1]Transferencias!$R$7:$S$359,CONCATENATE("06",RIGHT(CONCATENATE("0",DAY(AO4)),2),RIGHT(CONCATENATE("0",MONTH(AO4)),2)),[1]Transferencias!$S$7:$S$359),0)</f>
        <v>0</v>
      </c>
      <c r="AP110" s="5">
        <f>IFERROR(SUMIF([1]Transferencias!$R$7:$S$359,CONCATENATE("06",RIGHT(CONCATENATE("0",DAY(AP4)),2),RIGHT(CONCATENATE("0",MONTH(AP4)),2)),[1]Transferencias!$S$7:$S$359),0)</f>
        <v>0</v>
      </c>
      <c r="AQ110" s="5">
        <f>IFERROR(SUMIF([1]Transferencias!$R$7:$S$359,CONCATENATE("06",RIGHT(CONCATENATE("0",DAY(AQ4)),2),RIGHT(CONCATENATE("0",MONTH(AQ4)),2)),[1]Transferencias!$S$7:$S$359),0)</f>
        <v>0</v>
      </c>
      <c r="AR110" s="5">
        <f>IFERROR(SUMIF([1]Transferencias!$R$7:$S$359,CONCATENATE("06",RIGHT(CONCATENATE("0",DAY(AR4)),2),RIGHT(CONCATENATE("0",MONTH(AR4)),2)),[1]Transferencias!$S$7:$S$359),0)</f>
        <v>0</v>
      </c>
      <c r="AS110" s="5">
        <f>IFERROR(SUMIF([1]Transferencias!$R$7:$S$359,CONCATENATE("06",RIGHT(CONCATENATE("0",DAY(AS4)),2),RIGHT(CONCATENATE("0",MONTH(AS4)),2)),[1]Transferencias!$S$7:$S$359),0)</f>
        <v>0</v>
      </c>
      <c r="AT110" s="5">
        <f>IFERROR(SUMIF([1]Transferencias!$R$7:$S$359,CONCATENATE("06",RIGHT(CONCATENATE("0",DAY(AT4)),2),RIGHT(CONCATENATE("0",MONTH(AT4)),2)),[1]Transferencias!$S$7:$S$359),0)</f>
        <v>0</v>
      </c>
      <c r="AU110" s="5">
        <f>IFERROR(SUMIF([1]Transferencias!$R$7:$S$359,CONCATENATE("06",RIGHT(CONCATENATE("0",DAY(AU4)),2),RIGHT(CONCATENATE("0",MONTH(AU4)),2)),[1]Transferencias!$S$7:$S$359),0)</f>
        <v>0</v>
      </c>
      <c r="AV110" s="5">
        <f>IFERROR(SUMIF([1]Transferencias!$R$7:$S$359,CONCATENATE("06",RIGHT(CONCATENATE("0",DAY(AV4)),2),RIGHT(CONCATENATE("0",MONTH(AV4)),2)),[1]Transferencias!$S$7:$S$359),0)</f>
        <v>0</v>
      </c>
      <c r="AW110" s="5">
        <f>IFERROR(SUMIF([1]Transferencias!$R$7:$S$359,CONCATENATE("06",RIGHT(CONCATENATE("0",DAY(AW4)),2),RIGHT(CONCATENATE("0",MONTH(AW4)),2)),[1]Transferencias!$S$7:$S$359),0)</f>
        <v>0</v>
      </c>
      <c r="AX110" s="5">
        <f>IFERROR(SUMIF([1]Transferencias!$R$7:$S$359,CONCATENATE("06",RIGHT(CONCATENATE("0",DAY(AX4)),2),RIGHT(CONCATENATE("0",MONTH(AX4)),2)),[1]Transferencias!$S$7:$S$359),0)</f>
        <v>0</v>
      </c>
      <c r="AY110" s="5">
        <f>IFERROR(SUMIF([1]Transferencias!$R$7:$S$359,CONCATENATE("06",RIGHT(CONCATENATE("0",DAY(AY4)),2),RIGHT(CONCATENATE("0",MONTH(AY4)),2)),[1]Transferencias!$S$7:$S$359),0)</f>
        <v>0</v>
      </c>
      <c r="AZ110" s="5">
        <f>IFERROR(SUMIF([1]Transferencias!$R$7:$S$359,CONCATENATE("06",RIGHT(CONCATENATE("0",DAY(AZ4)),2),RIGHT(CONCATENATE("0",MONTH(AZ4)),2)),[1]Transferencias!$S$7:$S$359),0)</f>
        <v>0</v>
      </c>
      <c r="BA110" s="5">
        <f>IFERROR(SUMIF([1]Transferencias!$R$7:$S$359,CONCATENATE("06",RIGHT(CONCATENATE("0",DAY(BA4)),2),RIGHT(CONCATENATE("0",MONTH(BA4)),2)),[1]Transferencias!$S$7:$S$359),0)</f>
        <v>0</v>
      </c>
      <c r="BB110" s="5">
        <f>IFERROR(SUMIF([1]Transferencias!$R$7:$S$359,CONCATENATE("06",RIGHT(CONCATENATE("0",DAY(BB4)),2),RIGHT(CONCATENATE("0",MONTH(BB4)),2)),[1]Transferencias!$S$7:$S$359),0)</f>
        <v>0</v>
      </c>
      <c r="BC110" s="5">
        <f>IFERROR(SUMIF([1]Transferencias!$R$7:$S$359,CONCATENATE("06",RIGHT(CONCATENATE("0",DAY(BC4)),2),RIGHT(CONCATENATE("0",MONTH(BC4)),2)),[1]Transferencias!$S$7:$S$359),0)</f>
        <v>0</v>
      </c>
      <c r="BD110" s="5">
        <f>IFERROR(SUMIF([1]Transferencias!$R$7:$S$359,CONCATENATE("06",RIGHT(CONCATENATE("0",DAY(BD4)),2),RIGHT(CONCATENATE("0",MONTH(BD4)),2)),[1]Transferencias!$S$7:$S$359),0)</f>
        <v>0</v>
      </c>
      <c r="BE110" s="5">
        <f>IFERROR(SUMIF([1]Transferencias!$R$7:$S$359,CONCATENATE("06",RIGHT(CONCATENATE("0",DAY(BE4)),2),RIGHT(CONCATENATE("0",MONTH(BE4)),2)),[1]Transferencias!$S$7:$S$359),0)</f>
        <v>0</v>
      </c>
      <c r="BF110" s="5">
        <f>IFERROR(SUMIF([1]Transferencias!$R$7:$S$359,CONCATENATE("06",RIGHT(CONCATENATE("0",DAY(BF4)),2),RIGHT(CONCATENATE("0",MONTH(BF4)),2)),[1]Transferencias!$S$7:$S$359),0)</f>
        <v>0</v>
      </c>
      <c r="BG110" s="5">
        <f>IFERROR(SUMIF([1]Transferencias!$R$7:$S$359,CONCATENATE("06",RIGHT(CONCATENATE("0",DAY(BG4)),2),RIGHT(CONCATENATE("0",MONTH(BG4)),2)),[1]Transferencias!$S$7:$S$359),0)</f>
        <v>0</v>
      </c>
      <c r="BH110" s="5">
        <f>IFERROR(SUMIF([1]Transferencias!$R$7:$S$359,CONCATENATE("06",RIGHT(CONCATENATE("0",DAY(BH4)),2),RIGHT(CONCATENATE("0",MONTH(BH4)),2)),[1]Transferencias!$S$7:$S$359),0)</f>
        <v>0</v>
      </c>
      <c r="BI110" s="5">
        <f>IFERROR(SUMIF([1]Transferencias!$R$7:$S$359,CONCATENATE("06",RIGHT(CONCATENATE("0",DAY(BI4)),2),RIGHT(CONCATENATE("0",MONTH(BI4)),2)),[1]Transferencias!$S$7:$S$359),0)</f>
        <v>0</v>
      </c>
      <c r="BJ110" s="5">
        <f>IFERROR(SUMIF([1]Transferencias!$R$7:$S$359,CONCATENATE("06",RIGHT(CONCATENATE("0",DAY(BJ4)),2),RIGHT(CONCATENATE("0",MONTH(BJ4)),2)),[1]Transferencias!$S$7:$S$359),0)</f>
        <v>0</v>
      </c>
      <c r="BK110" s="5">
        <f>IFERROR(SUMIF([1]Transferencias!$R$7:$S$359,CONCATENATE("06",RIGHT(CONCATENATE("0",DAY(BK4)),2),RIGHT(CONCATENATE("0",MONTH(BK4)),2)),[1]Transferencias!$S$7:$S$359),0)</f>
        <v>0</v>
      </c>
      <c r="BL110" s="5">
        <f>IFERROR(SUMIF([1]Transferencias!$R$7:$S$359,CONCATENATE("06",RIGHT(CONCATENATE("0",DAY(BL4)),2),RIGHT(CONCATENATE("0",MONTH(BL4)),2)),[1]Transferencias!$S$7:$S$359),0)</f>
        <v>0</v>
      </c>
      <c r="BM110" s="5">
        <f>IFERROR(SUMIF([1]Transferencias!$R$7:$S$359,CONCATENATE("06",RIGHT(CONCATENATE("0",DAY(BM4)),2),RIGHT(CONCATENATE("0",MONTH(BM4)),2)),[1]Transferencias!$S$7:$S$359),0)</f>
        <v>0</v>
      </c>
      <c r="BN110" s="5">
        <f>IFERROR(SUMIF([1]Transferencias!$R$7:$S$359,CONCATENATE("06",RIGHT(CONCATENATE("0",DAY(BN4)),2),RIGHT(CONCATENATE("0",MONTH(BN4)),2)),[1]Transferencias!$S$7:$S$359),0)</f>
        <v>0</v>
      </c>
      <c r="BO110" s="5">
        <f>IFERROR(SUMIF([1]Transferencias!$R$7:$S$359,CONCATENATE("06",RIGHT(CONCATENATE("0",DAY(BO4)),2),RIGHT(CONCATENATE("0",MONTH(BO4)),2)),[1]Transferencias!$S$7:$S$359),0)</f>
        <v>0</v>
      </c>
      <c r="BP110" s="5">
        <f>IFERROR(SUMIF([1]Transferencias!$R$7:$S$359,CONCATENATE("06",RIGHT(CONCATENATE("0",DAY(BP4)),2),RIGHT(CONCATENATE("0",MONTH(BP4)),2)),[1]Transferencias!$S$7:$S$359),0)</f>
        <v>0</v>
      </c>
      <c r="BQ110" s="5">
        <f>IFERROR(SUMIF([1]Transferencias!$R$7:$S$359,CONCATENATE("06",RIGHT(CONCATENATE("0",DAY(BQ4)),2),RIGHT(CONCATENATE("0",MONTH(BQ4)),2)),[1]Transferencias!$S$7:$S$359),0)</f>
        <v>0</v>
      </c>
      <c r="BR110" s="5">
        <f>IFERROR(SUMIF([1]Transferencias!$R$7:$S$359,CONCATENATE("06",RIGHT(CONCATENATE("0",DAY(BR4)),2),RIGHT(CONCATENATE("0",MONTH(BR4)),2)),[1]Transferencias!$S$7:$S$359),0)</f>
        <v>0</v>
      </c>
      <c r="BS110" s="5">
        <f>IFERROR(SUMIF([1]Transferencias!$R$7:$S$359,CONCATENATE("06",RIGHT(CONCATENATE("0",DAY(BS4)),2),RIGHT(CONCATENATE("0",MONTH(BS4)),2)),[1]Transferencias!$S$7:$S$359),0)</f>
        <v>0</v>
      </c>
      <c r="BT110" s="5">
        <f>IFERROR(SUMIF([1]Transferencias!$R$7:$S$359,CONCATENATE("06",RIGHT(CONCATENATE("0",DAY(BT4)),2),RIGHT(CONCATENATE("0",MONTH(BT4)),2)),[1]Transferencias!$S$7:$S$359),0)</f>
        <v>0</v>
      </c>
      <c r="BU110" s="5">
        <f>IFERROR(SUMIF([1]Transferencias!$R$7:$S$359,CONCATENATE("06",RIGHT(CONCATENATE("0",DAY(BU4)),2),RIGHT(CONCATENATE("0",MONTH(BU4)),2)),[1]Transferencias!$S$7:$S$359),0)</f>
        <v>0</v>
      </c>
      <c r="BV110" s="5">
        <f>IFERROR(SUMIF([1]Transferencias!$R$7:$S$359,CONCATENATE("06",RIGHT(CONCATENATE("0",DAY(BV4)),2),RIGHT(CONCATENATE("0",MONTH(BV4)),2)),[1]Transferencias!$S$7:$S$359),0)</f>
        <v>0</v>
      </c>
      <c r="BW110" s="5">
        <f>IFERROR(SUMIF([1]Transferencias!$R$7:$S$359,CONCATENATE("06",RIGHT(CONCATENATE("0",DAY(BW4)),2),RIGHT(CONCATENATE("0",MONTH(BW4)),2)),[1]Transferencias!$S$7:$S$359),0)</f>
        <v>0</v>
      </c>
      <c r="BX110" s="5">
        <f>IFERROR(SUMIF([1]Transferencias!$R$7:$S$359,CONCATENATE("06",RIGHT(CONCATENATE("0",DAY(BX4)),2),RIGHT(CONCATENATE("0",MONTH(BX4)),2)),[1]Transferencias!$S$7:$S$359),0)</f>
        <v>0</v>
      </c>
      <c r="BY110" s="5">
        <f>IFERROR(SUMIF([1]Transferencias!$R$7:$S$359,CONCATENATE("06",RIGHT(CONCATENATE("0",DAY(BY4)),2),RIGHT(CONCATENATE("0",MONTH(BY4)),2)),[1]Transferencias!$S$7:$S$359),0)</f>
        <v>0</v>
      </c>
      <c r="BZ110" s="5">
        <f>IFERROR(SUMIF([1]Transferencias!$R$7:$S$359,CONCATENATE("06",RIGHT(CONCATENATE("0",DAY(BZ4)),2),RIGHT(CONCATENATE("0",MONTH(BZ4)),2)),[1]Transferencias!$S$7:$S$359),0)</f>
        <v>0</v>
      </c>
      <c r="CA110" s="5">
        <f>IFERROR(SUMIF([1]Transferencias!$R$7:$S$359,CONCATENATE("06",RIGHT(CONCATENATE("0",DAY(CA4)),2),RIGHT(CONCATENATE("0",MONTH(CA4)),2)),[1]Transferencias!$S$7:$S$359),0)</f>
        <v>0</v>
      </c>
      <c r="CB110" s="5">
        <f>IFERROR(SUMIF([1]Transferencias!$R$7:$S$359,CONCATENATE("06",RIGHT(CONCATENATE("0",DAY(CB4)),2),RIGHT(CONCATENATE("0",MONTH(CB4)),2)),[1]Transferencias!$S$7:$S$359),0)</f>
        <v>0</v>
      </c>
      <c r="CC110" s="5">
        <f>IFERROR(SUMIF([1]Transferencias!$R$7:$S$359,CONCATENATE("06",RIGHT(CONCATENATE("0",DAY(CC4)),2),RIGHT(CONCATENATE("0",MONTH(CC4)),2)),[1]Transferencias!$S$7:$S$359),0)</f>
        <v>0</v>
      </c>
      <c r="CD110" s="5">
        <f>IFERROR(SUMIF([1]Transferencias!$R$7:$S$359,CONCATENATE("06",RIGHT(CONCATENATE("0",DAY(CD4)),2),RIGHT(CONCATENATE("0",MONTH(CD4)),2)),[1]Transferencias!$S$7:$S$359),0)</f>
        <v>0</v>
      </c>
      <c r="CE110" s="5">
        <f>IFERROR(SUMIF([1]Transferencias!$R$7:$S$359,CONCATENATE("06",RIGHT(CONCATENATE("0",DAY(CE4)),2),RIGHT(CONCATENATE("0",MONTH(CE4)),2)),[1]Transferencias!$S$7:$S$359),0)</f>
        <v>0</v>
      </c>
      <c r="CF110" s="5">
        <f>IFERROR(SUMIF([1]Transferencias!$R$7:$S$359,CONCATENATE("06",RIGHT(CONCATENATE("0",DAY(CF4)),2),RIGHT(CONCATENATE("0",MONTH(CF4)),2)),[1]Transferencias!$S$7:$S$359),0)</f>
        <v>0</v>
      </c>
      <c r="CG110" s="5">
        <f>IFERROR(SUMIF([1]Transferencias!$R$7:$S$359,CONCATENATE("06",RIGHT(CONCATENATE("0",DAY(CG4)),2),RIGHT(CONCATENATE("0",MONTH(CG4)),2)),[1]Transferencias!$S$7:$S$359),0)</f>
        <v>0</v>
      </c>
      <c r="CH110" s="5">
        <f>IFERROR(SUMIF([1]Transferencias!$R$7:$S$359,CONCATENATE("06",RIGHT(CONCATENATE("0",DAY(CH4)),2),RIGHT(CONCATENATE("0",MONTH(CH4)),2)),[1]Transferencias!$S$7:$S$359),0)</f>
        <v>0</v>
      </c>
      <c r="CI110" s="5">
        <f>IFERROR(SUMIF([1]Transferencias!$R$7:$S$359,CONCATENATE("06",RIGHT(CONCATENATE("0",DAY(CI4)),2),RIGHT(CONCATENATE("0",MONTH(CI4)),2)),[1]Transferencias!$S$7:$S$359),0)</f>
        <v>0</v>
      </c>
      <c r="CJ110" s="5">
        <f>IFERROR(SUMIF([1]Transferencias!$R$7:$S$359,CONCATENATE("06",RIGHT(CONCATENATE("0",DAY(CJ4)),2),RIGHT(CONCATENATE("0",MONTH(CJ4)),2)),[1]Transferencias!$S$7:$S$359),0)</f>
        <v>0</v>
      </c>
      <c r="CK110" s="5">
        <f>IFERROR(SUMIF([1]Transferencias!$R$7:$S$359,CONCATENATE("06",RIGHT(CONCATENATE("0",DAY(CK4)),2),RIGHT(CONCATENATE("0",MONTH(CK4)),2)),[1]Transferencias!$S$7:$S$359),0)</f>
        <v>0</v>
      </c>
      <c r="CL110" s="5">
        <f>IFERROR(SUMIF([1]Transferencias!$R$7:$S$359,CONCATENATE("06",RIGHT(CONCATENATE("0",DAY(CL4)),2),RIGHT(CONCATENATE("0",MONTH(CL4)),2)),[1]Transferencias!$S$7:$S$359),0)</f>
        <v>0</v>
      </c>
      <c r="CM110" s="5">
        <f>IFERROR(SUMIF([1]Transferencias!$R$7:$S$359,CONCATENATE("06",RIGHT(CONCATENATE("0",DAY(CM4)),2),RIGHT(CONCATENATE("0",MONTH(CM4)),2)),[1]Transferencias!$S$7:$S$359),0)</f>
        <v>0</v>
      </c>
      <c r="CN110" s="5">
        <f>IFERROR(SUMIF([1]Transferencias!$R$7:$S$359,CONCATENATE("06",RIGHT(CONCATENATE("0",DAY(CN4)),2),RIGHT(CONCATENATE("0",MONTH(CN4)),2)),[1]Transferencias!$S$7:$S$359),0)</f>
        <v>0</v>
      </c>
      <c r="CO110" s="5">
        <f>IFERROR(SUMIF([1]Transferencias!$R$7:$S$359,CONCATENATE("06",RIGHT(CONCATENATE("0",DAY(CO4)),2),RIGHT(CONCATENATE("0",MONTH(CO4)),2)),[1]Transferencias!$S$7:$S$359),0)</f>
        <v>0</v>
      </c>
      <c r="CP110" s="5">
        <f>IFERROR(SUMIF([1]Transferencias!$R$7:$S$359,CONCATENATE("06",RIGHT(CONCATENATE("0",DAY(CP4)),2),RIGHT(CONCATENATE("0",MONTH(CP4)),2)),[1]Transferencias!$S$7:$S$359),0)</f>
        <v>0</v>
      </c>
      <c r="CQ110" s="5">
        <f>IFERROR(SUMIF([1]Transferencias!$R$7:$S$359,CONCATENATE("06",RIGHT(CONCATENATE("0",DAY(CQ4)),2),RIGHT(CONCATENATE("0",MONTH(CQ4)),2)),[1]Transferencias!$S$7:$S$359),0)</f>
        <v>0</v>
      </c>
      <c r="CR110" s="5">
        <f>IFERROR(SUMIF([1]Transferencias!$R$7:$S$359,CONCATENATE("06",RIGHT(CONCATENATE("0",DAY(CR4)),2),RIGHT(CONCATENATE("0",MONTH(CR4)),2)),[1]Transferencias!$S$7:$S$359),0)</f>
        <v>0</v>
      </c>
      <c r="CS110" s="5">
        <f>IFERROR(SUMIF([1]Transferencias!$R$7:$S$359,CONCATENATE("06",RIGHT(CONCATENATE("0",DAY(CS4)),2),RIGHT(CONCATENATE("0",MONTH(CS4)),2)),[1]Transferencias!$S$7:$S$359),0)</f>
        <v>0</v>
      </c>
      <c r="CT110" s="5">
        <f>IFERROR(SUMIF([1]Transferencias!$R$7:$S$359,CONCATENATE("06",RIGHT(CONCATENATE("0",DAY(CT4)),2),RIGHT(CONCATENATE("0",MONTH(CT4)),2)),[1]Transferencias!$S$7:$S$359),0)</f>
        <v>0</v>
      </c>
      <c r="CU110" s="5">
        <f>IFERROR(SUMIF([1]Transferencias!$R$7:$S$359,CONCATENATE("06",RIGHT(CONCATENATE("0",DAY(CU4)),2),RIGHT(CONCATENATE("0",MONTH(CU4)),2)),[1]Transferencias!$S$7:$S$359),0)</f>
        <v>0</v>
      </c>
      <c r="CV110" s="5">
        <f>IFERROR(SUMIF([1]Transferencias!$R$7:$S$359,CONCATENATE("06",RIGHT(CONCATENATE("0",DAY(CV4)),2),RIGHT(CONCATENATE("0",MONTH(CV4)),2)),[1]Transferencias!$S$7:$S$359),0)</f>
        <v>0</v>
      </c>
      <c r="CW110" s="5">
        <f>IFERROR(SUMIF([1]Transferencias!$R$7:$S$359,CONCATENATE("06",RIGHT(CONCATENATE("0",DAY(CW4)),2),RIGHT(CONCATENATE("0",MONTH(CW4)),2)),[1]Transferencias!$S$7:$S$359),0)</f>
        <v>0</v>
      </c>
      <c r="CX110" s="5">
        <f>IFERROR(SUMIF([1]Transferencias!$R$7:$S$359,CONCATENATE("06",RIGHT(CONCATENATE("0",DAY(CX4)),2),RIGHT(CONCATENATE("0",MONTH(CX4)),2)),[1]Transferencias!$S$7:$S$359),0)</f>
        <v>0</v>
      </c>
      <c r="CY110" s="5">
        <f>IFERROR(SUMIF([1]Transferencias!$R$7:$S$359,CONCATENATE("06",RIGHT(CONCATENATE("0",DAY(CY4)),2),RIGHT(CONCATENATE("0",MONTH(CY4)),2)),[1]Transferencias!$S$7:$S$359),0)</f>
        <v>0</v>
      </c>
      <c r="CZ110" s="5">
        <f>IFERROR(SUMIF([1]Transferencias!$R$7:$S$359,CONCATENATE("06",RIGHT(CONCATENATE("0",DAY(CZ4)),2),RIGHT(CONCATENATE("0",MONTH(CZ4)),2)),[1]Transferencias!$S$7:$S$359),0)</f>
        <v>0</v>
      </c>
      <c r="DA110" s="5">
        <f>IFERROR(SUMIF([1]Transferencias!$R$7:$S$359,CONCATENATE("06",RIGHT(CONCATENATE("0",DAY(DA4)),2),RIGHT(CONCATENATE("0",MONTH(DA4)),2)),[1]Transferencias!$S$7:$S$359),0)</f>
        <v>0</v>
      </c>
      <c r="DB110" s="5">
        <f>IFERROR(SUMIF([1]Transferencias!$R$7:$S$359,CONCATENATE("06",RIGHT(CONCATENATE("0",DAY(DB4)),2),RIGHT(CONCATENATE("0",MONTH(DB4)),2)),[1]Transferencias!$S$7:$S$359),0)</f>
        <v>0</v>
      </c>
      <c r="DC110" s="5">
        <f>IFERROR(SUMIF([1]Transferencias!$R$7:$S$359,CONCATENATE("06",RIGHT(CONCATENATE("0",DAY(DC4)),2),RIGHT(CONCATENATE("0",MONTH(DC4)),2)),[1]Transferencias!$S$7:$S$359),0)</f>
        <v>0</v>
      </c>
      <c r="DD110" s="5">
        <f>IFERROR(SUMIF([1]Transferencias!$R$7:$S$359,CONCATENATE("06",RIGHT(CONCATENATE("0",DAY(DD4)),2),RIGHT(CONCATENATE("0",MONTH(DD4)),2)),[1]Transferencias!$S$7:$S$359),0)</f>
        <v>0</v>
      </c>
      <c r="DE110" s="5">
        <f>IFERROR(SUMIF([1]Transferencias!$R$7:$S$359,CONCATENATE("06",RIGHT(CONCATENATE("0",DAY(DE4)),2),RIGHT(CONCATENATE("0",MONTH(DE4)),2)),[1]Transferencias!$S$7:$S$359),0)</f>
        <v>0</v>
      </c>
      <c r="DF110" s="5">
        <f>IFERROR(SUMIF([1]Transferencias!$R$7:$S$359,CONCATENATE("06",RIGHT(CONCATENATE("0",DAY(DF4)),2),RIGHT(CONCATENATE("0",MONTH(DF4)),2)),[1]Transferencias!$S$7:$S$359),0)</f>
        <v>0</v>
      </c>
      <c r="DG110" s="5">
        <f>IFERROR(SUMIF([1]Transferencias!$R$7:$S$359,CONCATENATE("06",RIGHT(CONCATENATE("0",DAY(DG4)),2),RIGHT(CONCATENATE("0",MONTH(DG4)),2)),[1]Transferencias!$S$7:$S$359),0)</f>
        <v>0</v>
      </c>
      <c r="DH110" s="5">
        <f>IFERROR(SUMIF([1]Transferencias!$R$7:$S$359,CONCATENATE("06",RIGHT(CONCATENATE("0",DAY(DH4)),2),RIGHT(CONCATENATE("0",MONTH(DH4)),2)),[1]Transferencias!$S$7:$S$359),0)</f>
        <v>0</v>
      </c>
      <c r="DI110" s="5">
        <f>IFERROR(SUMIF([1]Transferencias!$R$7:$S$359,CONCATENATE("06",RIGHT(CONCATENATE("0",DAY(DI4)),2),RIGHT(CONCATENATE("0",MONTH(DI4)),2)),[1]Transferencias!$S$7:$S$359),0)</f>
        <v>0</v>
      </c>
      <c r="DJ110" s="5">
        <f>IFERROR(SUMIF([1]Transferencias!$R$7:$S$359,CONCATENATE("06",RIGHT(CONCATENATE("0",DAY(DJ4)),2),RIGHT(CONCATENATE("0",MONTH(DJ4)),2)),[1]Transferencias!$S$7:$S$359),0)</f>
        <v>0</v>
      </c>
      <c r="DK110" s="5">
        <f>IFERROR(SUMIF([1]Transferencias!$R$7:$S$359,CONCATENATE("06",RIGHT(CONCATENATE("0",DAY(DK4)),2),RIGHT(CONCATENATE("0",MONTH(DK4)),2)),[1]Transferencias!$S$7:$S$359),0)</f>
        <v>0</v>
      </c>
      <c r="DL110" s="5">
        <f>IFERROR(SUMIF([1]Transferencias!$R$7:$S$359,CONCATENATE("06",RIGHT(CONCATENATE("0",DAY(DL4)),2),RIGHT(CONCATENATE("0",MONTH(DL4)),2)),[1]Transferencias!$S$7:$S$359),0)</f>
        <v>0</v>
      </c>
      <c r="DM110" s="5">
        <f>IFERROR(SUMIF([1]Transferencias!$R$7:$S$359,CONCATENATE("06",RIGHT(CONCATENATE("0",DAY(DM4)),2),RIGHT(CONCATENATE("0",MONTH(DM4)),2)),[1]Transferencias!$S$7:$S$359),0)</f>
        <v>0</v>
      </c>
      <c r="DN110" s="5">
        <f>IFERROR(SUMIF([1]Transferencias!$R$7:$S$359,CONCATENATE("06",RIGHT(CONCATENATE("0",DAY(DN4)),2),RIGHT(CONCATENATE("0",MONTH(DN4)),2)),[1]Transferencias!$S$7:$S$359),0)</f>
        <v>0</v>
      </c>
      <c r="DO110" s="5">
        <f>IFERROR(SUMIF([1]Transferencias!$R$7:$S$359,CONCATENATE("06",RIGHT(CONCATENATE("0",DAY(DO4)),2),RIGHT(CONCATENATE("0",MONTH(DO4)),2)),[1]Transferencias!$S$7:$S$359),0)</f>
        <v>0</v>
      </c>
      <c r="DP110" s="5">
        <f>IFERROR(SUMIF([1]Transferencias!$R$7:$S$359,CONCATENATE("06",RIGHT(CONCATENATE("0",DAY(DP4)),2),RIGHT(CONCATENATE("0",MONTH(DP4)),2)),[1]Transferencias!$S$7:$S$359),0)</f>
        <v>0</v>
      </c>
      <c r="DQ110" s="5">
        <f>IFERROR(SUMIF([1]Transferencias!$R$7:$S$359,CONCATENATE("06",RIGHT(CONCATENATE("0",DAY(DQ4)),2),RIGHT(CONCATENATE("0",MONTH(DQ4)),2)),[1]Transferencias!$S$7:$S$359),0)</f>
        <v>0</v>
      </c>
      <c r="DR110" s="5">
        <f>IFERROR(SUMIF([1]Transferencias!$R$7:$S$359,CONCATENATE("06",RIGHT(CONCATENATE("0",DAY(DR4)),2),RIGHT(CONCATENATE("0",MONTH(DR4)),2)),[1]Transferencias!$S$7:$S$359),0)</f>
        <v>0</v>
      </c>
      <c r="DS110" s="5">
        <f>IFERROR(SUMIF([1]Transferencias!$R$7:$S$359,CONCATENATE("06",RIGHT(CONCATENATE("0",DAY(DS4)),2),RIGHT(CONCATENATE("0",MONTH(DS4)),2)),[1]Transferencias!$S$7:$S$359),0)</f>
        <v>0</v>
      </c>
      <c r="DT110" s="5">
        <f>IFERROR(SUMIF([1]Transferencias!$R$7:$S$359,CONCATENATE("06",RIGHT(CONCATENATE("0",DAY(DT4)),2),RIGHT(CONCATENATE("0",MONTH(DT4)),2)),[1]Transferencias!$S$7:$S$359),0)</f>
        <v>0</v>
      </c>
      <c r="DU110" s="5">
        <f>IFERROR(SUMIF([1]Transferencias!$R$7:$S$359,CONCATENATE("06",RIGHT(CONCATENATE("0",DAY(DU4)),2),RIGHT(CONCATENATE("0",MONTH(DU4)),2)),[1]Transferencias!$S$7:$S$359),0)</f>
        <v>0</v>
      </c>
      <c r="DV110" s="5">
        <f>IFERROR(SUMIF([1]Transferencias!$R$7:$S$359,CONCATENATE("06",RIGHT(CONCATENATE("0",DAY(DV4)),2),RIGHT(CONCATENATE("0",MONTH(DV4)),2)),[1]Transferencias!$S$7:$S$359),0)</f>
        <v>0</v>
      </c>
      <c r="DW110" s="5">
        <f>IFERROR(SUMIF([1]Transferencias!$R$7:$S$359,CONCATENATE("06",RIGHT(CONCATENATE("0",DAY(DW4)),2),RIGHT(CONCATENATE("0",MONTH(DW4)),2)),[1]Transferencias!$S$7:$S$359),0)</f>
        <v>0</v>
      </c>
      <c r="DX110" s="5">
        <f>IFERROR(SUMIF([1]Transferencias!$R$7:$S$359,CONCATENATE("06",RIGHT(CONCATENATE("0",DAY(DX4)),2),RIGHT(CONCATENATE("0",MONTH(DX4)),2)),[1]Transferencias!$S$7:$S$359),0)</f>
        <v>0</v>
      </c>
      <c r="DY110" s="5">
        <f>IFERROR(SUMIF([1]Transferencias!$R$7:$S$359,CONCATENATE("06",RIGHT(CONCATENATE("0",DAY(DY4)),2),RIGHT(CONCATENATE("0",MONTH(DY4)),2)),[1]Transferencias!$S$7:$S$359),0)</f>
        <v>0</v>
      </c>
      <c r="DZ110" s="5">
        <f>IFERROR(SUMIF([1]Transferencias!$R$7:$S$359,CONCATENATE("06",RIGHT(CONCATENATE("0",DAY(DZ4)),2),RIGHT(CONCATENATE("0",MONTH(DZ4)),2)),[1]Transferencias!$S$7:$S$359),0)</f>
        <v>0</v>
      </c>
      <c r="EA110" s="5">
        <f>IFERROR(SUMIF([1]Transferencias!$R$7:$S$359,CONCATENATE("06",RIGHT(CONCATENATE("0",DAY(EA4)),2),RIGHT(CONCATENATE("0",MONTH(EA4)),2)),[1]Transferencias!$S$7:$S$359),0)</f>
        <v>0</v>
      </c>
      <c r="EB110" s="5">
        <f>IFERROR(SUMIF([1]Transferencias!$R$7:$S$359,CONCATENATE("06",RIGHT(CONCATENATE("0",DAY(EB4)),2),RIGHT(CONCATENATE("0",MONTH(EB4)),2)),[1]Transferencias!$S$7:$S$359),0)</f>
        <v>0</v>
      </c>
      <c r="EC110" s="5">
        <f>IFERROR(SUMIF([1]Transferencias!$R$7:$S$359,CONCATENATE("06",RIGHT(CONCATENATE("0",DAY(EC4)),2),RIGHT(CONCATENATE("0",MONTH(EC4)),2)),[1]Transferencias!$S$7:$S$359),0)</f>
        <v>0</v>
      </c>
      <c r="ED110" s="5">
        <f>IFERROR(SUMIF([1]Transferencias!$R$7:$S$359,CONCATENATE("06",RIGHT(CONCATENATE("0",DAY(ED4)),2),RIGHT(CONCATENATE("0",MONTH(ED4)),2)),[1]Transferencias!$S$7:$S$359),0)</f>
        <v>0</v>
      </c>
      <c r="EE110" s="5">
        <f>IFERROR(SUMIF([1]Transferencias!$R$7:$S$359,CONCATENATE("06",RIGHT(CONCATENATE("0",DAY(EE4)),2),RIGHT(CONCATENATE("0",MONTH(EE4)),2)),[1]Transferencias!$S$7:$S$359),0)</f>
        <v>0</v>
      </c>
      <c r="EF110" s="5">
        <f>IFERROR(SUMIF([1]Transferencias!$R$7:$S$359,CONCATENATE("06",RIGHT(CONCATENATE("0",DAY(EF4)),2),RIGHT(CONCATENATE("0",MONTH(EF4)),2)),[1]Transferencias!$S$7:$S$359),0)</f>
        <v>0</v>
      </c>
      <c r="EG110" s="5">
        <f>IFERROR(SUMIF([1]Transferencias!$R$7:$S$359,CONCATENATE("06",RIGHT(CONCATENATE("0",DAY(EG4)),2),RIGHT(CONCATENATE("0",MONTH(EG4)),2)),[1]Transferencias!$S$7:$S$359),0)</f>
        <v>0</v>
      </c>
      <c r="EH110" s="5">
        <f>IFERROR(SUMIF([1]Transferencias!$R$7:$S$359,CONCATENATE("06",RIGHT(CONCATENATE("0",DAY(EH4)),2),RIGHT(CONCATENATE("0",MONTH(EH4)),2)),[1]Transferencias!$S$7:$S$359),0)</f>
        <v>0</v>
      </c>
      <c r="EI110" s="5">
        <f>IFERROR(SUMIF([1]Transferencias!$R$7:$S$359,CONCATENATE("06",RIGHT(CONCATENATE("0",DAY(EI4)),2),RIGHT(CONCATENATE("0",MONTH(EI4)),2)),[1]Transferencias!$S$7:$S$359),0)</f>
        <v>0</v>
      </c>
      <c r="EJ110" s="5">
        <f>IFERROR(SUMIF([1]Transferencias!$R$7:$S$359,CONCATENATE("06",RIGHT(CONCATENATE("0",DAY(EJ4)),2),RIGHT(CONCATENATE("0",MONTH(EJ4)),2)),[1]Transferencias!$S$7:$S$359),0)</f>
        <v>0</v>
      </c>
      <c r="EK110" s="5">
        <f>IFERROR(SUMIF([1]Transferencias!$R$7:$S$359,CONCATENATE("06",RIGHT(CONCATENATE("0",DAY(EK4)),2),RIGHT(CONCATENATE("0",MONTH(EK4)),2)),[1]Transferencias!$S$7:$S$359),0)</f>
        <v>0</v>
      </c>
      <c r="EL110" s="5">
        <f>IFERROR(SUMIF([1]Transferencias!$R$7:$S$359,CONCATENATE("06",RIGHT(CONCATENATE("0",DAY(EL4)),2),RIGHT(CONCATENATE("0",MONTH(EL4)),2)),[1]Transferencias!$S$7:$S$359),0)</f>
        <v>0</v>
      </c>
      <c r="EM110" s="5">
        <f>IFERROR(SUMIF([1]Transferencias!$R$7:$S$359,CONCATENATE("06",RIGHT(CONCATENATE("0",DAY(EM4)),2),RIGHT(CONCATENATE("0",MONTH(EM4)),2)),[1]Transferencias!$S$7:$S$359),0)</f>
        <v>0</v>
      </c>
      <c r="EN110" s="5">
        <f>IFERROR(SUMIF([1]Transferencias!$R$7:$S$359,CONCATENATE("06",RIGHT(CONCATENATE("0",DAY(EN4)),2),RIGHT(CONCATENATE("0",MONTH(EN4)),2)),[1]Transferencias!$S$7:$S$359),0)</f>
        <v>0</v>
      </c>
      <c r="EO110" s="5">
        <f>IFERROR(SUMIF([1]Transferencias!$R$7:$S$359,CONCATENATE("06",RIGHT(CONCATENATE("0",DAY(EO4)),2),RIGHT(CONCATENATE("0",MONTH(EO4)),2)),[1]Transferencias!$S$7:$S$359),0)</f>
        <v>0</v>
      </c>
      <c r="EP110" s="5">
        <f>IFERROR(SUMIF([1]Transferencias!$R$7:$S$359,CONCATENATE("06",RIGHT(CONCATENATE("0",DAY(EP4)),2),RIGHT(CONCATENATE("0",MONTH(EP4)),2)),[1]Transferencias!$S$7:$S$359),0)</f>
        <v>0</v>
      </c>
      <c r="EQ110" s="5">
        <f>IFERROR(SUMIF([1]Transferencias!$R$7:$S$359,CONCATENATE("06",RIGHT(CONCATENATE("0",DAY(EQ4)),2),RIGHT(CONCATENATE("0",MONTH(EQ4)),2)),[1]Transferencias!$S$7:$S$359),0)</f>
        <v>0</v>
      </c>
      <c r="ER110" s="5">
        <f>IFERROR(SUMIF([1]Transferencias!$R$7:$S$359,CONCATENATE("06",RIGHT(CONCATENATE("0",DAY(ER4)),2),RIGHT(CONCATENATE("0",MONTH(ER4)),2)),[1]Transferencias!$S$7:$S$359),0)</f>
        <v>0</v>
      </c>
      <c r="ES110" s="5">
        <f>IFERROR(SUMIF([1]Transferencias!$R$7:$S$359,CONCATENATE("06",RIGHT(CONCATENATE("0",DAY(ES4)),2),RIGHT(CONCATENATE("0",MONTH(ES4)),2)),[1]Transferencias!$S$7:$S$359),0)</f>
        <v>0</v>
      </c>
      <c r="ET110" s="5">
        <f>IFERROR(SUMIF([1]Transferencias!$R$7:$S$359,CONCATENATE("06",RIGHT(CONCATENATE("0",DAY(ET4)),2),RIGHT(CONCATENATE("0",MONTH(ET4)),2)),[1]Transferencias!$S$7:$S$359),0)</f>
        <v>0</v>
      </c>
      <c r="EU110" s="5">
        <f>IFERROR(SUMIF([1]Transferencias!$R$7:$S$359,CONCATENATE("06",RIGHT(CONCATENATE("0",DAY(EU4)),2),RIGHT(CONCATENATE("0",MONTH(EU4)),2)),[1]Transferencias!$S$7:$S$359),0)</f>
        <v>0</v>
      </c>
      <c r="EV110" s="5">
        <f>IFERROR(SUMIF([1]Transferencias!$R$7:$S$359,CONCATENATE("06",RIGHT(CONCATENATE("0",DAY(EV4)),2),RIGHT(CONCATENATE("0",MONTH(EV4)),2)),[1]Transferencias!$S$7:$S$359),0)</f>
        <v>0</v>
      </c>
      <c r="EW110" s="5">
        <f>IFERROR(SUMIF([1]Transferencias!$R$7:$S$359,CONCATENATE("06",RIGHT(CONCATENATE("0",DAY(EW4)),2),RIGHT(CONCATENATE("0",MONTH(EW4)),2)),[1]Transferencias!$S$7:$S$359),0)</f>
        <v>0</v>
      </c>
      <c r="EX110" s="5">
        <f>IFERROR(SUMIF([1]Transferencias!$R$7:$S$359,CONCATENATE("06",RIGHT(CONCATENATE("0",DAY(EX4)),2),RIGHT(CONCATENATE("0",MONTH(EX4)),2)),[1]Transferencias!$S$7:$S$359),0)</f>
        <v>0</v>
      </c>
      <c r="EY110" s="5">
        <f>IFERROR(SUMIF([1]Transferencias!$R$7:$S$359,CONCATENATE("06",RIGHT(CONCATENATE("0",DAY(EY4)),2),RIGHT(CONCATENATE("0",MONTH(EY4)),2)),[1]Transferencias!$S$7:$S$359),0)</f>
        <v>0</v>
      </c>
      <c r="EZ110" s="5">
        <f>IFERROR(SUMIF([1]Transferencias!$R$7:$S$359,CONCATENATE("06",RIGHT(CONCATENATE("0",DAY(EZ4)),2),RIGHT(CONCATENATE("0",MONTH(EZ4)),2)),[1]Transferencias!$S$7:$S$359),0)</f>
        <v>0</v>
      </c>
      <c r="FA110" s="5">
        <f>IFERROR(SUMIF([1]Transferencias!$R$7:$S$359,CONCATENATE("06",RIGHT(CONCATENATE("0",DAY(FA4)),2),RIGHT(CONCATENATE("0",MONTH(FA4)),2)),[1]Transferencias!$S$7:$S$359),0)</f>
        <v>0</v>
      </c>
      <c r="FB110" s="5">
        <f>IFERROR(SUMIF([1]Transferencias!$R$7:$S$359,CONCATENATE("06",RIGHT(CONCATENATE("0",DAY(FB4)),2),RIGHT(CONCATENATE("0",MONTH(FB4)),2)),[1]Transferencias!$S$7:$S$359),0)</f>
        <v>0</v>
      </c>
      <c r="FC110" s="5">
        <f>IFERROR(SUMIF([1]Transferencias!$R$7:$S$359,CONCATENATE("06",RIGHT(CONCATENATE("0",DAY(FC4)),2),RIGHT(CONCATENATE("0",MONTH(FC4)),2)),[1]Transferencias!$S$7:$S$359),0)</f>
        <v>0</v>
      </c>
      <c r="FD110" s="5">
        <f>IFERROR(SUMIF([1]Transferencias!$R$7:$S$359,CONCATENATE("06",RIGHT(CONCATENATE("0",DAY(FD4)),2),RIGHT(CONCATENATE("0",MONTH(FD4)),2)),[1]Transferencias!$S$7:$S$359),0)</f>
        <v>0</v>
      </c>
      <c r="FE110" s="5">
        <f>IFERROR(SUMIF([1]Transferencias!$R$7:$S$359,CONCATENATE("06",RIGHT(CONCATENATE("0",DAY(FE4)),2),RIGHT(CONCATENATE("0",MONTH(FE4)),2)),[1]Transferencias!$S$7:$S$359),0)</f>
        <v>0</v>
      </c>
      <c r="FF110" s="5">
        <f>IFERROR(SUMIF([1]Transferencias!$R$7:$S$359,CONCATENATE("06",RIGHT(CONCATENATE("0",DAY(FF4)),2),RIGHT(CONCATENATE("0",MONTH(FF4)),2)),[1]Transferencias!$S$7:$S$359),0)</f>
        <v>0</v>
      </c>
      <c r="FG110" s="5">
        <f>IFERROR(SUMIF([1]Transferencias!$R$7:$S$359,CONCATENATE("06",RIGHT(CONCATENATE("0",DAY(FG4)),2),RIGHT(CONCATENATE("0",MONTH(FG4)),2)),[1]Transferencias!$S$7:$S$359),0)</f>
        <v>0</v>
      </c>
      <c r="FH110" s="5">
        <f>IFERROR(SUMIF([1]Transferencias!$R$7:$S$359,CONCATENATE("06",RIGHT(CONCATENATE("0",DAY(FH4)),2),RIGHT(CONCATENATE("0",MONTH(FH4)),2)),[1]Transferencias!$S$7:$S$359),0)</f>
        <v>0</v>
      </c>
      <c r="FI110" s="5">
        <f>IFERROR(SUMIF([1]Transferencias!$R$7:$S$359,CONCATENATE("06",RIGHT(CONCATENATE("0",DAY(FI4)),2),RIGHT(CONCATENATE("0",MONTH(FI4)),2)),[1]Transferencias!$S$7:$S$359),0)</f>
        <v>0</v>
      </c>
      <c r="FJ110" s="5">
        <f>IFERROR(SUMIF([1]Transferencias!$R$7:$S$359,CONCATENATE("06",RIGHT(CONCATENATE("0",DAY(FJ4)),2),RIGHT(CONCATENATE("0",MONTH(FJ4)),2)),[1]Transferencias!$S$7:$S$359),0)</f>
        <v>0</v>
      </c>
      <c r="FK110" s="5">
        <f>IFERROR(SUMIF([1]Transferencias!$R$7:$S$359,CONCATENATE("06",RIGHT(CONCATENATE("0",DAY(FK4)),2),RIGHT(CONCATENATE("0",MONTH(FK4)),2)),[1]Transferencias!$S$7:$S$359),0)</f>
        <v>0</v>
      </c>
      <c r="FL110" s="5">
        <f>IFERROR(SUMIF([1]Transferencias!$R$7:$S$359,CONCATENATE("06",RIGHT(CONCATENATE("0",DAY(FL4)),2),RIGHT(CONCATENATE("0",MONTH(FL4)),2)),[1]Transferencias!$S$7:$S$359),0)</f>
        <v>0</v>
      </c>
      <c r="FM110" s="5">
        <f>IFERROR(SUMIF([1]Transferencias!$R$7:$S$359,CONCATENATE("06",RIGHT(CONCATENATE("0",DAY(FM4)),2),RIGHT(CONCATENATE("0",MONTH(FM4)),2)),[1]Transferencias!$S$7:$S$359),0)</f>
        <v>0</v>
      </c>
      <c r="FN110" s="5">
        <f>IFERROR(SUMIF([1]Transferencias!$R$7:$S$359,CONCATENATE("06",RIGHT(CONCATENATE("0",DAY(FN4)),2),RIGHT(CONCATENATE("0",MONTH(FN4)),2)),[1]Transferencias!$S$7:$S$359),0)</f>
        <v>0</v>
      </c>
      <c r="FO110" s="5">
        <f>IFERROR(SUMIF([1]Transferencias!$R$7:$S$359,CONCATENATE("06",RIGHT(CONCATENATE("0",DAY(FO4)),2),RIGHT(CONCATENATE("0",MONTH(FO4)),2)),[1]Transferencias!$S$7:$S$359),0)</f>
        <v>0</v>
      </c>
      <c r="FP110" s="5">
        <f>IFERROR(SUMIF([1]Transferencias!$R$7:$S$359,CONCATENATE("06",RIGHT(CONCATENATE("0",DAY(FP4)),2),RIGHT(CONCATENATE("0",MONTH(FP4)),2)),[1]Transferencias!$S$7:$S$359),0)</f>
        <v>0</v>
      </c>
      <c r="FQ110" s="5">
        <f>IFERROR(SUMIF([1]Transferencias!$R$7:$S$359,CONCATENATE("06",RIGHT(CONCATENATE("0",DAY(FQ4)),2),RIGHT(CONCATENATE("0",MONTH(FQ4)),2)),[1]Transferencias!$S$7:$S$359),0)</f>
        <v>0</v>
      </c>
      <c r="FR110" s="5">
        <f>IFERROR(SUMIF([1]Transferencias!$R$7:$S$359,CONCATENATE("06",RIGHT(CONCATENATE("0",DAY(FR4)),2),RIGHT(CONCATENATE("0",MONTH(FR4)),2)),[1]Transferencias!$S$7:$S$359),0)</f>
        <v>0</v>
      </c>
      <c r="FS110" s="5">
        <f>IFERROR(SUMIF([1]Transferencias!$R$7:$S$359,CONCATENATE("06",RIGHT(CONCATENATE("0",DAY(FS4)),2),RIGHT(CONCATENATE("0",MONTH(FS4)),2)),[1]Transferencias!$S$7:$S$359),0)</f>
        <v>0</v>
      </c>
      <c r="FT110" s="5">
        <f>IFERROR(SUMIF([1]Transferencias!$R$7:$S$359,CONCATENATE("06",RIGHT(CONCATENATE("0",DAY(FT4)),2),RIGHT(CONCATENATE("0",MONTH(FT4)),2)),[1]Transferencias!$S$7:$S$359),0)</f>
        <v>0</v>
      </c>
      <c r="FU110" s="5">
        <f>IFERROR(SUMIF([1]Transferencias!$R$7:$S$359,CONCATENATE("06",RIGHT(CONCATENATE("0",DAY(FU4)),2),RIGHT(CONCATENATE("0",MONTH(FU4)),2)),[1]Transferencias!$S$7:$S$359),0)</f>
        <v>0</v>
      </c>
      <c r="FV110" s="5">
        <f>IFERROR(SUMIF([1]Transferencias!$R$7:$S$359,CONCATENATE("06",RIGHT(CONCATENATE("0",DAY(FV4)),2),RIGHT(CONCATENATE("0",MONTH(FV4)),2)),[1]Transferencias!$S$7:$S$359),0)</f>
        <v>0</v>
      </c>
      <c r="FW110" s="5">
        <f>IFERROR(SUMIF([1]Transferencias!$R$7:$S$359,CONCATENATE("06",RIGHT(CONCATENATE("0",DAY(FW4)),2),RIGHT(CONCATENATE("0",MONTH(FW4)),2)),[1]Transferencias!$S$7:$S$359),0)</f>
        <v>0</v>
      </c>
      <c r="FX110" s="5">
        <f>IFERROR(SUMIF([1]Transferencias!$R$7:$S$359,CONCATENATE("06",RIGHT(CONCATENATE("0",DAY(FX4)),2),RIGHT(CONCATENATE("0",MONTH(FX4)),2)),[1]Transferencias!$S$7:$S$359),0)</f>
        <v>0</v>
      </c>
      <c r="FY110" s="5">
        <f>IFERROR(SUMIF([1]Transferencias!$R$7:$S$359,CONCATENATE("06",RIGHT(CONCATENATE("0",DAY(FY4)),2),RIGHT(CONCATENATE("0",MONTH(FY4)),2)),[1]Transferencias!$S$7:$S$359),0)</f>
        <v>0</v>
      </c>
      <c r="FZ110" s="5">
        <f>IFERROR(SUMIF([1]Transferencias!$R$7:$S$359,CONCATENATE("06",RIGHT(CONCATENATE("0",DAY(FZ4)),2),RIGHT(CONCATENATE("0",MONTH(FZ4)),2)),[1]Transferencias!$S$7:$S$359),0)</f>
        <v>0</v>
      </c>
      <c r="GA110" s="5">
        <f>IFERROR(SUMIF([1]Transferencias!$R$7:$S$359,CONCATENATE("06",RIGHT(CONCATENATE("0",DAY(GA4)),2),RIGHT(CONCATENATE("0",MONTH(GA4)),2)),[1]Transferencias!$S$7:$S$359),0)</f>
        <v>0</v>
      </c>
      <c r="GB110" s="5">
        <f>IFERROR(SUMIF([1]Transferencias!$R$7:$S$359,CONCATENATE("06",RIGHT(CONCATENATE("0",DAY(GB4)),2),RIGHT(CONCATENATE("0",MONTH(GB4)),2)),[1]Transferencias!$S$7:$S$359),0)</f>
        <v>0</v>
      </c>
      <c r="GC110" s="5">
        <f>IFERROR(SUMIF([1]Transferencias!$R$7:$S$359,CONCATENATE("06",RIGHT(CONCATENATE("0",DAY(GC4)),2),RIGHT(CONCATENATE("0",MONTH(GC4)),2)),[1]Transferencias!$S$7:$S$359),0)</f>
        <v>0</v>
      </c>
      <c r="GD110" s="5">
        <f>IFERROR(SUMIF([1]Transferencias!$R$7:$S$359,CONCATENATE("06",RIGHT(CONCATENATE("0",DAY(GD4)),2),RIGHT(CONCATENATE("0",MONTH(GD4)),2)),[1]Transferencias!$S$7:$S$359),0)</f>
        <v>0</v>
      </c>
      <c r="GE110" s="5">
        <f>IFERROR(SUMIF([1]Transferencias!$R$7:$S$359,CONCATENATE("06",RIGHT(CONCATENATE("0",DAY(GE4)),2),RIGHT(CONCATENATE("0",MONTH(GE4)),2)),[1]Transferencias!$S$7:$S$359),0)</f>
        <v>0</v>
      </c>
      <c r="GF110" s="5">
        <f>IFERROR(SUMIF([1]Transferencias!$R$7:$S$359,CONCATENATE("06",RIGHT(CONCATENATE("0",DAY(GF4)),2),RIGHT(CONCATENATE("0",MONTH(GF4)),2)),[1]Transferencias!$S$7:$S$359),0)</f>
        <v>0</v>
      </c>
      <c r="GG110" s="5">
        <f>IFERROR(SUMIF([1]Transferencias!$R$7:$S$359,CONCATENATE("06",RIGHT(CONCATENATE("0",DAY(GG4)),2),RIGHT(CONCATENATE("0",MONTH(GG4)),2)),[1]Transferencias!$S$7:$S$359),0)</f>
        <v>0</v>
      </c>
      <c r="GH110" s="5">
        <f>IFERROR(SUMIF([1]Transferencias!$R$7:$S$359,CONCATENATE("06",RIGHT(CONCATENATE("0",DAY(GH4)),2),RIGHT(CONCATENATE("0",MONTH(GH4)),2)),[1]Transferencias!$S$7:$S$359),0)</f>
        <v>0</v>
      </c>
      <c r="GI110" s="5">
        <f>IFERROR(SUMIF([1]Transferencias!$R$7:$S$359,CONCATENATE("06",RIGHT(CONCATENATE("0",DAY(GI4)),2),RIGHT(CONCATENATE("0",MONTH(GI4)),2)),[1]Transferencias!$S$7:$S$359),0)</f>
        <v>0</v>
      </c>
      <c r="GJ110" s="5">
        <f>IFERROR(SUMIF([1]Transferencias!$R$7:$S$359,CONCATENATE("06",RIGHT(CONCATENATE("0",DAY(GJ4)),2),RIGHT(CONCATENATE("0",MONTH(GJ4)),2)),[1]Transferencias!$S$7:$S$359),0)</f>
        <v>0</v>
      </c>
      <c r="GK110" s="5">
        <f>IFERROR(SUMIF([1]Transferencias!$R$7:$S$359,CONCATENATE("06",RIGHT(CONCATENATE("0",DAY(GK4)),2),RIGHT(CONCATENATE("0",MONTH(GK4)),2)),[1]Transferencias!$S$7:$S$359),0)</f>
        <v>0</v>
      </c>
      <c r="GL110" s="5">
        <f>IFERROR(SUMIF([1]Transferencias!$R$7:$S$359,CONCATENATE("06",RIGHT(CONCATENATE("0",DAY(GL4)),2),RIGHT(CONCATENATE("0",MONTH(GL4)),2)),[1]Transferencias!$S$7:$S$359),0)</f>
        <v>0</v>
      </c>
      <c r="GM110" s="5">
        <f>IFERROR(SUMIF([1]Transferencias!$R$7:$S$359,CONCATENATE("06",RIGHT(CONCATENATE("0",DAY(GM4)),2),RIGHT(CONCATENATE("0",MONTH(GM4)),2)),[1]Transferencias!$S$7:$S$359),0)</f>
        <v>0</v>
      </c>
      <c r="GN110" s="5">
        <f>IFERROR(SUMIF([1]Transferencias!$R$7:$S$359,CONCATENATE("06",RIGHT(CONCATENATE("0",DAY(GN4)),2),RIGHT(CONCATENATE("0",MONTH(GN4)),2)),[1]Transferencias!$S$7:$S$359),0)</f>
        <v>0</v>
      </c>
      <c r="GO110" s="5">
        <f>IFERROR(SUMIF([1]Transferencias!$R$7:$S$359,CONCATENATE("06",RIGHT(CONCATENATE("0",DAY(GO4)),2),RIGHT(CONCATENATE("0",MONTH(GO4)),2)),[1]Transferencias!$S$7:$S$359),0)</f>
        <v>0</v>
      </c>
      <c r="GP110" s="5">
        <f>IFERROR(SUMIF([1]Transferencias!$R$7:$S$359,CONCATENATE("06",RIGHT(CONCATENATE("0",DAY(GP4)),2),RIGHT(CONCATENATE("0",MONTH(GP4)),2)),[1]Transferencias!$S$7:$S$359),0)</f>
        <v>0</v>
      </c>
      <c r="GQ110" s="5">
        <f>IFERROR(SUMIF([1]Transferencias!$R$7:$S$359,CONCATENATE("06",RIGHT(CONCATENATE("0",DAY(GQ4)),2),RIGHT(CONCATENATE("0",MONTH(GQ4)),2)),[1]Transferencias!$S$7:$S$359),0)</f>
        <v>0</v>
      </c>
      <c r="GR110" s="5">
        <f>IFERROR(SUMIF([1]Transferencias!$R$7:$S$359,CONCATENATE("06",RIGHT(CONCATENATE("0",DAY(GR4)),2),RIGHT(CONCATENATE("0",MONTH(GR4)),2)),[1]Transferencias!$S$7:$S$359),0)</f>
        <v>0</v>
      </c>
      <c r="GS110" s="5">
        <f>IFERROR(SUMIF([1]Transferencias!$R$7:$S$359,CONCATENATE("06",RIGHT(CONCATENATE("0",DAY(GS4)),2),RIGHT(CONCATENATE("0",MONTH(GS4)),2)),[1]Transferencias!$S$7:$S$359),0)</f>
        <v>0</v>
      </c>
      <c r="GT110" s="5">
        <f>IFERROR(SUMIF([1]Transferencias!$R$7:$S$359,CONCATENATE("06",RIGHT(CONCATENATE("0",DAY(GT4)),2),RIGHT(CONCATENATE("0",MONTH(GT4)),2)),[1]Transferencias!$S$7:$S$359),0)</f>
        <v>0</v>
      </c>
      <c r="GU110" s="5">
        <f>IFERROR(SUMIF([1]Transferencias!$R$7:$S$359,CONCATENATE("06",RIGHT(CONCATENATE("0",DAY(GU4)),2),RIGHT(CONCATENATE("0",MONTH(GU4)),2)),[1]Transferencias!$S$7:$S$359),0)</f>
        <v>0</v>
      </c>
      <c r="GV110" s="5">
        <f>IFERROR(SUMIF([1]Transferencias!$R$7:$S$359,CONCATENATE("06",RIGHT(CONCATENATE("0",DAY(GV4)),2),RIGHT(CONCATENATE("0",MONTH(GV4)),2)),[1]Transferencias!$S$7:$S$359),0)</f>
        <v>0</v>
      </c>
      <c r="GW110" s="5">
        <f>IFERROR(SUMIF([1]Transferencias!$R$7:$S$359,CONCATENATE("06",RIGHT(CONCATENATE("0",DAY(GW4)),2),RIGHT(CONCATENATE("0",MONTH(GW4)),2)),[1]Transferencias!$S$7:$S$359),0)</f>
        <v>0</v>
      </c>
      <c r="GX110" s="5">
        <f>IFERROR(SUMIF([1]Transferencias!$R$7:$S$359,CONCATENATE("06",RIGHT(CONCATENATE("0",DAY(GX4)),2),RIGHT(CONCATENATE("0",MONTH(GX4)),2)),[1]Transferencias!$S$7:$S$359),0)</f>
        <v>0</v>
      </c>
      <c r="GY110" s="5">
        <f>IFERROR(SUMIF([1]Transferencias!$R$7:$S$359,CONCATENATE("06",RIGHT(CONCATENATE("0",DAY(GY4)),2),RIGHT(CONCATENATE("0",MONTH(GY4)),2)),[1]Transferencias!$S$7:$S$359),0)</f>
        <v>0</v>
      </c>
      <c r="GZ110" s="5">
        <f>IFERROR(SUMIF([1]Transferencias!$R$7:$S$359,CONCATENATE("06",RIGHT(CONCATENATE("0",DAY(GZ4)),2),RIGHT(CONCATENATE("0",MONTH(GZ4)),2)),[1]Transferencias!$S$7:$S$359),0)</f>
        <v>0</v>
      </c>
      <c r="HA110" s="5">
        <f>IFERROR(SUMIF([1]Transferencias!$R$7:$S$359,CONCATENATE("06",RIGHT(CONCATENATE("0",DAY(HA4)),2),RIGHT(CONCATENATE("0",MONTH(HA4)),2)),[1]Transferencias!$S$7:$S$359),0)</f>
        <v>0</v>
      </c>
      <c r="HB110" s="5">
        <f>IFERROR(SUMIF([1]Transferencias!$R$7:$S$359,CONCATENATE("06",RIGHT(CONCATENATE("0",DAY(HB4)),2),RIGHT(CONCATENATE("0",MONTH(HB4)),2)),[1]Transferencias!$S$7:$S$359),0)</f>
        <v>0</v>
      </c>
      <c r="HC110" s="5">
        <f>IFERROR(SUMIF([1]Transferencias!$R$7:$S$359,CONCATENATE("06",RIGHT(CONCATENATE("0",DAY(HC4)),2),RIGHT(CONCATENATE("0",MONTH(HC4)),2)),[1]Transferencias!$S$7:$S$359),0)</f>
        <v>0</v>
      </c>
      <c r="HD110" s="5">
        <f>IFERROR(SUMIF([1]Transferencias!$R$7:$S$359,CONCATENATE("06",RIGHT(CONCATENATE("0",DAY(HD4)),2),RIGHT(CONCATENATE("0",MONTH(HD4)),2)),[1]Transferencias!$S$7:$S$359),0)</f>
        <v>0</v>
      </c>
      <c r="HE110" s="5">
        <f>IFERROR(SUMIF([1]Transferencias!$R$7:$S$359,CONCATENATE("06",RIGHT(CONCATENATE("0",DAY(HE4)),2),RIGHT(CONCATENATE("0",MONTH(HE4)),2)),[1]Transferencias!$S$7:$S$359),0)</f>
        <v>0</v>
      </c>
      <c r="HF110" s="5">
        <f>IFERROR(SUMIF([1]Transferencias!$R$7:$S$359,CONCATENATE("06",RIGHT(CONCATENATE("0",DAY(HF4)),2),RIGHT(CONCATENATE("0",MONTH(HF4)),2)),[1]Transferencias!$S$7:$S$359),0)</f>
        <v>0</v>
      </c>
      <c r="HG110" s="5">
        <f>IFERROR(SUMIF([1]Transferencias!$R$7:$S$359,CONCATENATE("06",RIGHT(CONCATENATE("0",DAY(HG4)),2),RIGHT(CONCATENATE("0",MONTH(HG4)),2)),[1]Transferencias!$S$7:$S$359),0)</f>
        <v>0</v>
      </c>
      <c r="HH110" s="5">
        <f>IFERROR(SUMIF([1]Transferencias!$R$7:$S$359,CONCATENATE("06",RIGHT(CONCATENATE("0",DAY(HH4)),2),RIGHT(CONCATENATE("0",MONTH(HH4)),2)),[1]Transferencias!$S$7:$S$359),0)</f>
        <v>0</v>
      </c>
      <c r="HI110" s="5">
        <f>IFERROR(SUMIF([1]Transferencias!$R$7:$S$359,CONCATENATE("06",RIGHT(CONCATENATE("0",DAY(HI4)),2),RIGHT(CONCATENATE("0",MONTH(HI4)),2)),[1]Transferencias!$S$7:$S$359),0)</f>
        <v>0</v>
      </c>
      <c r="HJ110" s="5">
        <f>IFERROR(SUMIF([1]Transferencias!$R$7:$S$359,CONCATENATE("06",RIGHT(CONCATENATE("0",DAY(HJ4)),2),RIGHT(CONCATENATE("0",MONTH(HJ4)),2)),[1]Transferencias!$S$7:$S$359),0)</f>
        <v>0</v>
      </c>
      <c r="HK110" s="5">
        <f>IFERROR(SUMIF([1]Transferencias!$R$7:$S$359,CONCATENATE("06",RIGHT(CONCATENATE("0",DAY(HK4)),2),RIGHT(CONCATENATE("0",MONTH(HK4)),2)),[1]Transferencias!$S$7:$S$359),0)</f>
        <v>0</v>
      </c>
      <c r="HL110" s="5">
        <f>IFERROR(SUMIF([1]Transferencias!$R$7:$S$359,CONCATENATE("06",RIGHT(CONCATENATE("0",DAY(HL4)),2),RIGHT(CONCATENATE("0",MONTH(HL4)),2)),[1]Transferencias!$S$7:$S$359),0)</f>
        <v>0</v>
      </c>
      <c r="HM110" s="5">
        <f>IFERROR(SUMIF([1]Transferencias!$R$7:$S$359,CONCATENATE("06",RIGHT(CONCATENATE("0",DAY(HM4)),2),RIGHT(CONCATENATE("0",MONTH(HM4)),2)),[1]Transferencias!$S$7:$S$359),0)</f>
        <v>0</v>
      </c>
      <c r="HN110" s="5">
        <f>IFERROR(SUMIF([1]Transferencias!$R$7:$S$359,CONCATENATE("06",RIGHT(CONCATENATE("0",DAY(HN4)),2),RIGHT(CONCATENATE("0",MONTH(HN4)),2)),[1]Transferencias!$S$7:$S$359),0)</f>
        <v>0</v>
      </c>
      <c r="HO110" s="5">
        <f>IFERROR(SUMIF([1]Transferencias!$R$7:$S$359,CONCATENATE("06",RIGHT(CONCATENATE("0",DAY(HO4)),2),RIGHT(CONCATENATE("0",MONTH(HO4)),2)),[1]Transferencias!$S$7:$S$359),0)</f>
        <v>0</v>
      </c>
      <c r="HP110" s="5">
        <f>IFERROR(SUMIF([1]Transferencias!$R$7:$S$359,CONCATENATE("06",RIGHT(CONCATENATE("0",DAY(HP4)),2),RIGHT(CONCATENATE("0",MONTH(HP4)),2)),[1]Transferencias!$S$7:$S$359),0)</f>
        <v>0</v>
      </c>
      <c r="HQ110" s="5">
        <f>IFERROR(SUMIF([1]Transferencias!$R$7:$S$359,CONCATENATE("06",RIGHT(CONCATENATE("0",DAY(HQ4)),2),RIGHT(CONCATENATE("0",MONTH(HQ4)),2)),[1]Transferencias!$S$7:$S$359),0)</f>
        <v>0</v>
      </c>
      <c r="HR110" s="5">
        <f>IFERROR(SUMIF([1]Transferencias!$R$7:$S$359,CONCATENATE("06",RIGHT(CONCATENATE("0",DAY(HR4)),2),RIGHT(CONCATENATE("0",MONTH(HR4)),2)),[1]Transferencias!$S$7:$S$359),0)</f>
        <v>0</v>
      </c>
      <c r="HS110" s="5">
        <f>IFERROR(SUMIF([1]Transferencias!$R$7:$S$359,CONCATENATE("06",RIGHT(CONCATENATE("0",DAY(HS4)),2),RIGHT(CONCATENATE("0",MONTH(HS4)),2)),[1]Transferencias!$S$7:$S$359),0)</f>
        <v>0</v>
      </c>
      <c r="HT110" s="5">
        <f>IFERROR(SUMIF([1]Transferencias!$R$7:$S$359,CONCATENATE("06",RIGHT(CONCATENATE("0",DAY(HT4)),2),RIGHT(CONCATENATE("0",MONTH(HT4)),2)),[1]Transferencias!$S$7:$S$359),0)</f>
        <v>0</v>
      </c>
      <c r="HU110" s="5">
        <f>IFERROR(SUMIF([1]Transferencias!$R$7:$S$359,CONCATENATE("06",RIGHT(CONCATENATE("0",DAY(HU4)),2),RIGHT(CONCATENATE("0",MONTH(HU4)),2)),[1]Transferencias!$S$7:$S$359),0)</f>
        <v>0</v>
      </c>
      <c r="HV110" s="5">
        <f>IFERROR(SUMIF([1]Transferencias!$R$7:$S$359,CONCATENATE("06",RIGHT(CONCATENATE("0",DAY(HV4)),2),RIGHT(CONCATENATE("0",MONTH(HV4)),2)),[1]Transferencias!$S$7:$S$359),0)</f>
        <v>0</v>
      </c>
      <c r="HW110" s="5">
        <f>IFERROR(SUMIF([1]Transferencias!$R$7:$S$359,CONCATENATE("06",RIGHT(CONCATENATE("0",DAY(HW4)),2),RIGHT(CONCATENATE("0",MONTH(HW4)),2)),[1]Transferencias!$S$7:$S$359),0)</f>
        <v>0</v>
      </c>
      <c r="HX110" s="5">
        <f>IFERROR(SUMIF([1]Transferencias!$R$7:$S$359,CONCATENATE("06",RIGHT(CONCATENATE("0",DAY(HX4)),2),RIGHT(CONCATENATE("0",MONTH(HX4)),2)),[1]Transferencias!$S$7:$S$359),0)</f>
        <v>0</v>
      </c>
      <c r="HY110" s="5">
        <f>IFERROR(SUMIF([1]Transferencias!$R$7:$S$359,CONCATENATE("06",RIGHT(CONCATENATE("0",DAY(HY4)),2),RIGHT(CONCATENATE("0",MONTH(HY4)),2)),[1]Transferencias!$S$7:$S$359),0)</f>
        <v>0</v>
      </c>
      <c r="HZ110" s="5">
        <f>IFERROR(SUMIF([1]Transferencias!$R$7:$S$359,CONCATENATE("06",RIGHT(CONCATENATE("0",DAY(HZ4)),2),RIGHT(CONCATENATE("0",MONTH(HZ4)),2)),[1]Transferencias!$S$7:$S$359),0)</f>
        <v>0</v>
      </c>
      <c r="IA110" s="5">
        <f>IFERROR(SUMIF([1]Transferencias!$R$7:$S$359,CONCATENATE("06",RIGHT(CONCATENATE("0",DAY(IA4)),2),RIGHT(CONCATENATE("0",MONTH(IA4)),2)),[1]Transferencias!$S$7:$S$359),0)</f>
        <v>0</v>
      </c>
      <c r="IB110" s="5">
        <f>IFERROR(SUMIF([1]Transferencias!$R$7:$S$359,CONCATENATE("06",RIGHT(CONCATENATE("0",DAY(IB4)),2),RIGHT(CONCATENATE("0",MONTH(IB4)),2)),[1]Transferencias!$S$7:$S$359),0)</f>
        <v>0</v>
      </c>
      <c r="IC110" s="5">
        <f>IFERROR(SUMIF([1]Transferencias!$R$7:$S$359,CONCATENATE("06",RIGHT(CONCATENATE("0",DAY(IC4)),2),RIGHT(CONCATENATE("0",MONTH(IC4)),2)),[1]Transferencias!$S$7:$S$359),0)</f>
        <v>0</v>
      </c>
      <c r="ID110" s="5">
        <f>IFERROR(SUMIF([1]Transferencias!$R$7:$S$359,CONCATENATE("06",RIGHT(CONCATENATE("0",DAY(ID4)),2),RIGHT(CONCATENATE("0",MONTH(ID4)),2)),[1]Transferencias!$S$7:$S$359),0)</f>
        <v>0</v>
      </c>
      <c r="IE110" s="5">
        <f>IFERROR(SUMIF([1]Transferencias!$R$7:$S$359,CONCATENATE("06",RIGHT(CONCATENATE("0",DAY(IE4)),2),RIGHT(CONCATENATE("0",MONTH(IE4)),2)),[1]Transferencias!$S$7:$S$359),0)</f>
        <v>0</v>
      </c>
      <c r="IF110" s="5">
        <f>IFERROR(SUMIF([1]Transferencias!$R$7:$S$359,CONCATENATE("06",RIGHT(CONCATENATE("0",DAY(IF4)),2),RIGHT(CONCATENATE("0",MONTH(IF4)),2)),[1]Transferencias!$S$7:$S$359),0)</f>
        <v>0</v>
      </c>
      <c r="IG110" s="5">
        <f>IFERROR(SUMIF([1]Transferencias!$R$7:$S$359,CONCATENATE("06",RIGHT(CONCATENATE("0",DAY(IG4)),2),RIGHT(CONCATENATE("0",MONTH(IG4)),2)),[1]Transferencias!$S$7:$S$359),0)</f>
        <v>0</v>
      </c>
      <c r="IH110" s="5">
        <f>IFERROR(SUMIF([1]Transferencias!$R$7:$S$359,CONCATENATE("06",RIGHT(CONCATENATE("0",DAY(IH4)),2),RIGHT(CONCATENATE("0",MONTH(IH4)),2)),[1]Transferencias!$S$7:$S$359),0)</f>
        <v>0</v>
      </c>
      <c r="II110" s="5">
        <f>IFERROR(SUMIF([1]Transferencias!$R$7:$S$359,CONCATENATE("06",RIGHT(CONCATENATE("0",DAY(II4)),2),RIGHT(CONCATENATE("0",MONTH(II4)),2)),[1]Transferencias!$S$7:$S$359),0)</f>
        <v>0</v>
      </c>
      <c r="IJ110" s="5">
        <f>IFERROR(SUMIF([1]Transferencias!$R$7:$S$359,CONCATENATE("06",RIGHT(CONCATENATE("0",DAY(IJ4)),2),RIGHT(CONCATENATE("0",MONTH(IJ4)),2)),[1]Transferencias!$S$7:$S$359),0)</f>
        <v>0</v>
      </c>
      <c r="IK110" s="5">
        <f>IFERROR(SUMIF([1]Transferencias!$R$7:$S$359,CONCATENATE("06",RIGHT(CONCATENATE("0",DAY(IK4)),2),RIGHT(CONCATENATE("0",MONTH(IK4)),2)),[1]Transferencias!$S$7:$S$359),0)</f>
        <v>0</v>
      </c>
      <c r="IL110" s="5">
        <f>IFERROR(SUMIF([1]Transferencias!$R$7:$S$359,CONCATENATE("06",RIGHT(CONCATENATE("0",DAY(IL4)),2),RIGHT(CONCATENATE("0",MONTH(IL4)),2)),[1]Transferencias!$S$7:$S$359),0)</f>
        <v>0</v>
      </c>
      <c r="IM110" s="5">
        <f>IFERROR(SUMIF([1]Transferencias!$R$7:$S$359,CONCATENATE("06",RIGHT(CONCATENATE("0",DAY(IM4)),2),RIGHT(CONCATENATE("0",MONTH(IM4)),2)),[1]Transferencias!$S$7:$S$359),0)</f>
        <v>0</v>
      </c>
      <c r="IN110" s="5">
        <f>IFERROR(SUMIF([1]Transferencias!$R$7:$S$359,CONCATENATE("06",RIGHT(CONCATENATE("0",DAY(IN4)),2),RIGHT(CONCATENATE("0",MONTH(IN4)),2)),[1]Transferencias!$S$7:$S$359),0)</f>
        <v>0</v>
      </c>
      <c r="IO110" s="5">
        <f>IFERROR(SUMIF([1]Transferencias!$R$7:$S$359,CONCATENATE("06",RIGHT(CONCATENATE("0",DAY(IO4)),2),RIGHT(CONCATENATE("0",MONTH(IO4)),2)),[1]Transferencias!$S$7:$S$359),0)</f>
        <v>0</v>
      </c>
      <c r="IP110" s="5">
        <f>IFERROR(SUMIF([1]Transferencias!$R$7:$S$359,CONCATENATE("06",RIGHT(CONCATENATE("0",DAY(IP4)),2),RIGHT(CONCATENATE("0",MONTH(IP4)),2)),[1]Transferencias!$S$7:$S$359),0)</f>
        <v>0</v>
      </c>
      <c r="IQ110" s="5">
        <f>IFERROR(SUMIF([1]Transferencias!$R$7:$S$359,CONCATENATE("06",RIGHT(CONCATENATE("0",DAY(IQ4)),2),RIGHT(CONCATENATE("0",MONTH(IQ4)),2)),[1]Transferencias!$S$7:$S$359),0)</f>
        <v>0</v>
      </c>
      <c r="IR110" s="5">
        <f>IFERROR(SUMIF([1]Transferencias!$R$7:$S$359,CONCATENATE("06",RIGHT(CONCATENATE("0",DAY(IR4)),2),RIGHT(CONCATENATE("0",MONTH(IR4)),2)),[1]Transferencias!$S$7:$S$359),0)</f>
        <v>0</v>
      </c>
      <c r="IS110" s="5">
        <f>IFERROR(SUMIF([1]Transferencias!$R$7:$S$359,CONCATENATE("06",RIGHT(CONCATENATE("0",DAY(IS4)),2),RIGHT(CONCATENATE("0",MONTH(IS4)),2)),[1]Transferencias!$S$7:$S$359),0)</f>
        <v>0</v>
      </c>
      <c r="IT110" s="5">
        <f>IFERROR(SUMIF([1]Transferencias!$R$7:$S$359,CONCATENATE("06",RIGHT(CONCATENATE("0",DAY(IT4)),2),RIGHT(CONCATENATE("0",MONTH(IT4)),2)),[1]Transferencias!$S$7:$S$359),0)</f>
        <v>0</v>
      </c>
      <c r="IU110" s="5">
        <f>IFERROR(SUMIF([1]Transferencias!$R$7:$S$359,CONCATENATE("06",RIGHT(CONCATENATE("0",DAY(IU4)),2),RIGHT(CONCATENATE("0",MONTH(IU4)),2)),[1]Transferencias!$S$7:$S$359),0)</f>
        <v>0</v>
      </c>
      <c r="IV110" s="5">
        <f>IFERROR(SUMIF([1]Transferencias!$R$7:$S$359,CONCATENATE("06",RIGHT(CONCATENATE("0",DAY(IV4)),2),RIGHT(CONCATENATE("0",MONTH(IV4)),2)),[1]Transferencias!$S$7:$S$359),0)</f>
        <v>0</v>
      </c>
      <c r="IW110" s="5">
        <f>IFERROR(SUMIF([1]Transferencias!$R$7:$S$359,CONCATENATE("06",RIGHT(CONCATENATE("0",DAY(IW4)),2),RIGHT(CONCATENATE("0",MONTH(IW4)),2)),[1]Transferencias!$S$7:$S$359),0)</f>
        <v>0</v>
      </c>
      <c r="IX110" s="5">
        <f>IFERROR(SUMIF([1]Transferencias!$R$7:$S$359,CONCATENATE("06",RIGHT(CONCATENATE("0",DAY(IX4)),2),RIGHT(CONCATENATE("0",MONTH(IX4)),2)),[1]Transferencias!$S$7:$S$359),0)</f>
        <v>0</v>
      </c>
      <c r="IY110" s="5">
        <f>IFERROR(SUMIF([1]Transferencias!$R$7:$S$359,CONCATENATE("06",RIGHT(CONCATENATE("0",DAY(IY4)),2),RIGHT(CONCATENATE("0",MONTH(IY4)),2)),[1]Transferencias!$S$7:$S$359),0)</f>
        <v>0</v>
      </c>
      <c r="IZ110" s="5">
        <f>IFERROR(SUMIF([1]Transferencias!$R$7:$S$359,CONCATENATE("06",RIGHT(CONCATENATE("0",DAY(IZ4)),2),RIGHT(CONCATENATE("0",MONTH(IZ4)),2)),[1]Transferencias!$S$7:$S$359),0)</f>
        <v>0</v>
      </c>
      <c r="JA110" s="5">
        <f>IFERROR(SUMIF([1]Transferencias!$R$7:$S$359,CONCATENATE("06",RIGHT(CONCATENATE("0",DAY(JA4)),2),RIGHT(CONCATENATE("0",MONTH(JA4)),2)),[1]Transferencias!$S$7:$S$359),0)</f>
        <v>0</v>
      </c>
      <c r="JB110" s="5">
        <f>IFERROR(SUMIF([1]Transferencias!$R$7:$S$359,CONCATENATE("06",RIGHT(CONCATENATE("0",DAY(JB4)),2),RIGHT(CONCATENATE("0",MONTH(JB4)),2)),[1]Transferencias!$S$7:$S$359),0)</f>
        <v>0</v>
      </c>
      <c r="JC110" s="5">
        <f>IFERROR(SUMIF([1]Transferencias!$R$7:$S$359,CONCATENATE("06",RIGHT(CONCATENATE("0",DAY(JC4)),2),RIGHT(CONCATENATE("0",MONTH(JC4)),2)),[1]Transferencias!$S$7:$S$359),0)</f>
        <v>0</v>
      </c>
      <c r="JD110" s="5">
        <f>IFERROR(SUMIF([1]Transferencias!$R$7:$S$359,CONCATENATE("06",RIGHT(CONCATENATE("0",DAY(JD4)),2),RIGHT(CONCATENATE("0",MONTH(JD4)),2)),[1]Transferencias!$S$7:$S$359),0)</f>
        <v>0</v>
      </c>
      <c r="JE110" s="5">
        <f>IFERROR(SUMIF([1]Transferencias!$R$7:$S$359,CONCATENATE("06",RIGHT(CONCATENATE("0",DAY(JE4)),2),RIGHT(CONCATENATE("0",MONTH(JE4)),2)),[1]Transferencias!$S$7:$S$359),0)</f>
        <v>0</v>
      </c>
      <c r="JF110" s="5">
        <f>IFERROR(SUMIF([1]Transferencias!$R$7:$S$359,CONCATENATE("06",RIGHT(CONCATENATE("0",DAY(JF4)),2),RIGHT(CONCATENATE("0",MONTH(JF4)),2)),[1]Transferencias!$S$7:$S$359),0)</f>
        <v>0</v>
      </c>
      <c r="JG110" s="5">
        <f>IFERROR(SUMIF([1]Transferencias!$R$7:$S$359,CONCATENATE("06",RIGHT(CONCATENATE("0",DAY(JG4)),2),RIGHT(CONCATENATE("0",MONTH(JG4)),2)),[1]Transferencias!$S$7:$S$359),0)</f>
        <v>0</v>
      </c>
      <c r="JH110" s="5">
        <f>IFERROR(SUMIF([1]Transferencias!$R$7:$S$359,CONCATENATE("06",RIGHT(CONCATENATE("0",DAY(JH4)),2),RIGHT(CONCATENATE("0",MONTH(JH4)),2)),[1]Transferencias!$S$7:$S$359),0)</f>
        <v>0</v>
      </c>
      <c r="JI110" s="5">
        <f>IFERROR(SUMIF([1]Transferencias!$R$7:$S$359,CONCATENATE("06",RIGHT(CONCATENATE("0",DAY(JI4)),2),RIGHT(CONCATENATE("0",MONTH(JI4)),2)),[1]Transferencias!$S$7:$S$359),0)</f>
        <v>0</v>
      </c>
      <c r="JJ110" s="5">
        <f>IFERROR(SUMIF([1]Transferencias!$R$7:$S$359,CONCATENATE("06",RIGHT(CONCATENATE("0",DAY(JJ4)),2),RIGHT(CONCATENATE("0",MONTH(JJ4)),2)),[1]Transferencias!$S$7:$S$359),0)</f>
        <v>0</v>
      </c>
      <c r="JK110" s="5">
        <f>IFERROR(SUMIF([1]Transferencias!$R$7:$S$359,CONCATENATE("06",RIGHT(CONCATENATE("0",DAY(JK4)),2),RIGHT(CONCATENATE("0",MONTH(JK4)),2)),[1]Transferencias!$S$7:$S$359),0)</f>
        <v>0</v>
      </c>
      <c r="JL110" s="5">
        <f>IFERROR(SUMIF([1]Transferencias!$R$7:$S$359,CONCATENATE("06",RIGHT(CONCATENATE("0",DAY(JL4)),2),RIGHT(CONCATENATE("0",MONTH(JL4)),2)),[1]Transferencias!$S$7:$S$359),0)</f>
        <v>0</v>
      </c>
      <c r="JM110" s="5">
        <f>IFERROR(SUMIF([1]Transferencias!$R$7:$S$359,CONCATENATE("06",RIGHT(CONCATENATE("0",DAY(JM4)),2),RIGHT(CONCATENATE("0",MONTH(JM4)),2)),[1]Transferencias!$S$7:$S$359),0)</f>
        <v>0</v>
      </c>
      <c r="JN110" s="5">
        <f>IFERROR(SUMIF([1]Transferencias!$R$7:$S$359,CONCATENATE("06",RIGHT(CONCATENATE("0",DAY(JN4)),2),RIGHT(CONCATENATE("0",MONTH(JN4)),2)),[1]Transferencias!$S$7:$S$359),0)</f>
        <v>0</v>
      </c>
      <c r="JO110" s="5">
        <f>IFERROR(SUMIF([1]Transferencias!$R$7:$S$359,CONCATENATE("06",RIGHT(CONCATENATE("0",DAY(JO4)),2),RIGHT(CONCATENATE("0",MONTH(JO4)),2)),[1]Transferencias!$S$7:$S$359),0)</f>
        <v>0</v>
      </c>
      <c r="JP110" s="5">
        <f>IFERROR(SUMIF([1]Transferencias!$R$7:$S$359,CONCATENATE("06",RIGHT(CONCATENATE("0",DAY(JP4)),2),RIGHT(CONCATENATE("0",MONTH(JP4)),2)),[1]Transferencias!$S$7:$S$359),0)</f>
        <v>0</v>
      </c>
      <c r="JQ110" s="5">
        <f>IFERROR(SUMIF([1]Transferencias!$R$7:$S$359,CONCATENATE("06",RIGHT(CONCATENATE("0",DAY(JQ4)),2),RIGHT(CONCATENATE("0",MONTH(JQ4)),2)),[1]Transferencias!$S$7:$S$359),0)</f>
        <v>0</v>
      </c>
      <c r="JR110" s="5">
        <f>IFERROR(SUMIF([1]Transferencias!$R$7:$S$359,CONCATENATE("06",RIGHT(CONCATENATE("0",DAY(JR4)),2),RIGHT(CONCATENATE("0",MONTH(JR4)),2)),[1]Transferencias!$S$7:$S$359),0)</f>
        <v>0</v>
      </c>
      <c r="JS110" s="5">
        <f>IFERROR(SUMIF([1]Transferencias!$R$7:$S$359,CONCATENATE("06",RIGHT(CONCATENATE("0",DAY(JS4)),2),RIGHT(CONCATENATE("0",MONTH(JS4)),2)),[1]Transferencias!$S$7:$S$359),0)</f>
        <v>0</v>
      </c>
      <c r="JT110" s="5">
        <f>IFERROR(SUMIF([1]Transferencias!$R$7:$S$359,CONCATENATE("06",RIGHT(CONCATENATE("0",DAY(JT4)),2),RIGHT(CONCATENATE("0",MONTH(JT4)),2)),[1]Transferencias!$S$7:$S$359),0)</f>
        <v>0</v>
      </c>
      <c r="JU110" s="5">
        <f>IFERROR(SUMIF([1]Transferencias!$R$7:$S$359,CONCATENATE("06",RIGHT(CONCATENATE("0",DAY(JU4)),2),RIGHT(CONCATENATE("0",MONTH(JU4)),2)),[1]Transferencias!$S$7:$S$359),0)</f>
        <v>0</v>
      </c>
      <c r="JV110" s="5">
        <f>IFERROR(SUMIF([1]Transferencias!$R$7:$S$359,CONCATENATE("06",RIGHT(CONCATENATE("0",DAY(JV4)),2),RIGHT(CONCATENATE("0",MONTH(JV4)),2)),[1]Transferencias!$S$7:$S$359),0)</f>
        <v>0</v>
      </c>
      <c r="JW110" s="5">
        <f>IFERROR(SUMIF([1]Transferencias!$R$7:$S$359,CONCATENATE("06",RIGHT(CONCATENATE("0",DAY(JW4)),2),RIGHT(CONCATENATE("0",MONTH(JW4)),2)),[1]Transferencias!$S$7:$S$359),0)</f>
        <v>0</v>
      </c>
      <c r="JX110" s="5">
        <f>IFERROR(SUMIF([1]Transferencias!$R$7:$S$359,CONCATENATE("06",RIGHT(CONCATENATE("0",DAY(JX4)),2),RIGHT(CONCATENATE("0",MONTH(JX4)),2)),[1]Transferencias!$S$7:$S$359),0)</f>
        <v>0</v>
      </c>
      <c r="JY110" s="5">
        <f>IFERROR(SUMIF([1]Transferencias!$R$7:$S$359,CONCATENATE("06",RIGHT(CONCATENATE("0",DAY(JY4)),2),RIGHT(CONCATENATE("0",MONTH(JY4)),2)),[1]Transferencias!$S$7:$S$359),0)</f>
        <v>0</v>
      </c>
      <c r="JZ110" s="5">
        <f>IFERROR(SUMIF([1]Transferencias!$R$7:$S$359,CONCATENATE("06",RIGHT(CONCATENATE("0",DAY(JZ4)),2),RIGHT(CONCATENATE("0",MONTH(JZ4)),2)),[1]Transferencias!$S$7:$S$359),0)</f>
        <v>0</v>
      </c>
      <c r="KA110" s="5">
        <f>IFERROR(SUMIF([1]Transferencias!$R$7:$S$359,CONCATENATE("06",RIGHT(CONCATENATE("0",DAY(KA4)),2),RIGHT(CONCATENATE("0",MONTH(KA4)),2)),[1]Transferencias!$S$7:$S$359),0)</f>
        <v>0</v>
      </c>
      <c r="KB110" s="5">
        <f>IFERROR(SUMIF([1]Transferencias!$R$7:$S$359,CONCATENATE("06",RIGHT(CONCATENATE("0",DAY(KB4)),2),RIGHT(CONCATENATE("0",MONTH(KB4)),2)),[1]Transferencias!$S$7:$S$359),0)</f>
        <v>0</v>
      </c>
      <c r="KC110" s="5">
        <f>IFERROR(SUMIF([1]Transferencias!$R$7:$S$359,CONCATENATE("06",RIGHT(CONCATENATE("0",DAY(KC4)),2),RIGHT(CONCATENATE("0",MONTH(KC4)),2)),[1]Transferencias!$S$7:$S$359),0)</f>
        <v>0</v>
      </c>
      <c r="KD110" s="5">
        <f>IFERROR(SUMIF([1]Transferencias!$R$7:$S$359,CONCATENATE("06",RIGHT(CONCATENATE("0",DAY(KD4)),2),RIGHT(CONCATENATE("0",MONTH(KD4)),2)),[1]Transferencias!$S$7:$S$359),0)</f>
        <v>0</v>
      </c>
      <c r="KE110" s="5">
        <f>IFERROR(SUMIF([1]Transferencias!$R$7:$S$359,CONCATENATE("06",RIGHT(CONCATENATE("0",DAY(KE4)),2),RIGHT(CONCATENATE("0",MONTH(KE4)),2)),[1]Transferencias!$S$7:$S$359),0)</f>
        <v>0</v>
      </c>
      <c r="KF110" s="5">
        <f>IFERROR(SUMIF([1]Transferencias!$R$7:$S$359,CONCATENATE("06",RIGHT(CONCATENATE("0",DAY(KF4)),2),RIGHT(CONCATENATE("0",MONTH(KF4)),2)),[1]Transferencias!$S$7:$S$359),0)</f>
        <v>0</v>
      </c>
      <c r="KG110" s="5">
        <f>IFERROR(SUMIF([1]Transferencias!$R$7:$S$359,CONCATENATE("06",RIGHT(CONCATENATE("0",DAY(KG4)),2),RIGHT(CONCATENATE("0",MONTH(KG4)),2)),[1]Transferencias!$S$7:$S$359),0)</f>
        <v>0</v>
      </c>
      <c r="KH110" s="5">
        <f>IFERROR(SUMIF([1]Transferencias!$R$7:$S$359,CONCATENATE("06",RIGHT(CONCATENATE("0",DAY(KH4)),2),RIGHT(CONCATENATE("0",MONTH(KH4)),2)),[1]Transferencias!$S$7:$S$359),0)</f>
        <v>0</v>
      </c>
      <c r="KI110" s="5">
        <f>IFERROR(SUMIF([1]Transferencias!$R$7:$S$359,CONCATENATE("06",RIGHT(CONCATENATE("0",DAY(KI4)),2),RIGHT(CONCATENATE("0",MONTH(KI4)),2)),[1]Transferencias!$S$7:$S$359),0)</f>
        <v>0</v>
      </c>
      <c r="KJ110" s="5">
        <f>IFERROR(SUMIF([1]Transferencias!$R$7:$S$359,CONCATENATE("06",RIGHT(CONCATENATE("0",DAY(KJ4)),2),RIGHT(CONCATENATE("0",MONTH(KJ4)),2)),[1]Transferencias!$S$7:$S$359),0)</f>
        <v>0</v>
      </c>
      <c r="KK110" s="5">
        <f>IFERROR(SUMIF([1]Transferencias!$R$7:$S$359,CONCATENATE("06",RIGHT(CONCATENATE("0",DAY(KK4)),2),RIGHT(CONCATENATE("0",MONTH(KK4)),2)),[1]Transferencias!$S$7:$S$359),0)</f>
        <v>0</v>
      </c>
      <c r="KL110" s="5">
        <f>IFERROR(SUMIF([1]Transferencias!$R$7:$S$359,CONCATENATE("06",RIGHT(CONCATENATE("0",DAY(KL4)),2),RIGHT(CONCATENATE("0",MONTH(KL4)),2)),[1]Transferencias!$S$7:$S$359),0)</f>
        <v>0</v>
      </c>
      <c r="KM110" s="5">
        <f>IFERROR(SUMIF([1]Transferencias!$R$7:$S$359,CONCATENATE("06",RIGHT(CONCATENATE("0",DAY(KM4)),2),RIGHT(CONCATENATE("0",MONTH(KM4)),2)),[1]Transferencias!$S$7:$S$359),0)</f>
        <v>0</v>
      </c>
      <c r="KN110" s="5">
        <f>IFERROR(SUMIF([1]Transferencias!$R$7:$S$359,CONCATENATE("06",RIGHT(CONCATENATE("0",DAY(KN4)),2),RIGHT(CONCATENATE("0",MONTH(KN4)),2)),[1]Transferencias!$S$7:$S$359),0)</f>
        <v>0</v>
      </c>
      <c r="KO110" s="5">
        <f>IFERROR(SUMIF([1]Transferencias!$R$7:$S$359,CONCATENATE("06",RIGHT(CONCATENATE("0",DAY(KO4)),2),RIGHT(CONCATENATE("0",MONTH(KO4)),2)),[1]Transferencias!$S$7:$S$359),0)</f>
        <v>0</v>
      </c>
      <c r="KP110" s="5">
        <f>IFERROR(SUMIF([1]Transferencias!$R$7:$S$359,CONCATENATE("06",RIGHT(CONCATENATE("0",DAY(KP4)),2),RIGHT(CONCATENATE("0",MONTH(KP4)),2)),[1]Transferencias!$S$7:$S$359),0)</f>
        <v>0</v>
      </c>
      <c r="KQ110" s="5">
        <f>IFERROR(SUMIF([1]Transferencias!$R$7:$S$359,CONCATENATE("06",RIGHT(CONCATENATE("0",DAY(KQ4)),2),RIGHT(CONCATENATE("0",MONTH(KQ4)),2)),[1]Transferencias!$S$7:$S$359),0)</f>
        <v>0</v>
      </c>
      <c r="KR110" s="5">
        <f>IFERROR(SUMIF([1]Transferencias!$R$7:$S$359,CONCATENATE("06",RIGHT(CONCATENATE("0",DAY(KR4)),2),RIGHT(CONCATENATE("0",MONTH(KR4)),2)),[1]Transferencias!$S$7:$S$359),0)</f>
        <v>0</v>
      </c>
      <c r="KS110" s="5">
        <f>IFERROR(SUMIF([1]Transferencias!$R$7:$S$359,CONCATENATE("06",RIGHT(CONCATENATE("0",DAY(KS4)),2),RIGHT(CONCATENATE("0",MONTH(KS4)),2)),[1]Transferencias!$S$7:$S$359),0)</f>
        <v>0</v>
      </c>
      <c r="KT110" s="5">
        <f>IFERROR(SUMIF([1]Transferencias!$R$7:$S$359,CONCATENATE("06",RIGHT(CONCATENATE("0",DAY(KT4)),2),RIGHT(CONCATENATE("0",MONTH(KT4)),2)),[1]Transferencias!$S$7:$S$359),0)</f>
        <v>0</v>
      </c>
      <c r="KU110" s="5">
        <f>IFERROR(SUMIF([1]Transferencias!$R$7:$S$359,CONCATENATE("06",RIGHT(CONCATENATE("0",DAY(KU4)),2),RIGHT(CONCATENATE("0",MONTH(KU4)),2)),[1]Transferencias!$S$7:$S$359),0)</f>
        <v>0</v>
      </c>
      <c r="KV110" s="5">
        <f>IFERROR(SUMIF([1]Transferencias!$R$7:$S$359,CONCATENATE("06",RIGHT(CONCATENATE("0",DAY(KV4)),2),RIGHT(CONCATENATE("0",MONTH(KV4)),2)),[1]Transferencias!$S$7:$S$359),0)</f>
        <v>0</v>
      </c>
      <c r="KW110" s="5">
        <f>IFERROR(SUMIF([1]Transferencias!$R$7:$S$359,CONCATENATE("06",RIGHT(CONCATENATE("0",DAY(KW4)),2),RIGHT(CONCATENATE("0",MONTH(KW4)),2)),[1]Transferencias!$S$7:$S$359),0)</f>
        <v>0</v>
      </c>
      <c r="KX110" s="5">
        <f>IFERROR(SUMIF([1]Transferencias!$R$7:$S$359,CONCATENATE("06",RIGHT(CONCATENATE("0",DAY(KX4)),2),RIGHT(CONCATENATE("0",MONTH(KX4)),2)),[1]Transferencias!$S$7:$S$359),0)</f>
        <v>0</v>
      </c>
      <c r="KY110" s="5">
        <f>IFERROR(SUMIF([1]Transferencias!$R$7:$S$359,CONCATENATE("06",RIGHT(CONCATENATE("0",DAY(KY4)),2),RIGHT(CONCATENATE("0",MONTH(KY4)),2)),[1]Transferencias!$S$7:$S$359),0)</f>
        <v>0</v>
      </c>
      <c r="KZ110" s="5">
        <f>IFERROR(SUMIF([1]Transferencias!$R$7:$S$359,CONCATENATE("06",RIGHT(CONCATENATE("0",DAY(KZ4)),2),RIGHT(CONCATENATE("0",MONTH(KZ4)),2)),[1]Transferencias!$S$7:$S$359),0)</f>
        <v>0</v>
      </c>
      <c r="LA110" s="5">
        <f>IFERROR(SUMIF([1]Transferencias!$R$7:$S$359,CONCATENATE("06",RIGHT(CONCATENATE("0",DAY(LA4)),2),RIGHT(CONCATENATE("0",MONTH(LA4)),2)),[1]Transferencias!$S$7:$S$359),0)</f>
        <v>0</v>
      </c>
      <c r="LB110" s="5">
        <f>IFERROR(SUMIF([1]Transferencias!$R$7:$S$359,CONCATENATE("06",RIGHT(CONCATENATE("0",DAY(LB4)),2),RIGHT(CONCATENATE("0",MONTH(LB4)),2)),[1]Transferencias!$S$7:$S$359),0)</f>
        <v>0</v>
      </c>
      <c r="LC110" s="5">
        <f>IFERROR(SUMIF([1]Transferencias!$R$7:$S$359,CONCATENATE("06",RIGHT(CONCATENATE("0",DAY(LC4)),2),RIGHT(CONCATENATE("0",MONTH(LC4)),2)),[1]Transferencias!$S$7:$S$359),0)</f>
        <v>0</v>
      </c>
      <c r="LD110" s="5">
        <f>IFERROR(SUMIF([1]Transferencias!$R$7:$S$359,CONCATENATE("06",RIGHT(CONCATENATE("0",DAY(LD4)),2),RIGHT(CONCATENATE("0",MONTH(LD4)),2)),[1]Transferencias!$S$7:$S$359),0)</f>
        <v>0</v>
      </c>
      <c r="LE110" s="5">
        <f>IFERROR(SUMIF([1]Transferencias!$R$7:$S$359,CONCATENATE("06",RIGHT(CONCATENATE("0",DAY(LE4)),2),RIGHT(CONCATENATE("0",MONTH(LE4)),2)),[1]Transferencias!$S$7:$S$359),0)</f>
        <v>0</v>
      </c>
      <c r="LF110" s="5">
        <f>IFERROR(SUMIF([1]Transferencias!$R$7:$S$359,CONCATENATE("06",RIGHT(CONCATENATE("0",DAY(LF4)),2),RIGHT(CONCATENATE("0",MONTH(LF4)),2)),[1]Transferencias!$S$7:$S$359),0)</f>
        <v>0</v>
      </c>
      <c r="LG110" s="5">
        <f>IFERROR(SUMIF([1]Transferencias!$R$7:$S$359,CONCATENATE("06",RIGHT(CONCATENATE("0",DAY(LG4)),2),RIGHT(CONCATENATE("0",MONTH(LG4)),2)),[1]Transferencias!$S$7:$S$359),0)</f>
        <v>0</v>
      </c>
      <c r="LH110" s="5">
        <f>IFERROR(SUMIF([1]Transferencias!$R$7:$S$359,CONCATENATE("06",RIGHT(CONCATENATE("0",DAY(LH4)),2),RIGHT(CONCATENATE("0",MONTH(LH4)),2)),[1]Transferencias!$S$7:$S$359),0)</f>
        <v>0</v>
      </c>
      <c r="LI110" s="5">
        <f>IFERROR(SUMIF([1]Transferencias!$R$7:$S$359,CONCATENATE("06",RIGHT(CONCATENATE("0",DAY(LI4)),2),RIGHT(CONCATENATE("0",MONTH(LI4)),2)),[1]Transferencias!$S$7:$S$359),0)</f>
        <v>0</v>
      </c>
      <c r="LJ110" s="5">
        <f>IFERROR(SUMIF([1]Transferencias!$R$7:$S$359,CONCATENATE("06",RIGHT(CONCATENATE("0",DAY(LJ4)),2),RIGHT(CONCATENATE("0",MONTH(LJ4)),2)),[1]Transferencias!$S$7:$S$359),0)</f>
        <v>0</v>
      </c>
      <c r="LK110" s="5">
        <f>IFERROR(SUMIF([1]Transferencias!$R$7:$S$359,CONCATENATE("06",RIGHT(CONCATENATE("0",DAY(LK4)),2),RIGHT(CONCATENATE("0",MONTH(LK4)),2)),[1]Transferencias!$S$7:$S$359),0)</f>
        <v>0</v>
      </c>
      <c r="LL110" s="5">
        <f>IFERROR(SUMIF([1]Transferencias!$R$7:$S$359,CONCATENATE("06",RIGHT(CONCATENATE("0",DAY(LL4)),2),RIGHT(CONCATENATE("0",MONTH(LL4)),2)),[1]Transferencias!$S$7:$S$359),0)</f>
        <v>0</v>
      </c>
      <c r="LM110" s="5">
        <f>IFERROR(SUMIF([1]Transferencias!$R$7:$S$359,CONCATENATE("06",RIGHT(CONCATENATE("0",DAY(LM4)),2),RIGHT(CONCATENATE("0",MONTH(LM4)),2)),[1]Transferencias!$S$7:$S$359),0)</f>
        <v>0</v>
      </c>
      <c r="LN110" s="5">
        <f>IFERROR(SUMIF([1]Transferencias!$R$7:$S$359,CONCATENATE("06",RIGHT(CONCATENATE("0",DAY(LN4)),2),RIGHT(CONCATENATE("0",MONTH(LN4)),2)),[1]Transferencias!$S$7:$S$359),0)</f>
        <v>0</v>
      </c>
      <c r="LO110" s="5">
        <f>IFERROR(SUMIF([1]Transferencias!$R$7:$S$359,CONCATENATE("06",RIGHT(CONCATENATE("0",DAY(LO4)),2),RIGHT(CONCATENATE("0",MONTH(LO4)),2)),[1]Transferencias!$S$7:$S$359),0)</f>
        <v>0</v>
      </c>
      <c r="LP110" s="5">
        <f>IFERROR(SUMIF([1]Transferencias!$R$7:$S$359,CONCATENATE("06",RIGHT(CONCATENATE("0",DAY(LP4)),2),RIGHT(CONCATENATE("0",MONTH(LP4)),2)),[1]Transferencias!$S$7:$S$359),0)</f>
        <v>0</v>
      </c>
      <c r="LQ110" s="5">
        <f>IFERROR(SUMIF([1]Transferencias!$R$7:$S$359,CONCATENATE("06",RIGHT(CONCATENATE("0",DAY(LQ4)),2),RIGHT(CONCATENATE("0",MONTH(LQ4)),2)),[1]Transferencias!$S$7:$S$359),0)</f>
        <v>0</v>
      </c>
      <c r="LR110" s="5">
        <f>IFERROR(SUMIF([1]Transferencias!$R$7:$S$359,CONCATENATE("06",RIGHT(CONCATENATE("0",DAY(LR4)),2),RIGHT(CONCATENATE("0",MONTH(LR4)),2)),[1]Transferencias!$S$7:$S$359),0)</f>
        <v>0</v>
      </c>
      <c r="LS110" s="5">
        <f>IFERROR(SUMIF([1]Transferencias!$R$7:$S$359,CONCATENATE("06",RIGHT(CONCATENATE("0",DAY(LS4)),2),RIGHT(CONCATENATE("0",MONTH(LS4)),2)),[1]Transferencias!$S$7:$S$359),0)</f>
        <v>0</v>
      </c>
      <c r="LT110" s="5">
        <f>IFERROR(SUMIF([1]Transferencias!$R$7:$S$359,CONCATENATE("06",RIGHT(CONCATENATE("0",DAY(LT4)),2),RIGHT(CONCATENATE("0",MONTH(LT4)),2)),[1]Transferencias!$S$7:$S$359),0)</f>
        <v>0</v>
      </c>
      <c r="LU110" s="5">
        <f>IFERROR(SUMIF([1]Transferencias!$R$7:$S$359,CONCATENATE("06",RIGHT(CONCATENATE("0",DAY(LU4)),2),RIGHT(CONCATENATE("0",MONTH(LU4)),2)),[1]Transferencias!$S$7:$S$359),0)</f>
        <v>0</v>
      </c>
      <c r="LV110" s="5">
        <f>IFERROR(SUMIF([1]Transferencias!$R$7:$S$359,CONCATENATE("06",RIGHT(CONCATENATE("0",DAY(LV4)),2),RIGHT(CONCATENATE("0",MONTH(LV4)),2)),[1]Transferencias!$S$7:$S$359),0)</f>
        <v>0</v>
      </c>
      <c r="LW110" s="5">
        <f>IFERROR(SUMIF([1]Transferencias!$R$7:$S$359,CONCATENATE("06",RIGHT(CONCATENATE("0",DAY(LW4)),2),RIGHT(CONCATENATE("0",MONTH(LW4)),2)),[1]Transferencias!$S$7:$S$359),0)</f>
        <v>0</v>
      </c>
      <c r="LX110" s="5">
        <f>IFERROR(SUMIF([1]Transferencias!$R$7:$S$359,CONCATENATE("06",RIGHT(CONCATENATE("0",DAY(LX4)),2),RIGHT(CONCATENATE("0",MONTH(LX4)),2)),[1]Transferencias!$S$7:$S$359),0)</f>
        <v>0</v>
      </c>
      <c r="LY110" s="5">
        <f>IFERROR(SUMIF([1]Transferencias!$R$7:$S$359,CONCATENATE("06",RIGHT(CONCATENATE("0",DAY(LY4)),2),RIGHT(CONCATENATE("0",MONTH(LY4)),2)),[1]Transferencias!$S$7:$S$359),0)</f>
        <v>0</v>
      </c>
      <c r="LZ110" s="5">
        <f>IFERROR(SUMIF([1]Transferencias!$R$7:$S$359,CONCATENATE("06",RIGHT(CONCATENATE("0",DAY(LZ4)),2),RIGHT(CONCATENATE("0",MONTH(LZ4)),2)),[1]Transferencias!$S$7:$S$359),0)</f>
        <v>0</v>
      </c>
      <c r="MA110" s="5">
        <f>IFERROR(SUMIF([1]Transferencias!$R$7:$S$359,CONCATENATE("06",RIGHT(CONCATENATE("0",DAY(MA4)),2),RIGHT(CONCATENATE("0",MONTH(MA4)),2)),[1]Transferencias!$S$7:$S$359),0)</f>
        <v>0</v>
      </c>
      <c r="MB110" s="5">
        <f>IFERROR(SUMIF([1]Transferencias!$R$7:$S$359,CONCATENATE("06",RIGHT(CONCATENATE("0",DAY(MB4)),2),RIGHT(CONCATENATE("0",MONTH(MB4)),2)),[1]Transferencias!$S$7:$S$359),0)</f>
        <v>0</v>
      </c>
      <c r="MC110" s="5">
        <f>IFERROR(SUMIF([1]Transferencias!$R$7:$S$359,CONCATENATE("06",RIGHT(CONCATENATE("0",DAY(MC4)),2),RIGHT(CONCATENATE("0",MONTH(MC4)),2)),[1]Transferencias!$S$7:$S$359),0)</f>
        <v>0</v>
      </c>
      <c r="MD110" s="5">
        <f>IFERROR(SUMIF([1]Transferencias!$R$7:$S$359,CONCATENATE("06",RIGHT(CONCATENATE("0",DAY(MD4)),2),RIGHT(CONCATENATE("0",MONTH(MD4)),2)),[1]Transferencias!$S$7:$S$359),0)</f>
        <v>0</v>
      </c>
      <c r="ME110" s="5">
        <f>IFERROR(SUMIF([1]Transferencias!$R$7:$S$359,CONCATENATE("06",RIGHT(CONCATENATE("0",DAY(ME4)),2),RIGHT(CONCATENATE("0",MONTH(ME4)),2)),[1]Transferencias!$S$7:$S$359),0)</f>
        <v>0</v>
      </c>
      <c r="MF110" s="5">
        <f>IFERROR(SUMIF([1]Transferencias!$R$7:$S$359,CONCATENATE("06",RIGHT(CONCATENATE("0",DAY(MF4)),2),RIGHT(CONCATENATE("0",MONTH(MF4)),2)),[1]Transferencias!$S$7:$S$359),0)</f>
        <v>0</v>
      </c>
      <c r="MG110" s="5">
        <f>IFERROR(SUMIF([1]Transferencias!$R$7:$S$359,CONCATENATE("06",RIGHT(CONCATENATE("0",DAY(MG4)),2),RIGHT(CONCATENATE("0",MONTH(MG4)),2)),[1]Transferencias!$S$7:$S$359),0)</f>
        <v>0</v>
      </c>
      <c r="MH110" s="5">
        <f>IFERROR(SUMIF([1]Transferencias!$R$7:$S$359,CONCATENATE("06",RIGHT(CONCATENATE("0",DAY(MH4)),2),RIGHT(CONCATENATE("0",MONTH(MH4)),2)),[1]Transferencias!$S$7:$S$359),0)</f>
        <v>0</v>
      </c>
      <c r="MI110" s="5">
        <f>IFERROR(SUMIF([1]Transferencias!$R$7:$S$359,CONCATENATE("06",RIGHT(CONCATENATE("0",DAY(MI4)),2),RIGHT(CONCATENATE("0",MONTH(MI4)),2)),[1]Transferencias!$S$7:$S$359),0)</f>
        <v>0</v>
      </c>
      <c r="MJ110" s="5">
        <f>IFERROR(SUMIF([1]Transferencias!$R$7:$S$359,CONCATENATE("06",RIGHT(CONCATENATE("0",DAY(MJ4)),2),RIGHT(CONCATENATE("0",MONTH(MJ4)),2)),[1]Transferencias!$S$7:$S$359),0)</f>
        <v>0</v>
      </c>
      <c r="MK110" s="5">
        <f>IFERROR(SUMIF([1]Transferencias!$R$7:$S$359,CONCATENATE("06",RIGHT(CONCATENATE("0",DAY(MK4)),2),RIGHT(CONCATENATE("0",MONTH(MK4)),2)),[1]Transferencias!$S$7:$S$359),0)</f>
        <v>0</v>
      </c>
      <c r="ML110" s="5">
        <f>IFERROR(SUMIF([1]Transferencias!$R$7:$S$359,CONCATENATE("06",RIGHT(CONCATENATE("0",DAY(ML4)),2),RIGHT(CONCATENATE("0",MONTH(ML4)),2)),[1]Transferencias!$S$7:$S$359),0)</f>
        <v>0</v>
      </c>
      <c r="MM110" s="5">
        <f>IFERROR(SUMIF([1]Transferencias!$R$7:$S$359,CONCATENATE("06",RIGHT(CONCATENATE("0",DAY(MM4)),2),RIGHT(CONCATENATE("0",MONTH(MM4)),2)),[1]Transferencias!$S$7:$S$359),0)</f>
        <v>0</v>
      </c>
      <c r="MN110" s="5">
        <f>IFERROR(SUMIF([1]Transferencias!$R$7:$S$359,CONCATENATE("06",RIGHT(CONCATENATE("0",DAY(MN4)),2),RIGHT(CONCATENATE("0",MONTH(MN4)),2)),[1]Transferencias!$S$7:$S$359),0)</f>
        <v>0</v>
      </c>
      <c r="MO110" s="5">
        <f>IFERROR(SUMIF([1]Transferencias!$R$7:$S$359,CONCATENATE("06",RIGHT(CONCATENATE("0",DAY(MO4)),2),RIGHT(CONCATENATE("0",MONTH(MO4)),2)),[1]Transferencias!$S$7:$S$359),0)</f>
        <v>0</v>
      </c>
      <c r="MP110" s="5">
        <f>IFERROR(SUMIF([1]Transferencias!$R$7:$S$359,CONCATENATE("06",RIGHT(CONCATENATE("0",DAY(MP4)),2),RIGHT(CONCATENATE("0",MONTH(MP4)),2)),[1]Transferencias!$S$7:$S$359),0)</f>
        <v>0</v>
      </c>
      <c r="MQ110" s="5">
        <f>IFERROR(SUMIF([1]Transferencias!$R$7:$S$359,CONCATENATE("06",RIGHT(CONCATENATE("0",DAY(MQ4)),2),RIGHT(CONCATENATE("0",MONTH(MQ4)),2)),[1]Transferencias!$S$7:$S$359),0)</f>
        <v>0</v>
      </c>
      <c r="MR110" s="5">
        <f>IFERROR(SUMIF([1]Transferencias!$R$7:$S$359,CONCATENATE("06",RIGHT(CONCATENATE("0",DAY(MR4)),2),RIGHT(CONCATENATE("0",MONTH(MR4)),2)),[1]Transferencias!$S$7:$S$359),0)</f>
        <v>0</v>
      </c>
      <c r="MS110" s="5">
        <f>IFERROR(SUMIF([1]Transferencias!$R$7:$S$359,CONCATENATE("06",RIGHT(CONCATENATE("0",DAY(MS4)),2),RIGHT(CONCATENATE("0",MONTH(MS4)),2)),[1]Transferencias!$S$7:$S$359),0)</f>
        <v>0</v>
      </c>
      <c r="MT110" s="5">
        <f>IFERROR(SUMIF([1]Transferencias!$R$7:$S$359,CONCATENATE("06",RIGHT(CONCATENATE("0",DAY(MT4)),2),RIGHT(CONCATENATE("0",MONTH(MT4)),2)),[1]Transferencias!$S$7:$S$359),0)</f>
        <v>0</v>
      </c>
      <c r="MU110" s="5">
        <f>IFERROR(SUMIF([1]Transferencias!$R$7:$S$359,CONCATENATE("06",RIGHT(CONCATENATE("0",DAY(MU4)),2),RIGHT(CONCATENATE("0",MONTH(MU4)),2)),[1]Transferencias!$S$7:$S$359),0)</f>
        <v>0</v>
      </c>
      <c r="MV110" s="5">
        <f>IFERROR(SUMIF([1]Transferencias!$R$7:$S$359,CONCATENATE("06",RIGHT(CONCATENATE("0",DAY(MV4)),2),RIGHT(CONCATENATE("0",MONTH(MV4)),2)),[1]Transferencias!$S$7:$S$359),0)</f>
        <v>0</v>
      </c>
      <c r="MW110" s="5">
        <f>IFERROR(SUMIF([1]Transferencias!$R$7:$S$359,CONCATENATE("06",RIGHT(CONCATENATE("0",DAY(MW4)),2),RIGHT(CONCATENATE("0",MONTH(MW4)),2)),[1]Transferencias!$S$7:$S$359),0)</f>
        <v>0</v>
      </c>
      <c r="MX110" s="5">
        <f>IFERROR(SUMIF([1]Transferencias!$R$7:$S$359,CONCATENATE("06",RIGHT(CONCATENATE("0",DAY(MX4)),2),RIGHT(CONCATENATE("0",MONTH(MX4)),2)),[1]Transferencias!$S$7:$S$359),0)</f>
        <v>0</v>
      </c>
      <c r="MY110" s="5">
        <f>IFERROR(SUMIF([1]Transferencias!$R$7:$S$359,CONCATENATE("06",RIGHT(CONCATENATE("0",DAY(MY4)),2),RIGHT(CONCATENATE("0",MONTH(MY4)),2)),[1]Transferencias!$S$7:$S$359),0)</f>
        <v>0</v>
      </c>
      <c r="MZ110" s="5">
        <f>IFERROR(SUMIF([1]Transferencias!$R$7:$S$359,CONCATENATE("06",RIGHT(CONCATENATE("0",DAY(MZ4)),2),RIGHT(CONCATENATE("0",MONTH(MZ4)),2)),[1]Transferencias!$S$7:$S$359),0)</f>
        <v>0</v>
      </c>
      <c r="NA110" s="5">
        <f>IFERROR(SUMIF([1]Transferencias!$R$7:$S$359,CONCATENATE("06",RIGHT(CONCATENATE("0",DAY(NA4)),2),RIGHT(CONCATENATE("0",MONTH(NA4)),2)),[1]Transferencias!$S$7:$S$359),0)</f>
        <v>0</v>
      </c>
      <c r="NB110" s="5">
        <f>IFERROR(SUMIF([1]Transferencias!$R$7:$S$359,CONCATENATE("06",RIGHT(CONCATENATE("0",DAY(NB4)),2),RIGHT(CONCATENATE("0",MONTH(NB4)),2)),[1]Transferencias!$S$7:$S$359),0)</f>
        <v>0</v>
      </c>
    </row>
    <row r="111" spans="1:366" ht="15" hidden="1" customHeight="1" outlineLevel="1">
      <c r="A111" s="2" t="s">
        <v>177</v>
      </c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</row>
    <row r="112" spans="1:366" collapsed="1">
      <c r="A112" s="2" t="s">
        <v>197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</row>
    <row r="113" spans="1:16384">
      <c r="A113" s="25" t="s">
        <v>196</v>
      </c>
      <c r="B113" s="26">
        <f>+B98+B99+B104</f>
        <v>8628.56</v>
      </c>
      <c r="C113" s="26">
        <f t="shared" ref="C113:BN113" si="222">+C98+C99+C104</f>
        <v>8628.56</v>
      </c>
      <c r="D113" s="26">
        <f t="shared" si="222"/>
        <v>8628.56</v>
      </c>
      <c r="E113" s="26">
        <f t="shared" si="222"/>
        <v>8628.56</v>
      </c>
      <c r="F113" s="26">
        <f t="shared" si="222"/>
        <v>8628.56</v>
      </c>
      <c r="G113" s="26">
        <f t="shared" si="222"/>
        <v>8628.56</v>
      </c>
      <c r="H113" s="26">
        <f t="shared" si="222"/>
        <v>8628.56</v>
      </c>
      <c r="I113" s="26">
        <f t="shared" si="222"/>
        <v>8628.56</v>
      </c>
      <c r="J113" s="26">
        <f t="shared" si="222"/>
        <v>8628.56</v>
      </c>
      <c r="K113" s="26">
        <f t="shared" si="222"/>
        <v>8628.56</v>
      </c>
      <c r="L113" s="26">
        <f t="shared" si="222"/>
        <v>8628.56</v>
      </c>
      <c r="M113" s="26">
        <f t="shared" si="222"/>
        <v>8628.56</v>
      </c>
      <c r="N113" s="26">
        <f t="shared" si="222"/>
        <v>8628.56</v>
      </c>
      <c r="O113" s="26">
        <f t="shared" si="222"/>
        <v>8628.56</v>
      </c>
      <c r="P113" s="26">
        <f t="shared" si="222"/>
        <v>8628.56</v>
      </c>
      <c r="Q113" s="26">
        <f t="shared" si="222"/>
        <v>8628.56</v>
      </c>
      <c r="R113" s="26">
        <f t="shared" si="222"/>
        <v>8628.56</v>
      </c>
      <c r="S113" s="26">
        <f t="shared" si="222"/>
        <v>8628.56</v>
      </c>
      <c r="T113" s="26">
        <f t="shared" si="222"/>
        <v>8628.56</v>
      </c>
      <c r="U113" s="26">
        <f t="shared" si="222"/>
        <v>8628.56</v>
      </c>
      <c r="V113" s="26">
        <f t="shared" si="222"/>
        <v>8628.56</v>
      </c>
      <c r="W113" s="26">
        <f t="shared" si="222"/>
        <v>8628.56</v>
      </c>
      <c r="X113" s="26">
        <f t="shared" si="222"/>
        <v>8628.56</v>
      </c>
      <c r="Y113" s="26">
        <f t="shared" si="222"/>
        <v>8628.56</v>
      </c>
      <c r="Z113" s="26">
        <f t="shared" si="222"/>
        <v>8628.56</v>
      </c>
      <c r="AA113" s="26">
        <f t="shared" si="222"/>
        <v>8628.56</v>
      </c>
      <c r="AB113" s="26">
        <f t="shared" si="222"/>
        <v>8628.56</v>
      </c>
      <c r="AC113" s="26">
        <f t="shared" si="222"/>
        <v>8628.56</v>
      </c>
      <c r="AD113" s="26">
        <f t="shared" si="222"/>
        <v>8628.56</v>
      </c>
      <c r="AE113" s="26">
        <f t="shared" si="222"/>
        <v>8628.56</v>
      </c>
      <c r="AF113" s="26">
        <f t="shared" si="222"/>
        <v>54061.02</v>
      </c>
      <c r="AG113" s="26">
        <f t="shared" si="222"/>
        <v>54061.02</v>
      </c>
      <c r="AH113" s="26">
        <f t="shared" si="222"/>
        <v>54061.02</v>
      </c>
      <c r="AI113" s="26">
        <f t="shared" si="222"/>
        <v>54061.02</v>
      </c>
      <c r="AJ113" s="26">
        <f t="shared" si="222"/>
        <v>54061.02</v>
      </c>
      <c r="AK113" s="26">
        <f t="shared" si="222"/>
        <v>54061.02</v>
      </c>
      <c r="AL113" s="26">
        <f t="shared" si="222"/>
        <v>54061.02</v>
      </c>
      <c r="AM113" s="26">
        <f t="shared" si="222"/>
        <v>54061.02</v>
      </c>
      <c r="AN113" s="26">
        <f t="shared" si="222"/>
        <v>54061.02</v>
      </c>
      <c r="AO113" s="26">
        <f t="shared" si="222"/>
        <v>54061.02</v>
      </c>
      <c r="AP113" s="26">
        <f t="shared" si="222"/>
        <v>54061.02</v>
      </c>
      <c r="AQ113" s="26">
        <f t="shared" si="222"/>
        <v>54061.02</v>
      </c>
      <c r="AR113" s="26">
        <f t="shared" si="222"/>
        <v>22316.6</v>
      </c>
      <c r="AS113" s="26">
        <f t="shared" si="222"/>
        <v>20784.46</v>
      </c>
      <c r="AT113" s="26">
        <f t="shared" si="222"/>
        <v>45273.08</v>
      </c>
      <c r="AU113" s="26">
        <f t="shared" si="222"/>
        <v>45306.13</v>
      </c>
      <c r="AV113" s="26">
        <f t="shared" si="222"/>
        <v>45306.13</v>
      </c>
      <c r="AW113" s="26">
        <f t="shared" si="222"/>
        <v>45306.13</v>
      </c>
      <c r="AX113" s="26">
        <f t="shared" si="222"/>
        <v>45306.13</v>
      </c>
      <c r="AY113" s="26">
        <f t="shared" si="222"/>
        <v>44455.02</v>
      </c>
      <c r="AZ113" s="26">
        <f t="shared" si="222"/>
        <v>44052.08</v>
      </c>
      <c r="BA113" s="26">
        <f t="shared" si="222"/>
        <v>43366.71</v>
      </c>
      <c r="BB113" s="26">
        <f t="shared" si="222"/>
        <v>38930.589999999997</v>
      </c>
      <c r="BC113" s="26">
        <f t="shared" si="222"/>
        <v>38930.589999999997</v>
      </c>
      <c r="BD113" s="26">
        <f t="shared" si="222"/>
        <v>38930.589999999997</v>
      </c>
      <c r="BE113" s="26">
        <f t="shared" si="222"/>
        <v>38930.589999999997</v>
      </c>
      <c r="BF113" s="26">
        <f t="shared" si="222"/>
        <v>30262.28</v>
      </c>
      <c r="BG113" s="26">
        <f t="shared" si="222"/>
        <v>30262.28</v>
      </c>
      <c r="BH113" s="26">
        <f t="shared" si="222"/>
        <v>30262.28</v>
      </c>
      <c r="BI113" s="26">
        <f t="shared" si="222"/>
        <v>30262.28</v>
      </c>
      <c r="BJ113" s="26">
        <f t="shared" si="222"/>
        <v>30262.28</v>
      </c>
      <c r="BK113" s="26">
        <f t="shared" si="222"/>
        <v>30262.28</v>
      </c>
      <c r="BL113" s="26">
        <f t="shared" si="222"/>
        <v>30262.28</v>
      </c>
      <c r="BM113" s="26">
        <f t="shared" si="222"/>
        <v>30262.28</v>
      </c>
      <c r="BN113" s="26">
        <f t="shared" si="222"/>
        <v>56759.37</v>
      </c>
      <c r="BO113" s="26">
        <f>+BO98+BO99+BO104</f>
        <v>56759.37</v>
      </c>
      <c r="BP113" s="26">
        <f t="shared" ref="BP113:EA113" si="223">+BP98+BP99+BP104</f>
        <v>56759.37</v>
      </c>
      <c r="BQ113" s="26">
        <f t="shared" si="223"/>
        <v>56759.37</v>
      </c>
      <c r="BR113" s="26">
        <f t="shared" si="223"/>
        <v>56759.37</v>
      </c>
      <c r="BS113" s="26">
        <f t="shared" si="223"/>
        <v>56759.37</v>
      </c>
      <c r="BT113" s="26">
        <f t="shared" si="223"/>
        <v>56759.37</v>
      </c>
      <c r="BU113" s="26">
        <f>+BU98+BU99+BU104</f>
        <v>56759.37</v>
      </c>
      <c r="BV113" s="26">
        <f t="shared" si="223"/>
        <v>53731.69</v>
      </c>
      <c r="BW113" s="26">
        <f>+BW98+BW99+BW104</f>
        <v>53731.69</v>
      </c>
      <c r="BX113" s="26">
        <f>+BX98+BX99+BX104</f>
        <v>53653.62</v>
      </c>
      <c r="BY113" s="26">
        <f>+BY98+BY99+BY104</f>
        <v>53653.62</v>
      </c>
      <c r="BZ113" s="26">
        <f t="shared" si="223"/>
        <v>53653.62</v>
      </c>
      <c r="CA113" s="26">
        <f t="shared" si="223"/>
        <v>53653.62</v>
      </c>
      <c r="CB113" s="26">
        <f t="shared" si="223"/>
        <v>55432.69</v>
      </c>
      <c r="CC113" s="26">
        <f t="shared" si="223"/>
        <v>54748.44</v>
      </c>
      <c r="CD113" s="26">
        <f t="shared" si="223"/>
        <v>54749.56</v>
      </c>
      <c r="CE113" s="26">
        <f t="shared" si="223"/>
        <v>46907.95</v>
      </c>
      <c r="CF113" s="26">
        <f t="shared" si="223"/>
        <v>46907.95</v>
      </c>
      <c r="CG113" s="26">
        <f t="shared" si="223"/>
        <v>46907.95</v>
      </c>
      <c r="CH113" s="26">
        <f t="shared" si="223"/>
        <v>46911.53</v>
      </c>
      <c r="CI113" s="26">
        <f t="shared" si="223"/>
        <v>46912.44</v>
      </c>
      <c r="CJ113" s="26">
        <f t="shared" si="223"/>
        <v>8628.56</v>
      </c>
      <c r="CK113" s="26">
        <f t="shared" si="223"/>
        <v>8628.56</v>
      </c>
      <c r="CL113" s="26">
        <f t="shared" si="223"/>
        <v>8628.56</v>
      </c>
      <c r="CM113" s="26">
        <f t="shared" si="223"/>
        <v>8628.56</v>
      </c>
      <c r="CN113" s="26">
        <f t="shared" si="223"/>
        <v>8628.56</v>
      </c>
      <c r="CO113" s="26">
        <f t="shared" si="223"/>
        <v>8628.56</v>
      </c>
      <c r="CP113" s="26">
        <f t="shared" si="223"/>
        <v>8628.56</v>
      </c>
      <c r="CQ113" s="26">
        <f t="shared" si="223"/>
        <v>8628.56</v>
      </c>
      <c r="CR113" s="26">
        <f t="shared" si="223"/>
        <v>8628.56</v>
      </c>
      <c r="CS113" s="26">
        <f t="shared" si="223"/>
        <v>8628.56</v>
      </c>
      <c r="CT113" s="26">
        <f t="shared" si="223"/>
        <v>8628.56</v>
      </c>
      <c r="CU113" s="26">
        <f t="shared" si="223"/>
        <v>8628.56</v>
      </c>
      <c r="CV113" s="26">
        <f t="shared" si="223"/>
        <v>8628.56</v>
      </c>
      <c r="CW113" s="26">
        <f t="shared" si="223"/>
        <v>8628.56</v>
      </c>
      <c r="CX113" s="26">
        <f t="shared" si="223"/>
        <v>8628.56</v>
      </c>
      <c r="CY113" s="26">
        <f t="shared" si="223"/>
        <v>8628.56</v>
      </c>
      <c r="CZ113" s="26">
        <f t="shared" si="223"/>
        <v>8628.56</v>
      </c>
      <c r="DA113" s="26">
        <f t="shared" si="223"/>
        <v>8628.56</v>
      </c>
      <c r="DB113" s="26">
        <f t="shared" si="223"/>
        <v>8628.56</v>
      </c>
      <c r="DC113" s="26">
        <f t="shared" si="223"/>
        <v>8628.56</v>
      </c>
      <c r="DD113" s="26">
        <f t="shared" si="223"/>
        <v>8628.56</v>
      </c>
      <c r="DE113" s="26">
        <f t="shared" si="223"/>
        <v>8628.56</v>
      </c>
      <c r="DF113" s="26">
        <f t="shared" si="223"/>
        <v>8628.56</v>
      </c>
      <c r="DG113" s="26">
        <f t="shared" si="223"/>
        <v>129854.16</v>
      </c>
      <c r="DH113" s="26">
        <f t="shared" si="223"/>
        <v>32029.48</v>
      </c>
      <c r="DI113" s="26">
        <f t="shared" si="223"/>
        <v>32029.48</v>
      </c>
      <c r="DJ113" s="26">
        <f t="shared" si="223"/>
        <v>127678.83</v>
      </c>
      <c r="DK113" s="26">
        <f t="shared" si="223"/>
        <v>127681.42</v>
      </c>
      <c r="DL113" s="26">
        <f t="shared" si="223"/>
        <v>128167.37</v>
      </c>
      <c r="DM113" s="26">
        <f t="shared" si="223"/>
        <v>11419.740000000005</v>
      </c>
      <c r="DN113" s="26">
        <f t="shared" si="223"/>
        <v>126672.49</v>
      </c>
      <c r="DO113" s="26">
        <f t="shared" si="223"/>
        <v>0</v>
      </c>
      <c r="DP113" s="26">
        <f t="shared" si="223"/>
        <v>0</v>
      </c>
      <c r="DQ113" s="26">
        <f t="shared" si="223"/>
        <v>121298.28</v>
      </c>
      <c r="DR113" s="26">
        <f t="shared" si="223"/>
        <v>121298.28</v>
      </c>
      <c r="DS113" s="26">
        <f t="shared" si="223"/>
        <v>121298.28</v>
      </c>
      <c r="DT113" s="26">
        <f t="shared" si="223"/>
        <v>121298.28</v>
      </c>
      <c r="DU113" s="26">
        <f t="shared" si="223"/>
        <v>121298.28</v>
      </c>
      <c r="DV113" s="26">
        <f t="shared" si="223"/>
        <v>121298.28</v>
      </c>
      <c r="DW113" s="26">
        <f t="shared" si="223"/>
        <v>121298.28</v>
      </c>
      <c r="DX113" s="26">
        <f t="shared" si="223"/>
        <v>121298.28</v>
      </c>
      <c r="DY113" s="26">
        <f t="shared" si="223"/>
        <v>121298.28</v>
      </c>
      <c r="DZ113" s="26">
        <f t="shared" si="223"/>
        <v>121298.28</v>
      </c>
      <c r="EA113" s="26">
        <f t="shared" si="223"/>
        <v>121298.28</v>
      </c>
      <c r="EB113" s="26">
        <f t="shared" ref="EB113:GM113" si="224">+EB98+EB99+EB104</f>
        <v>121298.28</v>
      </c>
      <c r="EC113" s="26">
        <f t="shared" si="224"/>
        <v>121298.28</v>
      </c>
      <c r="ED113" s="26">
        <f t="shared" si="224"/>
        <v>121298.28</v>
      </c>
      <c r="EE113" s="26">
        <f t="shared" si="224"/>
        <v>121298.28</v>
      </c>
      <c r="EF113" s="26">
        <f t="shared" si="224"/>
        <v>121298.28</v>
      </c>
      <c r="EG113" s="26">
        <f t="shared" si="224"/>
        <v>121298.28</v>
      </c>
      <c r="EH113" s="26">
        <f t="shared" si="224"/>
        <v>121298.28</v>
      </c>
      <c r="EI113" s="26">
        <f t="shared" si="224"/>
        <v>121298.28</v>
      </c>
      <c r="EJ113" s="26">
        <f t="shared" si="224"/>
        <v>121298.28</v>
      </c>
      <c r="EK113" s="26">
        <f t="shared" si="224"/>
        <v>121298.28</v>
      </c>
      <c r="EL113" s="26">
        <f t="shared" si="224"/>
        <v>121298.28</v>
      </c>
      <c r="EM113" s="26">
        <f t="shared" si="224"/>
        <v>121298.28</v>
      </c>
      <c r="EN113" s="26">
        <f t="shared" si="224"/>
        <v>121298.28</v>
      </c>
      <c r="EO113" s="26">
        <f t="shared" si="224"/>
        <v>121298.28</v>
      </c>
      <c r="EP113" s="26">
        <f t="shared" si="224"/>
        <v>121298.28</v>
      </c>
      <c r="EQ113" s="26">
        <f t="shared" si="224"/>
        <v>121298.28</v>
      </c>
      <c r="ER113" s="26">
        <f t="shared" si="224"/>
        <v>121298.28</v>
      </c>
      <c r="ES113" s="26">
        <f t="shared" si="224"/>
        <v>121298.28</v>
      </c>
      <c r="ET113" s="26">
        <f t="shared" si="224"/>
        <v>121298.28</v>
      </c>
      <c r="EU113" s="26">
        <f t="shared" si="224"/>
        <v>121298.28</v>
      </c>
      <c r="EV113" s="26">
        <f t="shared" si="224"/>
        <v>121298.28</v>
      </c>
      <c r="EW113" s="26">
        <f t="shared" si="224"/>
        <v>121298.28</v>
      </c>
      <c r="EX113" s="26">
        <f t="shared" si="224"/>
        <v>121298.28</v>
      </c>
      <c r="EY113" s="26">
        <f t="shared" si="224"/>
        <v>121298.28</v>
      </c>
      <c r="EZ113" s="26">
        <f t="shared" si="224"/>
        <v>121298.28</v>
      </c>
      <c r="FA113" s="26">
        <f t="shared" si="224"/>
        <v>121298.28</v>
      </c>
      <c r="FB113" s="26">
        <f t="shared" si="224"/>
        <v>121298.28</v>
      </c>
      <c r="FC113" s="26">
        <f t="shared" si="224"/>
        <v>121298.28</v>
      </c>
      <c r="FD113" s="26">
        <f t="shared" si="224"/>
        <v>121298.28</v>
      </c>
      <c r="FE113" s="26">
        <f t="shared" si="224"/>
        <v>121298.28</v>
      </c>
      <c r="FF113" s="26">
        <f t="shared" si="224"/>
        <v>121298.28</v>
      </c>
      <c r="FG113" s="26">
        <f t="shared" si="224"/>
        <v>121298.28</v>
      </c>
      <c r="FH113" s="26">
        <f t="shared" si="224"/>
        <v>121298.28</v>
      </c>
      <c r="FI113" s="26">
        <f t="shared" si="224"/>
        <v>121298.28</v>
      </c>
      <c r="FJ113" s="26">
        <f t="shared" si="224"/>
        <v>121298.28</v>
      </c>
      <c r="FK113" s="26">
        <f t="shared" si="224"/>
        <v>121298.28</v>
      </c>
      <c r="FL113" s="26">
        <f t="shared" si="224"/>
        <v>121298.28</v>
      </c>
      <c r="FM113" s="26">
        <f t="shared" si="224"/>
        <v>121298.28</v>
      </c>
      <c r="FN113" s="26">
        <f t="shared" si="224"/>
        <v>121298.28</v>
      </c>
      <c r="FO113" s="26">
        <f t="shared" si="224"/>
        <v>121298.28</v>
      </c>
      <c r="FP113" s="26">
        <f t="shared" si="224"/>
        <v>121298.28</v>
      </c>
      <c r="FQ113" s="26">
        <f t="shared" si="224"/>
        <v>121298.28</v>
      </c>
      <c r="FR113" s="26">
        <f t="shared" si="224"/>
        <v>121298.28</v>
      </c>
      <c r="FS113" s="26">
        <f t="shared" si="224"/>
        <v>121298.28</v>
      </c>
      <c r="FT113" s="26">
        <f t="shared" si="224"/>
        <v>121298.28</v>
      </c>
      <c r="FU113" s="26">
        <f t="shared" si="224"/>
        <v>121298.28</v>
      </c>
      <c r="FV113" s="26">
        <f t="shared" si="224"/>
        <v>121298.28</v>
      </c>
      <c r="FW113" s="26">
        <f t="shared" si="224"/>
        <v>121298.28</v>
      </c>
      <c r="FX113" s="26">
        <f t="shared" si="224"/>
        <v>121298.28</v>
      </c>
      <c r="FY113" s="26">
        <f t="shared" si="224"/>
        <v>121298.28</v>
      </c>
      <c r="FZ113" s="26">
        <f t="shared" si="224"/>
        <v>121298.28</v>
      </c>
      <c r="GA113" s="26">
        <f t="shared" si="224"/>
        <v>121298.28</v>
      </c>
      <c r="GB113" s="26">
        <f t="shared" si="224"/>
        <v>121298.28</v>
      </c>
      <c r="GC113" s="26">
        <f t="shared" si="224"/>
        <v>121298.28</v>
      </c>
      <c r="GD113" s="26">
        <f t="shared" si="224"/>
        <v>121298.28</v>
      </c>
      <c r="GE113" s="26">
        <f t="shared" si="224"/>
        <v>121298.28</v>
      </c>
      <c r="GF113" s="26">
        <f t="shared" si="224"/>
        <v>121298.28</v>
      </c>
      <c r="GG113" s="26">
        <f t="shared" si="224"/>
        <v>121298.28</v>
      </c>
      <c r="GH113" s="26">
        <f t="shared" si="224"/>
        <v>121298.28</v>
      </c>
      <c r="GI113" s="26">
        <f t="shared" si="224"/>
        <v>121298.28</v>
      </c>
      <c r="GJ113" s="26">
        <f t="shared" si="224"/>
        <v>121298.28</v>
      </c>
      <c r="GK113" s="26">
        <f t="shared" si="224"/>
        <v>121298.28</v>
      </c>
      <c r="GL113" s="26">
        <f t="shared" si="224"/>
        <v>121298.28</v>
      </c>
      <c r="GM113" s="26">
        <f t="shared" si="224"/>
        <v>121298.28</v>
      </c>
      <c r="GN113" s="26">
        <f t="shared" ref="GN113:IY113" si="225">+GN98+GN99+GN104</f>
        <v>121298.28</v>
      </c>
      <c r="GO113" s="26">
        <f t="shared" si="225"/>
        <v>121298.28</v>
      </c>
      <c r="GP113" s="26">
        <f t="shared" si="225"/>
        <v>121298.28</v>
      </c>
      <c r="GQ113" s="26">
        <f t="shared" si="225"/>
        <v>121298.28</v>
      </c>
      <c r="GR113" s="26">
        <f t="shared" si="225"/>
        <v>121298.28</v>
      </c>
      <c r="GS113" s="26">
        <f t="shared" si="225"/>
        <v>121298.28</v>
      </c>
      <c r="GT113" s="26">
        <f t="shared" si="225"/>
        <v>121298.28</v>
      </c>
      <c r="GU113" s="26">
        <f t="shared" si="225"/>
        <v>121298.28</v>
      </c>
      <c r="GV113" s="26">
        <f t="shared" si="225"/>
        <v>121298.28</v>
      </c>
      <c r="GW113" s="26">
        <f t="shared" si="225"/>
        <v>121298.28</v>
      </c>
      <c r="GX113" s="26">
        <f t="shared" si="225"/>
        <v>121298.28</v>
      </c>
      <c r="GY113" s="26">
        <f t="shared" si="225"/>
        <v>121298.28</v>
      </c>
      <c r="GZ113" s="26">
        <f t="shared" si="225"/>
        <v>121298.28</v>
      </c>
      <c r="HA113" s="26">
        <f t="shared" si="225"/>
        <v>121298.28</v>
      </c>
      <c r="HB113" s="26">
        <f t="shared" si="225"/>
        <v>121298.28</v>
      </c>
      <c r="HC113" s="26">
        <f t="shared" si="225"/>
        <v>121298.28</v>
      </c>
      <c r="HD113" s="26">
        <f t="shared" si="225"/>
        <v>121298.28</v>
      </c>
      <c r="HE113" s="26">
        <f t="shared" si="225"/>
        <v>121298.28</v>
      </c>
      <c r="HF113" s="26">
        <f t="shared" si="225"/>
        <v>121298.28</v>
      </c>
      <c r="HG113" s="26">
        <f t="shared" si="225"/>
        <v>121298.28</v>
      </c>
      <c r="HH113" s="26">
        <f t="shared" si="225"/>
        <v>121298.28</v>
      </c>
      <c r="HI113" s="26">
        <f t="shared" si="225"/>
        <v>121298.28</v>
      </c>
      <c r="HJ113" s="26">
        <f t="shared" si="225"/>
        <v>121298.28</v>
      </c>
      <c r="HK113" s="26">
        <f t="shared" si="225"/>
        <v>121298.28</v>
      </c>
      <c r="HL113" s="26">
        <f t="shared" si="225"/>
        <v>121298.28</v>
      </c>
      <c r="HM113" s="26">
        <f t="shared" si="225"/>
        <v>121298.28</v>
      </c>
      <c r="HN113" s="26">
        <f t="shared" si="225"/>
        <v>121298.28</v>
      </c>
      <c r="HO113" s="26">
        <f t="shared" si="225"/>
        <v>121298.28</v>
      </c>
      <c r="HP113" s="26">
        <f t="shared" si="225"/>
        <v>121298.28</v>
      </c>
      <c r="HQ113" s="26">
        <f t="shared" si="225"/>
        <v>121298.28</v>
      </c>
      <c r="HR113" s="26">
        <f t="shared" si="225"/>
        <v>121298.28</v>
      </c>
      <c r="HS113" s="26">
        <f t="shared" si="225"/>
        <v>121298.28</v>
      </c>
      <c r="HT113" s="26">
        <f t="shared" si="225"/>
        <v>121298.28</v>
      </c>
      <c r="HU113" s="26">
        <f t="shared" si="225"/>
        <v>121298.28</v>
      </c>
      <c r="HV113" s="26">
        <f t="shared" si="225"/>
        <v>121298.28</v>
      </c>
      <c r="HW113" s="26">
        <f t="shared" si="225"/>
        <v>121298.28</v>
      </c>
      <c r="HX113" s="26">
        <f t="shared" si="225"/>
        <v>121298.28</v>
      </c>
      <c r="HY113" s="26">
        <f t="shared" si="225"/>
        <v>121298.28</v>
      </c>
      <c r="HZ113" s="26">
        <f t="shared" si="225"/>
        <v>121298.28</v>
      </c>
      <c r="IA113" s="26">
        <f t="shared" si="225"/>
        <v>121298.28</v>
      </c>
      <c r="IB113" s="26">
        <f t="shared" si="225"/>
        <v>121298.28</v>
      </c>
      <c r="IC113" s="26">
        <f t="shared" si="225"/>
        <v>121298.28</v>
      </c>
      <c r="ID113" s="26">
        <f t="shared" si="225"/>
        <v>121298.28</v>
      </c>
      <c r="IE113" s="26">
        <f t="shared" si="225"/>
        <v>121298.28</v>
      </c>
      <c r="IF113" s="26">
        <f t="shared" si="225"/>
        <v>121298.28</v>
      </c>
      <c r="IG113" s="26">
        <f t="shared" si="225"/>
        <v>121298.28</v>
      </c>
      <c r="IH113" s="26">
        <f t="shared" si="225"/>
        <v>121298.28</v>
      </c>
      <c r="II113" s="26">
        <f t="shared" si="225"/>
        <v>121298.28</v>
      </c>
      <c r="IJ113" s="26">
        <f t="shared" si="225"/>
        <v>121298.28</v>
      </c>
      <c r="IK113" s="26">
        <f t="shared" si="225"/>
        <v>121298.28</v>
      </c>
      <c r="IL113" s="26">
        <f t="shared" si="225"/>
        <v>121298.28</v>
      </c>
      <c r="IM113" s="26">
        <f t="shared" si="225"/>
        <v>121298.28</v>
      </c>
      <c r="IN113" s="26">
        <f t="shared" si="225"/>
        <v>121298.28</v>
      </c>
      <c r="IO113" s="26">
        <f t="shared" si="225"/>
        <v>121298.28</v>
      </c>
      <c r="IP113" s="26">
        <f t="shared" si="225"/>
        <v>121298.28</v>
      </c>
      <c r="IQ113" s="26">
        <f t="shared" si="225"/>
        <v>121298.28</v>
      </c>
      <c r="IR113" s="26">
        <f t="shared" si="225"/>
        <v>121298.28</v>
      </c>
      <c r="IS113" s="26">
        <f t="shared" si="225"/>
        <v>121298.28</v>
      </c>
      <c r="IT113" s="26">
        <f t="shared" si="225"/>
        <v>121298.28</v>
      </c>
      <c r="IU113" s="26">
        <f t="shared" si="225"/>
        <v>121298.28</v>
      </c>
      <c r="IV113" s="26">
        <f t="shared" si="225"/>
        <v>121298.28</v>
      </c>
      <c r="IW113" s="26">
        <f t="shared" si="225"/>
        <v>121298.28</v>
      </c>
      <c r="IX113" s="26">
        <f t="shared" si="225"/>
        <v>121298.28</v>
      </c>
      <c r="IY113" s="26">
        <f t="shared" si="225"/>
        <v>121298.28</v>
      </c>
      <c r="IZ113" s="26">
        <f t="shared" ref="IZ113:LK113" si="226">+IZ98+IZ99+IZ104</f>
        <v>121298.28</v>
      </c>
      <c r="JA113" s="26">
        <f t="shared" si="226"/>
        <v>121298.28</v>
      </c>
      <c r="JB113" s="26">
        <f t="shared" si="226"/>
        <v>121298.28</v>
      </c>
      <c r="JC113" s="26">
        <f t="shared" si="226"/>
        <v>121298.28</v>
      </c>
      <c r="JD113" s="26">
        <f t="shared" si="226"/>
        <v>121298.28</v>
      </c>
      <c r="JE113" s="26">
        <f t="shared" si="226"/>
        <v>121298.28</v>
      </c>
      <c r="JF113" s="26">
        <f t="shared" si="226"/>
        <v>121298.28</v>
      </c>
      <c r="JG113" s="26">
        <f t="shared" si="226"/>
        <v>121298.28</v>
      </c>
      <c r="JH113" s="26">
        <f t="shared" si="226"/>
        <v>121298.28</v>
      </c>
      <c r="JI113" s="26">
        <f t="shared" si="226"/>
        <v>121298.28</v>
      </c>
      <c r="JJ113" s="26">
        <f t="shared" si="226"/>
        <v>121298.28</v>
      </c>
      <c r="JK113" s="26">
        <f t="shared" si="226"/>
        <v>121298.28</v>
      </c>
      <c r="JL113" s="26">
        <f t="shared" si="226"/>
        <v>121298.28</v>
      </c>
      <c r="JM113" s="26">
        <f t="shared" si="226"/>
        <v>121298.28</v>
      </c>
      <c r="JN113" s="26">
        <f t="shared" si="226"/>
        <v>121298.28</v>
      </c>
      <c r="JO113" s="26">
        <f t="shared" si="226"/>
        <v>121298.28</v>
      </c>
      <c r="JP113" s="26">
        <f t="shared" si="226"/>
        <v>121298.28</v>
      </c>
      <c r="JQ113" s="26">
        <f t="shared" si="226"/>
        <v>121298.28</v>
      </c>
      <c r="JR113" s="26">
        <f t="shared" si="226"/>
        <v>121298.28</v>
      </c>
      <c r="JS113" s="26">
        <f t="shared" si="226"/>
        <v>121298.28</v>
      </c>
      <c r="JT113" s="26">
        <f t="shared" si="226"/>
        <v>121298.28</v>
      </c>
      <c r="JU113" s="26">
        <f t="shared" si="226"/>
        <v>121298.28</v>
      </c>
      <c r="JV113" s="26">
        <f t="shared" si="226"/>
        <v>121298.28</v>
      </c>
      <c r="JW113" s="26">
        <f t="shared" si="226"/>
        <v>121298.28</v>
      </c>
      <c r="JX113" s="26">
        <f t="shared" si="226"/>
        <v>121298.28</v>
      </c>
      <c r="JY113" s="26">
        <f t="shared" si="226"/>
        <v>121298.28</v>
      </c>
      <c r="JZ113" s="26">
        <f t="shared" si="226"/>
        <v>121298.28</v>
      </c>
      <c r="KA113" s="26">
        <f t="shared" si="226"/>
        <v>121298.28</v>
      </c>
      <c r="KB113" s="26">
        <f t="shared" si="226"/>
        <v>121298.28</v>
      </c>
      <c r="KC113" s="26">
        <f t="shared" si="226"/>
        <v>121298.28</v>
      </c>
      <c r="KD113" s="26">
        <f t="shared" si="226"/>
        <v>121298.28</v>
      </c>
      <c r="KE113" s="26">
        <f t="shared" si="226"/>
        <v>121298.28</v>
      </c>
      <c r="KF113" s="26">
        <f t="shared" si="226"/>
        <v>121298.28</v>
      </c>
      <c r="KG113" s="26">
        <f t="shared" si="226"/>
        <v>121298.28</v>
      </c>
      <c r="KH113" s="26">
        <f t="shared" si="226"/>
        <v>121298.28</v>
      </c>
      <c r="KI113" s="26">
        <f t="shared" si="226"/>
        <v>121298.28</v>
      </c>
      <c r="KJ113" s="26">
        <f t="shared" si="226"/>
        <v>121298.28</v>
      </c>
      <c r="KK113" s="26">
        <f t="shared" si="226"/>
        <v>121298.28</v>
      </c>
      <c r="KL113" s="26">
        <f t="shared" si="226"/>
        <v>121298.28</v>
      </c>
      <c r="KM113" s="26">
        <f t="shared" si="226"/>
        <v>121298.28</v>
      </c>
      <c r="KN113" s="26">
        <f t="shared" si="226"/>
        <v>121298.28</v>
      </c>
      <c r="KO113" s="26">
        <f t="shared" si="226"/>
        <v>121298.28</v>
      </c>
      <c r="KP113" s="26">
        <f t="shared" si="226"/>
        <v>121298.28</v>
      </c>
      <c r="KQ113" s="26">
        <f t="shared" si="226"/>
        <v>121298.28</v>
      </c>
      <c r="KR113" s="26">
        <f t="shared" si="226"/>
        <v>121298.28</v>
      </c>
      <c r="KS113" s="26">
        <f t="shared" si="226"/>
        <v>121298.28</v>
      </c>
      <c r="KT113" s="26">
        <f t="shared" si="226"/>
        <v>121298.28</v>
      </c>
      <c r="KU113" s="26">
        <f t="shared" si="226"/>
        <v>121298.28</v>
      </c>
      <c r="KV113" s="26">
        <f t="shared" si="226"/>
        <v>121298.28</v>
      </c>
      <c r="KW113" s="26">
        <f t="shared" si="226"/>
        <v>121298.28</v>
      </c>
      <c r="KX113" s="26">
        <f t="shared" si="226"/>
        <v>121298.28</v>
      </c>
      <c r="KY113" s="26">
        <f t="shared" si="226"/>
        <v>121298.28</v>
      </c>
      <c r="KZ113" s="26">
        <f t="shared" si="226"/>
        <v>121298.28</v>
      </c>
      <c r="LA113" s="26">
        <f t="shared" si="226"/>
        <v>121298.28</v>
      </c>
      <c r="LB113" s="26">
        <f t="shared" si="226"/>
        <v>121298.28</v>
      </c>
      <c r="LC113" s="26">
        <f t="shared" si="226"/>
        <v>121298.28</v>
      </c>
      <c r="LD113" s="26">
        <f t="shared" si="226"/>
        <v>121298.28</v>
      </c>
      <c r="LE113" s="26">
        <f t="shared" si="226"/>
        <v>121298.28</v>
      </c>
      <c r="LF113" s="26">
        <f t="shared" si="226"/>
        <v>121298.28</v>
      </c>
      <c r="LG113" s="26">
        <f t="shared" si="226"/>
        <v>121298.28</v>
      </c>
      <c r="LH113" s="26">
        <f t="shared" si="226"/>
        <v>121298.28</v>
      </c>
      <c r="LI113" s="26">
        <f t="shared" si="226"/>
        <v>121298.28</v>
      </c>
      <c r="LJ113" s="26">
        <f t="shared" si="226"/>
        <v>121298.28</v>
      </c>
      <c r="LK113" s="26">
        <f t="shared" si="226"/>
        <v>121298.28</v>
      </c>
      <c r="LL113" s="26">
        <f t="shared" ref="LL113:NB113" si="227">+LL98+LL99+LL104</f>
        <v>121298.28</v>
      </c>
      <c r="LM113" s="26">
        <f t="shared" si="227"/>
        <v>121298.28</v>
      </c>
      <c r="LN113" s="26">
        <f t="shared" si="227"/>
        <v>121298.28</v>
      </c>
      <c r="LO113" s="26">
        <f t="shared" si="227"/>
        <v>121298.28</v>
      </c>
      <c r="LP113" s="26">
        <f t="shared" si="227"/>
        <v>121298.28</v>
      </c>
      <c r="LQ113" s="26">
        <f t="shared" si="227"/>
        <v>121298.28</v>
      </c>
      <c r="LR113" s="26">
        <f t="shared" si="227"/>
        <v>121298.28</v>
      </c>
      <c r="LS113" s="26">
        <f t="shared" si="227"/>
        <v>121298.28</v>
      </c>
      <c r="LT113" s="26">
        <f t="shared" si="227"/>
        <v>121298.28</v>
      </c>
      <c r="LU113" s="26">
        <f t="shared" si="227"/>
        <v>121298.28</v>
      </c>
      <c r="LV113" s="26">
        <f t="shared" si="227"/>
        <v>121298.28</v>
      </c>
      <c r="LW113" s="26">
        <f t="shared" si="227"/>
        <v>121298.28</v>
      </c>
      <c r="LX113" s="26">
        <f t="shared" si="227"/>
        <v>121298.28</v>
      </c>
      <c r="LY113" s="26">
        <f t="shared" si="227"/>
        <v>121298.28</v>
      </c>
      <c r="LZ113" s="26">
        <f t="shared" si="227"/>
        <v>121298.28</v>
      </c>
      <c r="MA113" s="26">
        <f t="shared" si="227"/>
        <v>121298.28</v>
      </c>
      <c r="MB113" s="26">
        <f t="shared" si="227"/>
        <v>121298.28</v>
      </c>
      <c r="MC113" s="26">
        <f t="shared" si="227"/>
        <v>121298.28</v>
      </c>
      <c r="MD113" s="26">
        <f t="shared" si="227"/>
        <v>121298.28</v>
      </c>
      <c r="ME113" s="26">
        <f t="shared" si="227"/>
        <v>121298.28</v>
      </c>
      <c r="MF113" s="26">
        <f t="shared" si="227"/>
        <v>121298.28</v>
      </c>
      <c r="MG113" s="26">
        <f t="shared" si="227"/>
        <v>121298.28</v>
      </c>
      <c r="MH113" s="26">
        <f t="shared" si="227"/>
        <v>121298.28</v>
      </c>
      <c r="MI113" s="26">
        <f t="shared" si="227"/>
        <v>121298.28</v>
      </c>
      <c r="MJ113" s="26">
        <f t="shared" si="227"/>
        <v>121298.28</v>
      </c>
      <c r="MK113" s="26">
        <f t="shared" si="227"/>
        <v>121298.28</v>
      </c>
      <c r="ML113" s="26">
        <f t="shared" si="227"/>
        <v>121298.28</v>
      </c>
      <c r="MM113" s="26">
        <f t="shared" si="227"/>
        <v>121298.28</v>
      </c>
      <c r="MN113" s="26">
        <f t="shared" si="227"/>
        <v>121298.28</v>
      </c>
      <c r="MO113" s="26">
        <f t="shared" si="227"/>
        <v>121298.28</v>
      </c>
      <c r="MP113" s="26">
        <f t="shared" si="227"/>
        <v>121298.28</v>
      </c>
      <c r="MQ113" s="26">
        <f t="shared" si="227"/>
        <v>121298.28</v>
      </c>
      <c r="MR113" s="26">
        <f t="shared" si="227"/>
        <v>121298.28</v>
      </c>
      <c r="MS113" s="26">
        <f t="shared" si="227"/>
        <v>121298.28</v>
      </c>
      <c r="MT113" s="26">
        <f t="shared" si="227"/>
        <v>121298.28</v>
      </c>
      <c r="MU113" s="26">
        <f t="shared" si="227"/>
        <v>121298.28</v>
      </c>
      <c r="MV113" s="26">
        <f t="shared" si="227"/>
        <v>121298.28</v>
      </c>
      <c r="MW113" s="26">
        <f t="shared" si="227"/>
        <v>121298.28</v>
      </c>
      <c r="MX113" s="26">
        <f t="shared" si="227"/>
        <v>121298.28</v>
      </c>
      <c r="MY113" s="26">
        <f t="shared" si="227"/>
        <v>121298.28</v>
      </c>
      <c r="MZ113" s="26">
        <f t="shared" si="227"/>
        <v>121298.28</v>
      </c>
      <c r="NA113" s="26">
        <f t="shared" si="227"/>
        <v>121298.28</v>
      </c>
      <c r="NB113" s="26">
        <f t="shared" si="227"/>
        <v>121298.28</v>
      </c>
    </row>
    <row r="114" spans="1:16384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</row>
    <row r="115" spans="1:16384">
      <c r="A115" s="28" t="s">
        <v>118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  <c r="GC115" s="29"/>
      <c r="GD115" s="29"/>
      <c r="GE115" s="29"/>
      <c r="GF115" s="29"/>
      <c r="GG115" s="29"/>
      <c r="GH115" s="29"/>
      <c r="GI115" s="29"/>
      <c r="GJ115" s="29"/>
      <c r="GK115" s="29"/>
      <c r="GL115" s="29"/>
      <c r="GM115" s="29"/>
      <c r="GN115" s="29"/>
      <c r="GO115" s="29"/>
      <c r="GP115" s="29"/>
      <c r="GQ115" s="29"/>
      <c r="GR115" s="29"/>
      <c r="GS115" s="29"/>
      <c r="GT115" s="29"/>
      <c r="GU115" s="29"/>
      <c r="GV115" s="29"/>
      <c r="GW115" s="29"/>
      <c r="GX115" s="29"/>
      <c r="GY115" s="29"/>
      <c r="GZ115" s="29"/>
      <c r="HA115" s="29"/>
      <c r="HB115" s="29"/>
      <c r="HC115" s="29"/>
      <c r="HD115" s="29"/>
      <c r="HE115" s="29"/>
      <c r="HF115" s="29"/>
      <c r="HG115" s="29"/>
      <c r="HH115" s="29"/>
      <c r="HI115" s="29"/>
      <c r="HJ115" s="29"/>
      <c r="HK115" s="29"/>
      <c r="HL115" s="29"/>
      <c r="HM115" s="29"/>
      <c r="HN115" s="29"/>
      <c r="HO115" s="29"/>
      <c r="HP115" s="29"/>
      <c r="HQ115" s="29"/>
      <c r="HR115" s="29"/>
      <c r="HS115" s="29"/>
      <c r="HT115" s="29"/>
      <c r="HU115" s="29"/>
      <c r="HV115" s="29"/>
      <c r="HW115" s="29"/>
      <c r="HX115" s="29"/>
      <c r="HY115" s="29"/>
      <c r="HZ115" s="29"/>
      <c r="IA115" s="29"/>
      <c r="IB115" s="29"/>
      <c r="IC115" s="29"/>
      <c r="ID115" s="29"/>
      <c r="IE115" s="29"/>
      <c r="IF115" s="29"/>
      <c r="IG115" s="29"/>
      <c r="IH115" s="29"/>
      <c r="II115" s="29"/>
      <c r="IJ115" s="29"/>
      <c r="IK115" s="29"/>
      <c r="IL115" s="29"/>
      <c r="IM115" s="29"/>
      <c r="IN115" s="29"/>
      <c r="IO115" s="29"/>
      <c r="IP115" s="29"/>
      <c r="IQ115" s="29"/>
      <c r="IR115" s="29"/>
      <c r="IS115" s="29"/>
      <c r="IT115" s="29"/>
      <c r="IU115" s="29"/>
      <c r="IV115" s="29"/>
      <c r="IW115" s="29"/>
      <c r="IX115" s="29"/>
      <c r="IY115" s="29"/>
      <c r="IZ115" s="29"/>
      <c r="JA115" s="29"/>
      <c r="JB115" s="29"/>
      <c r="JC115" s="29"/>
      <c r="JD115" s="29"/>
      <c r="JE115" s="29"/>
      <c r="JF115" s="29"/>
      <c r="JG115" s="29"/>
      <c r="JH115" s="29"/>
      <c r="JI115" s="29"/>
      <c r="JJ115" s="29"/>
      <c r="JK115" s="29"/>
      <c r="JL115" s="29"/>
      <c r="JM115" s="29"/>
      <c r="JN115" s="29"/>
      <c r="JO115" s="29"/>
      <c r="JP115" s="29"/>
      <c r="JQ115" s="29"/>
      <c r="JR115" s="29"/>
      <c r="JS115" s="29"/>
      <c r="JT115" s="29"/>
      <c r="JU115" s="29"/>
      <c r="JV115" s="29"/>
      <c r="JW115" s="29"/>
      <c r="JX115" s="29"/>
      <c r="JY115" s="29"/>
      <c r="JZ115" s="29"/>
      <c r="KA115" s="29"/>
      <c r="KB115" s="29"/>
      <c r="KC115" s="29"/>
      <c r="KD115" s="29"/>
      <c r="KE115" s="29"/>
      <c r="KF115" s="29"/>
      <c r="KG115" s="29"/>
      <c r="KH115" s="29"/>
      <c r="KI115" s="29"/>
      <c r="KJ115" s="29"/>
      <c r="KK115" s="29"/>
      <c r="KL115" s="29"/>
      <c r="KM115" s="29"/>
      <c r="KN115" s="29"/>
      <c r="KO115" s="29"/>
      <c r="KP115" s="29"/>
      <c r="KQ115" s="29"/>
      <c r="KR115" s="29"/>
      <c r="KS115" s="29"/>
      <c r="KT115" s="29"/>
      <c r="KU115" s="29"/>
      <c r="KV115" s="29"/>
      <c r="KW115" s="29"/>
      <c r="KX115" s="29"/>
      <c r="KY115" s="29"/>
      <c r="KZ115" s="29"/>
      <c r="LA115" s="29"/>
      <c r="LB115" s="29"/>
      <c r="LC115" s="29"/>
      <c r="LD115" s="29"/>
      <c r="LE115" s="29"/>
      <c r="LF115" s="29"/>
      <c r="LG115" s="29"/>
      <c r="LH115" s="29"/>
      <c r="LI115" s="29"/>
      <c r="LJ115" s="29"/>
      <c r="LK115" s="29"/>
      <c r="LL115" s="29"/>
      <c r="LM115" s="29"/>
      <c r="LN115" s="29"/>
      <c r="LO115" s="29"/>
      <c r="LP115" s="29"/>
      <c r="LQ115" s="29"/>
      <c r="LR115" s="29"/>
      <c r="LS115" s="29"/>
      <c r="LT115" s="29"/>
      <c r="LU115" s="29"/>
      <c r="LV115" s="29"/>
      <c r="LW115" s="29"/>
      <c r="LX115" s="29"/>
      <c r="LY115" s="29"/>
      <c r="LZ115" s="29"/>
      <c r="MA115" s="29"/>
      <c r="MB115" s="29"/>
      <c r="MC115" s="29"/>
      <c r="MD115" s="29"/>
      <c r="ME115" s="29"/>
      <c r="MF115" s="29"/>
      <c r="MG115" s="29"/>
      <c r="MH115" s="29"/>
      <c r="MI115" s="29"/>
      <c r="MJ115" s="29"/>
      <c r="MK115" s="29"/>
      <c r="ML115" s="29"/>
      <c r="MM115" s="29"/>
      <c r="MN115" s="29"/>
      <c r="MO115" s="29"/>
      <c r="MP115" s="29"/>
      <c r="MQ115" s="29"/>
      <c r="MR115" s="29"/>
      <c r="MS115" s="29"/>
      <c r="MT115" s="29"/>
      <c r="MU115" s="29"/>
      <c r="MV115" s="29"/>
      <c r="MW115" s="29"/>
      <c r="MX115" s="29"/>
      <c r="MY115" s="29"/>
      <c r="MZ115" s="29"/>
      <c r="NA115" s="29"/>
      <c r="NB115" s="29"/>
    </row>
    <row r="116" spans="1:16384">
      <c r="A116" s="25" t="s">
        <v>198</v>
      </c>
      <c r="B116" s="39">
        <f>+'[1]Saldo Bancos'!F8</f>
        <v>205.59000000000015</v>
      </c>
      <c r="C116" s="39">
        <f>+'[1]Saldo Bancos'!G8</f>
        <v>205.59000000000015</v>
      </c>
      <c r="D116" s="39">
        <f>+'[1]Saldo Bancos'!H8</f>
        <v>205.59000000000015</v>
      </c>
      <c r="E116" s="39">
        <f>+'[1]Saldo Bancos'!I8</f>
        <v>205.59000000000015</v>
      </c>
      <c r="F116" s="39">
        <f>+'[1]Saldo Bancos'!J8</f>
        <v>205.59000000000015</v>
      </c>
      <c r="G116" s="39">
        <f>+'[1]Saldo Bancos'!K8</f>
        <v>205.59000000000015</v>
      </c>
      <c r="H116" s="39">
        <f>+'[1]Saldo Bancos'!L8</f>
        <v>205.59000000000015</v>
      </c>
      <c r="I116" s="39">
        <f>+'[1]Saldo Bancos'!M8</f>
        <v>205.59000000000015</v>
      </c>
      <c r="J116" s="39">
        <f>+'[1]Saldo Bancos'!N8</f>
        <v>205.59000000000015</v>
      </c>
      <c r="K116" s="39">
        <f>+'[1]Saldo Bancos'!O8</f>
        <v>205.59000000000015</v>
      </c>
      <c r="L116" s="39">
        <f>+'[1]Saldo Bancos'!P8</f>
        <v>205.59000000000015</v>
      </c>
      <c r="M116" s="39">
        <f>+'[1]Saldo Bancos'!Q8</f>
        <v>205.59000000000015</v>
      </c>
      <c r="N116" s="39">
        <f>+'[1]Saldo Bancos'!R8</f>
        <v>205.59000000000015</v>
      </c>
      <c r="O116" s="39">
        <f>+'[1]Saldo Bancos'!S8</f>
        <v>205.59000000000015</v>
      </c>
      <c r="P116" s="39">
        <f>+'[1]Saldo Bancos'!T8</f>
        <v>205.59000000000015</v>
      </c>
      <c r="Q116" s="39">
        <f>+'[1]Saldo Bancos'!U8</f>
        <v>205.59000000000015</v>
      </c>
      <c r="R116" s="39">
        <f>+'[1]Saldo Bancos'!V8</f>
        <v>205.59000000000015</v>
      </c>
      <c r="S116" s="39">
        <f>+'[1]Saldo Bancos'!W8</f>
        <v>205.59000000000015</v>
      </c>
      <c r="T116" s="39">
        <f>+'[1]Saldo Bancos'!X8</f>
        <v>205.59000000000015</v>
      </c>
      <c r="U116" s="39">
        <f>+'[1]Saldo Bancos'!Y8</f>
        <v>205.59000000000015</v>
      </c>
      <c r="V116" s="39">
        <f>+'[1]Saldo Bancos'!Z8</f>
        <v>205.59000000000015</v>
      </c>
      <c r="W116" s="39">
        <f>+'[1]Saldo Bancos'!AA8</f>
        <v>205.59000000000015</v>
      </c>
      <c r="X116" s="39">
        <f>+'[1]Saldo Bancos'!AB8</f>
        <v>205.59000000000015</v>
      </c>
      <c r="Y116" s="39">
        <f>+'[1]Saldo Bancos'!AC8</f>
        <v>205.59000000000015</v>
      </c>
      <c r="Z116" s="39">
        <f>+'[1]Saldo Bancos'!AD8</f>
        <v>205.59000000000015</v>
      </c>
      <c r="AA116" s="39">
        <f>+'[1]Saldo Bancos'!AE8</f>
        <v>205.59000000000015</v>
      </c>
      <c r="AB116" s="39">
        <f>+'[1]Saldo Bancos'!AF8</f>
        <v>205.59000000000015</v>
      </c>
      <c r="AC116" s="39">
        <f>+'[1]Saldo Bancos'!AG8</f>
        <v>205.59000000000015</v>
      </c>
      <c r="AD116" s="39">
        <f>+'[1]Saldo Bancos'!AH8</f>
        <v>205.59000000000015</v>
      </c>
      <c r="AE116" s="39">
        <f>+'[1]Saldo Bancos'!AI8</f>
        <v>205.59000000000015</v>
      </c>
      <c r="AF116" s="39">
        <f>+'[1]Saldo Bancos'!AJ8</f>
        <v>205.59000000000015</v>
      </c>
      <c r="AG116" s="39">
        <f>+'[1]Saldo Bancos'!AK8</f>
        <v>205.59000000000015</v>
      </c>
      <c r="AH116" s="39">
        <f>+'[1]Saldo Bancos'!AL8</f>
        <v>205.59000000000015</v>
      </c>
      <c r="AI116" s="39">
        <f>+'[1]Saldo Bancos'!AM8</f>
        <v>205.59000000000015</v>
      </c>
      <c r="AJ116" s="39">
        <f>+'[1]Saldo Bancos'!AN8</f>
        <v>205.59000000000015</v>
      </c>
      <c r="AK116" s="39">
        <f>+'[1]Saldo Bancos'!AO8</f>
        <v>205.59000000000015</v>
      </c>
      <c r="AL116" s="39">
        <f>+'[1]Saldo Bancos'!AP8</f>
        <v>205.59000000000015</v>
      </c>
      <c r="AM116" s="39">
        <f>+'[1]Saldo Bancos'!AQ8</f>
        <v>205.59000000000015</v>
      </c>
      <c r="AN116" s="39">
        <f>+'[1]Saldo Bancos'!AR8</f>
        <v>205.59000000000015</v>
      </c>
      <c r="AO116" s="39">
        <f>+'[1]Saldo Bancos'!AS8</f>
        <v>205.59000000000015</v>
      </c>
      <c r="AP116" s="39">
        <f>+'[1]Saldo Bancos'!AT8</f>
        <v>205.59000000000015</v>
      </c>
      <c r="AQ116" s="39">
        <f>+'[1]Saldo Bancos'!AU8</f>
        <v>205.59000000000015</v>
      </c>
      <c r="AR116" s="39">
        <f>+'[1]Saldo Bancos'!AV8</f>
        <v>205.59000000000015</v>
      </c>
      <c r="AS116" s="39">
        <f>+'[1]Saldo Bancos'!AW8</f>
        <v>205.59000000000015</v>
      </c>
      <c r="AT116" s="39">
        <f>+'[1]Saldo Bancos'!AX8</f>
        <v>205.59000000000015</v>
      </c>
      <c r="AU116" s="39">
        <f>+'[1]Saldo Bancos'!AY8</f>
        <v>205.59000000000015</v>
      </c>
      <c r="AV116" s="39">
        <f>+'[1]Saldo Bancos'!AZ8</f>
        <v>205.59000000000015</v>
      </c>
      <c r="AW116" s="39">
        <f>+'[1]Saldo Bancos'!BA8</f>
        <v>205.59000000000015</v>
      </c>
      <c r="AX116" s="39">
        <f>+'[1]Saldo Bancos'!BB8</f>
        <v>205.59000000000015</v>
      </c>
      <c r="AY116" s="39">
        <f>+'[1]Saldo Bancos'!BC8</f>
        <v>205.59000000000015</v>
      </c>
      <c r="AZ116" s="39">
        <f>+'[1]Saldo Bancos'!BD8</f>
        <v>205.59000000000015</v>
      </c>
      <c r="BA116" s="39">
        <f>+'[1]Saldo Bancos'!BE8</f>
        <v>205.59000000000015</v>
      </c>
      <c r="BB116" s="39">
        <f>+'[1]Saldo Bancos'!BF8</f>
        <v>205.59000000000015</v>
      </c>
      <c r="BC116" s="39">
        <f>+'[1]Saldo Bancos'!BG8</f>
        <v>205.59000000000015</v>
      </c>
      <c r="BD116" s="39">
        <f>+'[1]Saldo Bancos'!BH8</f>
        <v>205.59000000000015</v>
      </c>
      <c r="BE116" s="39">
        <f>+'[1]Saldo Bancos'!BI8</f>
        <v>205.59000000000015</v>
      </c>
      <c r="BF116" s="39">
        <f>+'[1]Saldo Bancos'!BJ8</f>
        <v>205.59000000000015</v>
      </c>
      <c r="BG116" s="39">
        <f>+'[1]Saldo Bancos'!BK8</f>
        <v>205.59000000000015</v>
      </c>
      <c r="BH116" s="39">
        <f>+'[1]Saldo Bancos'!BL8</f>
        <v>205.59000000000015</v>
      </c>
      <c r="BI116" s="39">
        <f>+'[1]Saldo Bancos'!BM8</f>
        <v>205.59000000000015</v>
      </c>
      <c r="BJ116" s="39">
        <f>+'[1]Saldo Bancos'!BN8</f>
        <v>205.59000000000015</v>
      </c>
      <c r="BK116" s="39">
        <f>+'[1]Saldo Bancos'!BO8</f>
        <v>205.59000000000015</v>
      </c>
      <c r="BL116" s="39">
        <f>+'[1]Saldo Bancos'!BP8</f>
        <v>205.59000000000015</v>
      </c>
      <c r="BM116" s="39">
        <f>+'[1]Saldo Bancos'!BQ8</f>
        <v>205.59000000000015</v>
      </c>
      <c r="BN116" s="39">
        <f>+'[1]Saldo Bancos'!BR8</f>
        <v>205.59000000000015</v>
      </c>
      <c r="BO116" s="39">
        <f>+'[1]Saldo Bancos'!BS8</f>
        <v>205.59000000000015</v>
      </c>
      <c r="BP116" s="39">
        <f>+'[1]Saldo Bancos'!BT8</f>
        <v>205.59000000000015</v>
      </c>
      <c r="BQ116" s="39">
        <f>+'[1]Saldo Bancos'!BU8</f>
        <v>205.59000000000015</v>
      </c>
      <c r="BR116" s="39">
        <f>+'[1]Saldo Bancos'!BV8</f>
        <v>205.59000000000015</v>
      </c>
      <c r="BS116" s="39">
        <f>+'[1]Saldo Bancos'!BW8</f>
        <v>205.59000000000015</v>
      </c>
      <c r="BT116" s="39">
        <f>+'[1]Saldo Bancos'!BX8</f>
        <v>205.59000000000015</v>
      </c>
      <c r="BU116" s="39">
        <f>+'[1]Saldo Bancos'!BY8</f>
        <v>205.59000000000015</v>
      </c>
      <c r="BV116" s="39">
        <f>+'[1]Saldo Bancos'!BZ8</f>
        <v>205.59000000000015</v>
      </c>
      <c r="BW116" s="39">
        <f>+'[1]Saldo Bancos'!CA8</f>
        <v>205.59000000000015</v>
      </c>
      <c r="BX116" s="39">
        <f>+'[1]Saldo Bancos'!CB8</f>
        <v>205.59000000000015</v>
      </c>
      <c r="BY116" s="39">
        <f>+'[1]Saldo Bancos'!CC8</f>
        <v>205.59000000000015</v>
      </c>
      <c r="BZ116" s="39">
        <f>+'[1]Saldo Bancos'!CD8</f>
        <v>205.59000000000015</v>
      </c>
      <c r="CA116" s="39">
        <f>+'[1]Saldo Bancos'!CE8</f>
        <v>205.59000000000015</v>
      </c>
      <c r="CB116" s="39">
        <f>+'[1]Saldo Bancos'!CF8</f>
        <v>205.59000000000015</v>
      </c>
      <c r="CC116" s="39">
        <f>+'[1]Saldo Bancos'!CG8</f>
        <v>205.59000000000015</v>
      </c>
      <c r="CD116" s="39">
        <f>+'[1]Saldo Bancos'!CH8</f>
        <v>205.59000000000015</v>
      </c>
      <c r="CE116" s="39">
        <f>+'[1]Saldo Bancos'!CI8</f>
        <v>205.59000000000015</v>
      </c>
      <c r="CF116" s="39">
        <f>+'[1]Saldo Bancos'!CJ8</f>
        <v>205.59000000000015</v>
      </c>
      <c r="CG116" s="39">
        <f>+'[1]Saldo Bancos'!CK8</f>
        <v>205.59000000000015</v>
      </c>
      <c r="CH116" s="39">
        <f>+'[1]Saldo Bancos'!CL8</f>
        <v>205.59000000000015</v>
      </c>
      <c r="CI116" s="39">
        <f>+'[1]Saldo Bancos'!CM8</f>
        <v>205.59000000000015</v>
      </c>
      <c r="CJ116" s="39">
        <f>+'Saldo Bancos'!CN8</f>
        <v>205.59000000000015</v>
      </c>
      <c r="CK116" s="39">
        <f>+'Saldo Bancos'!CO8</f>
        <v>205.59000000000015</v>
      </c>
      <c r="CL116" s="39">
        <f>+'Saldo Bancos'!CP8</f>
        <v>205.59000000000015</v>
      </c>
      <c r="CM116" s="39">
        <f>+'Saldo Bancos'!CQ8</f>
        <v>205.59000000000015</v>
      </c>
      <c r="CN116" s="39">
        <f>+'Saldo Bancos'!CR8</f>
        <v>205.59000000000015</v>
      </c>
      <c r="CO116" s="39">
        <f>+'Saldo Bancos'!CS8</f>
        <v>205.59000000000015</v>
      </c>
      <c r="CP116" s="39">
        <f>+'Saldo Bancos'!CT8</f>
        <v>205.59000000000015</v>
      </c>
      <c r="CQ116" s="39">
        <f>+'Saldo Bancos'!CU8</f>
        <v>205.59000000000015</v>
      </c>
      <c r="CR116" s="39">
        <f>+'Saldo Bancos'!CV8</f>
        <v>205.59000000000015</v>
      </c>
      <c r="CS116" s="39">
        <f>+'Saldo Bancos'!CW8</f>
        <v>205.59000000000015</v>
      </c>
      <c r="CT116" s="39">
        <f>+'Saldo Bancos'!CX8</f>
        <v>205.59000000000015</v>
      </c>
      <c r="CU116" s="39">
        <f>+'Saldo Bancos'!CY8</f>
        <v>205.59000000000015</v>
      </c>
      <c r="CV116" s="39">
        <f>+'Saldo Bancos'!CZ8</f>
        <v>205.59000000000015</v>
      </c>
      <c r="CW116" s="39">
        <f>+'Saldo Bancos'!DA8</f>
        <v>205.59000000000015</v>
      </c>
      <c r="CX116" s="39">
        <f>+'Saldo Bancos'!DB8</f>
        <v>205.59000000000015</v>
      </c>
      <c r="CY116" s="39">
        <f>+'Saldo Bancos'!DC8</f>
        <v>205.59000000000015</v>
      </c>
      <c r="CZ116" s="39">
        <f>+'Saldo Bancos'!DD8</f>
        <v>205.59000000000015</v>
      </c>
      <c r="DA116" s="39">
        <f>+'Saldo Bancos'!DE8</f>
        <v>205.59000000000015</v>
      </c>
      <c r="DB116" s="39">
        <f>+'Saldo Bancos'!DF8</f>
        <v>205.59000000000015</v>
      </c>
      <c r="DC116" s="39">
        <f>+'Saldo Bancos'!DG8</f>
        <v>205.59000000000015</v>
      </c>
      <c r="DD116" s="39">
        <f>+'Saldo Bancos'!DH8</f>
        <v>205.59000000000015</v>
      </c>
      <c r="DE116" s="39">
        <f>+'Saldo Bancos'!DI8</f>
        <v>205.59000000000015</v>
      </c>
      <c r="DF116" s="39">
        <f>+'Saldo Bancos'!DJ8</f>
        <v>205.59000000000015</v>
      </c>
      <c r="DG116" s="39">
        <f>+'Saldo Bancos'!DK8</f>
        <v>205.59000000000015</v>
      </c>
      <c r="DH116" s="39">
        <f>+'Saldo Bancos'!DL8</f>
        <v>205.59000000000015</v>
      </c>
      <c r="DI116" s="39">
        <f>+'Saldo Bancos'!DM8</f>
        <v>205.59000000000015</v>
      </c>
      <c r="DJ116" s="39">
        <f>+'Saldo Bancos'!DN8</f>
        <v>205.59000000000015</v>
      </c>
      <c r="DK116" s="39">
        <f>+'Saldo Bancos'!DO8</f>
        <v>205.59000000000015</v>
      </c>
      <c r="DL116" s="39">
        <f>+'Saldo Bancos'!DP8</f>
        <v>205.59000000000015</v>
      </c>
      <c r="DM116" s="39">
        <f>+'Saldo Bancos'!DQ8</f>
        <v>205.59000000000015</v>
      </c>
      <c r="DN116" s="39">
        <f>+'Saldo Bancos'!DR8</f>
        <v>205.59000000000015</v>
      </c>
      <c r="DO116" s="39">
        <f>+'Saldo Bancos'!DS8</f>
        <v>0</v>
      </c>
      <c r="DP116" s="39">
        <f>+'Saldo Bancos'!DT8</f>
        <v>0</v>
      </c>
      <c r="DQ116" s="39">
        <f>+'Saldo Bancos'!DU8</f>
        <v>0</v>
      </c>
      <c r="DR116" s="39">
        <f>+'Saldo Bancos'!DV8</f>
        <v>0</v>
      </c>
      <c r="DS116" s="39">
        <f>+'Saldo Bancos'!DW8</f>
        <v>0</v>
      </c>
      <c r="DT116" s="39">
        <f>+'Saldo Bancos'!DX8</f>
        <v>0</v>
      </c>
      <c r="DU116" s="39">
        <f>+'Saldo Bancos'!DY8</f>
        <v>0</v>
      </c>
      <c r="DV116" s="39">
        <f>+'Saldo Bancos'!DZ8</f>
        <v>0</v>
      </c>
      <c r="DW116" s="39">
        <f>+'Saldo Bancos'!EA8</f>
        <v>0</v>
      </c>
      <c r="DX116" s="39">
        <f>+'Saldo Bancos'!EB8</f>
        <v>0</v>
      </c>
      <c r="DY116" s="39">
        <f>+'Saldo Bancos'!EC8</f>
        <v>0</v>
      </c>
      <c r="DZ116" s="39">
        <f>+'Saldo Bancos'!ED8</f>
        <v>0</v>
      </c>
      <c r="EA116" s="39">
        <f>+'Saldo Bancos'!EE8</f>
        <v>0</v>
      </c>
      <c r="EB116" s="39">
        <f>+'Saldo Bancos'!EF8</f>
        <v>0</v>
      </c>
      <c r="EC116" s="39">
        <f>+'Saldo Bancos'!EG8</f>
        <v>0</v>
      </c>
      <c r="ED116" s="39">
        <f>+'Saldo Bancos'!EH8</f>
        <v>0</v>
      </c>
      <c r="EE116" s="39">
        <f>+'Saldo Bancos'!EI8</f>
        <v>0</v>
      </c>
      <c r="EF116" s="39">
        <f>+'Saldo Bancos'!EJ8</f>
        <v>0</v>
      </c>
      <c r="EG116" s="39">
        <f>+'Saldo Bancos'!EK8</f>
        <v>0</v>
      </c>
      <c r="EH116" s="39">
        <f>+'Saldo Bancos'!EL8</f>
        <v>0</v>
      </c>
      <c r="EI116" s="39">
        <f>+'Saldo Bancos'!EM8</f>
        <v>0</v>
      </c>
      <c r="EJ116" s="39">
        <f>+'Saldo Bancos'!EN8</f>
        <v>0</v>
      </c>
      <c r="EK116" s="39">
        <f>+'Saldo Bancos'!EO8</f>
        <v>0</v>
      </c>
      <c r="EL116" s="39">
        <f>+'Saldo Bancos'!EP8</f>
        <v>0</v>
      </c>
      <c r="EM116" s="39">
        <f>+'Saldo Bancos'!EQ8</f>
        <v>0</v>
      </c>
      <c r="EN116" s="39">
        <f>+'Saldo Bancos'!ER8</f>
        <v>0</v>
      </c>
      <c r="EO116" s="39">
        <f>+'Saldo Bancos'!ES8</f>
        <v>0</v>
      </c>
      <c r="EP116" s="39">
        <f>+'Saldo Bancos'!ET8</f>
        <v>0</v>
      </c>
      <c r="EQ116" s="39">
        <f>+'Saldo Bancos'!EU8</f>
        <v>0</v>
      </c>
      <c r="ER116" s="39">
        <f>+'Saldo Bancos'!EV8</f>
        <v>0</v>
      </c>
      <c r="ES116" s="39">
        <f>+'Saldo Bancos'!EW8</f>
        <v>0</v>
      </c>
      <c r="ET116" s="39">
        <f>+'Saldo Bancos'!EX8</f>
        <v>0</v>
      </c>
      <c r="EU116" s="39">
        <f>+'Saldo Bancos'!EY8</f>
        <v>0</v>
      </c>
      <c r="EV116" s="39">
        <f>+'Saldo Bancos'!EZ8</f>
        <v>0</v>
      </c>
      <c r="EW116" s="39">
        <f>+'Saldo Bancos'!FA8</f>
        <v>0</v>
      </c>
      <c r="EX116" s="39">
        <f>+'Saldo Bancos'!FB8</f>
        <v>0</v>
      </c>
      <c r="EY116" s="39">
        <f>+'Saldo Bancos'!FC8</f>
        <v>0</v>
      </c>
      <c r="EZ116" s="39">
        <f>+'Saldo Bancos'!FD8</f>
        <v>0</v>
      </c>
      <c r="FA116" s="39">
        <f>+'Saldo Bancos'!FE8</f>
        <v>0</v>
      </c>
      <c r="FB116" s="39">
        <f>+'Saldo Bancos'!FF8</f>
        <v>0</v>
      </c>
      <c r="FC116" s="39">
        <f>+'Saldo Bancos'!FG8</f>
        <v>0</v>
      </c>
      <c r="FD116" s="39">
        <f>+'Saldo Bancos'!FH8</f>
        <v>0</v>
      </c>
      <c r="FE116" s="39">
        <f>+'Saldo Bancos'!FI8</f>
        <v>0</v>
      </c>
      <c r="FF116" s="39">
        <f>+'Saldo Bancos'!FJ8</f>
        <v>0</v>
      </c>
      <c r="FG116" s="39">
        <f>+'Saldo Bancos'!FK8</f>
        <v>0</v>
      </c>
      <c r="FH116" s="39">
        <f>+'Saldo Bancos'!FL8</f>
        <v>0</v>
      </c>
      <c r="FI116" s="39">
        <f>+'Saldo Bancos'!FM8</f>
        <v>0</v>
      </c>
      <c r="FJ116" s="39">
        <f>+'Saldo Bancos'!FN8</f>
        <v>0</v>
      </c>
      <c r="FK116" s="39">
        <f>+'Saldo Bancos'!FO8</f>
        <v>0</v>
      </c>
      <c r="FL116" s="39">
        <f>+'Saldo Bancos'!FP8</f>
        <v>0</v>
      </c>
      <c r="FM116" s="39">
        <f>+'Saldo Bancos'!FQ8</f>
        <v>0</v>
      </c>
      <c r="FN116" s="39">
        <f>+'Saldo Bancos'!FR8</f>
        <v>0</v>
      </c>
      <c r="FO116" s="39">
        <f>+'Saldo Bancos'!FS8</f>
        <v>0</v>
      </c>
      <c r="FP116" s="39">
        <f>+'Saldo Bancos'!FT8</f>
        <v>0</v>
      </c>
      <c r="FQ116" s="39">
        <f>+'Saldo Bancos'!FU8</f>
        <v>0</v>
      </c>
      <c r="FR116" s="39">
        <f>+'Saldo Bancos'!FV8</f>
        <v>0</v>
      </c>
      <c r="FS116" s="39">
        <f>+'Saldo Bancos'!FW8</f>
        <v>0</v>
      </c>
      <c r="FT116" s="39">
        <f>+'Saldo Bancos'!FX8</f>
        <v>0</v>
      </c>
      <c r="FU116" s="39">
        <f>+'Saldo Bancos'!FY8</f>
        <v>0</v>
      </c>
      <c r="FV116" s="39">
        <f>+'Saldo Bancos'!FZ8</f>
        <v>0</v>
      </c>
      <c r="FW116" s="39">
        <f>+'Saldo Bancos'!GA8</f>
        <v>0</v>
      </c>
      <c r="FX116" s="39">
        <f>+'Saldo Bancos'!GB8</f>
        <v>0</v>
      </c>
      <c r="FY116" s="39">
        <f>+'Saldo Bancos'!GC8</f>
        <v>0</v>
      </c>
      <c r="FZ116" s="39">
        <f>+'Saldo Bancos'!GD8</f>
        <v>0</v>
      </c>
      <c r="GA116" s="39">
        <f>+'Saldo Bancos'!GE8</f>
        <v>0</v>
      </c>
      <c r="GB116" s="39">
        <f>+'Saldo Bancos'!GF8</f>
        <v>0</v>
      </c>
      <c r="GC116" s="39">
        <f>+'Saldo Bancos'!GG8</f>
        <v>0</v>
      </c>
      <c r="GD116" s="39">
        <f>+'Saldo Bancos'!GH8</f>
        <v>0</v>
      </c>
      <c r="GE116" s="39">
        <f>+'Saldo Bancos'!GI8</f>
        <v>0</v>
      </c>
      <c r="GF116" s="39">
        <f>+'Saldo Bancos'!GJ8</f>
        <v>0</v>
      </c>
      <c r="GG116" s="39">
        <f>+'Saldo Bancos'!GK8</f>
        <v>0</v>
      </c>
      <c r="GH116" s="39">
        <f>+'Saldo Bancos'!GL8</f>
        <v>0</v>
      </c>
      <c r="GI116" s="39">
        <f>+'Saldo Bancos'!GM8</f>
        <v>0</v>
      </c>
      <c r="GJ116" s="39">
        <f>+'Saldo Bancos'!GN8</f>
        <v>0</v>
      </c>
      <c r="GK116" s="39">
        <f>+'Saldo Bancos'!GO8</f>
        <v>0</v>
      </c>
      <c r="GL116" s="39">
        <f>+'Saldo Bancos'!GP8</f>
        <v>0</v>
      </c>
      <c r="GM116" s="39">
        <f>+'Saldo Bancos'!GQ8</f>
        <v>0</v>
      </c>
      <c r="GN116" s="39">
        <f>+'Saldo Bancos'!GR8</f>
        <v>0</v>
      </c>
      <c r="GO116" s="39">
        <f>+'Saldo Bancos'!GS8</f>
        <v>0</v>
      </c>
      <c r="GP116" s="39">
        <f>+'Saldo Bancos'!GT8</f>
        <v>0</v>
      </c>
      <c r="GQ116" s="39">
        <f>+'Saldo Bancos'!GU8</f>
        <v>0</v>
      </c>
      <c r="GR116" s="39">
        <f>+'Saldo Bancos'!GV8</f>
        <v>0</v>
      </c>
      <c r="GS116" s="39">
        <f>+'Saldo Bancos'!GW8</f>
        <v>0</v>
      </c>
      <c r="GT116" s="39">
        <f>+'Saldo Bancos'!GX8</f>
        <v>0</v>
      </c>
      <c r="GU116" s="39">
        <f>+'Saldo Bancos'!GY8</f>
        <v>0</v>
      </c>
      <c r="GV116" s="39">
        <f>+'Saldo Bancos'!GZ8</f>
        <v>0</v>
      </c>
      <c r="GW116" s="39">
        <f>+'Saldo Bancos'!HA8</f>
        <v>0</v>
      </c>
      <c r="GX116" s="39">
        <f>+'Saldo Bancos'!HB8</f>
        <v>-23.54</v>
      </c>
      <c r="GY116" s="39">
        <f>+'Saldo Bancos'!HC8</f>
        <v>0</v>
      </c>
      <c r="GZ116" s="39">
        <f>+'Saldo Bancos'!HD8</f>
        <v>0</v>
      </c>
      <c r="HA116" s="39">
        <f>+'Saldo Bancos'!HE8</f>
        <v>0</v>
      </c>
      <c r="HB116" s="39">
        <f>+'Saldo Bancos'!HF8</f>
        <v>0</v>
      </c>
      <c r="HC116" s="39">
        <f>+'Saldo Bancos'!HG8</f>
        <v>0</v>
      </c>
      <c r="HD116" s="39">
        <f>+'Saldo Bancos'!HH8</f>
        <v>0</v>
      </c>
      <c r="HE116" s="39">
        <f>+'Saldo Bancos'!HI8</f>
        <v>0</v>
      </c>
      <c r="HF116" s="39">
        <f>+'Saldo Bancos'!HJ8</f>
        <v>0</v>
      </c>
      <c r="HG116" s="39">
        <f>+'Saldo Bancos'!HK8</f>
        <v>0</v>
      </c>
      <c r="HH116" s="39">
        <f>+'Saldo Bancos'!HL8</f>
        <v>0</v>
      </c>
      <c r="HI116" s="39">
        <f>+'Saldo Bancos'!HM8</f>
        <v>0</v>
      </c>
      <c r="HJ116" s="39">
        <f>+'Saldo Bancos'!HN8</f>
        <v>0</v>
      </c>
      <c r="HK116" s="39">
        <f>+'Saldo Bancos'!HO8</f>
        <v>0</v>
      </c>
      <c r="HL116" s="39">
        <f>+'Saldo Bancos'!HP8</f>
        <v>0</v>
      </c>
      <c r="HM116" s="39">
        <f>+'Saldo Bancos'!HQ8</f>
        <v>0</v>
      </c>
      <c r="HN116" s="39">
        <f>+'Saldo Bancos'!HR8</f>
        <v>0</v>
      </c>
      <c r="HO116" s="39">
        <f>+'Saldo Bancos'!HS8</f>
        <v>0</v>
      </c>
      <c r="HP116" s="39">
        <f>+'Saldo Bancos'!HT8</f>
        <v>0</v>
      </c>
      <c r="HQ116" s="39">
        <f>+'Saldo Bancos'!HU8</f>
        <v>0</v>
      </c>
      <c r="HR116" s="39">
        <f>+'Saldo Bancos'!HV8</f>
        <v>0</v>
      </c>
      <c r="HS116" s="39">
        <f>+'Saldo Bancos'!HW8</f>
        <v>0</v>
      </c>
      <c r="HT116" s="39">
        <f>+'Saldo Bancos'!HX8</f>
        <v>0</v>
      </c>
      <c r="HU116" s="39">
        <f>+'Saldo Bancos'!HY8</f>
        <v>0</v>
      </c>
      <c r="HV116" s="39">
        <f>+'Saldo Bancos'!HZ8</f>
        <v>0</v>
      </c>
      <c r="HW116" s="39">
        <f>+'Saldo Bancos'!IA8</f>
        <v>0</v>
      </c>
      <c r="HX116" s="39">
        <f>+'Saldo Bancos'!IB8</f>
        <v>0</v>
      </c>
      <c r="HY116" s="39">
        <f>+'Saldo Bancos'!IC8</f>
        <v>0</v>
      </c>
      <c r="HZ116" s="39">
        <f>+'Saldo Bancos'!ID8</f>
        <v>0</v>
      </c>
      <c r="IA116" s="39">
        <f>+'Saldo Bancos'!IE8</f>
        <v>0</v>
      </c>
      <c r="IB116" s="39">
        <f>+'Saldo Bancos'!IF8</f>
        <v>0</v>
      </c>
      <c r="IC116" s="39">
        <f>+'Saldo Bancos'!IG8</f>
        <v>0</v>
      </c>
      <c r="ID116" s="39">
        <f>+'Saldo Bancos'!IH8</f>
        <v>0</v>
      </c>
      <c r="IE116" s="39">
        <f>+'Saldo Bancos'!II8</f>
        <v>0</v>
      </c>
      <c r="IF116" s="39">
        <f>+'Saldo Bancos'!IJ8</f>
        <v>0</v>
      </c>
      <c r="IG116" s="39">
        <f>+'Saldo Bancos'!IK8</f>
        <v>0</v>
      </c>
      <c r="IH116" s="39">
        <f>+'Saldo Bancos'!IL8</f>
        <v>0</v>
      </c>
      <c r="II116" s="39">
        <f>+'Saldo Bancos'!IM8</f>
        <v>0</v>
      </c>
      <c r="IJ116" s="39">
        <f>+'Saldo Bancos'!IN8</f>
        <v>0</v>
      </c>
      <c r="IK116" s="39">
        <f>+'Saldo Bancos'!IO8</f>
        <v>0</v>
      </c>
      <c r="IL116" s="39">
        <f>+'Saldo Bancos'!IP8</f>
        <v>0</v>
      </c>
      <c r="IM116" s="39">
        <f>+'Saldo Bancos'!IQ8</f>
        <v>0</v>
      </c>
      <c r="IN116" s="39">
        <f>+'Saldo Bancos'!IR8</f>
        <v>0</v>
      </c>
      <c r="IO116" s="39">
        <f>+'Saldo Bancos'!IS8</f>
        <v>0</v>
      </c>
      <c r="IP116" s="39">
        <f>+'Saldo Bancos'!IT8</f>
        <v>0</v>
      </c>
      <c r="IQ116" s="39">
        <f>+'Saldo Bancos'!IU8</f>
        <v>0</v>
      </c>
      <c r="IR116" s="39">
        <f>+'Saldo Bancos'!IV8</f>
        <v>0</v>
      </c>
      <c r="IS116" s="39">
        <f>+'Saldo Bancos'!IW8</f>
        <v>0</v>
      </c>
      <c r="IT116" s="39">
        <f>+'Saldo Bancos'!IX8</f>
        <v>0</v>
      </c>
      <c r="IU116" s="39">
        <f>+'Saldo Bancos'!IY8</f>
        <v>0</v>
      </c>
      <c r="IV116" s="39">
        <f>+'Saldo Bancos'!IZ8</f>
        <v>0</v>
      </c>
      <c r="IW116" s="39">
        <f>+'Saldo Bancos'!JA8</f>
        <v>0</v>
      </c>
      <c r="IX116" s="39">
        <f>+'Saldo Bancos'!JB8</f>
        <v>0</v>
      </c>
      <c r="IY116" s="39">
        <f>+'Saldo Bancos'!JC8</f>
        <v>0</v>
      </c>
      <c r="IZ116" s="39">
        <f>+'Saldo Bancos'!JD8</f>
        <v>0</v>
      </c>
      <c r="JA116" s="39">
        <f>+'Saldo Bancos'!JE8</f>
        <v>0</v>
      </c>
      <c r="JB116" s="39">
        <f>+'Saldo Bancos'!JF8</f>
        <v>0</v>
      </c>
      <c r="JC116" s="39">
        <f>+'Saldo Bancos'!JG8</f>
        <v>0</v>
      </c>
      <c r="JD116" s="39">
        <f>+'Saldo Bancos'!JH8</f>
        <v>0</v>
      </c>
      <c r="JE116" s="39">
        <f>+'Saldo Bancos'!JI8</f>
        <v>0</v>
      </c>
      <c r="JF116" s="39">
        <f>+'Saldo Bancos'!JJ8</f>
        <v>0</v>
      </c>
      <c r="JG116" s="39">
        <f>+'Saldo Bancos'!JK8</f>
        <v>0</v>
      </c>
      <c r="JH116" s="39">
        <f>+'Saldo Bancos'!JL8</f>
        <v>0</v>
      </c>
      <c r="JI116" s="39">
        <f>+'Saldo Bancos'!JM8</f>
        <v>0</v>
      </c>
      <c r="JJ116" s="39">
        <f>+'Saldo Bancos'!JN8</f>
        <v>0</v>
      </c>
      <c r="JK116" s="39">
        <f>+'Saldo Bancos'!JO8</f>
        <v>0</v>
      </c>
      <c r="JL116" s="39">
        <f>+'Saldo Bancos'!JP8</f>
        <v>0</v>
      </c>
      <c r="JM116" s="39">
        <f>+'Saldo Bancos'!JQ8</f>
        <v>0</v>
      </c>
      <c r="JN116" s="39">
        <f>+'Saldo Bancos'!JR8</f>
        <v>0</v>
      </c>
      <c r="JO116" s="39">
        <f>+'Saldo Bancos'!JS8</f>
        <v>0</v>
      </c>
      <c r="JP116" s="39">
        <f>+'Saldo Bancos'!JT8</f>
        <v>0</v>
      </c>
      <c r="JQ116" s="39">
        <f>+'Saldo Bancos'!JU8</f>
        <v>0</v>
      </c>
      <c r="JR116" s="39">
        <f>+'Saldo Bancos'!JV8</f>
        <v>0</v>
      </c>
      <c r="JS116" s="39">
        <f>+'Saldo Bancos'!JW8</f>
        <v>0</v>
      </c>
      <c r="JT116" s="39">
        <f>+'Saldo Bancos'!JX8</f>
        <v>0</v>
      </c>
      <c r="JU116" s="39">
        <f>+'Saldo Bancos'!JY8</f>
        <v>0</v>
      </c>
      <c r="JV116" s="39">
        <f>+'Saldo Bancos'!JZ8</f>
        <v>0</v>
      </c>
      <c r="JW116" s="39">
        <f>+'Saldo Bancos'!KA8</f>
        <v>0</v>
      </c>
      <c r="JX116" s="39">
        <f>+'Saldo Bancos'!KB8</f>
        <v>0</v>
      </c>
      <c r="JY116" s="39">
        <f>+'Saldo Bancos'!KC8</f>
        <v>0</v>
      </c>
      <c r="JZ116" s="39">
        <f>+'Saldo Bancos'!KD8</f>
        <v>0</v>
      </c>
      <c r="KA116" s="39">
        <f>+'Saldo Bancos'!KE8</f>
        <v>0</v>
      </c>
      <c r="KB116" s="39">
        <f>+'Saldo Bancos'!KF8</f>
        <v>0</v>
      </c>
      <c r="KC116" s="39">
        <f>+'Saldo Bancos'!KG8</f>
        <v>0</v>
      </c>
      <c r="KD116" s="39">
        <f>+'Saldo Bancos'!KH8</f>
        <v>0</v>
      </c>
      <c r="KE116" s="39">
        <f>+'Saldo Bancos'!KI8</f>
        <v>0</v>
      </c>
      <c r="KF116" s="39">
        <f>+'Saldo Bancos'!KJ8</f>
        <v>0</v>
      </c>
      <c r="KG116" s="39">
        <f>+'Saldo Bancos'!KK8</f>
        <v>0</v>
      </c>
      <c r="KH116" s="39">
        <f>+'Saldo Bancos'!KL8</f>
        <v>0</v>
      </c>
      <c r="KI116" s="39">
        <f>+'Saldo Bancos'!KM8</f>
        <v>0</v>
      </c>
      <c r="KJ116" s="39">
        <f>+'Saldo Bancos'!KN8</f>
        <v>0</v>
      </c>
      <c r="KK116" s="39">
        <f>+'Saldo Bancos'!KO8</f>
        <v>0</v>
      </c>
      <c r="KL116" s="39">
        <f>+'Saldo Bancos'!KP8</f>
        <v>0</v>
      </c>
      <c r="KM116" s="39">
        <f>+'Saldo Bancos'!KQ8</f>
        <v>0</v>
      </c>
      <c r="KN116" s="39">
        <f>+'Saldo Bancos'!KR8</f>
        <v>0</v>
      </c>
      <c r="KO116" s="39">
        <f>+'Saldo Bancos'!KS8</f>
        <v>0</v>
      </c>
      <c r="KP116" s="39">
        <f>+'Saldo Bancos'!KT8</f>
        <v>0</v>
      </c>
      <c r="KQ116" s="39">
        <f>+'Saldo Bancos'!KU8</f>
        <v>0</v>
      </c>
      <c r="KR116" s="39">
        <f>+'Saldo Bancos'!KV8</f>
        <v>0</v>
      </c>
      <c r="KS116" s="39">
        <f>+'Saldo Bancos'!KW8</f>
        <v>0</v>
      </c>
      <c r="KT116" s="39">
        <f>+'Saldo Bancos'!KX8</f>
        <v>0</v>
      </c>
      <c r="KU116" s="39">
        <f>+'Saldo Bancos'!KY8</f>
        <v>0</v>
      </c>
      <c r="KV116" s="39">
        <f>+'Saldo Bancos'!KZ8</f>
        <v>0</v>
      </c>
      <c r="KW116" s="39">
        <f>+'Saldo Bancos'!LA8</f>
        <v>0</v>
      </c>
      <c r="KX116" s="39">
        <f>+'Saldo Bancos'!LB8</f>
        <v>0</v>
      </c>
      <c r="KY116" s="39">
        <f>+'Saldo Bancos'!LC8</f>
        <v>0</v>
      </c>
      <c r="KZ116" s="39">
        <f>+'Saldo Bancos'!LD8</f>
        <v>0</v>
      </c>
      <c r="LA116" s="39">
        <f>+'Saldo Bancos'!LE8</f>
        <v>0</v>
      </c>
      <c r="LB116" s="39">
        <f>+'Saldo Bancos'!LF8</f>
        <v>0</v>
      </c>
      <c r="LC116" s="39">
        <f>+'Saldo Bancos'!LG8</f>
        <v>0</v>
      </c>
      <c r="LD116" s="39">
        <f>+'Saldo Bancos'!LH8</f>
        <v>0</v>
      </c>
      <c r="LE116" s="39">
        <f>+'Saldo Bancos'!LI8</f>
        <v>0</v>
      </c>
      <c r="LF116" s="39">
        <f>+'Saldo Bancos'!LJ8</f>
        <v>0</v>
      </c>
      <c r="LG116" s="39">
        <f>+'Saldo Bancos'!LK8</f>
        <v>0</v>
      </c>
      <c r="LH116" s="39">
        <f>+'Saldo Bancos'!LL8</f>
        <v>0</v>
      </c>
      <c r="LI116" s="39">
        <f>+'Saldo Bancos'!LM8</f>
        <v>0</v>
      </c>
      <c r="LJ116" s="39">
        <f>+'Saldo Bancos'!LN8</f>
        <v>0</v>
      </c>
      <c r="LK116" s="39">
        <f>+'Saldo Bancos'!LO8</f>
        <v>0</v>
      </c>
      <c r="LL116" s="39">
        <f>+'Saldo Bancos'!LP8</f>
        <v>0</v>
      </c>
      <c r="LM116" s="39">
        <f>+'Saldo Bancos'!LQ8</f>
        <v>0</v>
      </c>
      <c r="LN116" s="39">
        <f>+'Saldo Bancos'!LR8</f>
        <v>0</v>
      </c>
      <c r="LO116" s="39">
        <f>+'Saldo Bancos'!LS8</f>
        <v>0</v>
      </c>
      <c r="LP116" s="39">
        <f>+'Saldo Bancos'!LT8</f>
        <v>0</v>
      </c>
      <c r="LQ116" s="39">
        <f>+'Saldo Bancos'!LU8</f>
        <v>0</v>
      </c>
      <c r="LR116" s="39">
        <f>+'Saldo Bancos'!LV8</f>
        <v>0</v>
      </c>
      <c r="LS116" s="39">
        <f>+'Saldo Bancos'!LW8</f>
        <v>0</v>
      </c>
      <c r="LT116" s="39">
        <f>+'Saldo Bancos'!LX8</f>
        <v>0</v>
      </c>
      <c r="LU116" s="39">
        <f>+'Saldo Bancos'!LY8</f>
        <v>0</v>
      </c>
      <c r="LV116" s="39">
        <f>+'Saldo Bancos'!LZ8</f>
        <v>0</v>
      </c>
      <c r="LW116" s="39">
        <f>+'Saldo Bancos'!MA8</f>
        <v>0</v>
      </c>
      <c r="LX116" s="39">
        <f>+'Saldo Bancos'!MB8</f>
        <v>0</v>
      </c>
      <c r="LY116" s="39">
        <f>+'Saldo Bancos'!MC8</f>
        <v>0</v>
      </c>
      <c r="LZ116" s="39">
        <f>+'Saldo Bancos'!MD8</f>
        <v>0</v>
      </c>
      <c r="MA116" s="39">
        <f>+'Saldo Bancos'!ME8</f>
        <v>0</v>
      </c>
      <c r="MB116" s="39">
        <f>+'Saldo Bancos'!MF8</f>
        <v>0</v>
      </c>
      <c r="MC116" s="39">
        <f>+'Saldo Bancos'!MG8</f>
        <v>0</v>
      </c>
      <c r="MD116" s="39">
        <f>+'Saldo Bancos'!MH8</f>
        <v>0</v>
      </c>
      <c r="ME116" s="39">
        <f>+'Saldo Bancos'!MI8</f>
        <v>0</v>
      </c>
      <c r="MF116" s="39">
        <f>+'Saldo Bancos'!MJ8</f>
        <v>0</v>
      </c>
      <c r="MG116" s="39">
        <f>+'Saldo Bancos'!MK8</f>
        <v>0</v>
      </c>
      <c r="MH116" s="39">
        <f>+'Saldo Bancos'!ML8</f>
        <v>0</v>
      </c>
      <c r="MI116" s="39">
        <f>+'Saldo Bancos'!MM8</f>
        <v>0</v>
      </c>
      <c r="MJ116" s="39">
        <f>+'Saldo Bancos'!MN8</f>
        <v>0</v>
      </c>
      <c r="MK116" s="39">
        <f>+'Saldo Bancos'!MO8</f>
        <v>0</v>
      </c>
      <c r="ML116" s="39">
        <f>+'Saldo Bancos'!MP8</f>
        <v>0</v>
      </c>
      <c r="MM116" s="39">
        <f>+'Saldo Bancos'!MQ8</f>
        <v>0</v>
      </c>
      <c r="MN116" s="39">
        <f>+'Saldo Bancos'!MR8</f>
        <v>0</v>
      </c>
      <c r="MO116" s="39">
        <f>+'Saldo Bancos'!MS8</f>
        <v>0</v>
      </c>
      <c r="MP116" s="39">
        <f>+'Saldo Bancos'!MT8</f>
        <v>0</v>
      </c>
      <c r="MQ116" s="39">
        <f>+'Saldo Bancos'!MU8</f>
        <v>0</v>
      </c>
      <c r="MR116" s="39">
        <f>+'Saldo Bancos'!MV8</f>
        <v>0</v>
      </c>
      <c r="MS116" s="39">
        <f>+'Saldo Bancos'!MW8</f>
        <v>0</v>
      </c>
      <c r="MT116" s="39">
        <f>+'Saldo Bancos'!MX8</f>
        <v>0</v>
      </c>
      <c r="MU116" s="39">
        <f>+'Saldo Bancos'!MY8</f>
        <v>0</v>
      </c>
      <c r="MV116" s="39">
        <f>+'Saldo Bancos'!MZ8</f>
        <v>0</v>
      </c>
      <c r="MW116" s="39">
        <f>+'Saldo Bancos'!NA8</f>
        <v>0</v>
      </c>
      <c r="MX116" s="39">
        <f>+'Saldo Bancos'!NB8</f>
        <v>0</v>
      </c>
      <c r="MY116" s="39">
        <f>+'Saldo Bancos'!NC8</f>
        <v>0</v>
      </c>
      <c r="MZ116" s="39">
        <f>+'Saldo Bancos'!ND8</f>
        <v>0</v>
      </c>
      <c r="NA116" s="39">
        <f>+'Saldo Bancos'!NE8</f>
        <v>0</v>
      </c>
      <c r="NB116" s="39">
        <f>+'Saldo Bancos'!NF8</f>
        <v>0</v>
      </c>
    </row>
    <row r="117" spans="1:16384">
      <c r="A117" s="19" t="s">
        <v>161</v>
      </c>
      <c r="B117" s="27">
        <f t="shared" ref="B117:BM117" si="228">SUM(B118:B119)</f>
        <v>0</v>
      </c>
      <c r="C117" s="27">
        <f t="shared" si="228"/>
        <v>0</v>
      </c>
      <c r="D117" s="27">
        <f t="shared" si="228"/>
        <v>0</v>
      </c>
      <c r="E117" s="27">
        <f t="shared" si="228"/>
        <v>0</v>
      </c>
      <c r="F117" s="27">
        <f t="shared" si="228"/>
        <v>0</v>
      </c>
      <c r="G117" s="27">
        <f t="shared" si="228"/>
        <v>0</v>
      </c>
      <c r="H117" s="27">
        <f t="shared" si="228"/>
        <v>0</v>
      </c>
      <c r="I117" s="27">
        <f t="shared" si="228"/>
        <v>0</v>
      </c>
      <c r="J117" s="27">
        <f t="shared" si="228"/>
        <v>0</v>
      </c>
      <c r="K117" s="27">
        <f t="shared" si="228"/>
        <v>0</v>
      </c>
      <c r="L117" s="27">
        <f t="shared" si="228"/>
        <v>0</v>
      </c>
      <c r="M117" s="27">
        <f t="shared" si="228"/>
        <v>0</v>
      </c>
      <c r="N117" s="27">
        <f t="shared" si="228"/>
        <v>0</v>
      </c>
      <c r="O117" s="27">
        <f t="shared" si="228"/>
        <v>0</v>
      </c>
      <c r="P117" s="27">
        <f t="shared" si="228"/>
        <v>0</v>
      </c>
      <c r="Q117" s="27">
        <f t="shared" si="228"/>
        <v>0</v>
      </c>
      <c r="R117" s="27">
        <f t="shared" si="228"/>
        <v>0</v>
      </c>
      <c r="S117" s="27">
        <f t="shared" si="228"/>
        <v>0</v>
      </c>
      <c r="T117" s="27">
        <f t="shared" si="228"/>
        <v>0</v>
      </c>
      <c r="U117" s="27">
        <f t="shared" si="228"/>
        <v>0</v>
      </c>
      <c r="V117" s="27">
        <f t="shared" si="228"/>
        <v>0</v>
      </c>
      <c r="W117" s="27">
        <f t="shared" si="228"/>
        <v>0</v>
      </c>
      <c r="X117" s="27">
        <f t="shared" si="228"/>
        <v>0</v>
      </c>
      <c r="Y117" s="27">
        <f t="shared" si="228"/>
        <v>0</v>
      </c>
      <c r="Z117" s="27">
        <f t="shared" si="228"/>
        <v>0</v>
      </c>
      <c r="AA117" s="27">
        <f t="shared" si="228"/>
        <v>0</v>
      </c>
      <c r="AB117" s="27">
        <f t="shared" si="228"/>
        <v>0</v>
      </c>
      <c r="AC117" s="27">
        <f t="shared" si="228"/>
        <v>0</v>
      </c>
      <c r="AD117" s="27">
        <f t="shared" si="228"/>
        <v>0</v>
      </c>
      <c r="AE117" s="27">
        <f t="shared" si="228"/>
        <v>0</v>
      </c>
      <c r="AF117" s="27">
        <f t="shared" si="228"/>
        <v>0</v>
      </c>
      <c r="AG117" s="27">
        <f t="shared" si="228"/>
        <v>0</v>
      </c>
      <c r="AH117" s="27">
        <f t="shared" si="228"/>
        <v>0</v>
      </c>
      <c r="AI117" s="27">
        <f t="shared" si="228"/>
        <v>0</v>
      </c>
      <c r="AJ117" s="27">
        <f t="shared" si="228"/>
        <v>0</v>
      </c>
      <c r="AK117" s="27">
        <f t="shared" si="228"/>
        <v>0</v>
      </c>
      <c r="AL117" s="27">
        <f t="shared" si="228"/>
        <v>0</v>
      </c>
      <c r="AM117" s="27">
        <f t="shared" si="228"/>
        <v>0</v>
      </c>
      <c r="AN117" s="27">
        <f t="shared" si="228"/>
        <v>0</v>
      </c>
      <c r="AO117" s="27">
        <f t="shared" si="228"/>
        <v>0</v>
      </c>
      <c r="AP117" s="27">
        <f t="shared" si="228"/>
        <v>0</v>
      </c>
      <c r="AQ117" s="27">
        <f t="shared" si="228"/>
        <v>0</v>
      </c>
      <c r="AR117" s="27">
        <f t="shared" si="228"/>
        <v>0</v>
      </c>
      <c r="AS117" s="27">
        <f t="shared" si="228"/>
        <v>0</v>
      </c>
      <c r="AT117" s="27">
        <f t="shared" si="228"/>
        <v>0</v>
      </c>
      <c r="AU117" s="27">
        <f t="shared" si="228"/>
        <v>0</v>
      </c>
      <c r="AV117" s="27">
        <f t="shared" si="228"/>
        <v>0</v>
      </c>
      <c r="AW117" s="27">
        <f t="shared" si="228"/>
        <v>0</v>
      </c>
      <c r="AX117" s="27">
        <f t="shared" si="228"/>
        <v>0</v>
      </c>
      <c r="AY117" s="27">
        <f t="shared" si="228"/>
        <v>0</v>
      </c>
      <c r="AZ117" s="27">
        <f t="shared" si="228"/>
        <v>0</v>
      </c>
      <c r="BA117" s="27">
        <f t="shared" si="228"/>
        <v>0</v>
      </c>
      <c r="BB117" s="27">
        <f t="shared" si="228"/>
        <v>0</v>
      </c>
      <c r="BC117" s="27">
        <f t="shared" si="228"/>
        <v>0</v>
      </c>
      <c r="BD117" s="27">
        <f t="shared" si="228"/>
        <v>0</v>
      </c>
      <c r="BE117" s="27">
        <f t="shared" si="228"/>
        <v>0</v>
      </c>
      <c r="BF117" s="27">
        <f t="shared" si="228"/>
        <v>0</v>
      </c>
      <c r="BG117" s="27">
        <f t="shared" si="228"/>
        <v>0</v>
      </c>
      <c r="BH117" s="27">
        <f t="shared" si="228"/>
        <v>0</v>
      </c>
      <c r="BI117" s="27">
        <f t="shared" si="228"/>
        <v>0</v>
      </c>
      <c r="BJ117" s="27">
        <f t="shared" si="228"/>
        <v>0</v>
      </c>
      <c r="BK117" s="27">
        <f t="shared" si="228"/>
        <v>0</v>
      </c>
      <c r="BL117" s="27">
        <f t="shared" si="228"/>
        <v>0</v>
      </c>
      <c r="BM117" s="27">
        <f t="shared" si="228"/>
        <v>0</v>
      </c>
      <c r="BN117" s="27">
        <f t="shared" ref="BN117:DY117" si="229">SUM(BN118:BN119)</f>
        <v>0</v>
      </c>
      <c r="BO117" s="27">
        <f t="shared" si="229"/>
        <v>0</v>
      </c>
      <c r="BP117" s="27">
        <f t="shared" si="229"/>
        <v>0</v>
      </c>
      <c r="BQ117" s="27">
        <f t="shared" si="229"/>
        <v>0</v>
      </c>
      <c r="BR117" s="27">
        <f t="shared" si="229"/>
        <v>0</v>
      </c>
      <c r="BS117" s="27">
        <f t="shared" si="229"/>
        <v>0</v>
      </c>
      <c r="BT117" s="27">
        <f t="shared" si="229"/>
        <v>0</v>
      </c>
      <c r="BU117" s="27">
        <f t="shared" si="229"/>
        <v>0</v>
      </c>
      <c r="BV117" s="27">
        <f t="shared" si="229"/>
        <v>0</v>
      </c>
      <c r="BW117" s="27">
        <f t="shared" si="229"/>
        <v>0</v>
      </c>
      <c r="BX117" s="27">
        <f t="shared" si="229"/>
        <v>0</v>
      </c>
      <c r="BY117" s="27">
        <f t="shared" si="229"/>
        <v>0</v>
      </c>
      <c r="BZ117" s="27">
        <f t="shared" si="229"/>
        <v>0</v>
      </c>
      <c r="CA117" s="27">
        <f t="shared" si="229"/>
        <v>0</v>
      </c>
      <c r="CB117" s="27">
        <f t="shared" si="229"/>
        <v>0</v>
      </c>
      <c r="CC117" s="27">
        <f t="shared" si="229"/>
        <v>0</v>
      </c>
      <c r="CD117" s="27">
        <f t="shared" si="229"/>
        <v>0</v>
      </c>
      <c r="CE117" s="27">
        <f t="shared" si="229"/>
        <v>0</v>
      </c>
      <c r="CF117" s="27">
        <f t="shared" si="229"/>
        <v>0</v>
      </c>
      <c r="CG117" s="27">
        <f t="shared" si="229"/>
        <v>0</v>
      </c>
      <c r="CH117" s="27">
        <f t="shared" si="229"/>
        <v>0</v>
      </c>
      <c r="CI117" s="27">
        <f t="shared" si="229"/>
        <v>0</v>
      </c>
      <c r="CJ117" s="27">
        <f t="shared" si="229"/>
        <v>0</v>
      </c>
      <c r="CK117" s="27">
        <f t="shared" si="229"/>
        <v>0</v>
      </c>
      <c r="CL117" s="27">
        <f t="shared" si="229"/>
        <v>0</v>
      </c>
      <c r="CM117" s="27">
        <f t="shared" si="229"/>
        <v>0</v>
      </c>
      <c r="CN117" s="27">
        <f t="shared" si="229"/>
        <v>0</v>
      </c>
      <c r="CO117" s="27">
        <f t="shared" si="229"/>
        <v>0</v>
      </c>
      <c r="CP117" s="27">
        <f t="shared" si="229"/>
        <v>0</v>
      </c>
      <c r="CQ117" s="27">
        <f t="shared" si="229"/>
        <v>0</v>
      </c>
      <c r="CR117" s="27">
        <f t="shared" si="229"/>
        <v>0</v>
      </c>
      <c r="CS117" s="27">
        <f t="shared" si="229"/>
        <v>0</v>
      </c>
      <c r="CT117" s="27">
        <f t="shared" si="229"/>
        <v>0</v>
      </c>
      <c r="CU117" s="27">
        <f t="shared" si="229"/>
        <v>0</v>
      </c>
      <c r="CV117" s="27">
        <f t="shared" si="229"/>
        <v>0</v>
      </c>
      <c r="CW117" s="27">
        <f t="shared" si="229"/>
        <v>0</v>
      </c>
      <c r="CX117" s="27">
        <f t="shared" si="229"/>
        <v>0</v>
      </c>
      <c r="CY117" s="27">
        <f t="shared" si="229"/>
        <v>0</v>
      </c>
      <c r="CZ117" s="27">
        <f t="shared" si="229"/>
        <v>0</v>
      </c>
      <c r="DA117" s="27">
        <f t="shared" si="229"/>
        <v>0</v>
      </c>
      <c r="DB117" s="27">
        <f t="shared" si="229"/>
        <v>0</v>
      </c>
      <c r="DC117" s="27">
        <f t="shared" si="229"/>
        <v>0</v>
      </c>
      <c r="DD117" s="27">
        <f t="shared" si="229"/>
        <v>0</v>
      </c>
      <c r="DE117" s="27">
        <f t="shared" si="229"/>
        <v>0</v>
      </c>
      <c r="DF117" s="27">
        <f t="shared" si="229"/>
        <v>0</v>
      </c>
      <c r="DG117" s="27">
        <f t="shared" si="229"/>
        <v>0</v>
      </c>
      <c r="DH117" s="27">
        <f t="shared" si="229"/>
        <v>0</v>
      </c>
      <c r="DI117" s="27">
        <f t="shared" si="229"/>
        <v>0</v>
      </c>
      <c r="DJ117" s="27">
        <f t="shared" si="229"/>
        <v>0</v>
      </c>
      <c r="DK117" s="27">
        <f t="shared" si="229"/>
        <v>0</v>
      </c>
      <c r="DL117" s="27">
        <f t="shared" si="229"/>
        <v>0</v>
      </c>
      <c r="DM117" s="27">
        <f t="shared" si="229"/>
        <v>0</v>
      </c>
      <c r="DN117" s="27">
        <f t="shared" si="229"/>
        <v>0</v>
      </c>
      <c r="DO117" s="27">
        <f t="shared" si="229"/>
        <v>0</v>
      </c>
      <c r="DP117" s="27">
        <f t="shared" si="229"/>
        <v>0</v>
      </c>
      <c r="DQ117" s="27">
        <f t="shared" si="229"/>
        <v>0</v>
      </c>
      <c r="DR117" s="27">
        <f t="shared" si="229"/>
        <v>0</v>
      </c>
      <c r="DS117" s="27">
        <f t="shared" si="229"/>
        <v>0</v>
      </c>
      <c r="DT117" s="27">
        <f t="shared" si="229"/>
        <v>0</v>
      </c>
      <c r="DU117" s="27">
        <f t="shared" si="229"/>
        <v>0</v>
      </c>
      <c r="DV117" s="27">
        <f t="shared" si="229"/>
        <v>0</v>
      </c>
      <c r="DW117" s="27">
        <f t="shared" si="229"/>
        <v>0</v>
      </c>
      <c r="DX117" s="27">
        <f t="shared" si="229"/>
        <v>0</v>
      </c>
      <c r="DY117" s="27">
        <f t="shared" si="229"/>
        <v>0</v>
      </c>
      <c r="DZ117" s="27">
        <f t="shared" ref="DZ117:GK117" si="230">SUM(DZ118:DZ119)</f>
        <v>0</v>
      </c>
      <c r="EA117" s="27">
        <f t="shared" si="230"/>
        <v>0</v>
      </c>
      <c r="EB117" s="27">
        <f t="shared" si="230"/>
        <v>0</v>
      </c>
      <c r="EC117" s="27">
        <f t="shared" si="230"/>
        <v>0</v>
      </c>
      <c r="ED117" s="27">
        <f t="shared" si="230"/>
        <v>0</v>
      </c>
      <c r="EE117" s="27">
        <f t="shared" si="230"/>
        <v>0</v>
      </c>
      <c r="EF117" s="27">
        <f t="shared" si="230"/>
        <v>0</v>
      </c>
      <c r="EG117" s="27">
        <f t="shared" si="230"/>
        <v>0</v>
      </c>
      <c r="EH117" s="27">
        <f t="shared" si="230"/>
        <v>0</v>
      </c>
      <c r="EI117" s="27">
        <f t="shared" si="230"/>
        <v>0</v>
      </c>
      <c r="EJ117" s="27">
        <f t="shared" si="230"/>
        <v>0</v>
      </c>
      <c r="EK117" s="27">
        <f t="shared" si="230"/>
        <v>0</v>
      </c>
      <c r="EL117" s="27">
        <f t="shared" si="230"/>
        <v>0</v>
      </c>
      <c r="EM117" s="27">
        <f t="shared" si="230"/>
        <v>0</v>
      </c>
      <c r="EN117" s="27">
        <f t="shared" si="230"/>
        <v>0</v>
      </c>
      <c r="EO117" s="27">
        <f t="shared" si="230"/>
        <v>0</v>
      </c>
      <c r="EP117" s="27">
        <f t="shared" si="230"/>
        <v>0</v>
      </c>
      <c r="EQ117" s="27">
        <f t="shared" si="230"/>
        <v>0</v>
      </c>
      <c r="ER117" s="27">
        <f t="shared" si="230"/>
        <v>0</v>
      </c>
      <c r="ES117" s="27">
        <f t="shared" si="230"/>
        <v>0</v>
      </c>
      <c r="ET117" s="27">
        <f t="shared" si="230"/>
        <v>0</v>
      </c>
      <c r="EU117" s="27">
        <f t="shared" si="230"/>
        <v>0</v>
      </c>
      <c r="EV117" s="27">
        <f t="shared" si="230"/>
        <v>0</v>
      </c>
      <c r="EW117" s="27">
        <f t="shared" si="230"/>
        <v>0</v>
      </c>
      <c r="EX117" s="27">
        <f t="shared" si="230"/>
        <v>0</v>
      </c>
      <c r="EY117" s="27">
        <f t="shared" si="230"/>
        <v>0</v>
      </c>
      <c r="EZ117" s="27">
        <f t="shared" si="230"/>
        <v>0</v>
      </c>
      <c r="FA117" s="27">
        <f t="shared" si="230"/>
        <v>0</v>
      </c>
      <c r="FB117" s="27">
        <f t="shared" si="230"/>
        <v>0</v>
      </c>
      <c r="FC117" s="27">
        <f t="shared" si="230"/>
        <v>0</v>
      </c>
      <c r="FD117" s="27">
        <f t="shared" si="230"/>
        <v>0</v>
      </c>
      <c r="FE117" s="27">
        <f t="shared" si="230"/>
        <v>0</v>
      </c>
      <c r="FF117" s="27">
        <f t="shared" si="230"/>
        <v>0</v>
      </c>
      <c r="FG117" s="27">
        <f t="shared" si="230"/>
        <v>0</v>
      </c>
      <c r="FH117" s="27">
        <f t="shared" si="230"/>
        <v>0</v>
      </c>
      <c r="FI117" s="27">
        <f t="shared" si="230"/>
        <v>0</v>
      </c>
      <c r="FJ117" s="27">
        <f t="shared" si="230"/>
        <v>0</v>
      </c>
      <c r="FK117" s="27">
        <f t="shared" si="230"/>
        <v>0</v>
      </c>
      <c r="FL117" s="27">
        <f t="shared" si="230"/>
        <v>0</v>
      </c>
      <c r="FM117" s="27">
        <f t="shared" si="230"/>
        <v>0</v>
      </c>
      <c r="FN117" s="27">
        <f t="shared" si="230"/>
        <v>0</v>
      </c>
      <c r="FO117" s="27">
        <f t="shared" si="230"/>
        <v>0</v>
      </c>
      <c r="FP117" s="27">
        <f t="shared" si="230"/>
        <v>0</v>
      </c>
      <c r="FQ117" s="27">
        <f t="shared" si="230"/>
        <v>0</v>
      </c>
      <c r="FR117" s="27">
        <f t="shared" si="230"/>
        <v>0</v>
      </c>
      <c r="FS117" s="27">
        <f t="shared" si="230"/>
        <v>0</v>
      </c>
      <c r="FT117" s="27">
        <f t="shared" si="230"/>
        <v>0</v>
      </c>
      <c r="FU117" s="27">
        <f t="shared" si="230"/>
        <v>0</v>
      </c>
      <c r="FV117" s="27">
        <f t="shared" si="230"/>
        <v>0</v>
      </c>
      <c r="FW117" s="27">
        <f t="shared" si="230"/>
        <v>0</v>
      </c>
      <c r="FX117" s="27">
        <f t="shared" si="230"/>
        <v>0</v>
      </c>
      <c r="FY117" s="27">
        <f t="shared" si="230"/>
        <v>0</v>
      </c>
      <c r="FZ117" s="27">
        <f t="shared" si="230"/>
        <v>0</v>
      </c>
      <c r="GA117" s="27">
        <f t="shared" si="230"/>
        <v>0</v>
      </c>
      <c r="GB117" s="27">
        <f t="shared" si="230"/>
        <v>0</v>
      </c>
      <c r="GC117" s="27">
        <f t="shared" si="230"/>
        <v>0</v>
      </c>
      <c r="GD117" s="27">
        <f t="shared" si="230"/>
        <v>0</v>
      </c>
      <c r="GE117" s="27">
        <f t="shared" si="230"/>
        <v>0</v>
      </c>
      <c r="GF117" s="27">
        <f t="shared" si="230"/>
        <v>0</v>
      </c>
      <c r="GG117" s="27">
        <f t="shared" si="230"/>
        <v>0</v>
      </c>
      <c r="GH117" s="27">
        <f t="shared" si="230"/>
        <v>0</v>
      </c>
      <c r="GI117" s="27">
        <f t="shared" si="230"/>
        <v>0</v>
      </c>
      <c r="GJ117" s="27">
        <f t="shared" si="230"/>
        <v>0</v>
      </c>
      <c r="GK117" s="27">
        <f t="shared" si="230"/>
        <v>0</v>
      </c>
      <c r="GL117" s="27">
        <f t="shared" ref="GL117:IW117" si="231">SUM(GL118:GL119)</f>
        <v>0</v>
      </c>
      <c r="GM117" s="27">
        <f t="shared" si="231"/>
        <v>0</v>
      </c>
      <c r="GN117" s="27">
        <f t="shared" si="231"/>
        <v>0</v>
      </c>
      <c r="GO117" s="27">
        <f t="shared" si="231"/>
        <v>0</v>
      </c>
      <c r="GP117" s="27">
        <f t="shared" si="231"/>
        <v>0</v>
      </c>
      <c r="GQ117" s="27">
        <f t="shared" si="231"/>
        <v>0</v>
      </c>
      <c r="GR117" s="27">
        <f t="shared" si="231"/>
        <v>0</v>
      </c>
      <c r="GS117" s="27">
        <f t="shared" si="231"/>
        <v>0</v>
      </c>
      <c r="GT117" s="27">
        <f t="shared" si="231"/>
        <v>0</v>
      </c>
      <c r="GU117" s="27">
        <f t="shared" si="231"/>
        <v>0</v>
      </c>
      <c r="GV117" s="27">
        <f t="shared" si="231"/>
        <v>0</v>
      </c>
      <c r="GW117" s="27">
        <f t="shared" si="231"/>
        <v>0</v>
      </c>
      <c r="GX117" s="27">
        <f t="shared" si="231"/>
        <v>0</v>
      </c>
      <c r="GY117" s="27">
        <f t="shared" si="231"/>
        <v>0</v>
      </c>
      <c r="GZ117" s="27">
        <f t="shared" si="231"/>
        <v>0</v>
      </c>
      <c r="HA117" s="27">
        <f t="shared" si="231"/>
        <v>0</v>
      </c>
      <c r="HB117" s="27">
        <f t="shared" si="231"/>
        <v>0</v>
      </c>
      <c r="HC117" s="27">
        <f t="shared" si="231"/>
        <v>0</v>
      </c>
      <c r="HD117" s="27">
        <f t="shared" si="231"/>
        <v>0</v>
      </c>
      <c r="HE117" s="27">
        <f t="shared" si="231"/>
        <v>0</v>
      </c>
      <c r="HF117" s="27">
        <f t="shared" si="231"/>
        <v>0</v>
      </c>
      <c r="HG117" s="27">
        <f t="shared" si="231"/>
        <v>0</v>
      </c>
      <c r="HH117" s="27">
        <f t="shared" si="231"/>
        <v>0</v>
      </c>
      <c r="HI117" s="27">
        <f t="shared" si="231"/>
        <v>0</v>
      </c>
      <c r="HJ117" s="27">
        <f t="shared" si="231"/>
        <v>0</v>
      </c>
      <c r="HK117" s="27">
        <f t="shared" si="231"/>
        <v>0</v>
      </c>
      <c r="HL117" s="27">
        <f t="shared" si="231"/>
        <v>0</v>
      </c>
      <c r="HM117" s="27">
        <f t="shared" si="231"/>
        <v>0</v>
      </c>
      <c r="HN117" s="27">
        <f t="shared" si="231"/>
        <v>0</v>
      </c>
      <c r="HO117" s="27">
        <f t="shared" si="231"/>
        <v>0</v>
      </c>
      <c r="HP117" s="27">
        <f t="shared" si="231"/>
        <v>0</v>
      </c>
      <c r="HQ117" s="27">
        <f t="shared" si="231"/>
        <v>0</v>
      </c>
      <c r="HR117" s="27">
        <f t="shared" si="231"/>
        <v>0</v>
      </c>
      <c r="HS117" s="27">
        <f t="shared" si="231"/>
        <v>0</v>
      </c>
      <c r="HT117" s="27">
        <f t="shared" si="231"/>
        <v>0</v>
      </c>
      <c r="HU117" s="27">
        <f t="shared" si="231"/>
        <v>0</v>
      </c>
      <c r="HV117" s="27">
        <f t="shared" si="231"/>
        <v>0</v>
      </c>
      <c r="HW117" s="27">
        <f t="shared" si="231"/>
        <v>0</v>
      </c>
      <c r="HX117" s="27">
        <f t="shared" si="231"/>
        <v>0</v>
      </c>
      <c r="HY117" s="27">
        <f t="shared" si="231"/>
        <v>0</v>
      </c>
      <c r="HZ117" s="27">
        <f t="shared" si="231"/>
        <v>0</v>
      </c>
      <c r="IA117" s="27">
        <f t="shared" si="231"/>
        <v>0</v>
      </c>
      <c r="IB117" s="27">
        <f t="shared" si="231"/>
        <v>0</v>
      </c>
      <c r="IC117" s="27">
        <f t="shared" si="231"/>
        <v>0</v>
      </c>
      <c r="ID117" s="27">
        <f t="shared" si="231"/>
        <v>0</v>
      </c>
      <c r="IE117" s="27">
        <f t="shared" si="231"/>
        <v>0</v>
      </c>
      <c r="IF117" s="27">
        <f t="shared" si="231"/>
        <v>0</v>
      </c>
      <c r="IG117" s="27">
        <f t="shared" si="231"/>
        <v>0</v>
      </c>
      <c r="IH117" s="27">
        <f t="shared" si="231"/>
        <v>0</v>
      </c>
      <c r="II117" s="27">
        <f t="shared" si="231"/>
        <v>0</v>
      </c>
      <c r="IJ117" s="27">
        <f t="shared" si="231"/>
        <v>0</v>
      </c>
      <c r="IK117" s="27">
        <f t="shared" si="231"/>
        <v>0</v>
      </c>
      <c r="IL117" s="27">
        <f t="shared" si="231"/>
        <v>0</v>
      </c>
      <c r="IM117" s="27">
        <f t="shared" si="231"/>
        <v>0</v>
      </c>
      <c r="IN117" s="27">
        <f t="shared" si="231"/>
        <v>0</v>
      </c>
      <c r="IO117" s="27">
        <f t="shared" si="231"/>
        <v>0</v>
      </c>
      <c r="IP117" s="27">
        <f t="shared" si="231"/>
        <v>0</v>
      </c>
      <c r="IQ117" s="27">
        <f t="shared" si="231"/>
        <v>0</v>
      </c>
      <c r="IR117" s="27">
        <f t="shared" si="231"/>
        <v>0</v>
      </c>
      <c r="IS117" s="27">
        <f t="shared" si="231"/>
        <v>0</v>
      </c>
      <c r="IT117" s="27">
        <f t="shared" si="231"/>
        <v>0</v>
      </c>
      <c r="IU117" s="27">
        <f t="shared" si="231"/>
        <v>0</v>
      </c>
      <c r="IV117" s="27">
        <f t="shared" si="231"/>
        <v>0</v>
      </c>
      <c r="IW117" s="27">
        <f t="shared" si="231"/>
        <v>0</v>
      </c>
      <c r="IX117" s="27">
        <f t="shared" ref="IX117:LI117" si="232">SUM(IX118:IX119)</f>
        <v>0</v>
      </c>
      <c r="IY117" s="27">
        <f t="shared" si="232"/>
        <v>0</v>
      </c>
      <c r="IZ117" s="27">
        <f t="shared" si="232"/>
        <v>0</v>
      </c>
      <c r="JA117" s="27">
        <f t="shared" si="232"/>
        <v>0</v>
      </c>
      <c r="JB117" s="27">
        <f t="shared" si="232"/>
        <v>0</v>
      </c>
      <c r="JC117" s="27">
        <f t="shared" si="232"/>
        <v>0</v>
      </c>
      <c r="JD117" s="27">
        <f t="shared" si="232"/>
        <v>0</v>
      </c>
      <c r="JE117" s="27">
        <f t="shared" si="232"/>
        <v>0</v>
      </c>
      <c r="JF117" s="27">
        <f t="shared" si="232"/>
        <v>0</v>
      </c>
      <c r="JG117" s="27">
        <f t="shared" si="232"/>
        <v>0</v>
      </c>
      <c r="JH117" s="27">
        <f t="shared" si="232"/>
        <v>0</v>
      </c>
      <c r="JI117" s="27">
        <f t="shared" si="232"/>
        <v>0</v>
      </c>
      <c r="JJ117" s="27">
        <f t="shared" si="232"/>
        <v>0</v>
      </c>
      <c r="JK117" s="27">
        <f t="shared" si="232"/>
        <v>0</v>
      </c>
      <c r="JL117" s="27">
        <f t="shared" si="232"/>
        <v>0</v>
      </c>
      <c r="JM117" s="27">
        <f t="shared" si="232"/>
        <v>0</v>
      </c>
      <c r="JN117" s="27">
        <f t="shared" si="232"/>
        <v>0</v>
      </c>
      <c r="JO117" s="27">
        <f t="shared" si="232"/>
        <v>0</v>
      </c>
      <c r="JP117" s="27">
        <f t="shared" si="232"/>
        <v>0</v>
      </c>
      <c r="JQ117" s="27">
        <f t="shared" si="232"/>
        <v>0</v>
      </c>
      <c r="JR117" s="27">
        <f t="shared" si="232"/>
        <v>0</v>
      </c>
      <c r="JS117" s="27">
        <f t="shared" si="232"/>
        <v>0</v>
      </c>
      <c r="JT117" s="27">
        <f t="shared" si="232"/>
        <v>0</v>
      </c>
      <c r="JU117" s="27">
        <f t="shared" si="232"/>
        <v>0</v>
      </c>
      <c r="JV117" s="27">
        <f t="shared" si="232"/>
        <v>0</v>
      </c>
      <c r="JW117" s="27">
        <f t="shared" si="232"/>
        <v>0</v>
      </c>
      <c r="JX117" s="27">
        <f t="shared" si="232"/>
        <v>0</v>
      </c>
      <c r="JY117" s="27">
        <f t="shared" si="232"/>
        <v>0</v>
      </c>
      <c r="JZ117" s="27">
        <f t="shared" si="232"/>
        <v>0</v>
      </c>
      <c r="KA117" s="27">
        <f t="shared" si="232"/>
        <v>0</v>
      </c>
      <c r="KB117" s="27">
        <f t="shared" si="232"/>
        <v>0</v>
      </c>
      <c r="KC117" s="27">
        <f t="shared" si="232"/>
        <v>0</v>
      </c>
      <c r="KD117" s="27">
        <f t="shared" si="232"/>
        <v>0</v>
      </c>
      <c r="KE117" s="27">
        <f t="shared" si="232"/>
        <v>0</v>
      </c>
      <c r="KF117" s="27">
        <f t="shared" si="232"/>
        <v>0</v>
      </c>
      <c r="KG117" s="27">
        <f t="shared" si="232"/>
        <v>0</v>
      </c>
      <c r="KH117" s="27">
        <f t="shared" si="232"/>
        <v>0</v>
      </c>
      <c r="KI117" s="27">
        <f t="shared" si="232"/>
        <v>0</v>
      </c>
      <c r="KJ117" s="27">
        <f t="shared" si="232"/>
        <v>0</v>
      </c>
      <c r="KK117" s="27">
        <f t="shared" si="232"/>
        <v>0</v>
      </c>
      <c r="KL117" s="27">
        <f t="shared" si="232"/>
        <v>0</v>
      </c>
      <c r="KM117" s="27">
        <f t="shared" si="232"/>
        <v>0</v>
      </c>
      <c r="KN117" s="27">
        <f t="shared" si="232"/>
        <v>0</v>
      </c>
      <c r="KO117" s="27">
        <f t="shared" si="232"/>
        <v>0</v>
      </c>
      <c r="KP117" s="27">
        <f t="shared" si="232"/>
        <v>0</v>
      </c>
      <c r="KQ117" s="27">
        <f t="shared" si="232"/>
        <v>0</v>
      </c>
      <c r="KR117" s="27">
        <f t="shared" si="232"/>
        <v>0</v>
      </c>
      <c r="KS117" s="27">
        <f t="shared" si="232"/>
        <v>0</v>
      </c>
      <c r="KT117" s="27">
        <f t="shared" si="232"/>
        <v>0</v>
      </c>
      <c r="KU117" s="27">
        <f t="shared" si="232"/>
        <v>0</v>
      </c>
      <c r="KV117" s="27">
        <f t="shared" si="232"/>
        <v>0</v>
      </c>
      <c r="KW117" s="27">
        <f t="shared" si="232"/>
        <v>0</v>
      </c>
      <c r="KX117" s="27">
        <f t="shared" si="232"/>
        <v>0</v>
      </c>
      <c r="KY117" s="27">
        <f t="shared" si="232"/>
        <v>0</v>
      </c>
      <c r="KZ117" s="27">
        <f t="shared" si="232"/>
        <v>0</v>
      </c>
      <c r="LA117" s="27">
        <f t="shared" si="232"/>
        <v>0</v>
      </c>
      <c r="LB117" s="27">
        <f t="shared" si="232"/>
        <v>0</v>
      </c>
      <c r="LC117" s="27">
        <f t="shared" si="232"/>
        <v>0</v>
      </c>
      <c r="LD117" s="27">
        <f t="shared" si="232"/>
        <v>0</v>
      </c>
      <c r="LE117" s="27">
        <f t="shared" si="232"/>
        <v>0</v>
      </c>
      <c r="LF117" s="27">
        <f t="shared" si="232"/>
        <v>0</v>
      </c>
      <c r="LG117" s="27">
        <f t="shared" si="232"/>
        <v>0</v>
      </c>
      <c r="LH117" s="27">
        <f t="shared" si="232"/>
        <v>0</v>
      </c>
      <c r="LI117" s="27">
        <f t="shared" si="232"/>
        <v>0</v>
      </c>
      <c r="LJ117" s="27">
        <f t="shared" ref="LJ117:NB117" si="233">SUM(LJ118:LJ119)</f>
        <v>0</v>
      </c>
      <c r="LK117" s="27">
        <f t="shared" si="233"/>
        <v>0</v>
      </c>
      <c r="LL117" s="27">
        <f t="shared" si="233"/>
        <v>0</v>
      </c>
      <c r="LM117" s="27">
        <f t="shared" si="233"/>
        <v>0</v>
      </c>
      <c r="LN117" s="27">
        <f t="shared" si="233"/>
        <v>0</v>
      </c>
      <c r="LO117" s="27">
        <f t="shared" si="233"/>
        <v>0</v>
      </c>
      <c r="LP117" s="27">
        <f t="shared" si="233"/>
        <v>0</v>
      </c>
      <c r="LQ117" s="27">
        <f t="shared" si="233"/>
        <v>0</v>
      </c>
      <c r="LR117" s="27">
        <f t="shared" si="233"/>
        <v>0</v>
      </c>
      <c r="LS117" s="27">
        <f t="shared" si="233"/>
        <v>0</v>
      </c>
      <c r="LT117" s="27">
        <f t="shared" si="233"/>
        <v>0</v>
      </c>
      <c r="LU117" s="27">
        <f t="shared" si="233"/>
        <v>0</v>
      </c>
      <c r="LV117" s="27">
        <f t="shared" si="233"/>
        <v>0</v>
      </c>
      <c r="LW117" s="27">
        <f t="shared" si="233"/>
        <v>0</v>
      </c>
      <c r="LX117" s="27">
        <f t="shared" si="233"/>
        <v>0</v>
      </c>
      <c r="LY117" s="27">
        <f t="shared" si="233"/>
        <v>0</v>
      </c>
      <c r="LZ117" s="27">
        <f t="shared" si="233"/>
        <v>0</v>
      </c>
      <c r="MA117" s="27">
        <f t="shared" si="233"/>
        <v>0</v>
      </c>
      <c r="MB117" s="27">
        <f t="shared" si="233"/>
        <v>0</v>
      </c>
      <c r="MC117" s="27">
        <f t="shared" si="233"/>
        <v>0</v>
      </c>
      <c r="MD117" s="27">
        <f t="shared" si="233"/>
        <v>0</v>
      </c>
      <c r="ME117" s="27">
        <f t="shared" si="233"/>
        <v>0</v>
      </c>
      <c r="MF117" s="27">
        <f t="shared" si="233"/>
        <v>0</v>
      </c>
      <c r="MG117" s="27">
        <f t="shared" si="233"/>
        <v>0</v>
      </c>
      <c r="MH117" s="27">
        <f t="shared" si="233"/>
        <v>0</v>
      </c>
      <c r="MI117" s="27">
        <f t="shared" si="233"/>
        <v>0</v>
      </c>
      <c r="MJ117" s="27">
        <f t="shared" si="233"/>
        <v>0</v>
      </c>
      <c r="MK117" s="27">
        <f t="shared" si="233"/>
        <v>0</v>
      </c>
      <c r="ML117" s="27">
        <f t="shared" si="233"/>
        <v>0</v>
      </c>
      <c r="MM117" s="27">
        <f t="shared" si="233"/>
        <v>0</v>
      </c>
      <c r="MN117" s="27">
        <f t="shared" si="233"/>
        <v>0</v>
      </c>
      <c r="MO117" s="27">
        <f t="shared" si="233"/>
        <v>0</v>
      </c>
      <c r="MP117" s="27">
        <f t="shared" si="233"/>
        <v>0</v>
      </c>
      <c r="MQ117" s="27">
        <f t="shared" si="233"/>
        <v>0</v>
      </c>
      <c r="MR117" s="27">
        <f t="shared" si="233"/>
        <v>0</v>
      </c>
      <c r="MS117" s="27">
        <f t="shared" si="233"/>
        <v>0</v>
      </c>
      <c r="MT117" s="27">
        <f t="shared" si="233"/>
        <v>0</v>
      </c>
      <c r="MU117" s="27">
        <f t="shared" si="233"/>
        <v>0</v>
      </c>
      <c r="MV117" s="27">
        <f t="shared" si="233"/>
        <v>0</v>
      </c>
      <c r="MW117" s="27">
        <f t="shared" si="233"/>
        <v>0</v>
      </c>
      <c r="MX117" s="27">
        <f t="shared" si="233"/>
        <v>0</v>
      </c>
      <c r="MY117" s="27">
        <f t="shared" si="233"/>
        <v>0</v>
      </c>
      <c r="MZ117" s="27">
        <f t="shared" si="233"/>
        <v>0</v>
      </c>
      <c r="NA117" s="27">
        <f t="shared" si="233"/>
        <v>0</v>
      </c>
      <c r="NB117" s="27">
        <f t="shared" si="233"/>
        <v>0</v>
      </c>
    </row>
    <row r="118" spans="1:16384" ht="15" hidden="1" customHeight="1" outlineLevel="1">
      <c r="A118" s="2" t="s">
        <v>165</v>
      </c>
      <c r="B118" s="5">
        <f>IFERROR(SUMIF([1]Transferencias!$P$7:$Q$359,CONCATENATE("02",RIGHT(CONCATENATE("0",DAY(B4)),2),RIGHT(CONCATENATE("0",MONTH(B4)),2)),[1]Transferencias!$Q$7:$Q$359),0)</f>
        <v>0</v>
      </c>
      <c r="C118" s="5">
        <f>IFERROR(SUMIF([1]Transferencias!$P$7:$Q$359,CONCATENATE("02",RIGHT(CONCATENATE("0",DAY(C4)),2),RIGHT(CONCATENATE("0",MONTH(C4)),2)),[1]Transferencias!$Q$7:$Q$359),0)</f>
        <v>0</v>
      </c>
      <c r="D118" s="5">
        <f>IFERROR(SUMIF([1]Transferencias!$P$7:$Q$359,CONCATENATE("02",RIGHT(CONCATENATE("0",DAY(D4)),2),RIGHT(CONCATENATE("0",MONTH(D4)),2)),[1]Transferencias!$Q$7:$Q$359),0)</f>
        <v>0</v>
      </c>
      <c r="E118" s="5">
        <f>IFERROR(SUMIF([1]Transferencias!$P$7:$Q$359,CONCATENATE("02",RIGHT(CONCATENATE("0",DAY(E4)),2),RIGHT(CONCATENATE("0",MONTH(E4)),2)),[1]Transferencias!$Q$7:$Q$359),0)</f>
        <v>0</v>
      </c>
      <c r="F118" s="5">
        <f>IFERROR(SUMIF([1]Transferencias!$P$7:$Q$359,CONCATENATE("02",RIGHT(CONCATENATE("0",DAY(F4)),2),RIGHT(CONCATENATE("0",MONTH(F4)),2)),[1]Transferencias!$Q$7:$Q$359),0)</f>
        <v>0</v>
      </c>
      <c r="G118" s="5">
        <f>IFERROR(SUMIF([1]Transferencias!$P$7:$Q$359,CONCATENATE("02",RIGHT(CONCATENATE("0",DAY(G4)),2),RIGHT(CONCATENATE("0",MONTH(G4)),2)),[1]Transferencias!$Q$7:$Q$359),0)</f>
        <v>0</v>
      </c>
      <c r="H118" s="5">
        <f>IFERROR(SUMIF([1]Transferencias!$P$7:$Q$359,CONCATENATE("02",RIGHT(CONCATENATE("0",DAY(H4)),2),RIGHT(CONCATENATE("0",MONTH(H4)),2)),[1]Transferencias!$Q$7:$Q$359),0)</f>
        <v>0</v>
      </c>
      <c r="I118" s="5">
        <f>IFERROR(SUMIF([1]Transferencias!$P$7:$Q$359,CONCATENATE("02",RIGHT(CONCATENATE("0",DAY(I4)),2),RIGHT(CONCATENATE("0",MONTH(I4)),2)),[1]Transferencias!$Q$7:$Q$359),0)</f>
        <v>0</v>
      </c>
      <c r="J118" s="5">
        <f>IFERROR(SUMIF([1]Transferencias!$P$7:$Q$359,CONCATENATE("02",RIGHT(CONCATENATE("0",DAY(J4)),2),RIGHT(CONCATENATE("0",MONTH(J4)),2)),[1]Transferencias!$Q$7:$Q$359),0)</f>
        <v>0</v>
      </c>
      <c r="K118" s="5">
        <f>IFERROR(SUMIF([1]Transferencias!$P$7:$Q$359,CONCATENATE("02",RIGHT(CONCATENATE("0",DAY(K4)),2),RIGHT(CONCATENATE("0",MONTH(K4)),2)),[1]Transferencias!$Q$7:$Q$359),0)</f>
        <v>0</v>
      </c>
      <c r="L118" s="5">
        <f>IFERROR(SUMIF([1]Transferencias!$P$7:$Q$359,CONCATENATE("02",RIGHT(CONCATENATE("0",DAY(L4)),2),RIGHT(CONCATENATE("0",MONTH(L4)),2)),[1]Transferencias!$Q$7:$Q$359),0)</f>
        <v>0</v>
      </c>
      <c r="M118" s="5">
        <f>IFERROR(SUMIF([1]Transferencias!$P$7:$Q$359,CONCATENATE("02",RIGHT(CONCATENATE("0",DAY(M4)),2),RIGHT(CONCATENATE("0",MONTH(M4)),2)),[1]Transferencias!$Q$7:$Q$359),0)</f>
        <v>0</v>
      </c>
      <c r="N118" s="5">
        <f>IFERROR(SUMIF([1]Transferencias!$P$7:$Q$359,CONCATENATE("02",RIGHT(CONCATENATE("0",DAY(N4)),2),RIGHT(CONCATENATE("0",MONTH(N4)),2)),[1]Transferencias!$Q$7:$Q$359),0)</f>
        <v>0</v>
      </c>
      <c r="O118" s="5">
        <f>IFERROR(SUMIF([1]Transferencias!$P$7:$Q$359,CONCATENATE("02",RIGHT(CONCATENATE("0",DAY(O4)),2),RIGHT(CONCATENATE("0",MONTH(O4)),2)),[1]Transferencias!$Q$7:$Q$359),0)</f>
        <v>0</v>
      </c>
      <c r="P118" s="5">
        <f>IFERROR(SUMIF([1]Transferencias!$P$7:$Q$359,CONCATENATE("02",RIGHT(CONCATENATE("0",DAY(P4)),2),RIGHT(CONCATENATE("0",MONTH(P4)),2)),[1]Transferencias!$Q$7:$Q$359),0)</f>
        <v>0</v>
      </c>
      <c r="Q118" s="5">
        <f>IFERROR(SUMIF([1]Transferencias!$P$7:$Q$359,CONCATENATE("02",RIGHT(CONCATENATE("0",DAY(Q4)),2),RIGHT(CONCATENATE("0",MONTH(Q4)),2)),[1]Transferencias!$Q$7:$Q$359),0)</f>
        <v>0</v>
      </c>
      <c r="R118" s="5">
        <f>IFERROR(SUMIF([1]Transferencias!$P$7:$Q$359,CONCATENATE("02",RIGHT(CONCATENATE("0",DAY(R4)),2),RIGHT(CONCATENATE("0",MONTH(R4)),2)),[1]Transferencias!$Q$7:$Q$359),0)</f>
        <v>0</v>
      </c>
      <c r="S118" s="5">
        <f>IFERROR(SUMIF([1]Transferencias!$P$7:$Q$359,CONCATENATE("02",RIGHT(CONCATENATE("0",DAY(S4)),2),RIGHT(CONCATENATE("0",MONTH(S4)),2)),[1]Transferencias!$Q$7:$Q$359),0)</f>
        <v>0</v>
      </c>
      <c r="T118" s="5">
        <f>IFERROR(SUMIF([1]Transferencias!$P$7:$Q$359,CONCATENATE("02",RIGHT(CONCATENATE("0",DAY(T4)),2),RIGHT(CONCATENATE("0",MONTH(T4)),2)),[1]Transferencias!$Q$7:$Q$359),0)</f>
        <v>0</v>
      </c>
      <c r="U118" s="5">
        <f>IFERROR(SUMIF([1]Transferencias!$P$7:$Q$359,CONCATENATE("02",RIGHT(CONCATENATE("0",DAY(U4)),2),RIGHT(CONCATENATE("0",MONTH(U4)),2)),[1]Transferencias!$Q$7:$Q$359),0)</f>
        <v>0</v>
      </c>
      <c r="V118" s="5">
        <f>IFERROR(SUMIF([1]Transferencias!$P$7:$Q$359,CONCATENATE("02",RIGHT(CONCATENATE("0",DAY(V4)),2),RIGHT(CONCATENATE("0",MONTH(V4)),2)),[1]Transferencias!$Q$7:$Q$359),0)</f>
        <v>0</v>
      </c>
      <c r="W118" s="5">
        <f>IFERROR(SUMIF([1]Transferencias!$P$7:$Q$359,CONCATENATE("02",RIGHT(CONCATENATE("0",DAY(W4)),2),RIGHT(CONCATENATE("0",MONTH(W4)),2)),[1]Transferencias!$Q$7:$Q$359),0)</f>
        <v>0</v>
      </c>
      <c r="X118" s="5">
        <f>IFERROR(SUMIF([1]Transferencias!$P$7:$Q$359,CONCATENATE("02",RIGHT(CONCATENATE("0",DAY(X4)),2),RIGHT(CONCATENATE("0",MONTH(X4)),2)),[1]Transferencias!$Q$7:$Q$359),0)</f>
        <v>0</v>
      </c>
      <c r="Y118" s="5">
        <f>IFERROR(SUMIF([1]Transferencias!$P$7:$Q$359,CONCATENATE("02",RIGHT(CONCATENATE("0",DAY(Y4)),2),RIGHT(CONCATENATE("0",MONTH(Y4)),2)),[1]Transferencias!$Q$7:$Q$359),0)</f>
        <v>0</v>
      </c>
      <c r="Z118" s="5">
        <f>IFERROR(SUMIF([1]Transferencias!$P$7:$Q$359,CONCATENATE("02",RIGHT(CONCATENATE("0",DAY(Z4)),2),RIGHT(CONCATENATE("0",MONTH(Z4)),2)),[1]Transferencias!$Q$7:$Q$359),0)</f>
        <v>0</v>
      </c>
      <c r="AA118" s="5">
        <f>IFERROR(SUMIF([1]Transferencias!$P$7:$Q$359,CONCATENATE("02",RIGHT(CONCATENATE("0",DAY(AA4)),2),RIGHT(CONCATENATE("0",MONTH(AA4)),2)),[1]Transferencias!$Q$7:$Q$359),0)</f>
        <v>0</v>
      </c>
      <c r="AB118" s="5">
        <f>IFERROR(SUMIF([1]Transferencias!$P$7:$Q$359,CONCATENATE("02",RIGHT(CONCATENATE("0",DAY(AB4)),2),RIGHT(CONCATENATE("0",MONTH(AB4)),2)),[1]Transferencias!$Q$7:$Q$359),0)</f>
        <v>0</v>
      </c>
      <c r="AC118" s="5">
        <f>IFERROR(SUMIF([1]Transferencias!$P$7:$Q$359,CONCATENATE("02",RIGHT(CONCATENATE("0",DAY(AC4)),2),RIGHT(CONCATENATE("0",MONTH(AC4)),2)),[1]Transferencias!$Q$7:$Q$359),0)</f>
        <v>0</v>
      </c>
      <c r="AD118" s="5">
        <f>IFERROR(SUMIF([1]Transferencias!$P$7:$Q$359,CONCATENATE("02",RIGHT(CONCATENATE("0",DAY(AD4)),2),RIGHT(CONCATENATE("0",MONTH(AD4)),2)),[1]Transferencias!$Q$7:$Q$359),0)</f>
        <v>0</v>
      </c>
      <c r="AE118" s="5">
        <f>IFERROR(SUMIF([1]Transferencias!$P$7:$Q$359,CONCATENATE("02",RIGHT(CONCATENATE("0",DAY(AE4)),2),RIGHT(CONCATENATE("0",MONTH(AE4)),2)),[1]Transferencias!$Q$7:$Q$359),0)</f>
        <v>0</v>
      </c>
      <c r="AF118" s="5">
        <f>IFERROR(SUMIF([1]Transferencias!$P$7:$Q$359,CONCATENATE("02",RIGHT(CONCATENATE("0",DAY(AF4)),2),RIGHT(CONCATENATE("0",MONTH(AF4)),2)),[1]Transferencias!$Q$7:$Q$359),0)</f>
        <v>0</v>
      </c>
      <c r="AG118" s="5">
        <f>IFERROR(SUMIF([1]Transferencias!$P$7:$Q$359,CONCATENATE("02",RIGHT(CONCATENATE("0",DAY(AG4)),2),RIGHT(CONCATENATE("0",MONTH(AG4)),2)),[1]Transferencias!$Q$7:$Q$359),0)</f>
        <v>0</v>
      </c>
      <c r="AH118" s="5">
        <f>IFERROR(SUMIF([1]Transferencias!$P$7:$Q$359,CONCATENATE("02",RIGHT(CONCATENATE("0",DAY(AH4)),2),RIGHT(CONCATENATE("0",MONTH(AH4)),2)),[1]Transferencias!$Q$7:$Q$359),0)</f>
        <v>0</v>
      </c>
      <c r="AI118" s="5">
        <f>IFERROR(SUMIF([1]Transferencias!$P$7:$Q$359,CONCATENATE("02",RIGHT(CONCATENATE("0",DAY(AI4)),2),RIGHT(CONCATENATE("0",MONTH(AI4)),2)),[1]Transferencias!$Q$7:$Q$359),0)</f>
        <v>0</v>
      </c>
      <c r="AJ118" s="5">
        <f>IFERROR(SUMIF([1]Transferencias!$P$7:$Q$359,CONCATENATE("02",RIGHT(CONCATENATE("0",DAY(AJ4)),2),RIGHT(CONCATENATE("0",MONTH(AJ4)),2)),[1]Transferencias!$Q$7:$Q$359),0)</f>
        <v>0</v>
      </c>
      <c r="AK118" s="5">
        <f>IFERROR(SUMIF([1]Transferencias!$P$7:$Q$359,CONCATENATE("02",RIGHT(CONCATENATE("0",DAY(AK4)),2),RIGHT(CONCATENATE("0",MONTH(AK4)),2)),[1]Transferencias!$Q$7:$Q$359),0)</f>
        <v>0</v>
      </c>
      <c r="AL118" s="5">
        <f>IFERROR(SUMIF([1]Transferencias!$P$7:$Q$359,CONCATENATE("02",RIGHT(CONCATENATE("0",DAY(AL4)),2),RIGHT(CONCATENATE("0",MONTH(AL4)),2)),[1]Transferencias!$Q$7:$Q$359),0)</f>
        <v>0</v>
      </c>
      <c r="AM118" s="5">
        <f>IFERROR(SUMIF([1]Transferencias!$P$7:$Q$359,CONCATENATE("02",RIGHT(CONCATENATE("0",DAY(AM4)),2),RIGHT(CONCATENATE("0",MONTH(AM4)),2)),[1]Transferencias!$Q$7:$Q$359),0)</f>
        <v>0</v>
      </c>
      <c r="AN118" s="5">
        <f>IFERROR(SUMIF([1]Transferencias!$P$7:$Q$359,CONCATENATE("02",RIGHT(CONCATENATE("0",DAY(AN4)),2),RIGHT(CONCATENATE("0",MONTH(AN4)),2)),[1]Transferencias!$Q$7:$Q$359),0)</f>
        <v>0</v>
      </c>
      <c r="AO118" s="5">
        <f>IFERROR(SUMIF([1]Transferencias!$P$7:$Q$359,CONCATENATE("02",RIGHT(CONCATENATE("0",DAY(AO4)),2),RIGHT(CONCATENATE("0",MONTH(AO4)),2)),[1]Transferencias!$Q$7:$Q$359),0)</f>
        <v>0</v>
      </c>
      <c r="AP118" s="5">
        <f>IFERROR(SUMIF([1]Transferencias!$P$7:$Q$359,CONCATENATE("02",RIGHT(CONCATENATE("0",DAY(AP4)),2),RIGHT(CONCATENATE("0",MONTH(AP4)),2)),[1]Transferencias!$Q$7:$Q$359),0)</f>
        <v>0</v>
      </c>
      <c r="AQ118" s="5">
        <f>IFERROR(SUMIF([1]Transferencias!$P$7:$Q$359,CONCATENATE("02",RIGHT(CONCATENATE("0",DAY(AQ4)),2),RIGHT(CONCATENATE("0",MONTH(AQ4)),2)),[1]Transferencias!$Q$7:$Q$359),0)</f>
        <v>0</v>
      </c>
      <c r="AR118" s="5">
        <f>IFERROR(SUMIF([1]Transferencias!$P$7:$Q$359,CONCATENATE("02",RIGHT(CONCATENATE("0",DAY(AR4)),2),RIGHT(CONCATENATE("0",MONTH(AR4)),2)),[1]Transferencias!$Q$7:$Q$359),0)</f>
        <v>0</v>
      </c>
      <c r="AS118" s="5">
        <f>IFERROR(SUMIF([1]Transferencias!$P$7:$Q$359,CONCATENATE("02",RIGHT(CONCATENATE("0",DAY(AS4)),2),RIGHT(CONCATENATE("0",MONTH(AS4)),2)),[1]Transferencias!$Q$7:$Q$359),0)</f>
        <v>0</v>
      </c>
      <c r="AT118" s="5">
        <f>IFERROR(SUMIF([1]Transferencias!$P$7:$Q$359,CONCATENATE("02",RIGHT(CONCATENATE("0",DAY(AT4)),2),RIGHT(CONCATENATE("0",MONTH(AT4)),2)),[1]Transferencias!$Q$7:$Q$359),0)</f>
        <v>0</v>
      </c>
      <c r="AU118" s="5">
        <f>IFERROR(SUMIF([1]Transferencias!$P$7:$Q$359,CONCATENATE("02",RIGHT(CONCATENATE("0",DAY(AU4)),2),RIGHT(CONCATENATE("0",MONTH(AU4)),2)),[1]Transferencias!$Q$7:$Q$359),0)</f>
        <v>0</v>
      </c>
      <c r="AV118" s="5">
        <f>IFERROR(SUMIF([1]Transferencias!$P$7:$Q$359,CONCATENATE("02",RIGHT(CONCATENATE("0",DAY(AV4)),2),RIGHT(CONCATENATE("0",MONTH(AV4)),2)),[1]Transferencias!$Q$7:$Q$359),0)</f>
        <v>0</v>
      </c>
      <c r="AW118" s="5">
        <f>IFERROR(SUMIF([1]Transferencias!$P$7:$Q$359,CONCATENATE("02",RIGHT(CONCATENATE("0",DAY(AW4)),2),RIGHT(CONCATENATE("0",MONTH(AW4)),2)),[1]Transferencias!$Q$7:$Q$359),0)</f>
        <v>0</v>
      </c>
      <c r="AX118" s="5">
        <f>IFERROR(SUMIF([1]Transferencias!$P$7:$Q$359,CONCATENATE("02",RIGHT(CONCATENATE("0",DAY(AX4)),2),RIGHT(CONCATENATE("0",MONTH(AX4)),2)),[1]Transferencias!$Q$7:$Q$359),0)</f>
        <v>0</v>
      </c>
      <c r="AY118" s="5">
        <f>IFERROR(SUMIF([1]Transferencias!$P$7:$Q$359,CONCATENATE("02",RIGHT(CONCATENATE("0",DAY(AY4)),2),RIGHT(CONCATENATE("0",MONTH(AY4)),2)),[1]Transferencias!$Q$7:$Q$359),0)</f>
        <v>0</v>
      </c>
      <c r="AZ118" s="5">
        <f>IFERROR(SUMIF([1]Transferencias!$P$7:$Q$359,CONCATENATE("02",RIGHT(CONCATENATE("0",DAY(AZ4)),2),RIGHT(CONCATENATE("0",MONTH(AZ4)),2)),[1]Transferencias!$Q$7:$Q$359),0)</f>
        <v>0</v>
      </c>
      <c r="BA118" s="5">
        <f>IFERROR(SUMIF([1]Transferencias!$P$7:$Q$359,CONCATENATE("02",RIGHT(CONCATENATE("0",DAY(BA4)),2),RIGHT(CONCATENATE("0",MONTH(BA4)),2)),[1]Transferencias!$Q$7:$Q$359),0)</f>
        <v>0</v>
      </c>
      <c r="BB118" s="5">
        <f>IFERROR(SUMIF([1]Transferencias!$P$7:$Q$359,CONCATENATE("02",RIGHT(CONCATENATE("0",DAY(BB4)),2),RIGHT(CONCATENATE("0",MONTH(BB4)),2)),[1]Transferencias!$Q$7:$Q$359),0)</f>
        <v>0</v>
      </c>
      <c r="BC118" s="5">
        <f>IFERROR(SUMIF([1]Transferencias!$P$7:$Q$359,CONCATENATE("02",RIGHT(CONCATENATE("0",DAY(BC4)),2),RIGHT(CONCATENATE("0",MONTH(BC4)),2)),[1]Transferencias!$Q$7:$Q$359),0)</f>
        <v>0</v>
      </c>
      <c r="BD118" s="5">
        <f>IFERROR(SUMIF([1]Transferencias!$P$7:$Q$359,CONCATENATE("02",RIGHT(CONCATENATE("0",DAY(BD4)),2),RIGHT(CONCATENATE("0",MONTH(BD4)),2)),[1]Transferencias!$Q$7:$Q$359),0)</f>
        <v>0</v>
      </c>
      <c r="BE118" s="5">
        <f>IFERROR(SUMIF([1]Transferencias!$P$7:$Q$359,CONCATENATE("02",RIGHT(CONCATENATE("0",DAY(BE4)),2),RIGHT(CONCATENATE("0",MONTH(BE4)),2)),[1]Transferencias!$Q$7:$Q$359),0)</f>
        <v>0</v>
      </c>
      <c r="BF118" s="5">
        <f>IFERROR(SUMIF([1]Transferencias!$P$7:$Q$359,CONCATENATE("02",RIGHT(CONCATENATE("0",DAY(BF4)),2),RIGHT(CONCATENATE("0",MONTH(BF4)),2)),[1]Transferencias!$Q$7:$Q$359),0)</f>
        <v>0</v>
      </c>
      <c r="BG118" s="5">
        <f>IFERROR(SUMIF([1]Transferencias!$P$7:$Q$359,CONCATENATE("02",RIGHT(CONCATENATE("0",DAY(BG4)),2),RIGHT(CONCATENATE("0",MONTH(BG4)),2)),[1]Transferencias!$Q$7:$Q$359),0)</f>
        <v>0</v>
      </c>
      <c r="BH118" s="5">
        <f>IFERROR(SUMIF([1]Transferencias!$P$7:$Q$359,CONCATENATE("02",RIGHT(CONCATENATE("0",DAY(BH4)),2),RIGHT(CONCATENATE("0",MONTH(BH4)),2)),[1]Transferencias!$Q$7:$Q$359),0)</f>
        <v>0</v>
      </c>
      <c r="BI118" s="5">
        <f>IFERROR(SUMIF([1]Transferencias!$P$7:$Q$359,CONCATENATE("02",RIGHT(CONCATENATE("0",DAY(BI4)),2),RIGHT(CONCATENATE("0",MONTH(BI4)),2)),[1]Transferencias!$Q$7:$Q$359),0)</f>
        <v>0</v>
      </c>
      <c r="BJ118" s="5">
        <f>IFERROR(SUMIF([1]Transferencias!$P$7:$Q$359,CONCATENATE("02",RIGHT(CONCATENATE("0",DAY(BJ4)),2),RIGHT(CONCATENATE("0",MONTH(BJ4)),2)),[1]Transferencias!$Q$7:$Q$359),0)</f>
        <v>0</v>
      </c>
      <c r="BK118" s="5">
        <f>IFERROR(SUMIF([1]Transferencias!$P$7:$Q$359,CONCATENATE("02",RIGHT(CONCATENATE("0",DAY(BK4)),2),RIGHT(CONCATENATE("0",MONTH(BK4)),2)),[1]Transferencias!$Q$7:$Q$359),0)</f>
        <v>0</v>
      </c>
      <c r="BL118" s="5">
        <f>IFERROR(SUMIF([1]Transferencias!$P$7:$Q$359,CONCATENATE("02",RIGHT(CONCATENATE("0",DAY(BL4)),2),RIGHT(CONCATENATE("0",MONTH(BL4)),2)),[1]Transferencias!$Q$7:$Q$359),0)</f>
        <v>0</v>
      </c>
      <c r="BM118" s="5">
        <f>IFERROR(SUMIF([1]Transferencias!$P$7:$Q$359,CONCATENATE("02",RIGHT(CONCATENATE("0",DAY(BM4)),2),RIGHT(CONCATENATE("0",MONTH(BM4)),2)),[1]Transferencias!$Q$7:$Q$359),0)</f>
        <v>0</v>
      </c>
      <c r="BN118" s="5">
        <f>IFERROR(SUMIF([1]Transferencias!$P$7:$Q$359,CONCATENATE("02",RIGHT(CONCATENATE("0",DAY(BN4)),2),RIGHT(CONCATENATE("0",MONTH(BN4)),2)),[1]Transferencias!$Q$7:$Q$359),0)</f>
        <v>0</v>
      </c>
      <c r="BO118" s="5">
        <f>IFERROR(SUMIF([1]Transferencias!$P$7:$Q$359,CONCATENATE("02",RIGHT(CONCATENATE("0",DAY(BO4)),2),RIGHT(CONCATENATE("0",MONTH(BO4)),2)),[1]Transferencias!$Q$7:$Q$359),0)</f>
        <v>0</v>
      </c>
      <c r="BP118" s="5">
        <f>IFERROR(SUMIF([1]Transferencias!$P$7:$Q$359,CONCATENATE("02",RIGHT(CONCATENATE("0",DAY(BP4)),2),RIGHT(CONCATENATE("0",MONTH(BP4)),2)),[1]Transferencias!$Q$7:$Q$359),0)</f>
        <v>0</v>
      </c>
      <c r="BQ118" s="5">
        <f>IFERROR(SUMIF([1]Transferencias!$P$7:$Q$359,CONCATENATE("02",RIGHT(CONCATENATE("0",DAY(BQ4)),2),RIGHT(CONCATENATE("0",MONTH(BQ4)),2)),[1]Transferencias!$Q$7:$Q$359),0)</f>
        <v>0</v>
      </c>
      <c r="BR118" s="5">
        <f>IFERROR(SUMIF([1]Transferencias!$P$7:$Q$359,CONCATENATE("02",RIGHT(CONCATENATE("0",DAY(BR4)),2),RIGHT(CONCATENATE("0",MONTH(BR4)),2)),[1]Transferencias!$Q$7:$Q$359),0)</f>
        <v>0</v>
      </c>
      <c r="BS118" s="5">
        <f>IFERROR(SUMIF([1]Transferencias!$P$7:$Q$359,CONCATENATE("02",RIGHT(CONCATENATE("0",DAY(BS4)),2),RIGHT(CONCATENATE("0",MONTH(BS4)),2)),[1]Transferencias!$Q$7:$Q$359),0)</f>
        <v>0</v>
      </c>
      <c r="BT118" s="5">
        <f>IFERROR(SUMIF([1]Transferencias!$P$7:$Q$359,CONCATENATE("02",RIGHT(CONCATENATE("0",DAY(BT4)),2),RIGHT(CONCATENATE("0",MONTH(BT4)),2)),[1]Transferencias!$Q$7:$Q$359),0)</f>
        <v>0</v>
      </c>
      <c r="BU118" s="5">
        <f>IFERROR(SUMIF([1]Transferencias!$P$7:$Q$359,CONCATENATE("02",RIGHT(CONCATENATE("0",DAY(BU4)),2),RIGHT(CONCATENATE("0",MONTH(BU4)),2)),[1]Transferencias!$Q$7:$Q$359),0)</f>
        <v>0</v>
      </c>
      <c r="BV118" s="5">
        <f>IFERROR(SUMIF([1]Transferencias!$P$7:$Q$359,CONCATENATE("02",RIGHT(CONCATENATE("0",DAY(BV4)),2),RIGHT(CONCATENATE("0",MONTH(BV4)),2)),[1]Transferencias!$Q$7:$Q$359),0)</f>
        <v>0</v>
      </c>
      <c r="BW118" s="5">
        <f>IFERROR(SUMIF([1]Transferencias!$P$7:$Q$359,CONCATENATE("02",RIGHT(CONCATENATE("0",DAY(BW4)),2),RIGHT(CONCATENATE("0",MONTH(BW4)),2)),[1]Transferencias!$Q$7:$Q$359),0)</f>
        <v>0</v>
      </c>
      <c r="BX118" s="5">
        <f>IFERROR(SUMIF([1]Transferencias!$P$7:$Q$359,CONCATENATE("02",RIGHT(CONCATENATE("0",DAY(BX4)),2),RIGHT(CONCATENATE("0",MONTH(BX4)),2)),[1]Transferencias!$Q$7:$Q$359),0)</f>
        <v>0</v>
      </c>
      <c r="BY118" s="5">
        <f>IFERROR(SUMIF([1]Transferencias!$P$7:$Q$359,CONCATENATE("02",RIGHT(CONCATENATE("0",DAY(BY4)),2),RIGHT(CONCATENATE("0",MONTH(BY4)),2)),[1]Transferencias!$Q$7:$Q$359),0)</f>
        <v>0</v>
      </c>
      <c r="BZ118" s="5">
        <f>IFERROR(SUMIF([1]Transferencias!$P$7:$Q$359,CONCATENATE("02",RIGHT(CONCATENATE("0",DAY(BZ4)),2),RIGHT(CONCATENATE("0",MONTH(BZ4)),2)),[1]Transferencias!$Q$7:$Q$359),0)</f>
        <v>0</v>
      </c>
      <c r="CA118" s="5">
        <f>IFERROR(SUMIF([1]Transferencias!$P$7:$Q$359,CONCATENATE("02",RIGHT(CONCATENATE("0",DAY(CA4)),2),RIGHT(CONCATENATE("0",MONTH(CA4)),2)),[1]Transferencias!$Q$7:$Q$359),0)</f>
        <v>0</v>
      </c>
      <c r="CB118" s="5">
        <f>IFERROR(SUMIF([1]Transferencias!$P$7:$Q$359,CONCATENATE("02",RIGHT(CONCATENATE("0",DAY(CB4)),2),RIGHT(CONCATENATE("0",MONTH(CB4)),2)),[1]Transferencias!$Q$7:$Q$359),0)</f>
        <v>0</v>
      </c>
      <c r="CC118" s="5">
        <f>IFERROR(SUMIF([1]Transferencias!$P$7:$Q$359,CONCATENATE("02",RIGHT(CONCATENATE("0",DAY(CC4)),2),RIGHT(CONCATENATE("0",MONTH(CC4)),2)),[1]Transferencias!$Q$7:$Q$359),0)</f>
        <v>0</v>
      </c>
      <c r="CD118" s="5">
        <f>IFERROR(SUMIF([1]Transferencias!$P$7:$Q$359,CONCATENATE("02",RIGHT(CONCATENATE("0",DAY(CD4)),2),RIGHT(CONCATENATE("0",MONTH(CD4)),2)),[1]Transferencias!$Q$7:$Q$359),0)</f>
        <v>0</v>
      </c>
      <c r="CE118" s="5">
        <f>IFERROR(SUMIF([1]Transferencias!$P$7:$Q$359,CONCATENATE("02",RIGHT(CONCATENATE("0",DAY(CE4)),2),RIGHT(CONCATENATE("0",MONTH(CE4)),2)),[1]Transferencias!$Q$7:$Q$359),0)</f>
        <v>0</v>
      </c>
      <c r="CF118" s="5">
        <f>IFERROR(SUMIF([1]Transferencias!$P$7:$Q$359,CONCATENATE("02",RIGHT(CONCATENATE("0",DAY(CF4)),2),RIGHT(CONCATENATE("0",MONTH(CF4)),2)),[1]Transferencias!$Q$7:$Q$359),0)</f>
        <v>0</v>
      </c>
      <c r="CG118" s="5">
        <f>IFERROR(SUMIF([1]Transferencias!$P$7:$Q$359,CONCATENATE("02",RIGHT(CONCATENATE("0",DAY(CG4)),2),RIGHT(CONCATENATE("0",MONTH(CG4)),2)),[1]Transferencias!$Q$7:$Q$359),0)</f>
        <v>0</v>
      </c>
      <c r="CH118" s="5">
        <f>IFERROR(SUMIF([1]Transferencias!$P$7:$Q$359,CONCATENATE("02",RIGHT(CONCATENATE("0",DAY(CH4)),2),RIGHT(CONCATENATE("0",MONTH(CH4)),2)),[1]Transferencias!$Q$7:$Q$359),0)</f>
        <v>0</v>
      </c>
      <c r="CI118" s="5">
        <f>IFERROR(SUMIF([1]Transferencias!$P$7:$Q$359,CONCATENATE("02",RIGHT(CONCATENATE("0",DAY(CI4)),2),RIGHT(CONCATENATE("0",MONTH(CI4)),2)),[1]Transferencias!$Q$7:$Q$359),0)</f>
        <v>0</v>
      </c>
      <c r="CJ118" s="5">
        <f>IFERROR(SUMIF([1]Transferencias!$P$7:$Q$359,CONCATENATE("02",RIGHT(CONCATENATE("0",DAY(CJ4)),2),RIGHT(CONCATENATE("0",MONTH(CJ4)),2)),[1]Transferencias!$Q$7:$Q$359),0)</f>
        <v>0</v>
      </c>
      <c r="CK118" s="5">
        <f>IFERROR(SUMIF([1]Transferencias!$P$7:$Q$359,CONCATENATE("02",RIGHT(CONCATENATE("0",DAY(CK4)),2),RIGHT(CONCATENATE("0",MONTH(CK4)),2)),[1]Transferencias!$Q$7:$Q$359),0)</f>
        <v>0</v>
      </c>
      <c r="CL118" s="5">
        <f>IFERROR(SUMIF([1]Transferencias!$P$7:$Q$359,CONCATENATE("02",RIGHT(CONCATENATE("0",DAY(CL4)),2),RIGHT(CONCATENATE("0",MONTH(CL4)),2)),[1]Transferencias!$Q$7:$Q$359),0)</f>
        <v>0</v>
      </c>
      <c r="CM118" s="5">
        <f>IFERROR(SUMIF([1]Transferencias!$P$7:$Q$359,CONCATENATE("02",RIGHT(CONCATENATE("0",DAY(CM4)),2),RIGHT(CONCATENATE("0",MONTH(CM4)),2)),[1]Transferencias!$Q$7:$Q$359),0)</f>
        <v>0</v>
      </c>
      <c r="CN118" s="5">
        <f>IFERROR(SUMIF([1]Transferencias!$P$7:$Q$359,CONCATENATE("02",RIGHT(CONCATENATE("0",DAY(CN4)),2),RIGHT(CONCATENATE("0",MONTH(CN4)),2)),[1]Transferencias!$Q$7:$Q$359),0)</f>
        <v>0</v>
      </c>
      <c r="CO118" s="5">
        <f>IFERROR(SUMIF([1]Transferencias!$P$7:$Q$359,CONCATENATE("02",RIGHT(CONCATENATE("0",DAY(CO4)),2),RIGHT(CONCATENATE("0",MONTH(CO4)),2)),[1]Transferencias!$Q$7:$Q$359),0)</f>
        <v>0</v>
      </c>
      <c r="CP118" s="5">
        <f>IFERROR(SUMIF([1]Transferencias!$P$7:$Q$359,CONCATENATE("02",RIGHT(CONCATENATE("0",DAY(CP4)),2),RIGHT(CONCATENATE("0",MONTH(CP4)),2)),[1]Transferencias!$Q$7:$Q$359),0)</f>
        <v>0</v>
      </c>
      <c r="CQ118" s="5">
        <f>IFERROR(SUMIF([1]Transferencias!$P$7:$Q$359,CONCATENATE("02",RIGHT(CONCATENATE("0",DAY(CQ4)),2),RIGHT(CONCATENATE("0",MONTH(CQ4)),2)),[1]Transferencias!$Q$7:$Q$359),0)</f>
        <v>0</v>
      </c>
      <c r="CR118" s="5">
        <f>IFERROR(SUMIF([1]Transferencias!$P$7:$Q$359,CONCATENATE("02",RIGHT(CONCATENATE("0",DAY(CR4)),2),RIGHT(CONCATENATE("0",MONTH(CR4)),2)),[1]Transferencias!$Q$7:$Q$359),0)</f>
        <v>0</v>
      </c>
      <c r="CS118" s="5">
        <f>IFERROR(SUMIF([1]Transferencias!$P$7:$Q$359,CONCATENATE("02",RIGHT(CONCATENATE("0",DAY(CS4)),2),RIGHT(CONCATENATE("0",MONTH(CS4)),2)),[1]Transferencias!$Q$7:$Q$359),0)</f>
        <v>0</v>
      </c>
      <c r="CT118" s="5">
        <f>IFERROR(SUMIF([1]Transferencias!$P$7:$Q$359,CONCATENATE("02",RIGHT(CONCATENATE("0",DAY(CT4)),2),RIGHT(CONCATENATE("0",MONTH(CT4)),2)),[1]Transferencias!$Q$7:$Q$359),0)</f>
        <v>0</v>
      </c>
      <c r="CU118" s="5">
        <f>IFERROR(SUMIF([1]Transferencias!$P$7:$Q$359,CONCATENATE("02",RIGHT(CONCATENATE("0",DAY(CU4)),2),RIGHT(CONCATENATE("0",MONTH(CU4)),2)),[1]Transferencias!$Q$7:$Q$359),0)</f>
        <v>0</v>
      </c>
      <c r="CV118" s="5">
        <f>IFERROR(SUMIF([1]Transferencias!$P$7:$Q$359,CONCATENATE("02",RIGHT(CONCATENATE("0",DAY(CV4)),2),RIGHT(CONCATENATE("0",MONTH(CV4)),2)),[1]Transferencias!$Q$7:$Q$359),0)</f>
        <v>0</v>
      </c>
      <c r="CW118" s="5">
        <f>IFERROR(SUMIF([1]Transferencias!$P$7:$Q$359,CONCATENATE("02",RIGHT(CONCATENATE("0",DAY(CW4)),2),RIGHT(CONCATENATE("0",MONTH(CW4)),2)),[1]Transferencias!$Q$7:$Q$359),0)</f>
        <v>0</v>
      </c>
      <c r="CX118" s="5">
        <f>IFERROR(SUMIF([1]Transferencias!$P$7:$Q$359,CONCATENATE("02",RIGHT(CONCATENATE("0",DAY(CX4)),2),RIGHT(CONCATENATE("0",MONTH(CX4)),2)),[1]Transferencias!$Q$7:$Q$359),0)</f>
        <v>0</v>
      </c>
      <c r="CY118" s="5">
        <f>IFERROR(SUMIF([1]Transferencias!$P$7:$Q$359,CONCATENATE("02",RIGHT(CONCATENATE("0",DAY(CY4)),2),RIGHT(CONCATENATE("0",MONTH(CY4)),2)),[1]Transferencias!$Q$7:$Q$359),0)</f>
        <v>0</v>
      </c>
      <c r="CZ118" s="5">
        <f>IFERROR(SUMIF([1]Transferencias!$P$7:$Q$359,CONCATENATE("02",RIGHT(CONCATENATE("0",DAY(CZ4)),2),RIGHT(CONCATENATE("0",MONTH(CZ4)),2)),[1]Transferencias!$Q$7:$Q$359),0)</f>
        <v>0</v>
      </c>
      <c r="DA118" s="5">
        <f>IFERROR(SUMIF([1]Transferencias!$P$7:$Q$359,CONCATENATE("02",RIGHT(CONCATENATE("0",DAY(DA4)),2),RIGHT(CONCATENATE("0",MONTH(DA4)),2)),[1]Transferencias!$Q$7:$Q$359),0)</f>
        <v>0</v>
      </c>
      <c r="DB118" s="5">
        <f>IFERROR(SUMIF([1]Transferencias!$P$7:$Q$359,CONCATENATE("02",RIGHT(CONCATENATE("0",DAY(DB4)),2),RIGHT(CONCATENATE("0",MONTH(DB4)),2)),[1]Transferencias!$Q$7:$Q$359),0)</f>
        <v>0</v>
      </c>
      <c r="DC118" s="5">
        <f>IFERROR(SUMIF([1]Transferencias!$P$7:$Q$359,CONCATENATE("02",RIGHT(CONCATENATE("0",DAY(DC4)),2),RIGHT(CONCATENATE("0",MONTH(DC4)),2)),[1]Transferencias!$Q$7:$Q$359),0)</f>
        <v>0</v>
      </c>
      <c r="DD118" s="5">
        <f>IFERROR(SUMIF([1]Transferencias!$P$7:$Q$359,CONCATENATE("02",RIGHT(CONCATENATE("0",DAY(DD4)),2),RIGHT(CONCATENATE("0",MONTH(DD4)),2)),[1]Transferencias!$Q$7:$Q$359),0)</f>
        <v>0</v>
      </c>
      <c r="DE118" s="5">
        <f>IFERROR(SUMIF([1]Transferencias!$P$7:$Q$359,CONCATENATE("02",RIGHT(CONCATENATE("0",DAY(DE4)),2),RIGHT(CONCATENATE("0",MONTH(DE4)),2)),[1]Transferencias!$Q$7:$Q$359),0)</f>
        <v>0</v>
      </c>
      <c r="DF118" s="5">
        <f>IFERROR(SUMIF([1]Transferencias!$P$7:$Q$359,CONCATENATE("02",RIGHT(CONCATENATE("0",DAY(DF4)),2),RIGHT(CONCATENATE("0",MONTH(DF4)),2)),[1]Transferencias!$Q$7:$Q$359),0)</f>
        <v>0</v>
      </c>
      <c r="DG118" s="5">
        <f>IFERROR(SUMIF([1]Transferencias!$P$7:$Q$359,CONCATENATE("02",RIGHT(CONCATENATE("0",DAY(DG4)),2),RIGHT(CONCATENATE("0",MONTH(DG4)),2)),[1]Transferencias!$Q$7:$Q$359),0)</f>
        <v>0</v>
      </c>
      <c r="DH118" s="5">
        <f>IFERROR(SUMIF([1]Transferencias!$P$7:$Q$359,CONCATENATE("02",RIGHT(CONCATENATE("0",DAY(DH4)),2),RIGHT(CONCATENATE("0",MONTH(DH4)),2)),[1]Transferencias!$Q$7:$Q$359),0)</f>
        <v>0</v>
      </c>
      <c r="DI118" s="5">
        <f>IFERROR(SUMIF([1]Transferencias!$P$7:$Q$359,CONCATENATE("02",RIGHT(CONCATENATE("0",DAY(DI4)),2),RIGHT(CONCATENATE("0",MONTH(DI4)),2)),[1]Transferencias!$Q$7:$Q$359),0)</f>
        <v>0</v>
      </c>
      <c r="DJ118" s="5">
        <f>IFERROR(SUMIF([1]Transferencias!$P$7:$Q$359,CONCATENATE("02",RIGHT(CONCATENATE("0",DAY(DJ4)),2),RIGHT(CONCATENATE("0",MONTH(DJ4)),2)),[1]Transferencias!$Q$7:$Q$359),0)</f>
        <v>0</v>
      </c>
      <c r="DK118" s="5">
        <f>IFERROR(SUMIF([1]Transferencias!$P$7:$Q$359,CONCATENATE("02",RIGHT(CONCATENATE("0",DAY(DK4)),2),RIGHT(CONCATENATE("0",MONTH(DK4)),2)),[1]Transferencias!$Q$7:$Q$359),0)</f>
        <v>0</v>
      </c>
      <c r="DL118" s="5">
        <f>IFERROR(SUMIF([1]Transferencias!$P$7:$Q$359,CONCATENATE("02",RIGHT(CONCATENATE("0",DAY(DL4)),2),RIGHT(CONCATENATE("0",MONTH(DL4)),2)),[1]Transferencias!$Q$7:$Q$359),0)</f>
        <v>0</v>
      </c>
      <c r="DM118" s="5">
        <f>IFERROR(SUMIF([1]Transferencias!$P$7:$Q$359,CONCATENATE("02",RIGHT(CONCATENATE("0",DAY(DM4)),2),RIGHT(CONCATENATE("0",MONTH(DM4)),2)),[1]Transferencias!$Q$7:$Q$359),0)</f>
        <v>0</v>
      </c>
      <c r="DN118" s="5">
        <f>IFERROR(SUMIF([1]Transferencias!$P$7:$Q$359,CONCATENATE("02",RIGHT(CONCATENATE("0",DAY(DN4)),2),RIGHT(CONCATENATE("0",MONTH(DN4)),2)),[1]Transferencias!$Q$7:$Q$359),0)</f>
        <v>0</v>
      </c>
      <c r="DO118" s="5">
        <f>IFERROR(SUMIF([1]Transferencias!$P$7:$Q$359,CONCATENATE("02",RIGHT(CONCATENATE("0",DAY(DO4)),2),RIGHT(CONCATENATE("0",MONTH(DO4)),2)),[1]Transferencias!$Q$7:$Q$359),0)</f>
        <v>0</v>
      </c>
      <c r="DP118" s="5">
        <f>IFERROR(SUMIF([1]Transferencias!$P$7:$Q$359,CONCATENATE("02",RIGHT(CONCATENATE("0",DAY(DP4)),2),RIGHT(CONCATENATE("0",MONTH(DP4)),2)),[1]Transferencias!$Q$7:$Q$359),0)</f>
        <v>0</v>
      </c>
      <c r="DQ118" s="5">
        <f>IFERROR(SUMIF([1]Transferencias!$P$7:$Q$359,CONCATENATE("02",RIGHT(CONCATENATE("0",DAY(DQ4)),2),RIGHT(CONCATENATE("0",MONTH(DQ4)),2)),[1]Transferencias!$Q$7:$Q$359),0)</f>
        <v>0</v>
      </c>
      <c r="DR118" s="5">
        <f>IFERROR(SUMIF([1]Transferencias!$P$7:$Q$359,CONCATENATE("02",RIGHT(CONCATENATE("0",DAY(DR4)),2),RIGHT(CONCATENATE("0",MONTH(DR4)),2)),[1]Transferencias!$Q$7:$Q$359),0)</f>
        <v>0</v>
      </c>
      <c r="DS118" s="5">
        <f>IFERROR(SUMIF([1]Transferencias!$P$7:$Q$359,CONCATENATE("02",RIGHT(CONCATENATE("0",DAY(DS4)),2),RIGHT(CONCATENATE("0",MONTH(DS4)),2)),[1]Transferencias!$Q$7:$Q$359),0)</f>
        <v>0</v>
      </c>
      <c r="DT118" s="5">
        <f>IFERROR(SUMIF([1]Transferencias!$P$7:$Q$359,CONCATENATE("02",RIGHT(CONCATENATE("0",DAY(DT4)),2),RIGHT(CONCATENATE("0",MONTH(DT4)),2)),[1]Transferencias!$Q$7:$Q$359),0)</f>
        <v>0</v>
      </c>
      <c r="DU118" s="5">
        <f>IFERROR(SUMIF([1]Transferencias!$P$7:$Q$359,CONCATENATE("02",RIGHT(CONCATENATE("0",DAY(DU4)),2),RIGHT(CONCATENATE("0",MONTH(DU4)),2)),[1]Transferencias!$Q$7:$Q$359),0)</f>
        <v>0</v>
      </c>
      <c r="DV118" s="5">
        <f>IFERROR(SUMIF([1]Transferencias!$P$7:$Q$359,CONCATENATE("02",RIGHT(CONCATENATE("0",DAY(DV4)),2),RIGHT(CONCATENATE("0",MONTH(DV4)),2)),[1]Transferencias!$Q$7:$Q$359),0)</f>
        <v>0</v>
      </c>
      <c r="DW118" s="5">
        <f>IFERROR(SUMIF([1]Transferencias!$P$7:$Q$359,CONCATENATE("02",RIGHT(CONCATENATE("0",DAY(DW4)),2),RIGHT(CONCATENATE("0",MONTH(DW4)),2)),[1]Transferencias!$Q$7:$Q$359),0)</f>
        <v>0</v>
      </c>
      <c r="DX118" s="5">
        <f>IFERROR(SUMIF([1]Transferencias!$P$7:$Q$359,CONCATENATE("02",RIGHT(CONCATENATE("0",DAY(DX4)),2),RIGHT(CONCATENATE("0",MONTH(DX4)),2)),[1]Transferencias!$Q$7:$Q$359),0)</f>
        <v>0</v>
      </c>
      <c r="DY118" s="5">
        <f>IFERROR(SUMIF([1]Transferencias!$P$7:$Q$359,CONCATENATE("02",RIGHT(CONCATENATE("0",DAY(DY4)),2),RIGHT(CONCATENATE("0",MONTH(DY4)),2)),[1]Transferencias!$Q$7:$Q$359),0)</f>
        <v>0</v>
      </c>
      <c r="DZ118" s="5">
        <f>IFERROR(SUMIF([1]Transferencias!$P$7:$Q$359,CONCATENATE("02",RIGHT(CONCATENATE("0",DAY(DZ4)),2),RIGHT(CONCATENATE("0",MONTH(DZ4)),2)),[1]Transferencias!$Q$7:$Q$359),0)</f>
        <v>0</v>
      </c>
      <c r="EA118" s="5">
        <f>IFERROR(SUMIF([1]Transferencias!$P$7:$Q$359,CONCATENATE("02",RIGHT(CONCATENATE("0",DAY(EA4)),2),RIGHT(CONCATENATE("0",MONTH(EA4)),2)),[1]Transferencias!$Q$7:$Q$359),0)</f>
        <v>0</v>
      </c>
      <c r="EB118" s="5">
        <f>IFERROR(SUMIF([1]Transferencias!$P$7:$Q$359,CONCATENATE("02",RIGHT(CONCATENATE("0",DAY(EB4)),2),RIGHT(CONCATENATE("0",MONTH(EB4)),2)),[1]Transferencias!$Q$7:$Q$359),0)</f>
        <v>0</v>
      </c>
      <c r="EC118" s="5">
        <f>IFERROR(SUMIF([1]Transferencias!$P$7:$Q$359,CONCATENATE("02",RIGHT(CONCATENATE("0",DAY(EC4)),2),RIGHT(CONCATENATE("0",MONTH(EC4)),2)),[1]Transferencias!$Q$7:$Q$359),0)</f>
        <v>0</v>
      </c>
      <c r="ED118" s="5">
        <f>IFERROR(SUMIF([1]Transferencias!$P$7:$Q$359,CONCATENATE("02",RIGHT(CONCATENATE("0",DAY(ED4)),2),RIGHT(CONCATENATE("0",MONTH(ED4)),2)),[1]Transferencias!$Q$7:$Q$359),0)</f>
        <v>0</v>
      </c>
      <c r="EE118" s="5">
        <f>IFERROR(SUMIF([1]Transferencias!$P$7:$Q$359,CONCATENATE("02",RIGHT(CONCATENATE("0",DAY(EE4)),2),RIGHT(CONCATENATE("0",MONTH(EE4)),2)),[1]Transferencias!$Q$7:$Q$359),0)</f>
        <v>0</v>
      </c>
      <c r="EF118" s="5">
        <f>IFERROR(SUMIF([1]Transferencias!$P$7:$Q$359,CONCATENATE("02",RIGHT(CONCATENATE("0",DAY(EF4)),2),RIGHT(CONCATENATE("0",MONTH(EF4)),2)),[1]Transferencias!$Q$7:$Q$359),0)</f>
        <v>0</v>
      </c>
      <c r="EG118" s="5">
        <f>IFERROR(SUMIF([1]Transferencias!$P$7:$Q$359,CONCATENATE("02",RIGHT(CONCATENATE("0",DAY(EG4)),2),RIGHT(CONCATENATE("0",MONTH(EG4)),2)),[1]Transferencias!$Q$7:$Q$359),0)</f>
        <v>0</v>
      </c>
      <c r="EH118" s="5">
        <f>IFERROR(SUMIF([1]Transferencias!$P$7:$Q$359,CONCATENATE("02",RIGHT(CONCATENATE("0",DAY(EH4)),2),RIGHT(CONCATENATE("0",MONTH(EH4)),2)),[1]Transferencias!$Q$7:$Q$359),0)</f>
        <v>0</v>
      </c>
      <c r="EI118" s="5">
        <f>IFERROR(SUMIF([1]Transferencias!$P$7:$Q$359,CONCATENATE("02",RIGHT(CONCATENATE("0",DAY(EI4)),2),RIGHT(CONCATENATE("0",MONTH(EI4)),2)),[1]Transferencias!$Q$7:$Q$359),0)</f>
        <v>0</v>
      </c>
      <c r="EJ118" s="5">
        <f>IFERROR(SUMIF([1]Transferencias!$P$7:$Q$359,CONCATENATE("02",RIGHT(CONCATENATE("0",DAY(EJ4)),2),RIGHT(CONCATENATE("0",MONTH(EJ4)),2)),[1]Transferencias!$Q$7:$Q$359),0)</f>
        <v>0</v>
      </c>
      <c r="EK118" s="5">
        <f>IFERROR(SUMIF([1]Transferencias!$P$7:$Q$359,CONCATENATE("02",RIGHT(CONCATENATE("0",DAY(EK4)),2),RIGHT(CONCATENATE("0",MONTH(EK4)),2)),[1]Transferencias!$Q$7:$Q$359),0)</f>
        <v>0</v>
      </c>
      <c r="EL118" s="5">
        <f>IFERROR(SUMIF([1]Transferencias!$P$7:$Q$359,CONCATENATE("02",RIGHT(CONCATENATE("0",DAY(EL4)),2),RIGHT(CONCATENATE("0",MONTH(EL4)),2)),[1]Transferencias!$Q$7:$Q$359),0)</f>
        <v>0</v>
      </c>
      <c r="EM118" s="5">
        <f>IFERROR(SUMIF([1]Transferencias!$P$7:$Q$359,CONCATENATE("02",RIGHT(CONCATENATE("0",DAY(EM4)),2),RIGHT(CONCATENATE("0",MONTH(EM4)),2)),[1]Transferencias!$Q$7:$Q$359),0)</f>
        <v>0</v>
      </c>
      <c r="EN118" s="5">
        <f>IFERROR(SUMIF([1]Transferencias!$P$7:$Q$359,CONCATENATE("02",RIGHT(CONCATENATE("0",DAY(EN4)),2),RIGHT(CONCATENATE("0",MONTH(EN4)),2)),[1]Transferencias!$Q$7:$Q$359),0)</f>
        <v>0</v>
      </c>
      <c r="EO118" s="5">
        <f>IFERROR(SUMIF([1]Transferencias!$P$7:$Q$359,CONCATENATE("02",RIGHT(CONCATENATE("0",DAY(EO4)),2),RIGHT(CONCATENATE("0",MONTH(EO4)),2)),[1]Transferencias!$Q$7:$Q$359),0)</f>
        <v>0</v>
      </c>
      <c r="EP118" s="5">
        <f>IFERROR(SUMIF([1]Transferencias!$P$7:$Q$359,CONCATENATE("02",RIGHT(CONCATENATE("0",DAY(EP4)),2),RIGHT(CONCATENATE("0",MONTH(EP4)),2)),[1]Transferencias!$Q$7:$Q$359),0)</f>
        <v>0</v>
      </c>
      <c r="EQ118" s="5">
        <f>IFERROR(SUMIF([1]Transferencias!$P$7:$Q$359,CONCATENATE("02",RIGHT(CONCATENATE("0",DAY(EQ4)),2),RIGHT(CONCATENATE("0",MONTH(EQ4)),2)),[1]Transferencias!$Q$7:$Q$359),0)</f>
        <v>0</v>
      </c>
      <c r="ER118" s="5">
        <f>IFERROR(SUMIF([1]Transferencias!$P$7:$Q$359,CONCATENATE("02",RIGHT(CONCATENATE("0",DAY(ER4)),2),RIGHT(CONCATENATE("0",MONTH(ER4)),2)),[1]Transferencias!$Q$7:$Q$359),0)</f>
        <v>0</v>
      </c>
      <c r="ES118" s="5">
        <f>IFERROR(SUMIF([1]Transferencias!$P$7:$Q$359,CONCATENATE("02",RIGHT(CONCATENATE("0",DAY(ES4)),2),RIGHT(CONCATENATE("0",MONTH(ES4)),2)),[1]Transferencias!$Q$7:$Q$359),0)</f>
        <v>0</v>
      </c>
      <c r="ET118" s="5">
        <f>IFERROR(SUMIF([1]Transferencias!$P$7:$Q$359,CONCATENATE("02",RIGHT(CONCATENATE("0",DAY(ET4)),2),RIGHT(CONCATENATE("0",MONTH(ET4)),2)),[1]Transferencias!$Q$7:$Q$359),0)</f>
        <v>0</v>
      </c>
      <c r="EU118" s="5">
        <f>IFERROR(SUMIF([1]Transferencias!$P$7:$Q$359,CONCATENATE("02",RIGHT(CONCATENATE("0",DAY(EU4)),2),RIGHT(CONCATENATE("0",MONTH(EU4)),2)),[1]Transferencias!$Q$7:$Q$359),0)</f>
        <v>0</v>
      </c>
      <c r="EV118" s="5">
        <f>IFERROR(SUMIF([1]Transferencias!$P$7:$Q$359,CONCATENATE("02",RIGHT(CONCATENATE("0",DAY(EV4)),2),RIGHT(CONCATENATE("0",MONTH(EV4)),2)),[1]Transferencias!$Q$7:$Q$359),0)</f>
        <v>0</v>
      </c>
      <c r="EW118" s="5">
        <f>IFERROR(SUMIF([1]Transferencias!$P$7:$Q$359,CONCATENATE("02",RIGHT(CONCATENATE("0",DAY(EW4)),2),RIGHT(CONCATENATE("0",MONTH(EW4)),2)),[1]Transferencias!$Q$7:$Q$359),0)</f>
        <v>0</v>
      </c>
      <c r="EX118" s="5">
        <f>IFERROR(SUMIF([1]Transferencias!$P$7:$Q$359,CONCATENATE("02",RIGHT(CONCATENATE("0",DAY(EX4)),2),RIGHT(CONCATENATE("0",MONTH(EX4)),2)),[1]Transferencias!$Q$7:$Q$359),0)</f>
        <v>0</v>
      </c>
      <c r="EY118" s="5">
        <f>IFERROR(SUMIF([1]Transferencias!$P$7:$Q$359,CONCATENATE("02",RIGHT(CONCATENATE("0",DAY(EY4)),2),RIGHT(CONCATENATE("0",MONTH(EY4)),2)),[1]Transferencias!$Q$7:$Q$359),0)</f>
        <v>0</v>
      </c>
      <c r="EZ118" s="5">
        <f>IFERROR(SUMIF([1]Transferencias!$P$7:$Q$359,CONCATENATE("02",RIGHT(CONCATENATE("0",DAY(EZ4)),2),RIGHT(CONCATENATE("0",MONTH(EZ4)),2)),[1]Transferencias!$Q$7:$Q$359),0)</f>
        <v>0</v>
      </c>
      <c r="FA118" s="5">
        <f>IFERROR(SUMIF([1]Transferencias!$P$7:$Q$359,CONCATENATE("02",RIGHT(CONCATENATE("0",DAY(FA4)),2),RIGHT(CONCATENATE("0",MONTH(FA4)),2)),[1]Transferencias!$Q$7:$Q$359),0)</f>
        <v>0</v>
      </c>
      <c r="FB118" s="5">
        <f>IFERROR(SUMIF([1]Transferencias!$P$7:$Q$359,CONCATENATE("02",RIGHT(CONCATENATE("0",DAY(FB4)),2),RIGHT(CONCATENATE("0",MONTH(FB4)),2)),[1]Transferencias!$Q$7:$Q$359),0)</f>
        <v>0</v>
      </c>
      <c r="FC118" s="5">
        <f>IFERROR(SUMIF([1]Transferencias!$P$7:$Q$359,CONCATENATE("02",RIGHT(CONCATENATE("0",DAY(FC4)),2),RIGHT(CONCATENATE("0",MONTH(FC4)),2)),[1]Transferencias!$Q$7:$Q$359),0)</f>
        <v>0</v>
      </c>
      <c r="FD118" s="5">
        <f>IFERROR(SUMIF([1]Transferencias!$P$7:$Q$359,CONCATENATE("02",RIGHT(CONCATENATE("0",DAY(FD4)),2),RIGHT(CONCATENATE("0",MONTH(FD4)),2)),[1]Transferencias!$Q$7:$Q$359),0)</f>
        <v>0</v>
      </c>
      <c r="FE118" s="5">
        <f>IFERROR(SUMIF([1]Transferencias!$P$7:$Q$359,CONCATENATE("02",RIGHT(CONCATENATE("0",DAY(FE4)),2),RIGHT(CONCATENATE("0",MONTH(FE4)),2)),[1]Transferencias!$Q$7:$Q$359),0)</f>
        <v>0</v>
      </c>
      <c r="FF118" s="5">
        <f>IFERROR(SUMIF([1]Transferencias!$P$7:$Q$359,CONCATENATE("02",RIGHT(CONCATENATE("0",DAY(FF4)),2),RIGHT(CONCATENATE("0",MONTH(FF4)),2)),[1]Transferencias!$Q$7:$Q$359),0)</f>
        <v>0</v>
      </c>
      <c r="FG118" s="5">
        <f>IFERROR(SUMIF([1]Transferencias!$P$7:$Q$359,CONCATENATE("02",RIGHT(CONCATENATE("0",DAY(FG4)),2),RIGHT(CONCATENATE("0",MONTH(FG4)),2)),[1]Transferencias!$Q$7:$Q$359),0)</f>
        <v>0</v>
      </c>
      <c r="FH118" s="5">
        <f>IFERROR(SUMIF([1]Transferencias!$P$7:$Q$359,CONCATENATE("02",RIGHT(CONCATENATE("0",DAY(FH4)),2),RIGHT(CONCATENATE("0",MONTH(FH4)),2)),[1]Transferencias!$Q$7:$Q$359),0)</f>
        <v>0</v>
      </c>
      <c r="FI118" s="5">
        <f>IFERROR(SUMIF([1]Transferencias!$P$7:$Q$359,CONCATENATE("02",RIGHT(CONCATENATE("0",DAY(FI4)),2),RIGHT(CONCATENATE("0",MONTH(FI4)),2)),[1]Transferencias!$Q$7:$Q$359),0)</f>
        <v>0</v>
      </c>
      <c r="FJ118" s="5">
        <f>IFERROR(SUMIF([1]Transferencias!$P$7:$Q$359,CONCATENATE("02",RIGHT(CONCATENATE("0",DAY(FJ4)),2),RIGHT(CONCATENATE("0",MONTH(FJ4)),2)),[1]Transferencias!$Q$7:$Q$359),0)</f>
        <v>0</v>
      </c>
      <c r="FK118" s="5">
        <f>IFERROR(SUMIF([1]Transferencias!$P$7:$Q$359,CONCATENATE("02",RIGHT(CONCATENATE("0",DAY(FK4)),2),RIGHT(CONCATENATE("0",MONTH(FK4)),2)),[1]Transferencias!$Q$7:$Q$359),0)</f>
        <v>0</v>
      </c>
      <c r="FL118" s="5">
        <f>IFERROR(SUMIF([1]Transferencias!$P$7:$Q$359,CONCATENATE("02",RIGHT(CONCATENATE("0",DAY(FL4)),2),RIGHT(CONCATENATE("0",MONTH(FL4)),2)),[1]Transferencias!$Q$7:$Q$359),0)</f>
        <v>0</v>
      </c>
      <c r="FM118" s="5">
        <f>IFERROR(SUMIF([1]Transferencias!$P$7:$Q$359,CONCATENATE("02",RIGHT(CONCATENATE("0",DAY(FM4)),2),RIGHT(CONCATENATE("0",MONTH(FM4)),2)),[1]Transferencias!$Q$7:$Q$359),0)</f>
        <v>0</v>
      </c>
      <c r="FN118" s="5">
        <f>IFERROR(SUMIF([1]Transferencias!$P$7:$Q$359,CONCATENATE("02",RIGHT(CONCATENATE("0",DAY(FN4)),2),RIGHT(CONCATENATE("0",MONTH(FN4)),2)),[1]Transferencias!$Q$7:$Q$359),0)</f>
        <v>0</v>
      </c>
      <c r="FO118" s="5">
        <f>IFERROR(SUMIF([1]Transferencias!$P$7:$Q$359,CONCATENATE("02",RIGHT(CONCATENATE("0",DAY(FO4)),2),RIGHT(CONCATENATE("0",MONTH(FO4)),2)),[1]Transferencias!$Q$7:$Q$359),0)</f>
        <v>0</v>
      </c>
      <c r="FP118" s="5">
        <f>IFERROR(SUMIF([1]Transferencias!$P$7:$Q$359,CONCATENATE("02",RIGHT(CONCATENATE("0",DAY(FP4)),2),RIGHT(CONCATENATE("0",MONTH(FP4)),2)),[1]Transferencias!$Q$7:$Q$359),0)</f>
        <v>0</v>
      </c>
      <c r="FQ118" s="5">
        <f>IFERROR(SUMIF([1]Transferencias!$P$7:$Q$359,CONCATENATE("02",RIGHT(CONCATENATE("0",DAY(FQ4)),2),RIGHT(CONCATENATE("0",MONTH(FQ4)),2)),[1]Transferencias!$Q$7:$Q$359),0)</f>
        <v>0</v>
      </c>
      <c r="FR118" s="5">
        <f>IFERROR(SUMIF([1]Transferencias!$P$7:$Q$359,CONCATENATE("02",RIGHT(CONCATENATE("0",DAY(FR4)),2),RIGHT(CONCATENATE("0",MONTH(FR4)),2)),[1]Transferencias!$Q$7:$Q$359),0)</f>
        <v>0</v>
      </c>
      <c r="FS118" s="5">
        <f>IFERROR(SUMIF([1]Transferencias!$P$7:$Q$359,CONCATENATE("02",RIGHT(CONCATENATE("0",DAY(FS4)),2),RIGHT(CONCATENATE("0",MONTH(FS4)),2)),[1]Transferencias!$Q$7:$Q$359),0)</f>
        <v>0</v>
      </c>
      <c r="FT118" s="5">
        <f>IFERROR(SUMIF([1]Transferencias!$P$7:$Q$359,CONCATENATE("02",RIGHT(CONCATENATE("0",DAY(FT4)),2),RIGHT(CONCATENATE("0",MONTH(FT4)),2)),[1]Transferencias!$Q$7:$Q$359),0)</f>
        <v>0</v>
      </c>
      <c r="FU118" s="5">
        <f>IFERROR(SUMIF([1]Transferencias!$P$7:$Q$359,CONCATENATE("02",RIGHT(CONCATENATE("0",DAY(FU4)),2),RIGHT(CONCATENATE("0",MONTH(FU4)),2)),[1]Transferencias!$Q$7:$Q$359),0)</f>
        <v>0</v>
      </c>
      <c r="FV118" s="5">
        <f>IFERROR(SUMIF([1]Transferencias!$P$7:$Q$359,CONCATENATE("02",RIGHT(CONCATENATE("0",DAY(FV4)),2),RIGHT(CONCATENATE("0",MONTH(FV4)),2)),[1]Transferencias!$Q$7:$Q$359),0)</f>
        <v>0</v>
      </c>
      <c r="FW118" s="5">
        <f>IFERROR(SUMIF([1]Transferencias!$P$7:$Q$359,CONCATENATE("02",RIGHT(CONCATENATE("0",DAY(FW4)),2),RIGHT(CONCATENATE("0",MONTH(FW4)),2)),[1]Transferencias!$Q$7:$Q$359),0)</f>
        <v>0</v>
      </c>
      <c r="FX118" s="5">
        <f>IFERROR(SUMIF([1]Transferencias!$P$7:$Q$359,CONCATENATE("02",RIGHT(CONCATENATE("0",DAY(FX4)),2),RIGHT(CONCATENATE("0",MONTH(FX4)),2)),[1]Transferencias!$Q$7:$Q$359),0)</f>
        <v>0</v>
      </c>
      <c r="FY118" s="5">
        <f>IFERROR(SUMIF([1]Transferencias!$P$7:$Q$359,CONCATENATE("02",RIGHT(CONCATENATE("0",DAY(FY4)),2),RIGHT(CONCATENATE("0",MONTH(FY4)),2)),[1]Transferencias!$Q$7:$Q$359),0)</f>
        <v>0</v>
      </c>
      <c r="FZ118" s="5">
        <f>IFERROR(SUMIF([1]Transferencias!$P$7:$Q$359,CONCATENATE("02",RIGHT(CONCATENATE("0",DAY(FZ4)),2),RIGHT(CONCATENATE("0",MONTH(FZ4)),2)),[1]Transferencias!$Q$7:$Q$359),0)</f>
        <v>0</v>
      </c>
      <c r="GA118" s="5">
        <f>IFERROR(SUMIF([1]Transferencias!$P$7:$Q$359,CONCATENATE("02",RIGHT(CONCATENATE("0",DAY(GA4)),2),RIGHT(CONCATENATE("0",MONTH(GA4)),2)),[1]Transferencias!$Q$7:$Q$359),0)</f>
        <v>0</v>
      </c>
      <c r="GB118" s="5">
        <f>IFERROR(SUMIF([1]Transferencias!$P$7:$Q$359,CONCATENATE("02",RIGHT(CONCATENATE("0",DAY(GB4)),2),RIGHT(CONCATENATE("0",MONTH(GB4)),2)),[1]Transferencias!$Q$7:$Q$359),0)</f>
        <v>0</v>
      </c>
      <c r="GC118" s="5">
        <f>IFERROR(SUMIF([1]Transferencias!$P$7:$Q$359,CONCATENATE("02",RIGHT(CONCATENATE("0",DAY(GC4)),2),RIGHT(CONCATENATE("0",MONTH(GC4)),2)),[1]Transferencias!$Q$7:$Q$359),0)</f>
        <v>0</v>
      </c>
      <c r="GD118" s="5">
        <f>IFERROR(SUMIF([1]Transferencias!$P$7:$Q$359,CONCATENATE("02",RIGHT(CONCATENATE("0",DAY(GD4)),2),RIGHT(CONCATENATE("0",MONTH(GD4)),2)),[1]Transferencias!$Q$7:$Q$359),0)</f>
        <v>0</v>
      </c>
      <c r="GE118" s="5">
        <f>IFERROR(SUMIF([1]Transferencias!$P$7:$Q$359,CONCATENATE("02",RIGHT(CONCATENATE("0",DAY(GE4)),2),RIGHT(CONCATENATE("0",MONTH(GE4)),2)),[1]Transferencias!$Q$7:$Q$359),0)</f>
        <v>0</v>
      </c>
      <c r="GF118" s="5">
        <f>IFERROR(SUMIF([1]Transferencias!$P$7:$Q$359,CONCATENATE("02",RIGHT(CONCATENATE("0",DAY(GF4)),2),RIGHT(CONCATENATE("0",MONTH(GF4)),2)),[1]Transferencias!$Q$7:$Q$359),0)</f>
        <v>0</v>
      </c>
      <c r="GG118" s="5">
        <f>IFERROR(SUMIF([1]Transferencias!$P$7:$Q$359,CONCATENATE("02",RIGHT(CONCATENATE("0",DAY(GG4)),2),RIGHT(CONCATENATE("0",MONTH(GG4)),2)),[1]Transferencias!$Q$7:$Q$359),0)</f>
        <v>0</v>
      </c>
      <c r="GH118" s="5">
        <f>IFERROR(SUMIF([1]Transferencias!$P$7:$Q$359,CONCATENATE("02",RIGHT(CONCATENATE("0",DAY(GH4)),2),RIGHT(CONCATENATE("0",MONTH(GH4)),2)),[1]Transferencias!$Q$7:$Q$359),0)</f>
        <v>0</v>
      </c>
      <c r="GI118" s="5">
        <f>IFERROR(SUMIF([1]Transferencias!$P$7:$Q$359,CONCATENATE("02",RIGHT(CONCATENATE("0",DAY(GI4)),2),RIGHT(CONCATENATE("0",MONTH(GI4)),2)),[1]Transferencias!$Q$7:$Q$359),0)</f>
        <v>0</v>
      </c>
      <c r="GJ118" s="5">
        <f>IFERROR(SUMIF([1]Transferencias!$P$7:$Q$359,CONCATENATE("02",RIGHT(CONCATENATE("0",DAY(GJ4)),2),RIGHT(CONCATENATE("0",MONTH(GJ4)),2)),[1]Transferencias!$Q$7:$Q$359),0)</f>
        <v>0</v>
      </c>
      <c r="GK118" s="5">
        <f>IFERROR(SUMIF([1]Transferencias!$P$7:$Q$359,CONCATENATE("02",RIGHT(CONCATENATE("0",DAY(GK4)),2),RIGHT(CONCATENATE("0",MONTH(GK4)),2)),[1]Transferencias!$Q$7:$Q$359),0)</f>
        <v>0</v>
      </c>
      <c r="GL118" s="5">
        <f>IFERROR(SUMIF([1]Transferencias!$P$7:$Q$359,CONCATENATE("02",RIGHT(CONCATENATE("0",DAY(GL4)),2),RIGHT(CONCATENATE("0",MONTH(GL4)),2)),[1]Transferencias!$Q$7:$Q$359),0)</f>
        <v>0</v>
      </c>
      <c r="GM118" s="5">
        <f>IFERROR(SUMIF([1]Transferencias!$P$7:$Q$359,CONCATENATE("02",RIGHT(CONCATENATE("0",DAY(GM4)),2),RIGHT(CONCATENATE("0",MONTH(GM4)),2)),[1]Transferencias!$Q$7:$Q$359),0)</f>
        <v>0</v>
      </c>
      <c r="GN118" s="5">
        <f>IFERROR(SUMIF([1]Transferencias!$P$7:$Q$359,CONCATENATE("02",RIGHT(CONCATENATE("0",DAY(GN4)),2),RIGHT(CONCATENATE("0",MONTH(GN4)),2)),[1]Transferencias!$Q$7:$Q$359),0)</f>
        <v>0</v>
      </c>
      <c r="GO118" s="5">
        <f>IFERROR(SUMIF([1]Transferencias!$P$7:$Q$359,CONCATENATE("02",RIGHT(CONCATENATE("0",DAY(GO4)),2),RIGHT(CONCATENATE("0",MONTH(GO4)),2)),[1]Transferencias!$Q$7:$Q$359),0)</f>
        <v>0</v>
      </c>
      <c r="GP118" s="5">
        <f>IFERROR(SUMIF([1]Transferencias!$P$7:$Q$359,CONCATENATE("02",RIGHT(CONCATENATE("0",DAY(GP4)),2),RIGHT(CONCATENATE("0",MONTH(GP4)),2)),[1]Transferencias!$Q$7:$Q$359),0)</f>
        <v>0</v>
      </c>
      <c r="GQ118" s="5">
        <f>IFERROR(SUMIF([1]Transferencias!$P$7:$Q$359,CONCATENATE("02",RIGHT(CONCATENATE("0",DAY(GQ4)),2),RIGHT(CONCATENATE("0",MONTH(GQ4)),2)),[1]Transferencias!$Q$7:$Q$359),0)</f>
        <v>0</v>
      </c>
      <c r="GR118" s="5">
        <f>IFERROR(SUMIF([1]Transferencias!$P$7:$Q$359,CONCATENATE("02",RIGHT(CONCATENATE("0",DAY(GR4)),2),RIGHT(CONCATENATE("0",MONTH(GR4)),2)),[1]Transferencias!$Q$7:$Q$359),0)</f>
        <v>0</v>
      </c>
      <c r="GS118" s="5">
        <f>IFERROR(SUMIF([1]Transferencias!$P$7:$Q$359,CONCATENATE("02",RIGHT(CONCATENATE("0",DAY(GS4)),2),RIGHT(CONCATENATE("0",MONTH(GS4)),2)),[1]Transferencias!$Q$7:$Q$359),0)</f>
        <v>0</v>
      </c>
      <c r="GT118" s="5">
        <f>IFERROR(SUMIF([1]Transferencias!$P$7:$Q$359,CONCATENATE("02",RIGHT(CONCATENATE("0",DAY(GT4)),2),RIGHT(CONCATENATE("0",MONTH(GT4)),2)),[1]Transferencias!$Q$7:$Q$359),0)</f>
        <v>0</v>
      </c>
      <c r="GU118" s="5">
        <f>IFERROR(SUMIF([1]Transferencias!$P$7:$Q$359,CONCATENATE("02",RIGHT(CONCATENATE("0",DAY(GU4)),2),RIGHT(CONCATENATE("0",MONTH(GU4)),2)),[1]Transferencias!$Q$7:$Q$359),0)</f>
        <v>0</v>
      </c>
      <c r="GV118" s="5">
        <f>IFERROR(SUMIF([1]Transferencias!$P$7:$Q$359,CONCATENATE("02",RIGHT(CONCATENATE("0",DAY(GV4)),2),RIGHT(CONCATENATE("0",MONTH(GV4)),2)),[1]Transferencias!$Q$7:$Q$359),0)</f>
        <v>0</v>
      </c>
      <c r="GW118" s="5">
        <f>IFERROR(SUMIF([1]Transferencias!$P$7:$Q$359,CONCATENATE("02",RIGHT(CONCATENATE("0",DAY(GW4)),2),RIGHT(CONCATENATE("0",MONTH(GW4)),2)),[1]Transferencias!$Q$7:$Q$359),0)</f>
        <v>0</v>
      </c>
      <c r="GX118" s="5">
        <f>IFERROR(SUMIF([1]Transferencias!$P$7:$Q$359,CONCATENATE("02",RIGHT(CONCATENATE("0",DAY(GX4)),2),RIGHT(CONCATENATE("0",MONTH(GX4)),2)),[1]Transferencias!$Q$7:$Q$359),0)</f>
        <v>0</v>
      </c>
      <c r="GY118" s="5">
        <f>IFERROR(SUMIF([1]Transferencias!$P$7:$Q$359,CONCATENATE("02",RIGHT(CONCATENATE("0",DAY(GY4)),2),RIGHT(CONCATENATE("0",MONTH(GY4)),2)),[1]Transferencias!$Q$7:$Q$359),0)</f>
        <v>0</v>
      </c>
      <c r="GZ118" s="5">
        <f>IFERROR(SUMIF([1]Transferencias!$P$7:$Q$359,CONCATENATE("02",RIGHT(CONCATENATE("0",DAY(GZ4)),2),RIGHT(CONCATENATE("0",MONTH(GZ4)),2)),[1]Transferencias!$Q$7:$Q$359),0)</f>
        <v>0</v>
      </c>
      <c r="HA118" s="5">
        <f>IFERROR(SUMIF([1]Transferencias!$P$7:$Q$359,CONCATENATE("02",RIGHT(CONCATENATE("0",DAY(HA4)),2),RIGHT(CONCATENATE("0",MONTH(HA4)),2)),[1]Transferencias!$Q$7:$Q$359),0)</f>
        <v>0</v>
      </c>
      <c r="HB118" s="5">
        <f>IFERROR(SUMIF([1]Transferencias!$P$7:$Q$359,CONCATENATE("02",RIGHT(CONCATENATE("0",DAY(HB4)),2),RIGHT(CONCATENATE("0",MONTH(HB4)),2)),[1]Transferencias!$Q$7:$Q$359),0)</f>
        <v>0</v>
      </c>
      <c r="HC118" s="5">
        <f>IFERROR(SUMIF([1]Transferencias!$P$7:$Q$359,CONCATENATE("02",RIGHT(CONCATENATE("0",DAY(HC4)),2),RIGHT(CONCATENATE("0",MONTH(HC4)),2)),[1]Transferencias!$Q$7:$Q$359),0)</f>
        <v>0</v>
      </c>
      <c r="HD118" s="5">
        <f>IFERROR(SUMIF([1]Transferencias!$P$7:$Q$359,CONCATENATE("02",RIGHT(CONCATENATE("0",DAY(HD4)),2),RIGHT(CONCATENATE("0",MONTH(HD4)),2)),[1]Transferencias!$Q$7:$Q$359),0)</f>
        <v>0</v>
      </c>
      <c r="HE118" s="5">
        <f>IFERROR(SUMIF([1]Transferencias!$P$7:$Q$359,CONCATENATE("02",RIGHT(CONCATENATE("0",DAY(HE4)),2),RIGHT(CONCATENATE("0",MONTH(HE4)),2)),[1]Transferencias!$Q$7:$Q$359),0)</f>
        <v>0</v>
      </c>
      <c r="HF118" s="5">
        <f>IFERROR(SUMIF([1]Transferencias!$P$7:$Q$359,CONCATENATE("02",RIGHT(CONCATENATE("0",DAY(HF4)),2),RIGHT(CONCATENATE("0",MONTH(HF4)),2)),[1]Transferencias!$Q$7:$Q$359),0)</f>
        <v>0</v>
      </c>
      <c r="HG118" s="5">
        <f>IFERROR(SUMIF([1]Transferencias!$P$7:$Q$359,CONCATENATE("02",RIGHT(CONCATENATE("0",DAY(HG4)),2),RIGHT(CONCATENATE("0",MONTH(HG4)),2)),[1]Transferencias!$Q$7:$Q$359),0)</f>
        <v>0</v>
      </c>
      <c r="HH118" s="5">
        <f>IFERROR(SUMIF([1]Transferencias!$P$7:$Q$359,CONCATENATE("02",RIGHT(CONCATENATE("0",DAY(HH4)),2),RIGHT(CONCATENATE("0",MONTH(HH4)),2)),[1]Transferencias!$Q$7:$Q$359),0)</f>
        <v>0</v>
      </c>
      <c r="HI118" s="5">
        <f>IFERROR(SUMIF([1]Transferencias!$P$7:$Q$359,CONCATENATE("02",RIGHT(CONCATENATE("0",DAY(HI4)),2),RIGHT(CONCATENATE("0",MONTH(HI4)),2)),[1]Transferencias!$Q$7:$Q$359),0)</f>
        <v>0</v>
      </c>
      <c r="HJ118" s="5">
        <f>IFERROR(SUMIF([1]Transferencias!$P$7:$Q$359,CONCATENATE("02",RIGHT(CONCATENATE("0",DAY(HJ4)),2),RIGHT(CONCATENATE("0",MONTH(HJ4)),2)),[1]Transferencias!$Q$7:$Q$359),0)</f>
        <v>0</v>
      </c>
      <c r="HK118" s="5">
        <f>IFERROR(SUMIF([1]Transferencias!$P$7:$Q$359,CONCATENATE("02",RIGHT(CONCATENATE("0",DAY(HK4)),2),RIGHT(CONCATENATE("0",MONTH(HK4)),2)),[1]Transferencias!$Q$7:$Q$359),0)</f>
        <v>0</v>
      </c>
      <c r="HL118" s="5">
        <f>IFERROR(SUMIF([1]Transferencias!$P$7:$Q$359,CONCATENATE("02",RIGHT(CONCATENATE("0",DAY(HL4)),2),RIGHT(CONCATENATE("0",MONTH(HL4)),2)),[1]Transferencias!$Q$7:$Q$359),0)</f>
        <v>0</v>
      </c>
      <c r="HM118" s="5">
        <f>IFERROR(SUMIF([1]Transferencias!$P$7:$Q$359,CONCATENATE("02",RIGHT(CONCATENATE("0",DAY(HM4)),2),RIGHT(CONCATENATE("0",MONTH(HM4)),2)),[1]Transferencias!$Q$7:$Q$359),0)</f>
        <v>0</v>
      </c>
      <c r="HN118" s="5">
        <f>IFERROR(SUMIF([1]Transferencias!$P$7:$Q$359,CONCATENATE("02",RIGHT(CONCATENATE("0",DAY(HN4)),2),RIGHT(CONCATENATE("0",MONTH(HN4)),2)),[1]Transferencias!$Q$7:$Q$359),0)</f>
        <v>0</v>
      </c>
      <c r="HO118" s="5">
        <f>IFERROR(SUMIF([1]Transferencias!$P$7:$Q$359,CONCATENATE("02",RIGHT(CONCATENATE("0",DAY(HO4)),2),RIGHT(CONCATENATE("0",MONTH(HO4)),2)),[1]Transferencias!$Q$7:$Q$359),0)</f>
        <v>0</v>
      </c>
      <c r="HP118" s="5">
        <f>IFERROR(SUMIF([1]Transferencias!$P$7:$Q$359,CONCATENATE("02",RIGHT(CONCATENATE("0",DAY(HP4)),2),RIGHT(CONCATENATE("0",MONTH(HP4)),2)),[1]Transferencias!$Q$7:$Q$359),0)</f>
        <v>0</v>
      </c>
      <c r="HQ118" s="5">
        <f>IFERROR(SUMIF([1]Transferencias!$P$7:$Q$359,CONCATENATE("02",RIGHT(CONCATENATE("0",DAY(HQ4)),2),RIGHT(CONCATENATE("0",MONTH(HQ4)),2)),[1]Transferencias!$Q$7:$Q$359),0)</f>
        <v>0</v>
      </c>
      <c r="HR118" s="5">
        <f>IFERROR(SUMIF([1]Transferencias!$P$7:$Q$359,CONCATENATE("02",RIGHT(CONCATENATE("0",DAY(HR4)),2),RIGHT(CONCATENATE("0",MONTH(HR4)),2)),[1]Transferencias!$Q$7:$Q$359),0)</f>
        <v>0</v>
      </c>
      <c r="HS118" s="5">
        <f>IFERROR(SUMIF([1]Transferencias!$P$7:$Q$359,CONCATENATE("02",RIGHT(CONCATENATE("0",DAY(HS4)),2),RIGHT(CONCATENATE("0",MONTH(HS4)),2)),[1]Transferencias!$Q$7:$Q$359),0)</f>
        <v>0</v>
      </c>
      <c r="HT118" s="5">
        <f>IFERROR(SUMIF([1]Transferencias!$P$7:$Q$359,CONCATENATE("02",RIGHT(CONCATENATE("0",DAY(HT4)),2),RIGHT(CONCATENATE("0",MONTH(HT4)),2)),[1]Transferencias!$Q$7:$Q$359),0)</f>
        <v>0</v>
      </c>
      <c r="HU118" s="5">
        <f>IFERROR(SUMIF([1]Transferencias!$P$7:$Q$359,CONCATENATE("02",RIGHT(CONCATENATE("0",DAY(HU4)),2),RIGHT(CONCATENATE("0",MONTH(HU4)),2)),[1]Transferencias!$Q$7:$Q$359),0)</f>
        <v>0</v>
      </c>
      <c r="HV118" s="5">
        <f>IFERROR(SUMIF([1]Transferencias!$P$7:$Q$359,CONCATENATE("02",RIGHT(CONCATENATE("0",DAY(HV4)),2),RIGHT(CONCATENATE("0",MONTH(HV4)),2)),[1]Transferencias!$Q$7:$Q$359),0)</f>
        <v>0</v>
      </c>
      <c r="HW118" s="5">
        <f>IFERROR(SUMIF([1]Transferencias!$P$7:$Q$359,CONCATENATE("02",RIGHT(CONCATENATE("0",DAY(HW4)),2),RIGHT(CONCATENATE("0",MONTH(HW4)),2)),[1]Transferencias!$Q$7:$Q$359),0)</f>
        <v>0</v>
      </c>
      <c r="HX118" s="5">
        <f>IFERROR(SUMIF([1]Transferencias!$P$7:$Q$359,CONCATENATE("02",RIGHT(CONCATENATE("0",DAY(HX4)),2),RIGHT(CONCATENATE("0",MONTH(HX4)),2)),[1]Transferencias!$Q$7:$Q$359),0)</f>
        <v>0</v>
      </c>
      <c r="HY118" s="5">
        <f>IFERROR(SUMIF([1]Transferencias!$P$7:$Q$359,CONCATENATE("02",RIGHT(CONCATENATE("0",DAY(HY4)),2),RIGHT(CONCATENATE("0",MONTH(HY4)),2)),[1]Transferencias!$Q$7:$Q$359),0)</f>
        <v>0</v>
      </c>
      <c r="HZ118" s="5">
        <f>IFERROR(SUMIF([1]Transferencias!$P$7:$Q$359,CONCATENATE("02",RIGHT(CONCATENATE("0",DAY(HZ4)),2),RIGHT(CONCATENATE("0",MONTH(HZ4)),2)),[1]Transferencias!$Q$7:$Q$359),0)</f>
        <v>0</v>
      </c>
      <c r="IA118" s="5">
        <f>IFERROR(SUMIF([1]Transferencias!$P$7:$Q$359,CONCATENATE("02",RIGHT(CONCATENATE("0",DAY(IA4)),2),RIGHT(CONCATENATE("0",MONTH(IA4)),2)),[1]Transferencias!$Q$7:$Q$359),0)</f>
        <v>0</v>
      </c>
      <c r="IB118" s="5">
        <f>IFERROR(SUMIF([1]Transferencias!$P$7:$Q$359,CONCATENATE("02",RIGHT(CONCATENATE("0",DAY(IB4)),2),RIGHT(CONCATENATE("0",MONTH(IB4)),2)),[1]Transferencias!$Q$7:$Q$359),0)</f>
        <v>0</v>
      </c>
      <c r="IC118" s="5">
        <f>IFERROR(SUMIF([1]Transferencias!$P$7:$Q$359,CONCATENATE("02",RIGHT(CONCATENATE("0",DAY(IC4)),2),RIGHT(CONCATENATE("0",MONTH(IC4)),2)),[1]Transferencias!$Q$7:$Q$359),0)</f>
        <v>0</v>
      </c>
      <c r="ID118" s="5">
        <f>IFERROR(SUMIF([1]Transferencias!$P$7:$Q$359,CONCATENATE("02",RIGHT(CONCATENATE("0",DAY(ID4)),2),RIGHT(CONCATENATE("0",MONTH(ID4)),2)),[1]Transferencias!$Q$7:$Q$359),0)</f>
        <v>0</v>
      </c>
      <c r="IE118" s="5">
        <f>IFERROR(SUMIF([1]Transferencias!$P$7:$Q$359,CONCATENATE("02",RIGHT(CONCATENATE("0",DAY(IE4)),2),RIGHT(CONCATENATE("0",MONTH(IE4)),2)),[1]Transferencias!$Q$7:$Q$359),0)</f>
        <v>0</v>
      </c>
      <c r="IF118" s="5">
        <f>IFERROR(SUMIF([1]Transferencias!$P$7:$Q$359,CONCATENATE("02",RIGHT(CONCATENATE("0",DAY(IF4)),2),RIGHT(CONCATENATE("0",MONTH(IF4)),2)),[1]Transferencias!$Q$7:$Q$359),0)</f>
        <v>0</v>
      </c>
      <c r="IG118" s="5">
        <f>IFERROR(SUMIF([1]Transferencias!$P$7:$Q$359,CONCATENATE("02",RIGHT(CONCATENATE("0",DAY(IG4)),2),RIGHT(CONCATENATE("0",MONTH(IG4)),2)),[1]Transferencias!$Q$7:$Q$359),0)</f>
        <v>0</v>
      </c>
      <c r="IH118" s="5">
        <f>IFERROR(SUMIF([1]Transferencias!$P$7:$Q$359,CONCATENATE("02",RIGHT(CONCATENATE("0",DAY(IH4)),2),RIGHT(CONCATENATE("0",MONTH(IH4)),2)),[1]Transferencias!$Q$7:$Q$359),0)</f>
        <v>0</v>
      </c>
      <c r="II118" s="5">
        <f>IFERROR(SUMIF([1]Transferencias!$P$7:$Q$359,CONCATENATE("02",RIGHT(CONCATENATE("0",DAY(II4)),2),RIGHT(CONCATENATE("0",MONTH(II4)),2)),[1]Transferencias!$Q$7:$Q$359),0)</f>
        <v>0</v>
      </c>
      <c r="IJ118" s="5">
        <f>IFERROR(SUMIF([1]Transferencias!$P$7:$Q$359,CONCATENATE("02",RIGHT(CONCATENATE("0",DAY(IJ4)),2),RIGHT(CONCATENATE("0",MONTH(IJ4)),2)),[1]Transferencias!$Q$7:$Q$359),0)</f>
        <v>0</v>
      </c>
      <c r="IK118" s="5">
        <f>IFERROR(SUMIF([1]Transferencias!$P$7:$Q$359,CONCATENATE("02",RIGHT(CONCATENATE("0",DAY(IK4)),2),RIGHT(CONCATENATE("0",MONTH(IK4)),2)),[1]Transferencias!$Q$7:$Q$359),0)</f>
        <v>0</v>
      </c>
      <c r="IL118" s="5">
        <f>IFERROR(SUMIF([1]Transferencias!$P$7:$Q$359,CONCATENATE("02",RIGHT(CONCATENATE("0",DAY(IL4)),2),RIGHT(CONCATENATE("0",MONTH(IL4)),2)),[1]Transferencias!$Q$7:$Q$359),0)</f>
        <v>0</v>
      </c>
      <c r="IM118" s="5">
        <f>IFERROR(SUMIF([1]Transferencias!$P$7:$Q$359,CONCATENATE("02",RIGHT(CONCATENATE("0",DAY(IM4)),2),RIGHT(CONCATENATE("0",MONTH(IM4)),2)),[1]Transferencias!$Q$7:$Q$359),0)</f>
        <v>0</v>
      </c>
      <c r="IN118" s="5">
        <f>IFERROR(SUMIF([1]Transferencias!$P$7:$Q$359,CONCATENATE("02",RIGHT(CONCATENATE("0",DAY(IN4)),2),RIGHT(CONCATENATE("0",MONTH(IN4)),2)),[1]Transferencias!$Q$7:$Q$359),0)</f>
        <v>0</v>
      </c>
      <c r="IO118" s="5">
        <f>IFERROR(SUMIF([1]Transferencias!$P$7:$Q$359,CONCATENATE("02",RIGHT(CONCATENATE("0",DAY(IO4)),2),RIGHT(CONCATENATE("0",MONTH(IO4)),2)),[1]Transferencias!$Q$7:$Q$359),0)</f>
        <v>0</v>
      </c>
      <c r="IP118" s="5">
        <f>IFERROR(SUMIF([1]Transferencias!$P$7:$Q$359,CONCATENATE("02",RIGHT(CONCATENATE("0",DAY(IP4)),2),RIGHT(CONCATENATE("0",MONTH(IP4)),2)),[1]Transferencias!$Q$7:$Q$359),0)</f>
        <v>0</v>
      </c>
      <c r="IQ118" s="5">
        <f>IFERROR(SUMIF([1]Transferencias!$P$7:$Q$359,CONCATENATE("02",RIGHT(CONCATENATE("0",DAY(IQ4)),2),RIGHT(CONCATENATE("0",MONTH(IQ4)),2)),[1]Transferencias!$Q$7:$Q$359),0)</f>
        <v>0</v>
      </c>
      <c r="IR118" s="5">
        <f>IFERROR(SUMIF([1]Transferencias!$P$7:$Q$359,CONCATENATE("02",RIGHT(CONCATENATE("0",DAY(IR4)),2),RIGHT(CONCATENATE("0",MONTH(IR4)),2)),[1]Transferencias!$Q$7:$Q$359),0)</f>
        <v>0</v>
      </c>
      <c r="IS118" s="5">
        <f>IFERROR(SUMIF([1]Transferencias!$P$7:$Q$359,CONCATENATE("02",RIGHT(CONCATENATE("0",DAY(IS4)),2),RIGHT(CONCATENATE("0",MONTH(IS4)),2)),[1]Transferencias!$Q$7:$Q$359),0)</f>
        <v>0</v>
      </c>
      <c r="IT118" s="5">
        <f>IFERROR(SUMIF([1]Transferencias!$P$7:$Q$359,CONCATENATE("02",RIGHT(CONCATENATE("0",DAY(IT4)),2),RIGHT(CONCATENATE("0",MONTH(IT4)),2)),[1]Transferencias!$Q$7:$Q$359),0)</f>
        <v>0</v>
      </c>
      <c r="IU118" s="5">
        <f>IFERROR(SUMIF([1]Transferencias!$P$7:$Q$359,CONCATENATE("02",RIGHT(CONCATENATE("0",DAY(IU4)),2),RIGHT(CONCATENATE("0",MONTH(IU4)),2)),[1]Transferencias!$Q$7:$Q$359),0)</f>
        <v>0</v>
      </c>
      <c r="IV118" s="5">
        <f>IFERROR(SUMIF([1]Transferencias!$P$7:$Q$359,CONCATENATE("02",RIGHT(CONCATENATE("0",DAY(IV4)),2),RIGHT(CONCATENATE("0",MONTH(IV4)),2)),[1]Transferencias!$Q$7:$Q$359),0)</f>
        <v>0</v>
      </c>
      <c r="IW118" s="5">
        <f>IFERROR(SUMIF([1]Transferencias!$P$7:$Q$359,CONCATENATE("02",RIGHT(CONCATENATE("0",DAY(IW4)),2),RIGHT(CONCATENATE("0",MONTH(IW4)),2)),[1]Transferencias!$Q$7:$Q$359),0)</f>
        <v>0</v>
      </c>
      <c r="IX118" s="5">
        <f>IFERROR(SUMIF([1]Transferencias!$P$7:$Q$359,CONCATENATE("02",RIGHT(CONCATENATE("0",DAY(IX4)),2),RIGHT(CONCATENATE("0",MONTH(IX4)),2)),[1]Transferencias!$Q$7:$Q$359),0)</f>
        <v>0</v>
      </c>
      <c r="IY118" s="5">
        <f>IFERROR(SUMIF([1]Transferencias!$P$7:$Q$359,CONCATENATE("02",RIGHT(CONCATENATE("0",DAY(IY4)),2),RIGHT(CONCATENATE("0",MONTH(IY4)),2)),[1]Transferencias!$Q$7:$Q$359),0)</f>
        <v>0</v>
      </c>
      <c r="IZ118" s="5">
        <f>IFERROR(SUMIF([1]Transferencias!$P$7:$Q$359,CONCATENATE("02",RIGHT(CONCATENATE("0",DAY(IZ4)),2),RIGHT(CONCATENATE("0",MONTH(IZ4)),2)),[1]Transferencias!$Q$7:$Q$359),0)</f>
        <v>0</v>
      </c>
      <c r="JA118" s="5">
        <f>IFERROR(SUMIF([1]Transferencias!$P$7:$Q$359,CONCATENATE("02",RIGHT(CONCATENATE("0",DAY(JA4)),2),RIGHT(CONCATENATE("0",MONTH(JA4)),2)),[1]Transferencias!$Q$7:$Q$359),0)</f>
        <v>0</v>
      </c>
      <c r="JB118" s="5">
        <f>IFERROR(SUMIF([1]Transferencias!$P$7:$Q$359,CONCATENATE("02",RIGHT(CONCATENATE("0",DAY(JB4)),2),RIGHT(CONCATENATE("0",MONTH(JB4)),2)),[1]Transferencias!$Q$7:$Q$359),0)</f>
        <v>0</v>
      </c>
      <c r="JC118" s="5">
        <f>IFERROR(SUMIF([1]Transferencias!$P$7:$Q$359,CONCATENATE("02",RIGHT(CONCATENATE("0",DAY(JC4)),2),RIGHT(CONCATENATE("0",MONTH(JC4)),2)),[1]Transferencias!$Q$7:$Q$359),0)</f>
        <v>0</v>
      </c>
      <c r="JD118" s="5">
        <f>IFERROR(SUMIF([1]Transferencias!$P$7:$Q$359,CONCATENATE("02",RIGHT(CONCATENATE("0",DAY(JD4)),2),RIGHT(CONCATENATE("0",MONTH(JD4)),2)),[1]Transferencias!$Q$7:$Q$359),0)</f>
        <v>0</v>
      </c>
      <c r="JE118" s="5">
        <f>IFERROR(SUMIF([1]Transferencias!$P$7:$Q$359,CONCATENATE("02",RIGHT(CONCATENATE("0",DAY(JE4)),2),RIGHT(CONCATENATE("0",MONTH(JE4)),2)),[1]Transferencias!$Q$7:$Q$359),0)</f>
        <v>0</v>
      </c>
      <c r="JF118" s="5">
        <f>IFERROR(SUMIF([1]Transferencias!$P$7:$Q$359,CONCATENATE("02",RIGHT(CONCATENATE("0",DAY(JF4)),2),RIGHT(CONCATENATE("0",MONTH(JF4)),2)),[1]Transferencias!$Q$7:$Q$359),0)</f>
        <v>0</v>
      </c>
      <c r="JG118" s="5">
        <f>IFERROR(SUMIF([1]Transferencias!$P$7:$Q$359,CONCATENATE("02",RIGHT(CONCATENATE("0",DAY(JG4)),2),RIGHT(CONCATENATE("0",MONTH(JG4)),2)),[1]Transferencias!$Q$7:$Q$359),0)</f>
        <v>0</v>
      </c>
      <c r="JH118" s="5">
        <f>IFERROR(SUMIF([1]Transferencias!$P$7:$Q$359,CONCATENATE("02",RIGHT(CONCATENATE("0",DAY(JH4)),2),RIGHT(CONCATENATE("0",MONTH(JH4)),2)),[1]Transferencias!$Q$7:$Q$359),0)</f>
        <v>0</v>
      </c>
      <c r="JI118" s="5">
        <f>IFERROR(SUMIF([1]Transferencias!$P$7:$Q$359,CONCATENATE("02",RIGHT(CONCATENATE("0",DAY(JI4)),2),RIGHT(CONCATENATE("0",MONTH(JI4)),2)),[1]Transferencias!$Q$7:$Q$359),0)</f>
        <v>0</v>
      </c>
      <c r="JJ118" s="5">
        <f>IFERROR(SUMIF([1]Transferencias!$P$7:$Q$359,CONCATENATE("02",RIGHT(CONCATENATE("0",DAY(JJ4)),2),RIGHT(CONCATENATE("0",MONTH(JJ4)),2)),[1]Transferencias!$Q$7:$Q$359),0)</f>
        <v>0</v>
      </c>
      <c r="JK118" s="5">
        <f>IFERROR(SUMIF([1]Transferencias!$P$7:$Q$359,CONCATENATE("02",RIGHT(CONCATENATE("0",DAY(JK4)),2),RIGHT(CONCATENATE("0",MONTH(JK4)),2)),[1]Transferencias!$Q$7:$Q$359),0)</f>
        <v>0</v>
      </c>
      <c r="JL118" s="5">
        <f>IFERROR(SUMIF([1]Transferencias!$P$7:$Q$359,CONCATENATE("02",RIGHT(CONCATENATE("0",DAY(JL4)),2),RIGHT(CONCATENATE("0",MONTH(JL4)),2)),[1]Transferencias!$Q$7:$Q$359),0)</f>
        <v>0</v>
      </c>
      <c r="JM118" s="5">
        <f>IFERROR(SUMIF([1]Transferencias!$P$7:$Q$359,CONCATENATE("02",RIGHT(CONCATENATE("0",DAY(JM4)),2),RIGHT(CONCATENATE("0",MONTH(JM4)),2)),[1]Transferencias!$Q$7:$Q$359),0)</f>
        <v>0</v>
      </c>
      <c r="JN118" s="5">
        <f>IFERROR(SUMIF([1]Transferencias!$P$7:$Q$359,CONCATENATE("02",RIGHT(CONCATENATE("0",DAY(JN4)),2),RIGHT(CONCATENATE("0",MONTH(JN4)),2)),[1]Transferencias!$Q$7:$Q$359),0)</f>
        <v>0</v>
      </c>
      <c r="JO118" s="5">
        <f>IFERROR(SUMIF([1]Transferencias!$P$7:$Q$359,CONCATENATE("02",RIGHT(CONCATENATE("0",DAY(JO4)),2),RIGHT(CONCATENATE("0",MONTH(JO4)),2)),[1]Transferencias!$Q$7:$Q$359),0)</f>
        <v>0</v>
      </c>
      <c r="JP118" s="5">
        <f>IFERROR(SUMIF([1]Transferencias!$P$7:$Q$359,CONCATENATE("02",RIGHT(CONCATENATE("0",DAY(JP4)),2),RIGHT(CONCATENATE("0",MONTH(JP4)),2)),[1]Transferencias!$Q$7:$Q$359),0)</f>
        <v>0</v>
      </c>
      <c r="JQ118" s="5">
        <f>IFERROR(SUMIF([1]Transferencias!$P$7:$Q$359,CONCATENATE("02",RIGHT(CONCATENATE("0",DAY(JQ4)),2),RIGHT(CONCATENATE("0",MONTH(JQ4)),2)),[1]Transferencias!$Q$7:$Q$359),0)</f>
        <v>0</v>
      </c>
      <c r="JR118" s="5">
        <f>IFERROR(SUMIF([1]Transferencias!$P$7:$Q$359,CONCATENATE("02",RIGHT(CONCATENATE("0",DAY(JR4)),2),RIGHT(CONCATENATE("0",MONTH(JR4)),2)),[1]Transferencias!$Q$7:$Q$359),0)</f>
        <v>0</v>
      </c>
      <c r="JS118" s="5">
        <f>IFERROR(SUMIF([1]Transferencias!$P$7:$Q$359,CONCATENATE("02",RIGHT(CONCATENATE("0",DAY(JS4)),2),RIGHT(CONCATENATE("0",MONTH(JS4)),2)),[1]Transferencias!$Q$7:$Q$359),0)</f>
        <v>0</v>
      </c>
      <c r="JT118" s="5">
        <f>IFERROR(SUMIF([1]Transferencias!$P$7:$Q$359,CONCATENATE("02",RIGHT(CONCATENATE("0",DAY(JT4)),2),RIGHT(CONCATENATE("0",MONTH(JT4)),2)),[1]Transferencias!$Q$7:$Q$359),0)</f>
        <v>0</v>
      </c>
      <c r="JU118" s="5">
        <f>IFERROR(SUMIF([1]Transferencias!$P$7:$Q$359,CONCATENATE("02",RIGHT(CONCATENATE("0",DAY(JU4)),2),RIGHT(CONCATENATE("0",MONTH(JU4)),2)),[1]Transferencias!$Q$7:$Q$359),0)</f>
        <v>0</v>
      </c>
      <c r="JV118" s="5">
        <f>IFERROR(SUMIF([1]Transferencias!$P$7:$Q$359,CONCATENATE("02",RIGHT(CONCATENATE("0",DAY(JV4)),2),RIGHT(CONCATENATE("0",MONTH(JV4)),2)),[1]Transferencias!$Q$7:$Q$359),0)</f>
        <v>0</v>
      </c>
      <c r="JW118" s="5">
        <f>IFERROR(SUMIF([1]Transferencias!$P$7:$Q$359,CONCATENATE("02",RIGHT(CONCATENATE("0",DAY(JW4)),2),RIGHT(CONCATENATE("0",MONTH(JW4)),2)),[1]Transferencias!$Q$7:$Q$359),0)</f>
        <v>0</v>
      </c>
      <c r="JX118" s="5">
        <f>IFERROR(SUMIF([1]Transferencias!$P$7:$Q$359,CONCATENATE("02",RIGHT(CONCATENATE("0",DAY(JX4)),2),RIGHT(CONCATENATE("0",MONTH(JX4)),2)),[1]Transferencias!$Q$7:$Q$359),0)</f>
        <v>0</v>
      </c>
      <c r="JY118" s="5">
        <f>IFERROR(SUMIF([1]Transferencias!$P$7:$Q$359,CONCATENATE("02",RIGHT(CONCATENATE("0",DAY(JY4)),2),RIGHT(CONCATENATE("0",MONTH(JY4)),2)),[1]Transferencias!$Q$7:$Q$359),0)</f>
        <v>0</v>
      </c>
      <c r="JZ118" s="5">
        <f>IFERROR(SUMIF([1]Transferencias!$P$7:$Q$359,CONCATENATE("02",RIGHT(CONCATENATE("0",DAY(JZ4)),2),RIGHT(CONCATENATE("0",MONTH(JZ4)),2)),[1]Transferencias!$Q$7:$Q$359),0)</f>
        <v>0</v>
      </c>
      <c r="KA118" s="5">
        <f>IFERROR(SUMIF([1]Transferencias!$P$7:$Q$359,CONCATENATE("02",RIGHT(CONCATENATE("0",DAY(KA4)),2),RIGHT(CONCATENATE("0",MONTH(KA4)),2)),[1]Transferencias!$Q$7:$Q$359),0)</f>
        <v>0</v>
      </c>
      <c r="KB118" s="5">
        <f>IFERROR(SUMIF([1]Transferencias!$P$7:$Q$359,CONCATENATE("02",RIGHT(CONCATENATE("0",DAY(KB4)),2),RIGHT(CONCATENATE("0",MONTH(KB4)),2)),[1]Transferencias!$Q$7:$Q$359),0)</f>
        <v>0</v>
      </c>
      <c r="KC118" s="5">
        <f>IFERROR(SUMIF([1]Transferencias!$P$7:$Q$359,CONCATENATE("02",RIGHT(CONCATENATE("0",DAY(KC4)),2),RIGHT(CONCATENATE("0",MONTH(KC4)),2)),[1]Transferencias!$Q$7:$Q$359),0)</f>
        <v>0</v>
      </c>
      <c r="KD118" s="5">
        <f>IFERROR(SUMIF([1]Transferencias!$P$7:$Q$359,CONCATENATE("02",RIGHT(CONCATENATE("0",DAY(KD4)),2),RIGHT(CONCATENATE("0",MONTH(KD4)),2)),[1]Transferencias!$Q$7:$Q$359),0)</f>
        <v>0</v>
      </c>
      <c r="KE118" s="5">
        <f>IFERROR(SUMIF([1]Transferencias!$P$7:$Q$359,CONCATENATE("02",RIGHT(CONCATENATE("0",DAY(KE4)),2),RIGHT(CONCATENATE("0",MONTH(KE4)),2)),[1]Transferencias!$Q$7:$Q$359),0)</f>
        <v>0</v>
      </c>
      <c r="KF118" s="5">
        <f>IFERROR(SUMIF([1]Transferencias!$P$7:$Q$359,CONCATENATE("02",RIGHT(CONCATENATE("0",DAY(KF4)),2),RIGHT(CONCATENATE("0",MONTH(KF4)),2)),[1]Transferencias!$Q$7:$Q$359),0)</f>
        <v>0</v>
      </c>
      <c r="KG118" s="5">
        <f>IFERROR(SUMIF([1]Transferencias!$P$7:$Q$359,CONCATENATE("02",RIGHT(CONCATENATE("0",DAY(KG4)),2),RIGHT(CONCATENATE("0",MONTH(KG4)),2)),[1]Transferencias!$Q$7:$Q$359),0)</f>
        <v>0</v>
      </c>
      <c r="KH118" s="5">
        <f>IFERROR(SUMIF([1]Transferencias!$P$7:$Q$359,CONCATENATE("02",RIGHT(CONCATENATE("0",DAY(KH4)),2),RIGHT(CONCATENATE("0",MONTH(KH4)),2)),[1]Transferencias!$Q$7:$Q$359),0)</f>
        <v>0</v>
      </c>
      <c r="KI118" s="5">
        <f>IFERROR(SUMIF([1]Transferencias!$P$7:$Q$359,CONCATENATE("02",RIGHT(CONCATENATE("0",DAY(KI4)),2),RIGHT(CONCATENATE("0",MONTH(KI4)),2)),[1]Transferencias!$Q$7:$Q$359),0)</f>
        <v>0</v>
      </c>
      <c r="KJ118" s="5">
        <f>IFERROR(SUMIF([1]Transferencias!$P$7:$Q$359,CONCATENATE("02",RIGHT(CONCATENATE("0",DAY(KJ4)),2),RIGHT(CONCATENATE("0",MONTH(KJ4)),2)),[1]Transferencias!$Q$7:$Q$359),0)</f>
        <v>0</v>
      </c>
      <c r="KK118" s="5">
        <f>IFERROR(SUMIF([1]Transferencias!$P$7:$Q$359,CONCATENATE("02",RIGHT(CONCATENATE("0",DAY(KK4)),2),RIGHT(CONCATENATE("0",MONTH(KK4)),2)),[1]Transferencias!$Q$7:$Q$359),0)</f>
        <v>0</v>
      </c>
      <c r="KL118" s="5">
        <f>IFERROR(SUMIF([1]Transferencias!$P$7:$Q$359,CONCATENATE("02",RIGHT(CONCATENATE("0",DAY(KL4)),2),RIGHT(CONCATENATE("0",MONTH(KL4)),2)),[1]Transferencias!$Q$7:$Q$359),0)</f>
        <v>0</v>
      </c>
      <c r="KM118" s="5">
        <f>IFERROR(SUMIF([1]Transferencias!$P$7:$Q$359,CONCATENATE("02",RIGHT(CONCATENATE("0",DAY(KM4)),2),RIGHT(CONCATENATE("0",MONTH(KM4)),2)),[1]Transferencias!$Q$7:$Q$359),0)</f>
        <v>0</v>
      </c>
      <c r="KN118" s="5">
        <f>IFERROR(SUMIF([1]Transferencias!$P$7:$Q$359,CONCATENATE("02",RIGHT(CONCATENATE("0",DAY(KN4)),2),RIGHT(CONCATENATE("0",MONTH(KN4)),2)),[1]Transferencias!$Q$7:$Q$359),0)</f>
        <v>0</v>
      </c>
      <c r="KO118" s="5">
        <f>IFERROR(SUMIF([1]Transferencias!$P$7:$Q$359,CONCATENATE("02",RIGHT(CONCATENATE("0",DAY(KO4)),2),RIGHT(CONCATENATE("0",MONTH(KO4)),2)),[1]Transferencias!$Q$7:$Q$359),0)</f>
        <v>0</v>
      </c>
      <c r="KP118" s="5">
        <f>IFERROR(SUMIF([1]Transferencias!$P$7:$Q$359,CONCATENATE("02",RIGHT(CONCATENATE("0",DAY(KP4)),2),RIGHT(CONCATENATE("0",MONTH(KP4)),2)),[1]Transferencias!$Q$7:$Q$359),0)</f>
        <v>0</v>
      </c>
      <c r="KQ118" s="5">
        <f>IFERROR(SUMIF([1]Transferencias!$P$7:$Q$359,CONCATENATE("02",RIGHT(CONCATENATE("0",DAY(KQ4)),2),RIGHT(CONCATENATE("0",MONTH(KQ4)),2)),[1]Transferencias!$Q$7:$Q$359),0)</f>
        <v>0</v>
      </c>
      <c r="KR118" s="5">
        <f>IFERROR(SUMIF([1]Transferencias!$P$7:$Q$359,CONCATENATE("02",RIGHT(CONCATENATE("0",DAY(KR4)),2),RIGHT(CONCATENATE("0",MONTH(KR4)),2)),[1]Transferencias!$Q$7:$Q$359),0)</f>
        <v>0</v>
      </c>
      <c r="KS118" s="5">
        <f>IFERROR(SUMIF([1]Transferencias!$P$7:$Q$359,CONCATENATE("02",RIGHT(CONCATENATE("0",DAY(KS4)),2),RIGHT(CONCATENATE("0",MONTH(KS4)),2)),[1]Transferencias!$Q$7:$Q$359),0)</f>
        <v>0</v>
      </c>
      <c r="KT118" s="5">
        <f>IFERROR(SUMIF([1]Transferencias!$P$7:$Q$359,CONCATENATE("02",RIGHT(CONCATENATE("0",DAY(KT4)),2),RIGHT(CONCATENATE("0",MONTH(KT4)),2)),[1]Transferencias!$Q$7:$Q$359),0)</f>
        <v>0</v>
      </c>
      <c r="KU118" s="5">
        <f>IFERROR(SUMIF([1]Transferencias!$P$7:$Q$359,CONCATENATE("02",RIGHT(CONCATENATE("0",DAY(KU4)),2),RIGHT(CONCATENATE("0",MONTH(KU4)),2)),[1]Transferencias!$Q$7:$Q$359),0)</f>
        <v>0</v>
      </c>
      <c r="KV118" s="5">
        <f>IFERROR(SUMIF([1]Transferencias!$P$7:$Q$359,CONCATENATE("02",RIGHT(CONCATENATE("0",DAY(KV4)),2),RIGHT(CONCATENATE("0",MONTH(KV4)),2)),[1]Transferencias!$Q$7:$Q$359),0)</f>
        <v>0</v>
      </c>
      <c r="KW118" s="5">
        <f>IFERROR(SUMIF([1]Transferencias!$P$7:$Q$359,CONCATENATE("02",RIGHT(CONCATENATE("0",DAY(KW4)),2),RIGHT(CONCATENATE("0",MONTH(KW4)),2)),[1]Transferencias!$Q$7:$Q$359),0)</f>
        <v>0</v>
      </c>
      <c r="KX118" s="5">
        <f>IFERROR(SUMIF([1]Transferencias!$P$7:$Q$359,CONCATENATE("02",RIGHT(CONCATENATE("0",DAY(KX4)),2),RIGHT(CONCATENATE("0",MONTH(KX4)),2)),[1]Transferencias!$Q$7:$Q$359),0)</f>
        <v>0</v>
      </c>
      <c r="KY118" s="5">
        <f>IFERROR(SUMIF([1]Transferencias!$P$7:$Q$359,CONCATENATE("02",RIGHT(CONCATENATE("0",DAY(KY4)),2),RIGHT(CONCATENATE("0",MONTH(KY4)),2)),[1]Transferencias!$Q$7:$Q$359),0)</f>
        <v>0</v>
      </c>
      <c r="KZ118" s="5">
        <f>IFERROR(SUMIF([1]Transferencias!$P$7:$Q$359,CONCATENATE("02",RIGHT(CONCATENATE("0",DAY(KZ4)),2),RIGHT(CONCATENATE("0",MONTH(KZ4)),2)),[1]Transferencias!$Q$7:$Q$359),0)</f>
        <v>0</v>
      </c>
      <c r="LA118" s="5">
        <f>IFERROR(SUMIF([1]Transferencias!$P$7:$Q$359,CONCATENATE("02",RIGHT(CONCATENATE("0",DAY(LA4)),2),RIGHT(CONCATENATE("0",MONTH(LA4)),2)),[1]Transferencias!$Q$7:$Q$359),0)</f>
        <v>0</v>
      </c>
      <c r="LB118" s="5">
        <f>IFERROR(SUMIF([1]Transferencias!$P$7:$Q$359,CONCATENATE("02",RIGHT(CONCATENATE("0",DAY(LB4)),2),RIGHT(CONCATENATE("0",MONTH(LB4)),2)),[1]Transferencias!$Q$7:$Q$359),0)</f>
        <v>0</v>
      </c>
      <c r="LC118" s="5">
        <f>IFERROR(SUMIF([1]Transferencias!$P$7:$Q$359,CONCATENATE("02",RIGHT(CONCATENATE("0",DAY(LC4)),2),RIGHT(CONCATENATE("0",MONTH(LC4)),2)),[1]Transferencias!$Q$7:$Q$359),0)</f>
        <v>0</v>
      </c>
      <c r="LD118" s="5">
        <f>IFERROR(SUMIF([1]Transferencias!$P$7:$Q$359,CONCATENATE("02",RIGHT(CONCATENATE("0",DAY(LD4)),2),RIGHT(CONCATENATE("0",MONTH(LD4)),2)),[1]Transferencias!$Q$7:$Q$359),0)</f>
        <v>0</v>
      </c>
      <c r="LE118" s="5">
        <f>IFERROR(SUMIF([1]Transferencias!$P$7:$Q$359,CONCATENATE("02",RIGHT(CONCATENATE("0",DAY(LE4)),2),RIGHT(CONCATENATE("0",MONTH(LE4)),2)),[1]Transferencias!$Q$7:$Q$359),0)</f>
        <v>0</v>
      </c>
      <c r="LF118" s="5">
        <f>IFERROR(SUMIF([1]Transferencias!$P$7:$Q$359,CONCATENATE("02",RIGHT(CONCATENATE("0",DAY(LF4)),2),RIGHT(CONCATENATE("0",MONTH(LF4)),2)),[1]Transferencias!$Q$7:$Q$359),0)</f>
        <v>0</v>
      </c>
      <c r="LG118" s="5">
        <f>IFERROR(SUMIF([1]Transferencias!$P$7:$Q$359,CONCATENATE("02",RIGHT(CONCATENATE("0",DAY(LG4)),2),RIGHT(CONCATENATE("0",MONTH(LG4)),2)),[1]Transferencias!$Q$7:$Q$359),0)</f>
        <v>0</v>
      </c>
      <c r="LH118" s="5">
        <f>IFERROR(SUMIF([1]Transferencias!$P$7:$Q$359,CONCATENATE("02",RIGHT(CONCATENATE("0",DAY(LH4)),2),RIGHT(CONCATENATE("0",MONTH(LH4)),2)),[1]Transferencias!$Q$7:$Q$359),0)</f>
        <v>0</v>
      </c>
      <c r="LI118" s="5">
        <f>IFERROR(SUMIF([1]Transferencias!$P$7:$Q$359,CONCATENATE("02",RIGHT(CONCATENATE("0",DAY(LI4)),2),RIGHT(CONCATENATE("0",MONTH(LI4)),2)),[1]Transferencias!$Q$7:$Q$359),0)</f>
        <v>0</v>
      </c>
      <c r="LJ118" s="5">
        <f>IFERROR(SUMIF([1]Transferencias!$P$7:$Q$359,CONCATENATE("02",RIGHT(CONCATENATE("0",DAY(LJ4)),2),RIGHT(CONCATENATE("0",MONTH(LJ4)),2)),[1]Transferencias!$Q$7:$Q$359),0)</f>
        <v>0</v>
      </c>
      <c r="LK118" s="5">
        <f>IFERROR(SUMIF([1]Transferencias!$P$7:$Q$359,CONCATENATE("02",RIGHT(CONCATENATE("0",DAY(LK4)),2),RIGHT(CONCATENATE("0",MONTH(LK4)),2)),[1]Transferencias!$Q$7:$Q$359),0)</f>
        <v>0</v>
      </c>
      <c r="LL118" s="5">
        <f>IFERROR(SUMIF([1]Transferencias!$P$7:$Q$359,CONCATENATE("02",RIGHT(CONCATENATE("0",DAY(LL4)),2),RIGHT(CONCATENATE("0",MONTH(LL4)),2)),[1]Transferencias!$Q$7:$Q$359),0)</f>
        <v>0</v>
      </c>
      <c r="LM118" s="5">
        <f>IFERROR(SUMIF([1]Transferencias!$P$7:$Q$359,CONCATENATE("02",RIGHT(CONCATENATE("0",DAY(LM4)),2),RIGHT(CONCATENATE("0",MONTH(LM4)),2)),[1]Transferencias!$Q$7:$Q$359),0)</f>
        <v>0</v>
      </c>
      <c r="LN118" s="5">
        <f>IFERROR(SUMIF([1]Transferencias!$P$7:$Q$359,CONCATENATE("02",RIGHT(CONCATENATE("0",DAY(LN4)),2),RIGHT(CONCATENATE("0",MONTH(LN4)),2)),[1]Transferencias!$Q$7:$Q$359),0)</f>
        <v>0</v>
      </c>
      <c r="LO118" s="5">
        <f>IFERROR(SUMIF([1]Transferencias!$P$7:$Q$359,CONCATENATE("02",RIGHT(CONCATENATE("0",DAY(LO4)),2),RIGHT(CONCATENATE("0",MONTH(LO4)),2)),[1]Transferencias!$Q$7:$Q$359),0)</f>
        <v>0</v>
      </c>
      <c r="LP118" s="5">
        <f>IFERROR(SUMIF([1]Transferencias!$P$7:$Q$359,CONCATENATE("02",RIGHT(CONCATENATE("0",DAY(LP4)),2),RIGHT(CONCATENATE("0",MONTH(LP4)),2)),[1]Transferencias!$Q$7:$Q$359),0)</f>
        <v>0</v>
      </c>
      <c r="LQ118" s="5">
        <f>IFERROR(SUMIF([1]Transferencias!$P$7:$Q$359,CONCATENATE("02",RIGHT(CONCATENATE("0",DAY(LQ4)),2),RIGHT(CONCATENATE("0",MONTH(LQ4)),2)),[1]Transferencias!$Q$7:$Q$359),0)</f>
        <v>0</v>
      </c>
      <c r="LR118" s="5">
        <f>IFERROR(SUMIF([1]Transferencias!$P$7:$Q$359,CONCATENATE("02",RIGHT(CONCATENATE("0",DAY(LR4)),2),RIGHT(CONCATENATE("0",MONTH(LR4)),2)),[1]Transferencias!$Q$7:$Q$359),0)</f>
        <v>0</v>
      </c>
      <c r="LS118" s="5">
        <f>IFERROR(SUMIF([1]Transferencias!$P$7:$Q$359,CONCATENATE("02",RIGHT(CONCATENATE("0",DAY(LS4)),2),RIGHT(CONCATENATE("0",MONTH(LS4)),2)),[1]Transferencias!$Q$7:$Q$359),0)</f>
        <v>0</v>
      </c>
      <c r="LT118" s="5">
        <f>IFERROR(SUMIF([1]Transferencias!$P$7:$Q$359,CONCATENATE("02",RIGHT(CONCATENATE("0",DAY(LT4)),2),RIGHT(CONCATENATE("0",MONTH(LT4)),2)),[1]Transferencias!$Q$7:$Q$359),0)</f>
        <v>0</v>
      </c>
      <c r="LU118" s="5">
        <f>IFERROR(SUMIF([1]Transferencias!$P$7:$Q$359,CONCATENATE("02",RIGHT(CONCATENATE("0",DAY(LU4)),2),RIGHT(CONCATENATE("0",MONTH(LU4)),2)),[1]Transferencias!$Q$7:$Q$359),0)</f>
        <v>0</v>
      </c>
      <c r="LV118" s="5">
        <f>IFERROR(SUMIF([1]Transferencias!$P$7:$Q$359,CONCATENATE("02",RIGHT(CONCATENATE("0",DAY(LV4)),2),RIGHT(CONCATENATE("0",MONTH(LV4)),2)),[1]Transferencias!$Q$7:$Q$359),0)</f>
        <v>0</v>
      </c>
      <c r="LW118" s="5">
        <f>IFERROR(SUMIF([1]Transferencias!$P$7:$Q$359,CONCATENATE("02",RIGHT(CONCATENATE("0",DAY(LW4)),2),RIGHT(CONCATENATE("0",MONTH(LW4)),2)),[1]Transferencias!$Q$7:$Q$359),0)</f>
        <v>0</v>
      </c>
      <c r="LX118" s="5">
        <f>IFERROR(SUMIF([1]Transferencias!$P$7:$Q$359,CONCATENATE("02",RIGHT(CONCATENATE("0",DAY(LX4)),2),RIGHT(CONCATENATE("0",MONTH(LX4)),2)),[1]Transferencias!$Q$7:$Q$359),0)</f>
        <v>0</v>
      </c>
      <c r="LY118" s="5">
        <f>IFERROR(SUMIF([1]Transferencias!$P$7:$Q$359,CONCATENATE("02",RIGHT(CONCATENATE("0",DAY(LY4)),2),RIGHT(CONCATENATE("0",MONTH(LY4)),2)),[1]Transferencias!$Q$7:$Q$359),0)</f>
        <v>0</v>
      </c>
      <c r="LZ118" s="5">
        <f>IFERROR(SUMIF([1]Transferencias!$P$7:$Q$359,CONCATENATE("02",RIGHT(CONCATENATE("0",DAY(LZ4)),2),RIGHT(CONCATENATE("0",MONTH(LZ4)),2)),[1]Transferencias!$Q$7:$Q$359),0)</f>
        <v>0</v>
      </c>
      <c r="MA118" s="5">
        <f>IFERROR(SUMIF([1]Transferencias!$P$7:$Q$359,CONCATENATE("02",RIGHT(CONCATENATE("0",DAY(MA4)),2),RIGHT(CONCATENATE("0",MONTH(MA4)),2)),[1]Transferencias!$Q$7:$Q$359),0)</f>
        <v>0</v>
      </c>
      <c r="MB118" s="5">
        <f>IFERROR(SUMIF([1]Transferencias!$P$7:$Q$359,CONCATENATE("02",RIGHT(CONCATENATE("0",DAY(MB4)),2),RIGHT(CONCATENATE("0",MONTH(MB4)),2)),[1]Transferencias!$Q$7:$Q$359),0)</f>
        <v>0</v>
      </c>
      <c r="MC118" s="5">
        <f>IFERROR(SUMIF([1]Transferencias!$P$7:$Q$359,CONCATENATE("02",RIGHT(CONCATENATE("0",DAY(MC4)),2),RIGHT(CONCATENATE("0",MONTH(MC4)),2)),[1]Transferencias!$Q$7:$Q$359),0)</f>
        <v>0</v>
      </c>
      <c r="MD118" s="5">
        <f>IFERROR(SUMIF([1]Transferencias!$P$7:$Q$359,CONCATENATE("02",RIGHT(CONCATENATE("0",DAY(MD4)),2),RIGHT(CONCATENATE("0",MONTH(MD4)),2)),[1]Transferencias!$Q$7:$Q$359),0)</f>
        <v>0</v>
      </c>
      <c r="ME118" s="5">
        <f>IFERROR(SUMIF([1]Transferencias!$P$7:$Q$359,CONCATENATE("02",RIGHT(CONCATENATE("0",DAY(ME4)),2),RIGHT(CONCATENATE("0",MONTH(ME4)),2)),[1]Transferencias!$Q$7:$Q$359),0)</f>
        <v>0</v>
      </c>
      <c r="MF118" s="5">
        <f>IFERROR(SUMIF([1]Transferencias!$P$7:$Q$359,CONCATENATE("02",RIGHT(CONCATENATE("0",DAY(MF4)),2),RIGHT(CONCATENATE("0",MONTH(MF4)),2)),[1]Transferencias!$Q$7:$Q$359),0)</f>
        <v>0</v>
      </c>
      <c r="MG118" s="5">
        <f>IFERROR(SUMIF([1]Transferencias!$P$7:$Q$359,CONCATENATE("02",RIGHT(CONCATENATE("0",DAY(MG4)),2),RIGHT(CONCATENATE("0",MONTH(MG4)),2)),[1]Transferencias!$Q$7:$Q$359),0)</f>
        <v>0</v>
      </c>
      <c r="MH118" s="5">
        <f>IFERROR(SUMIF([1]Transferencias!$P$7:$Q$359,CONCATENATE("02",RIGHT(CONCATENATE("0",DAY(MH4)),2),RIGHT(CONCATENATE("0",MONTH(MH4)),2)),[1]Transferencias!$Q$7:$Q$359),0)</f>
        <v>0</v>
      </c>
      <c r="MI118" s="5">
        <f>IFERROR(SUMIF([1]Transferencias!$P$7:$Q$359,CONCATENATE("02",RIGHT(CONCATENATE("0",DAY(MI4)),2),RIGHT(CONCATENATE("0",MONTH(MI4)),2)),[1]Transferencias!$Q$7:$Q$359),0)</f>
        <v>0</v>
      </c>
      <c r="MJ118" s="5">
        <f>IFERROR(SUMIF([1]Transferencias!$P$7:$Q$359,CONCATENATE("02",RIGHT(CONCATENATE("0",DAY(MJ4)),2),RIGHT(CONCATENATE("0",MONTH(MJ4)),2)),[1]Transferencias!$Q$7:$Q$359),0)</f>
        <v>0</v>
      </c>
      <c r="MK118" s="5">
        <f>IFERROR(SUMIF([1]Transferencias!$P$7:$Q$359,CONCATENATE("02",RIGHT(CONCATENATE("0",DAY(MK4)),2),RIGHT(CONCATENATE("0",MONTH(MK4)),2)),[1]Transferencias!$Q$7:$Q$359),0)</f>
        <v>0</v>
      </c>
      <c r="ML118" s="5">
        <f>IFERROR(SUMIF([1]Transferencias!$P$7:$Q$359,CONCATENATE("02",RIGHT(CONCATENATE("0",DAY(ML4)),2),RIGHT(CONCATENATE("0",MONTH(ML4)),2)),[1]Transferencias!$Q$7:$Q$359),0)</f>
        <v>0</v>
      </c>
      <c r="MM118" s="5">
        <f>IFERROR(SUMIF([1]Transferencias!$P$7:$Q$359,CONCATENATE("02",RIGHT(CONCATENATE("0",DAY(MM4)),2),RIGHT(CONCATENATE("0",MONTH(MM4)),2)),[1]Transferencias!$Q$7:$Q$359),0)</f>
        <v>0</v>
      </c>
      <c r="MN118" s="5">
        <f>IFERROR(SUMIF([1]Transferencias!$P$7:$Q$359,CONCATENATE("02",RIGHT(CONCATENATE("0",DAY(MN4)),2),RIGHT(CONCATENATE("0",MONTH(MN4)),2)),[1]Transferencias!$Q$7:$Q$359),0)</f>
        <v>0</v>
      </c>
      <c r="MO118" s="5">
        <f>IFERROR(SUMIF([1]Transferencias!$P$7:$Q$359,CONCATENATE("02",RIGHT(CONCATENATE("0",DAY(MO4)),2),RIGHT(CONCATENATE("0",MONTH(MO4)),2)),[1]Transferencias!$Q$7:$Q$359),0)</f>
        <v>0</v>
      </c>
      <c r="MP118" s="5">
        <f>IFERROR(SUMIF([1]Transferencias!$P$7:$Q$359,CONCATENATE("02",RIGHT(CONCATENATE("0",DAY(MP4)),2),RIGHT(CONCATENATE("0",MONTH(MP4)),2)),[1]Transferencias!$Q$7:$Q$359),0)</f>
        <v>0</v>
      </c>
      <c r="MQ118" s="5">
        <f>IFERROR(SUMIF([1]Transferencias!$P$7:$Q$359,CONCATENATE("02",RIGHT(CONCATENATE("0",DAY(MQ4)),2),RIGHT(CONCATENATE("0",MONTH(MQ4)),2)),[1]Transferencias!$Q$7:$Q$359),0)</f>
        <v>0</v>
      </c>
      <c r="MR118" s="5">
        <f>IFERROR(SUMIF([1]Transferencias!$P$7:$Q$359,CONCATENATE("02",RIGHT(CONCATENATE("0",DAY(MR4)),2),RIGHT(CONCATENATE("0",MONTH(MR4)),2)),[1]Transferencias!$Q$7:$Q$359),0)</f>
        <v>0</v>
      </c>
      <c r="MS118" s="5">
        <f>IFERROR(SUMIF([1]Transferencias!$P$7:$Q$359,CONCATENATE("02",RIGHT(CONCATENATE("0",DAY(MS4)),2),RIGHT(CONCATENATE("0",MONTH(MS4)),2)),[1]Transferencias!$Q$7:$Q$359),0)</f>
        <v>0</v>
      </c>
      <c r="MT118" s="5">
        <f>IFERROR(SUMIF([1]Transferencias!$P$7:$Q$359,CONCATENATE("02",RIGHT(CONCATENATE("0",DAY(MT4)),2),RIGHT(CONCATENATE("0",MONTH(MT4)),2)),[1]Transferencias!$Q$7:$Q$359),0)</f>
        <v>0</v>
      </c>
      <c r="MU118" s="5">
        <f>IFERROR(SUMIF([1]Transferencias!$P$7:$Q$359,CONCATENATE("02",RIGHT(CONCATENATE("0",DAY(MU4)),2),RIGHT(CONCATENATE("0",MONTH(MU4)),2)),[1]Transferencias!$Q$7:$Q$359),0)</f>
        <v>0</v>
      </c>
      <c r="MV118" s="5">
        <f>IFERROR(SUMIF([1]Transferencias!$P$7:$Q$359,CONCATENATE("02",RIGHT(CONCATENATE("0",DAY(MV4)),2),RIGHT(CONCATENATE("0",MONTH(MV4)),2)),[1]Transferencias!$Q$7:$Q$359),0)</f>
        <v>0</v>
      </c>
      <c r="MW118" s="5">
        <f>IFERROR(SUMIF([1]Transferencias!$P$7:$Q$359,CONCATENATE("02",RIGHT(CONCATENATE("0",DAY(MW4)),2),RIGHT(CONCATENATE("0",MONTH(MW4)),2)),[1]Transferencias!$Q$7:$Q$359),0)</f>
        <v>0</v>
      </c>
      <c r="MX118" s="5">
        <f>IFERROR(SUMIF([1]Transferencias!$P$7:$Q$359,CONCATENATE("02",RIGHT(CONCATENATE("0",DAY(MX4)),2),RIGHT(CONCATENATE("0",MONTH(MX4)),2)),[1]Transferencias!$Q$7:$Q$359),0)</f>
        <v>0</v>
      </c>
      <c r="MY118" s="5">
        <f>IFERROR(SUMIF([1]Transferencias!$P$7:$Q$359,CONCATENATE("02",RIGHT(CONCATENATE("0",DAY(MY4)),2),RIGHT(CONCATENATE("0",MONTH(MY4)),2)),[1]Transferencias!$Q$7:$Q$359),0)</f>
        <v>0</v>
      </c>
      <c r="MZ118" s="5">
        <f>IFERROR(SUMIF([1]Transferencias!$P$7:$Q$359,CONCATENATE("02",RIGHT(CONCATENATE("0",DAY(MZ4)),2),RIGHT(CONCATENATE("0",MONTH(MZ4)),2)),[1]Transferencias!$Q$7:$Q$359),0)</f>
        <v>0</v>
      </c>
      <c r="NA118" s="5">
        <f>IFERROR(SUMIF([1]Transferencias!$P$7:$Q$359,CONCATENATE("02",RIGHT(CONCATENATE("0",DAY(NA4)),2),RIGHT(CONCATENATE("0",MONTH(NA4)),2)),[1]Transferencias!$Q$7:$Q$359),0)</f>
        <v>0</v>
      </c>
      <c r="NB118" s="5">
        <f>IFERROR(SUMIF([1]Transferencias!$P$7:$Q$359,CONCATENATE("02",RIGHT(CONCATENATE("0",DAY(NB4)),2),RIGHT(CONCATENATE("0",MONTH(NB4)),2)),[1]Transferencias!$Q$7:$Q$359),0)</f>
        <v>0</v>
      </c>
    </row>
    <row r="119" spans="1:16384" ht="15" hidden="1" customHeight="1" outlineLevel="1">
      <c r="A119" s="1" t="s">
        <v>181</v>
      </c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</row>
    <row r="120" spans="1:16384" collapsed="1">
      <c r="A120" s="19" t="s">
        <v>162</v>
      </c>
      <c r="B120" s="27">
        <f>SUM(B121:B122)</f>
        <v>0</v>
      </c>
      <c r="C120" s="27">
        <f t="shared" ref="C120:BN120" si="234">SUM(C121:C122)</f>
        <v>0</v>
      </c>
      <c r="D120" s="27">
        <f t="shared" si="234"/>
        <v>0</v>
      </c>
      <c r="E120" s="27">
        <f t="shared" si="234"/>
        <v>0</v>
      </c>
      <c r="F120" s="27">
        <f t="shared" si="234"/>
        <v>0</v>
      </c>
      <c r="G120" s="27">
        <f t="shared" si="234"/>
        <v>0</v>
      </c>
      <c r="H120" s="27">
        <f t="shared" si="234"/>
        <v>0</v>
      </c>
      <c r="I120" s="27">
        <f t="shared" si="234"/>
        <v>0</v>
      </c>
      <c r="J120" s="27">
        <f t="shared" si="234"/>
        <v>0</v>
      </c>
      <c r="K120" s="27">
        <f t="shared" si="234"/>
        <v>0</v>
      </c>
      <c r="L120" s="27">
        <f t="shared" si="234"/>
        <v>0</v>
      </c>
      <c r="M120" s="27">
        <f t="shared" si="234"/>
        <v>0</v>
      </c>
      <c r="N120" s="27">
        <f t="shared" si="234"/>
        <v>0</v>
      </c>
      <c r="O120" s="27">
        <f t="shared" si="234"/>
        <v>0</v>
      </c>
      <c r="P120" s="27">
        <f t="shared" si="234"/>
        <v>0</v>
      </c>
      <c r="Q120" s="27">
        <f t="shared" si="234"/>
        <v>0</v>
      </c>
      <c r="R120" s="27">
        <f t="shared" si="234"/>
        <v>0</v>
      </c>
      <c r="S120" s="27">
        <f t="shared" si="234"/>
        <v>0</v>
      </c>
      <c r="T120" s="27">
        <f t="shared" si="234"/>
        <v>0</v>
      </c>
      <c r="U120" s="27">
        <f t="shared" si="234"/>
        <v>0</v>
      </c>
      <c r="V120" s="27">
        <f t="shared" si="234"/>
        <v>0</v>
      </c>
      <c r="W120" s="27">
        <f t="shared" si="234"/>
        <v>0</v>
      </c>
      <c r="X120" s="27">
        <f t="shared" si="234"/>
        <v>0</v>
      </c>
      <c r="Y120" s="27">
        <f t="shared" si="234"/>
        <v>0</v>
      </c>
      <c r="Z120" s="27">
        <f t="shared" si="234"/>
        <v>0</v>
      </c>
      <c r="AA120" s="27">
        <f t="shared" si="234"/>
        <v>0</v>
      </c>
      <c r="AB120" s="27">
        <f t="shared" si="234"/>
        <v>0</v>
      </c>
      <c r="AC120" s="27">
        <f t="shared" si="234"/>
        <v>0</v>
      </c>
      <c r="AD120" s="27">
        <f t="shared" si="234"/>
        <v>0</v>
      </c>
      <c r="AE120" s="27">
        <f t="shared" si="234"/>
        <v>0</v>
      </c>
      <c r="AF120" s="27">
        <f t="shared" si="234"/>
        <v>0</v>
      </c>
      <c r="AG120" s="27">
        <f t="shared" si="234"/>
        <v>0</v>
      </c>
      <c r="AH120" s="27">
        <f t="shared" si="234"/>
        <v>0</v>
      </c>
      <c r="AI120" s="27">
        <f t="shared" si="234"/>
        <v>0</v>
      </c>
      <c r="AJ120" s="27">
        <f t="shared" si="234"/>
        <v>0</v>
      </c>
      <c r="AK120" s="27">
        <f t="shared" si="234"/>
        <v>0</v>
      </c>
      <c r="AL120" s="27">
        <f t="shared" si="234"/>
        <v>0</v>
      </c>
      <c r="AM120" s="27">
        <f t="shared" si="234"/>
        <v>0</v>
      </c>
      <c r="AN120" s="27">
        <f t="shared" si="234"/>
        <v>0</v>
      </c>
      <c r="AO120" s="27">
        <f t="shared" si="234"/>
        <v>0</v>
      </c>
      <c r="AP120" s="27">
        <f t="shared" si="234"/>
        <v>0</v>
      </c>
      <c r="AQ120" s="27">
        <f t="shared" si="234"/>
        <v>0</v>
      </c>
      <c r="AR120" s="27">
        <f t="shared" si="234"/>
        <v>0</v>
      </c>
      <c r="AS120" s="27">
        <f t="shared" si="234"/>
        <v>0</v>
      </c>
      <c r="AT120" s="27">
        <f t="shared" si="234"/>
        <v>0</v>
      </c>
      <c r="AU120" s="27">
        <f t="shared" si="234"/>
        <v>0</v>
      </c>
      <c r="AV120" s="27">
        <f t="shared" si="234"/>
        <v>0</v>
      </c>
      <c r="AW120" s="27">
        <f t="shared" si="234"/>
        <v>0</v>
      </c>
      <c r="AX120" s="27">
        <f t="shared" si="234"/>
        <v>0</v>
      </c>
      <c r="AY120" s="27">
        <f t="shared" si="234"/>
        <v>0</v>
      </c>
      <c r="AZ120" s="27">
        <f t="shared" si="234"/>
        <v>0</v>
      </c>
      <c r="BA120" s="27">
        <f t="shared" si="234"/>
        <v>0</v>
      </c>
      <c r="BB120" s="27">
        <f t="shared" si="234"/>
        <v>0</v>
      </c>
      <c r="BC120" s="27">
        <f t="shared" si="234"/>
        <v>0</v>
      </c>
      <c r="BD120" s="27">
        <f t="shared" si="234"/>
        <v>0</v>
      </c>
      <c r="BE120" s="27">
        <f t="shared" si="234"/>
        <v>0</v>
      </c>
      <c r="BF120" s="27">
        <f t="shared" si="234"/>
        <v>0</v>
      </c>
      <c r="BG120" s="27">
        <f t="shared" si="234"/>
        <v>0</v>
      </c>
      <c r="BH120" s="27">
        <f t="shared" si="234"/>
        <v>0</v>
      </c>
      <c r="BI120" s="27">
        <f t="shared" si="234"/>
        <v>0</v>
      </c>
      <c r="BJ120" s="27">
        <f t="shared" si="234"/>
        <v>0</v>
      </c>
      <c r="BK120" s="27">
        <f t="shared" si="234"/>
        <v>0</v>
      </c>
      <c r="BL120" s="27">
        <f t="shared" si="234"/>
        <v>0</v>
      </c>
      <c r="BM120" s="27">
        <f t="shared" si="234"/>
        <v>0</v>
      </c>
      <c r="BN120" s="27">
        <f t="shared" si="234"/>
        <v>0</v>
      </c>
      <c r="BO120" s="27">
        <f t="shared" ref="BO120:DZ120" si="235">SUM(BO121:BO122)</f>
        <v>0</v>
      </c>
      <c r="BP120" s="27">
        <f t="shared" si="235"/>
        <v>0</v>
      </c>
      <c r="BQ120" s="27">
        <f t="shared" si="235"/>
        <v>0</v>
      </c>
      <c r="BR120" s="27">
        <f t="shared" si="235"/>
        <v>0</v>
      </c>
      <c r="BS120" s="27">
        <f t="shared" si="235"/>
        <v>0</v>
      </c>
      <c r="BT120" s="27">
        <f t="shared" si="235"/>
        <v>0</v>
      </c>
      <c r="BU120" s="27">
        <f t="shared" si="235"/>
        <v>0</v>
      </c>
      <c r="BV120" s="27">
        <f t="shared" si="235"/>
        <v>0</v>
      </c>
      <c r="BW120" s="27">
        <f t="shared" si="235"/>
        <v>0</v>
      </c>
      <c r="BX120" s="27">
        <f t="shared" si="235"/>
        <v>0</v>
      </c>
      <c r="BY120" s="27">
        <f t="shared" si="235"/>
        <v>0</v>
      </c>
      <c r="BZ120" s="27">
        <f t="shared" si="235"/>
        <v>0</v>
      </c>
      <c r="CA120" s="27">
        <f t="shared" si="235"/>
        <v>0</v>
      </c>
      <c r="CB120" s="27">
        <f t="shared" si="235"/>
        <v>0</v>
      </c>
      <c r="CC120" s="27">
        <f t="shared" si="235"/>
        <v>0</v>
      </c>
      <c r="CD120" s="27">
        <f t="shared" si="235"/>
        <v>0</v>
      </c>
      <c r="CE120" s="27">
        <f t="shared" si="235"/>
        <v>0</v>
      </c>
      <c r="CF120" s="27">
        <f t="shared" si="235"/>
        <v>0</v>
      </c>
      <c r="CG120" s="27">
        <f t="shared" si="235"/>
        <v>0</v>
      </c>
      <c r="CH120" s="27">
        <f t="shared" si="235"/>
        <v>0</v>
      </c>
      <c r="CI120" s="27">
        <f t="shared" si="235"/>
        <v>0</v>
      </c>
      <c r="CJ120" s="27">
        <f t="shared" si="235"/>
        <v>0</v>
      </c>
      <c r="CK120" s="27">
        <f t="shared" si="235"/>
        <v>0</v>
      </c>
      <c r="CL120" s="27">
        <f t="shared" si="235"/>
        <v>0</v>
      </c>
      <c r="CM120" s="27">
        <f t="shared" si="235"/>
        <v>0</v>
      </c>
      <c r="CN120" s="27">
        <f t="shared" si="235"/>
        <v>0</v>
      </c>
      <c r="CO120" s="27">
        <f t="shared" si="235"/>
        <v>0</v>
      </c>
      <c r="CP120" s="27">
        <f t="shared" si="235"/>
        <v>0</v>
      </c>
      <c r="CQ120" s="27">
        <f t="shared" si="235"/>
        <v>0</v>
      </c>
      <c r="CR120" s="27">
        <f t="shared" si="235"/>
        <v>0</v>
      </c>
      <c r="CS120" s="27">
        <f t="shared" si="235"/>
        <v>0</v>
      </c>
      <c r="CT120" s="27">
        <f t="shared" si="235"/>
        <v>0</v>
      </c>
      <c r="CU120" s="27">
        <f t="shared" si="235"/>
        <v>0</v>
      </c>
      <c r="CV120" s="27">
        <f t="shared" si="235"/>
        <v>0</v>
      </c>
      <c r="CW120" s="27">
        <f t="shared" si="235"/>
        <v>0</v>
      </c>
      <c r="CX120" s="27">
        <f t="shared" si="235"/>
        <v>0</v>
      </c>
      <c r="CY120" s="27">
        <f t="shared" si="235"/>
        <v>0</v>
      </c>
      <c r="CZ120" s="27">
        <f t="shared" si="235"/>
        <v>0</v>
      </c>
      <c r="DA120" s="27">
        <f t="shared" si="235"/>
        <v>0</v>
      </c>
      <c r="DB120" s="27">
        <f t="shared" si="235"/>
        <v>0</v>
      </c>
      <c r="DC120" s="27">
        <f t="shared" si="235"/>
        <v>0</v>
      </c>
      <c r="DD120" s="27">
        <f t="shared" si="235"/>
        <v>0</v>
      </c>
      <c r="DE120" s="27">
        <f t="shared" si="235"/>
        <v>0</v>
      </c>
      <c r="DF120" s="27">
        <f t="shared" si="235"/>
        <v>0</v>
      </c>
      <c r="DG120" s="27">
        <f t="shared" si="235"/>
        <v>0</v>
      </c>
      <c r="DH120" s="27">
        <f t="shared" si="235"/>
        <v>0</v>
      </c>
      <c r="DI120" s="27">
        <f t="shared" si="235"/>
        <v>0</v>
      </c>
      <c r="DJ120" s="27">
        <f t="shared" si="235"/>
        <v>0</v>
      </c>
      <c r="DK120" s="27">
        <f t="shared" si="235"/>
        <v>0</v>
      </c>
      <c r="DL120" s="27">
        <f t="shared" si="235"/>
        <v>0</v>
      </c>
      <c r="DM120" s="27">
        <f t="shared" si="235"/>
        <v>0</v>
      </c>
      <c r="DN120" s="27">
        <f t="shared" si="235"/>
        <v>0</v>
      </c>
      <c r="DO120" s="27">
        <f t="shared" si="235"/>
        <v>0</v>
      </c>
      <c r="DP120" s="27">
        <f t="shared" si="235"/>
        <v>0</v>
      </c>
      <c r="DQ120" s="27">
        <f t="shared" si="235"/>
        <v>0</v>
      </c>
      <c r="DR120" s="27">
        <f t="shared" si="235"/>
        <v>0</v>
      </c>
      <c r="DS120" s="27">
        <f t="shared" si="235"/>
        <v>0</v>
      </c>
      <c r="DT120" s="27">
        <f t="shared" si="235"/>
        <v>0</v>
      </c>
      <c r="DU120" s="27">
        <f t="shared" si="235"/>
        <v>0</v>
      </c>
      <c r="DV120" s="27">
        <f t="shared" si="235"/>
        <v>0</v>
      </c>
      <c r="DW120" s="27">
        <f t="shared" si="235"/>
        <v>0</v>
      </c>
      <c r="DX120" s="27">
        <f t="shared" si="235"/>
        <v>0</v>
      </c>
      <c r="DY120" s="27">
        <f t="shared" si="235"/>
        <v>0</v>
      </c>
      <c r="DZ120" s="27">
        <f t="shared" si="235"/>
        <v>0</v>
      </c>
      <c r="EA120" s="27">
        <f t="shared" ref="EA120:GL120" si="236">SUM(EA121:EA122)</f>
        <v>0</v>
      </c>
      <c r="EB120" s="27">
        <f t="shared" si="236"/>
        <v>0</v>
      </c>
      <c r="EC120" s="27">
        <f t="shared" si="236"/>
        <v>0</v>
      </c>
      <c r="ED120" s="27">
        <f t="shared" si="236"/>
        <v>0</v>
      </c>
      <c r="EE120" s="27">
        <f t="shared" si="236"/>
        <v>0</v>
      </c>
      <c r="EF120" s="27">
        <f t="shared" si="236"/>
        <v>0</v>
      </c>
      <c r="EG120" s="27">
        <f t="shared" si="236"/>
        <v>0</v>
      </c>
      <c r="EH120" s="27">
        <f t="shared" si="236"/>
        <v>0</v>
      </c>
      <c r="EI120" s="27">
        <f t="shared" si="236"/>
        <v>0</v>
      </c>
      <c r="EJ120" s="27">
        <f t="shared" si="236"/>
        <v>0</v>
      </c>
      <c r="EK120" s="27">
        <f t="shared" si="236"/>
        <v>0</v>
      </c>
      <c r="EL120" s="27">
        <f t="shared" si="236"/>
        <v>0</v>
      </c>
      <c r="EM120" s="27">
        <f t="shared" si="236"/>
        <v>0</v>
      </c>
      <c r="EN120" s="27">
        <f t="shared" si="236"/>
        <v>0</v>
      </c>
      <c r="EO120" s="27">
        <f t="shared" si="236"/>
        <v>0</v>
      </c>
      <c r="EP120" s="27">
        <f t="shared" si="236"/>
        <v>0</v>
      </c>
      <c r="EQ120" s="27">
        <f t="shared" si="236"/>
        <v>0</v>
      </c>
      <c r="ER120" s="27">
        <f t="shared" si="236"/>
        <v>0</v>
      </c>
      <c r="ES120" s="27">
        <f t="shared" si="236"/>
        <v>0</v>
      </c>
      <c r="ET120" s="27">
        <f t="shared" si="236"/>
        <v>0</v>
      </c>
      <c r="EU120" s="27">
        <f t="shared" si="236"/>
        <v>0</v>
      </c>
      <c r="EV120" s="27">
        <f t="shared" si="236"/>
        <v>0</v>
      </c>
      <c r="EW120" s="27">
        <f t="shared" si="236"/>
        <v>0</v>
      </c>
      <c r="EX120" s="27">
        <f t="shared" si="236"/>
        <v>0</v>
      </c>
      <c r="EY120" s="27">
        <f t="shared" si="236"/>
        <v>0</v>
      </c>
      <c r="EZ120" s="27">
        <f t="shared" si="236"/>
        <v>0</v>
      </c>
      <c r="FA120" s="27">
        <f t="shared" si="236"/>
        <v>0</v>
      </c>
      <c r="FB120" s="27">
        <f t="shared" si="236"/>
        <v>0</v>
      </c>
      <c r="FC120" s="27">
        <f t="shared" si="236"/>
        <v>0</v>
      </c>
      <c r="FD120" s="27">
        <f t="shared" si="236"/>
        <v>0</v>
      </c>
      <c r="FE120" s="27">
        <f t="shared" si="236"/>
        <v>0</v>
      </c>
      <c r="FF120" s="27">
        <f t="shared" si="236"/>
        <v>0</v>
      </c>
      <c r="FG120" s="27">
        <f t="shared" si="236"/>
        <v>0</v>
      </c>
      <c r="FH120" s="27">
        <f t="shared" si="236"/>
        <v>0</v>
      </c>
      <c r="FI120" s="27">
        <f t="shared" si="236"/>
        <v>0</v>
      </c>
      <c r="FJ120" s="27">
        <f t="shared" si="236"/>
        <v>0</v>
      </c>
      <c r="FK120" s="27">
        <f t="shared" si="236"/>
        <v>0</v>
      </c>
      <c r="FL120" s="27">
        <f t="shared" si="236"/>
        <v>0</v>
      </c>
      <c r="FM120" s="27">
        <f t="shared" si="236"/>
        <v>0</v>
      </c>
      <c r="FN120" s="27">
        <f t="shared" si="236"/>
        <v>0</v>
      </c>
      <c r="FO120" s="27">
        <f t="shared" si="236"/>
        <v>0</v>
      </c>
      <c r="FP120" s="27">
        <f t="shared" si="236"/>
        <v>0</v>
      </c>
      <c r="FQ120" s="27">
        <f t="shared" si="236"/>
        <v>0</v>
      </c>
      <c r="FR120" s="27">
        <f t="shared" si="236"/>
        <v>0</v>
      </c>
      <c r="FS120" s="27">
        <f t="shared" si="236"/>
        <v>0</v>
      </c>
      <c r="FT120" s="27">
        <f t="shared" si="236"/>
        <v>0</v>
      </c>
      <c r="FU120" s="27">
        <f t="shared" si="236"/>
        <v>0</v>
      </c>
      <c r="FV120" s="27">
        <f t="shared" si="236"/>
        <v>0</v>
      </c>
      <c r="FW120" s="27">
        <f t="shared" si="236"/>
        <v>0</v>
      </c>
      <c r="FX120" s="27">
        <f t="shared" si="236"/>
        <v>0</v>
      </c>
      <c r="FY120" s="27">
        <f t="shared" si="236"/>
        <v>0</v>
      </c>
      <c r="FZ120" s="27">
        <f t="shared" si="236"/>
        <v>0</v>
      </c>
      <c r="GA120" s="27">
        <f t="shared" si="236"/>
        <v>0</v>
      </c>
      <c r="GB120" s="27">
        <f t="shared" si="236"/>
        <v>0</v>
      </c>
      <c r="GC120" s="27">
        <f t="shared" si="236"/>
        <v>0</v>
      </c>
      <c r="GD120" s="27">
        <f t="shared" si="236"/>
        <v>0</v>
      </c>
      <c r="GE120" s="27">
        <f t="shared" si="236"/>
        <v>0</v>
      </c>
      <c r="GF120" s="27">
        <f t="shared" si="236"/>
        <v>0</v>
      </c>
      <c r="GG120" s="27">
        <f t="shared" si="236"/>
        <v>0</v>
      </c>
      <c r="GH120" s="27">
        <f t="shared" si="236"/>
        <v>0</v>
      </c>
      <c r="GI120" s="27">
        <f t="shared" si="236"/>
        <v>0</v>
      </c>
      <c r="GJ120" s="27">
        <f t="shared" si="236"/>
        <v>0</v>
      </c>
      <c r="GK120" s="27">
        <f t="shared" si="236"/>
        <v>0</v>
      </c>
      <c r="GL120" s="27">
        <f t="shared" si="236"/>
        <v>0</v>
      </c>
      <c r="GM120" s="27">
        <f t="shared" ref="GM120:IX120" si="237">SUM(GM121:GM122)</f>
        <v>0</v>
      </c>
      <c r="GN120" s="27">
        <f t="shared" si="237"/>
        <v>0</v>
      </c>
      <c r="GO120" s="27">
        <f t="shared" si="237"/>
        <v>0</v>
      </c>
      <c r="GP120" s="27">
        <f t="shared" si="237"/>
        <v>0</v>
      </c>
      <c r="GQ120" s="27">
        <f t="shared" si="237"/>
        <v>0</v>
      </c>
      <c r="GR120" s="27">
        <f t="shared" si="237"/>
        <v>0</v>
      </c>
      <c r="GS120" s="27">
        <f t="shared" si="237"/>
        <v>0</v>
      </c>
      <c r="GT120" s="27">
        <f t="shared" si="237"/>
        <v>0</v>
      </c>
      <c r="GU120" s="27">
        <f t="shared" si="237"/>
        <v>0</v>
      </c>
      <c r="GV120" s="27">
        <f t="shared" si="237"/>
        <v>0</v>
      </c>
      <c r="GW120" s="27">
        <f t="shared" si="237"/>
        <v>0</v>
      </c>
      <c r="GX120" s="27">
        <f t="shared" si="237"/>
        <v>0</v>
      </c>
      <c r="GY120" s="27">
        <f t="shared" si="237"/>
        <v>0</v>
      </c>
      <c r="GZ120" s="27">
        <f t="shared" si="237"/>
        <v>0</v>
      </c>
      <c r="HA120" s="27">
        <f t="shared" si="237"/>
        <v>0</v>
      </c>
      <c r="HB120" s="27">
        <f t="shared" si="237"/>
        <v>0</v>
      </c>
      <c r="HC120" s="27">
        <f t="shared" si="237"/>
        <v>0</v>
      </c>
      <c r="HD120" s="27">
        <f t="shared" si="237"/>
        <v>0</v>
      </c>
      <c r="HE120" s="27">
        <f t="shared" si="237"/>
        <v>0</v>
      </c>
      <c r="HF120" s="27">
        <f t="shared" si="237"/>
        <v>0</v>
      </c>
      <c r="HG120" s="27">
        <f t="shared" si="237"/>
        <v>0</v>
      </c>
      <c r="HH120" s="27">
        <f t="shared" si="237"/>
        <v>0</v>
      </c>
      <c r="HI120" s="27">
        <f t="shared" si="237"/>
        <v>0</v>
      </c>
      <c r="HJ120" s="27">
        <f t="shared" si="237"/>
        <v>0</v>
      </c>
      <c r="HK120" s="27">
        <f t="shared" si="237"/>
        <v>0</v>
      </c>
      <c r="HL120" s="27">
        <f t="shared" si="237"/>
        <v>0</v>
      </c>
      <c r="HM120" s="27">
        <f t="shared" si="237"/>
        <v>0</v>
      </c>
      <c r="HN120" s="27">
        <f t="shared" si="237"/>
        <v>0</v>
      </c>
      <c r="HO120" s="27">
        <f t="shared" si="237"/>
        <v>0</v>
      </c>
      <c r="HP120" s="27">
        <f t="shared" si="237"/>
        <v>0</v>
      </c>
      <c r="HQ120" s="27">
        <f t="shared" si="237"/>
        <v>0</v>
      </c>
      <c r="HR120" s="27">
        <f t="shared" si="237"/>
        <v>0</v>
      </c>
      <c r="HS120" s="27">
        <f t="shared" si="237"/>
        <v>0</v>
      </c>
      <c r="HT120" s="27">
        <f t="shared" si="237"/>
        <v>0</v>
      </c>
      <c r="HU120" s="27">
        <f t="shared" si="237"/>
        <v>0</v>
      </c>
      <c r="HV120" s="27">
        <f t="shared" si="237"/>
        <v>0</v>
      </c>
      <c r="HW120" s="27">
        <f t="shared" si="237"/>
        <v>0</v>
      </c>
      <c r="HX120" s="27">
        <f t="shared" si="237"/>
        <v>0</v>
      </c>
      <c r="HY120" s="27">
        <f t="shared" si="237"/>
        <v>0</v>
      </c>
      <c r="HZ120" s="27">
        <f t="shared" si="237"/>
        <v>0</v>
      </c>
      <c r="IA120" s="27">
        <f t="shared" si="237"/>
        <v>0</v>
      </c>
      <c r="IB120" s="27">
        <f t="shared" si="237"/>
        <v>0</v>
      </c>
      <c r="IC120" s="27">
        <f t="shared" si="237"/>
        <v>0</v>
      </c>
      <c r="ID120" s="27">
        <f t="shared" si="237"/>
        <v>0</v>
      </c>
      <c r="IE120" s="27">
        <f t="shared" si="237"/>
        <v>0</v>
      </c>
      <c r="IF120" s="27">
        <f t="shared" si="237"/>
        <v>0</v>
      </c>
      <c r="IG120" s="27">
        <f t="shared" si="237"/>
        <v>0</v>
      </c>
      <c r="IH120" s="27">
        <f t="shared" si="237"/>
        <v>0</v>
      </c>
      <c r="II120" s="27">
        <f t="shared" si="237"/>
        <v>0</v>
      </c>
      <c r="IJ120" s="27">
        <f t="shared" si="237"/>
        <v>0</v>
      </c>
      <c r="IK120" s="27">
        <f t="shared" si="237"/>
        <v>0</v>
      </c>
      <c r="IL120" s="27">
        <f t="shared" si="237"/>
        <v>0</v>
      </c>
      <c r="IM120" s="27">
        <f t="shared" si="237"/>
        <v>0</v>
      </c>
      <c r="IN120" s="27">
        <f t="shared" si="237"/>
        <v>0</v>
      </c>
      <c r="IO120" s="27">
        <f t="shared" si="237"/>
        <v>0</v>
      </c>
      <c r="IP120" s="27">
        <f t="shared" si="237"/>
        <v>0</v>
      </c>
      <c r="IQ120" s="27">
        <f t="shared" si="237"/>
        <v>0</v>
      </c>
      <c r="IR120" s="27">
        <f t="shared" si="237"/>
        <v>0</v>
      </c>
      <c r="IS120" s="27">
        <f t="shared" si="237"/>
        <v>0</v>
      </c>
      <c r="IT120" s="27">
        <f t="shared" si="237"/>
        <v>0</v>
      </c>
      <c r="IU120" s="27">
        <f t="shared" si="237"/>
        <v>0</v>
      </c>
      <c r="IV120" s="27">
        <f t="shared" si="237"/>
        <v>0</v>
      </c>
      <c r="IW120" s="27">
        <f t="shared" si="237"/>
        <v>0</v>
      </c>
      <c r="IX120" s="27">
        <f t="shared" si="237"/>
        <v>0</v>
      </c>
      <c r="IY120" s="27">
        <f t="shared" ref="IY120:LJ120" si="238">SUM(IY121:IY122)</f>
        <v>0</v>
      </c>
      <c r="IZ120" s="27">
        <f t="shared" si="238"/>
        <v>0</v>
      </c>
      <c r="JA120" s="27">
        <f t="shared" si="238"/>
        <v>0</v>
      </c>
      <c r="JB120" s="27">
        <f t="shared" si="238"/>
        <v>0</v>
      </c>
      <c r="JC120" s="27">
        <f t="shared" si="238"/>
        <v>0</v>
      </c>
      <c r="JD120" s="27">
        <f t="shared" si="238"/>
        <v>0</v>
      </c>
      <c r="JE120" s="27">
        <f t="shared" si="238"/>
        <v>0</v>
      </c>
      <c r="JF120" s="27">
        <f t="shared" si="238"/>
        <v>0</v>
      </c>
      <c r="JG120" s="27">
        <f t="shared" si="238"/>
        <v>0</v>
      </c>
      <c r="JH120" s="27">
        <f t="shared" si="238"/>
        <v>0</v>
      </c>
      <c r="JI120" s="27">
        <f t="shared" si="238"/>
        <v>0</v>
      </c>
      <c r="JJ120" s="27">
        <f t="shared" si="238"/>
        <v>0</v>
      </c>
      <c r="JK120" s="27">
        <f t="shared" si="238"/>
        <v>0</v>
      </c>
      <c r="JL120" s="27">
        <f t="shared" si="238"/>
        <v>0</v>
      </c>
      <c r="JM120" s="27">
        <f t="shared" si="238"/>
        <v>0</v>
      </c>
      <c r="JN120" s="27">
        <f t="shared" si="238"/>
        <v>0</v>
      </c>
      <c r="JO120" s="27">
        <f t="shared" si="238"/>
        <v>0</v>
      </c>
      <c r="JP120" s="27">
        <f t="shared" si="238"/>
        <v>0</v>
      </c>
      <c r="JQ120" s="27">
        <f t="shared" si="238"/>
        <v>0</v>
      </c>
      <c r="JR120" s="27">
        <f t="shared" si="238"/>
        <v>0</v>
      </c>
      <c r="JS120" s="27">
        <f t="shared" si="238"/>
        <v>0</v>
      </c>
      <c r="JT120" s="27">
        <f t="shared" si="238"/>
        <v>0</v>
      </c>
      <c r="JU120" s="27">
        <f t="shared" si="238"/>
        <v>0</v>
      </c>
      <c r="JV120" s="27">
        <f t="shared" si="238"/>
        <v>0</v>
      </c>
      <c r="JW120" s="27">
        <f t="shared" si="238"/>
        <v>0</v>
      </c>
      <c r="JX120" s="27">
        <f t="shared" si="238"/>
        <v>0</v>
      </c>
      <c r="JY120" s="27">
        <f t="shared" si="238"/>
        <v>0</v>
      </c>
      <c r="JZ120" s="27">
        <f t="shared" si="238"/>
        <v>0</v>
      </c>
      <c r="KA120" s="27">
        <f t="shared" si="238"/>
        <v>0</v>
      </c>
      <c r="KB120" s="27">
        <f t="shared" si="238"/>
        <v>0</v>
      </c>
      <c r="KC120" s="27">
        <f t="shared" si="238"/>
        <v>0</v>
      </c>
      <c r="KD120" s="27">
        <f t="shared" si="238"/>
        <v>0</v>
      </c>
      <c r="KE120" s="27">
        <f t="shared" si="238"/>
        <v>0</v>
      </c>
      <c r="KF120" s="27">
        <f t="shared" si="238"/>
        <v>0</v>
      </c>
      <c r="KG120" s="27">
        <f t="shared" si="238"/>
        <v>0</v>
      </c>
      <c r="KH120" s="27">
        <f t="shared" si="238"/>
        <v>0</v>
      </c>
      <c r="KI120" s="27">
        <f t="shared" si="238"/>
        <v>0</v>
      </c>
      <c r="KJ120" s="27">
        <f t="shared" si="238"/>
        <v>0</v>
      </c>
      <c r="KK120" s="27">
        <f t="shared" si="238"/>
        <v>0</v>
      </c>
      <c r="KL120" s="27">
        <f t="shared" si="238"/>
        <v>0</v>
      </c>
      <c r="KM120" s="27">
        <f t="shared" si="238"/>
        <v>0</v>
      </c>
      <c r="KN120" s="27">
        <f t="shared" si="238"/>
        <v>0</v>
      </c>
      <c r="KO120" s="27">
        <f t="shared" si="238"/>
        <v>0</v>
      </c>
      <c r="KP120" s="27">
        <f t="shared" si="238"/>
        <v>0</v>
      </c>
      <c r="KQ120" s="27">
        <f t="shared" si="238"/>
        <v>0</v>
      </c>
      <c r="KR120" s="27">
        <f t="shared" si="238"/>
        <v>0</v>
      </c>
      <c r="KS120" s="27">
        <f t="shared" si="238"/>
        <v>0</v>
      </c>
      <c r="KT120" s="27">
        <f t="shared" si="238"/>
        <v>0</v>
      </c>
      <c r="KU120" s="27">
        <f t="shared" si="238"/>
        <v>0</v>
      </c>
      <c r="KV120" s="27">
        <f t="shared" si="238"/>
        <v>0</v>
      </c>
      <c r="KW120" s="27">
        <f t="shared" si="238"/>
        <v>0</v>
      </c>
      <c r="KX120" s="27">
        <f t="shared" si="238"/>
        <v>0</v>
      </c>
      <c r="KY120" s="27">
        <f t="shared" si="238"/>
        <v>0</v>
      </c>
      <c r="KZ120" s="27">
        <f t="shared" si="238"/>
        <v>0</v>
      </c>
      <c r="LA120" s="27">
        <f t="shared" si="238"/>
        <v>0</v>
      </c>
      <c r="LB120" s="27">
        <f t="shared" si="238"/>
        <v>0</v>
      </c>
      <c r="LC120" s="27">
        <f t="shared" si="238"/>
        <v>0</v>
      </c>
      <c r="LD120" s="27">
        <f t="shared" si="238"/>
        <v>0</v>
      </c>
      <c r="LE120" s="27">
        <f t="shared" si="238"/>
        <v>0</v>
      </c>
      <c r="LF120" s="27">
        <f t="shared" si="238"/>
        <v>0</v>
      </c>
      <c r="LG120" s="27">
        <f t="shared" si="238"/>
        <v>0</v>
      </c>
      <c r="LH120" s="27">
        <f t="shared" si="238"/>
        <v>0</v>
      </c>
      <c r="LI120" s="27">
        <f t="shared" si="238"/>
        <v>0</v>
      </c>
      <c r="LJ120" s="27">
        <f t="shared" si="238"/>
        <v>0</v>
      </c>
      <c r="LK120" s="27">
        <f t="shared" ref="LK120:NB120" si="239">SUM(LK121:LK122)</f>
        <v>0</v>
      </c>
      <c r="LL120" s="27">
        <f t="shared" si="239"/>
        <v>0</v>
      </c>
      <c r="LM120" s="27">
        <f t="shared" si="239"/>
        <v>0</v>
      </c>
      <c r="LN120" s="27">
        <f t="shared" si="239"/>
        <v>0</v>
      </c>
      <c r="LO120" s="27">
        <f t="shared" si="239"/>
        <v>0</v>
      </c>
      <c r="LP120" s="27">
        <f t="shared" si="239"/>
        <v>0</v>
      </c>
      <c r="LQ120" s="27">
        <f t="shared" si="239"/>
        <v>0</v>
      </c>
      <c r="LR120" s="27">
        <f t="shared" si="239"/>
        <v>0</v>
      </c>
      <c r="LS120" s="27">
        <f t="shared" si="239"/>
        <v>0</v>
      </c>
      <c r="LT120" s="27">
        <f t="shared" si="239"/>
        <v>0</v>
      </c>
      <c r="LU120" s="27">
        <f t="shared" si="239"/>
        <v>0</v>
      </c>
      <c r="LV120" s="27">
        <f t="shared" si="239"/>
        <v>0</v>
      </c>
      <c r="LW120" s="27">
        <f t="shared" si="239"/>
        <v>0</v>
      </c>
      <c r="LX120" s="27">
        <f t="shared" si="239"/>
        <v>0</v>
      </c>
      <c r="LY120" s="27">
        <f t="shared" si="239"/>
        <v>0</v>
      </c>
      <c r="LZ120" s="27">
        <f t="shared" si="239"/>
        <v>0</v>
      </c>
      <c r="MA120" s="27">
        <f t="shared" si="239"/>
        <v>0</v>
      </c>
      <c r="MB120" s="27">
        <f t="shared" si="239"/>
        <v>0</v>
      </c>
      <c r="MC120" s="27">
        <f t="shared" si="239"/>
        <v>0</v>
      </c>
      <c r="MD120" s="27">
        <f t="shared" si="239"/>
        <v>0</v>
      </c>
      <c r="ME120" s="27">
        <f t="shared" si="239"/>
        <v>0</v>
      </c>
      <c r="MF120" s="27">
        <f t="shared" si="239"/>
        <v>0</v>
      </c>
      <c r="MG120" s="27">
        <f t="shared" si="239"/>
        <v>0</v>
      </c>
      <c r="MH120" s="27">
        <f t="shared" si="239"/>
        <v>0</v>
      </c>
      <c r="MI120" s="27">
        <f t="shared" si="239"/>
        <v>0</v>
      </c>
      <c r="MJ120" s="27">
        <f t="shared" si="239"/>
        <v>0</v>
      </c>
      <c r="MK120" s="27">
        <f t="shared" si="239"/>
        <v>0</v>
      </c>
      <c r="ML120" s="27">
        <f t="shared" si="239"/>
        <v>0</v>
      </c>
      <c r="MM120" s="27">
        <f t="shared" si="239"/>
        <v>0</v>
      </c>
      <c r="MN120" s="27">
        <f t="shared" si="239"/>
        <v>0</v>
      </c>
      <c r="MO120" s="27">
        <f t="shared" si="239"/>
        <v>0</v>
      </c>
      <c r="MP120" s="27">
        <f t="shared" si="239"/>
        <v>0</v>
      </c>
      <c r="MQ120" s="27">
        <f t="shared" si="239"/>
        <v>0</v>
      </c>
      <c r="MR120" s="27">
        <f t="shared" si="239"/>
        <v>0</v>
      </c>
      <c r="MS120" s="27">
        <f t="shared" si="239"/>
        <v>0</v>
      </c>
      <c r="MT120" s="27">
        <f t="shared" si="239"/>
        <v>0</v>
      </c>
      <c r="MU120" s="27">
        <f t="shared" si="239"/>
        <v>0</v>
      </c>
      <c r="MV120" s="27">
        <f t="shared" si="239"/>
        <v>0</v>
      </c>
      <c r="MW120" s="27">
        <f t="shared" si="239"/>
        <v>0</v>
      </c>
      <c r="MX120" s="27">
        <f t="shared" si="239"/>
        <v>0</v>
      </c>
      <c r="MY120" s="27">
        <f t="shared" si="239"/>
        <v>0</v>
      </c>
      <c r="MZ120" s="27">
        <f t="shared" si="239"/>
        <v>0</v>
      </c>
      <c r="NA120" s="27">
        <f t="shared" si="239"/>
        <v>0</v>
      </c>
      <c r="NB120" s="27">
        <f t="shared" si="239"/>
        <v>0</v>
      </c>
    </row>
    <row r="121" spans="1:16384" ht="15" hidden="1" customHeight="1" outlineLevel="1">
      <c r="A121" s="1" t="s">
        <v>182</v>
      </c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</row>
    <row r="122" spans="1:16384" ht="15" hidden="1" customHeight="1" outlineLevel="1">
      <c r="A122" s="2" t="s">
        <v>165</v>
      </c>
      <c r="B122" s="5">
        <f>IFERROR(SUMIF([1]Transferencias!$R$7:$S$359,CONCATENATE("02",RIGHT(CONCATENATE("0",DAY(B4)),2),RIGHT(CONCATENATE("0",MONTH(B4)),2)),[1]Transferencias!$S$7:$S$359),0)</f>
        <v>0</v>
      </c>
      <c r="C122" s="5">
        <f>IFERROR(SUMIF([1]Transferencias!$R$7:$S$359,CONCATENATE("02",RIGHT(CONCATENATE("0",DAY(C4)),2),RIGHT(CONCATENATE("0",MONTH(C4)),2)),[1]Transferencias!$S$7:$S$359),0)</f>
        <v>0</v>
      </c>
      <c r="D122" s="5">
        <f>IFERROR(SUMIF([1]Transferencias!$R$7:$S$359,CONCATENATE("02",RIGHT(CONCATENATE("0",DAY(D4)),2),RIGHT(CONCATENATE("0",MONTH(D4)),2)),[1]Transferencias!$S$7:$S$359),0)</f>
        <v>0</v>
      </c>
      <c r="E122" s="5">
        <f>IFERROR(SUMIF([1]Transferencias!$R$7:$S$359,CONCATENATE("02",RIGHT(CONCATENATE("0",DAY(E4)),2),RIGHT(CONCATENATE("0",MONTH(E4)),2)),[1]Transferencias!$S$7:$S$359),0)</f>
        <v>0</v>
      </c>
      <c r="F122" s="5">
        <f>IFERROR(SUMIF([1]Transferencias!$R$7:$S$359,CONCATENATE("02",RIGHT(CONCATENATE("0",DAY(F4)),2),RIGHT(CONCATENATE("0",MONTH(F4)),2)),[1]Transferencias!$S$7:$S$359),0)</f>
        <v>0</v>
      </c>
      <c r="G122" s="5">
        <f>IFERROR(SUMIF([1]Transferencias!$R$7:$S$359,CONCATENATE("02",RIGHT(CONCATENATE("0",DAY(G4)),2),RIGHT(CONCATENATE("0",MONTH(G4)),2)),[1]Transferencias!$S$7:$S$359),0)</f>
        <v>0</v>
      </c>
      <c r="H122" s="5">
        <f>IFERROR(SUMIF([1]Transferencias!$R$7:$S$359,CONCATENATE("02",RIGHT(CONCATENATE("0",DAY(H4)),2),RIGHT(CONCATENATE("0",MONTH(H4)),2)),[1]Transferencias!$S$7:$S$359),0)</f>
        <v>0</v>
      </c>
      <c r="I122" s="5">
        <f>IFERROR(SUMIF([1]Transferencias!$R$7:$S$359,CONCATENATE("02",RIGHT(CONCATENATE("0",DAY(I4)),2),RIGHT(CONCATENATE("0",MONTH(I4)),2)),[1]Transferencias!$S$7:$S$359),0)</f>
        <v>0</v>
      </c>
      <c r="J122" s="5">
        <f>IFERROR(SUMIF([1]Transferencias!$R$7:$S$359,CONCATENATE("02",RIGHT(CONCATENATE("0",DAY(J4)),2),RIGHT(CONCATENATE("0",MONTH(J4)),2)),[1]Transferencias!$S$7:$S$359),0)</f>
        <v>0</v>
      </c>
      <c r="K122" s="5">
        <f>IFERROR(SUMIF([1]Transferencias!$R$7:$S$359,CONCATENATE("02",RIGHT(CONCATENATE("0",DAY(K4)),2),RIGHT(CONCATENATE("0",MONTH(K4)),2)),[1]Transferencias!$S$7:$S$359),0)</f>
        <v>0</v>
      </c>
      <c r="L122" s="5">
        <f>IFERROR(SUMIF([1]Transferencias!$R$7:$S$359,CONCATENATE("02",RIGHT(CONCATENATE("0",DAY(L4)),2),RIGHT(CONCATENATE("0",MONTH(L4)),2)),[1]Transferencias!$S$7:$S$359),0)</f>
        <v>0</v>
      </c>
      <c r="M122" s="5">
        <f>IFERROR(SUMIF([1]Transferencias!$R$7:$S$359,CONCATENATE("02",RIGHT(CONCATENATE("0",DAY(M4)),2),RIGHT(CONCATENATE("0",MONTH(M4)),2)),[1]Transferencias!$S$7:$S$359),0)</f>
        <v>0</v>
      </c>
      <c r="N122" s="5">
        <f>IFERROR(SUMIF([1]Transferencias!$R$7:$S$359,CONCATENATE("02",RIGHT(CONCATENATE("0",DAY(N4)),2),RIGHT(CONCATENATE("0",MONTH(N4)),2)),[1]Transferencias!$S$7:$S$359),0)</f>
        <v>0</v>
      </c>
      <c r="O122" s="5">
        <f>IFERROR(SUMIF([1]Transferencias!$R$7:$S$359,CONCATENATE("02",RIGHT(CONCATENATE("0",DAY(O4)),2),RIGHT(CONCATENATE("0",MONTH(O4)),2)),[1]Transferencias!$S$7:$S$359),0)</f>
        <v>0</v>
      </c>
      <c r="P122" s="5">
        <f>IFERROR(SUMIF([1]Transferencias!$R$7:$S$359,CONCATENATE("02",RIGHT(CONCATENATE("0",DAY(P4)),2),RIGHT(CONCATENATE("0",MONTH(P4)),2)),[1]Transferencias!$S$7:$S$359),0)</f>
        <v>0</v>
      </c>
      <c r="Q122" s="5">
        <f>IFERROR(SUMIF([1]Transferencias!$R$7:$S$359,CONCATENATE("02",RIGHT(CONCATENATE("0",DAY(Q4)),2),RIGHT(CONCATENATE("0",MONTH(Q4)),2)),[1]Transferencias!$S$7:$S$359),0)</f>
        <v>0</v>
      </c>
      <c r="R122" s="5">
        <f>IFERROR(SUMIF([1]Transferencias!$R$7:$S$359,CONCATENATE("02",RIGHT(CONCATENATE("0",DAY(R4)),2),RIGHT(CONCATENATE("0",MONTH(R4)),2)),[1]Transferencias!$S$7:$S$359),0)</f>
        <v>0</v>
      </c>
      <c r="S122" s="5">
        <f>IFERROR(SUMIF([1]Transferencias!$R$7:$S$359,CONCATENATE("02",RIGHT(CONCATENATE("0",DAY(S4)),2),RIGHT(CONCATENATE("0",MONTH(S4)),2)),[1]Transferencias!$S$7:$S$359),0)</f>
        <v>0</v>
      </c>
      <c r="T122" s="5">
        <f>IFERROR(SUMIF([1]Transferencias!$R$7:$S$359,CONCATENATE("02",RIGHT(CONCATENATE("0",DAY(T4)),2),RIGHT(CONCATENATE("0",MONTH(T4)),2)),[1]Transferencias!$S$7:$S$359),0)</f>
        <v>0</v>
      </c>
      <c r="U122" s="5">
        <f>IFERROR(SUMIF([1]Transferencias!$R$7:$S$359,CONCATENATE("02",RIGHT(CONCATENATE("0",DAY(U4)),2),RIGHT(CONCATENATE("0",MONTH(U4)),2)),[1]Transferencias!$S$7:$S$359),0)</f>
        <v>0</v>
      </c>
      <c r="V122" s="5">
        <f>IFERROR(SUMIF([1]Transferencias!$R$7:$S$359,CONCATENATE("02",RIGHT(CONCATENATE("0",DAY(V4)),2),RIGHT(CONCATENATE("0",MONTH(V4)),2)),[1]Transferencias!$S$7:$S$359),0)</f>
        <v>0</v>
      </c>
      <c r="W122" s="5">
        <f>IFERROR(SUMIF([1]Transferencias!$R$7:$S$359,CONCATENATE("02",RIGHT(CONCATENATE("0",DAY(W4)),2),RIGHT(CONCATENATE("0",MONTH(W4)),2)),[1]Transferencias!$S$7:$S$359),0)</f>
        <v>0</v>
      </c>
      <c r="X122" s="5">
        <f>IFERROR(SUMIF([1]Transferencias!$R$7:$S$359,CONCATENATE("02",RIGHT(CONCATENATE("0",DAY(X4)),2),RIGHT(CONCATENATE("0",MONTH(X4)),2)),[1]Transferencias!$S$7:$S$359),0)</f>
        <v>0</v>
      </c>
      <c r="Y122" s="5">
        <f>IFERROR(SUMIF([1]Transferencias!$R$7:$S$359,CONCATENATE("02",RIGHT(CONCATENATE("0",DAY(Y4)),2),RIGHT(CONCATENATE("0",MONTH(Y4)),2)),[1]Transferencias!$S$7:$S$359),0)</f>
        <v>0</v>
      </c>
      <c r="Z122" s="5">
        <f>IFERROR(SUMIF([1]Transferencias!$R$7:$S$359,CONCATENATE("02",RIGHT(CONCATENATE("0",DAY(Z4)),2),RIGHT(CONCATENATE("0",MONTH(Z4)),2)),[1]Transferencias!$S$7:$S$359),0)</f>
        <v>0</v>
      </c>
      <c r="AA122" s="5">
        <f>IFERROR(SUMIF([1]Transferencias!$R$7:$S$359,CONCATENATE("02",RIGHT(CONCATENATE("0",DAY(AA4)),2),RIGHT(CONCATENATE("0",MONTH(AA4)),2)),[1]Transferencias!$S$7:$S$359),0)</f>
        <v>0</v>
      </c>
      <c r="AB122" s="5">
        <f>IFERROR(SUMIF([1]Transferencias!$R$7:$S$359,CONCATENATE("02",RIGHT(CONCATENATE("0",DAY(AB4)),2),RIGHT(CONCATENATE("0",MONTH(AB4)),2)),[1]Transferencias!$S$7:$S$359),0)</f>
        <v>0</v>
      </c>
      <c r="AC122" s="5">
        <f>IFERROR(SUMIF([1]Transferencias!$R$7:$S$359,CONCATENATE("02",RIGHT(CONCATENATE("0",DAY(AC4)),2),RIGHT(CONCATENATE("0",MONTH(AC4)),2)),[1]Transferencias!$S$7:$S$359),0)</f>
        <v>0</v>
      </c>
      <c r="AD122" s="5">
        <f>IFERROR(SUMIF([1]Transferencias!$R$7:$S$359,CONCATENATE("02",RIGHT(CONCATENATE("0",DAY(AD4)),2),RIGHT(CONCATENATE("0",MONTH(AD4)),2)),[1]Transferencias!$S$7:$S$359),0)</f>
        <v>0</v>
      </c>
      <c r="AE122" s="5">
        <f>IFERROR(SUMIF([1]Transferencias!$R$7:$S$359,CONCATENATE("02",RIGHT(CONCATENATE("0",DAY(AE4)),2),RIGHT(CONCATENATE("0",MONTH(AE4)),2)),[1]Transferencias!$S$7:$S$359),0)</f>
        <v>0</v>
      </c>
      <c r="AF122" s="5">
        <f>IFERROR(SUMIF([1]Transferencias!$R$7:$S$359,CONCATENATE("02",RIGHT(CONCATENATE("0",DAY(AF4)),2),RIGHT(CONCATENATE("0",MONTH(AF4)),2)),[1]Transferencias!$S$7:$S$359),0)</f>
        <v>0</v>
      </c>
      <c r="AG122" s="5">
        <f>IFERROR(SUMIF([1]Transferencias!$R$7:$S$359,CONCATENATE("02",RIGHT(CONCATENATE("0",DAY(AG4)),2),RIGHT(CONCATENATE("0",MONTH(AG4)),2)),[1]Transferencias!$S$7:$S$359),0)</f>
        <v>0</v>
      </c>
      <c r="AH122" s="5">
        <f>IFERROR(SUMIF([1]Transferencias!$R$7:$S$359,CONCATENATE("02",RIGHT(CONCATENATE("0",DAY(AH4)),2),RIGHT(CONCATENATE("0",MONTH(AH4)),2)),[1]Transferencias!$S$7:$S$359),0)</f>
        <v>0</v>
      </c>
      <c r="AI122" s="5">
        <f>IFERROR(SUMIF([1]Transferencias!$R$7:$S$359,CONCATENATE("02",RIGHT(CONCATENATE("0",DAY(AI4)),2),RIGHT(CONCATENATE("0",MONTH(AI4)),2)),[1]Transferencias!$S$7:$S$359),0)</f>
        <v>0</v>
      </c>
      <c r="AJ122" s="5">
        <f>IFERROR(SUMIF([1]Transferencias!$R$7:$S$359,CONCATENATE("02",RIGHT(CONCATENATE("0",DAY(AJ4)),2),RIGHT(CONCATENATE("0",MONTH(AJ4)),2)),[1]Transferencias!$S$7:$S$359),0)</f>
        <v>0</v>
      </c>
      <c r="AK122" s="5">
        <f>IFERROR(SUMIF([1]Transferencias!$R$7:$S$359,CONCATENATE("02",RIGHT(CONCATENATE("0",DAY(AK4)),2),RIGHT(CONCATENATE("0",MONTH(AK4)),2)),[1]Transferencias!$S$7:$S$359),0)</f>
        <v>0</v>
      </c>
      <c r="AL122" s="5">
        <f>IFERROR(SUMIF([1]Transferencias!$R$7:$S$359,CONCATENATE("02",RIGHT(CONCATENATE("0",DAY(AL4)),2),RIGHT(CONCATENATE("0",MONTH(AL4)),2)),[1]Transferencias!$S$7:$S$359),0)</f>
        <v>0</v>
      </c>
      <c r="AM122" s="5">
        <f>IFERROR(SUMIF([1]Transferencias!$R$7:$S$359,CONCATENATE("02",RIGHT(CONCATENATE("0",DAY(AM4)),2),RIGHT(CONCATENATE("0",MONTH(AM4)),2)),[1]Transferencias!$S$7:$S$359),0)</f>
        <v>0</v>
      </c>
      <c r="AN122" s="5">
        <f>IFERROR(SUMIF([1]Transferencias!$R$7:$S$359,CONCATENATE("02",RIGHT(CONCATENATE("0",DAY(AN4)),2),RIGHT(CONCATENATE("0",MONTH(AN4)),2)),[1]Transferencias!$S$7:$S$359),0)</f>
        <v>0</v>
      </c>
      <c r="AO122" s="5">
        <f>IFERROR(SUMIF([1]Transferencias!$R$7:$S$359,CONCATENATE("02",RIGHT(CONCATENATE("0",DAY(AO4)),2),RIGHT(CONCATENATE("0",MONTH(AO4)),2)),[1]Transferencias!$S$7:$S$359),0)</f>
        <v>0</v>
      </c>
      <c r="AP122" s="5">
        <f>IFERROR(SUMIF([1]Transferencias!$R$7:$S$359,CONCATENATE("02",RIGHT(CONCATENATE("0",DAY(AP4)),2),RIGHT(CONCATENATE("0",MONTH(AP4)),2)),[1]Transferencias!$S$7:$S$359),0)</f>
        <v>0</v>
      </c>
      <c r="AQ122" s="5">
        <f>IFERROR(SUMIF([1]Transferencias!$R$7:$S$359,CONCATENATE("02",RIGHT(CONCATENATE("0",DAY(AQ4)),2),RIGHT(CONCATENATE("0",MONTH(AQ4)),2)),[1]Transferencias!$S$7:$S$359),0)</f>
        <v>0</v>
      </c>
      <c r="AR122" s="5">
        <f>IFERROR(SUMIF([1]Transferencias!$R$7:$S$359,CONCATENATE("02",RIGHT(CONCATENATE("0",DAY(AR4)),2),RIGHT(CONCATENATE("0",MONTH(AR4)),2)),[1]Transferencias!$S$7:$S$359),0)</f>
        <v>0</v>
      </c>
      <c r="AS122" s="5">
        <f>IFERROR(SUMIF([1]Transferencias!$R$7:$S$359,CONCATENATE("02",RIGHT(CONCATENATE("0",DAY(AS4)),2),RIGHT(CONCATENATE("0",MONTH(AS4)),2)),[1]Transferencias!$S$7:$S$359),0)</f>
        <v>0</v>
      </c>
      <c r="AT122" s="5">
        <f>IFERROR(SUMIF([1]Transferencias!$R$7:$S$359,CONCATENATE("02",RIGHT(CONCATENATE("0",DAY(AT4)),2),RIGHT(CONCATENATE("0",MONTH(AT4)),2)),[1]Transferencias!$S$7:$S$359),0)</f>
        <v>0</v>
      </c>
      <c r="AU122" s="5">
        <f>IFERROR(SUMIF([1]Transferencias!$R$7:$S$359,CONCATENATE("02",RIGHT(CONCATENATE("0",DAY(AU4)),2),RIGHT(CONCATENATE("0",MONTH(AU4)),2)),[1]Transferencias!$S$7:$S$359),0)</f>
        <v>0</v>
      </c>
      <c r="AV122" s="5">
        <f>IFERROR(SUMIF([1]Transferencias!$R$7:$S$359,CONCATENATE("02",RIGHT(CONCATENATE("0",DAY(AV4)),2),RIGHT(CONCATENATE("0",MONTH(AV4)),2)),[1]Transferencias!$S$7:$S$359),0)</f>
        <v>0</v>
      </c>
      <c r="AW122" s="5">
        <f>IFERROR(SUMIF([1]Transferencias!$R$7:$S$359,CONCATENATE("02",RIGHT(CONCATENATE("0",DAY(AW4)),2),RIGHT(CONCATENATE("0",MONTH(AW4)),2)),[1]Transferencias!$S$7:$S$359),0)</f>
        <v>0</v>
      </c>
      <c r="AX122" s="5">
        <f>IFERROR(SUMIF([1]Transferencias!$R$7:$S$359,CONCATENATE("02",RIGHT(CONCATENATE("0",DAY(AX4)),2),RIGHT(CONCATENATE("0",MONTH(AX4)),2)),[1]Transferencias!$S$7:$S$359),0)</f>
        <v>0</v>
      </c>
      <c r="AY122" s="5">
        <f>IFERROR(SUMIF([1]Transferencias!$R$7:$S$359,CONCATENATE("02",RIGHT(CONCATENATE("0",DAY(AY4)),2),RIGHT(CONCATENATE("0",MONTH(AY4)),2)),[1]Transferencias!$S$7:$S$359),0)</f>
        <v>0</v>
      </c>
      <c r="AZ122" s="5">
        <f>IFERROR(SUMIF([1]Transferencias!$R$7:$S$359,CONCATENATE("02",RIGHT(CONCATENATE("0",DAY(AZ4)),2),RIGHT(CONCATENATE("0",MONTH(AZ4)),2)),[1]Transferencias!$S$7:$S$359),0)</f>
        <v>0</v>
      </c>
      <c r="BA122" s="5">
        <f>IFERROR(SUMIF([1]Transferencias!$R$7:$S$359,CONCATENATE("02",RIGHT(CONCATENATE("0",DAY(BA4)),2),RIGHT(CONCATENATE("0",MONTH(BA4)),2)),[1]Transferencias!$S$7:$S$359),0)</f>
        <v>0</v>
      </c>
      <c r="BB122" s="5">
        <f>IFERROR(SUMIF([1]Transferencias!$R$7:$S$359,CONCATENATE("02",RIGHT(CONCATENATE("0",DAY(BB4)),2),RIGHT(CONCATENATE("0",MONTH(BB4)),2)),[1]Transferencias!$S$7:$S$359),0)</f>
        <v>0</v>
      </c>
      <c r="BC122" s="5">
        <f>IFERROR(SUMIF([1]Transferencias!$R$7:$S$359,CONCATENATE("02",RIGHT(CONCATENATE("0",DAY(BC4)),2),RIGHT(CONCATENATE("0",MONTH(BC4)),2)),[1]Transferencias!$S$7:$S$359),0)</f>
        <v>0</v>
      </c>
      <c r="BD122" s="5">
        <f>IFERROR(SUMIF([1]Transferencias!$R$7:$S$359,CONCATENATE("02",RIGHT(CONCATENATE("0",DAY(BD4)),2),RIGHT(CONCATENATE("0",MONTH(BD4)),2)),[1]Transferencias!$S$7:$S$359),0)</f>
        <v>0</v>
      </c>
      <c r="BE122" s="5">
        <f>IFERROR(SUMIF([1]Transferencias!$R$7:$S$359,CONCATENATE("02",RIGHT(CONCATENATE("0",DAY(BE4)),2),RIGHT(CONCATENATE("0",MONTH(BE4)),2)),[1]Transferencias!$S$7:$S$359),0)</f>
        <v>0</v>
      </c>
      <c r="BF122" s="5">
        <f>IFERROR(SUMIF([1]Transferencias!$R$7:$S$359,CONCATENATE("02",RIGHT(CONCATENATE("0",DAY(BF4)),2),RIGHT(CONCATENATE("0",MONTH(BF4)),2)),[1]Transferencias!$S$7:$S$359),0)</f>
        <v>0</v>
      </c>
      <c r="BG122" s="5">
        <f>IFERROR(SUMIF([1]Transferencias!$R$7:$S$359,CONCATENATE("02",RIGHT(CONCATENATE("0",DAY(BG4)),2),RIGHT(CONCATENATE("0",MONTH(BG4)),2)),[1]Transferencias!$S$7:$S$359),0)</f>
        <v>0</v>
      </c>
      <c r="BH122" s="5">
        <f>IFERROR(SUMIF([1]Transferencias!$R$7:$S$359,CONCATENATE("02",RIGHT(CONCATENATE("0",DAY(BH4)),2),RIGHT(CONCATENATE("0",MONTH(BH4)),2)),[1]Transferencias!$S$7:$S$359),0)</f>
        <v>0</v>
      </c>
      <c r="BI122" s="5">
        <f>IFERROR(SUMIF([1]Transferencias!$R$7:$S$359,CONCATENATE("02",RIGHT(CONCATENATE("0",DAY(BI4)),2),RIGHT(CONCATENATE("0",MONTH(BI4)),2)),[1]Transferencias!$S$7:$S$359),0)</f>
        <v>0</v>
      </c>
      <c r="BJ122" s="5">
        <f>IFERROR(SUMIF([1]Transferencias!$R$7:$S$359,CONCATENATE("02",RIGHT(CONCATENATE("0",DAY(BJ4)),2),RIGHT(CONCATENATE("0",MONTH(BJ4)),2)),[1]Transferencias!$S$7:$S$359),0)</f>
        <v>0</v>
      </c>
      <c r="BK122" s="5">
        <f>IFERROR(SUMIF([1]Transferencias!$R$7:$S$359,CONCATENATE("02",RIGHT(CONCATENATE("0",DAY(BK4)),2),RIGHT(CONCATENATE("0",MONTH(BK4)),2)),[1]Transferencias!$S$7:$S$359),0)</f>
        <v>0</v>
      </c>
      <c r="BL122" s="5">
        <f>IFERROR(SUMIF([1]Transferencias!$R$7:$S$359,CONCATENATE("02",RIGHT(CONCATENATE("0",DAY(BL4)),2),RIGHT(CONCATENATE("0",MONTH(BL4)),2)),[1]Transferencias!$S$7:$S$359),0)</f>
        <v>0</v>
      </c>
      <c r="BM122" s="5">
        <f>IFERROR(SUMIF([1]Transferencias!$R$7:$S$359,CONCATENATE("02",RIGHT(CONCATENATE("0",DAY(BM4)),2),RIGHT(CONCATENATE("0",MONTH(BM4)),2)),[1]Transferencias!$S$7:$S$359),0)</f>
        <v>0</v>
      </c>
      <c r="BN122" s="5">
        <f>IFERROR(SUMIF([1]Transferencias!$R$7:$S$359,CONCATENATE("02",RIGHT(CONCATENATE("0",DAY(BN4)),2),RIGHT(CONCATENATE("0",MONTH(BN4)),2)),[1]Transferencias!$S$7:$S$359),0)</f>
        <v>0</v>
      </c>
      <c r="BO122" s="5">
        <f>IFERROR(SUMIF([1]Transferencias!$R$7:$S$359,CONCATENATE("02",RIGHT(CONCATENATE("0",DAY(BO4)),2),RIGHT(CONCATENATE("0",MONTH(BO4)),2)),[1]Transferencias!$S$7:$S$359),0)</f>
        <v>0</v>
      </c>
      <c r="BP122" s="5">
        <f>IFERROR(SUMIF([1]Transferencias!$R$7:$S$359,CONCATENATE("02",RIGHT(CONCATENATE("0",DAY(BP4)),2),RIGHT(CONCATENATE("0",MONTH(BP4)),2)),[1]Transferencias!$S$7:$S$359),0)</f>
        <v>0</v>
      </c>
      <c r="BQ122" s="5">
        <f>IFERROR(SUMIF([1]Transferencias!$R$7:$S$359,CONCATENATE("02",RIGHT(CONCATENATE("0",DAY(BQ4)),2),RIGHT(CONCATENATE("0",MONTH(BQ4)),2)),[1]Transferencias!$S$7:$S$359),0)</f>
        <v>0</v>
      </c>
      <c r="BR122" s="5">
        <f>IFERROR(SUMIF([1]Transferencias!$R$7:$S$359,CONCATENATE("02",RIGHT(CONCATENATE("0",DAY(BR4)),2),RIGHT(CONCATENATE("0",MONTH(BR4)),2)),[1]Transferencias!$S$7:$S$359),0)</f>
        <v>0</v>
      </c>
      <c r="BS122" s="5">
        <f>IFERROR(SUMIF([1]Transferencias!$R$7:$S$359,CONCATENATE("02",RIGHT(CONCATENATE("0",DAY(BS4)),2),RIGHT(CONCATENATE("0",MONTH(BS4)),2)),[1]Transferencias!$S$7:$S$359),0)</f>
        <v>0</v>
      </c>
      <c r="BT122" s="5">
        <f>IFERROR(SUMIF([1]Transferencias!$R$7:$S$359,CONCATENATE("02",RIGHT(CONCATENATE("0",DAY(BT4)),2),RIGHT(CONCATENATE("0",MONTH(BT4)),2)),[1]Transferencias!$S$7:$S$359),0)</f>
        <v>0</v>
      </c>
      <c r="BU122" s="5">
        <f>IFERROR(SUMIF([1]Transferencias!$R$7:$S$359,CONCATENATE("02",RIGHT(CONCATENATE("0",DAY(BU4)),2),RIGHT(CONCATENATE("0",MONTH(BU4)),2)),[1]Transferencias!$S$7:$S$359),0)</f>
        <v>0</v>
      </c>
      <c r="BV122" s="5">
        <f>IFERROR(SUMIF([1]Transferencias!$R$7:$S$359,CONCATENATE("02",RIGHT(CONCATENATE("0",DAY(BV4)),2),RIGHT(CONCATENATE("0",MONTH(BV4)),2)),[1]Transferencias!$S$7:$S$359),0)</f>
        <v>0</v>
      </c>
      <c r="BW122" s="5">
        <f>IFERROR(SUMIF([1]Transferencias!$R$7:$S$359,CONCATENATE("02",RIGHT(CONCATENATE("0",DAY(BW4)),2),RIGHT(CONCATENATE("0",MONTH(BW4)),2)),[1]Transferencias!$S$7:$S$359),0)</f>
        <v>0</v>
      </c>
      <c r="BX122" s="5">
        <f>IFERROR(SUMIF([1]Transferencias!$R$7:$S$359,CONCATENATE("02",RIGHT(CONCATENATE("0",DAY(BX4)),2),RIGHT(CONCATENATE("0",MONTH(BX4)),2)),[1]Transferencias!$S$7:$S$359),0)</f>
        <v>0</v>
      </c>
      <c r="BY122" s="5">
        <f>IFERROR(SUMIF([1]Transferencias!$R$7:$S$359,CONCATENATE("02",RIGHT(CONCATENATE("0",DAY(BY4)),2),RIGHT(CONCATENATE("0",MONTH(BY4)),2)),[1]Transferencias!$S$7:$S$359),0)</f>
        <v>0</v>
      </c>
      <c r="BZ122" s="5">
        <f>IFERROR(SUMIF([1]Transferencias!$R$7:$S$359,CONCATENATE("02",RIGHT(CONCATENATE("0",DAY(BZ4)),2),RIGHT(CONCATENATE("0",MONTH(BZ4)),2)),[1]Transferencias!$S$7:$S$359),0)</f>
        <v>0</v>
      </c>
      <c r="CA122" s="5">
        <f>IFERROR(SUMIF([1]Transferencias!$R$7:$S$359,CONCATENATE("02",RIGHT(CONCATENATE("0",DAY(CA4)),2),RIGHT(CONCATENATE("0",MONTH(CA4)),2)),[1]Transferencias!$S$7:$S$359),0)</f>
        <v>0</v>
      </c>
      <c r="CB122" s="5">
        <f>IFERROR(SUMIF([1]Transferencias!$R$7:$S$359,CONCATENATE("02",RIGHT(CONCATENATE("0",DAY(CB4)),2),RIGHT(CONCATENATE("0",MONTH(CB4)),2)),[1]Transferencias!$S$7:$S$359),0)</f>
        <v>0</v>
      </c>
      <c r="CC122" s="5">
        <f>IFERROR(SUMIF([1]Transferencias!$R$7:$S$359,CONCATENATE("02",RIGHT(CONCATENATE("0",DAY(CC4)),2),RIGHT(CONCATENATE("0",MONTH(CC4)),2)),[1]Transferencias!$S$7:$S$359),0)</f>
        <v>0</v>
      </c>
      <c r="CD122" s="5">
        <f>IFERROR(SUMIF([1]Transferencias!$R$7:$S$359,CONCATENATE("02",RIGHT(CONCATENATE("0",DAY(CD4)),2),RIGHT(CONCATENATE("0",MONTH(CD4)),2)),[1]Transferencias!$S$7:$S$359),0)</f>
        <v>0</v>
      </c>
      <c r="CE122" s="5">
        <f>IFERROR(SUMIF([1]Transferencias!$R$7:$S$359,CONCATENATE("02",RIGHT(CONCATENATE("0",DAY(CE4)),2),RIGHT(CONCATENATE("0",MONTH(CE4)),2)),[1]Transferencias!$S$7:$S$359),0)</f>
        <v>0</v>
      </c>
      <c r="CF122" s="5">
        <f>IFERROR(SUMIF([1]Transferencias!$R$7:$S$359,CONCATENATE("02",RIGHT(CONCATENATE("0",DAY(CF4)),2),RIGHT(CONCATENATE("0",MONTH(CF4)),2)),[1]Transferencias!$S$7:$S$359),0)</f>
        <v>0</v>
      </c>
      <c r="CG122" s="5">
        <f>IFERROR(SUMIF([1]Transferencias!$R$7:$S$359,CONCATENATE("02",RIGHT(CONCATENATE("0",DAY(CG4)),2),RIGHT(CONCATENATE("0",MONTH(CG4)),2)),[1]Transferencias!$S$7:$S$359),0)</f>
        <v>0</v>
      </c>
      <c r="CH122" s="5">
        <f>IFERROR(SUMIF([1]Transferencias!$R$7:$S$359,CONCATENATE("02",RIGHT(CONCATENATE("0",DAY(CH4)),2),RIGHT(CONCATENATE("0",MONTH(CH4)),2)),[1]Transferencias!$S$7:$S$359),0)</f>
        <v>0</v>
      </c>
      <c r="CI122" s="5">
        <f>IFERROR(SUMIF([1]Transferencias!$R$7:$S$359,CONCATENATE("02",RIGHT(CONCATENATE("0",DAY(CI4)),2),RIGHT(CONCATENATE("0",MONTH(CI4)),2)),[1]Transferencias!$S$7:$S$359),0)</f>
        <v>0</v>
      </c>
      <c r="CJ122" s="5">
        <f>IFERROR(SUMIF([1]Transferencias!$R$7:$S$359,CONCATENATE("02",RIGHT(CONCATENATE("0",DAY(CJ4)),2),RIGHT(CONCATENATE("0",MONTH(CJ4)),2)),[1]Transferencias!$S$7:$S$359),0)</f>
        <v>0</v>
      </c>
      <c r="CK122" s="5">
        <f>IFERROR(SUMIF([1]Transferencias!$R$7:$S$359,CONCATENATE("02",RIGHT(CONCATENATE("0",DAY(CK4)),2),RIGHT(CONCATENATE("0",MONTH(CK4)),2)),[1]Transferencias!$S$7:$S$359),0)</f>
        <v>0</v>
      </c>
      <c r="CL122" s="5">
        <f>IFERROR(SUMIF([1]Transferencias!$R$7:$S$359,CONCATENATE("02",RIGHT(CONCATENATE("0",DAY(CL4)),2),RIGHT(CONCATENATE("0",MONTH(CL4)),2)),[1]Transferencias!$S$7:$S$359),0)</f>
        <v>0</v>
      </c>
      <c r="CM122" s="5">
        <f>IFERROR(SUMIF([1]Transferencias!$R$7:$S$359,CONCATENATE("02",RIGHT(CONCATENATE("0",DAY(CM4)),2),RIGHT(CONCATENATE("0",MONTH(CM4)),2)),[1]Transferencias!$S$7:$S$359),0)</f>
        <v>0</v>
      </c>
      <c r="CN122" s="5">
        <f>IFERROR(SUMIF([1]Transferencias!$R$7:$S$359,CONCATENATE("02",RIGHT(CONCATENATE("0",DAY(CN4)),2),RIGHT(CONCATENATE("0",MONTH(CN4)),2)),[1]Transferencias!$S$7:$S$359),0)</f>
        <v>0</v>
      </c>
      <c r="CO122" s="5">
        <f>IFERROR(SUMIF([1]Transferencias!$R$7:$S$359,CONCATENATE("02",RIGHT(CONCATENATE("0",DAY(CO4)),2),RIGHT(CONCATENATE("0",MONTH(CO4)),2)),[1]Transferencias!$S$7:$S$359),0)</f>
        <v>0</v>
      </c>
      <c r="CP122" s="5">
        <f>IFERROR(SUMIF([1]Transferencias!$R$7:$S$359,CONCATENATE("02",RIGHT(CONCATENATE("0",DAY(CP4)),2),RIGHT(CONCATENATE("0",MONTH(CP4)),2)),[1]Transferencias!$S$7:$S$359),0)</f>
        <v>0</v>
      </c>
      <c r="CQ122" s="5">
        <f>IFERROR(SUMIF([1]Transferencias!$R$7:$S$359,CONCATENATE("02",RIGHT(CONCATENATE("0",DAY(CQ4)),2),RIGHT(CONCATENATE("0",MONTH(CQ4)),2)),[1]Transferencias!$S$7:$S$359),0)</f>
        <v>0</v>
      </c>
      <c r="CR122" s="5">
        <f>IFERROR(SUMIF([1]Transferencias!$R$7:$S$359,CONCATENATE("02",RIGHT(CONCATENATE("0",DAY(CR4)),2),RIGHT(CONCATENATE("0",MONTH(CR4)),2)),[1]Transferencias!$S$7:$S$359),0)</f>
        <v>0</v>
      </c>
      <c r="CS122" s="5">
        <f>IFERROR(SUMIF([1]Transferencias!$R$7:$S$359,CONCATENATE("02",RIGHT(CONCATENATE("0",DAY(CS4)),2),RIGHT(CONCATENATE("0",MONTH(CS4)),2)),[1]Transferencias!$S$7:$S$359),0)</f>
        <v>0</v>
      </c>
      <c r="CT122" s="5">
        <f>IFERROR(SUMIF([1]Transferencias!$R$7:$S$359,CONCATENATE("02",RIGHT(CONCATENATE("0",DAY(CT4)),2),RIGHT(CONCATENATE("0",MONTH(CT4)),2)),[1]Transferencias!$S$7:$S$359),0)</f>
        <v>0</v>
      </c>
      <c r="CU122" s="5">
        <f>IFERROR(SUMIF([1]Transferencias!$R$7:$S$359,CONCATENATE("02",RIGHT(CONCATENATE("0",DAY(CU4)),2),RIGHT(CONCATENATE("0",MONTH(CU4)),2)),[1]Transferencias!$S$7:$S$359),0)</f>
        <v>0</v>
      </c>
      <c r="CV122" s="5">
        <f>IFERROR(SUMIF([1]Transferencias!$R$7:$S$359,CONCATENATE("02",RIGHT(CONCATENATE("0",DAY(CV4)),2),RIGHT(CONCATENATE("0",MONTH(CV4)),2)),[1]Transferencias!$S$7:$S$359),0)</f>
        <v>0</v>
      </c>
      <c r="CW122" s="5">
        <f>IFERROR(SUMIF([1]Transferencias!$R$7:$S$359,CONCATENATE("02",RIGHT(CONCATENATE("0",DAY(CW4)),2),RIGHT(CONCATENATE("0",MONTH(CW4)),2)),[1]Transferencias!$S$7:$S$359),0)</f>
        <v>0</v>
      </c>
      <c r="CX122" s="5">
        <f>IFERROR(SUMIF([1]Transferencias!$R$7:$S$359,CONCATENATE("02",RIGHT(CONCATENATE("0",DAY(CX4)),2),RIGHT(CONCATENATE("0",MONTH(CX4)),2)),[1]Transferencias!$S$7:$S$359),0)</f>
        <v>0</v>
      </c>
      <c r="CY122" s="5">
        <f>IFERROR(SUMIF([1]Transferencias!$R$7:$S$359,CONCATENATE("02",RIGHT(CONCATENATE("0",DAY(CY4)),2),RIGHT(CONCATENATE("0",MONTH(CY4)),2)),[1]Transferencias!$S$7:$S$359),0)</f>
        <v>0</v>
      </c>
      <c r="CZ122" s="5">
        <f>IFERROR(SUMIF([1]Transferencias!$R$7:$S$359,CONCATENATE("02",RIGHT(CONCATENATE("0",DAY(CZ4)),2),RIGHT(CONCATENATE("0",MONTH(CZ4)),2)),[1]Transferencias!$S$7:$S$359),0)</f>
        <v>0</v>
      </c>
      <c r="DA122" s="5">
        <f>IFERROR(SUMIF([1]Transferencias!$R$7:$S$359,CONCATENATE("02",RIGHT(CONCATENATE("0",DAY(DA4)),2),RIGHT(CONCATENATE("0",MONTH(DA4)),2)),[1]Transferencias!$S$7:$S$359),0)</f>
        <v>0</v>
      </c>
      <c r="DB122" s="5">
        <f>IFERROR(SUMIF([1]Transferencias!$R$7:$S$359,CONCATENATE("02",RIGHT(CONCATENATE("0",DAY(DB4)),2),RIGHT(CONCATENATE("0",MONTH(DB4)),2)),[1]Transferencias!$S$7:$S$359),0)</f>
        <v>0</v>
      </c>
      <c r="DC122" s="5">
        <f>IFERROR(SUMIF([1]Transferencias!$R$7:$S$359,CONCATENATE("02",RIGHT(CONCATENATE("0",DAY(DC4)),2),RIGHT(CONCATENATE("0",MONTH(DC4)),2)),[1]Transferencias!$S$7:$S$359),0)</f>
        <v>0</v>
      </c>
      <c r="DD122" s="5">
        <f>IFERROR(SUMIF([1]Transferencias!$R$7:$S$359,CONCATENATE("02",RIGHT(CONCATENATE("0",DAY(DD4)),2),RIGHT(CONCATENATE("0",MONTH(DD4)),2)),[1]Transferencias!$S$7:$S$359),0)</f>
        <v>0</v>
      </c>
      <c r="DE122" s="5">
        <f>IFERROR(SUMIF([1]Transferencias!$R$7:$S$359,CONCATENATE("02",RIGHT(CONCATENATE("0",DAY(DE4)),2),RIGHT(CONCATENATE("0",MONTH(DE4)),2)),[1]Transferencias!$S$7:$S$359),0)</f>
        <v>0</v>
      </c>
      <c r="DF122" s="5">
        <f>IFERROR(SUMIF([1]Transferencias!$R$7:$S$359,CONCATENATE("02",RIGHT(CONCATENATE("0",DAY(DF4)),2),RIGHT(CONCATENATE("0",MONTH(DF4)),2)),[1]Transferencias!$S$7:$S$359),0)</f>
        <v>0</v>
      </c>
      <c r="DG122" s="5">
        <f>IFERROR(SUMIF([1]Transferencias!$R$7:$S$359,CONCATENATE("02",RIGHT(CONCATENATE("0",DAY(DG4)),2),RIGHT(CONCATENATE("0",MONTH(DG4)),2)),[1]Transferencias!$S$7:$S$359),0)</f>
        <v>0</v>
      </c>
      <c r="DH122" s="5">
        <f>IFERROR(SUMIF([1]Transferencias!$R$7:$S$359,CONCATENATE("02",RIGHT(CONCATENATE("0",DAY(DH4)),2),RIGHT(CONCATENATE("0",MONTH(DH4)),2)),[1]Transferencias!$S$7:$S$359),0)</f>
        <v>0</v>
      </c>
      <c r="DI122" s="5">
        <f>IFERROR(SUMIF([1]Transferencias!$R$7:$S$359,CONCATENATE("02",RIGHT(CONCATENATE("0",DAY(DI4)),2),RIGHT(CONCATENATE("0",MONTH(DI4)),2)),[1]Transferencias!$S$7:$S$359),0)</f>
        <v>0</v>
      </c>
      <c r="DJ122" s="5">
        <f>IFERROR(SUMIF([1]Transferencias!$R$7:$S$359,CONCATENATE("02",RIGHT(CONCATENATE("0",DAY(DJ4)),2),RIGHT(CONCATENATE("0",MONTH(DJ4)),2)),[1]Transferencias!$S$7:$S$359),0)</f>
        <v>0</v>
      </c>
      <c r="DK122" s="5">
        <f>IFERROR(SUMIF([1]Transferencias!$R$7:$S$359,CONCATENATE("02",RIGHT(CONCATENATE("0",DAY(DK4)),2),RIGHT(CONCATENATE("0",MONTH(DK4)),2)),[1]Transferencias!$S$7:$S$359),0)</f>
        <v>0</v>
      </c>
      <c r="DL122" s="5">
        <f>IFERROR(SUMIF([1]Transferencias!$R$7:$S$359,CONCATENATE("02",RIGHT(CONCATENATE("0",DAY(DL4)),2),RIGHT(CONCATENATE("0",MONTH(DL4)),2)),[1]Transferencias!$S$7:$S$359),0)</f>
        <v>0</v>
      </c>
      <c r="DM122" s="5">
        <f>IFERROR(SUMIF([1]Transferencias!$R$7:$S$359,CONCATENATE("02",RIGHT(CONCATENATE("0",DAY(DM4)),2),RIGHT(CONCATENATE("0",MONTH(DM4)),2)),[1]Transferencias!$S$7:$S$359),0)</f>
        <v>0</v>
      </c>
      <c r="DN122" s="5">
        <f>IFERROR(SUMIF([1]Transferencias!$R$7:$S$359,CONCATENATE("02",RIGHT(CONCATENATE("0",DAY(DN4)),2),RIGHT(CONCATENATE("0",MONTH(DN4)),2)),[1]Transferencias!$S$7:$S$359),0)</f>
        <v>0</v>
      </c>
      <c r="DO122" s="5">
        <f>IFERROR(SUMIF([1]Transferencias!$R$7:$S$359,CONCATENATE("02",RIGHT(CONCATENATE("0",DAY(DO4)),2),RIGHT(CONCATENATE("0",MONTH(DO4)),2)),[1]Transferencias!$S$7:$S$359),0)</f>
        <v>0</v>
      </c>
      <c r="DP122" s="5">
        <f>IFERROR(SUMIF([1]Transferencias!$R$7:$S$359,CONCATENATE("02",RIGHT(CONCATENATE("0",DAY(DP4)),2),RIGHT(CONCATENATE("0",MONTH(DP4)),2)),[1]Transferencias!$S$7:$S$359),0)</f>
        <v>0</v>
      </c>
      <c r="DQ122" s="5">
        <f>IFERROR(SUMIF([1]Transferencias!$R$7:$S$359,CONCATENATE("02",RIGHT(CONCATENATE("0",DAY(DQ4)),2),RIGHT(CONCATENATE("0",MONTH(DQ4)),2)),[1]Transferencias!$S$7:$S$359),0)</f>
        <v>0</v>
      </c>
      <c r="DR122" s="5">
        <f>IFERROR(SUMIF([1]Transferencias!$R$7:$S$359,CONCATENATE("02",RIGHT(CONCATENATE("0",DAY(DR4)),2),RIGHT(CONCATENATE("0",MONTH(DR4)),2)),[1]Transferencias!$S$7:$S$359),0)</f>
        <v>0</v>
      </c>
      <c r="DS122" s="5">
        <f>IFERROR(SUMIF([1]Transferencias!$R$7:$S$359,CONCATENATE("02",RIGHT(CONCATENATE("0",DAY(DS4)),2),RIGHT(CONCATENATE("0",MONTH(DS4)),2)),[1]Transferencias!$S$7:$S$359),0)</f>
        <v>0</v>
      </c>
      <c r="DT122" s="5">
        <f>IFERROR(SUMIF([1]Transferencias!$R$7:$S$359,CONCATENATE("02",RIGHT(CONCATENATE("0",DAY(DT4)),2),RIGHT(CONCATENATE("0",MONTH(DT4)),2)),[1]Transferencias!$S$7:$S$359),0)</f>
        <v>0</v>
      </c>
      <c r="DU122" s="5">
        <f>IFERROR(SUMIF([1]Transferencias!$R$7:$S$359,CONCATENATE("02",RIGHT(CONCATENATE("0",DAY(DU4)),2),RIGHT(CONCATENATE("0",MONTH(DU4)),2)),[1]Transferencias!$S$7:$S$359),0)</f>
        <v>0</v>
      </c>
      <c r="DV122" s="5">
        <f>IFERROR(SUMIF([1]Transferencias!$R$7:$S$359,CONCATENATE("02",RIGHT(CONCATENATE("0",DAY(DV4)),2),RIGHT(CONCATENATE("0",MONTH(DV4)),2)),[1]Transferencias!$S$7:$S$359),0)</f>
        <v>0</v>
      </c>
      <c r="DW122" s="5">
        <f>IFERROR(SUMIF([1]Transferencias!$R$7:$S$359,CONCATENATE("02",RIGHT(CONCATENATE("0",DAY(DW4)),2),RIGHT(CONCATENATE("0",MONTH(DW4)),2)),[1]Transferencias!$S$7:$S$359),0)</f>
        <v>0</v>
      </c>
      <c r="DX122" s="5">
        <f>IFERROR(SUMIF([1]Transferencias!$R$7:$S$359,CONCATENATE("02",RIGHT(CONCATENATE("0",DAY(DX4)),2),RIGHT(CONCATENATE("0",MONTH(DX4)),2)),[1]Transferencias!$S$7:$S$359),0)</f>
        <v>0</v>
      </c>
      <c r="DY122" s="5">
        <f>IFERROR(SUMIF([1]Transferencias!$R$7:$S$359,CONCATENATE("02",RIGHT(CONCATENATE("0",DAY(DY4)),2),RIGHT(CONCATENATE("0",MONTH(DY4)),2)),[1]Transferencias!$S$7:$S$359),0)</f>
        <v>0</v>
      </c>
      <c r="DZ122" s="5">
        <f>IFERROR(SUMIF([1]Transferencias!$R$7:$S$359,CONCATENATE("02",RIGHT(CONCATENATE("0",DAY(DZ4)),2),RIGHT(CONCATENATE("0",MONTH(DZ4)),2)),[1]Transferencias!$S$7:$S$359),0)</f>
        <v>0</v>
      </c>
      <c r="EA122" s="5">
        <f>IFERROR(SUMIF([1]Transferencias!$R$7:$S$359,CONCATENATE("02",RIGHT(CONCATENATE("0",DAY(EA4)),2),RIGHT(CONCATENATE("0",MONTH(EA4)),2)),[1]Transferencias!$S$7:$S$359),0)</f>
        <v>0</v>
      </c>
      <c r="EB122" s="5">
        <f>IFERROR(SUMIF([1]Transferencias!$R$7:$S$359,CONCATENATE("02",RIGHT(CONCATENATE("0",DAY(EB4)),2),RIGHT(CONCATENATE("0",MONTH(EB4)),2)),[1]Transferencias!$S$7:$S$359),0)</f>
        <v>0</v>
      </c>
      <c r="EC122" s="5">
        <f>IFERROR(SUMIF([1]Transferencias!$R$7:$S$359,CONCATENATE("02",RIGHT(CONCATENATE("0",DAY(EC4)),2),RIGHT(CONCATENATE("0",MONTH(EC4)),2)),[1]Transferencias!$S$7:$S$359),0)</f>
        <v>0</v>
      </c>
      <c r="ED122" s="5">
        <f>IFERROR(SUMIF([1]Transferencias!$R$7:$S$359,CONCATENATE("02",RIGHT(CONCATENATE("0",DAY(ED4)),2),RIGHT(CONCATENATE("0",MONTH(ED4)),2)),[1]Transferencias!$S$7:$S$359),0)</f>
        <v>0</v>
      </c>
      <c r="EE122" s="5">
        <f>IFERROR(SUMIF([1]Transferencias!$R$7:$S$359,CONCATENATE("02",RIGHT(CONCATENATE("0",DAY(EE4)),2),RIGHT(CONCATENATE("0",MONTH(EE4)),2)),[1]Transferencias!$S$7:$S$359),0)</f>
        <v>0</v>
      </c>
      <c r="EF122" s="5">
        <f>IFERROR(SUMIF([1]Transferencias!$R$7:$S$359,CONCATENATE("02",RIGHT(CONCATENATE("0",DAY(EF4)),2),RIGHT(CONCATENATE("0",MONTH(EF4)),2)),[1]Transferencias!$S$7:$S$359),0)</f>
        <v>0</v>
      </c>
      <c r="EG122" s="5">
        <f>IFERROR(SUMIF([1]Transferencias!$R$7:$S$359,CONCATENATE("02",RIGHT(CONCATENATE("0",DAY(EG4)),2),RIGHT(CONCATENATE("0",MONTH(EG4)),2)),[1]Transferencias!$S$7:$S$359),0)</f>
        <v>0</v>
      </c>
      <c r="EH122" s="5">
        <f>IFERROR(SUMIF([1]Transferencias!$R$7:$S$359,CONCATENATE("02",RIGHT(CONCATENATE("0",DAY(EH4)),2),RIGHT(CONCATENATE("0",MONTH(EH4)),2)),[1]Transferencias!$S$7:$S$359),0)</f>
        <v>0</v>
      </c>
      <c r="EI122" s="5">
        <f>IFERROR(SUMIF([1]Transferencias!$R$7:$S$359,CONCATENATE("02",RIGHT(CONCATENATE("0",DAY(EI4)),2),RIGHT(CONCATENATE("0",MONTH(EI4)),2)),[1]Transferencias!$S$7:$S$359),0)</f>
        <v>0</v>
      </c>
      <c r="EJ122" s="5">
        <f>IFERROR(SUMIF([1]Transferencias!$R$7:$S$359,CONCATENATE("02",RIGHT(CONCATENATE("0",DAY(EJ4)),2),RIGHT(CONCATENATE("0",MONTH(EJ4)),2)),[1]Transferencias!$S$7:$S$359),0)</f>
        <v>0</v>
      </c>
      <c r="EK122" s="5">
        <f>IFERROR(SUMIF([1]Transferencias!$R$7:$S$359,CONCATENATE("02",RIGHT(CONCATENATE("0",DAY(EK4)),2),RIGHT(CONCATENATE("0",MONTH(EK4)),2)),[1]Transferencias!$S$7:$S$359),0)</f>
        <v>0</v>
      </c>
      <c r="EL122" s="5">
        <f>IFERROR(SUMIF([1]Transferencias!$R$7:$S$359,CONCATENATE("02",RIGHT(CONCATENATE("0",DAY(EL4)),2),RIGHT(CONCATENATE("0",MONTH(EL4)),2)),[1]Transferencias!$S$7:$S$359),0)</f>
        <v>0</v>
      </c>
      <c r="EM122" s="5">
        <f>IFERROR(SUMIF([1]Transferencias!$R$7:$S$359,CONCATENATE("02",RIGHT(CONCATENATE("0",DAY(EM4)),2),RIGHT(CONCATENATE("0",MONTH(EM4)),2)),[1]Transferencias!$S$7:$S$359),0)</f>
        <v>0</v>
      </c>
      <c r="EN122" s="5">
        <f>IFERROR(SUMIF([1]Transferencias!$R$7:$S$359,CONCATENATE("02",RIGHT(CONCATENATE("0",DAY(EN4)),2),RIGHT(CONCATENATE("0",MONTH(EN4)),2)),[1]Transferencias!$S$7:$S$359),0)</f>
        <v>0</v>
      </c>
      <c r="EO122" s="5">
        <f>IFERROR(SUMIF([1]Transferencias!$R$7:$S$359,CONCATENATE("02",RIGHT(CONCATENATE("0",DAY(EO4)),2),RIGHT(CONCATENATE("0",MONTH(EO4)),2)),[1]Transferencias!$S$7:$S$359),0)</f>
        <v>0</v>
      </c>
      <c r="EP122" s="5">
        <f>IFERROR(SUMIF([1]Transferencias!$R$7:$S$359,CONCATENATE("02",RIGHT(CONCATENATE("0",DAY(EP4)),2),RIGHT(CONCATENATE("0",MONTH(EP4)),2)),[1]Transferencias!$S$7:$S$359),0)</f>
        <v>0</v>
      </c>
      <c r="EQ122" s="5">
        <f>IFERROR(SUMIF([1]Transferencias!$R$7:$S$359,CONCATENATE("02",RIGHT(CONCATENATE("0",DAY(EQ4)),2),RIGHT(CONCATENATE("0",MONTH(EQ4)),2)),[1]Transferencias!$S$7:$S$359),0)</f>
        <v>0</v>
      </c>
      <c r="ER122" s="5">
        <f>IFERROR(SUMIF([1]Transferencias!$R$7:$S$359,CONCATENATE("02",RIGHT(CONCATENATE("0",DAY(ER4)),2),RIGHT(CONCATENATE("0",MONTH(ER4)),2)),[1]Transferencias!$S$7:$S$359),0)</f>
        <v>0</v>
      </c>
      <c r="ES122" s="5">
        <f>IFERROR(SUMIF([1]Transferencias!$R$7:$S$359,CONCATENATE("02",RIGHT(CONCATENATE("0",DAY(ES4)),2),RIGHT(CONCATENATE("0",MONTH(ES4)),2)),[1]Transferencias!$S$7:$S$359),0)</f>
        <v>0</v>
      </c>
      <c r="ET122" s="5">
        <f>IFERROR(SUMIF([1]Transferencias!$R$7:$S$359,CONCATENATE("02",RIGHT(CONCATENATE("0",DAY(ET4)),2),RIGHT(CONCATENATE("0",MONTH(ET4)),2)),[1]Transferencias!$S$7:$S$359),0)</f>
        <v>0</v>
      </c>
      <c r="EU122" s="5">
        <f>IFERROR(SUMIF([1]Transferencias!$R$7:$S$359,CONCATENATE("02",RIGHT(CONCATENATE("0",DAY(EU4)),2),RIGHT(CONCATENATE("0",MONTH(EU4)),2)),[1]Transferencias!$S$7:$S$359),0)</f>
        <v>0</v>
      </c>
      <c r="EV122" s="5">
        <f>IFERROR(SUMIF([1]Transferencias!$R$7:$S$359,CONCATENATE("02",RIGHT(CONCATENATE("0",DAY(EV4)),2),RIGHT(CONCATENATE("0",MONTH(EV4)),2)),[1]Transferencias!$S$7:$S$359),0)</f>
        <v>0</v>
      </c>
      <c r="EW122" s="5">
        <f>IFERROR(SUMIF([1]Transferencias!$R$7:$S$359,CONCATENATE("02",RIGHT(CONCATENATE("0",DAY(EW4)),2),RIGHT(CONCATENATE("0",MONTH(EW4)),2)),[1]Transferencias!$S$7:$S$359),0)</f>
        <v>0</v>
      </c>
      <c r="EX122" s="5">
        <f>IFERROR(SUMIF([1]Transferencias!$R$7:$S$359,CONCATENATE("02",RIGHT(CONCATENATE("0",DAY(EX4)),2),RIGHT(CONCATENATE("0",MONTH(EX4)),2)),[1]Transferencias!$S$7:$S$359),0)</f>
        <v>0</v>
      </c>
      <c r="EY122" s="5">
        <f>IFERROR(SUMIF([1]Transferencias!$R$7:$S$359,CONCATENATE("02",RIGHT(CONCATENATE("0",DAY(EY4)),2),RIGHT(CONCATENATE("0",MONTH(EY4)),2)),[1]Transferencias!$S$7:$S$359),0)</f>
        <v>0</v>
      </c>
      <c r="EZ122" s="5">
        <f>IFERROR(SUMIF([1]Transferencias!$R$7:$S$359,CONCATENATE("02",RIGHT(CONCATENATE("0",DAY(EZ4)),2),RIGHT(CONCATENATE("0",MONTH(EZ4)),2)),[1]Transferencias!$S$7:$S$359),0)</f>
        <v>0</v>
      </c>
      <c r="FA122" s="5">
        <f>IFERROR(SUMIF([1]Transferencias!$R$7:$S$359,CONCATENATE("02",RIGHT(CONCATENATE("0",DAY(FA4)),2),RIGHT(CONCATENATE("0",MONTH(FA4)),2)),[1]Transferencias!$S$7:$S$359),0)</f>
        <v>0</v>
      </c>
      <c r="FB122" s="5">
        <f>IFERROR(SUMIF([1]Transferencias!$R$7:$S$359,CONCATENATE("02",RIGHT(CONCATENATE("0",DAY(FB4)),2),RIGHT(CONCATENATE("0",MONTH(FB4)),2)),[1]Transferencias!$S$7:$S$359),0)</f>
        <v>0</v>
      </c>
      <c r="FC122" s="5">
        <f>IFERROR(SUMIF([1]Transferencias!$R$7:$S$359,CONCATENATE("02",RIGHT(CONCATENATE("0",DAY(FC4)),2),RIGHT(CONCATENATE("0",MONTH(FC4)),2)),[1]Transferencias!$S$7:$S$359),0)</f>
        <v>0</v>
      </c>
      <c r="FD122" s="5">
        <f>IFERROR(SUMIF([1]Transferencias!$R$7:$S$359,CONCATENATE("02",RIGHT(CONCATENATE("0",DAY(FD4)),2),RIGHT(CONCATENATE("0",MONTH(FD4)),2)),[1]Transferencias!$S$7:$S$359),0)</f>
        <v>0</v>
      </c>
      <c r="FE122" s="5">
        <f>IFERROR(SUMIF([1]Transferencias!$R$7:$S$359,CONCATENATE("02",RIGHT(CONCATENATE("0",DAY(FE4)),2),RIGHT(CONCATENATE("0",MONTH(FE4)),2)),[1]Transferencias!$S$7:$S$359),0)</f>
        <v>0</v>
      </c>
      <c r="FF122" s="5">
        <f>IFERROR(SUMIF([1]Transferencias!$R$7:$S$359,CONCATENATE("02",RIGHT(CONCATENATE("0",DAY(FF4)),2),RIGHT(CONCATENATE("0",MONTH(FF4)),2)),[1]Transferencias!$S$7:$S$359),0)</f>
        <v>0</v>
      </c>
      <c r="FG122" s="5">
        <f>IFERROR(SUMIF([1]Transferencias!$R$7:$S$359,CONCATENATE("02",RIGHT(CONCATENATE("0",DAY(FG4)),2),RIGHT(CONCATENATE("0",MONTH(FG4)),2)),[1]Transferencias!$S$7:$S$359),0)</f>
        <v>0</v>
      </c>
      <c r="FH122" s="5">
        <f>IFERROR(SUMIF([1]Transferencias!$R$7:$S$359,CONCATENATE("02",RIGHT(CONCATENATE("0",DAY(FH4)),2),RIGHT(CONCATENATE("0",MONTH(FH4)),2)),[1]Transferencias!$S$7:$S$359),0)</f>
        <v>0</v>
      </c>
      <c r="FI122" s="5">
        <f>IFERROR(SUMIF([1]Transferencias!$R$7:$S$359,CONCATENATE("02",RIGHT(CONCATENATE("0",DAY(FI4)),2),RIGHT(CONCATENATE("0",MONTH(FI4)),2)),[1]Transferencias!$S$7:$S$359),0)</f>
        <v>0</v>
      </c>
      <c r="FJ122" s="5">
        <f>IFERROR(SUMIF([1]Transferencias!$R$7:$S$359,CONCATENATE("02",RIGHT(CONCATENATE("0",DAY(FJ4)),2),RIGHT(CONCATENATE("0",MONTH(FJ4)),2)),[1]Transferencias!$S$7:$S$359),0)</f>
        <v>0</v>
      </c>
      <c r="FK122" s="5">
        <f>IFERROR(SUMIF([1]Transferencias!$R$7:$S$359,CONCATENATE("02",RIGHT(CONCATENATE("0",DAY(FK4)),2),RIGHT(CONCATENATE("0",MONTH(FK4)),2)),[1]Transferencias!$S$7:$S$359),0)</f>
        <v>0</v>
      </c>
      <c r="FL122" s="5">
        <f>IFERROR(SUMIF([1]Transferencias!$R$7:$S$359,CONCATENATE("02",RIGHT(CONCATENATE("0",DAY(FL4)),2),RIGHT(CONCATENATE("0",MONTH(FL4)),2)),[1]Transferencias!$S$7:$S$359),0)</f>
        <v>0</v>
      </c>
      <c r="FM122" s="5">
        <f>IFERROR(SUMIF([1]Transferencias!$R$7:$S$359,CONCATENATE("02",RIGHT(CONCATENATE("0",DAY(FM4)),2),RIGHT(CONCATENATE("0",MONTH(FM4)),2)),[1]Transferencias!$S$7:$S$359),0)</f>
        <v>0</v>
      </c>
      <c r="FN122" s="5">
        <f>IFERROR(SUMIF([1]Transferencias!$R$7:$S$359,CONCATENATE("02",RIGHT(CONCATENATE("0",DAY(FN4)),2),RIGHT(CONCATENATE("0",MONTH(FN4)),2)),[1]Transferencias!$S$7:$S$359),0)</f>
        <v>0</v>
      </c>
      <c r="FO122" s="5">
        <f>IFERROR(SUMIF([1]Transferencias!$R$7:$S$359,CONCATENATE("02",RIGHT(CONCATENATE("0",DAY(FO4)),2),RIGHT(CONCATENATE("0",MONTH(FO4)),2)),[1]Transferencias!$S$7:$S$359),0)</f>
        <v>0</v>
      </c>
      <c r="FP122" s="5">
        <f>IFERROR(SUMIF([1]Transferencias!$R$7:$S$359,CONCATENATE("02",RIGHT(CONCATENATE("0",DAY(FP4)),2),RIGHT(CONCATENATE("0",MONTH(FP4)),2)),[1]Transferencias!$S$7:$S$359),0)</f>
        <v>0</v>
      </c>
      <c r="FQ122" s="5">
        <f>IFERROR(SUMIF([1]Transferencias!$R$7:$S$359,CONCATENATE("02",RIGHT(CONCATENATE("0",DAY(FQ4)),2),RIGHT(CONCATENATE("0",MONTH(FQ4)),2)),[1]Transferencias!$S$7:$S$359),0)</f>
        <v>0</v>
      </c>
      <c r="FR122" s="5">
        <f>IFERROR(SUMIF([1]Transferencias!$R$7:$S$359,CONCATENATE("02",RIGHT(CONCATENATE("0",DAY(FR4)),2),RIGHT(CONCATENATE("0",MONTH(FR4)),2)),[1]Transferencias!$S$7:$S$359),0)</f>
        <v>0</v>
      </c>
      <c r="FS122" s="5">
        <f>IFERROR(SUMIF([1]Transferencias!$R$7:$S$359,CONCATENATE("02",RIGHT(CONCATENATE("0",DAY(FS4)),2),RIGHT(CONCATENATE("0",MONTH(FS4)),2)),[1]Transferencias!$S$7:$S$359),0)</f>
        <v>0</v>
      </c>
      <c r="FT122" s="5">
        <f>IFERROR(SUMIF([1]Transferencias!$R$7:$S$359,CONCATENATE("02",RIGHT(CONCATENATE("0",DAY(FT4)),2),RIGHT(CONCATENATE("0",MONTH(FT4)),2)),[1]Transferencias!$S$7:$S$359),0)</f>
        <v>0</v>
      </c>
      <c r="FU122" s="5">
        <f>IFERROR(SUMIF([1]Transferencias!$R$7:$S$359,CONCATENATE("02",RIGHT(CONCATENATE("0",DAY(FU4)),2),RIGHT(CONCATENATE("0",MONTH(FU4)),2)),[1]Transferencias!$S$7:$S$359),0)</f>
        <v>0</v>
      </c>
      <c r="FV122" s="5">
        <f>IFERROR(SUMIF([1]Transferencias!$R$7:$S$359,CONCATENATE("02",RIGHT(CONCATENATE("0",DAY(FV4)),2),RIGHT(CONCATENATE("0",MONTH(FV4)),2)),[1]Transferencias!$S$7:$S$359),0)</f>
        <v>0</v>
      </c>
      <c r="FW122" s="5">
        <f>IFERROR(SUMIF([1]Transferencias!$R$7:$S$359,CONCATENATE("02",RIGHT(CONCATENATE("0",DAY(FW4)),2),RIGHT(CONCATENATE("0",MONTH(FW4)),2)),[1]Transferencias!$S$7:$S$359),0)</f>
        <v>0</v>
      </c>
      <c r="FX122" s="5">
        <f>IFERROR(SUMIF([1]Transferencias!$R$7:$S$359,CONCATENATE("02",RIGHT(CONCATENATE("0",DAY(FX4)),2),RIGHT(CONCATENATE("0",MONTH(FX4)),2)),[1]Transferencias!$S$7:$S$359),0)</f>
        <v>0</v>
      </c>
      <c r="FY122" s="5">
        <f>IFERROR(SUMIF([1]Transferencias!$R$7:$S$359,CONCATENATE("02",RIGHT(CONCATENATE("0",DAY(FY4)),2),RIGHT(CONCATENATE("0",MONTH(FY4)),2)),[1]Transferencias!$S$7:$S$359),0)</f>
        <v>0</v>
      </c>
      <c r="FZ122" s="5">
        <f>IFERROR(SUMIF([1]Transferencias!$R$7:$S$359,CONCATENATE("02",RIGHT(CONCATENATE("0",DAY(FZ4)),2),RIGHT(CONCATENATE("0",MONTH(FZ4)),2)),[1]Transferencias!$S$7:$S$359),0)</f>
        <v>0</v>
      </c>
      <c r="GA122" s="5">
        <f>IFERROR(SUMIF([1]Transferencias!$R$7:$S$359,CONCATENATE("02",RIGHT(CONCATENATE("0",DAY(GA4)),2),RIGHT(CONCATENATE("0",MONTH(GA4)),2)),[1]Transferencias!$S$7:$S$359),0)</f>
        <v>0</v>
      </c>
      <c r="GB122" s="5">
        <f>IFERROR(SUMIF([1]Transferencias!$R$7:$S$359,CONCATENATE("02",RIGHT(CONCATENATE("0",DAY(GB4)),2),RIGHT(CONCATENATE("0",MONTH(GB4)),2)),[1]Transferencias!$S$7:$S$359),0)</f>
        <v>0</v>
      </c>
      <c r="GC122" s="5">
        <f>IFERROR(SUMIF([1]Transferencias!$R$7:$S$359,CONCATENATE("02",RIGHT(CONCATENATE("0",DAY(GC4)),2),RIGHT(CONCATENATE("0",MONTH(GC4)),2)),[1]Transferencias!$S$7:$S$359),0)</f>
        <v>0</v>
      </c>
      <c r="GD122" s="5">
        <f>IFERROR(SUMIF([1]Transferencias!$R$7:$S$359,CONCATENATE("02",RIGHT(CONCATENATE("0",DAY(GD4)),2),RIGHT(CONCATENATE("0",MONTH(GD4)),2)),[1]Transferencias!$S$7:$S$359),0)</f>
        <v>0</v>
      </c>
      <c r="GE122" s="5">
        <f>IFERROR(SUMIF([1]Transferencias!$R$7:$S$359,CONCATENATE("02",RIGHT(CONCATENATE("0",DAY(GE4)),2),RIGHT(CONCATENATE("0",MONTH(GE4)),2)),[1]Transferencias!$S$7:$S$359),0)</f>
        <v>0</v>
      </c>
      <c r="GF122" s="5">
        <f>IFERROR(SUMIF([1]Transferencias!$R$7:$S$359,CONCATENATE("02",RIGHT(CONCATENATE("0",DAY(GF4)),2),RIGHT(CONCATENATE("0",MONTH(GF4)),2)),[1]Transferencias!$S$7:$S$359),0)</f>
        <v>0</v>
      </c>
      <c r="GG122" s="5">
        <f>IFERROR(SUMIF([1]Transferencias!$R$7:$S$359,CONCATENATE("02",RIGHT(CONCATENATE("0",DAY(GG4)),2),RIGHT(CONCATENATE("0",MONTH(GG4)),2)),[1]Transferencias!$S$7:$S$359),0)</f>
        <v>0</v>
      </c>
      <c r="GH122" s="5">
        <f>IFERROR(SUMIF([1]Transferencias!$R$7:$S$359,CONCATENATE("02",RIGHT(CONCATENATE("0",DAY(GH4)),2),RIGHT(CONCATENATE("0",MONTH(GH4)),2)),[1]Transferencias!$S$7:$S$359),0)</f>
        <v>0</v>
      </c>
      <c r="GI122" s="5">
        <f>IFERROR(SUMIF([1]Transferencias!$R$7:$S$359,CONCATENATE("02",RIGHT(CONCATENATE("0",DAY(GI4)),2),RIGHT(CONCATENATE("0",MONTH(GI4)),2)),[1]Transferencias!$S$7:$S$359),0)</f>
        <v>0</v>
      </c>
      <c r="GJ122" s="5">
        <f>IFERROR(SUMIF([1]Transferencias!$R$7:$S$359,CONCATENATE("02",RIGHT(CONCATENATE("0",DAY(GJ4)),2),RIGHT(CONCATENATE("0",MONTH(GJ4)),2)),[1]Transferencias!$S$7:$S$359),0)</f>
        <v>0</v>
      </c>
      <c r="GK122" s="5">
        <f>IFERROR(SUMIF([1]Transferencias!$R$7:$S$359,CONCATENATE("02",RIGHT(CONCATENATE("0",DAY(GK4)),2),RIGHT(CONCATENATE("0",MONTH(GK4)),2)),[1]Transferencias!$S$7:$S$359),0)</f>
        <v>0</v>
      </c>
      <c r="GL122" s="5">
        <f>IFERROR(SUMIF([1]Transferencias!$R$7:$S$359,CONCATENATE("02",RIGHT(CONCATENATE("0",DAY(GL4)),2),RIGHT(CONCATENATE("0",MONTH(GL4)),2)),[1]Transferencias!$S$7:$S$359),0)</f>
        <v>0</v>
      </c>
      <c r="GM122" s="5">
        <f>IFERROR(SUMIF([1]Transferencias!$R$7:$S$359,CONCATENATE("02",RIGHT(CONCATENATE("0",DAY(GM4)),2),RIGHT(CONCATENATE("0",MONTH(GM4)),2)),[1]Transferencias!$S$7:$S$359),0)</f>
        <v>0</v>
      </c>
      <c r="GN122" s="5">
        <f>IFERROR(SUMIF([1]Transferencias!$R$7:$S$359,CONCATENATE("02",RIGHT(CONCATENATE("0",DAY(GN4)),2),RIGHT(CONCATENATE("0",MONTH(GN4)),2)),[1]Transferencias!$S$7:$S$359),0)</f>
        <v>0</v>
      </c>
      <c r="GO122" s="5">
        <f>IFERROR(SUMIF([1]Transferencias!$R$7:$S$359,CONCATENATE("02",RIGHT(CONCATENATE("0",DAY(GO4)),2),RIGHT(CONCATENATE("0",MONTH(GO4)),2)),[1]Transferencias!$S$7:$S$359),0)</f>
        <v>0</v>
      </c>
      <c r="GP122" s="5">
        <f>IFERROR(SUMIF([1]Transferencias!$R$7:$S$359,CONCATENATE("02",RIGHT(CONCATENATE("0",DAY(GP4)),2),RIGHT(CONCATENATE("0",MONTH(GP4)),2)),[1]Transferencias!$S$7:$S$359),0)</f>
        <v>0</v>
      </c>
      <c r="GQ122" s="5">
        <f>IFERROR(SUMIF([1]Transferencias!$R$7:$S$359,CONCATENATE("02",RIGHT(CONCATENATE("0",DAY(GQ4)),2),RIGHT(CONCATENATE("0",MONTH(GQ4)),2)),[1]Transferencias!$S$7:$S$359),0)</f>
        <v>0</v>
      </c>
      <c r="GR122" s="5">
        <f>IFERROR(SUMIF([1]Transferencias!$R$7:$S$359,CONCATENATE("02",RIGHT(CONCATENATE("0",DAY(GR4)),2),RIGHT(CONCATENATE("0",MONTH(GR4)),2)),[1]Transferencias!$S$7:$S$359),0)</f>
        <v>0</v>
      </c>
      <c r="GS122" s="5">
        <f>IFERROR(SUMIF([1]Transferencias!$R$7:$S$359,CONCATENATE("02",RIGHT(CONCATENATE("0",DAY(GS4)),2),RIGHT(CONCATENATE("0",MONTH(GS4)),2)),[1]Transferencias!$S$7:$S$359),0)</f>
        <v>0</v>
      </c>
      <c r="GT122" s="5">
        <f>IFERROR(SUMIF([1]Transferencias!$R$7:$S$359,CONCATENATE("02",RIGHT(CONCATENATE("0",DAY(GT4)),2),RIGHT(CONCATENATE("0",MONTH(GT4)),2)),[1]Transferencias!$S$7:$S$359),0)</f>
        <v>0</v>
      </c>
      <c r="GU122" s="5">
        <f>IFERROR(SUMIF([1]Transferencias!$R$7:$S$359,CONCATENATE("02",RIGHT(CONCATENATE("0",DAY(GU4)),2),RIGHT(CONCATENATE("0",MONTH(GU4)),2)),[1]Transferencias!$S$7:$S$359),0)</f>
        <v>0</v>
      </c>
      <c r="GV122" s="5">
        <f>IFERROR(SUMIF([1]Transferencias!$R$7:$S$359,CONCATENATE("02",RIGHT(CONCATENATE("0",DAY(GV4)),2),RIGHT(CONCATENATE("0",MONTH(GV4)),2)),[1]Transferencias!$S$7:$S$359),0)</f>
        <v>0</v>
      </c>
      <c r="GW122" s="5">
        <f>IFERROR(SUMIF([1]Transferencias!$R$7:$S$359,CONCATENATE("02",RIGHT(CONCATENATE("0",DAY(GW4)),2),RIGHT(CONCATENATE("0",MONTH(GW4)),2)),[1]Transferencias!$S$7:$S$359),0)</f>
        <v>0</v>
      </c>
      <c r="GX122" s="5">
        <f>IFERROR(SUMIF([1]Transferencias!$R$7:$S$359,CONCATENATE("02",RIGHT(CONCATENATE("0",DAY(GX4)),2),RIGHT(CONCATENATE("0",MONTH(GX4)),2)),[1]Transferencias!$S$7:$S$359),0)</f>
        <v>0</v>
      </c>
      <c r="GY122" s="5">
        <f>IFERROR(SUMIF([1]Transferencias!$R$7:$S$359,CONCATENATE("02",RIGHT(CONCATENATE("0",DAY(GY4)),2),RIGHT(CONCATENATE("0",MONTH(GY4)),2)),[1]Transferencias!$S$7:$S$359),0)</f>
        <v>0</v>
      </c>
      <c r="GZ122" s="5">
        <f>IFERROR(SUMIF([1]Transferencias!$R$7:$S$359,CONCATENATE("02",RIGHT(CONCATENATE("0",DAY(GZ4)),2),RIGHT(CONCATENATE("0",MONTH(GZ4)),2)),[1]Transferencias!$S$7:$S$359),0)</f>
        <v>0</v>
      </c>
      <c r="HA122" s="5">
        <f>IFERROR(SUMIF([1]Transferencias!$R$7:$S$359,CONCATENATE("02",RIGHT(CONCATENATE("0",DAY(HA4)),2),RIGHT(CONCATENATE("0",MONTH(HA4)),2)),[1]Transferencias!$S$7:$S$359),0)</f>
        <v>0</v>
      </c>
      <c r="HB122" s="5">
        <f>IFERROR(SUMIF([1]Transferencias!$R$7:$S$359,CONCATENATE("02",RIGHT(CONCATENATE("0",DAY(HB4)),2),RIGHT(CONCATENATE("0",MONTH(HB4)),2)),[1]Transferencias!$S$7:$S$359),0)</f>
        <v>0</v>
      </c>
      <c r="HC122" s="5">
        <f>IFERROR(SUMIF([1]Transferencias!$R$7:$S$359,CONCATENATE("02",RIGHT(CONCATENATE("0",DAY(HC4)),2),RIGHT(CONCATENATE("0",MONTH(HC4)),2)),[1]Transferencias!$S$7:$S$359),0)</f>
        <v>0</v>
      </c>
      <c r="HD122" s="5">
        <f>IFERROR(SUMIF([1]Transferencias!$R$7:$S$359,CONCATENATE("02",RIGHT(CONCATENATE("0",DAY(HD4)),2),RIGHT(CONCATENATE("0",MONTH(HD4)),2)),[1]Transferencias!$S$7:$S$359),0)</f>
        <v>0</v>
      </c>
      <c r="HE122" s="5">
        <f>IFERROR(SUMIF([1]Transferencias!$R$7:$S$359,CONCATENATE("02",RIGHT(CONCATENATE("0",DAY(HE4)),2),RIGHT(CONCATENATE("0",MONTH(HE4)),2)),[1]Transferencias!$S$7:$S$359),0)</f>
        <v>0</v>
      </c>
      <c r="HF122" s="5">
        <f>IFERROR(SUMIF([1]Transferencias!$R$7:$S$359,CONCATENATE("02",RIGHT(CONCATENATE("0",DAY(HF4)),2),RIGHT(CONCATENATE("0",MONTH(HF4)),2)),[1]Transferencias!$S$7:$S$359),0)</f>
        <v>0</v>
      </c>
      <c r="HG122" s="5">
        <f>IFERROR(SUMIF([1]Transferencias!$R$7:$S$359,CONCATENATE("02",RIGHT(CONCATENATE("0",DAY(HG4)),2),RIGHT(CONCATENATE("0",MONTH(HG4)),2)),[1]Transferencias!$S$7:$S$359),0)</f>
        <v>0</v>
      </c>
      <c r="HH122" s="5">
        <f>IFERROR(SUMIF([1]Transferencias!$R$7:$S$359,CONCATENATE("02",RIGHT(CONCATENATE("0",DAY(HH4)),2),RIGHT(CONCATENATE("0",MONTH(HH4)),2)),[1]Transferencias!$S$7:$S$359),0)</f>
        <v>0</v>
      </c>
      <c r="HI122" s="5">
        <f>IFERROR(SUMIF([1]Transferencias!$R$7:$S$359,CONCATENATE("02",RIGHT(CONCATENATE("0",DAY(HI4)),2),RIGHT(CONCATENATE("0",MONTH(HI4)),2)),[1]Transferencias!$S$7:$S$359),0)</f>
        <v>0</v>
      </c>
      <c r="HJ122" s="5">
        <f>IFERROR(SUMIF([1]Transferencias!$R$7:$S$359,CONCATENATE("02",RIGHT(CONCATENATE("0",DAY(HJ4)),2),RIGHT(CONCATENATE("0",MONTH(HJ4)),2)),[1]Transferencias!$S$7:$S$359),0)</f>
        <v>0</v>
      </c>
      <c r="HK122" s="5">
        <f>IFERROR(SUMIF([1]Transferencias!$R$7:$S$359,CONCATENATE("02",RIGHT(CONCATENATE("0",DAY(HK4)),2),RIGHT(CONCATENATE("0",MONTH(HK4)),2)),[1]Transferencias!$S$7:$S$359),0)</f>
        <v>0</v>
      </c>
      <c r="HL122" s="5">
        <f>IFERROR(SUMIF([1]Transferencias!$R$7:$S$359,CONCATENATE("02",RIGHT(CONCATENATE("0",DAY(HL4)),2),RIGHT(CONCATENATE("0",MONTH(HL4)),2)),[1]Transferencias!$S$7:$S$359),0)</f>
        <v>0</v>
      </c>
      <c r="HM122" s="5">
        <f>IFERROR(SUMIF([1]Transferencias!$R$7:$S$359,CONCATENATE("02",RIGHT(CONCATENATE("0",DAY(HM4)),2),RIGHT(CONCATENATE("0",MONTH(HM4)),2)),[1]Transferencias!$S$7:$S$359),0)</f>
        <v>0</v>
      </c>
      <c r="HN122" s="5">
        <f>IFERROR(SUMIF([1]Transferencias!$R$7:$S$359,CONCATENATE("02",RIGHT(CONCATENATE("0",DAY(HN4)),2),RIGHT(CONCATENATE("0",MONTH(HN4)),2)),[1]Transferencias!$S$7:$S$359),0)</f>
        <v>0</v>
      </c>
      <c r="HO122" s="5">
        <f>IFERROR(SUMIF([1]Transferencias!$R$7:$S$359,CONCATENATE("02",RIGHT(CONCATENATE("0",DAY(HO4)),2),RIGHT(CONCATENATE("0",MONTH(HO4)),2)),[1]Transferencias!$S$7:$S$359),0)</f>
        <v>0</v>
      </c>
      <c r="HP122" s="5">
        <f>IFERROR(SUMIF([1]Transferencias!$R$7:$S$359,CONCATENATE("02",RIGHT(CONCATENATE("0",DAY(HP4)),2),RIGHT(CONCATENATE("0",MONTH(HP4)),2)),[1]Transferencias!$S$7:$S$359),0)</f>
        <v>0</v>
      </c>
      <c r="HQ122" s="5">
        <f>IFERROR(SUMIF([1]Transferencias!$R$7:$S$359,CONCATENATE("02",RIGHT(CONCATENATE("0",DAY(HQ4)),2),RIGHT(CONCATENATE("0",MONTH(HQ4)),2)),[1]Transferencias!$S$7:$S$359),0)</f>
        <v>0</v>
      </c>
      <c r="HR122" s="5">
        <f>IFERROR(SUMIF([1]Transferencias!$R$7:$S$359,CONCATENATE("02",RIGHT(CONCATENATE("0",DAY(HR4)),2),RIGHT(CONCATENATE("0",MONTH(HR4)),2)),[1]Transferencias!$S$7:$S$359),0)</f>
        <v>0</v>
      </c>
      <c r="HS122" s="5">
        <f>IFERROR(SUMIF([1]Transferencias!$R$7:$S$359,CONCATENATE("02",RIGHT(CONCATENATE("0",DAY(HS4)),2),RIGHT(CONCATENATE("0",MONTH(HS4)),2)),[1]Transferencias!$S$7:$S$359),0)</f>
        <v>0</v>
      </c>
      <c r="HT122" s="5">
        <f>IFERROR(SUMIF([1]Transferencias!$R$7:$S$359,CONCATENATE("02",RIGHT(CONCATENATE("0",DAY(HT4)),2),RIGHT(CONCATENATE("0",MONTH(HT4)),2)),[1]Transferencias!$S$7:$S$359),0)</f>
        <v>0</v>
      </c>
      <c r="HU122" s="5">
        <f>IFERROR(SUMIF([1]Transferencias!$R$7:$S$359,CONCATENATE("02",RIGHT(CONCATENATE("0",DAY(HU4)),2),RIGHT(CONCATENATE("0",MONTH(HU4)),2)),[1]Transferencias!$S$7:$S$359),0)</f>
        <v>0</v>
      </c>
      <c r="HV122" s="5">
        <f>IFERROR(SUMIF([1]Transferencias!$R$7:$S$359,CONCATENATE("02",RIGHT(CONCATENATE("0",DAY(HV4)),2),RIGHT(CONCATENATE("0",MONTH(HV4)),2)),[1]Transferencias!$S$7:$S$359),0)</f>
        <v>0</v>
      </c>
      <c r="HW122" s="5">
        <f>IFERROR(SUMIF([1]Transferencias!$R$7:$S$359,CONCATENATE("02",RIGHT(CONCATENATE("0",DAY(HW4)),2),RIGHT(CONCATENATE("0",MONTH(HW4)),2)),[1]Transferencias!$S$7:$S$359),0)</f>
        <v>0</v>
      </c>
      <c r="HX122" s="5">
        <f>IFERROR(SUMIF([1]Transferencias!$R$7:$S$359,CONCATENATE("02",RIGHT(CONCATENATE("0",DAY(HX4)),2),RIGHT(CONCATENATE("0",MONTH(HX4)),2)),[1]Transferencias!$S$7:$S$359),0)</f>
        <v>0</v>
      </c>
      <c r="HY122" s="5">
        <f>IFERROR(SUMIF([1]Transferencias!$R$7:$S$359,CONCATENATE("02",RIGHT(CONCATENATE("0",DAY(HY4)),2),RIGHT(CONCATENATE("0",MONTH(HY4)),2)),[1]Transferencias!$S$7:$S$359),0)</f>
        <v>0</v>
      </c>
      <c r="HZ122" s="5">
        <f>IFERROR(SUMIF([1]Transferencias!$R$7:$S$359,CONCATENATE("02",RIGHT(CONCATENATE("0",DAY(HZ4)),2),RIGHT(CONCATENATE("0",MONTH(HZ4)),2)),[1]Transferencias!$S$7:$S$359),0)</f>
        <v>0</v>
      </c>
      <c r="IA122" s="5">
        <f>IFERROR(SUMIF([1]Transferencias!$R$7:$S$359,CONCATENATE("02",RIGHT(CONCATENATE("0",DAY(IA4)),2),RIGHT(CONCATENATE("0",MONTH(IA4)),2)),[1]Transferencias!$S$7:$S$359),0)</f>
        <v>0</v>
      </c>
      <c r="IB122" s="5">
        <f>IFERROR(SUMIF([1]Transferencias!$R$7:$S$359,CONCATENATE("02",RIGHT(CONCATENATE("0",DAY(IB4)),2),RIGHT(CONCATENATE("0",MONTH(IB4)),2)),[1]Transferencias!$S$7:$S$359),0)</f>
        <v>0</v>
      </c>
      <c r="IC122" s="5">
        <f>IFERROR(SUMIF([1]Transferencias!$R$7:$S$359,CONCATENATE("02",RIGHT(CONCATENATE("0",DAY(IC4)),2),RIGHT(CONCATENATE("0",MONTH(IC4)),2)),[1]Transferencias!$S$7:$S$359),0)</f>
        <v>0</v>
      </c>
      <c r="ID122" s="5">
        <f>IFERROR(SUMIF([1]Transferencias!$R$7:$S$359,CONCATENATE("02",RIGHT(CONCATENATE("0",DAY(ID4)),2),RIGHT(CONCATENATE("0",MONTH(ID4)),2)),[1]Transferencias!$S$7:$S$359),0)</f>
        <v>0</v>
      </c>
      <c r="IE122" s="5">
        <f>IFERROR(SUMIF([1]Transferencias!$R$7:$S$359,CONCATENATE("02",RIGHT(CONCATENATE("0",DAY(IE4)),2),RIGHT(CONCATENATE("0",MONTH(IE4)),2)),[1]Transferencias!$S$7:$S$359),0)</f>
        <v>0</v>
      </c>
      <c r="IF122" s="5">
        <f>IFERROR(SUMIF([1]Transferencias!$R$7:$S$359,CONCATENATE("02",RIGHT(CONCATENATE("0",DAY(IF4)),2),RIGHT(CONCATENATE("0",MONTH(IF4)),2)),[1]Transferencias!$S$7:$S$359),0)</f>
        <v>0</v>
      </c>
      <c r="IG122" s="5">
        <f>IFERROR(SUMIF([1]Transferencias!$R$7:$S$359,CONCATENATE("02",RIGHT(CONCATENATE("0",DAY(IG4)),2),RIGHT(CONCATENATE("0",MONTH(IG4)),2)),[1]Transferencias!$S$7:$S$359),0)</f>
        <v>0</v>
      </c>
      <c r="IH122" s="5">
        <f>IFERROR(SUMIF([1]Transferencias!$R$7:$S$359,CONCATENATE("02",RIGHT(CONCATENATE("0",DAY(IH4)),2),RIGHT(CONCATENATE("0",MONTH(IH4)),2)),[1]Transferencias!$S$7:$S$359),0)</f>
        <v>0</v>
      </c>
      <c r="II122" s="5">
        <f>IFERROR(SUMIF([1]Transferencias!$R$7:$S$359,CONCATENATE("02",RIGHT(CONCATENATE("0",DAY(II4)),2),RIGHT(CONCATENATE("0",MONTH(II4)),2)),[1]Transferencias!$S$7:$S$359),0)</f>
        <v>0</v>
      </c>
      <c r="IJ122" s="5">
        <f>IFERROR(SUMIF([1]Transferencias!$R$7:$S$359,CONCATENATE("02",RIGHT(CONCATENATE("0",DAY(IJ4)),2),RIGHT(CONCATENATE("0",MONTH(IJ4)),2)),[1]Transferencias!$S$7:$S$359),0)</f>
        <v>0</v>
      </c>
      <c r="IK122" s="5">
        <f>IFERROR(SUMIF([1]Transferencias!$R$7:$S$359,CONCATENATE("02",RIGHT(CONCATENATE("0",DAY(IK4)),2),RIGHT(CONCATENATE("0",MONTH(IK4)),2)),[1]Transferencias!$S$7:$S$359),0)</f>
        <v>0</v>
      </c>
      <c r="IL122" s="5">
        <f>IFERROR(SUMIF([1]Transferencias!$R$7:$S$359,CONCATENATE("02",RIGHT(CONCATENATE("0",DAY(IL4)),2),RIGHT(CONCATENATE("0",MONTH(IL4)),2)),[1]Transferencias!$S$7:$S$359),0)</f>
        <v>0</v>
      </c>
      <c r="IM122" s="5">
        <f>IFERROR(SUMIF([1]Transferencias!$R$7:$S$359,CONCATENATE("02",RIGHT(CONCATENATE("0",DAY(IM4)),2),RIGHT(CONCATENATE("0",MONTH(IM4)),2)),[1]Transferencias!$S$7:$S$359),0)</f>
        <v>0</v>
      </c>
      <c r="IN122" s="5">
        <f>IFERROR(SUMIF([1]Transferencias!$R$7:$S$359,CONCATENATE("02",RIGHT(CONCATENATE("0",DAY(IN4)),2),RIGHT(CONCATENATE("0",MONTH(IN4)),2)),[1]Transferencias!$S$7:$S$359),0)</f>
        <v>0</v>
      </c>
      <c r="IO122" s="5">
        <f>IFERROR(SUMIF([1]Transferencias!$R$7:$S$359,CONCATENATE("02",RIGHT(CONCATENATE("0",DAY(IO4)),2),RIGHT(CONCATENATE("0",MONTH(IO4)),2)),[1]Transferencias!$S$7:$S$359),0)</f>
        <v>0</v>
      </c>
      <c r="IP122" s="5">
        <f>IFERROR(SUMIF([1]Transferencias!$R$7:$S$359,CONCATENATE("02",RIGHT(CONCATENATE("0",DAY(IP4)),2),RIGHT(CONCATENATE("0",MONTH(IP4)),2)),[1]Transferencias!$S$7:$S$359),0)</f>
        <v>0</v>
      </c>
      <c r="IQ122" s="5">
        <f>IFERROR(SUMIF([1]Transferencias!$R$7:$S$359,CONCATENATE("02",RIGHT(CONCATENATE("0",DAY(IQ4)),2),RIGHT(CONCATENATE("0",MONTH(IQ4)),2)),[1]Transferencias!$S$7:$S$359),0)</f>
        <v>0</v>
      </c>
      <c r="IR122" s="5">
        <f>IFERROR(SUMIF([1]Transferencias!$R$7:$S$359,CONCATENATE("02",RIGHT(CONCATENATE("0",DAY(IR4)),2),RIGHT(CONCATENATE("0",MONTH(IR4)),2)),[1]Transferencias!$S$7:$S$359),0)</f>
        <v>0</v>
      </c>
      <c r="IS122" s="5">
        <f>IFERROR(SUMIF([1]Transferencias!$R$7:$S$359,CONCATENATE("02",RIGHT(CONCATENATE("0",DAY(IS4)),2),RIGHT(CONCATENATE("0",MONTH(IS4)),2)),[1]Transferencias!$S$7:$S$359),0)</f>
        <v>0</v>
      </c>
      <c r="IT122" s="5">
        <f>IFERROR(SUMIF([1]Transferencias!$R$7:$S$359,CONCATENATE("02",RIGHT(CONCATENATE("0",DAY(IT4)),2),RIGHT(CONCATENATE("0",MONTH(IT4)),2)),[1]Transferencias!$S$7:$S$359),0)</f>
        <v>0</v>
      </c>
      <c r="IU122" s="5">
        <f>IFERROR(SUMIF([1]Transferencias!$R$7:$S$359,CONCATENATE("02",RIGHT(CONCATENATE("0",DAY(IU4)),2),RIGHT(CONCATENATE("0",MONTH(IU4)),2)),[1]Transferencias!$S$7:$S$359),0)</f>
        <v>0</v>
      </c>
      <c r="IV122" s="5">
        <f>IFERROR(SUMIF([1]Transferencias!$R$7:$S$359,CONCATENATE("02",RIGHT(CONCATENATE("0",DAY(IV4)),2),RIGHT(CONCATENATE("0",MONTH(IV4)),2)),[1]Transferencias!$S$7:$S$359),0)</f>
        <v>0</v>
      </c>
      <c r="IW122" s="5">
        <f>IFERROR(SUMIF([1]Transferencias!$R$7:$S$359,CONCATENATE("02",RIGHT(CONCATENATE("0",DAY(IW4)),2),RIGHT(CONCATENATE("0",MONTH(IW4)),2)),[1]Transferencias!$S$7:$S$359),0)</f>
        <v>0</v>
      </c>
      <c r="IX122" s="5">
        <f>IFERROR(SUMIF([1]Transferencias!$R$7:$S$359,CONCATENATE("02",RIGHT(CONCATENATE("0",DAY(IX4)),2),RIGHT(CONCATENATE("0",MONTH(IX4)),2)),[1]Transferencias!$S$7:$S$359),0)</f>
        <v>0</v>
      </c>
      <c r="IY122" s="5">
        <f>IFERROR(SUMIF([1]Transferencias!$R$7:$S$359,CONCATENATE("02",RIGHT(CONCATENATE("0",DAY(IY4)),2),RIGHT(CONCATENATE("0",MONTH(IY4)),2)),[1]Transferencias!$S$7:$S$359),0)</f>
        <v>0</v>
      </c>
      <c r="IZ122" s="5">
        <f>IFERROR(SUMIF([1]Transferencias!$R$7:$S$359,CONCATENATE("02",RIGHT(CONCATENATE("0",DAY(IZ4)),2),RIGHT(CONCATENATE("0",MONTH(IZ4)),2)),[1]Transferencias!$S$7:$S$359),0)</f>
        <v>0</v>
      </c>
      <c r="JA122" s="5">
        <f>IFERROR(SUMIF([1]Transferencias!$R$7:$S$359,CONCATENATE("02",RIGHT(CONCATENATE("0",DAY(JA4)),2),RIGHT(CONCATENATE("0",MONTH(JA4)),2)),[1]Transferencias!$S$7:$S$359),0)</f>
        <v>0</v>
      </c>
      <c r="JB122" s="5">
        <f>IFERROR(SUMIF([1]Transferencias!$R$7:$S$359,CONCATENATE("02",RIGHT(CONCATENATE("0",DAY(JB4)),2),RIGHT(CONCATENATE("0",MONTH(JB4)),2)),[1]Transferencias!$S$7:$S$359),0)</f>
        <v>0</v>
      </c>
      <c r="JC122" s="5">
        <f>IFERROR(SUMIF([1]Transferencias!$R$7:$S$359,CONCATENATE("02",RIGHT(CONCATENATE("0",DAY(JC4)),2),RIGHT(CONCATENATE("0",MONTH(JC4)),2)),[1]Transferencias!$S$7:$S$359),0)</f>
        <v>0</v>
      </c>
      <c r="JD122" s="5">
        <f>IFERROR(SUMIF([1]Transferencias!$R$7:$S$359,CONCATENATE("02",RIGHT(CONCATENATE("0",DAY(JD4)),2),RIGHT(CONCATENATE("0",MONTH(JD4)),2)),[1]Transferencias!$S$7:$S$359),0)</f>
        <v>0</v>
      </c>
      <c r="JE122" s="5">
        <f>IFERROR(SUMIF([1]Transferencias!$R$7:$S$359,CONCATENATE("02",RIGHT(CONCATENATE("0",DAY(JE4)),2),RIGHT(CONCATENATE("0",MONTH(JE4)),2)),[1]Transferencias!$S$7:$S$359),0)</f>
        <v>0</v>
      </c>
      <c r="JF122" s="5">
        <f>IFERROR(SUMIF([1]Transferencias!$R$7:$S$359,CONCATENATE("02",RIGHT(CONCATENATE("0",DAY(JF4)),2),RIGHT(CONCATENATE("0",MONTH(JF4)),2)),[1]Transferencias!$S$7:$S$359),0)</f>
        <v>0</v>
      </c>
      <c r="JG122" s="5">
        <f>IFERROR(SUMIF([1]Transferencias!$R$7:$S$359,CONCATENATE("02",RIGHT(CONCATENATE("0",DAY(JG4)),2),RIGHT(CONCATENATE("0",MONTH(JG4)),2)),[1]Transferencias!$S$7:$S$359),0)</f>
        <v>0</v>
      </c>
      <c r="JH122" s="5">
        <f>IFERROR(SUMIF([1]Transferencias!$R$7:$S$359,CONCATENATE("02",RIGHT(CONCATENATE("0",DAY(JH4)),2),RIGHT(CONCATENATE("0",MONTH(JH4)),2)),[1]Transferencias!$S$7:$S$359),0)</f>
        <v>0</v>
      </c>
      <c r="JI122" s="5">
        <f>IFERROR(SUMIF([1]Transferencias!$R$7:$S$359,CONCATENATE("02",RIGHT(CONCATENATE("0",DAY(JI4)),2),RIGHT(CONCATENATE("0",MONTH(JI4)),2)),[1]Transferencias!$S$7:$S$359),0)</f>
        <v>0</v>
      </c>
      <c r="JJ122" s="5">
        <f>IFERROR(SUMIF([1]Transferencias!$R$7:$S$359,CONCATENATE("02",RIGHT(CONCATENATE("0",DAY(JJ4)),2),RIGHT(CONCATENATE("0",MONTH(JJ4)),2)),[1]Transferencias!$S$7:$S$359),0)</f>
        <v>0</v>
      </c>
      <c r="JK122" s="5">
        <f>IFERROR(SUMIF([1]Transferencias!$R$7:$S$359,CONCATENATE("02",RIGHT(CONCATENATE("0",DAY(JK4)),2),RIGHT(CONCATENATE("0",MONTH(JK4)),2)),[1]Transferencias!$S$7:$S$359),0)</f>
        <v>0</v>
      </c>
      <c r="JL122" s="5">
        <f>IFERROR(SUMIF([1]Transferencias!$R$7:$S$359,CONCATENATE("02",RIGHT(CONCATENATE("0",DAY(JL4)),2),RIGHT(CONCATENATE("0",MONTH(JL4)),2)),[1]Transferencias!$S$7:$S$359),0)</f>
        <v>0</v>
      </c>
      <c r="JM122" s="5">
        <f>IFERROR(SUMIF([1]Transferencias!$R$7:$S$359,CONCATENATE("02",RIGHT(CONCATENATE("0",DAY(JM4)),2),RIGHT(CONCATENATE("0",MONTH(JM4)),2)),[1]Transferencias!$S$7:$S$359),0)</f>
        <v>0</v>
      </c>
      <c r="JN122" s="5">
        <f>IFERROR(SUMIF([1]Transferencias!$R$7:$S$359,CONCATENATE("02",RIGHT(CONCATENATE("0",DAY(JN4)),2),RIGHT(CONCATENATE("0",MONTH(JN4)),2)),[1]Transferencias!$S$7:$S$359),0)</f>
        <v>0</v>
      </c>
      <c r="JO122" s="5">
        <f>IFERROR(SUMIF([1]Transferencias!$R$7:$S$359,CONCATENATE("02",RIGHT(CONCATENATE("0",DAY(JO4)),2),RIGHT(CONCATENATE("0",MONTH(JO4)),2)),[1]Transferencias!$S$7:$S$359),0)</f>
        <v>0</v>
      </c>
      <c r="JP122" s="5">
        <f>IFERROR(SUMIF([1]Transferencias!$R$7:$S$359,CONCATENATE("02",RIGHT(CONCATENATE("0",DAY(JP4)),2),RIGHT(CONCATENATE("0",MONTH(JP4)),2)),[1]Transferencias!$S$7:$S$359),0)</f>
        <v>0</v>
      </c>
      <c r="JQ122" s="5">
        <f>IFERROR(SUMIF([1]Transferencias!$R$7:$S$359,CONCATENATE("02",RIGHT(CONCATENATE("0",DAY(JQ4)),2),RIGHT(CONCATENATE("0",MONTH(JQ4)),2)),[1]Transferencias!$S$7:$S$359),0)</f>
        <v>0</v>
      </c>
      <c r="JR122" s="5">
        <f>IFERROR(SUMIF([1]Transferencias!$R$7:$S$359,CONCATENATE("02",RIGHT(CONCATENATE("0",DAY(JR4)),2),RIGHT(CONCATENATE("0",MONTH(JR4)),2)),[1]Transferencias!$S$7:$S$359),0)</f>
        <v>0</v>
      </c>
      <c r="JS122" s="5">
        <f>IFERROR(SUMIF([1]Transferencias!$R$7:$S$359,CONCATENATE("02",RIGHT(CONCATENATE("0",DAY(JS4)),2),RIGHT(CONCATENATE("0",MONTH(JS4)),2)),[1]Transferencias!$S$7:$S$359),0)</f>
        <v>0</v>
      </c>
      <c r="JT122" s="5">
        <f>IFERROR(SUMIF([1]Transferencias!$R$7:$S$359,CONCATENATE("02",RIGHT(CONCATENATE("0",DAY(JT4)),2),RIGHT(CONCATENATE("0",MONTH(JT4)),2)),[1]Transferencias!$S$7:$S$359),0)</f>
        <v>0</v>
      </c>
      <c r="JU122" s="5">
        <f>IFERROR(SUMIF([1]Transferencias!$R$7:$S$359,CONCATENATE("02",RIGHT(CONCATENATE("0",DAY(JU4)),2),RIGHT(CONCATENATE("0",MONTH(JU4)),2)),[1]Transferencias!$S$7:$S$359),0)</f>
        <v>0</v>
      </c>
      <c r="JV122" s="5">
        <f>IFERROR(SUMIF([1]Transferencias!$R$7:$S$359,CONCATENATE("02",RIGHT(CONCATENATE("0",DAY(JV4)),2),RIGHT(CONCATENATE("0",MONTH(JV4)),2)),[1]Transferencias!$S$7:$S$359),0)</f>
        <v>0</v>
      </c>
      <c r="JW122" s="5">
        <f>IFERROR(SUMIF([1]Transferencias!$R$7:$S$359,CONCATENATE("02",RIGHT(CONCATENATE("0",DAY(JW4)),2),RIGHT(CONCATENATE("0",MONTH(JW4)),2)),[1]Transferencias!$S$7:$S$359),0)</f>
        <v>0</v>
      </c>
      <c r="JX122" s="5">
        <f>IFERROR(SUMIF([1]Transferencias!$R$7:$S$359,CONCATENATE("02",RIGHT(CONCATENATE("0",DAY(JX4)),2),RIGHT(CONCATENATE("0",MONTH(JX4)),2)),[1]Transferencias!$S$7:$S$359),0)</f>
        <v>0</v>
      </c>
      <c r="JY122" s="5">
        <f>IFERROR(SUMIF([1]Transferencias!$R$7:$S$359,CONCATENATE("02",RIGHT(CONCATENATE("0",DAY(JY4)),2),RIGHT(CONCATENATE("0",MONTH(JY4)),2)),[1]Transferencias!$S$7:$S$359),0)</f>
        <v>0</v>
      </c>
      <c r="JZ122" s="5">
        <f>IFERROR(SUMIF([1]Transferencias!$R$7:$S$359,CONCATENATE("02",RIGHT(CONCATENATE("0",DAY(JZ4)),2),RIGHT(CONCATENATE("0",MONTH(JZ4)),2)),[1]Transferencias!$S$7:$S$359),0)</f>
        <v>0</v>
      </c>
      <c r="KA122" s="5">
        <f>IFERROR(SUMIF([1]Transferencias!$R$7:$S$359,CONCATENATE("02",RIGHT(CONCATENATE("0",DAY(KA4)),2),RIGHT(CONCATENATE("0",MONTH(KA4)),2)),[1]Transferencias!$S$7:$S$359),0)</f>
        <v>0</v>
      </c>
      <c r="KB122" s="5">
        <f>IFERROR(SUMIF([1]Transferencias!$R$7:$S$359,CONCATENATE("02",RIGHT(CONCATENATE("0",DAY(KB4)),2),RIGHT(CONCATENATE("0",MONTH(KB4)),2)),[1]Transferencias!$S$7:$S$359),0)</f>
        <v>0</v>
      </c>
      <c r="KC122" s="5">
        <f>IFERROR(SUMIF([1]Transferencias!$R$7:$S$359,CONCATENATE("02",RIGHT(CONCATENATE("0",DAY(KC4)),2),RIGHT(CONCATENATE("0",MONTH(KC4)),2)),[1]Transferencias!$S$7:$S$359),0)</f>
        <v>0</v>
      </c>
      <c r="KD122" s="5">
        <f>IFERROR(SUMIF([1]Transferencias!$R$7:$S$359,CONCATENATE("02",RIGHT(CONCATENATE("0",DAY(KD4)),2),RIGHT(CONCATENATE("0",MONTH(KD4)),2)),[1]Transferencias!$S$7:$S$359),0)</f>
        <v>0</v>
      </c>
      <c r="KE122" s="5">
        <f>IFERROR(SUMIF([1]Transferencias!$R$7:$S$359,CONCATENATE("02",RIGHT(CONCATENATE("0",DAY(KE4)),2),RIGHT(CONCATENATE("0",MONTH(KE4)),2)),[1]Transferencias!$S$7:$S$359),0)</f>
        <v>0</v>
      </c>
      <c r="KF122" s="5">
        <f>IFERROR(SUMIF([1]Transferencias!$R$7:$S$359,CONCATENATE("02",RIGHT(CONCATENATE("0",DAY(KF4)),2),RIGHT(CONCATENATE("0",MONTH(KF4)),2)),[1]Transferencias!$S$7:$S$359),0)</f>
        <v>0</v>
      </c>
      <c r="KG122" s="5">
        <f>IFERROR(SUMIF([1]Transferencias!$R$7:$S$359,CONCATENATE("02",RIGHT(CONCATENATE("0",DAY(KG4)),2),RIGHT(CONCATENATE("0",MONTH(KG4)),2)),[1]Transferencias!$S$7:$S$359),0)</f>
        <v>0</v>
      </c>
      <c r="KH122" s="5">
        <f>IFERROR(SUMIF([1]Transferencias!$R$7:$S$359,CONCATENATE("02",RIGHT(CONCATENATE("0",DAY(KH4)),2),RIGHT(CONCATENATE("0",MONTH(KH4)),2)),[1]Transferencias!$S$7:$S$359),0)</f>
        <v>0</v>
      </c>
      <c r="KI122" s="5">
        <f>IFERROR(SUMIF([1]Transferencias!$R$7:$S$359,CONCATENATE("02",RIGHT(CONCATENATE("0",DAY(KI4)),2),RIGHT(CONCATENATE("0",MONTH(KI4)),2)),[1]Transferencias!$S$7:$S$359),0)</f>
        <v>0</v>
      </c>
      <c r="KJ122" s="5">
        <f>IFERROR(SUMIF([1]Transferencias!$R$7:$S$359,CONCATENATE("02",RIGHT(CONCATENATE("0",DAY(KJ4)),2),RIGHT(CONCATENATE("0",MONTH(KJ4)),2)),[1]Transferencias!$S$7:$S$359),0)</f>
        <v>0</v>
      </c>
      <c r="KK122" s="5">
        <f>IFERROR(SUMIF([1]Transferencias!$R$7:$S$359,CONCATENATE("02",RIGHT(CONCATENATE("0",DAY(KK4)),2),RIGHT(CONCATENATE("0",MONTH(KK4)),2)),[1]Transferencias!$S$7:$S$359),0)</f>
        <v>0</v>
      </c>
      <c r="KL122" s="5">
        <f>IFERROR(SUMIF([1]Transferencias!$R$7:$S$359,CONCATENATE("02",RIGHT(CONCATENATE("0",DAY(KL4)),2),RIGHT(CONCATENATE("0",MONTH(KL4)),2)),[1]Transferencias!$S$7:$S$359),0)</f>
        <v>0</v>
      </c>
      <c r="KM122" s="5">
        <f>IFERROR(SUMIF([1]Transferencias!$R$7:$S$359,CONCATENATE("02",RIGHT(CONCATENATE("0",DAY(KM4)),2),RIGHT(CONCATENATE("0",MONTH(KM4)),2)),[1]Transferencias!$S$7:$S$359),0)</f>
        <v>0</v>
      </c>
      <c r="KN122" s="5">
        <f>IFERROR(SUMIF([1]Transferencias!$R$7:$S$359,CONCATENATE("02",RIGHT(CONCATENATE("0",DAY(KN4)),2),RIGHT(CONCATENATE("0",MONTH(KN4)),2)),[1]Transferencias!$S$7:$S$359),0)</f>
        <v>0</v>
      </c>
      <c r="KO122" s="5">
        <f>IFERROR(SUMIF([1]Transferencias!$R$7:$S$359,CONCATENATE("02",RIGHT(CONCATENATE("0",DAY(KO4)),2),RIGHT(CONCATENATE("0",MONTH(KO4)),2)),[1]Transferencias!$S$7:$S$359),0)</f>
        <v>0</v>
      </c>
      <c r="KP122" s="5">
        <f>IFERROR(SUMIF([1]Transferencias!$R$7:$S$359,CONCATENATE("02",RIGHT(CONCATENATE("0",DAY(KP4)),2),RIGHT(CONCATENATE("0",MONTH(KP4)),2)),[1]Transferencias!$S$7:$S$359),0)</f>
        <v>0</v>
      </c>
      <c r="KQ122" s="5">
        <f>IFERROR(SUMIF([1]Transferencias!$R$7:$S$359,CONCATENATE("02",RIGHT(CONCATENATE("0",DAY(KQ4)),2),RIGHT(CONCATENATE("0",MONTH(KQ4)),2)),[1]Transferencias!$S$7:$S$359),0)</f>
        <v>0</v>
      </c>
      <c r="KR122" s="5">
        <f>IFERROR(SUMIF([1]Transferencias!$R$7:$S$359,CONCATENATE("02",RIGHT(CONCATENATE("0",DAY(KR4)),2),RIGHT(CONCATENATE("0",MONTH(KR4)),2)),[1]Transferencias!$S$7:$S$359),0)</f>
        <v>0</v>
      </c>
      <c r="KS122" s="5">
        <f>IFERROR(SUMIF([1]Transferencias!$R$7:$S$359,CONCATENATE("02",RIGHT(CONCATENATE("0",DAY(KS4)),2),RIGHT(CONCATENATE("0",MONTH(KS4)),2)),[1]Transferencias!$S$7:$S$359),0)</f>
        <v>0</v>
      </c>
      <c r="KT122" s="5">
        <f>IFERROR(SUMIF([1]Transferencias!$R$7:$S$359,CONCATENATE("02",RIGHT(CONCATENATE("0",DAY(KT4)),2),RIGHT(CONCATENATE("0",MONTH(KT4)),2)),[1]Transferencias!$S$7:$S$359),0)</f>
        <v>0</v>
      </c>
      <c r="KU122" s="5">
        <f>IFERROR(SUMIF([1]Transferencias!$R$7:$S$359,CONCATENATE("02",RIGHT(CONCATENATE("0",DAY(KU4)),2),RIGHT(CONCATENATE("0",MONTH(KU4)),2)),[1]Transferencias!$S$7:$S$359),0)</f>
        <v>0</v>
      </c>
      <c r="KV122" s="5">
        <f>IFERROR(SUMIF([1]Transferencias!$R$7:$S$359,CONCATENATE("02",RIGHT(CONCATENATE("0",DAY(KV4)),2),RIGHT(CONCATENATE("0",MONTH(KV4)),2)),[1]Transferencias!$S$7:$S$359),0)</f>
        <v>0</v>
      </c>
      <c r="KW122" s="5">
        <f>IFERROR(SUMIF([1]Transferencias!$R$7:$S$359,CONCATENATE("02",RIGHT(CONCATENATE("0",DAY(KW4)),2),RIGHT(CONCATENATE("0",MONTH(KW4)),2)),[1]Transferencias!$S$7:$S$359),0)</f>
        <v>0</v>
      </c>
      <c r="KX122" s="5">
        <f>IFERROR(SUMIF([1]Transferencias!$R$7:$S$359,CONCATENATE("02",RIGHT(CONCATENATE("0",DAY(KX4)),2),RIGHT(CONCATENATE("0",MONTH(KX4)),2)),[1]Transferencias!$S$7:$S$359),0)</f>
        <v>0</v>
      </c>
      <c r="KY122" s="5">
        <f>IFERROR(SUMIF([1]Transferencias!$R$7:$S$359,CONCATENATE("02",RIGHT(CONCATENATE("0",DAY(KY4)),2),RIGHT(CONCATENATE("0",MONTH(KY4)),2)),[1]Transferencias!$S$7:$S$359),0)</f>
        <v>0</v>
      </c>
      <c r="KZ122" s="5">
        <f>IFERROR(SUMIF([1]Transferencias!$R$7:$S$359,CONCATENATE("02",RIGHT(CONCATENATE("0",DAY(KZ4)),2),RIGHT(CONCATENATE("0",MONTH(KZ4)),2)),[1]Transferencias!$S$7:$S$359),0)</f>
        <v>0</v>
      </c>
      <c r="LA122" s="5">
        <f>IFERROR(SUMIF([1]Transferencias!$R$7:$S$359,CONCATENATE("02",RIGHT(CONCATENATE("0",DAY(LA4)),2),RIGHT(CONCATENATE("0",MONTH(LA4)),2)),[1]Transferencias!$S$7:$S$359),0)</f>
        <v>0</v>
      </c>
      <c r="LB122" s="5">
        <f>IFERROR(SUMIF([1]Transferencias!$R$7:$S$359,CONCATENATE("02",RIGHT(CONCATENATE("0",DAY(LB4)),2),RIGHT(CONCATENATE("0",MONTH(LB4)),2)),[1]Transferencias!$S$7:$S$359),0)</f>
        <v>0</v>
      </c>
      <c r="LC122" s="5">
        <f>IFERROR(SUMIF([1]Transferencias!$R$7:$S$359,CONCATENATE("02",RIGHT(CONCATENATE("0",DAY(LC4)),2),RIGHT(CONCATENATE("0",MONTH(LC4)),2)),[1]Transferencias!$S$7:$S$359),0)</f>
        <v>0</v>
      </c>
      <c r="LD122" s="5">
        <f>IFERROR(SUMIF([1]Transferencias!$R$7:$S$359,CONCATENATE("02",RIGHT(CONCATENATE("0",DAY(LD4)),2),RIGHT(CONCATENATE("0",MONTH(LD4)),2)),[1]Transferencias!$S$7:$S$359),0)</f>
        <v>0</v>
      </c>
      <c r="LE122" s="5">
        <f>IFERROR(SUMIF([1]Transferencias!$R$7:$S$359,CONCATENATE("02",RIGHT(CONCATENATE("0",DAY(LE4)),2),RIGHT(CONCATENATE("0",MONTH(LE4)),2)),[1]Transferencias!$S$7:$S$359),0)</f>
        <v>0</v>
      </c>
      <c r="LF122" s="5">
        <f>IFERROR(SUMIF([1]Transferencias!$R$7:$S$359,CONCATENATE("02",RIGHT(CONCATENATE("0",DAY(LF4)),2),RIGHT(CONCATENATE("0",MONTH(LF4)),2)),[1]Transferencias!$S$7:$S$359),0)</f>
        <v>0</v>
      </c>
      <c r="LG122" s="5">
        <f>IFERROR(SUMIF([1]Transferencias!$R$7:$S$359,CONCATENATE("02",RIGHT(CONCATENATE("0",DAY(LG4)),2),RIGHT(CONCATENATE("0",MONTH(LG4)),2)),[1]Transferencias!$S$7:$S$359),0)</f>
        <v>0</v>
      </c>
      <c r="LH122" s="5">
        <f>IFERROR(SUMIF([1]Transferencias!$R$7:$S$359,CONCATENATE("02",RIGHT(CONCATENATE("0",DAY(LH4)),2),RIGHT(CONCATENATE("0",MONTH(LH4)),2)),[1]Transferencias!$S$7:$S$359),0)</f>
        <v>0</v>
      </c>
      <c r="LI122" s="5">
        <f>IFERROR(SUMIF([1]Transferencias!$R$7:$S$359,CONCATENATE("02",RIGHT(CONCATENATE("0",DAY(LI4)),2),RIGHT(CONCATENATE("0",MONTH(LI4)),2)),[1]Transferencias!$S$7:$S$359),0)</f>
        <v>0</v>
      </c>
      <c r="LJ122" s="5">
        <f>IFERROR(SUMIF([1]Transferencias!$R$7:$S$359,CONCATENATE("02",RIGHT(CONCATENATE("0",DAY(LJ4)),2),RIGHT(CONCATENATE("0",MONTH(LJ4)),2)),[1]Transferencias!$S$7:$S$359),0)</f>
        <v>0</v>
      </c>
      <c r="LK122" s="5">
        <f>IFERROR(SUMIF([1]Transferencias!$R$7:$S$359,CONCATENATE("02",RIGHT(CONCATENATE("0",DAY(LK4)),2),RIGHT(CONCATENATE("0",MONTH(LK4)),2)),[1]Transferencias!$S$7:$S$359),0)</f>
        <v>0</v>
      </c>
      <c r="LL122" s="5">
        <f>IFERROR(SUMIF([1]Transferencias!$R$7:$S$359,CONCATENATE("02",RIGHT(CONCATENATE("0",DAY(LL4)),2),RIGHT(CONCATENATE("0",MONTH(LL4)),2)),[1]Transferencias!$S$7:$S$359),0)</f>
        <v>0</v>
      </c>
      <c r="LM122" s="5">
        <f>IFERROR(SUMIF([1]Transferencias!$R$7:$S$359,CONCATENATE("02",RIGHT(CONCATENATE("0",DAY(LM4)),2),RIGHT(CONCATENATE("0",MONTH(LM4)),2)),[1]Transferencias!$S$7:$S$359),0)</f>
        <v>0</v>
      </c>
      <c r="LN122" s="5">
        <f>IFERROR(SUMIF([1]Transferencias!$R$7:$S$359,CONCATENATE("02",RIGHT(CONCATENATE("0",DAY(LN4)),2),RIGHT(CONCATENATE("0",MONTH(LN4)),2)),[1]Transferencias!$S$7:$S$359),0)</f>
        <v>0</v>
      </c>
      <c r="LO122" s="5">
        <f>IFERROR(SUMIF([1]Transferencias!$R$7:$S$359,CONCATENATE("02",RIGHT(CONCATENATE("0",DAY(LO4)),2),RIGHT(CONCATENATE("0",MONTH(LO4)),2)),[1]Transferencias!$S$7:$S$359),0)</f>
        <v>0</v>
      </c>
      <c r="LP122" s="5">
        <f>IFERROR(SUMIF([1]Transferencias!$R$7:$S$359,CONCATENATE("02",RIGHT(CONCATENATE("0",DAY(LP4)),2),RIGHT(CONCATENATE("0",MONTH(LP4)),2)),[1]Transferencias!$S$7:$S$359),0)</f>
        <v>0</v>
      </c>
      <c r="LQ122" s="5">
        <f>IFERROR(SUMIF([1]Transferencias!$R$7:$S$359,CONCATENATE("02",RIGHT(CONCATENATE("0",DAY(LQ4)),2),RIGHT(CONCATENATE("0",MONTH(LQ4)),2)),[1]Transferencias!$S$7:$S$359),0)</f>
        <v>0</v>
      </c>
      <c r="LR122" s="5">
        <f>IFERROR(SUMIF([1]Transferencias!$R$7:$S$359,CONCATENATE("02",RIGHT(CONCATENATE("0",DAY(LR4)),2),RIGHT(CONCATENATE("0",MONTH(LR4)),2)),[1]Transferencias!$S$7:$S$359),0)</f>
        <v>0</v>
      </c>
      <c r="LS122" s="5">
        <f>IFERROR(SUMIF([1]Transferencias!$R$7:$S$359,CONCATENATE("02",RIGHT(CONCATENATE("0",DAY(LS4)),2),RIGHT(CONCATENATE("0",MONTH(LS4)),2)),[1]Transferencias!$S$7:$S$359),0)</f>
        <v>0</v>
      </c>
      <c r="LT122" s="5">
        <f>IFERROR(SUMIF([1]Transferencias!$R$7:$S$359,CONCATENATE("02",RIGHT(CONCATENATE("0",DAY(LT4)),2),RIGHT(CONCATENATE("0",MONTH(LT4)),2)),[1]Transferencias!$S$7:$S$359),0)</f>
        <v>0</v>
      </c>
      <c r="LU122" s="5">
        <f>IFERROR(SUMIF([1]Transferencias!$R$7:$S$359,CONCATENATE("02",RIGHT(CONCATENATE("0",DAY(LU4)),2),RIGHT(CONCATENATE("0",MONTH(LU4)),2)),[1]Transferencias!$S$7:$S$359),0)</f>
        <v>0</v>
      </c>
      <c r="LV122" s="5">
        <f>IFERROR(SUMIF([1]Transferencias!$R$7:$S$359,CONCATENATE("02",RIGHT(CONCATENATE("0",DAY(LV4)),2),RIGHT(CONCATENATE("0",MONTH(LV4)),2)),[1]Transferencias!$S$7:$S$359),0)</f>
        <v>0</v>
      </c>
      <c r="LW122" s="5">
        <f>IFERROR(SUMIF([1]Transferencias!$R$7:$S$359,CONCATENATE("02",RIGHT(CONCATENATE("0",DAY(LW4)),2),RIGHT(CONCATENATE("0",MONTH(LW4)),2)),[1]Transferencias!$S$7:$S$359),0)</f>
        <v>0</v>
      </c>
      <c r="LX122" s="5">
        <f>IFERROR(SUMIF([1]Transferencias!$R$7:$S$359,CONCATENATE("02",RIGHT(CONCATENATE("0",DAY(LX4)),2),RIGHT(CONCATENATE("0",MONTH(LX4)),2)),[1]Transferencias!$S$7:$S$359),0)</f>
        <v>0</v>
      </c>
      <c r="LY122" s="5">
        <f>IFERROR(SUMIF([1]Transferencias!$R$7:$S$359,CONCATENATE("02",RIGHT(CONCATENATE("0",DAY(LY4)),2),RIGHT(CONCATENATE("0",MONTH(LY4)),2)),[1]Transferencias!$S$7:$S$359),0)</f>
        <v>0</v>
      </c>
      <c r="LZ122" s="5">
        <f>IFERROR(SUMIF([1]Transferencias!$R$7:$S$359,CONCATENATE("02",RIGHT(CONCATENATE("0",DAY(LZ4)),2),RIGHT(CONCATENATE("0",MONTH(LZ4)),2)),[1]Transferencias!$S$7:$S$359),0)</f>
        <v>0</v>
      </c>
      <c r="MA122" s="5">
        <f>IFERROR(SUMIF([1]Transferencias!$R$7:$S$359,CONCATENATE("02",RIGHT(CONCATENATE("0",DAY(MA4)),2),RIGHT(CONCATENATE("0",MONTH(MA4)),2)),[1]Transferencias!$S$7:$S$359),0)</f>
        <v>0</v>
      </c>
      <c r="MB122" s="5">
        <f>IFERROR(SUMIF([1]Transferencias!$R$7:$S$359,CONCATENATE("02",RIGHT(CONCATENATE("0",DAY(MB4)),2),RIGHT(CONCATENATE("0",MONTH(MB4)),2)),[1]Transferencias!$S$7:$S$359),0)</f>
        <v>0</v>
      </c>
      <c r="MC122" s="5">
        <f>IFERROR(SUMIF([1]Transferencias!$R$7:$S$359,CONCATENATE("02",RIGHT(CONCATENATE("0",DAY(MC4)),2),RIGHT(CONCATENATE("0",MONTH(MC4)),2)),[1]Transferencias!$S$7:$S$359),0)</f>
        <v>0</v>
      </c>
      <c r="MD122" s="5">
        <f>IFERROR(SUMIF([1]Transferencias!$R$7:$S$359,CONCATENATE("02",RIGHT(CONCATENATE("0",DAY(MD4)),2),RIGHT(CONCATENATE("0",MONTH(MD4)),2)),[1]Transferencias!$S$7:$S$359),0)</f>
        <v>0</v>
      </c>
      <c r="ME122" s="5">
        <f>IFERROR(SUMIF([1]Transferencias!$R$7:$S$359,CONCATENATE("02",RIGHT(CONCATENATE("0",DAY(ME4)),2),RIGHT(CONCATENATE("0",MONTH(ME4)),2)),[1]Transferencias!$S$7:$S$359),0)</f>
        <v>0</v>
      </c>
      <c r="MF122" s="5">
        <f>IFERROR(SUMIF([1]Transferencias!$R$7:$S$359,CONCATENATE("02",RIGHT(CONCATENATE("0",DAY(MF4)),2),RIGHT(CONCATENATE("0",MONTH(MF4)),2)),[1]Transferencias!$S$7:$S$359),0)</f>
        <v>0</v>
      </c>
      <c r="MG122" s="5">
        <f>IFERROR(SUMIF([1]Transferencias!$R$7:$S$359,CONCATENATE("02",RIGHT(CONCATENATE("0",DAY(MG4)),2),RIGHT(CONCATENATE("0",MONTH(MG4)),2)),[1]Transferencias!$S$7:$S$359),0)</f>
        <v>0</v>
      </c>
      <c r="MH122" s="5">
        <f>IFERROR(SUMIF([1]Transferencias!$R$7:$S$359,CONCATENATE("02",RIGHT(CONCATENATE("0",DAY(MH4)),2),RIGHT(CONCATENATE("0",MONTH(MH4)),2)),[1]Transferencias!$S$7:$S$359),0)</f>
        <v>0</v>
      </c>
      <c r="MI122" s="5">
        <f>IFERROR(SUMIF([1]Transferencias!$R$7:$S$359,CONCATENATE("02",RIGHT(CONCATENATE("0",DAY(MI4)),2),RIGHT(CONCATENATE("0",MONTH(MI4)),2)),[1]Transferencias!$S$7:$S$359),0)</f>
        <v>0</v>
      </c>
      <c r="MJ122" s="5">
        <f>IFERROR(SUMIF([1]Transferencias!$R$7:$S$359,CONCATENATE("02",RIGHT(CONCATENATE("0",DAY(MJ4)),2),RIGHT(CONCATENATE("0",MONTH(MJ4)),2)),[1]Transferencias!$S$7:$S$359),0)</f>
        <v>0</v>
      </c>
      <c r="MK122" s="5">
        <f>IFERROR(SUMIF([1]Transferencias!$R$7:$S$359,CONCATENATE("02",RIGHT(CONCATENATE("0",DAY(MK4)),2),RIGHT(CONCATENATE("0",MONTH(MK4)),2)),[1]Transferencias!$S$7:$S$359),0)</f>
        <v>0</v>
      </c>
      <c r="ML122" s="5">
        <f>IFERROR(SUMIF([1]Transferencias!$R$7:$S$359,CONCATENATE("02",RIGHT(CONCATENATE("0",DAY(ML4)),2),RIGHT(CONCATENATE("0",MONTH(ML4)),2)),[1]Transferencias!$S$7:$S$359),0)</f>
        <v>0</v>
      </c>
      <c r="MM122" s="5">
        <f>IFERROR(SUMIF([1]Transferencias!$R$7:$S$359,CONCATENATE("02",RIGHT(CONCATENATE("0",DAY(MM4)),2),RIGHT(CONCATENATE("0",MONTH(MM4)),2)),[1]Transferencias!$S$7:$S$359),0)</f>
        <v>0</v>
      </c>
      <c r="MN122" s="5">
        <f>IFERROR(SUMIF([1]Transferencias!$R$7:$S$359,CONCATENATE("02",RIGHT(CONCATENATE("0",DAY(MN4)),2),RIGHT(CONCATENATE("0",MONTH(MN4)),2)),[1]Transferencias!$S$7:$S$359),0)</f>
        <v>0</v>
      </c>
      <c r="MO122" s="5">
        <f>IFERROR(SUMIF([1]Transferencias!$R$7:$S$359,CONCATENATE("02",RIGHT(CONCATENATE("0",DAY(MO4)),2),RIGHT(CONCATENATE("0",MONTH(MO4)),2)),[1]Transferencias!$S$7:$S$359),0)</f>
        <v>0</v>
      </c>
      <c r="MP122" s="5">
        <f>IFERROR(SUMIF([1]Transferencias!$R$7:$S$359,CONCATENATE("02",RIGHT(CONCATENATE("0",DAY(MP4)),2),RIGHT(CONCATENATE("0",MONTH(MP4)),2)),[1]Transferencias!$S$7:$S$359),0)</f>
        <v>0</v>
      </c>
      <c r="MQ122" s="5">
        <f>IFERROR(SUMIF([1]Transferencias!$R$7:$S$359,CONCATENATE("02",RIGHT(CONCATENATE("0",DAY(MQ4)),2),RIGHT(CONCATENATE("0",MONTH(MQ4)),2)),[1]Transferencias!$S$7:$S$359),0)</f>
        <v>0</v>
      </c>
      <c r="MR122" s="5">
        <f>IFERROR(SUMIF([1]Transferencias!$R$7:$S$359,CONCATENATE("02",RIGHT(CONCATENATE("0",DAY(MR4)),2),RIGHT(CONCATENATE("0",MONTH(MR4)),2)),[1]Transferencias!$S$7:$S$359),0)</f>
        <v>0</v>
      </c>
      <c r="MS122" s="5">
        <f>IFERROR(SUMIF([1]Transferencias!$R$7:$S$359,CONCATENATE("02",RIGHT(CONCATENATE("0",DAY(MS4)),2),RIGHT(CONCATENATE("0",MONTH(MS4)),2)),[1]Transferencias!$S$7:$S$359),0)</f>
        <v>0</v>
      </c>
      <c r="MT122" s="5">
        <f>IFERROR(SUMIF([1]Transferencias!$R$7:$S$359,CONCATENATE("02",RIGHT(CONCATENATE("0",DAY(MT4)),2),RIGHT(CONCATENATE("0",MONTH(MT4)),2)),[1]Transferencias!$S$7:$S$359),0)</f>
        <v>0</v>
      </c>
      <c r="MU122" s="5">
        <f>IFERROR(SUMIF([1]Transferencias!$R$7:$S$359,CONCATENATE("02",RIGHT(CONCATENATE("0",DAY(MU4)),2),RIGHT(CONCATENATE("0",MONTH(MU4)),2)),[1]Transferencias!$S$7:$S$359),0)</f>
        <v>0</v>
      </c>
      <c r="MV122" s="5">
        <f>IFERROR(SUMIF([1]Transferencias!$R$7:$S$359,CONCATENATE("02",RIGHT(CONCATENATE("0",DAY(MV4)),2),RIGHT(CONCATENATE("0",MONTH(MV4)),2)),[1]Transferencias!$S$7:$S$359),0)</f>
        <v>0</v>
      </c>
      <c r="MW122" s="5">
        <f>IFERROR(SUMIF([1]Transferencias!$R$7:$S$359,CONCATENATE("02",RIGHT(CONCATENATE("0",DAY(MW4)),2),RIGHT(CONCATENATE("0",MONTH(MW4)),2)),[1]Transferencias!$S$7:$S$359),0)</f>
        <v>0</v>
      </c>
      <c r="MX122" s="5">
        <f>IFERROR(SUMIF([1]Transferencias!$R$7:$S$359,CONCATENATE("02",RIGHT(CONCATENATE("0",DAY(MX4)),2),RIGHT(CONCATENATE("0",MONTH(MX4)),2)),[1]Transferencias!$S$7:$S$359),0)</f>
        <v>0</v>
      </c>
      <c r="MY122" s="5">
        <f>IFERROR(SUMIF([1]Transferencias!$R$7:$S$359,CONCATENATE("02",RIGHT(CONCATENATE("0",DAY(MY4)),2),RIGHT(CONCATENATE("0",MONTH(MY4)),2)),[1]Transferencias!$S$7:$S$359),0)</f>
        <v>0</v>
      </c>
      <c r="MZ122" s="5">
        <f>IFERROR(SUMIF([1]Transferencias!$R$7:$S$359,CONCATENATE("02",RIGHT(CONCATENATE("0",DAY(MZ4)),2),RIGHT(CONCATENATE("0",MONTH(MZ4)),2)),[1]Transferencias!$S$7:$S$359),0)</f>
        <v>0</v>
      </c>
      <c r="NA122" s="5">
        <f>IFERROR(SUMIF([1]Transferencias!$R$7:$S$359,CONCATENATE("02",RIGHT(CONCATENATE("0",DAY(NA4)),2),RIGHT(CONCATENATE("0",MONTH(NA4)),2)),[1]Transferencias!$S$7:$S$359),0)</f>
        <v>0</v>
      </c>
      <c r="NB122" s="5">
        <f>IFERROR(SUMIF([1]Transferencias!$R$7:$S$359,CONCATENATE("02",RIGHT(CONCATENATE("0",DAY(NB4)),2),RIGHT(CONCATENATE("0",MONTH(NB4)),2)),[1]Transferencias!$S$7:$S$359),0)</f>
        <v>0</v>
      </c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  <c r="ASC122" s="5"/>
      <c r="ASD122" s="5"/>
      <c r="ASE122" s="5"/>
      <c r="ASF122" s="5"/>
      <c r="ASG122" s="5"/>
      <c r="ASH122" s="5"/>
      <c r="ASI122" s="5"/>
      <c r="ASJ122" s="5"/>
      <c r="ASK122" s="5"/>
      <c r="ASL122" s="5"/>
      <c r="ASM122" s="5"/>
      <c r="ASN122" s="5"/>
      <c r="ASO122" s="5"/>
      <c r="ASP122" s="5"/>
      <c r="ASQ122" s="5"/>
      <c r="ASR122" s="5"/>
      <c r="ASS122" s="5"/>
      <c r="AST122" s="5"/>
      <c r="ASU122" s="5"/>
      <c r="ASV122" s="5"/>
      <c r="ASW122" s="5"/>
      <c r="ASX122" s="5"/>
      <c r="ASY122" s="5"/>
      <c r="ASZ122" s="5"/>
      <c r="ATA122" s="5"/>
      <c r="ATB122" s="5"/>
      <c r="ATC122" s="5"/>
      <c r="ATD122" s="5"/>
      <c r="ATE122" s="5"/>
      <c r="ATF122" s="5"/>
      <c r="ATG122" s="5"/>
      <c r="ATH122" s="5"/>
      <c r="ATI122" s="5"/>
      <c r="ATJ122" s="5"/>
      <c r="ATK122" s="5"/>
      <c r="ATL122" s="5"/>
      <c r="ATM122" s="5"/>
      <c r="ATN122" s="5"/>
      <c r="ATO122" s="5"/>
      <c r="ATP122" s="5"/>
      <c r="ATQ122" s="5"/>
      <c r="ATR122" s="5"/>
      <c r="ATS122" s="5"/>
      <c r="ATT122" s="5"/>
      <c r="ATU122" s="5"/>
      <c r="ATV122" s="5"/>
      <c r="ATW122" s="5"/>
      <c r="ATX122" s="5"/>
      <c r="ATY122" s="5"/>
      <c r="ATZ122" s="5"/>
      <c r="AUA122" s="5"/>
      <c r="AUB122" s="5"/>
      <c r="AUC122" s="5"/>
      <c r="AUD122" s="5"/>
      <c r="AUE122" s="5"/>
      <c r="AUF122" s="5"/>
      <c r="AUG122" s="5"/>
      <c r="AUH122" s="5"/>
      <c r="AUI122" s="5"/>
      <c r="AUJ122" s="5"/>
      <c r="AUK122" s="5"/>
      <c r="AUL122" s="5"/>
      <c r="AUM122" s="5"/>
      <c r="AUN122" s="5"/>
      <c r="AUO122" s="5"/>
      <c r="AUP122" s="5"/>
      <c r="AUQ122" s="5"/>
      <c r="AUR122" s="5"/>
      <c r="AUS122" s="5"/>
      <c r="AUT122" s="5"/>
      <c r="AUU122" s="5"/>
      <c r="AUV122" s="5"/>
      <c r="AUW122" s="5"/>
      <c r="AUX122" s="5"/>
      <c r="AUY122" s="5"/>
      <c r="AUZ122" s="5"/>
      <c r="AVA122" s="5"/>
      <c r="AVB122" s="5"/>
      <c r="AVC122" s="5"/>
      <c r="AVD122" s="5"/>
      <c r="AVE122" s="5"/>
      <c r="AVF122" s="5"/>
      <c r="AVG122" s="5"/>
      <c r="AVH122" s="5"/>
      <c r="AVI122" s="5"/>
      <c r="AVJ122" s="5"/>
      <c r="AVK122" s="5"/>
      <c r="AVL122" s="5"/>
      <c r="AVM122" s="5"/>
      <c r="AVN122" s="5"/>
      <c r="AVO122" s="5"/>
      <c r="AVP122" s="5"/>
      <c r="AVQ122" s="5"/>
      <c r="AVR122" s="5"/>
      <c r="AVS122" s="5"/>
      <c r="AVT122" s="5"/>
      <c r="AVU122" s="5"/>
      <c r="AVV122" s="5"/>
      <c r="AVW122" s="5"/>
      <c r="AVX122" s="5"/>
      <c r="AVY122" s="5"/>
      <c r="AVZ122" s="5"/>
      <c r="AWA122" s="5"/>
      <c r="AWB122" s="5"/>
      <c r="AWC122" s="5"/>
      <c r="AWD122" s="5"/>
      <c r="AWE122" s="5"/>
      <c r="AWF122" s="5"/>
      <c r="AWG122" s="5"/>
      <c r="AWH122" s="5"/>
      <c r="AWI122" s="5"/>
      <c r="AWJ122" s="5"/>
      <c r="AWK122" s="5"/>
      <c r="AWL122" s="5"/>
      <c r="AWM122" s="5"/>
      <c r="AWN122" s="5"/>
      <c r="AWO122" s="5"/>
      <c r="AWP122" s="5"/>
      <c r="AWQ122" s="5"/>
      <c r="AWR122" s="5"/>
      <c r="AWS122" s="5"/>
      <c r="AWT122" s="5"/>
      <c r="AWU122" s="5"/>
      <c r="AWV122" s="5"/>
      <c r="AWW122" s="5"/>
      <c r="AWX122" s="5"/>
      <c r="AWY122" s="5"/>
      <c r="AWZ122" s="5"/>
      <c r="AXA122" s="5"/>
      <c r="AXB122" s="5"/>
      <c r="AXC122" s="5"/>
      <c r="AXD122" s="5"/>
      <c r="AXE122" s="5"/>
      <c r="AXF122" s="5"/>
      <c r="AXG122" s="5"/>
      <c r="AXH122" s="5"/>
      <c r="AXI122" s="5"/>
      <c r="AXJ122" s="5"/>
      <c r="AXK122" s="5"/>
      <c r="AXL122" s="5"/>
      <c r="AXM122" s="5"/>
      <c r="AXN122" s="5"/>
      <c r="AXO122" s="5"/>
      <c r="AXP122" s="5"/>
      <c r="AXQ122" s="5"/>
      <c r="AXR122" s="5"/>
      <c r="AXS122" s="5"/>
      <c r="AXT122" s="5"/>
      <c r="AXU122" s="5"/>
      <c r="AXV122" s="5"/>
      <c r="AXW122" s="5"/>
      <c r="AXX122" s="5"/>
      <c r="AXY122" s="5"/>
      <c r="AXZ122" s="5"/>
      <c r="AYA122" s="5"/>
      <c r="AYB122" s="5"/>
      <c r="AYC122" s="5"/>
      <c r="AYD122" s="5"/>
      <c r="AYE122" s="5"/>
      <c r="AYF122" s="5"/>
      <c r="AYG122" s="5"/>
      <c r="AYH122" s="5"/>
      <c r="AYI122" s="5"/>
      <c r="AYJ122" s="5"/>
      <c r="AYK122" s="5"/>
      <c r="AYL122" s="5"/>
      <c r="AYM122" s="5"/>
      <c r="AYN122" s="5"/>
      <c r="AYO122" s="5"/>
      <c r="AYP122" s="5"/>
      <c r="AYQ122" s="5"/>
      <c r="AYR122" s="5"/>
      <c r="AYS122" s="5"/>
      <c r="AYT122" s="5"/>
      <c r="AYU122" s="5"/>
      <c r="AYV122" s="5"/>
      <c r="AYW122" s="5"/>
      <c r="AYX122" s="5"/>
      <c r="AYY122" s="5"/>
      <c r="AYZ122" s="5"/>
      <c r="AZA122" s="5"/>
      <c r="AZB122" s="5"/>
      <c r="AZC122" s="5"/>
      <c r="AZD122" s="5"/>
      <c r="AZE122" s="5"/>
      <c r="AZF122" s="5"/>
      <c r="AZG122" s="5"/>
      <c r="AZH122" s="5"/>
      <c r="AZI122" s="5"/>
      <c r="AZJ122" s="5"/>
      <c r="AZK122" s="5"/>
      <c r="AZL122" s="5"/>
      <c r="AZM122" s="5"/>
      <c r="AZN122" s="5"/>
      <c r="AZO122" s="5"/>
      <c r="AZP122" s="5"/>
      <c r="AZQ122" s="5"/>
      <c r="AZR122" s="5"/>
      <c r="AZS122" s="5"/>
      <c r="AZT122" s="5"/>
      <c r="AZU122" s="5"/>
      <c r="AZV122" s="5"/>
      <c r="AZW122" s="5"/>
      <c r="AZX122" s="5"/>
      <c r="AZY122" s="5"/>
      <c r="AZZ122" s="5"/>
      <c r="BAA122" s="5"/>
      <c r="BAB122" s="5"/>
      <c r="BAC122" s="5"/>
      <c r="BAD122" s="5"/>
      <c r="BAE122" s="5"/>
      <c r="BAF122" s="5"/>
      <c r="BAG122" s="5"/>
      <c r="BAH122" s="5"/>
      <c r="BAI122" s="5"/>
      <c r="BAJ122" s="5"/>
      <c r="BAK122" s="5"/>
      <c r="BAL122" s="5"/>
      <c r="BAM122" s="5"/>
      <c r="BAN122" s="5"/>
      <c r="BAO122" s="5"/>
      <c r="BAP122" s="5"/>
      <c r="BAQ122" s="5"/>
      <c r="BAR122" s="5"/>
      <c r="BAS122" s="5"/>
      <c r="BAT122" s="5"/>
      <c r="BAU122" s="5"/>
      <c r="BAV122" s="5"/>
      <c r="BAW122" s="5"/>
      <c r="BAX122" s="5"/>
      <c r="BAY122" s="5"/>
      <c r="BAZ122" s="5"/>
      <c r="BBA122" s="5"/>
      <c r="BBB122" s="5"/>
      <c r="BBC122" s="5"/>
      <c r="BBD122" s="5"/>
      <c r="BBE122" s="5"/>
      <c r="BBF122" s="5"/>
      <c r="BBG122" s="5"/>
      <c r="BBH122" s="5"/>
      <c r="BBI122" s="5"/>
      <c r="BBJ122" s="5"/>
      <c r="BBK122" s="5"/>
      <c r="BBL122" s="5"/>
      <c r="BBM122" s="5"/>
      <c r="BBN122" s="5"/>
      <c r="BBO122" s="5"/>
      <c r="BBP122" s="5"/>
      <c r="BBQ122" s="5"/>
      <c r="BBR122" s="5"/>
      <c r="BBS122" s="5"/>
      <c r="BBT122" s="5"/>
      <c r="BBU122" s="5"/>
      <c r="BBV122" s="5"/>
      <c r="BBW122" s="5"/>
      <c r="BBX122" s="5"/>
      <c r="BBY122" s="5"/>
      <c r="BBZ122" s="5"/>
      <c r="BCA122" s="5"/>
      <c r="BCB122" s="5"/>
      <c r="BCC122" s="5"/>
      <c r="BCD122" s="5"/>
      <c r="BCE122" s="5"/>
      <c r="BCF122" s="5"/>
      <c r="BCG122" s="5"/>
      <c r="BCH122" s="5"/>
      <c r="BCI122" s="5"/>
      <c r="BCJ122" s="5"/>
      <c r="BCK122" s="5"/>
      <c r="BCL122" s="5"/>
      <c r="BCM122" s="5"/>
      <c r="BCN122" s="5"/>
      <c r="BCO122" s="5"/>
      <c r="BCP122" s="5"/>
      <c r="BCQ122" s="5"/>
      <c r="BCR122" s="5"/>
      <c r="BCS122" s="5"/>
      <c r="BCT122" s="5"/>
      <c r="BCU122" s="5"/>
      <c r="BCV122" s="5"/>
      <c r="BCW122" s="5"/>
      <c r="BCX122" s="5"/>
      <c r="BCY122" s="5"/>
      <c r="BCZ122" s="5"/>
      <c r="BDA122" s="5"/>
      <c r="BDB122" s="5"/>
      <c r="BDC122" s="5"/>
      <c r="BDD122" s="5"/>
      <c r="BDE122" s="5"/>
      <c r="BDF122" s="5"/>
      <c r="BDG122" s="5"/>
      <c r="BDH122" s="5"/>
      <c r="BDI122" s="5"/>
      <c r="BDJ122" s="5"/>
      <c r="BDK122" s="5"/>
      <c r="BDL122" s="5"/>
      <c r="BDM122" s="5"/>
      <c r="BDN122" s="5"/>
      <c r="BDO122" s="5"/>
      <c r="BDP122" s="5"/>
      <c r="BDQ122" s="5"/>
      <c r="BDR122" s="5"/>
      <c r="BDS122" s="5"/>
      <c r="BDT122" s="5"/>
      <c r="BDU122" s="5"/>
      <c r="BDV122" s="5"/>
      <c r="BDW122" s="5"/>
      <c r="BDX122" s="5"/>
      <c r="BDY122" s="5"/>
      <c r="BDZ122" s="5"/>
      <c r="BEA122" s="5"/>
      <c r="BEB122" s="5"/>
      <c r="BEC122" s="5"/>
      <c r="BED122" s="5"/>
      <c r="BEE122" s="5"/>
      <c r="BEF122" s="5"/>
      <c r="BEG122" s="5"/>
      <c r="BEH122" s="5"/>
      <c r="BEI122" s="5"/>
      <c r="BEJ122" s="5"/>
      <c r="BEK122" s="5"/>
      <c r="BEL122" s="5"/>
      <c r="BEM122" s="5"/>
      <c r="BEN122" s="5"/>
      <c r="BEO122" s="5"/>
      <c r="BEP122" s="5"/>
      <c r="BEQ122" s="5"/>
      <c r="BER122" s="5"/>
      <c r="BES122" s="5"/>
      <c r="BET122" s="5"/>
      <c r="BEU122" s="5"/>
      <c r="BEV122" s="5"/>
      <c r="BEW122" s="5"/>
      <c r="BEX122" s="5"/>
      <c r="BEY122" s="5"/>
      <c r="BEZ122" s="5"/>
      <c r="BFA122" s="5"/>
      <c r="BFB122" s="5"/>
      <c r="BFC122" s="5"/>
      <c r="BFD122" s="5"/>
      <c r="BFE122" s="5"/>
      <c r="BFF122" s="5"/>
      <c r="BFG122" s="5"/>
      <c r="BFH122" s="5"/>
      <c r="BFI122" s="5"/>
      <c r="BFJ122" s="5"/>
      <c r="BFK122" s="5"/>
      <c r="BFL122" s="5"/>
      <c r="BFM122" s="5"/>
      <c r="BFN122" s="5"/>
      <c r="BFO122" s="5"/>
      <c r="BFP122" s="5"/>
      <c r="BFQ122" s="5"/>
      <c r="BFR122" s="5"/>
      <c r="BFS122" s="5"/>
      <c r="BFT122" s="5"/>
      <c r="BFU122" s="5"/>
      <c r="BFV122" s="5"/>
      <c r="BFW122" s="5"/>
      <c r="BFX122" s="5"/>
      <c r="BFY122" s="5"/>
      <c r="BFZ122" s="5"/>
      <c r="BGA122" s="5"/>
      <c r="BGB122" s="5"/>
      <c r="BGC122" s="5"/>
      <c r="BGD122" s="5"/>
      <c r="BGE122" s="5"/>
      <c r="BGF122" s="5"/>
      <c r="BGG122" s="5"/>
      <c r="BGH122" s="5"/>
      <c r="BGI122" s="5"/>
      <c r="BGJ122" s="5"/>
      <c r="BGK122" s="5"/>
      <c r="BGL122" s="5"/>
      <c r="BGM122" s="5"/>
      <c r="BGN122" s="5"/>
      <c r="BGO122" s="5"/>
      <c r="BGP122" s="5"/>
      <c r="BGQ122" s="5"/>
      <c r="BGR122" s="5"/>
      <c r="BGS122" s="5"/>
      <c r="BGT122" s="5"/>
      <c r="BGU122" s="5"/>
      <c r="BGV122" s="5"/>
      <c r="BGW122" s="5"/>
      <c r="BGX122" s="5"/>
      <c r="BGY122" s="5"/>
      <c r="BGZ122" s="5"/>
      <c r="BHA122" s="5"/>
      <c r="BHB122" s="5"/>
      <c r="BHC122" s="5"/>
      <c r="BHD122" s="5"/>
      <c r="BHE122" s="5"/>
      <c r="BHF122" s="5"/>
      <c r="BHG122" s="5"/>
      <c r="BHH122" s="5"/>
      <c r="BHI122" s="5"/>
      <c r="BHJ122" s="5"/>
      <c r="BHK122" s="5"/>
      <c r="BHL122" s="5"/>
      <c r="BHM122" s="5"/>
      <c r="BHN122" s="5"/>
      <c r="BHO122" s="5"/>
      <c r="BHP122" s="5"/>
      <c r="BHQ122" s="5"/>
      <c r="BHR122" s="5"/>
      <c r="BHS122" s="5"/>
      <c r="BHT122" s="5"/>
      <c r="BHU122" s="5"/>
      <c r="BHV122" s="5"/>
      <c r="BHW122" s="5"/>
      <c r="BHX122" s="5"/>
      <c r="BHY122" s="5"/>
      <c r="BHZ122" s="5"/>
      <c r="BIA122" s="5"/>
      <c r="BIB122" s="5"/>
      <c r="BIC122" s="5"/>
      <c r="BID122" s="5"/>
      <c r="BIE122" s="5"/>
      <c r="BIF122" s="5"/>
      <c r="BIG122" s="5"/>
      <c r="BIH122" s="5"/>
      <c r="BII122" s="5"/>
      <c r="BIJ122" s="5"/>
      <c r="BIK122" s="5"/>
      <c r="BIL122" s="5"/>
      <c r="BIM122" s="5"/>
      <c r="BIN122" s="5"/>
      <c r="BIO122" s="5"/>
      <c r="BIP122" s="5"/>
      <c r="BIQ122" s="5"/>
      <c r="BIR122" s="5"/>
      <c r="BIS122" s="5"/>
      <c r="BIT122" s="5"/>
      <c r="BIU122" s="5"/>
      <c r="BIV122" s="5"/>
      <c r="BIW122" s="5"/>
      <c r="BIX122" s="5"/>
      <c r="BIY122" s="5"/>
      <c r="BIZ122" s="5"/>
      <c r="BJA122" s="5"/>
      <c r="BJB122" s="5"/>
      <c r="BJC122" s="5"/>
      <c r="BJD122" s="5"/>
      <c r="BJE122" s="5"/>
      <c r="BJF122" s="5"/>
      <c r="BJG122" s="5"/>
      <c r="BJH122" s="5"/>
      <c r="BJI122" s="5"/>
      <c r="BJJ122" s="5"/>
      <c r="BJK122" s="5"/>
      <c r="BJL122" s="5"/>
      <c r="BJM122" s="5"/>
      <c r="BJN122" s="5"/>
      <c r="BJO122" s="5"/>
      <c r="BJP122" s="5"/>
      <c r="BJQ122" s="5"/>
      <c r="BJR122" s="5"/>
      <c r="BJS122" s="5"/>
      <c r="BJT122" s="5"/>
      <c r="BJU122" s="5"/>
      <c r="BJV122" s="5"/>
      <c r="BJW122" s="5"/>
      <c r="BJX122" s="5"/>
      <c r="BJY122" s="5"/>
      <c r="BJZ122" s="5"/>
      <c r="BKA122" s="5"/>
      <c r="BKB122" s="5"/>
      <c r="BKC122" s="5"/>
      <c r="BKD122" s="5"/>
      <c r="BKE122" s="5"/>
      <c r="BKF122" s="5"/>
      <c r="BKG122" s="5"/>
      <c r="BKH122" s="5"/>
      <c r="BKI122" s="5"/>
      <c r="BKJ122" s="5"/>
      <c r="BKK122" s="5"/>
      <c r="BKL122" s="5"/>
      <c r="BKM122" s="5"/>
      <c r="BKN122" s="5"/>
      <c r="BKO122" s="5"/>
      <c r="BKP122" s="5"/>
      <c r="BKQ122" s="5"/>
      <c r="BKR122" s="5"/>
      <c r="BKS122" s="5"/>
      <c r="BKT122" s="5"/>
      <c r="BKU122" s="5"/>
      <c r="BKV122" s="5"/>
      <c r="BKW122" s="5"/>
      <c r="BKX122" s="5"/>
      <c r="BKY122" s="5"/>
      <c r="BKZ122" s="5"/>
      <c r="BLA122" s="5"/>
      <c r="BLB122" s="5"/>
      <c r="BLC122" s="5"/>
      <c r="BLD122" s="5"/>
      <c r="BLE122" s="5"/>
      <c r="BLF122" s="5"/>
      <c r="BLG122" s="5"/>
      <c r="BLH122" s="5"/>
      <c r="BLI122" s="5"/>
      <c r="BLJ122" s="5"/>
      <c r="BLK122" s="5"/>
      <c r="BLL122" s="5"/>
      <c r="BLM122" s="5"/>
      <c r="BLN122" s="5"/>
      <c r="BLO122" s="5"/>
      <c r="BLP122" s="5"/>
      <c r="BLQ122" s="5"/>
      <c r="BLR122" s="5"/>
      <c r="BLS122" s="5"/>
      <c r="BLT122" s="5"/>
      <c r="BLU122" s="5"/>
      <c r="BLV122" s="5"/>
      <c r="BLW122" s="5"/>
      <c r="BLX122" s="5"/>
      <c r="BLY122" s="5"/>
      <c r="BLZ122" s="5"/>
      <c r="BMA122" s="5"/>
      <c r="BMB122" s="5"/>
      <c r="BMC122" s="5"/>
      <c r="BMD122" s="5"/>
      <c r="BME122" s="5"/>
      <c r="BMF122" s="5"/>
      <c r="BMG122" s="5"/>
      <c r="BMH122" s="5"/>
      <c r="BMI122" s="5"/>
      <c r="BMJ122" s="5"/>
      <c r="BMK122" s="5"/>
      <c r="BML122" s="5"/>
      <c r="BMM122" s="5"/>
      <c r="BMN122" s="5"/>
      <c r="BMO122" s="5"/>
      <c r="BMP122" s="5"/>
      <c r="BMQ122" s="5"/>
      <c r="BMR122" s="5"/>
      <c r="BMS122" s="5"/>
      <c r="BMT122" s="5"/>
      <c r="BMU122" s="5"/>
      <c r="BMV122" s="5"/>
      <c r="BMW122" s="5"/>
      <c r="BMX122" s="5"/>
      <c r="BMY122" s="5"/>
      <c r="BMZ122" s="5"/>
      <c r="BNA122" s="5"/>
      <c r="BNB122" s="5"/>
      <c r="BNC122" s="5"/>
      <c r="BND122" s="5"/>
      <c r="BNE122" s="5"/>
      <c r="BNF122" s="5"/>
      <c r="BNG122" s="5"/>
      <c r="BNH122" s="5"/>
      <c r="BNI122" s="5"/>
      <c r="BNJ122" s="5"/>
      <c r="BNK122" s="5"/>
      <c r="BNL122" s="5"/>
      <c r="BNM122" s="5"/>
      <c r="BNN122" s="5"/>
      <c r="BNO122" s="5"/>
      <c r="BNP122" s="5"/>
      <c r="BNQ122" s="5"/>
      <c r="BNR122" s="5"/>
      <c r="BNS122" s="5"/>
      <c r="BNT122" s="5"/>
      <c r="BNU122" s="5"/>
      <c r="BNV122" s="5"/>
      <c r="BNW122" s="5"/>
      <c r="BNX122" s="5"/>
      <c r="BNY122" s="5"/>
      <c r="BNZ122" s="5"/>
      <c r="BOA122" s="5"/>
      <c r="BOB122" s="5"/>
      <c r="BOC122" s="5"/>
      <c r="BOD122" s="5"/>
      <c r="BOE122" s="5"/>
      <c r="BOF122" s="5"/>
      <c r="BOG122" s="5"/>
      <c r="BOH122" s="5"/>
      <c r="BOI122" s="5"/>
      <c r="BOJ122" s="5"/>
      <c r="BOK122" s="5"/>
      <c r="BOL122" s="5"/>
      <c r="BOM122" s="5"/>
      <c r="BON122" s="5"/>
      <c r="BOO122" s="5"/>
      <c r="BOP122" s="5"/>
      <c r="BOQ122" s="5"/>
      <c r="BOR122" s="5"/>
      <c r="BOS122" s="5"/>
      <c r="BOT122" s="5"/>
      <c r="BOU122" s="5"/>
      <c r="BOV122" s="5"/>
      <c r="BOW122" s="5"/>
      <c r="BOX122" s="5"/>
      <c r="BOY122" s="5"/>
      <c r="BOZ122" s="5"/>
      <c r="BPA122" s="5"/>
      <c r="BPB122" s="5"/>
      <c r="BPC122" s="5"/>
      <c r="BPD122" s="5"/>
      <c r="BPE122" s="5"/>
      <c r="BPF122" s="5"/>
      <c r="BPG122" s="5"/>
      <c r="BPH122" s="5"/>
      <c r="BPI122" s="5"/>
      <c r="BPJ122" s="5"/>
      <c r="BPK122" s="5"/>
      <c r="BPL122" s="5"/>
      <c r="BPM122" s="5"/>
      <c r="BPN122" s="5"/>
      <c r="BPO122" s="5"/>
      <c r="BPP122" s="5"/>
      <c r="BPQ122" s="5"/>
      <c r="BPR122" s="5"/>
      <c r="BPS122" s="5"/>
      <c r="BPT122" s="5"/>
      <c r="BPU122" s="5"/>
      <c r="BPV122" s="5"/>
      <c r="BPW122" s="5"/>
      <c r="BPX122" s="5"/>
      <c r="BPY122" s="5"/>
      <c r="BPZ122" s="5"/>
      <c r="BQA122" s="5"/>
      <c r="BQB122" s="5"/>
      <c r="BQC122" s="5"/>
      <c r="BQD122" s="5"/>
      <c r="BQE122" s="5"/>
      <c r="BQF122" s="5"/>
      <c r="BQG122" s="5"/>
      <c r="BQH122" s="5"/>
      <c r="BQI122" s="5"/>
      <c r="BQJ122" s="5"/>
      <c r="BQK122" s="5"/>
      <c r="BQL122" s="5"/>
      <c r="BQM122" s="5"/>
      <c r="BQN122" s="5"/>
      <c r="BQO122" s="5"/>
      <c r="BQP122" s="5"/>
      <c r="BQQ122" s="5"/>
      <c r="BQR122" s="5"/>
      <c r="BQS122" s="5"/>
      <c r="BQT122" s="5"/>
      <c r="BQU122" s="5"/>
      <c r="BQV122" s="5"/>
      <c r="BQW122" s="5"/>
      <c r="BQX122" s="5"/>
      <c r="BQY122" s="5"/>
      <c r="BQZ122" s="5"/>
      <c r="BRA122" s="5"/>
      <c r="BRB122" s="5"/>
      <c r="BRC122" s="5"/>
      <c r="BRD122" s="5"/>
      <c r="BRE122" s="5"/>
      <c r="BRF122" s="5"/>
      <c r="BRG122" s="5"/>
      <c r="BRH122" s="5"/>
      <c r="BRI122" s="5"/>
      <c r="BRJ122" s="5"/>
      <c r="BRK122" s="5"/>
      <c r="BRL122" s="5"/>
      <c r="BRM122" s="5"/>
      <c r="BRN122" s="5"/>
      <c r="BRO122" s="5"/>
      <c r="BRP122" s="5"/>
      <c r="BRQ122" s="5"/>
      <c r="BRR122" s="5"/>
      <c r="BRS122" s="5"/>
      <c r="BRT122" s="5"/>
      <c r="BRU122" s="5"/>
      <c r="BRV122" s="5"/>
      <c r="BRW122" s="5"/>
      <c r="BRX122" s="5"/>
      <c r="BRY122" s="5"/>
      <c r="BRZ122" s="5"/>
      <c r="BSA122" s="5"/>
      <c r="BSB122" s="5"/>
      <c r="BSC122" s="5"/>
      <c r="BSD122" s="5"/>
      <c r="BSE122" s="5"/>
      <c r="BSF122" s="5"/>
      <c r="BSG122" s="5"/>
      <c r="BSH122" s="5"/>
      <c r="BSI122" s="5"/>
      <c r="BSJ122" s="5"/>
      <c r="BSK122" s="5"/>
      <c r="BSL122" s="5"/>
      <c r="BSM122" s="5"/>
      <c r="BSN122" s="5"/>
      <c r="BSO122" s="5"/>
      <c r="BSP122" s="5"/>
      <c r="BSQ122" s="5"/>
      <c r="BSR122" s="5"/>
      <c r="BSS122" s="5"/>
      <c r="BST122" s="5"/>
      <c r="BSU122" s="5"/>
      <c r="BSV122" s="5"/>
      <c r="BSW122" s="5"/>
      <c r="BSX122" s="5"/>
      <c r="BSY122" s="5"/>
      <c r="BSZ122" s="5"/>
      <c r="BTA122" s="5"/>
      <c r="BTB122" s="5"/>
      <c r="BTC122" s="5"/>
      <c r="BTD122" s="5"/>
      <c r="BTE122" s="5"/>
      <c r="BTF122" s="5"/>
      <c r="BTG122" s="5"/>
      <c r="BTH122" s="5"/>
      <c r="BTI122" s="5"/>
      <c r="BTJ122" s="5"/>
      <c r="BTK122" s="5"/>
      <c r="BTL122" s="5"/>
      <c r="BTM122" s="5"/>
      <c r="BTN122" s="5"/>
      <c r="BTO122" s="5"/>
      <c r="BTP122" s="5"/>
      <c r="BTQ122" s="5"/>
      <c r="BTR122" s="5"/>
      <c r="BTS122" s="5"/>
      <c r="BTT122" s="5"/>
      <c r="BTU122" s="5"/>
      <c r="BTV122" s="5"/>
      <c r="BTW122" s="5"/>
      <c r="BTX122" s="5"/>
      <c r="BTY122" s="5"/>
      <c r="BTZ122" s="5"/>
      <c r="BUA122" s="5"/>
      <c r="BUB122" s="5"/>
      <c r="BUC122" s="5"/>
      <c r="BUD122" s="5"/>
      <c r="BUE122" s="5"/>
      <c r="BUF122" s="5"/>
      <c r="BUG122" s="5"/>
      <c r="BUH122" s="5"/>
      <c r="BUI122" s="5"/>
      <c r="BUJ122" s="5"/>
      <c r="BUK122" s="5"/>
      <c r="BUL122" s="5"/>
      <c r="BUM122" s="5"/>
      <c r="BUN122" s="5"/>
      <c r="BUO122" s="5"/>
      <c r="BUP122" s="5"/>
      <c r="BUQ122" s="5"/>
      <c r="BUR122" s="5"/>
      <c r="BUS122" s="5"/>
      <c r="BUT122" s="5"/>
      <c r="BUU122" s="5"/>
      <c r="BUV122" s="5"/>
      <c r="BUW122" s="5"/>
      <c r="BUX122" s="5"/>
      <c r="BUY122" s="5"/>
      <c r="BUZ122" s="5"/>
      <c r="BVA122" s="5"/>
      <c r="BVB122" s="5"/>
      <c r="BVC122" s="5"/>
      <c r="BVD122" s="5"/>
      <c r="BVE122" s="5"/>
      <c r="BVF122" s="5"/>
      <c r="BVG122" s="5"/>
      <c r="BVH122" s="5"/>
      <c r="BVI122" s="5"/>
      <c r="BVJ122" s="5"/>
      <c r="BVK122" s="5"/>
      <c r="BVL122" s="5"/>
      <c r="BVM122" s="5"/>
      <c r="BVN122" s="5"/>
      <c r="BVO122" s="5"/>
      <c r="BVP122" s="5"/>
      <c r="BVQ122" s="5"/>
      <c r="BVR122" s="5"/>
      <c r="BVS122" s="5"/>
      <c r="BVT122" s="5"/>
      <c r="BVU122" s="5"/>
      <c r="BVV122" s="5"/>
      <c r="BVW122" s="5"/>
      <c r="BVX122" s="5"/>
      <c r="BVY122" s="5"/>
      <c r="BVZ122" s="5"/>
      <c r="BWA122" s="5"/>
      <c r="BWB122" s="5"/>
      <c r="BWC122" s="5"/>
      <c r="BWD122" s="5"/>
      <c r="BWE122" s="5"/>
      <c r="BWF122" s="5"/>
      <c r="BWG122" s="5"/>
      <c r="BWH122" s="5"/>
      <c r="BWI122" s="5"/>
      <c r="BWJ122" s="5"/>
      <c r="BWK122" s="5"/>
      <c r="BWL122" s="5"/>
      <c r="BWM122" s="5"/>
      <c r="BWN122" s="5"/>
      <c r="BWO122" s="5"/>
      <c r="BWP122" s="5"/>
      <c r="BWQ122" s="5"/>
      <c r="BWR122" s="5"/>
      <c r="BWS122" s="5"/>
      <c r="BWT122" s="5"/>
      <c r="BWU122" s="5"/>
      <c r="BWV122" s="5"/>
      <c r="BWW122" s="5"/>
      <c r="BWX122" s="5"/>
      <c r="BWY122" s="5"/>
      <c r="BWZ122" s="5"/>
      <c r="BXA122" s="5"/>
      <c r="BXB122" s="5"/>
      <c r="BXC122" s="5"/>
      <c r="BXD122" s="5"/>
      <c r="BXE122" s="5"/>
      <c r="BXF122" s="5"/>
      <c r="BXG122" s="5"/>
      <c r="BXH122" s="5"/>
      <c r="BXI122" s="5"/>
      <c r="BXJ122" s="5"/>
      <c r="BXK122" s="5"/>
      <c r="BXL122" s="5"/>
      <c r="BXM122" s="5"/>
      <c r="BXN122" s="5"/>
      <c r="BXO122" s="5"/>
      <c r="BXP122" s="5"/>
      <c r="BXQ122" s="5"/>
      <c r="BXR122" s="5"/>
      <c r="BXS122" s="5"/>
      <c r="BXT122" s="5"/>
      <c r="BXU122" s="5"/>
      <c r="BXV122" s="5"/>
      <c r="BXW122" s="5"/>
      <c r="BXX122" s="5"/>
      <c r="BXY122" s="5"/>
      <c r="BXZ122" s="5"/>
      <c r="BYA122" s="5"/>
      <c r="BYB122" s="5"/>
      <c r="BYC122" s="5"/>
      <c r="BYD122" s="5"/>
      <c r="BYE122" s="5"/>
      <c r="BYF122" s="5"/>
      <c r="BYG122" s="5"/>
      <c r="BYH122" s="5"/>
      <c r="BYI122" s="5"/>
      <c r="BYJ122" s="5"/>
      <c r="BYK122" s="5"/>
      <c r="BYL122" s="5"/>
      <c r="BYM122" s="5"/>
      <c r="BYN122" s="5"/>
      <c r="BYO122" s="5"/>
      <c r="BYP122" s="5"/>
      <c r="BYQ122" s="5"/>
      <c r="BYR122" s="5"/>
      <c r="BYS122" s="5"/>
      <c r="BYT122" s="5"/>
      <c r="BYU122" s="5"/>
      <c r="BYV122" s="5"/>
      <c r="BYW122" s="5"/>
      <c r="BYX122" s="5"/>
      <c r="BYY122" s="5"/>
      <c r="BYZ122" s="5"/>
      <c r="BZA122" s="5"/>
      <c r="BZB122" s="5"/>
      <c r="BZC122" s="5"/>
      <c r="BZD122" s="5"/>
      <c r="BZE122" s="5"/>
      <c r="BZF122" s="5"/>
      <c r="BZG122" s="5"/>
      <c r="BZH122" s="5"/>
      <c r="BZI122" s="5"/>
      <c r="BZJ122" s="5"/>
      <c r="BZK122" s="5"/>
      <c r="BZL122" s="5"/>
      <c r="BZM122" s="5"/>
      <c r="BZN122" s="5"/>
      <c r="BZO122" s="5"/>
      <c r="BZP122" s="5"/>
      <c r="BZQ122" s="5"/>
      <c r="BZR122" s="5"/>
      <c r="BZS122" s="5"/>
      <c r="BZT122" s="5"/>
      <c r="BZU122" s="5"/>
      <c r="BZV122" s="5"/>
      <c r="BZW122" s="5"/>
      <c r="BZX122" s="5"/>
      <c r="BZY122" s="5"/>
      <c r="BZZ122" s="5"/>
      <c r="CAA122" s="5"/>
      <c r="CAB122" s="5"/>
      <c r="CAC122" s="5"/>
      <c r="CAD122" s="5"/>
      <c r="CAE122" s="5"/>
      <c r="CAF122" s="5"/>
      <c r="CAG122" s="5"/>
      <c r="CAH122" s="5"/>
      <c r="CAI122" s="5"/>
      <c r="CAJ122" s="5"/>
      <c r="CAK122" s="5"/>
      <c r="CAL122" s="5"/>
      <c r="CAM122" s="5"/>
      <c r="CAN122" s="5"/>
      <c r="CAO122" s="5"/>
      <c r="CAP122" s="5"/>
      <c r="CAQ122" s="5"/>
      <c r="CAR122" s="5"/>
      <c r="CAS122" s="5"/>
      <c r="CAT122" s="5"/>
      <c r="CAU122" s="5"/>
      <c r="CAV122" s="5"/>
      <c r="CAW122" s="5"/>
      <c r="CAX122" s="5"/>
      <c r="CAY122" s="5"/>
      <c r="CAZ122" s="5"/>
      <c r="CBA122" s="5"/>
      <c r="CBB122" s="5"/>
      <c r="CBC122" s="5"/>
      <c r="CBD122" s="5"/>
      <c r="CBE122" s="5"/>
      <c r="CBF122" s="5"/>
      <c r="CBG122" s="5"/>
      <c r="CBH122" s="5"/>
      <c r="CBI122" s="5"/>
      <c r="CBJ122" s="5"/>
      <c r="CBK122" s="5"/>
      <c r="CBL122" s="5"/>
      <c r="CBM122" s="5"/>
      <c r="CBN122" s="5"/>
      <c r="CBO122" s="5"/>
      <c r="CBP122" s="5"/>
      <c r="CBQ122" s="5"/>
      <c r="CBR122" s="5"/>
      <c r="CBS122" s="5"/>
      <c r="CBT122" s="5"/>
      <c r="CBU122" s="5"/>
      <c r="CBV122" s="5"/>
      <c r="CBW122" s="5"/>
      <c r="CBX122" s="5"/>
      <c r="CBY122" s="5"/>
      <c r="CBZ122" s="5"/>
      <c r="CCA122" s="5"/>
      <c r="CCB122" s="5"/>
      <c r="CCC122" s="5"/>
      <c r="CCD122" s="5"/>
      <c r="CCE122" s="5"/>
      <c r="CCF122" s="5"/>
      <c r="CCG122" s="5"/>
      <c r="CCH122" s="5"/>
      <c r="CCI122" s="5"/>
      <c r="CCJ122" s="5"/>
      <c r="CCK122" s="5"/>
      <c r="CCL122" s="5"/>
      <c r="CCM122" s="5"/>
      <c r="CCN122" s="5"/>
      <c r="CCO122" s="5"/>
      <c r="CCP122" s="5"/>
      <c r="CCQ122" s="5"/>
      <c r="CCR122" s="5"/>
      <c r="CCS122" s="5"/>
      <c r="CCT122" s="5"/>
      <c r="CCU122" s="5"/>
      <c r="CCV122" s="5"/>
      <c r="CCW122" s="5"/>
      <c r="CCX122" s="5"/>
      <c r="CCY122" s="5"/>
      <c r="CCZ122" s="5"/>
      <c r="CDA122" s="5"/>
      <c r="CDB122" s="5"/>
      <c r="CDC122" s="5"/>
      <c r="CDD122" s="5"/>
      <c r="CDE122" s="5"/>
      <c r="CDF122" s="5"/>
      <c r="CDG122" s="5"/>
      <c r="CDH122" s="5"/>
      <c r="CDI122" s="5"/>
      <c r="CDJ122" s="5"/>
      <c r="CDK122" s="5"/>
      <c r="CDL122" s="5"/>
      <c r="CDM122" s="5"/>
      <c r="CDN122" s="5"/>
      <c r="CDO122" s="5"/>
      <c r="CDP122" s="5"/>
      <c r="CDQ122" s="5"/>
      <c r="CDR122" s="5"/>
      <c r="CDS122" s="5"/>
      <c r="CDT122" s="5"/>
      <c r="CDU122" s="5"/>
      <c r="CDV122" s="5"/>
      <c r="CDW122" s="5"/>
      <c r="CDX122" s="5"/>
      <c r="CDY122" s="5"/>
      <c r="CDZ122" s="5"/>
      <c r="CEA122" s="5"/>
      <c r="CEB122" s="5"/>
      <c r="CEC122" s="5"/>
      <c r="CED122" s="5"/>
      <c r="CEE122" s="5"/>
      <c r="CEF122" s="5"/>
      <c r="CEG122" s="5"/>
      <c r="CEH122" s="5"/>
      <c r="CEI122" s="5"/>
      <c r="CEJ122" s="5"/>
      <c r="CEK122" s="5"/>
      <c r="CEL122" s="5"/>
      <c r="CEM122" s="5"/>
      <c r="CEN122" s="5"/>
      <c r="CEO122" s="5"/>
      <c r="CEP122" s="5"/>
      <c r="CEQ122" s="5"/>
      <c r="CER122" s="5"/>
      <c r="CES122" s="5"/>
      <c r="CET122" s="5"/>
      <c r="CEU122" s="5"/>
      <c r="CEV122" s="5"/>
      <c r="CEW122" s="5"/>
      <c r="CEX122" s="5"/>
      <c r="CEY122" s="5"/>
      <c r="CEZ122" s="5"/>
      <c r="CFA122" s="5"/>
      <c r="CFB122" s="5"/>
      <c r="CFC122" s="5"/>
      <c r="CFD122" s="5"/>
      <c r="CFE122" s="5"/>
      <c r="CFF122" s="5"/>
      <c r="CFG122" s="5"/>
      <c r="CFH122" s="5"/>
      <c r="CFI122" s="5"/>
      <c r="CFJ122" s="5"/>
      <c r="CFK122" s="5"/>
      <c r="CFL122" s="5"/>
      <c r="CFM122" s="5"/>
      <c r="CFN122" s="5"/>
      <c r="CFO122" s="5"/>
      <c r="CFP122" s="5"/>
      <c r="CFQ122" s="5"/>
      <c r="CFR122" s="5"/>
      <c r="CFS122" s="5"/>
      <c r="CFT122" s="5"/>
      <c r="CFU122" s="5"/>
      <c r="CFV122" s="5"/>
      <c r="CFW122" s="5"/>
      <c r="CFX122" s="5"/>
      <c r="CFY122" s="5"/>
      <c r="CFZ122" s="5"/>
      <c r="CGA122" s="5"/>
      <c r="CGB122" s="5"/>
      <c r="CGC122" s="5"/>
      <c r="CGD122" s="5"/>
      <c r="CGE122" s="5"/>
      <c r="CGF122" s="5"/>
      <c r="CGG122" s="5"/>
      <c r="CGH122" s="5"/>
      <c r="CGI122" s="5"/>
      <c r="CGJ122" s="5"/>
      <c r="CGK122" s="5"/>
      <c r="CGL122" s="5"/>
      <c r="CGM122" s="5"/>
      <c r="CGN122" s="5"/>
      <c r="CGO122" s="5"/>
      <c r="CGP122" s="5"/>
      <c r="CGQ122" s="5"/>
      <c r="CGR122" s="5"/>
      <c r="CGS122" s="5"/>
      <c r="CGT122" s="5"/>
      <c r="CGU122" s="5"/>
      <c r="CGV122" s="5"/>
      <c r="CGW122" s="5"/>
      <c r="CGX122" s="5"/>
      <c r="CGY122" s="5"/>
      <c r="CGZ122" s="5"/>
      <c r="CHA122" s="5"/>
      <c r="CHB122" s="5"/>
      <c r="CHC122" s="5"/>
      <c r="CHD122" s="5"/>
      <c r="CHE122" s="5"/>
      <c r="CHF122" s="5"/>
      <c r="CHG122" s="5"/>
      <c r="CHH122" s="5"/>
      <c r="CHI122" s="5"/>
      <c r="CHJ122" s="5"/>
      <c r="CHK122" s="5"/>
      <c r="CHL122" s="5"/>
      <c r="CHM122" s="5"/>
      <c r="CHN122" s="5"/>
      <c r="CHO122" s="5"/>
      <c r="CHP122" s="5"/>
      <c r="CHQ122" s="5"/>
      <c r="CHR122" s="5"/>
      <c r="CHS122" s="5"/>
      <c r="CHT122" s="5"/>
      <c r="CHU122" s="5"/>
      <c r="CHV122" s="5"/>
      <c r="CHW122" s="5"/>
      <c r="CHX122" s="5"/>
      <c r="CHY122" s="5"/>
      <c r="CHZ122" s="5"/>
      <c r="CIA122" s="5"/>
      <c r="CIB122" s="5"/>
      <c r="CIC122" s="5"/>
      <c r="CID122" s="5"/>
      <c r="CIE122" s="5"/>
      <c r="CIF122" s="5"/>
      <c r="CIG122" s="5"/>
      <c r="CIH122" s="5"/>
      <c r="CII122" s="5"/>
      <c r="CIJ122" s="5"/>
      <c r="CIK122" s="5"/>
      <c r="CIL122" s="5"/>
      <c r="CIM122" s="5"/>
      <c r="CIN122" s="5"/>
      <c r="CIO122" s="5"/>
      <c r="CIP122" s="5"/>
      <c r="CIQ122" s="5"/>
      <c r="CIR122" s="5"/>
      <c r="CIS122" s="5"/>
      <c r="CIT122" s="5"/>
      <c r="CIU122" s="5"/>
      <c r="CIV122" s="5"/>
      <c r="CIW122" s="5"/>
      <c r="CIX122" s="5"/>
      <c r="CIY122" s="5"/>
      <c r="CIZ122" s="5"/>
      <c r="CJA122" s="5"/>
      <c r="CJB122" s="5"/>
      <c r="CJC122" s="5"/>
      <c r="CJD122" s="5"/>
      <c r="CJE122" s="5"/>
      <c r="CJF122" s="5"/>
      <c r="CJG122" s="5"/>
      <c r="CJH122" s="5"/>
      <c r="CJI122" s="5"/>
      <c r="CJJ122" s="5"/>
      <c r="CJK122" s="5"/>
      <c r="CJL122" s="5"/>
      <c r="CJM122" s="5"/>
      <c r="CJN122" s="5"/>
      <c r="CJO122" s="5"/>
      <c r="CJP122" s="5"/>
      <c r="CJQ122" s="5"/>
      <c r="CJR122" s="5"/>
      <c r="CJS122" s="5"/>
      <c r="CJT122" s="5"/>
      <c r="CJU122" s="5"/>
      <c r="CJV122" s="5"/>
      <c r="CJW122" s="5"/>
      <c r="CJX122" s="5"/>
      <c r="CJY122" s="5"/>
      <c r="CJZ122" s="5"/>
      <c r="CKA122" s="5"/>
      <c r="CKB122" s="5"/>
      <c r="CKC122" s="5"/>
      <c r="CKD122" s="5"/>
      <c r="CKE122" s="5"/>
      <c r="CKF122" s="5"/>
      <c r="CKG122" s="5"/>
      <c r="CKH122" s="5"/>
      <c r="CKI122" s="5"/>
      <c r="CKJ122" s="5"/>
      <c r="CKK122" s="5"/>
      <c r="CKL122" s="5"/>
      <c r="CKM122" s="5"/>
      <c r="CKN122" s="5"/>
      <c r="CKO122" s="5"/>
      <c r="CKP122" s="5"/>
      <c r="CKQ122" s="5"/>
      <c r="CKR122" s="5"/>
      <c r="CKS122" s="5"/>
      <c r="CKT122" s="5"/>
      <c r="CKU122" s="5"/>
      <c r="CKV122" s="5"/>
      <c r="CKW122" s="5"/>
      <c r="CKX122" s="5"/>
      <c r="CKY122" s="5"/>
      <c r="CKZ122" s="5"/>
      <c r="CLA122" s="5"/>
      <c r="CLB122" s="5"/>
      <c r="CLC122" s="5"/>
      <c r="CLD122" s="5"/>
      <c r="CLE122" s="5"/>
      <c r="CLF122" s="5"/>
      <c r="CLG122" s="5"/>
      <c r="CLH122" s="5"/>
      <c r="CLI122" s="5"/>
      <c r="CLJ122" s="5"/>
      <c r="CLK122" s="5"/>
      <c r="CLL122" s="5"/>
      <c r="CLM122" s="5"/>
      <c r="CLN122" s="5"/>
      <c r="CLO122" s="5"/>
      <c r="CLP122" s="5"/>
      <c r="CLQ122" s="5"/>
      <c r="CLR122" s="5"/>
      <c r="CLS122" s="5"/>
      <c r="CLT122" s="5"/>
      <c r="CLU122" s="5"/>
      <c r="CLV122" s="5"/>
      <c r="CLW122" s="5"/>
      <c r="CLX122" s="5"/>
      <c r="CLY122" s="5"/>
      <c r="CLZ122" s="5"/>
      <c r="CMA122" s="5"/>
      <c r="CMB122" s="5"/>
      <c r="CMC122" s="5"/>
      <c r="CMD122" s="5"/>
      <c r="CME122" s="5"/>
      <c r="CMF122" s="5"/>
      <c r="CMG122" s="5"/>
      <c r="CMH122" s="5"/>
      <c r="CMI122" s="5"/>
      <c r="CMJ122" s="5"/>
      <c r="CMK122" s="5"/>
      <c r="CML122" s="5"/>
      <c r="CMM122" s="5"/>
      <c r="CMN122" s="5"/>
      <c r="CMO122" s="5"/>
      <c r="CMP122" s="5"/>
      <c r="CMQ122" s="5"/>
      <c r="CMR122" s="5"/>
      <c r="CMS122" s="5"/>
      <c r="CMT122" s="5"/>
      <c r="CMU122" s="5"/>
      <c r="CMV122" s="5"/>
      <c r="CMW122" s="5"/>
      <c r="CMX122" s="5"/>
      <c r="CMY122" s="5"/>
      <c r="CMZ122" s="5"/>
      <c r="CNA122" s="5"/>
      <c r="CNB122" s="5"/>
      <c r="CNC122" s="5"/>
      <c r="CND122" s="5"/>
      <c r="CNE122" s="5"/>
      <c r="CNF122" s="5"/>
      <c r="CNG122" s="5"/>
      <c r="CNH122" s="5"/>
      <c r="CNI122" s="5"/>
      <c r="CNJ122" s="5"/>
      <c r="CNK122" s="5"/>
      <c r="CNL122" s="5"/>
      <c r="CNM122" s="5"/>
      <c r="CNN122" s="5"/>
      <c r="CNO122" s="5"/>
      <c r="CNP122" s="5"/>
      <c r="CNQ122" s="5"/>
      <c r="CNR122" s="5"/>
      <c r="CNS122" s="5"/>
      <c r="CNT122" s="5"/>
      <c r="CNU122" s="5"/>
      <c r="CNV122" s="5"/>
      <c r="CNW122" s="5"/>
      <c r="CNX122" s="5"/>
      <c r="CNY122" s="5"/>
      <c r="CNZ122" s="5"/>
      <c r="COA122" s="5"/>
      <c r="COB122" s="5"/>
      <c r="COC122" s="5"/>
      <c r="COD122" s="5"/>
      <c r="COE122" s="5"/>
      <c r="COF122" s="5"/>
      <c r="COG122" s="5"/>
      <c r="COH122" s="5"/>
      <c r="COI122" s="5"/>
      <c r="COJ122" s="5"/>
      <c r="COK122" s="5"/>
      <c r="COL122" s="5"/>
      <c r="COM122" s="5"/>
      <c r="CON122" s="5"/>
      <c r="COO122" s="5"/>
      <c r="COP122" s="5"/>
      <c r="COQ122" s="5"/>
      <c r="COR122" s="5"/>
      <c r="COS122" s="5"/>
      <c r="COT122" s="5"/>
      <c r="COU122" s="5"/>
      <c r="COV122" s="5"/>
      <c r="COW122" s="5"/>
      <c r="COX122" s="5"/>
      <c r="COY122" s="5"/>
      <c r="COZ122" s="5"/>
      <c r="CPA122" s="5"/>
      <c r="CPB122" s="5"/>
      <c r="CPC122" s="5"/>
      <c r="CPD122" s="5"/>
      <c r="CPE122" s="5"/>
      <c r="CPF122" s="5"/>
      <c r="CPG122" s="5"/>
      <c r="CPH122" s="5"/>
      <c r="CPI122" s="5"/>
      <c r="CPJ122" s="5"/>
      <c r="CPK122" s="5"/>
      <c r="CPL122" s="5"/>
      <c r="CPM122" s="5"/>
      <c r="CPN122" s="5"/>
      <c r="CPO122" s="5"/>
      <c r="CPP122" s="5"/>
      <c r="CPQ122" s="5"/>
      <c r="CPR122" s="5"/>
      <c r="CPS122" s="5"/>
      <c r="CPT122" s="5"/>
      <c r="CPU122" s="5"/>
      <c r="CPV122" s="5"/>
      <c r="CPW122" s="5"/>
      <c r="CPX122" s="5"/>
      <c r="CPY122" s="5"/>
      <c r="CPZ122" s="5"/>
      <c r="CQA122" s="5"/>
      <c r="CQB122" s="5"/>
      <c r="CQC122" s="5"/>
      <c r="CQD122" s="5"/>
      <c r="CQE122" s="5"/>
      <c r="CQF122" s="5"/>
      <c r="CQG122" s="5"/>
      <c r="CQH122" s="5"/>
      <c r="CQI122" s="5"/>
      <c r="CQJ122" s="5"/>
      <c r="CQK122" s="5"/>
      <c r="CQL122" s="5"/>
      <c r="CQM122" s="5"/>
      <c r="CQN122" s="5"/>
      <c r="CQO122" s="5"/>
      <c r="CQP122" s="5"/>
      <c r="CQQ122" s="5"/>
      <c r="CQR122" s="5"/>
      <c r="CQS122" s="5"/>
      <c r="CQT122" s="5"/>
      <c r="CQU122" s="5"/>
      <c r="CQV122" s="5"/>
      <c r="CQW122" s="5"/>
      <c r="CQX122" s="5"/>
      <c r="CQY122" s="5"/>
      <c r="CQZ122" s="5"/>
      <c r="CRA122" s="5"/>
      <c r="CRB122" s="5"/>
      <c r="CRC122" s="5"/>
      <c r="CRD122" s="5"/>
      <c r="CRE122" s="5"/>
      <c r="CRF122" s="5"/>
      <c r="CRG122" s="5"/>
      <c r="CRH122" s="5"/>
      <c r="CRI122" s="5"/>
      <c r="CRJ122" s="5"/>
      <c r="CRK122" s="5"/>
      <c r="CRL122" s="5"/>
      <c r="CRM122" s="5"/>
      <c r="CRN122" s="5"/>
      <c r="CRO122" s="5"/>
      <c r="CRP122" s="5"/>
      <c r="CRQ122" s="5"/>
      <c r="CRR122" s="5"/>
      <c r="CRS122" s="5"/>
      <c r="CRT122" s="5"/>
      <c r="CRU122" s="5"/>
      <c r="CRV122" s="5"/>
      <c r="CRW122" s="5"/>
      <c r="CRX122" s="5"/>
      <c r="CRY122" s="5"/>
      <c r="CRZ122" s="5"/>
      <c r="CSA122" s="5"/>
      <c r="CSB122" s="5"/>
      <c r="CSC122" s="5"/>
      <c r="CSD122" s="5"/>
      <c r="CSE122" s="5"/>
      <c r="CSF122" s="5"/>
      <c r="CSG122" s="5"/>
      <c r="CSH122" s="5"/>
      <c r="CSI122" s="5"/>
      <c r="CSJ122" s="5"/>
      <c r="CSK122" s="5"/>
      <c r="CSL122" s="5"/>
      <c r="CSM122" s="5"/>
      <c r="CSN122" s="5"/>
      <c r="CSO122" s="5"/>
      <c r="CSP122" s="5"/>
      <c r="CSQ122" s="5"/>
      <c r="CSR122" s="5"/>
      <c r="CSS122" s="5"/>
      <c r="CST122" s="5"/>
      <c r="CSU122" s="5"/>
      <c r="CSV122" s="5"/>
      <c r="CSW122" s="5"/>
      <c r="CSX122" s="5"/>
      <c r="CSY122" s="5"/>
      <c r="CSZ122" s="5"/>
      <c r="CTA122" s="5"/>
      <c r="CTB122" s="5"/>
      <c r="CTC122" s="5"/>
      <c r="CTD122" s="5"/>
      <c r="CTE122" s="5"/>
      <c r="CTF122" s="5"/>
      <c r="CTG122" s="5"/>
      <c r="CTH122" s="5"/>
      <c r="CTI122" s="5"/>
      <c r="CTJ122" s="5"/>
      <c r="CTK122" s="5"/>
      <c r="CTL122" s="5"/>
      <c r="CTM122" s="5"/>
      <c r="CTN122" s="5"/>
      <c r="CTO122" s="5"/>
      <c r="CTP122" s="5"/>
      <c r="CTQ122" s="5"/>
      <c r="CTR122" s="5"/>
      <c r="CTS122" s="5"/>
      <c r="CTT122" s="5"/>
      <c r="CTU122" s="5"/>
      <c r="CTV122" s="5"/>
      <c r="CTW122" s="5"/>
      <c r="CTX122" s="5"/>
      <c r="CTY122" s="5"/>
      <c r="CTZ122" s="5"/>
      <c r="CUA122" s="5"/>
      <c r="CUB122" s="5"/>
      <c r="CUC122" s="5"/>
      <c r="CUD122" s="5"/>
      <c r="CUE122" s="5"/>
      <c r="CUF122" s="5"/>
      <c r="CUG122" s="5"/>
      <c r="CUH122" s="5"/>
      <c r="CUI122" s="5"/>
      <c r="CUJ122" s="5"/>
      <c r="CUK122" s="5"/>
      <c r="CUL122" s="5"/>
      <c r="CUM122" s="5"/>
      <c r="CUN122" s="5"/>
      <c r="CUO122" s="5"/>
      <c r="CUP122" s="5"/>
      <c r="CUQ122" s="5"/>
      <c r="CUR122" s="5"/>
      <c r="CUS122" s="5"/>
      <c r="CUT122" s="5"/>
      <c r="CUU122" s="5"/>
      <c r="CUV122" s="5"/>
      <c r="CUW122" s="5"/>
      <c r="CUX122" s="5"/>
      <c r="CUY122" s="5"/>
      <c r="CUZ122" s="5"/>
      <c r="CVA122" s="5"/>
      <c r="CVB122" s="5"/>
      <c r="CVC122" s="5"/>
      <c r="CVD122" s="5"/>
      <c r="CVE122" s="5"/>
      <c r="CVF122" s="5"/>
      <c r="CVG122" s="5"/>
      <c r="CVH122" s="5"/>
      <c r="CVI122" s="5"/>
      <c r="CVJ122" s="5"/>
      <c r="CVK122" s="5"/>
      <c r="CVL122" s="5"/>
      <c r="CVM122" s="5"/>
      <c r="CVN122" s="5"/>
      <c r="CVO122" s="5"/>
      <c r="CVP122" s="5"/>
      <c r="CVQ122" s="5"/>
      <c r="CVR122" s="5"/>
      <c r="CVS122" s="5"/>
      <c r="CVT122" s="5"/>
      <c r="CVU122" s="5"/>
      <c r="CVV122" s="5"/>
      <c r="CVW122" s="5"/>
      <c r="CVX122" s="5"/>
      <c r="CVY122" s="5"/>
      <c r="CVZ122" s="5"/>
      <c r="CWA122" s="5"/>
      <c r="CWB122" s="5"/>
      <c r="CWC122" s="5"/>
      <c r="CWD122" s="5"/>
      <c r="CWE122" s="5"/>
      <c r="CWF122" s="5"/>
      <c r="CWG122" s="5"/>
      <c r="CWH122" s="5"/>
      <c r="CWI122" s="5"/>
      <c r="CWJ122" s="5"/>
      <c r="CWK122" s="5"/>
      <c r="CWL122" s="5"/>
      <c r="CWM122" s="5"/>
      <c r="CWN122" s="5"/>
      <c r="CWO122" s="5"/>
      <c r="CWP122" s="5"/>
      <c r="CWQ122" s="5"/>
      <c r="CWR122" s="5"/>
      <c r="CWS122" s="5"/>
      <c r="CWT122" s="5"/>
      <c r="CWU122" s="5"/>
      <c r="CWV122" s="5"/>
      <c r="CWW122" s="5"/>
      <c r="CWX122" s="5"/>
      <c r="CWY122" s="5"/>
      <c r="CWZ122" s="5"/>
      <c r="CXA122" s="5"/>
      <c r="CXB122" s="5"/>
      <c r="CXC122" s="5"/>
      <c r="CXD122" s="5"/>
      <c r="CXE122" s="5"/>
      <c r="CXF122" s="5"/>
      <c r="CXG122" s="5"/>
      <c r="CXH122" s="5"/>
      <c r="CXI122" s="5"/>
      <c r="CXJ122" s="5"/>
      <c r="CXK122" s="5"/>
      <c r="CXL122" s="5"/>
      <c r="CXM122" s="5"/>
      <c r="CXN122" s="5"/>
      <c r="CXO122" s="5"/>
      <c r="CXP122" s="5"/>
      <c r="CXQ122" s="5"/>
      <c r="CXR122" s="5"/>
      <c r="CXS122" s="5"/>
      <c r="CXT122" s="5"/>
      <c r="CXU122" s="5"/>
      <c r="CXV122" s="5"/>
      <c r="CXW122" s="5"/>
      <c r="CXX122" s="5"/>
      <c r="CXY122" s="5"/>
      <c r="CXZ122" s="5"/>
      <c r="CYA122" s="5"/>
      <c r="CYB122" s="5"/>
      <c r="CYC122" s="5"/>
      <c r="CYD122" s="5"/>
      <c r="CYE122" s="5"/>
      <c r="CYF122" s="5"/>
      <c r="CYG122" s="5"/>
      <c r="CYH122" s="5"/>
      <c r="CYI122" s="5"/>
      <c r="CYJ122" s="5"/>
      <c r="CYK122" s="5"/>
      <c r="CYL122" s="5"/>
      <c r="CYM122" s="5"/>
      <c r="CYN122" s="5"/>
      <c r="CYO122" s="5"/>
      <c r="CYP122" s="5"/>
      <c r="CYQ122" s="5"/>
      <c r="CYR122" s="5"/>
      <c r="CYS122" s="5"/>
      <c r="CYT122" s="5"/>
      <c r="CYU122" s="5"/>
      <c r="CYV122" s="5"/>
      <c r="CYW122" s="5"/>
      <c r="CYX122" s="5"/>
      <c r="CYY122" s="5"/>
      <c r="CYZ122" s="5"/>
      <c r="CZA122" s="5"/>
      <c r="CZB122" s="5"/>
      <c r="CZC122" s="5"/>
      <c r="CZD122" s="5"/>
      <c r="CZE122" s="5"/>
      <c r="CZF122" s="5"/>
      <c r="CZG122" s="5"/>
      <c r="CZH122" s="5"/>
      <c r="CZI122" s="5"/>
      <c r="CZJ122" s="5"/>
      <c r="CZK122" s="5"/>
      <c r="CZL122" s="5"/>
      <c r="CZM122" s="5"/>
      <c r="CZN122" s="5"/>
      <c r="CZO122" s="5"/>
      <c r="CZP122" s="5"/>
      <c r="CZQ122" s="5"/>
      <c r="CZR122" s="5"/>
      <c r="CZS122" s="5"/>
      <c r="CZT122" s="5"/>
      <c r="CZU122" s="5"/>
      <c r="CZV122" s="5"/>
      <c r="CZW122" s="5"/>
      <c r="CZX122" s="5"/>
      <c r="CZY122" s="5"/>
      <c r="CZZ122" s="5"/>
      <c r="DAA122" s="5"/>
      <c r="DAB122" s="5"/>
      <c r="DAC122" s="5"/>
      <c r="DAD122" s="5"/>
      <c r="DAE122" s="5"/>
      <c r="DAF122" s="5"/>
      <c r="DAG122" s="5"/>
      <c r="DAH122" s="5"/>
      <c r="DAI122" s="5"/>
      <c r="DAJ122" s="5"/>
      <c r="DAK122" s="5"/>
      <c r="DAL122" s="5"/>
      <c r="DAM122" s="5"/>
      <c r="DAN122" s="5"/>
      <c r="DAO122" s="5"/>
      <c r="DAP122" s="5"/>
      <c r="DAQ122" s="5"/>
      <c r="DAR122" s="5"/>
      <c r="DAS122" s="5"/>
      <c r="DAT122" s="5"/>
      <c r="DAU122" s="5"/>
      <c r="DAV122" s="5"/>
      <c r="DAW122" s="5"/>
      <c r="DAX122" s="5"/>
      <c r="DAY122" s="5"/>
      <c r="DAZ122" s="5"/>
      <c r="DBA122" s="5"/>
      <c r="DBB122" s="5"/>
      <c r="DBC122" s="5"/>
      <c r="DBD122" s="5"/>
      <c r="DBE122" s="5"/>
      <c r="DBF122" s="5"/>
      <c r="DBG122" s="5"/>
      <c r="DBH122" s="5"/>
      <c r="DBI122" s="5"/>
      <c r="DBJ122" s="5"/>
      <c r="DBK122" s="5"/>
      <c r="DBL122" s="5"/>
      <c r="DBM122" s="5"/>
      <c r="DBN122" s="5"/>
      <c r="DBO122" s="5"/>
      <c r="DBP122" s="5"/>
      <c r="DBQ122" s="5"/>
      <c r="DBR122" s="5"/>
      <c r="DBS122" s="5"/>
      <c r="DBT122" s="5"/>
      <c r="DBU122" s="5"/>
      <c r="DBV122" s="5"/>
      <c r="DBW122" s="5"/>
      <c r="DBX122" s="5"/>
      <c r="DBY122" s="5"/>
      <c r="DBZ122" s="5"/>
      <c r="DCA122" s="5"/>
      <c r="DCB122" s="5"/>
      <c r="DCC122" s="5"/>
      <c r="DCD122" s="5"/>
      <c r="DCE122" s="5"/>
      <c r="DCF122" s="5"/>
      <c r="DCG122" s="5"/>
      <c r="DCH122" s="5"/>
      <c r="DCI122" s="5"/>
      <c r="DCJ122" s="5"/>
      <c r="DCK122" s="5"/>
      <c r="DCL122" s="5"/>
      <c r="DCM122" s="5"/>
      <c r="DCN122" s="5"/>
      <c r="DCO122" s="5"/>
      <c r="DCP122" s="5"/>
      <c r="DCQ122" s="5"/>
      <c r="DCR122" s="5"/>
      <c r="DCS122" s="5"/>
      <c r="DCT122" s="5"/>
      <c r="DCU122" s="5"/>
      <c r="DCV122" s="5"/>
      <c r="DCW122" s="5"/>
      <c r="DCX122" s="5"/>
      <c r="DCY122" s="5"/>
      <c r="DCZ122" s="5"/>
      <c r="DDA122" s="5"/>
      <c r="DDB122" s="5"/>
      <c r="DDC122" s="5"/>
      <c r="DDD122" s="5"/>
      <c r="DDE122" s="5"/>
      <c r="DDF122" s="5"/>
      <c r="DDG122" s="5"/>
      <c r="DDH122" s="5"/>
      <c r="DDI122" s="5"/>
      <c r="DDJ122" s="5"/>
      <c r="DDK122" s="5"/>
      <c r="DDL122" s="5"/>
      <c r="DDM122" s="5"/>
      <c r="DDN122" s="5"/>
      <c r="DDO122" s="5"/>
      <c r="DDP122" s="5"/>
      <c r="DDQ122" s="5"/>
      <c r="DDR122" s="5"/>
      <c r="DDS122" s="5"/>
      <c r="DDT122" s="5"/>
      <c r="DDU122" s="5"/>
      <c r="DDV122" s="5"/>
      <c r="DDW122" s="5"/>
      <c r="DDX122" s="5"/>
      <c r="DDY122" s="5"/>
      <c r="DDZ122" s="5"/>
      <c r="DEA122" s="5"/>
      <c r="DEB122" s="5"/>
      <c r="DEC122" s="5"/>
      <c r="DED122" s="5"/>
      <c r="DEE122" s="5"/>
      <c r="DEF122" s="5"/>
      <c r="DEG122" s="5"/>
      <c r="DEH122" s="5"/>
      <c r="DEI122" s="5"/>
      <c r="DEJ122" s="5"/>
      <c r="DEK122" s="5"/>
      <c r="DEL122" s="5"/>
      <c r="DEM122" s="5"/>
      <c r="DEN122" s="5"/>
      <c r="DEO122" s="5"/>
      <c r="DEP122" s="5"/>
      <c r="DEQ122" s="5"/>
      <c r="DER122" s="5"/>
      <c r="DES122" s="5"/>
      <c r="DET122" s="5"/>
      <c r="DEU122" s="5"/>
      <c r="DEV122" s="5"/>
      <c r="DEW122" s="5"/>
      <c r="DEX122" s="5"/>
      <c r="DEY122" s="5"/>
      <c r="DEZ122" s="5"/>
      <c r="DFA122" s="5"/>
      <c r="DFB122" s="5"/>
      <c r="DFC122" s="5"/>
      <c r="DFD122" s="5"/>
      <c r="DFE122" s="5"/>
      <c r="DFF122" s="5"/>
      <c r="DFG122" s="5"/>
      <c r="DFH122" s="5"/>
      <c r="DFI122" s="5"/>
      <c r="DFJ122" s="5"/>
      <c r="DFK122" s="5"/>
      <c r="DFL122" s="5"/>
      <c r="DFM122" s="5"/>
      <c r="DFN122" s="5"/>
      <c r="DFO122" s="5"/>
      <c r="DFP122" s="5"/>
      <c r="DFQ122" s="5"/>
      <c r="DFR122" s="5"/>
      <c r="DFS122" s="5"/>
      <c r="DFT122" s="5"/>
      <c r="DFU122" s="5"/>
      <c r="DFV122" s="5"/>
      <c r="DFW122" s="5"/>
      <c r="DFX122" s="5"/>
      <c r="DFY122" s="5"/>
      <c r="DFZ122" s="5"/>
      <c r="DGA122" s="5"/>
      <c r="DGB122" s="5"/>
      <c r="DGC122" s="5"/>
      <c r="DGD122" s="5"/>
      <c r="DGE122" s="5"/>
      <c r="DGF122" s="5"/>
      <c r="DGG122" s="5"/>
      <c r="DGH122" s="5"/>
      <c r="DGI122" s="5"/>
      <c r="DGJ122" s="5"/>
      <c r="DGK122" s="5"/>
      <c r="DGL122" s="5"/>
      <c r="DGM122" s="5"/>
      <c r="DGN122" s="5"/>
      <c r="DGO122" s="5"/>
      <c r="DGP122" s="5"/>
      <c r="DGQ122" s="5"/>
      <c r="DGR122" s="5"/>
      <c r="DGS122" s="5"/>
      <c r="DGT122" s="5"/>
      <c r="DGU122" s="5"/>
      <c r="DGV122" s="5"/>
      <c r="DGW122" s="5"/>
      <c r="DGX122" s="5"/>
      <c r="DGY122" s="5"/>
      <c r="DGZ122" s="5"/>
      <c r="DHA122" s="5"/>
      <c r="DHB122" s="5"/>
      <c r="DHC122" s="5"/>
      <c r="DHD122" s="5"/>
      <c r="DHE122" s="5"/>
      <c r="DHF122" s="5"/>
      <c r="DHG122" s="5"/>
      <c r="DHH122" s="5"/>
      <c r="DHI122" s="5"/>
      <c r="DHJ122" s="5"/>
      <c r="DHK122" s="5"/>
      <c r="DHL122" s="5"/>
      <c r="DHM122" s="5"/>
      <c r="DHN122" s="5"/>
      <c r="DHO122" s="5"/>
      <c r="DHP122" s="5"/>
      <c r="DHQ122" s="5"/>
      <c r="DHR122" s="5"/>
      <c r="DHS122" s="5"/>
      <c r="DHT122" s="5"/>
      <c r="DHU122" s="5"/>
      <c r="DHV122" s="5"/>
      <c r="DHW122" s="5"/>
      <c r="DHX122" s="5"/>
      <c r="DHY122" s="5"/>
      <c r="DHZ122" s="5"/>
      <c r="DIA122" s="5"/>
      <c r="DIB122" s="5"/>
      <c r="DIC122" s="5"/>
      <c r="DID122" s="5"/>
      <c r="DIE122" s="5"/>
      <c r="DIF122" s="5"/>
      <c r="DIG122" s="5"/>
      <c r="DIH122" s="5"/>
      <c r="DII122" s="5"/>
      <c r="DIJ122" s="5"/>
      <c r="DIK122" s="5"/>
      <c r="DIL122" s="5"/>
      <c r="DIM122" s="5"/>
      <c r="DIN122" s="5"/>
      <c r="DIO122" s="5"/>
      <c r="DIP122" s="5"/>
      <c r="DIQ122" s="5"/>
      <c r="DIR122" s="5"/>
      <c r="DIS122" s="5"/>
      <c r="DIT122" s="5"/>
      <c r="DIU122" s="5"/>
      <c r="DIV122" s="5"/>
      <c r="DIW122" s="5"/>
      <c r="DIX122" s="5"/>
      <c r="DIY122" s="5"/>
      <c r="DIZ122" s="5"/>
      <c r="DJA122" s="5"/>
      <c r="DJB122" s="5"/>
      <c r="DJC122" s="5"/>
      <c r="DJD122" s="5"/>
      <c r="DJE122" s="5"/>
      <c r="DJF122" s="5"/>
      <c r="DJG122" s="5"/>
      <c r="DJH122" s="5"/>
      <c r="DJI122" s="5"/>
      <c r="DJJ122" s="5"/>
      <c r="DJK122" s="5"/>
      <c r="DJL122" s="5"/>
      <c r="DJM122" s="5"/>
      <c r="DJN122" s="5"/>
      <c r="DJO122" s="5"/>
      <c r="DJP122" s="5"/>
      <c r="DJQ122" s="5"/>
      <c r="DJR122" s="5"/>
      <c r="DJS122" s="5"/>
      <c r="DJT122" s="5"/>
      <c r="DJU122" s="5"/>
      <c r="DJV122" s="5"/>
      <c r="DJW122" s="5"/>
      <c r="DJX122" s="5"/>
      <c r="DJY122" s="5"/>
      <c r="DJZ122" s="5"/>
      <c r="DKA122" s="5"/>
      <c r="DKB122" s="5"/>
      <c r="DKC122" s="5"/>
      <c r="DKD122" s="5"/>
      <c r="DKE122" s="5"/>
      <c r="DKF122" s="5"/>
      <c r="DKG122" s="5"/>
      <c r="DKH122" s="5"/>
      <c r="DKI122" s="5"/>
      <c r="DKJ122" s="5"/>
      <c r="DKK122" s="5"/>
      <c r="DKL122" s="5"/>
      <c r="DKM122" s="5"/>
      <c r="DKN122" s="5"/>
      <c r="DKO122" s="5"/>
      <c r="DKP122" s="5"/>
      <c r="DKQ122" s="5"/>
      <c r="DKR122" s="5"/>
      <c r="DKS122" s="5"/>
      <c r="DKT122" s="5"/>
      <c r="DKU122" s="5"/>
      <c r="DKV122" s="5"/>
      <c r="DKW122" s="5"/>
      <c r="DKX122" s="5"/>
      <c r="DKY122" s="5"/>
      <c r="DKZ122" s="5"/>
      <c r="DLA122" s="5"/>
      <c r="DLB122" s="5"/>
      <c r="DLC122" s="5"/>
      <c r="DLD122" s="5"/>
      <c r="DLE122" s="5"/>
      <c r="DLF122" s="5"/>
      <c r="DLG122" s="5"/>
      <c r="DLH122" s="5"/>
      <c r="DLI122" s="5"/>
      <c r="DLJ122" s="5"/>
      <c r="DLK122" s="5"/>
      <c r="DLL122" s="5"/>
      <c r="DLM122" s="5"/>
      <c r="DLN122" s="5"/>
      <c r="DLO122" s="5"/>
      <c r="DLP122" s="5"/>
      <c r="DLQ122" s="5"/>
      <c r="DLR122" s="5"/>
      <c r="DLS122" s="5"/>
      <c r="DLT122" s="5"/>
      <c r="DLU122" s="5"/>
      <c r="DLV122" s="5"/>
      <c r="DLW122" s="5"/>
      <c r="DLX122" s="5"/>
      <c r="DLY122" s="5"/>
      <c r="DLZ122" s="5"/>
      <c r="DMA122" s="5"/>
      <c r="DMB122" s="5"/>
      <c r="DMC122" s="5"/>
      <c r="DMD122" s="5"/>
      <c r="DME122" s="5"/>
      <c r="DMF122" s="5"/>
      <c r="DMG122" s="5"/>
      <c r="DMH122" s="5"/>
      <c r="DMI122" s="5"/>
      <c r="DMJ122" s="5"/>
      <c r="DMK122" s="5"/>
      <c r="DML122" s="5"/>
      <c r="DMM122" s="5"/>
      <c r="DMN122" s="5"/>
      <c r="DMO122" s="5"/>
      <c r="DMP122" s="5"/>
      <c r="DMQ122" s="5"/>
      <c r="DMR122" s="5"/>
      <c r="DMS122" s="5"/>
      <c r="DMT122" s="5"/>
      <c r="DMU122" s="5"/>
      <c r="DMV122" s="5"/>
      <c r="DMW122" s="5"/>
      <c r="DMX122" s="5"/>
      <c r="DMY122" s="5"/>
      <c r="DMZ122" s="5"/>
      <c r="DNA122" s="5"/>
      <c r="DNB122" s="5"/>
      <c r="DNC122" s="5"/>
      <c r="DND122" s="5"/>
      <c r="DNE122" s="5"/>
      <c r="DNF122" s="5"/>
      <c r="DNG122" s="5"/>
      <c r="DNH122" s="5"/>
      <c r="DNI122" s="5"/>
      <c r="DNJ122" s="5"/>
      <c r="DNK122" s="5"/>
      <c r="DNL122" s="5"/>
      <c r="DNM122" s="5"/>
      <c r="DNN122" s="5"/>
      <c r="DNO122" s="5"/>
      <c r="DNP122" s="5"/>
      <c r="DNQ122" s="5"/>
      <c r="DNR122" s="5"/>
      <c r="DNS122" s="5"/>
      <c r="DNT122" s="5"/>
      <c r="DNU122" s="5"/>
      <c r="DNV122" s="5"/>
      <c r="DNW122" s="5"/>
      <c r="DNX122" s="5"/>
      <c r="DNY122" s="5"/>
      <c r="DNZ122" s="5"/>
      <c r="DOA122" s="5"/>
      <c r="DOB122" s="5"/>
      <c r="DOC122" s="5"/>
      <c r="DOD122" s="5"/>
      <c r="DOE122" s="5"/>
      <c r="DOF122" s="5"/>
      <c r="DOG122" s="5"/>
      <c r="DOH122" s="5"/>
      <c r="DOI122" s="5"/>
      <c r="DOJ122" s="5"/>
      <c r="DOK122" s="5"/>
      <c r="DOL122" s="5"/>
      <c r="DOM122" s="5"/>
      <c r="DON122" s="5"/>
      <c r="DOO122" s="5"/>
      <c r="DOP122" s="5"/>
      <c r="DOQ122" s="5"/>
      <c r="DOR122" s="5"/>
      <c r="DOS122" s="5"/>
      <c r="DOT122" s="5"/>
      <c r="DOU122" s="5"/>
      <c r="DOV122" s="5"/>
      <c r="DOW122" s="5"/>
      <c r="DOX122" s="5"/>
      <c r="DOY122" s="5"/>
      <c r="DOZ122" s="5"/>
      <c r="DPA122" s="5"/>
      <c r="DPB122" s="5"/>
      <c r="DPC122" s="5"/>
      <c r="DPD122" s="5"/>
      <c r="DPE122" s="5"/>
      <c r="DPF122" s="5"/>
      <c r="DPG122" s="5"/>
      <c r="DPH122" s="5"/>
      <c r="DPI122" s="5"/>
      <c r="DPJ122" s="5"/>
      <c r="DPK122" s="5"/>
      <c r="DPL122" s="5"/>
      <c r="DPM122" s="5"/>
      <c r="DPN122" s="5"/>
      <c r="DPO122" s="5"/>
      <c r="DPP122" s="5"/>
      <c r="DPQ122" s="5"/>
      <c r="DPR122" s="5"/>
      <c r="DPS122" s="5"/>
      <c r="DPT122" s="5"/>
      <c r="DPU122" s="5"/>
      <c r="DPV122" s="5"/>
      <c r="DPW122" s="5"/>
      <c r="DPX122" s="5"/>
      <c r="DPY122" s="5"/>
      <c r="DPZ122" s="5"/>
      <c r="DQA122" s="5"/>
      <c r="DQB122" s="5"/>
      <c r="DQC122" s="5"/>
      <c r="DQD122" s="5"/>
      <c r="DQE122" s="5"/>
      <c r="DQF122" s="5"/>
      <c r="DQG122" s="5"/>
      <c r="DQH122" s="5"/>
      <c r="DQI122" s="5"/>
      <c r="DQJ122" s="5"/>
      <c r="DQK122" s="5"/>
      <c r="DQL122" s="5"/>
      <c r="DQM122" s="5"/>
      <c r="DQN122" s="5"/>
      <c r="DQO122" s="5"/>
      <c r="DQP122" s="5"/>
      <c r="DQQ122" s="5"/>
      <c r="DQR122" s="5"/>
      <c r="DQS122" s="5"/>
      <c r="DQT122" s="5"/>
      <c r="DQU122" s="5"/>
      <c r="DQV122" s="5"/>
      <c r="DQW122" s="5"/>
      <c r="DQX122" s="5"/>
      <c r="DQY122" s="5"/>
      <c r="DQZ122" s="5"/>
      <c r="DRA122" s="5"/>
      <c r="DRB122" s="5"/>
      <c r="DRC122" s="5"/>
      <c r="DRD122" s="5"/>
      <c r="DRE122" s="5"/>
      <c r="DRF122" s="5"/>
      <c r="DRG122" s="5"/>
      <c r="DRH122" s="5"/>
      <c r="DRI122" s="5"/>
      <c r="DRJ122" s="5"/>
      <c r="DRK122" s="5"/>
      <c r="DRL122" s="5"/>
      <c r="DRM122" s="5"/>
      <c r="DRN122" s="5"/>
      <c r="DRO122" s="5"/>
      <c r="DRP122" s="5"/>
      <c r="DRQ122" s="5"/>
      <c r="DRR122" s="5"/>
      <c r="DRS122" s="5"/>
      <c r="DRT122" s="5"/>
      <c r="DRU122" s="5"/>
      <c r="DRV122" s="5"/>
      <c r="DRW122" s="5"/>
      <c r="DRX122" s="5"/>
      <c r="DRY122" s="5"/>
      <c r="DRZ122" s="5"/>
      <c r="DSA122" s="5"/>
      <c r="DSB122" s="5"/>
      <c r="DSC122" s="5"/>
      <c r="DSD122" s="5"/>
      <c r="DSE122" s="5"/>
      <c r="DSF122" s="5"/>
      <c r="DSG122" s="5"/>
      <c r="DSH122" s="5"/>
      <c r="DSI122" s="5"/>
      <c r="DSJ122" s="5"/>
      <c r="DSK122" s="5"/>
      <c r="DSL122" s="5"/>
      <c r="DSM122" s="5"/>
      <c r="DSN122" s="5"/>
      <c r="DSO122" s="5"/>
      <c r="DSP122" s="5"/>
      <c r="DSQ122" s="5"/>
      <c r="DSR122" s="5"/>
      <c r="DSS122" s="5"/>
      <c r="DST122" s="5"/>
      <c r="DSU122" s="5"/>
      <c r="DSV122" s="5"/>
      <c r="DSW122" s="5"/>
      <c r="DSX122" s="5"/>
      <c r="DSY122" s="5"/>
      <c r="DSZ122" s="5"/>
      <c r="DTA122" s="5"/>
      <c r="DTB122" s="5"/>
      <c r="DTC122" s="5"/>
      <c r="DTD122" s="5"/>
      <c r="DTE122" s="5"/>
      <c r="DTF122" s="5"/>
      <c r="DTG122" s="5"/>
      <c r="DTH122" s="5"/>
      <c r="DTI122" s="5"/>
      <c r="DTJ122" s="5"/>
      <c r="DTK122" s="5"/>
      <c r="DTL122" s="5"/>
      <c r="DTM122" s="5"/>
      <c r="DTN122" s="5"/>
      <c r="DTO122" s="5"/>
      <c r="DTP122" s="5"/>
      <c r="DTQ122" s="5"/>
      <c r="DTR122" s="5"/>
      <c r="DTS122" s="5"/>
      <c r="DTT122" s="5"/>
      <c r="DTU122" s="5"/>
      <c r="DTV122" s="5"/>
      <c r="DTW122" s="5"/>
      <c r="DTX122" s="5"/>
      <c r="DTY122" s="5"/>
      <c r="DTZ122" s="5"/>
      <c r="DUA122" s="5"/>
      <c r="DUB122" s="5"/>
      <c r="DUC122" s="5"/>
      <c r="DUD122" s="5"/>
      <c r="DUE122" s="5"/>
      <c r="DUF122" s="5"/>
      <c r="DUG122" s="5"/>
      <c r="DUH122" s="5"/>
      <c r="DUI122" s="5"/>
      <c r="DUJ122" s="5"/>
      <c r="DUK122" s="5"/>
      <c r="DUL122" s="5"/>
      <c r="DUM122" s="5"/>
      <c r="DUN122" s="5"/>
      <c r="DUO122" s="5"/>
      <c r="DUP122" s="5"/>
      <c r="DUQ122" s="5"/>
      <c r="DUR122" s="5"/>
      <c r="DUS122" s="5"/>
      <c r="DUT122" s="5"/>
      <c r="DUU122" s="5"/>
      <c r="DUV122" s="5"/>
      <c r="DUW122" s="5"/>
      <c r="DUX122" s="5"/>
      <c r="DUY122" s="5"/>
      <c r="DUZ122" s="5"/>
      <c r="DVA122" s="5"/>
      <c r="DVB122" s="5"/>
      <c r="DVC122" s="5"/>
      <c r="DVD122" s="5"/>
      <c r="DVE122" s="5"/>
      <c r="DVF122" s="5"/>
      <c r="DVG122" s="5"/>
      <c r="DVH122" s="5"/>
      <c r="DVI122" s="5"/>
      <c r="DVJ122" s="5"/>
      <c r="DVK122" s="5"/>
      <c r="DVL122" s="5"/>
      <c r="DVM122" s="5"/>
      <c r="DVN122" s="5"/>
      <c r="DVO122" s="5"/>
      <c r="DVP122" s="5"/>
      <c r="DVQ122" s="5"/>
      <c r="DVR122" s="5"/>
      <c r="DVS122" s="5"/>
      <c r="DVT122" s="5"/>
      <c r="DVU122" s="5"/>
      <c r="DVV122" s="5"/>
      <c r="DVW122" s="5"/>
      <c r="DVX122" s="5"/>
      <c r="DVY122" s="5"/>
      <c r="DVZ122" s="5"/>
      <c r="DWA122" s="5"/>
      <c r="DWB122" s="5"/>
      <c r="DWC122" s="5"/>
      <c r="DWD122" s="5"/>
      <c r="DWE122" s="5"/>
      <c r="DWF122" s="5"/>
      <c r="DWG122" s="5"/>
      <c r="DWH122" s="5"/>
      <c r="DWI122" s="5"/>
      <c r="DWJ122" s="5"/>
      <c r="DWK122" s="5"/>
      <c r="DWL122" s="5"/>
      <c r="DWM122" s="5"/>
      <c r="DWN122" s="5"/>
      <c r="DWO122" s="5"/>
      <c r="DWP122" s="5"/>
      <c r="DWQ122" s="5"/>
      <c r="DWR122" s="5"/>
      <c r="DWS122" s="5"/>
      <c r="DWT122" s="5"/>
      <c r="DWU122" s="5"/>
      <c r="DWV122" s="5"/>
      <c r="DWW122" s="5"/>
      <c r="DWX122" s="5"/>
      <c r="DWY122" s="5"/>
      <c r="DWZ122" s="5"/>
      <c r="DXA122" s="5"/>
      <c r="DXB122" s="5"/>
      <c r="DXC122" s="5"/>
      <c r="DXD122" s="5"/>
      <c r="DXE122" s="5"/>
      <c r="DXF122" s="5"/>
      <c r="DXG122" s="5"/>
      <c r="DXH122" s="5"/>
      <c r="DXI122" s="5"/>
      <c r="DXJ122" s="5"/>
      <c r="DXK122" s="5"/>
      <c r="DXL122" s="5"/>
      <c r="DXM122" s="5"/>
      <c r="DXN122" s="5"/>
      <c r="DXO122" s="5"/>
      <c r="DXP122" s="5"/>
      <c r="DXQ122" s="5"/>
      <c r="DXR122" s="5"/>
      <c r="DXS122" s="5"/>
      <c r="DXT122" s="5"/>
      <c r="DXU122" s="5"/>
      <c r="DXV122" s="5"/>
      <c r="DXW122" s="5"/>
      <c r="DXX122" s="5"/>
      <c r="DXY122" s="5"/>
      <c r="DXZ122" s="5"/>
      <c r="DYA122" s="5"/>
      <c r="DYB122" s="5"/>
      <c r="DYC122" s="5"/>
      <c r="DYD122" s="5"/>
      <c r="DYE122" s="5"/>
      <c r="DYF122" s="5"/>
      <c r="DYG122" s="5"/>
      <c r="DYH122" s="5"/>
      <c r="DYI122" s="5"/>
      <c r="DYJ122" s="5"/>
      <c r="DYK122" s="5"/>
      <c r="DYL122" s="5"/>
      <c r="DYM122" s="5"/>
      <c r="DYN122" s="5"/>
      <c r="DYO122" s="5"/>
      <c r="DYP122" s="5"/>
      <c r="DYQ122" s="5"/>
      <c r="DYR122" s="5"/>
      <c r="DYS122" s="5"/>
      <c r="DYT122" s="5"/>
      <c r="DYU122" s="5"/>
      <c r="DYV122" s="5"/>
      <c r="DYW122" s="5"/>
      <c r="DYX122" s="5"/>
      <c r="DYY122" s="5"/>
      <c r="DYZ122" s="5"/>
      <c r="DZA122" s="5"/>
      <c r="DZB122" s="5"/>
      <c r="DZC122" s="5"/>
      <c r="DZD122" s="5"/>
      <c r="DZE122" s="5"/>
      <c r="DZF122" s="5"/>
      <c r="DZG122" s="5"/>
      <c r="DZH122" s="5"/>
      <c r="DZI122" s="5"/>
      <c r="DZJ122" s="5"/>
      <c r="DZK122" s="5"/>
      <c r="DZL122" s="5"/>
      <c r="DZM122" s="5"/>
      <c r="DZN122" s="5"/>
      <c r="DZO122" s="5"/>
      <c r="DZP122" s="5"/>
      <c r="DZQ122" s="5"/>
      <c r="DZR122" s="5"/>
      <c r="DZS122" s="5"/>
      <c r="DZT122" s="5"/>
      <c r="DZU122" s="5"/>
      <c r="DZV122" s="5"/>
      <c r="DZW122" s="5"/>
      <c r="DZX122" s="5"/>
      <c r="DZY122" s="5"/>
      <c r="DZZ122" s="5"/>
      <c r="EAA122" s="5"/>
      <c r="EAB122" s="5"/>
      <c r="EAC122" s="5"/>
      <c r="EAD122" s="5"/>
      <c r="EAE122" s="5"/>
      <c r="EAF122" s="5"/>
      <c r="EAG122" s="5"/>
      <c r="EAH122" s="5"/>
      <c r="EAI122" s="5"/>
      <c r="EAJ122" s="5"/>
      <c r="EAK122" s="5"/>
      <c r="EAL122" s="5"/>
      <c r="EAM122" s="5"/>
      <c r="EAN122" s="5"/>
      <c r="EAO122" s="5"/>
      <c r="EAP122" s="5"/>
      <c r="EAQ122" s="5"/>
      <c r="EAR122" s="5"/>
      <c r="EAS122" s="5"/>
      <c r="EAT122" s="5"/>
      <c r="EAU122" s="5"/>
      <c r="EAV122" s="5"/>
      <c r="EAW122" s="5"/>
      <c r="EAX122" s="5"/>
      <c r="EAY122" s="5"/>
      <c r="EAZ122" s="5"/>
      <c r="EBA122" s="5"/>
      <c r="EBB122" s="5"/>
      <c r="EBC122" s="5"/>
      <c r="EBD122" s="5"/>
      <c r="EBE122" s="5"/>
      <c r="EBF122" s="5"/>
      <c r="EBG122" s="5"/>
      <c r="EBH122" s="5"/>
      <c r="EBI122" s="5"/>
      <c r="EBJ122" s="5"/>
      <c r="EBK122" s="5"/>
      <c r="EBL122" s="5"/>
      <c r="EBM122" s="5"/>
      <c r="EBN122" s="5"/>
      <c r="EBO122" s="5"/>
      <c r="EBP122" s="5"/>
      <c r="EBQ122" s="5"/>
      <c r="EBR122" s="5"/>
      <c r="EBS122" s="5"/>
      <c r="EBT122" s="5"/>
      <c r="EBU122" s="5"/>
      <c r="EBV122" s="5"/>
      <c r="EBW122" s="5"/>
      <c r="EBX122" s="5"/>
      <c r="EBY122" s="5"/>
      <c r="EBZ122" s="5"/>
      <c r="ECA122" s="5"/>
      <c r="ECB122" s="5"/>
      <c r="ECC122" s="5"/>
      <c r="ECD122" s="5"/>
      <c r="ECE122" s="5"/>
      <c r="ECF122" s="5"/>
      <c r="ECG122" s="5"/>
      <c r="ECH122" s="5"/>
      <c r="ECI122" s="5"/>
      <c r="ECJ122" s="5"/>
      <c r="ECK122" s="5"/>
      <c r="ECL122" s="5"/>
      <c r="ECM122" s="5"/>
      <c r="ECN122" s="5"/>
      <c r="ECO122" s="5"/>
      <c r="ECP122" s="5"/>
      <c r="ECQ122" s="5"/>
      <c r="ECR122" s="5"/>
      <c r="ECS122" s="5"/>
      <c r="ECT122" s="5"/>
      <c r="ECU122" s="5"/>
      <c r="ECV122" s="5"/>
      <c r="ECW122" s="5"/>
      <c r="ECX122" s="5"/>
      <c r="ECY122" s="5"/>
      <c r="ECZ122" s="5"/>
      <c r="EDA122" s="5"/>
      <c r="EDB122" s="5"/>
      <c r="EDC122" s="5"/>
      <c r="EDD122" s="5"/>
      <c r="EDE122" s="5"/>
      <c r="EDF122" s="5"/>
      <c r="EDG122" s="5"/>
      <c r="EDH122" s="5"/>
      <c r="EDI122" s="5"/>
      <c r="EDJ122" s="5"/>
      <c r="EDK122" s="5"/>
      <c r="EDL122" s="5"/>
      <c r="EDM122" s="5"/>
      <c r="EDN122" s="5"/>
      <c r="EDO122" s="5"/>
      <c r="EDP122" s="5"/>
      <c r="EDQ122" s="5"/>
      <c r="EDR122" s="5"/>
      <c r="EDS122" s="5"/>
      <c r="EDT122" s="5"/>
      <c r="EDU122" s="5"/>
      <c r="EDV122" s="5"/>
      <c r="EDW122" s="5"/>
      <c r="EDX122" s="5"/>
      <c r="EDY122" s="5"/>
      <c r="EDZ122" s="5"/>
      <c r="EEA122" s="5"/>
      <c r="EEB122" s="5"/>
      <c r="EEC122" s="5"/>
      <c r="EED122" s="5"/>
      <c r="EEE122" s="5"/>
      <c r="EEF122" s="5"/>
      <c r="EEG122" s="5"/>
      <c r="EEH122" s="5"/>
      <c r="EEI122" s="5"/>
      <c r="EEJ122" s="5"/>
      <c r="EEK122" s="5"/>
      <c r="EEL122" s="5"/>
      <c r="EEM122" s="5"/>
      <c r="EEN122" s="5"/>
      <c r="EEO122" s="5"/>
      <c r="EEP122" s="5"/>
      <c r="EEQ122" s="5"/>
      <c r="EER122" s="5"/>
      <c r="EES122" s="5"/>
      <c r="EET122" s="5"/>
      <c r="EEU122" s="5"/>
      <c r="EEV122" s="5"/>
      <c r="EEW122" s="5"/>
      <c r="EEX122" s="5"/>
      <c r="EEY122" s="5"/>
      <c r="EEZ122" s="5"/>
      <c r="EFA122" s="5"/>
      <c r="EFB122" s="5"/>
      <c r="EFC122" s="5"/>
      <c r="EFD122" s="5"/>
      <c r="EFE122" s="5"/>
      <c r="EFF122" s="5"/>
      <c r="EFG122" s="5"/>
      <c r="EFH122" s="5"/>
      <c r="EFI122" s="5"/>
      <c r="EFJ122" s="5"/>
      <c r="EFK122" s="5"/>
      <c r="EFL122" s="5"/>
      <c r="EFM122" s="5"/>
      <c r="EFN122" s="5"/>
      <c r="EFO122" s="5"/>
      <c r="EFP122" s="5"/>
      <c r="EFQ122" s="5"/>
      <c r="EFR122" s="5"/>
      <c r="EFS122" s="5"/>
      <c r="EFT122" s="5"/>
      <c r="EFU122" s="5"/>
      <c r="EFV122" s="5"/>
      <c r="EFW122" s="5"/>
      <c r="EFX122" s="5"/>
      <c r="EFY122" s="5"/>
      <c r="EFZ122" s="5"/>
      <c r="EGA122" s="5"/>
      <c r="EGB122" s="5"/>
      <c r="EGC122" s="5"/>
      <c r="EGD122" s="5"/>
      <c r="EGE122" s="5"/>
      <c r="EGF122" s="5"/>
      <c r="EGG122" s="5"/>
      <c r="EGH122" s="5"/>
      <c r="EGI122" s="5"/>
      <c r="EGJ122" s="5"/>
      <c r="EGK122" s="5"/>
      <c r="EGL122" s="5"/>
      <c r="EGM122" s="5"/>
      <c r="EGN122" s="5"/>
      <c r="EGO122" s="5"/>
      <c r="EGP122" s="5"/>
      <c r="EGQ122" s="5"/>
      <c r="EGR122" s="5"/>
      <c r="EGS122" s="5"/>
      <c r="EGT122" s="5"/>
      <c r="EGU122" s="5"/>
      <c r="EGV122" s="5"/>
      <c r="EGW122" s="5"/>
      <c r="EGX122" s="5"/>
      <c r="EGY122" s="5"/>
      <c r="EGZ122" s="5"/>
      <c r="EHA122" s="5"/>
      <c r="EHB122" s="5"/>
      <c r="EHC122" s="5"/>
      <c r="EHD122" s="5"/>
      <c r="EHE122" s="5"/>
      <c r="EHF122" s="5"/>
      <c r="EHG122" s="5"/>
      <c r="EHH122" s="5"/>
      <c r="EHI122" s="5"/>
      <c r="EHJ122" s="5"/>
      <c r="EHK122" s="5"/>
      <c r="EHL122" s="5"/>
      <c r="EHM122" s="5"/>
      <c r="EHN122" s="5"/>
      <c r="EHO122" s="5"/>
      <c r="EHP122" s="5"/>
      <c r="EHQ122" s="5"/>
      <c r="EHR122" s="5"/>
      <c r="EHS122" s="5"/>
      <c r="EHT122" s="5"/>
      <c r="EHU122" s="5"/>
      <c r="EHV122" s="5"/>
      <c r="EHW122" s="5"/>
      <c r="EHX122" s="5"/>
      <c r="EHY122" s="5"/>
      <c r="EHZ122" s="5"/>
      <c r="EIA122" s="5"/>
      <c r="EIB122" s="5"/>
      <c r="EIC122" s="5"/>
      <c r="EID122" s="5"/>
      <c r="EIE122" s="5"/>
      <c r="EIF122" s="5"/>
      <c r="EIG122" s="5"/>
      <c r="EIH122" s="5"/>
      <c r="EII122" s="5"/>
      <c r="EIJ122" s="5"/>
      <c r="EIK122" s="5"/>
      <c r="EIL122" s="5"/>
      <c r="EIM122" s="5"/>
      <c r="EIN122" s="5"/>
      <c r="EIO122" s="5"/>
      <c r="EIP122" s="5"/>
      <c r="EIQ122" s="5"/>
      <c r="EIR122" s="5"/>
      <c r="EIS122" s="5"/>
      <c r="EIT122" s="5"/>
      <c r="EIU122" s="5"/>
      <c r="EIV122" s="5"/>
      <c r="EIW122" s="5"/>
      <c r="EIX122" s="5"/>
      <c r="EIY122" s="5"/>
      <c r="EIZ122" s="5"/>
      <c r="EJA122" s="5"/>
      <c r="EJB122" s="5"/>
      <c r="EJC122" s="5"/>
      <c r="EJD122" s="5"/>
      <c r="EJE122" s="5"/>
      <c r="EJF122" s="5"/>
      <c r="EJG122" s="5"/>
      <c r="EJH122" s="5"/>
      <c r="EJI122" s="5"/>
      <c r="EJJ122" s="5"/>
      <c r="EJK122" s="5"/>
      <c r="EJL122" s="5"/>
      <c r="EJM122" s="5"/>
      <c r="EJN122" s="5"/>
      <c r="EJO122" s="5"/>
      <c r="EJP122" s="5"/>
      <c r="EJQ122" s="5"/>
      <c r="EJR122" s="5"/>
      <c r="EJS122" s="5"/>
      <c r="EJT122" s="5"/>
      <c r="EJU122" s="5"/>
      <c r="EJV122" s="5"/>
      <c r="EJW122" s="5"/>
      <c r="EJX122" s="5"/>
      <c r="EJY122" s="5"/>
      <c r="EJZ122" s="5"/>
      <c r="EKA122" s="5"/>
      <c r="EKB122" s="5"/>
      <c r="EKC122" s="5"/>
      <c r="EKD122" s="5"/>
      <c r="EKE122" s="5"/>
      <c r="EKF122" s="5"/>
      <c r="EKG122" s="5"/>
      <c r="EKH122" s="5"/>
      <c r="EKI122" s="5"/>
      <c r="EKJ122" s="5"/>
      <c r="EKK122" s="5"/>
      <c r="EKL122" s="5"/>
      <c r="EKM122" s="5"/>
      <c r="EKN122" s="5"/>
      <c r="EKO122" s="5"/>
      <c r="EKP122" s="5"/>
      <c r="EKQ122" s="5"/>
      <c r="EKR122" s="5"/>
      <c r="EKS122" s="5"/>
      <c r="EKT122" s="5"/>
      <c r="EKU122" s="5"/>
      <c r="EKV122" s="5"/>
      <c r="EKW122" s="5"/>
      <c r="EKX122" s="5"/>
      <c r="EKY122" s="5"/>
      <c r="EKZ122" s="5"/>
      <c r="ELA122" s="5"/>
      <c r="ELB122" s="5"/>
      <c r="ELC122" s="5"/>
      <c r="ELD122" s="5"/>
      <c r="ELE122" s="5"/>
      <c r="ELF122" s="5"/>
      <c r="ELG122" s="5"/>
      <c r="ELH122" s="5"/>
      <c r="ELI122" s="5"/>
      <c r="ELJ122" s="5"/>
      <c r="ELK122" s="5"/>
      <c r="ELL122" s="5"/>
      <c r="ELM122" s="5"/>
      <c r="ELN122" s="5"/>
      <c r="ELO122" s="5"/>
      <c r="ELP122" s="5"/>
      <c r="ELQ122" s="5"/>
      <c r="ELR122" s="5"/>
      <c r="ELS122" s="5"/>
      <c r="ELT122" s="5"/>
      <c r="ELU122" s="5"/>
      <c r="ELV122" s="5"/>
      <c r="ELW122" s="5"/>
      <c r="ELX122" s="5"/>
      <c r="ELY122" s="5"/>
      <c r="ELZ122" s="5"/>
      <c r="EMA122" s="5"/>
      <c r="EMB122" s="5"/>
      <c r="EMC122" s="5"/>
      <c r="EMD122" s="5"/>
      <c r="EME122" s="5"/>
      <c r="EMF122" s="5"/>
      <c r="EMG122" s="5"/>
      <c r="EMH122" s="5"/>
      <c r="EMI122" s="5"/>
      <c r="EMJ122" s="5"/>
      <c r="EMK122" s="5"/>
      <c r="EML122" s="5"/>
      <c r="EMM122" s="5"/>
      <c r="EMN122" s="5"/>
      <c r="EMO122" s="5"/>
      <c r="EMP122" s="5"/>
      <c r="EMQ122" s="5"/>
      <c r="EMR122" s="5"/>
      <c r="EMS122" s="5"/>
      <c r="EMT122" s="5"/>
      <c r="EMU122" s="5"/>
      <c r="EMV122" s="5"/>
      <c r="EMW122" s="5"/>
      <c r="EMX122" s="5"/>
      <c r="EMY122" s="5"/>
      <c r="EMZ122" s="5"/>
      <c r="ENA122" s="5"/>
      <c r="ENB122" s="5"/>
      <c r="ENC122" s="5"/>
      <c r="END122" s="5"/>
      <c r="ENE122" s="5"/>
      <c r="ENF122" s="5"/>
      <c r="ENG122" s="5"/>
      <c r="ENH122" s="5"/>
      <c r="ENI122" s="5"/>
      <c r="ENJ122" s="5"/>
      <c r="ENK122" s="5"/>
      <c r="ENL122" s="5"/>
      <c r="ENM122" s="5"/>
      <c r="ENN122" s="5"/>
      <c r="ENO122" s="5"/>
      <c r="ENP122" s="5"/>
      <c r="ENQ122" s="5"/>
      <c r="ENR122" s="5"/>
      <c r="ENS122" s="5"/>
      <c r="ENT122" s="5"/>
      <c r="ENU122" s="5"/>
      <c r="ENV122" s="5"/>
      <c r="ENW122" s="5"/>
      <c r="ENX122" s="5"/>
      <c r="ENY122" s="5"/>
      <c r="ENZ122" s="5"/>
      <c r="EOA122" s="5"/>
      <c r="EOB122" s="5"/>
      <c r="EOC122" s="5"/>
      <c r="EOD122" s="5"/>
      <c r="EOE122" s="5"/>
      <c r="EOF122" s="5"/>
      <c r="EOG122" s="5"/>
      <c r="EOH122" s="5"/>
      <c r="EOI122" s="5"/>
      <c r="EOJ122" s="5"/>
      <c r="EOK122" s="5"/>
      <c r="EOL122" s="5"/>
      <c r="EOM122" s="5"/>
      <c r="EON122" s="5"/>
      <c r="EOO122" s="5"/>
      <c r="EOP122" s="5"/>
      <c r="EOQ122" s="5"/>
      <c r="EOR122" s="5"/>
      <c r="EOS122" s="5"/>
      <c r="EOT122" s="5"/>
      <c r="EOU122" s="5"/>
      <c r="EOV122" s="5"/>
      <c r="EOW122" s="5"/>
      <c r="EOX122" s="5"/>
      <c r="EOY122" s="5"/>
      <c r="EOZ122" s="5"/>
      <c r="EPA122" s="5"/>
      <c r="EPB122" s="5"/>
      <c r="EPC122" s="5"/>
      <c r="EPD122" s="5"/>
      <c r="EPE122" s="5"/>
      <c r="EPF122" s="5"/>
      <c r="EPG122" s="5"/>
      <c r="EPH122" s="5"/>
      <c r="EPI122" s="5"/>
      <c r="EPJ122" s="5"/>
      <c r="EPK122" s="5"/>
      <c r="EPL122" s="5"/>
      <c r="EPM122" s="5"/>
      <c r="EPN122" s="5"/>
      <c r="EPO122" s="5"/>
      <c r="EPP122" s="5"/>
      <c r="EPQ122" s="5"/>
      <c r="EPR122" s="5"/>
      <c r="EPS122" s="5"/>
      <c r="EPT122" s="5"/>
      <c r="EPU122" s="5"/>
      <c r="EPV122" s="5"/>
      <c r="EPW122" s="5"/>
      <c r="EPX122" s="5"/>
      <c r="EPY122" s="5"/>
      <c r="EPZ122" s="5"/>
      <c r="EQA122" s="5"/>
      <c r="EQB122" s="5"/>
      <c r="EQC122" s="5"/>
      <c r="EQD122" s="5"/>
      <c r="EQE122" s="5"/>
      <c r="EQF122" s="5"/>
      <c r="EQG122" s="5"/>
      <c r="EQH122" s="5"/>
      <c r="EQI122" s="5"/>
      <c r="EQJ122" s="5"/>
      <c r="EQK122" s="5"/>
      <c r="EQL122" s="5"/>
      <c r="EQM122" s="5"/>
      <c r="EQN122" s="5"/>
      <c r="EQO122" s="5"/>
      <c r="EQP122" s="5"/>
      <c r="EQQ122" s="5"/>
      <c r="EQR122" s="5"/>
      <c r="EQS122" s="5"/>
      <c r="EQT122" s="5"/>
      <c r="EQU122" s="5"/>
      <c r="EQV122" s="5"/>
      <c r="EQW122" s="5"/>
      <c r="EQX122" s="5"/>
      <c r="EQY122" s="5"/>
      <c r="EQZ122" s="5"/>
      <c r="ERA122" s="5"/>
      <c r="ERB122" s="5"/>
      <c r="ERC122" s="5"/>
      <c r="ERD122" s="5"/>
      <c r="ERE122" s="5"/>
      <c r="ERF122" s="5"/>
      <c r="ERG122" s="5"/>
      <c r="ERH122" s="5"/>
      <c r="ERI122" s="5"/>
      <c r="ERJ122" s="5"/>
      <c r="ERK122" s="5"/>
      <c r="ERL122" s="5"/>
      <c r="ERM122" s="5"/>
      <c r="ERN122" s="5"/>
      <c r="ERO122" s="5"/>
      <c r="ERP122" s="5"/>
      <c r="ERQ122" s="5"/>
      <c r="ERR122" s="5"/>
      <c r="ERS122" s="5"/>
      <c r="ERT122" s="5"/>
      <c r="ERU122" s="5"/>
      <c r="ERV122" s="5"/>
      <c r="ERW122" s="5"/>
      <c r="ERX122" s="5"/>
      <c r="ERY122" s="5"/>
      <c r="ERZ122" s="5"/>
      <c r="ESA122" s="5"/>
      <c r="ESB122" s="5"/>
      <c r="ESC122" s="5"/>
      <c r="ESD122" s="5"/>
      <c r="ESE122" s="5"/>
      <c r="ESF122" s="5"/>
      <c r="ESG122" s="5"/>
      <c r="ESH122" s="5"/>
      <c r="ESI122" s="5"/>
      <c r="ESJ122" s="5"/>
      <c r="ESK122" s="5"/>
      <c r="ESL122" s="5"/>
      <c r="ESM122" s="5"/>
      <c r="ESN122" s="5"/>
      <c r="ESO122" s="5"/>
      <c r="ESP122" s="5"/>
      <c r="ESQ122" s="5"/>
      <c r="ESR122" s="5"/>
      <c r="ESS122" s="5"/>
      <c r="EST122" s="5"/>
      <c r="ESU122" s="5"/>
      <c r="ESV122" s="5"/>
      <c r="ESW122" s="5"/>
      <c r="ESX122" s="5"/>
      <c r="ESY122" s="5"/>
      <c r="ESZ122" s="5"/>
      <c r="ETA122" s="5"/>
      <c r="ETB122" s="5"/>
      <c r="ETC122" s="5"/>
      <c r="ETD122" s="5"/>
      <c r="ETE122" s="5"/>
      <c r="ETF122" s="5"/>
      <c r="ETG122" s="5"/>
      <c r="ETH122" s="5"/>
      <c r="ETI122" s="5"/>
      <c r="ETJ122" s="5"/>
      <c r="ETK122" s="5"/>
      <c r="ETL122" s="5"/>
      <c r="ETM122" s="5"/>
      <c r="ETN122" s="5"/>
      <c r="ETO122" s="5"/>
      <c r="ETP122" s="5"/>
      <c r="ETQ122" s="5"/>
      <c r="ETR122" s="5"/>
      <c r="ETS122" s="5"/>
      <c r="ETT122" s="5"/>
      <c r="ETU122" s="5"/>
      <c r="ETV122" s="5"/>
      <c r="ETW122" s="5"/>
      <c r="ETX122" s="5"/>
      <c r="ETY122" s="5"/>
      <c r="ETZ122" s="5"/>
      <c r="EUA122" s="5"/>
      <c r="EUB122" s="5"/>
      <c r="EUC122" s="5"/>
      <c r="EUD122" s="5"/>
      <c r="EUE122" s="5"/>
      <c r="EUF122" s="5"/>
      <c r="EUG122" s="5"/>
      <c r="EUH122" s="5"/>
      <c r="EUI122" s="5"/>
      <c r="EUJ122" s="5"/>
      <c r="EUK122" s="5"/>
      <c r="EUL122" s="5"/>
      <c r="EUM122" s="5"/>
      <c r="EUN122" s="5"/>
      <c r="EUO122" s="5"/>
      <c r="EUP122" s="5"/>
      <c r="EUQ122" s="5"/>
      <c r="EUR122" s="5"/>
      <c r="EUS122" s="5"/>
      <c r="EUT122" s="5"/>
      <c r="EUU122" s="5"/>
      <c r="EUV122" s="5"/>
      <c r="EUW122" s="5"/>
      <c r="EUX122" s="5"/>
      <c r="EUY122" s="5"/>
      <c r="EUZ122" s="5"/>
      <c r="EVA122" s="5"/>
      <c r="EVB122" s="5"/>
      <c r="EVC122" s="5"/>
      <c r="EVD122" s="5"/>
      <c r="EVE122" s="5"/>
      <c r="EVF122" s="5"/>
      <c r="EVG122" s="5"/>
      <c r="EVH122" s="5"/>
      <c r="EVI122" s="5"/>
      <c r="EVJ122" s="5"/>
      <c r="EVK122" s="5"/>
      <c r="EVL122" s="5"/>
      <c r="EVM122" s="5"/>
      <c r="EVN122" s="5"/>
      <c r="EVO122" s="5"/>
      <c r="EVP122" s="5"/>
      <c r="EVQ122" s="5"/>
      <c r="EVR122" s="5"/>
      <c r="EVS122" s="5"/>
      <c r="EVT122" s="5"/>
      <c r="EVU122" s="5"/>
      <c r="EVV122" s="5"/>
      <c r="EVW122" s="5"/>
      <c r="EVX122" s="5"/>
      <c r="EVY122" s="5"/>
      <c r="EVZ122" s="5"/>
      <c r="EWA122" s="5"/>
      <c r="EWB122" s="5"/>
      <c r="EWC122" s="5"/>
      <c r="EWD122" s="5"/>
      <c r="EWE122" s="5"/>
      <c r="EWF122" s="5"/>
      <c r="EWG122" s="5"/>
      <c r="EWH122" s="5"/>
      <c r="EWI122" s="5"/>
      <c r="EWJ122" s="5"/>
      <c r="EWK122" s="5"/>
      <c r="EWL122" s="5"/>
      <c r="EWM122" s="5"/>
      <c r="EWN122" s="5"/>
      <c r="EWO122" s="5"/>
      <c r="EWP122" s="5"/>
      <c r="EWQ122" s="5"/>
      <c r="EWR122" s="5"/>
      <c r="EWS122" s="5"/>
      <c r="EWT122" s="5"/>
      <c r="EWU122" s="5"/>
      <c r="EWV122" s="5"/>
      <c r="EWW122" s="5"/>
      <c r="EWX122" s="5"/>
      <c r="EWY122" s="5"/>
      <c r="EWZ122" s="5"/>
      <c r="EXA122" s="5"/>
      <c r="EXB122" s="5"/>
      <c r="EXC122" s="5"/>
      <c r="EXD122" s="5"/>
      <c r="EXE122" s="5"/>
      <c r="EXF122" s="5"/>
      <c r="EXG122" s="5"/>
      <c r="EXH122" s="5"/>
      <c r="EXI122" s="5"/>
      <c r="EXJ122" s="5"/>
      <c r="EXK122" s="5"/>
      <c r="EXL122" s="5"/>
      <c r="EXM122" s="5"/>
      <c r="EXN122" s="5"/>
      <c r="EXO122" s="5"/>
      <c r="EXP122" s="5"/>
      <c r="EXQ122" s="5"/>
      <c r="EXR122" s="5"/>
      <c r="EXS122" s="5"/>
      <c r="EXT122" s="5"/>
      <c r="EXU122" s="5"/>
      <c r="EXV122" s="5"/>
      <c r="EXW122" s="5"/>
      <c r="EXX122" s="5"/>
      <c r="EXY122" s="5"/>
      <c r="EXZ122" s="5"/>
      <c r="EYA122" s="5"/>
      <c r="EYB122" s="5"/>
      <c r="EYC122" s="5"/>
      <c r="EYD122" s="5"/>
      <c r="EYE122" s="5"/>
      <c r="EYF122" s="5"/>
      <c r="EYG122" s="5"/>
      <c r="EYH122" s="5"/>
      <c r="EYI122" s="5"/>
      <c r="EYJ122" s="5"/>
      <c r="EYK122" s="5"/>
      <c r="EYL122" s="5"/>
      <c r="EYM122" s="5"/>
      <c r="EYN122" s="5"/>
      <c r="EYO122" s="5"/>
      <c r="EYP122" s="5"/>
      <c r="EYQ122" s="5"/>
      <c r="EYR122" s="5"/>
      <c r="EYS122" s="5"/>
      <c r="EYT122" s="5"/>
      <c r="EYU122" s="5"/>
      <c r="EYV122" s="5"/>
      <c r="EYW122" s="5"/>
      <c r="EYX122" s="5"/>
      <c r="EYY122" s="5"/>
      <c r="EYZ122" s="5"/>
      <c r="EZA122" s="5"/>
      <c r="EZB122" s="5"/>
      <c r="EZC122" s="5"/>
      <c r="EZD122" s="5"/>
      <c r="EZE122" s="5"/>
      <c r="EZF122" s="5"/>
      <c r="EZG122" s="5"/>
      <c r="EZH122" s="5"/>
      <c r="EZI122" s="5"/>
      <c r="EZJ122" s="5"/>
      <c r="EZK122" s="5"/>
      <c r="EZL122" s="5"/>
      <c r="EZM122" s="5"/>
      <c r="EZN122" s="5"/>
      <c r="EZO122" s="5"/>
      <c r="EZP122" s="5"/>
      <c r="EZQ122" s="5"/>
      <c r="EZR122" s="5"/>
      <c r="EZS122" s="5"/>
      <c r="EZT122" s="5"/>
      <c r="EZU122" s="5"/>
      <c r="EZV122" s="5"/>
      <c r="EZW122" s="5"/>
      <c r="EZX122" s="5"/>
      <c r="EZY122" s="5"/>
      <c r="EZZ122" s="5"/>
      <c r="FAA122" s="5"/>
      <c r="FAB122" s="5"/>
      <c r="FAC122" s="5"/>
      <c r="FAD122" s="5"/>
      <c r="FAE122" s="5"/>
      <c r="FAF122" s="5"/>
      <c r="FAG122" s="5"/>
      <c r="FAH122" s="5"/>
      <c r="FAI122" s="5"/>
      <c r="FAJ122" s="5"/>
      <c r="FAK122" s="5"/>
      <c r="FAL122" s="5"/>
      <c r="FAM122" s="5"/>
      <c r="FAN122" s="5"/>
      <c r="FAO122" s="5"/>
      <c r="FAP122" s="5"/>
      <c r="FAQ122" s="5"/>
      <c r="FAR122" s="5"/>
      <c r="FAS122" s="5"/>
      <c r="FAT122" s="5"/>
      <c r="FAU122" s="5"/>
      <c r="FAV122" s="5"/>
      <c r="FAW122" s="5"/>
      <c r="FAX122" s="5"/>
      <c r="FAY122" s="5"/>
      <c r="FAZ122" s="5"/>
      <c r="FBA122" s="5"/>
      <c r="FBB122" s="5"/>
      <c r="FBC122" s="5"/>
      <c r="FBD122" s="5"/>
      <c r="FBE122" s="5"/>
      <c r="FBF122" s="5"/>
      <c r="FBG122" s="5"/>
      <c r="FBH122" s="5"/>
      <c r="FBI122" s="5"/>
      <c r="FBJ122" s="5"/>
      <c r="FBK122" s="5"/>
      <c r="FBL122" s="5"/>
      <c r="FBM122" s="5"/>
      <c r="FBN122" s="5"/>
      <c r="FBO122" s="5"/>
      <c r="FBP122" s="5"/>
      <c r="FBQ122" s="5"/>
      <c r="FBR122" s="5"/>
      <c r="FBS122" s="5"/>
      <c r="FBT122" s="5"/>
      <c r="FBU122" s="5"/>
      <c r="FBV122" s="5"/>
      <c r="FBW122" s="5"/>
      <c r="FBX122" s="5"/>
      <c r="FBY122" s="5"/>
      <c r="FBZ122" s="5"/>
      <c r="FCA122" s="5"/>
      <c r="FCB122" s="5"/>
      <c r="FCC122" s="5"/>
      <c r="FCD122" s="5"/>
      <c r="FCE122" s="5"/>
      <c r="FCF122" s="5"/>
      <c r="FCG122" s="5"/>
      <c r="FCH122" s="5"/>
      <c r="FCI122" s="5"/>
      <c r="FCJ122" s="5"/>
      <c r="FCK122" s="5"/>
      <c r="FCL122" s="5"/>
      <c r="FCM122" s="5"/>
      <c r="FCN122" s="5"/>
      <c r="FCO122" s="5"/>
      <c r="FCP122" s="5"/>
      <c r="FCQ122" s="5"/>
      <c r="FCR122" s="5"/>
      <c r="FCS122" s="5"/>
      <c r="FCT122" s="5"/>
      <c r="FCU122" s="5"/>
      <c r="FCV122" s="5"/>
      <c r="FCW122" s="5"/>
      <c r="FCX122" s="5"/>
      <c r="FCY122" s="5"/>
      <c r="FCZ122" s="5"/>
      <c r="FDA122" s="5"/>
      <c r="FDB122" s="5"/>
      <c r="FDC122" s="5"/>
      <c r="FDD122" s="5"/>
      <c r="FDE122" s="5"/>
      <c r="FDF122" s="5"/>
      <c r="FDG122" s="5"/>
      <c r="FDH122" s="5"/>
      <c r="FDI122" s="5"/>
      <c r="FDJ122" s="5"/>
      <c r="FDK122" s="5"/>
      <c r="FDL122" s="5"/>
      <c r="FDM122" s="5"/>
      <c r="FDN122" s="5"/>
      <c r="FDO122" s="5"/>
      <c r="FDP122" s="5"/>
      <c r="FDQ122" s="5"/>
      <c r="FDR122" s="5"/>
      <c r="FDS122" s="5"/>
      <c r="FDT122" s="5"/>
      <c r="FDU122" s="5"/>
      <c r="FDV122" s="5"/>
      <c r="FDW122" s="5"/>
      <c r="FDX122" s="5"/>
      <c r="FDY122" s="5"/>
      <c r="FDZ122" s="5"/>
      <c r="FEA122" s="5"/>
      <c r="FEB122" s="5"/>
      <c r="FEC122" s="5"/>
      <c r="FED122" s="5"/>
      <c r="FEE122" s="5"/>
      <c r="FEF122" s="5"/>
      <c r="FEG122" s="5"/>
      <c r="FEH122" s="5"/>
      <c r="FEI122" s="5"/>
      <c r="FEJ122" s="5"/>
      <c r="FEK122" s="5"/>
      <c r="FEL122" s="5"/>
      <c r="FEM122" s="5"/>
      <c r="FEN122" s="5"/>
      <c r="FEO122" s="5"/>
      <c r="FEP122" s="5"/>
      <c r="FEQ122" s="5"/>
      <c r="FER122" s="5"/>
      <c r="FES122" s="5"/>
      <c r="FET122" s="5"/>
      <c r="FEU122" s="5"/>
      <c r="FEV122" s="5"/>
      <c r="FEW122" s="5"/>
      <c r="FEX122" s="5"/>
      <c r="FEY122" s="5"/>
      <c r="FEZ122" s="5"/>
      <c r="FFA122" s="5"/>
      <c r="FFB122" s="5"/>
      <c r="FFC122" s="5"/>
      <c r="FFD122" s="5"/>
      <c r="FFE122" s="5"/>
      <c r="FFF122" s="5"/>
      <c r="FFG122" s="5"/>
      <c r="FFH122" s="5"/>
      <c r="FFI122" s="5"/>
      <c r="FFJ122" s="5"/>
      <c r="FFK122" s="5"/>
      <c r="FFL122" s="5"/>
      <c r="FFM122" s="5"/>
      <c r="FFN122" s="5"/>
      <c r="FFO122" s="5"/>
      <c r="FFP122" s="5"/>
      <c r="FFQ122" s="5"/>
      <c r="FFR122" s="5"/>
      <c r="FFS122" s="5"/>
      <c r="FFT122" s="5"/>
      <c r="FFU122" s="5"/>
      <c r="FFV122" s="5"/>
      <c r="FFW122" s="5"/>
      <c r="FFX122" s="5"/>
      <c r="FFY122" s="5"/>
      <c r="FFZ122" s="5"/>
      <c r="FGA122" s="5"/>
      <c r="FGB122" s="5"/>
      <c r="FGC122" s="5"/>
      <c r="FGD122" s="5"/>
      <c r="FGE122" s="5"/>
      <c r="FGF122" s="5"/>
      <c r="FGG122" s="5"/>
      <c r="FGH122" s="5"/>
      <c r="FGI122" s="5"/>
      <c r="FGJ122" s="5"/>
      <c r="FGK122" s="5"/>
      <c r="FGL122" s="5"/>
      <c r="FGM122" s="5"/>
      <c r="FGN122" s="5"/>
      <c r="FGO122" s="5"/>
      <c r="FGP122" s="5"/>
      <c r="FGQ122" s="5"/>
      <c r="FGR122" s="5"/>
      <c r="FGS122" s="5"/>
      <c r="FGT122" s="5"/>
      <c r="FGU122" s="5"/>
      <c r="FGV122" s="5"/>
      <c r="FGW122" s="5"/>
      <c r="FGX122" s="5"/>
      <c r="FGY122" s="5"/>
      <c r="FGZ122" s="5"/>
      <c r="FHA122" s="5"/>
      <c r="FHB122" s="5"/>
      <c r="FHC122" s="5"/>
      <c r="FHD122" s="5"/>
      <c r="FHE122" s="5"/>
      <c r="FHF122" s="5"/>
      <c r="FHG122" s="5"/>
      <c r="FHH122" s="5"/>
      <c r="FHI122" s="5"/>
      <c r="FHJ122" s="5"/>
      <c r="FHK122" s="5"/>
      <c r="FHL122" s="5"/>
      <c r="FHM122" s="5"/>
      <c r="FHN122" s="5"/>
      <c r="FHO122" s="5"/>
      <c r="FHP122" s="5"/>
      <c r="FHQ122" s="5"/>
      <c r="FHR122" s="5"/>
      <c r="FHS122" s="5"/>
      <c r="FHT122" s="5"/>
      <c r="FHU122" s="5"/>
      <c r="FHV122" s="5"/>
      <c r="FHW122" s="5"/>
      <c r="FHX122" s="5"/>
      <c r="FHY122" s="5"/>
      <c r="FHZ122" s="5"/>
      <c r="FIA122" s="5"/>
      <c r="FIB122" s="5"/>
      <c r="FIC122" s="5"/>
      <c r="FID122" s="5"/>
      <c r="FIE122" s="5"/>
      <c r="FIF122" s="5"/>
      <c r="FIG122" s="5"/>
      <c r="FIH122" s="5"/>
      <c r="FII122" s="5"/>
      <c r="FIJ122" s="5"/>
      <c r="FIK122" s="5"/>
      <c r="FIL122" s="5"/>
      <c r="FIM122" s="5"/>
      <c r="FIN122" s="5"/>
      <c r="FIO122" s="5"/>
      <c r="FIP122" s="5"/>
      <c r="FIQ122" s="5"/>
      <c r="FIR122" s="5"/>
      <c r="FIS122" s="5"/>
      <c r="FIT122" s="5"/>
      <c r="FIU122" s="5"/>
      <c r="FIV122" s="5"/>
      <c r="FIW122" s="5"/>
      <c r="FIX122" s="5"/>
      <c r="FIY122" s="5"/>
      <c r="FIZ122" s="5"/>
      <c r="FJA122" s="5"/>
      <c r="FJB122" s="5"/>
      <c r="FJC122" s="5"/>
      <c r="FJD122" s="5"/>
      <c r="FJE122" s="5"/>
      <c r="FJF122" s="5"/>
      <c r="FJG122" s="5"/>
      <c r="FJH122" s="5"/>
      <c r="FJI122" s="5"/>
      <c r="FJJ122" s="5"/>
      <c r="FJK122" s="5"/>
      <c r="FJL122" s="5"/>
      <c r="FJM122" s="5"/>
      <c r="FJN122" s="5"/>
      <c r="FJO122" s="5"/>
      <c r="FJP122" s="5"/>
      <c r="FJQ122" s="5"/>
      <c r="FJR122" s="5"/>
      <c r="FJS122" s="5"/>
      <c r="FJT122" s="5"/>
      <c r="FJU122" s="5"/>
      <c r="FJV122" s="5"/>
      <c r="FJW122" s="5"/>
      <c r="FJX122" s="5"/>
      <c r="FJY122" s="5"/>
      <c r="FJZ122" s="5"/>
      <c r="FKA122" s="5"/>
      <c r="FKB122" s="5"/>
      <c r="FKC122" s="5"/>
      <c r="FKD122" s="5"/>
      <c r="FKE122" s="5"/>
      <c r="FKF122" s="5"/>
      <c r="FKG122" s="5"/>
      <c r="FKH122" s="5"/>
      <c r="FKI122" s="5"/>
      <c r="FKJ122" s="5"/>
      <c r="FKK122" s="5"/>
      <c r="FKL122" s="5"/>
      <c r="FKM122" s="5"/>
      <c r="FKN122" s="5"/>
      <c r="FKO122" s="5"/>
      <c r="FKP122" s="5"/>
      <c r="FKQ122" s="5"/>
      <c r="FKR122" s="5"/>
      <c r="FKS122" s="5"/>
      <c r="FKT122" s="5"/>
      <c r="FKU122" s="5"/>
      <c r="FKV122" s="5"/>
      <c r="FKW122" s="5"/>
      <c r="FKX122" s="5"/>
      <c r="FKY122" s="5"/>
      <c r="FKZ122" s="5"/>
      <c r="FLA122" s="5"/>
      <c r="FLB122" s="5"/>
      <c r="FLC122" s="5"/>
      <c r="FLD122" s="5"/>
      <c r="FLE122" s="5"/>
      <c r="FLF122" s="5"/>
      <c r="FLG122" s="5"/>
      <c r="FLH122" s="5"/>
      <c r="FLI122" s="5"/>
      <c r="FLJ122" s="5"/>
      <c r="FLK122" s="5"/>
      <c r="FLL122" s="5"/>
      <c r="FLM122" s="5"/>
      <c r="FLN122" s="5"/>
      <c r="FLO122" s="5"/>
      <c r="FLP122" s="5"/>
      <c r="FLQ122" s="5"/>
      <c r="FLR122" s="5"/>
      <c r="FLS122" s="5"/>
      <c r="FLT122" s="5"/>
      <c r="FLU122" s="5"/>
      <c r="FLV122" s="5"/>
      <c r="FLW122" s="5"/>
      <c r="FLX122" s="5"/>
      <c r="FLY122" s="5"/>
      <c r="FLZ122" s="5"/>
      <c r="FMA122" s="5"/>
      <c r="FMB122" s="5"/>
      <c r="FMC122" s="5"/>
      <c r="FMD122" s="5"/>
      <c r="FME122" s="5"/>
      <c r="FMF122" s="5"/>
      <c r="FMG122" s="5"/>
      <c r="FMH122" s="5"/>
      <c r="FMI122" s="5"/>
      <c r="FMJ122" s="5"/>
      <c r="FMK122" s="5"/>
      <c r="FML122" s="5"/>
      <c r="FMM122" s="5"/>
      <c r="FMN122" s="5"/>
      <c r="FMO122" s="5"/>
      <c r="FMP122" s="5"/>
      <c r="FMQ122" s="5"/>
      <c r="FMR122" s="5"/>
      <c r="FMS122" s="5"/>
      <c r="FMT122" s="5"/>
      <c r="FMU122" s="5"/>
      <c r="FMV122" s="5"/>
      <c r="FMW122" s="5"/>
      <c r="FMX122" s="5"/>
      <c r="FMY122" s="5"/>
      <c r="FMZ122" s="5"/>
      <c r="FNA122" s="5"/>
      <c r="FNB122" s="5"/>
      <c r="FNC122" s="5"/>
      <c r="FND122" s="5"/>
      <c r="FNE122" s="5"/>
      <c r="FNF122" s="5"/>
      <c r="FNG122" s="5"/>
      <c r="FNH122" s="5"/>
      <c r="FNI122" s="5"/>
      <c r="FNJ122" s="5"/>
      <c r="FNK122" s="5"/>
      <c r="FNL122" s="5"/>
      <c r="FNM122" s="5"/>
      <c r="FNN122" s="5"/>
      <c r="FNO122" s="5"/>
      <c r="FNP122" s="5"/>
      <c r="FNQ122" s="5"/>
      <c r="FNR122" s="5"/>
      <c r="FNS122" s="5"/>
      <c r="FNT122" s="5"/>
      <c r="FNU122" s="5"/>
      <c r="FNV122" s="5"/>
      <c r="FNW122" s="5"/>
      <c r="FNX122" s="5"/>
      <c r="FNY122" s="5"/>
      <c r="FNZ122" s="5"/>
      <c r="FOA122" s="5"/>
      <c r="FOB122" s="5"/>
      <c r="FOC122" s="5"/>
      <c r="FOD122" s="5"/>
      <c r="FOE122" s="5"/>
      <c r="FOF122" s="5"/>
      <c r="FOG122" s="5"/>
      <c r="FOH122" s="5"/>
      <c r="FOI122" s="5"/>
      <c r="FOJ122" s="5"/>
      <c r="FOK122" s="5"/>
      <c r="FOL122" s="5"/>
      <c r="FOM122" s="5"/>
      <c r="FON122" s="5"/>
      <c r="FOO122" s="5"/>
      <c r="FOP122" s="5"/>
      <c r="FOQ122" s="5"/>
      <c r="FOR122" s="5"/>
      <c r="FOS122" s="5"/>
      <c r="FOT122" s="5"/>
      <c r="FOU122" s="5"/>
      <c r="FOV122" s="5"/>
      <c r="FOW122" s="5"/>
      <c r="FOX122" s="5"/>
      <c r="FOY122" s="5"/>
      <c r="FOZ122" s="5"/>
      <c r="FPA122" s="5"/>
      <c r="FPB122" s="5"/>
      <c r="FPC122" s="5"/>
      <c r="FPD122" s="5"/>
      <c r="FPE122" s="5"/>
      <c r="FPF122" s="5"/>
      <c r="FPG122" s="5"/>
      <c r="FPH122" s="5"/>
      <c r="FPI122" s="5"/>
      <c r="FPJ122" s="5"/>
      <c r="FPK122" s="5"/>
      <c r="FPL122" s="5"/>
      <c r="FPM122" s="5"/>
      <c r="FPN122" s="5"/>
      <c r="FPO122" s="5"/>
      <c r="FPP122" s="5"/>
      <c r="FPQ122" s="5"/>
      <c r="FPR122" s="5"/>
      <c r="FPS122" s="5"/>
      <c r="FPT122" s="5"/>
      <c r="FPU122" s="5"/>
      <c r="FPV122" s="5"/>
      <c r="FPW122" s="5"/>
      <c r="FPX122" s="5"/>
      <c r="FPY122" s="5"/>
      <c r="FPZ122" s="5"/>
      <c r="FQA122" s="5"/>
      <c r="FQB122" s="5"/>
      <c r="FQC122" s="5"/>
      <c r="FQD122" s="5"/>
      <c r="FQE122" s="5"/>
      <c r="FQF122" s="5"/>
      <c r="FQG122" s="5"/>
      <c r="FQH122" s="5"/>
      <c r="FQI122" s="5"/>
      <c r="FQJ122" s="5"/>
      <c r="FQK122" s="5"/>
      <c r="FQL122" s="5"/>
      <c r="FQM122" s="5"/>
      <c r="FQN122" s="5"/>
      <c r="FQO122" s="5"/>
      <c r="FQP122" s="5"/>
      <c r="FQQ122" s="5"/>
      <c r="FQR122" s="5"/>
      <c r="FQS122" s="5"/>
      <c r="FQT122" s="5"/>
      <c r="FQU122" s="5"/>
      <c r="FQV122" s="5"/>
      <c r="FQW122" s="5"/>
      <c r="FQX122" s="5"/>
      <c r="FQY122" s="5"/>
      <c r="FQZ122" s="5"/>
      <c r="FRA122" s="5"/>
      <c r="FRB122" s="5"/>
      <c r="FRC122" s="5"/>
      <c r="FRD122" s="5"/>
      <c r="FRE122" s="5"/>
      <c r="FRF122" s="5"/>
      <c r="FRG122" s="5"/>
      <c r="FRH122" s="5"/>
      <c r="FRI122" s="5"/>
      <c r="FRJ122" s="5"/>
      <c r="FRK122" s="5"/>
      <c r="FRL122" s="5"/>
      <c r="FRM122" s="5"/>
      <c r="FRN122" s="5"/>
      <c r="FRO122" s="5"/>
      <c r="FRP122" s="5"/>
      <c r="FRQ122" s="5"/>
      <c r="FRR122" s="5"/>
      <c r="FRS122" s="5"/>
      <c r="FRT122" s="5"/>
      <c r="FRU122" s="5"/>
      <c r="FRV122" s="5"/>
      <c r="FRW122" s="5"/>
      <c r="FRX122" s="5"/>
      <c r="FRY122" s="5"/>
      <c r="FRZ122" s="5"/>
      <c r="FSA122" s="5"/>
      <c r="FSB122" s="5"/>
      <c r="FSC122" s="5"/>
      <c r="FSD122" s="5"/>
      <c r="FSE122" s="5"/>
      <c r="FSF122" s="5"/>
      <c r="FSG122" s="5"/>
      <c r="FSH122" s="5"/>
      <c r="FSI122" s="5"/>
      <c r="FSJ122" s="5"/>
      <c r="FSK122" s="5"/>
      <c r="FSL122" s="5"/>
      <c r="FSM122" s="5"/>
      <c r="FSN122" s="5"/>
      <c r="FSO122" s="5"/>
      <c r="FSP122" s="5"/>
      <c r="FSQ122" s="5"/>
      <c r="FSR122" s="5"/>
      <c r="FSS122" s="5"/>
      <c r="FST122" s="5"/>
      <c r="FSU122" s="5"/>
      <c r="FSV122" s="5"/>
      <c r="FSW122" s="5"/>
      <c r="FSX122" s="5"/>
      <c r="FSY122" s="5"/>
      <c r="FSZ122" s="5"/>
      <c r="FTA122" s="5"/>
      <c r="FTB122" s="5"/>
      <c r="FTC122" s="5"/>
      <c r="FTD122" s="5"/>
      <c r="FTE122" s="5"/>
      <c r="FTF122" s="5"/>
      <c r="FTG122" s="5"/>
      <c r="FTH122" s="5"/>
      <c r="FTI122" s="5"/>
      <c r="FTJ122" s="5"/>
      <c r="FTK122" s="5"/>
      <c r="FTL122" s="5"/>
      <c r="FTM122" s="5"/>
      <c r="FTN122" s="5"/>
      <c r="FTO122" s="5"/>
      <c r="FTP122" s="5"/>
      <c r="FTQ122" s="5"/>
      <c r="FTR122" s="5"/>
      <c r="FTS122" s="5"/>
      <c r="FTT122" s="5"/>
      <c r="FTU122" s="5"/>
      <c r="FTV122" s="5"/>
      <c r="FTW122" s="5"/>
      <c r="FTX122" s="5"/>
      <c r="FTY122" s="5"/>
      <c r="FTZ122" s="5"/>
      <c r="FUA122" s="5"/>
      <c r="FUB122" s="5"/>
      <c r="FUC122" s="5"/>
      <c r="FUD122" s="5"/>
      <c r="FUE122" s="5"/>
      <c r="FUF122" s="5"/>
      <c r="FUG122" s="5"/>
      <c r="FUH122" s="5"/>
      <c r="FUI122" s="5"/>
      <c r="FUJ122" s="5"/>
      <c r="FUK122" s="5"/>
      <c r="FUL122" s="5"/>
      <c r="FUM122" s="5"/>
      <c r="FUN122" s="5"/>
      <c r="FUO122" s="5"/>
      <c r="FUP122" s="5"/>
      <c r="FUQ122" s="5"/>
      <c r="FUR122" s="5"/>
      <c r="FUS122" s="5"/>
      <c r="FUT122" s="5"/>
      <c r="FUU122" s="5"/>
      <c r="FUV122" s="5"/>
      <c r="FUW122" s="5"/>
      <c r="FUX122" s="5"/>
      <c r="FUY122" s="5"/>
      <c r="FUZ122" s="5"/>
      <c r="FVA122" s="5"/>
      <c r="FVB122" s="5"/>
      <c r="FVC122" s="5"/>
      <c r="FVD122" s="5"/>
      <c r="FVE122" s="5"/>
      <c r="FVF122" s="5"/>
      <c r="FVG122" s="5"/>
      <c r="FVH122" s="5"/>
      <c r="FVI122" s="5"/>
      <c r="FVJ122" s="5"/>
      <c r="FVK122" s="5"/>
      <c r="FVL122" s="5"/>
      <c r="FVM122" s="5"/>
      <c r="FVN122" s="5"/>
      <c r="FVO122" s="5"/>
      <c r="FVP122" s="5"/>
      <c r="FVQ122" s="5"/>
      <c r="FVR122" s="5"/>
      <c r="FVS122" s="5"/>
      <c r="FVT122" s="5"/>
      <c r="FVU122" s="5"/>
      <c r="FVV122" s="5"/>
      <c r="FVW122" s="5"/>
      <c r="FVX122" s="5"/>
      <c r="FVY122" s="5"/>
      <c r="FVZ122" s="5"/>
      <c r="FWA122" s="5"/>
      <c r="FWB122" s="5"/>
      <c r="FWC122" s="5"/>
      <c r="FWD122" s="5"/>
      <c r="FWE122" s="5"/>
      <c r="FWF122" s="5"/>
      <c r="FWG122" s="5"/>
      <c r="FWH122" s="5"/>
      <c r="FWI122" s="5"/>
      <c r="FWJ122" s="5"/>
      <c r="FWK122" s="5"/>
      <c r="FWL122" s="5"/>
      <c r="FWM122" s="5"/>
      <c r="FWN122" s="5"/>
      <c r="FWO122" s="5"/>
      <c r="FWP122" s="5"/>
      <c r="FWQ122" s="5"/>
      <c r="FWR122" s="5"/>
      <c r="FWS122" s="5"/>
      <c r="FWT122" s="5"/>
      <c r="FWU122" s="5"/>
      <c r="FWV122" s="5"/>
      <c r="FWW122" s="5"/>
      <c r="FWX122" s="5"/>
      <c r="FWY122" s="5"/>
      <c r="FWZ122" s="5"/>
      <c r="FXA122" s="5"/>
      <c r="FXB122" s="5"/>
      <c r="FXC122" s="5"/>
      <c r="FXD122" s="5"/>
      <c r="FXE122" s="5"/>
      <c r="FXF122" s="5"/>
      <c r="FXG122" s="5"/>
      <c r="FXH122" s="5"/>
      <c r="FXI122" s="5"/>
      <c r="FXJ122" s="5"/>
      <c r="FXK122" s="5"/>
      <c r="FXL122" s="5"/>
      <c r="FXM122" s="5"/>
      <c r="FXN122" s="5"/>
      <c r="FXO122" s="5"/>
      <c r="FXP122" s="5"/>
      <c r="FXQ122" s="5"/>
      <c r="FXR122" s="5"/>
      <c r="FXS122" s="5"/>
      <c r="FXT122" s="5"/>
      <c r="FXU122" s="5"/>
      <c r="FXV122" s="5"/>
      <c r="FXW122" s="5"/>
      <c r="FXX122" s="5"/>
      <c r="FXY122" s="5"/>
      <c r="FXZ122" s="5"/>
      <c r="FYA122" s="5"/>
      <c r="FYB122" s="5"/>
      <c r="FYC122" s="5"/>
      <c r="FYD122" s="5"/>
      <c r="FYE122" s="5"/>
      <c r="FYF122" s="5"/>
      <c r="FYG122" s="5"/>
      <c r="FYH122" s="5"/>
      <c r="FYI122" s="5"/>
      <c r="FYJ122" s="5"/>
      <c r="FYK122" s="5"/>
      <c r="FYL122" s="5"/>
      <c r="FYM122" s="5"/>
      <c r="FYN122" s="5"/>
      <c r="FYO122" s="5"/>
      <c r="FYP122" s="5"/>
      <c r="FYQ122" s="5"/>
      <c r="FYR122" s="5"/>
      <c r="FYS122" s="5"/>
      <c r="FYT122" s="5"/>
      <c r="FYU122" s="5"/>
      <c r="FYV122" s="5"/>
      <c r="FYW122" s="5"/>
      <c r="FYX122" s="5"/>
      <c r="FYY122" s="5"/>
      <c r="FYZ122" s="5"/>
      <c r="FZA122" s="5"/>
      <c r="FZB122" s="5"/>
      <c r="FZC122" s="5"/>
      <c r="FZD122" s="5"/>
      <c r="FZE122" s="5"/>
      <c r="FZF122" s="5"/>
      <c r="FZG122" s="5"/>
      <c r="FZH122" s="5"/>
      <c r="FZI122" s="5"/>
      <c r="FZJ122" s="5"/>
      <c r="FZK122" s="5"/>
      <c r="FZL122" s="5"/>
      <c r="FZM122" s="5"/>
      <c r="FZN122" s="5"/>
      <c r="FZO122" s="5"/>
      <c r="FZP122" s="5"/>
      <c r="FZQ122" s="5"/>
      <c r="FZR122" s="5"/>
      <c r="FZS122" s="5"/>
      <c r="FZT122" s="5"/>
      <c r="FZU122" s="5"/>
      <c r="FZV122" s="5"/>
      <c r="FZW122" s="5"/>
      <c r="FZX122" s="5"/>
      <c r="FZY122" s="5"/>
      <c r="FZZ122" s="5"/>
      <c r="GAA122" s="5"/>
      <c r="GAB122" s="5"/>
      <c r="GAC122" s="5"/>
      <c r="GAD122" s="5"/>
      <c r="GAE122" s="5"/>
      <c r="GAF122" s="5"/>
      <c r="GAG122" s="5"/>
      <c r="GAH122" s="5"/>
      <c r="GAI122" s="5"/>
      <c r="GAJ122" s="5"/>
      <c r="GAK122" s="5"/>
      <c r="GAL122" s="5"/>
      <c r="GAM122" s="5"/>
      <c r="GAN122" s="5"/>
      <c r="GAO122" s="5"/>
      <c r="GAP122" s="5"/>
      <c r="GAQ122" s="5"/>
      <c r="GAR122" s="5"/>
      <c r="GAS122" s="5"/>
      <c r="GAT122" s="5"/>
      <c r="GAU122" s="5"/>
      <c r="GAV122" s="5"/>
      <c r="GAW122" s="5"/>
      <c r="GAX122" s="5"/>
      <c r="GAY122" s="5"/>
      <c r="GAZ122" s="5"/>
      <c r="GBA122" s="5"/>
      <c r="GBB122" s="5"/>
      <c r="GBC122" s="5"/>
      <c r="GBD122" s="5"/>
      <c r="GBE122" s="5"/>
      <c r="GBF122" s="5"/>
      <c r="GBG122" s="5"/>
      <c r="GBH122" s="5"/>
      <c r="GBI122" s="5"/>
      <c r="GBJ122" s="5"/>
      <c r="GBK122" s="5"/>
      <c r="GBL122" s="5"/>
      <c r="GBM122" s="5"/>
      <c r="GBN122" s="5"/>
      <c r="GBO122" s="5"/>
      <c r="GBP122" s="5"/>
      <c r="GBQ122" s="5"/>
      <c r="GBR122" s="5"/>
      <c r="GBS122" s="5"/>
      <c r="GBT122" s="5"/>
      <c r="GBU122" s="5"/>
      <c r="GBV122" s="5"/>
      <c r="GBW122" s="5"/>
      <c r="GBX122" s="5"/>
      <c r="GBY122" s="5"/>
      <c r="GBZ122" s="5"/>
      <c r="GCA122" s="5"/>
      <c r="GCB122" s="5"/>
      <c r="GCC122" s="5"/>
      <c r="GCD122" s="5"/>
      <c r="GCE122" s="5"/>
      <c r="GCF122" s="5"/>
      <c r="GCG122" s="5"/>
      <c r="GCH122" s="5"/>
      <c r="GCI122" s="5"/>
      <c r="GCJ122" s="5"/>
      <c r="GCK122" s="5"/>
      <c r="GCL122" s="5"/>
      <c r="GCM122" s="5"/>
      <c r="GCN122" s="5"/>
      <c r="GCO122" s="5"/>
      <c r="GCP122" s="5"/>
      <c r="GCQ122" s="5"/>
      <c r="GCR122" s="5"/>
      <c r="GCS122" s="5"/>
      <c r="GCT122" s="5"/>
      <c r="GCU122" s="5"/>
      <c r="GCV122" s="5"/>
      <c r="GCW122" s="5"/>
      <c r="GCX122" s="5"/>
      <c r="GCY122" s="5"/>
      <c r="GCZ122" s="5"/>
      <c r="GDA122" s="5"/>
      <c r="GDB122" s="5"/>
      <c r="GDC122" s="5"/>
      <c r="GDD122" s="5"/>
      <c r="GDE122" s="5"/>
      <c r="GDF122" s="5"/>
      <c r="GDG122" s="5"/>
      <c r="GDH122" s="5"/>
      <c r="GDI122" s="5"/>
      <c r="GDJ122" s="5"/>
      <c r="GDK122" s="5"/>
      <c r="GDL122" s="5"/>
      <c r="GDM122" s="5"/>
      <c r="GDN122" s="5"/>
      <c r="GDO122" s="5"/>
      <c r="GDP122" s="5"/>
      <c r="GDQ122" s="5"/>
      <c r="GDR122" s="5"/>
      <c r="GDS122" s="5"/>
      <c r="GDT122" s="5"/>
      <c r="GDU122" s="5"/>
      <c r="GDV122" s="5"/>
      <c r="GDW122" s="5"/>
      <c r="GDX122" s="5"/>
      <c r="GDY122" s="5"/>
      <c r="GDZ122" s="5"/>
      <c r="GEA122" s="5"/>
      <c r="GEB122" s="5"/>
      <c r="GEC122" s="5"/>
      <c r="GED122" s="5"/>
      <c r="GEE122" s="5"/>
      <c r="GEF122" s="5"/>
      <c r="GEG122" s="5"/>
      <c r="GEH122" s="5"/>
      <c r="GEI122" s="5"/>
      <c r="GEJ122" s="5"/>
      <c r="GEK122" s="5"/>
      <c r="GEL122" s="5"/>
      <c r="GEM122" s="5"/>
      <c r="GEN122" s="5"/>
      <c r="GEO122" s="5"/>
      <c r="GEP122" s="5"/>
      <c r="GEQ122" s="5"/>
      <c r="GER122" s="5"/>
      <c r="GES122" s="5"/>
      <c r="GET122" s="5"/>
      <c r="GEU122" s="5"/>
      <c r="GEV122" s="5"/>
      <c r="GEW122" s="5"/>
      <c r="GEX122" s="5"/>
      <c r="GEY122" s="5"/>
      <c r="GEZ122" s="5"/>
      <c r="GFA122" s="5"/>
      <c r="GFB122" s="5"/>
      <c r="GFC122" s="5"/>
      <c r="GFD122" s="5"/>
      <c r="GFE122" s="5"/>
      <c r="GFF122" s="5"/>
      <c r="GFG122" s="5"/>
      <c r="GFH122" s="5"/>
      <c r="GFI122" s="5"/>
      <c r="GFJ122" s="5"/>
      <c r="GFK122" s="5"/>
      <c r="GFL122" s="5"/>
      <c r="GFM122" s="5"/>
      <c r="GFN122" s="5"/>
      <c r="GFO122" s="5"/>
      <c r="GFP122" s="5"/>
      <c r="GFQ122" s="5"/>
      <c r="GFR122" s="5"/>
      <c r="GFS122" s="5"/>
      <c r="GFT122" s="5"/>
      <c r="GFU122" s="5"/>
      <c r="GFV122" s="5"/>
      <c r="GFW122" s="5"/>
      <c r="GFX122" s="5"/>
      <c r="GFY122" s="5"/>
      <c r="GFZ122" s="5"/>
      <c r="GGA122" s="5"/>
      <c r="GGB122" s="5"/>
      <c r="GGC122" s="5"/>
      <c r="GGD122" s="5"/>
      <c r="GGE122" s="5"/>
      <c r="GGF122" s="5"/>
      <c r="GGG122" s="5"/>
      <c r="GGH122" s="5"/>
      <c r="GGI122" s="5"/>
      <c r="GGJ122" s="5"/>
      <c r="GGK122" s="5"/>
      <c r="GGL122" s="5"/>
      <c r="GGM122" s="5"/>
      <c r="GGN122" s="5"/>
      <c r="GGO122" s="5"/>
      <c r="GGP122" s="5"/>
      <c r="GGQ122" s="5"/>
      <c r="GGR122" s="5"/>
      <c r="GGS122" s="5"/>
      <c r="GGT122" s="5"/>
      <c r="GGU122" s="5"/>
      <c r="GGV122" s="5"/>
      <c r="GGW122" s="5"/>
      <c r="GGX122" s="5"/>
      <c r="GGY122" s="5"/>
      <c r="GGZ122" s="5"/>
      <c r="GHA122" s="5"/>
      <c r="GHB122" s="5"/>
      <c r="GHC122" s="5"/>
      <c r="GHD122" s="5"/>
      <c r="GHE122" s="5"/>
      <c r="GHF122" s="5"/>
      <c r="GHG122" s="5"/>
      <c r="GHH122" s="5"/>
      <c r="GHI122" s="5"/>
      <c r="GHJ122" s="5"/>
      <c r="GHK122" s="5"/>
      <c r="GHL122" s="5"/>
      <c r="GHM122" s="5"/>
      <c r="GHN122" s="5"/>
      <c r="GHO122" s="5"/>
      <c r="GHP122" s="5"/>
      <c r="GHQ122" s="5"/>
      <c r="GHR122" s="5"/>
      <c r="GHS122" s="5"/>
      <c r="GHT122" s="5"/>
      <c r="GHU122" s="5"/>
      <c r="GHV122" s="5"/>
      <c r="GHW122" s="5"/>
      <c r="GHX122" s="5"/>
      <c r="GHY122" s="5"/>
      <c r="GHZ122" s="5"/>
      <c r="GIA122" s="5"/>
      <c r="GIB122" s="5"/>
      <c r="GIC122" s="5"/>
      <c r="GID122" s="5"/>
      <c r="GIE122" s="5"/>
      <c r="GIF122" s="5"/>
      <c r="GIG122" s="5"/>
      <c r="GIH122" s="5"/>
      <c r="GII122" s="5"/>
      <c r="GIJ122" s="5"/>
      <c r="GIK122" s="5"/>
      <c r="GIL122" s="5"/>
      <c r="GIM122" s="5"/>
      <c r="GIN122" s="5"/>
      <c r="GIO122" s="5"/>
      <c r="GIP122" s="5"/>
      <c r="GIQ122" s="5"/>
      <c r="GIR122" s="5"/>
      <c r="GIS122" s="5"/>
      <c r="GIT122" s="5"/>
      <c r="GIU122" s="5"/>
      <c r="GIV122" s="5"/>
      <c r="GIW122" s="5"/>
      <c r="GIX122" s="5"/>
      <c r="GIY122" s="5"/>
      <c r="GIZ122" s="5"/>
      <c r="GJA122" s="5"/>
      <c r="GJB122" s="5"/>
      <c r="GJC122" s="5"/>
      <c r="GJD122" s="5"/>
      <c r="GJE122" s="5"/>
      <c r="GJF122" s="5"/>
      <c r="GJG122" s="5"/>
      <c r="GJH122" s="5"/>
      <c r="GJI122" s="5"/>
      <c r="GJJ122" s="5"/>
      <c r="GJK122" s="5"/>
      <c r="GJL122" s="5"/>
      <c r="GJM122" s="5"/>
      <c r="GJN122" s="5"/>
      <c r="GJO122" s="5"/>
      <c r="GJP122" s="5"/>
      <c r="GJQ122" s="5"/>
      <c r="GJR122" s="5"/>
      <c r="GJS122" s="5"/>
      <c r="GJT122" s="5"/>
      <c r="GJU122" s="5"/>
      <c r="GJV122" s="5"/>
      <c r="GJW122" s="5"/>
      <c r="GJX122" s="5"/>
      <c r="GJY122" s="5"/>
      <c r="GJZ122" s="5"/>
      <c r="GKA122" s="5"/>
      <c r="GKB122" s="5"/>
      <c r="GKC122" s="5"/>
      <c r="GKD122" s="5"/>
      <c r="GKE122" s="5"/>
      <c r="GKF122" s="5"/>
      <c r="GKG122" s="5"/>
      <c r="GKH122" s="5"/>
      <c r="GKI122" s="5"/>
      <c r="GKJ122" s="5"/>
      <c r="GKK122" s="5"/>
      <c r="GKL122" s="5"/>
      <c r="GKM122" s="5"/>
      <c r="GKN122" s="5"/>
      <c r="GKO122" s="5"/>
      <c r="GKP122" s="5"/>
      <c r="GKQ122" s="5"/>
      <c r="GKR122" s="5"/>
      <c r="GKS122" s="5"/>
      <c r="GKT122" s="5"/>
      <c r="GKU122" s="5"/>
      <c r="GKV122" s="5"/>
      <c r="GKW122" s="5"/>
      <c r="GKX122" s="5"/>
      <c r="GKY122" s="5"/>
      <c r="GKZ122" s="5"/>
      <c r="GLA122" s="5"/>
      <c r="GLB122" s="5"/>
      <c r="GLC122" s="5"/>
      <c r="GLD122" s="5"/>
      <c r="GLE122" s="5"/>
      <c r="GLF122" s="5"/>
      <c r="GLG122" s="5"/>
      <c r="GLH122" s="5"/>
      <c r="GLI122" s="5"/>
      <c r="GLJ122" s="5"/>
      <c r="GLK122" s="5"/>
      <c r="GLL122" s="5"/>
      <c r="GLM122" s="5"/>
      <c r="GLN122" s="5"/>
      <c r="GLO122" s="5"/>
      <c r="GLP122" s="5"/>
      <c r="GLQ122" s="5"/>
      <c r="GLR122" s="5"/>
      <c r="GLS122" s="5"/>
      <c r="GLT122" s="5"/>
      <c r="GLU122" s="5"/>
      <c r="GLV122" s="5"/>
      <c r="GLW122" s="5"/>
      <c r="GLX122" s="5"/>
      <c r="GLY122" s="5"/>
      <c r="GLZ122" s="5"/>
      <c r="GMA122" s="5"/>
      <c r="GMB122" s="5"/>
      <c r="GMC122" s="5"/>
      <c r="GMD122" s="5"/>
      <c r="GME122" s="5"/>
      <c r="GMF122" s="5"/>
      <c r="GMG122" s="5"/>
      <c r="GMH122" s="5"/>
      <c r="GMI122" s="5"/>
      <c r="GMJ122" s="5"/>
      <c r="GMK122" s="5"/>
      <c r="GML122" s="5"/>
      <c r="GMM122" s="5"/>
      <c r="GMN122" s="5"/>
      <c r="GMO122" s="5"/>
      <c r="GMP122" s="5"/>
      <c r="GMQ122" s="5"/>
      <c r="GMR122" s="5"/>
      <c r="GMS122" s="5"/>
      <c r="GMT122" s="5"/>
      <c r="GMU122" s="5"/>
      <c r="GMV122" s="5"/>
      <c r="GMW122" s="5"/>
      <c r="GMX122" s="5"/>
      <c r="GMY122" s="5"/>
      <c r="GMZ122" s="5"/>
      <c r="GNA122" s="5"/>
      <c r="GNB122" s="5"/>
      <c r="GNC122" s="5"/>
      <c r="GND122" s="5"/>
      <c r="GNE122" s="5"/>
      <c r="GNF122" s="5"/>
      <c r="GNG122" s="5"/>
      <c r="GNH122" s="5"/>
      <c r="GNI122" s="5"/>
      <c r="GNJ122" s="5"/>
      <c r="GNK122" s="5"/>
      <c r="GNL122" s="5"/>
      <c r="GNM122" s="5"/>
      <c r="GNN122" s="5"/>
      <c r="GNO122" s="5"/>
      <c r="GNP122" s="5"/>
      <c r="GNQ122" s="5"/>
      <c r="GNR122" s="5"/>
      <c r="GNS122" s="5"/>
      <c r="GNT122" s="5"/>
      <c r="GNU122" s="5"/>
      <c r="GNV122" s="5"/>
      <c r="GNW122" s="5"/>
      <c r="GNX122" s="5"/>
      <c r="GNY122" s="5"/>
      <c r="GNZ122" s="5"/>
      <c r="GOA122" s="5"/>
      <c r="GOB122" s="5"/>
      <c r="GOC122" s="5"/>
      <c r="GOD122" s="5"/>
      <c r="GOE122" s="5"/>
      <c r="GOF122" s="5"/>
      <c r="GOG122" s="5"/>
      <c r="GOH122" s="5"/>
      <c r="GOI122" s="5"/>
      <c r="GOJ122" s="5"/>
      <c r="GOK122" s="5"/>
      <c r="GOL122" s="5"/>
      <c r="GOM122" s="5"/>
      <c r="GON122" s="5"/>
      <c r="GOO122" s="5"/>
      <c r="GOP122" s="5"/>
      <c r="GOQ122" s="5"/>
      <c r="GOR122" s="5"/>
      <c r="GOS122" s="5"/>
      <c r="GOT122" s="5"/>
      <c r="GOU122" s="5"/>
      <c r="GOV122" s="5"/>
      <c r="GOW122" s="5"/>
      <c r="GOX122" s="5"/>
      <c r="GOY122" s="5"/>
      <c r="GOZ122" s="5"/>
      <c r="GPA122" s="5"/>
      <c r="GPB122" s="5"/>
      <c r="GPC122" s="5"/>
      <c r="GPD122" s="5"/>
      <c r="GPE122" s="5"/>
      <c r="GPF122" s="5"/>
      <c r="GPG122" s="5"/>
      <c r="GPH122" s="5"/>
      <c r="GPI122" s="5"/>
      <c r="GPJ122" s="5"/>
      <c r="GPK122" s="5"/>
      <c r="GPL122" s="5"/>
      <c r="GPM122" s="5"/>
      <c r="GPN122" s="5"/>
      <c r="GPO122" s="5"/>
      <c r="GPP122" s="5"/>
      <c r="GPQ122" s="5"/>
      <c r="GPR122" s="5"/>
      <c r="GPS122" s="5"/>
      <c r="GPT122" s="5"/>
      <c r="GPU122" s="5"/>
      <c r="GPV122" s="5"/>
      <c r="GPW122" s="5"/>
      <c r="GPX122" s="5"/>
      <c r="GPY122" s="5"/>
      <c r="GPZ122" s="5"/>
      <c r="GQA122" s="5"/>
      <c r="GQB122" s="5"/>
      <c r="GQC122" s="5"/>
      <c r="GQD122" s="5"/>
      <c r="GQE122" s="5"/>
      <c r="GQF122" s="5"/>
      <c r="GQG122" s="5"/>
      <c r="GQH122" s="5"/>
      <c r="GQI122" s="5"/>
      <c r="GQJ122" s="5"/>
      <c r="GQK122" s="5"/>
      <c r="GQL122" s="5"/>
      <c r="GQM122" s="5"/>
      <c r="GQN122" s="5"/>
      <c r="GQO122" s="5"/>
      <c r="GQP122" s="5"/>
      <c r="GQQ122" s="5"/>
      <c r="GQR122" s="5"/>
      <c r="GQS122" s="5"/>
      <c r="GQT122" s="5"/>
      <c r="GQU122" s="5"/>
      <c r="GQV122" s="5"/>
      <c r="GQW122" s="5"/>
      <c r="GQX122" s="5"/>
      <c r="GQY122" s="5"/>
      <c r="GQZ122" s="5"/>
      <c r="GRA122" s="5"/>
      <c r="GRB122" s="5"/>
      <c r="GRC122" s="5"/>
      <c r="GRD122" s="5"/>
      <c r="GRE122" s="5"/>
      <c r="GRF122" s="5"/>
      <c r="GRG122" s="5"/>
      <c r="GRH122" s="5"/>
      <c r="GRI122" s="5"/>
      <c r="GRJ122" s="5"/>
      <c r="GRK122" s="5"/>
      <c r="GRL122" s="5"/>
      <c r="GRM122" s="5"/>
      <c r="GRN122" s="5"/>
      <c r="GRO122" s="5"/>
      <c r="GRP122" s="5"/>
      <c r="GRQ122" s="5"/>
      <c r="GRR122" s="5"/>
      <c r="GRS122" s="5"/>
      <c r="GRT122" s="5"/>
      <c r="GRU122" s="5"/>
      <c r="GRV122" s="5"/>
      <c r="GRW122" s="5"/>
      <c r="GRX122" s="5"/>
      <c r="GRY122" s="5"/>
      <c r="GRZ122" s="5"/>
      <c r="GSA122" s="5"/>
      <c r="GSB122" s="5"/>
      <c r="GSC122" s="5"/>
      <c r="GSD122" s="5"/>
      <c r="GSE122" s="5"/>
      <c r="GSF122" s="5"/>
      <c r="GSG122" s="5"/>
      <c r="GSH122" s="5"/>
      <c r="GSI122" s="5"/>
      <c r="GSJ122" s="5"/>
      <c r="GSK122" s="5"/>
      <c r="GSL122" s="5"/>
      <c r="GSM122" s="5"/>
      <c r="GSN122" s="5"/>
      <c r="GSO122" s="5"/>
      <c r="GSP122" s="5"/>
      <c r="GSQ122" s="5"/>
      <c r="GSR122" s="5"/>
      <c r="GSS122" s="5"/>
      <c r="GST122" s="5"/>
      <c r="GSU122" s="5"/>
      <c r="GSV122" s="5"/>
      <c r="GSW122" s="5"/>
      <c r="GSX122" s="5"/>
      <c r="GSY122" s="5"/>
      <c r="GSZ122" s="5"/>
      <c r="GTA122" s="5"/>
      <c r="GTB122" s="5"/>
      <c r="GTC122" s="5"/>
      <c r="GTD122" s="5"/>
      <c r="GTE122" s="5"/>
      <c r="GTF122" s="5"/>
      <c r="GTG122" s="5"/>
      <c r="GTH122" s="5"/>
      <c r="GTI122" s="5"/>
      <c r="GTJ122" s="5"/>
      <c r="GTK122" s="5"/>
      <c r="GTL122" s="5"/>
      <c r="GTM122" s="5"/>
      <c r="GTN122" s="5"/>
      <c r="GTO122" s="5"/>
      <c r="GTP122" s="5"/>
      <c r="GTQ122" s="5"/>
      <c r="GTR122" s="5"/>
      <c r="GTS122" s="5"/>
      <c r="GTT122" s="5"/>
      <c r="GTU122" s="5"/>
      <c r="GTV122" s="5"/>
      <c r="GTW122" s="5"/>
      <c r="GTX122" s="5"/>
      <c r="GTY122" s="5"/>
      <c r="GTZ122" s="5"/>
      <c r="GUA122" s="5"/>
      <c r="GUB122" s="5"/>
      <c r="GUC122" s="5"/>
      <c r="GUD122" s="5"/>
      <c r="GUE122" s="5"/>
      <c r="GUF122" s="5"/>
      <c r="GUG122" s="5"/>
      <c r="GUH122" s="5"/>
      <c r="GUI122" s="5"/>
      <c r="GUJ122" s="5"/>
      <c r="GUK122" s="5"/>
      <c r="GUL122" s="5"/>
      <c r="GUM122" s="5"/>
      <c r="GUN122" s="5"/>
      <c r="GUO122" s="5"/>
      <c r="GUP122" s="5"/>
      <c r="GUQ122" s="5"/>
      <c r="GUR122" s="5"/>
      <c r="GUS122" s="5"/>
      <c r="GUT122" s="5"/>
      <c r="GUU122" s="5"/>
      <c r="GUV122" s="5"/>
      <c r="GUW122" s="5"/>
      <c r="GUX122" s="5"/>
      <c r="GUY122" s="5"/>
      <c r="GUZ122" s="5"/>
      <c r="GVA122" s="5"/>
      <c r="GVB122" s="5"/>
      <c r="GVC122" s="5"/>
      <c r="GVD122" s="5"/>
      <c r="GVE122" s="5"/>
      <c r="GVF122" s="5"/>
      <c r="GVG122" s="5"/>
      <c r="GVH122" s="5"/>
      <c r="GVI122" s="5"/>
      <c r="GVJ122" s="5"/>
      <c r="GVK122" s="5"/>
      <c r="GVL122" s="5"/>
      <c r="GVM122" s="5"/>
      <c r="GVN122" s="5"/>
      <c r="GVO122" s="5"/>
      <c r="GVP122" s="5"/>
      <c r="GVQ122" s="5"/>
      <c r="GVR122" s="5"/>
      <c r="GVS122" s="5"/>
      <c r="GVT122" s="5"/>
      <c r="GVU122" s="5"/>
      <c r="GVV122" s="5"/>
      <c r="GVW122" s="5"/>
      <c r="GVX122" s="5"/>
      <c r="GVY122" s="5"/>
      <c r="GVZ122" s="5"/>
      <c r="GWA122" s="5"/>
      <c r="GWB122" s="5"/>
      <c r="GWC122" s="5"/>
      <c r="GWD122" s="5"/>
      <c r="GWE122" s="5"/>
      <c r="GWF122" s="5"/>
      <c r="GWG122" s="5"/>
      <c r="GWH122" s="5"/>
      <c r="GWI122" s="5"/>
      <c r="GWJ122" s="5"/>
      <c r="GWK122" s="5"/>
      <c r="GWL122" s="5"/>
      <c r="GWM122" s="5"/>
      <c r="GWN122" s="5"/>
      <c r="GWO122" s="5"/>
      <c r="GWP122" s="5"/>
      <c r="GWQ122" s="5"/>
      <c r="GWR122" s="5"/>
      <c r="GWS122" s="5"/>
      <c r="GWT122" s="5"/>
      <c r="GWU122" s="5"/>
      <c r="GWV122" s="5"/>
      <c r="GWW122" s="5"/>
      <c r="GWX122" s="5"/>
      <c r="GWY122" s="5"/>
      <c r="GWZ122" s="5"/>
      <c r="GXA122" s="5"/>
      <c r="GXB122" s="5"/>
      <c r="GXC122" s="5"/>
      <c r="GXD122" s="5"/>
      <c r="GXE122" s="5"/>
      <c r="GXF122" s="5"/>
      <c r="GXG122" s="5"/>
      <c r="GXH122" s="5"/>
      <c r="GXI122" s="5"/>
      <c r="GXJ122" s="5"/>
      <c r="GXK122" s="5"/>
      <c r="GXL122" s="5"/>
      <c r="GXM122" s="5"/>
      <c r="GXN122" s="5"/>
      <c r="GXO122" s="5"/>
      <c r="GXP122" s="5"/>
      <c r="GXQ122" s="5"/>
      <c r="GXR122" s="5"/>
      <c r="GXS122" s="5"/>
      <c r="GXT122" s="5"/>
      <c r="GXU122" s="5"/>
      <c r="GXV122" s="5"/>
      <c r="GXW122" s="5"/>
      <c r="GXX122" s="5"/>
      <c r="GXY122" s="5"/>
      <c r="GXZ122" s="5"/>
      <c r="GYA122" s="5"/>
      <c r="GYB122" s="5"/>
      <c r="GYC122" s="5"/>
      <c r="GYD122" s="5"/>
      <c r="GYE122" s="5"/>
      <c r="GYF122" s="5"/>
      <c r="GYG122" s="5"/>
      <c r="GYH122" s="5"/>
      <c r="GYI122" s="5"/>
      <c r="GYJ122" s="5"/>
      <c r="GYK122" s="5"/>
      <c r="GYL122" s="5"/>
      <c r="GYM122" s="5"/>
      <c r="GYN122" s="5"/>
      <c r="GYO122" s="5"/>
      <c r="GYP122" s="5"/>
      <c r="GYQ122" s="5"/>
      <c r="GYR122" s="5"/>
      <c r="GYS122" s="5"/>
      <c r="GYT122" s="5"/>
      <c r="GYU122" s="5"/>
      <c r="GYV122" s="5"/>
      <c r="GYW122" s="5"/>
      <c r="GYX122" s="5"/>
      <c r="GYY122" s="5"/>
      <c r="GYZ122" s="5"/>
      <c r="GZA122" s="5"/>
      <c r="GZB122" s="5"/>
      <c r="GZC122" s="5"/>
      <c r="GZD122" s="5"/>
      <c r="GZE122" s="5"/>
      <c r="GZF122" s="5"/>
      <c r="GZG122" s="5"/>
      <c r="GZH122" s="5"/>
      <c r="GZI122" s="5"/>
      <c r="GZJ122" s="5"/>
      <c r="GZK122" s="5"/>
      <c r="GZL122" s="5"/>
      <c r="GZM122" s="5"/>
      <c r="GZN122" s="5"/>
      <c r="GZO122" s="5"/>
      <c r="GZP122" s="5"/>
      <c r="GZQ122" s="5"/>
      <c r="GZR122" s="5"/>
      <c r="GZS122" s="5"/>
      <c r="GZT122" s="5"/>
      <c r="GZU122" s="5"/>
      <c r="GZV122" s="5"/>
      <c r="GZW122" s="5"/>
      <c r="GZX122" s="5"/>
      <c r="GZY122" s="5"/>
      <c r="GZZ122" s="5"/>
      <c r="HAA122" s="5"/>
      <c r="HAB122" s="5"/>
      <c r="HAC122" s="5"/>
      <c r="HAD122" s="5"/>
      <c r="HAE122" s="5"/>
      <c r="HAF122" s="5"/>
      <c r="HAG122" s="5"/>
      <c r="HAH122" s="5"/>
      <c r="HAI122" s="5"/>
      <c r="HAJ122" s="5"/>
      <c r="HAK122" s="5"/>
      <c r="HAL122" s="5"/>
      <c r="HAM122" s="5"/>
      <c r="HAN122" s="5"/>
      <c r="HAO122" s="5"/>
      <c r="HAP122" s="5"/>
      <c r="HAQ122" s="5"/>
      <c r="HAR122" s="5"/>
      <c r="HAS122" s="5"/>
      <c r="HAT122" s="5"/>
      <c r="HAU122" s="5"/>
      <c r="HAV122" s="5"/>
      <c r="HAW122" s="5"/>
      <c r="HAX122" s="5"/>
      <c r="HAY122" s="5"/>
      <c r="HAZ122" s="5"/>
      <c r="HBA122" s="5"/>
      <c r="HBB122" s="5"/>
      <c r="HBC122" s="5"/>
      <c r="HBD122" s="5"/>
      <c r="HBE122" s="5"/>
      <c r="HBF122" s="5"/>
      <c r="HBG122" s="5"/>
      <c r="HBH122" s="5"/>
      <c r="HBI122" s="5"/>
      <c r="HBJ122" s="5"/>
      <c r="HBK122" s="5"/>
      <c r="HBL122" s="5"/>
      <c r="HBM122" s="5"/>
      <c r="HBN122" s="5"/>
      <c r="HBO122" s="5"/>
      <c r="HBP122" s="5"/>
      <c r="HBQ122" s="5"/>
      <c r="HBR122" s="5"/>
      <c r="HBS122" s="5"/>
      <c r="HBT122" s="5"/>
      <c r="HBU122" s="5"/>
      <c r="HBV122" s="5"/>
      <c r="HBW122" s="5"/>
      <c r="HBX122" s="5"/>
      <c r="HBY122" s="5"/>
      <c r="HBZ122" s="5"/>
      <c r="HCA122" s="5"/>
      <c r="HCB122" s="5"/>
      <c r="HCC122" s="5"/>
      <c r="HCD122" s="5"/>
      <c r="HCE122" s="5"/>
      <c r="HCF122" s="5"/>
      <c r="HCG122" s="5"/>
      <c r="HCH122" s="5"/>
      <c r="HCI122" s="5"/>
      <c r="HCJ122" s="5"/>
      <c r="HCK122" s="5"/>
      <c r="HCL122" s="5"/>
      <c r="HCM122" s="5"/>
      <c r="HCN122" s="5"/>
      <c r="HCO122" s="5"/>
      <c r="HCP122" s="5"/>
      <c r="HCQ122" s="5"/>
      <c r="HCR122" s="5"/>
      <c r="HCS122" s="5"/>
      <c r="HCT122" s="5"/>
      <c r="HCU122" s="5"/>
      <c r="HCV122" s="5"/>
      <c r="HCW122" s="5"/>
      <c r="HCX122" s="5"/>
      <c r="HCY122" s="5"/>
      <c r="HCZ122" s="5"/>
      <c r="HDA122" s="5"/>
      <c r="HDB122" s="5"/>
      <c r="HDC122" s="5"/>
      <c r="HDD122" s="5"/>
      <c r="HDE122" s="5"/>
      <c r="HDF122" s="5"/>
      <c r="HDG122" s="5"/>
      <c r="HDH122" s="5"/>
      <c r="HDI122" s="5"/>
      <c r="HDJ122" s="5"/>
      <c r="HDK122" s="5"/>
      <c r="HDL122" s="5"/>
      <c r="HDM122" s="5"/>
      <c r="HDN122" s="5"/>
      <c r="HDO122" s="5"/>
      <c r="HDP122" s="5"/>
      <c r="HDQ122" s="5"/>
      <c r="HDR122" s="5"/>
      <c r="HDS122" s="5"/>
      <c r="HDT122" s="5"/>
      <c r="HDU122" s="5"/>
      <c r="HDV122" s="5"/>
      <c r="HDW122" s="5"/>
      <c r="HDX122" s="5"/>
      <c r="HDY122" s="5"/>
      <c r="HDZ122" s="5"/>
      <c r="HEA122" s="5"/>
      <c r="HEB122" s="5"/>
      <c r="HEC122" s="5"/>
      <c r="HED122" s="5"/>
      <c r="HEE122" s="5"/>
      <c r="HEF122" s="5"/>
      <c r="HEG122" s="5"/>
      <c r="HEH122" s="5"/>
      <c r="HEI122" s="5"/>
      <c r="HEJ122" s="5"/>
      <c r="HEK122" s="5"/>
      <c r="HEL122" s="5"/>
      <c r="HEM122" s="5"/>
      <c r="HEN122" s="5"/>
      <c r="HEO122" s="5"/>
      <c r="HEP122" s="5"/>
      <c r="HEQ122" s="5"/>
      <c r="HER122" s="5"/>
      <c r="HES122" s="5"/>
      <c r="HET122" s="5"/>
      <c r="HEU122" s="5"/>
      <c r="HEV122" s="5"/>
      <c r="HEW122" s="5"/>
      <c r="HEX122" s="5"/>
      <c r="HEY122" s="5"/>
      <c r="HEZ122" s="5"/>
      <c r="HFA122" s="5"/>
      <c r="HFB122" s="5"/>
      <c r="HFC122" s="5"/>
      <c r="HFD122" s="5"/>
      <c r="HFE122" s="5"/>
      <c r="HFF122" s="5"/>
      <c r="HFG122" s="5"/>
      <c r="HFH122" s="5"/>
      <c r="HFI122" s="5"/>
      <c r="HFJ122" s="5"/>
      <c r="HFK122" s="5"/>
      <c r="HFL122" s="5"/>
      <c r="HFM122" s="5"/>
      <c r="HFN122" s="5"/>
      <c r="HFO122" s="5"/>
      <c r="HFP122" s="5"/>
      <c r="HFQ122" s="5"/>
      <c r="HFR122" s="5"/>
      <c r="HFS122" s="5"/>
      <c r="HFT122" s="5"/>
      <c r="HFU122" s="5"/>
      <c r="HFV122" s="5"/>
      <c r="HFW122" s="5"/>
      <c r="HFX122" s="5"/>
      <c r="HFY122" s="5"/>
      <c r="HFZ122" s="5"/>
      <c r="HGA122" s="5"/>
      <c r="HGB122" s="5"/>
      <c r="HGC122" s="5"/>
      <c r="HGD122" s="5"/>
      <c r="HGE122" s="5"/>
      <c r="HGF122" s="5"/>
      <c r="HGG122" s="5"/>
      <c r="HGH122" s="5"/>
      <c r="HGI122" s="5"/>
      <c r="HGJ122" s="5"/>
      <c r="HGK122" s="5"/>
      <c r="HGL122" s="5"/>
      <c r="HGM122" s="5"/>
      <c r="HGN122" s="5"/>
      <c r="HGO122" s="5"/>
      <c r="HGP122" s="5"/>
      <c r="HGQ122" s="5"/>
      <c r="HGR122" s="5"/>
      <c r="HGS122" s="5"/>
      <c r="HGT122" s="5"/>
      <c r="HGU122" s="5"/>
      <c r="HGV122" s="5"/>
      <c r="HGW122" s="5"/>
      <c r="HGX122" s="5"/>
      <c r="HGY122" s="5"/>
      <c r="HGZ122" s="5"/>
      <c r="HHA122" s="5"/>
      <c r="HHB122" s="5"/>
      <c r="HHC122" s="5"/>
      <c r="HHD122" s="5"/>
      <c r="HHE122" s="5"/>
      <c r="HHF122" s="5"/>
      <c r="HHG122" s="5"/>
      <c r="HHH122" s="5"/>
      <c r="HHI122" s="5"/>
      <c r="HHJ122" s="5"/>
      <c r="HHK122" s="5"/>
      <c r="HHL122" s="5"/>
      <c r="HHM122" s="5"/>
      <c r="HHN122" s="5"/>
      <c r="HHO122" s="5"/>
      <c r="HHP122" s="5"/>
      <c r="HHQ122" s="5"/>
      <c r="HHR122" s="5"/>
      <c r="HHS122" s="5"/>
      <c r="HHT122" s="5"/>
      <c r="HHU122" s="5"/>
      <c r="HHV122" s="5"/>
      <c r="HHW122" s="5"/>
      <c r="HHX122" s="5"/>
      <c r="HHY122" s="5"/>
      <c r="HHZ122" s="5"/>
      <c r="HIA122" s="5"/>
      <c r="HIB122" s="5"/>
      <c r="HIC122" s="5"/>
      <c r="HID122" s="5"/>
      <c r="HIE122" s="5"/>
      <c r="HIF122" s="5"/>
      <c r="HIG122" s="5"/>
      <c r="HIH122" s="5"/>
      <c r="HII122" s="5"/>
      <c r="HIJ122" s="5"/>
      <c r="HIK122" s="5"/>
      <c r="HIL122" s="5"/>
      <c r="HIM122" s="5"/>
      <c r="HIN122" s="5"/>
      <c r="HIO122" s="5"/>
      <c r="HIP122" s="5"/>
      <c r="HIQ122" s="5"/>
      <c r="HIR122" s="5"/>
      <c r="HIS122" s="5"/>
      <c r="HIT122" s="5"/>
      <c r="HIU122" s="5"/>
      <c r="HIV122" s="5"/>
      <c r="HIW122" s="5"/>
      <c r="HIX122" s="5"/>
      <c r="HIY122" s="5"/>
      <c r="HIZ122" s="5"/>
      <c r="HJA122" s="5"/>
      <c r="HJB122" s="5"/>
      <c r="HJC122" s="5"/>
      <c r="HJD122" s="5"/>
      <c r="HJE122" s="5"/>
      <c r="HJF122" s="5"/>
      <c r="HJG122" s="5"/>
      <c r="HJH122" s="5"/>
      <c r="HJI122" s="5"/>
      <c r="HJJ122" s="5"/>
      <c r="HJK122" s="5"/>
      <c r="HJL122" s="5"/>
      <c r="HJM122" s="5"/>
      <c r="HJN122" s="5"/>
      <c r="HJO122" s="5"/>
      <c r="HJP122" s="5"/>
      <c r="HJQ122" s="5"/>
      <c r="HJR122" s="5"/>
      <c r="HJS122" s="5"/>
      <c r="HJT122" s="5"/>
      <c r="HJU122" s="5"/>
      <c r="HJV122" s="5"/>
      <c r="HJW122" s="5"/>
      <c r="HJX122" s="5"/>
      <c r="HJY122" s="5"/>
      <c r="HJZ122" s="5"/>
      <c r="HKA122" s="5"/>
      <c r="HKB122" s="5"/>
      <c r="HKC122" s="5"/>
      <c r="HKD122" s="5"/>
      <c r="HKE122" s="5"/>
      <c r="HKF122" s="5"/>
      <c r="HKG122" s="5"/>
      <c r="HKH122" s="5"/>
      <c r="HKI122" s="5"/>
      <c r="HKJ122" s="5"/>
      <c r="HKK122" s="5"/>
      <c r="HKL122" s="5"/>
      <c r="HKM122" s="5"/>
      <c r="HKN122" s="5"/>
      <c r="HKO122" s="5"/>
      <c r="HKP122" s="5"/>
      <c r="HKQ122" s="5"/>
      <c r="HKR122" s="5"/>
      <c r="HKS122" s="5"/>
      <c r="HKT122" s="5"/>
      <c r="HKU122" s="5"/>
      <c r="HKV122" s="5"/>
      <c r="HKW122" s="5"/>
      <c r="HKX122" s="5"/>
      <c r="HKY122" s="5"/>
      <c r="HKZ122" s="5"/>
      <c r="HLA122" s="5"/>
      <c r="HLB122" s="5"/>
      <c r="HLC122" s="5"/>
      <c r="HLD122" s="5"/>
      <c r="HLE122" s="5"/>
      <c r="HLF122" s="5"/>
      <c r="HLG122" s="5"/>
      <c r="HLH122" s="5"/>
      <c r="HLI122" s="5"/>
      <c r="HLJ122" s="5"/>
      <c r="HLK122" s="5"/>
      <c r="HLL122" s="5"/>
      <c r="HLM122" s="5"/>
      <c r="HLN122" s="5"/>
      <c r="HLO122" s="5"/>
      <c r="HLP122" s="5"/>
      <c r="HLQ122" s="5"/>
      <c r="HLR122" s="5"/>
      <c r="HLS122" s="5"/>
      <c r="HLT122" s="5"/>
      <c r="HLU122" s="5"/>
      <c r="HLV122" s="5"/>
      <c r="HLW122" s="5"/>
      <c r="HLX122" s="5"/>
      <c r="HLY122" s="5"/>
      <c r="HLZ122" s="5"/>
      <c r="HMA122" s="5"/>
      <c r="HMB122" s="5"/>
      <c r="HMC122" s="5"/>
      <c r="HMD122" s="5"/>
      <c r="HME122" s="5"/>
      <c r="HMF122" s="5"/>
      <c r="HMG122" s="5"/>
      <c r="HMH122" s="5"/>
      <c r="HMI122" s="5"/>
      <c r="HMJ122" s="5"/>
      <c r="HMK122" s="5"/>
      <c r="HML122" s="5"/>
      <c r="HMM122" s="5"/>
      <c r="HMN122" s="5"/>
      <c r="HMO122" s="5"/>
      <c r="HMP122" s="5"/>
      <c r="HMQ122" s="5"/>
      <c r="HMR122" s="5"/>
      <c r="HMS122" s="5"/>
      <c r="HMT122" s="5"/>
      <c r="HMU122" s="5"/>
      <c r="HMV122" s="5"/>
      <c r="HMW122" s="5"/>
      <c r="HMX122" s="5"/>
      <c r="HMY122" s="5"/>
      <c r="HMZ122" s="5"/>
      <c r="HNA122" s="5"/>
      <c r="HNB122" s="5"/>
      <c r="HNC122" s="5"/>
      <c r="HND122" s="5"/>
      <c r="HNE122" s="5"/>
      <c r="HNF122" s="5"/>
      <c r="HNG122" s="5"/>
      <c r="HNH122" s="5"/>
      <c r="HNI122" s="5"/>
      <c r="HNJ122" s="5"/>
      <c r="HNK122" s="5"/>
      <c r="HNL122" s="5"/>
      <c r="HNM122" s="5"/>
      <c r="HNN122" s="5"/>
      <c r="HNO122" s="5"/>
      <c r="HNP122" s="5"/>
      <c r="HNQ122" s="5"/>
      <c r="HNR122" s="5"/>
      <c r="HNS122" s="5"/>
      <c r="HNT122" s="5"/>
      <c r="HNU122" s="5"/>
      <c r="HNV122" s="5"/>
      <c r="HNW122" s="5"/>
      <c r="HNX122" s="5"/>
      <c r="HNY122" s="5"/>
      <c r="HNZ122" s="5"/>
      <c r="HOA122" s="5"/>
      <c r="HOB122" s="5"/>
      <c r="HOC122" s="5"/>
      <c r="HOD122" s="5"/>
      <c r="HOE122" s="5"/>
      <c r="HOF122" s="5"/>
      <c r="HOG122" s="5"/>
      <c r="HOH122" s="5"/>
      <c r="HOI122" s="5"/>
      <c r="HOJ122" s="5"/>
      <c r="HOK122" s="5"/>
      <c r="HOL122" s="5"/>
      <c r="HOM122" s="5"/>
      <c r="HON122" s="5"/>
      <c r="HOO122" s="5"/>
      <c r="HOP122" s="5"/>
      <c r="HOQ122" s="5"/>
      <c r="HOR122" s="5"/>
      <c r="HOS122" s="5"/>
      <c r="HOT122" s="5"/>
      <c r="HOU122" s="5"/>
      <c r="HOV122" s="5"/>
      <c r="HOW122" s="5"/>
      <c r="HOX122" s="5"/>
      <c r="HOY122" s="5"/>
      <c r="HOZ122" s="5"/>
      <c r="HPA122" s="5"/>
      <c r="HPB122" s="5"/>
      <c r="HPC122" s="5"/>
      <c r="HPD122" s="5"/>
      <c r="HPE122" s="5"/>
      <c r="HPF122" s="5"/>
      <c r="HPG122" s="5"/>
      <c r="HPH122" s="5"/>
      <c r="HPI122" s="5"/>
      <c r="HPJ122" s="5"/>
      <c r="HPK122" s="5"/>
      <c r="HPL122" s="5"/>
      <c r="HPM122" s="5"/>
      <c r="HPN122" s="5"/>
      <c r="HPO122" s="5"/>
      <c r="HPP122" s="5"/>
      <c r="HPQ122" s="5"/>
      <c r="HPR122" s="5"/>
      <c r="HPS122" s="5"/>
      <c r="HPT122" s="5"/>
      <c r="HPU122" s="5"/>
      <c r="HPV122" s="5"/>
      <c r="HPW122" s="5"/>
      <c r="HPX122" s="5"/>
      <c r="HPY122" s="5"/>
      <c r="HPZ122" s="5"/>
      <c r="HQA122" s="5"/>
      <c r="HQB122" s="5"/>
      <c r="HQC122" s="5"/>
      <c r="HQD122" s="5"/>
      <c r="HQE122" s="5"/>
      <c r="HQF122" s="5"/>
      <c r="HQG122" s="5"/>
      <c r="HQH122" s="5"/>
      <c r="HQI122" s="5"/>
      <c r="HQJ122" s="5"/>
      <c r="HQK122" s="5"/>
      <c r="HQL122" s="5"/>
      <c r="HQM122" s="5"/>
      <c r="HQN122" s="5"/>
      <c r="HQO122" s="5"/>
      <c r="HQP122" s="5"/>
      <c r="HQQ122" s="5"/>
      <c r="HQR122" s="5"/>
      <c r="HQS122" s="5"/>
      <c r="HQT122" s="5"/>
      <c r="HQU122" s="5"/>
      <c r="HQV122" s="5"/>
      <c r="HQW122" s="5"/>
      <c r="HQX122" s="5"/>
      <c r="HQY122" s="5"/>
      <c r="HQZ122" s="5"/>
      <c r="HRA122" s="5"/>
      <c r="HRB122" s="5"/>
      <c r="HRC122" s="5"/>
      <c r="HRD122" s="5"/>
      <c r="HRE122" s="5"/>
      <c r="HRF122" s="5"/>
      <c r="HRG122" s="5"/>
      <c r="HRH122" s="5"/>
      <c r="HRI122" s="5"/>
      <c r="HRJ122" s="5"/>
      <c r="HRK122" s="5"/>
      <c r="HRL122" s="5"/>
      <c r="HRM122" s="5"/>
      <c r="HRN122" s="5"/>
      <c r="HRO122" s="5"/>
      <c r="HRP122" s="5"/>
      <c r="HRQ122" s="5"/>
      <c r="HRR122" s="5"/>
      <c r="HRS122" s="5"/>
      <c r="HRT122" s="5"/>
      <c r="HRU122" s="5"/>
      <c r="HRV122" s="5"/>
      <c r="HRW122" s="5"/>
      <c r="HRX122" s="5"/>
      <c r="HRY122" s="5"/>
      <c r="HRZ122" s="5"/>
      <c r="HSA122" s="5"/>
      <c r="HSB122" s="5"/>
      <c r="HSC122" s="5"/>
      <c r="HSD122" s="5"/>
      <c r="HSE122" s="5"/>
      <c r="HSF122" s="5"/>
      <c r="HSG122" s="5"/>
      <c r="HSH122" s="5"/>
      <c r="HSI122" s="5"/>
      <c r="HSJ122" s="5"/>
      <c r="HSK122" s="5"/>
      <c r="HSL122" s="5"/>
      <c r="HSM122" s="5"/>
      <c r="HSN122" s="5"/>
      <c r="HSO122" s="5"/>
      <c r="HSP122" s="5"/>
      <c r="HSQ122" s="5"/>
      <c r="HSR122" s="5"/>
      <c r="HSS122" s="5"/>
      <c r="HST122" s="5"/>
      <c r="HSU122" s="5"/>
      <c r="HSV122" s="5"/>
      <c r="HSW122" s="5"/>
      <c r="HSX122" s="5"/>
      <c r="HSY122" s="5"/>
      <c r="HSZ122" s="5"/>
      <c r="HTA122" s="5"/>
      <c r="HTB122" s="5"/>
      <c r="HTC122" s="5"/>
      <c r="HTD122" s="5"/>
      <c r="HTE122" s="5"/>
      <c r="HTF122" s="5"/>
      <c r="HTG122" s="5"/>
      <c r="HTH122" s="5"/>
      <c r="HTI122" s="5"/>
      <c r="HTJ122" s="5"/>
      <c r="HTK122" s="5"/>
      <c r="HTL122" s="5"/>
      <c r="HTM122" s="5"/>
      <c r="HTN122" s="5"/>
      <c r="HTO122" s="5"/>
      <c r="HTP122" s="5"/>
      <c r="HTQ122" s="5"/>
      <c r="HTR122" s="5"/>
      <c r="HTS122" s="5"/>
      <c r="HTT122" s="5"/>
      <c r="HTU122" s="5"/>
      <c r="HTV122" s="5"/>
      <c r="HTW122" s="5"/>
      <c r="HTX122" s="5"/>
      <c r="HTY122" s="5"/>
      <c r="HTZ122" s="5"/>
      <c r="HUA122" s="5"/>
      <c r="HUB122" s="5"/>
      <c r="HUC122" s="5"/>
      <c r="HUD122" s="5"/>
      <c r="HUE122" s="5"/>
      <c r="HUF122" s="5"/>
      <c r="HUG122" s="5"/>
      <c r="HUH122" s="5"/>
      <c r="HUI122" s="5"/>
      <c r="HUJ122" s="5"/>
      <c r="HUK122" s="5"/>
      <c r="HUL122" s="5"/>
      <c r="HUM122" s="5"/>
      <c r="HUN122" s="5"/>
      <c r="HUO122" s="5"/>
      <c r="HUP122" s="5"/>
      <c r="HUQ122" s="5"/>
      <c r="HUR122" s="5"/>
      <c r="HUS122" s="5"/>
      <c r="HUT122" s="5"/>
      <c r="HUU122" s="5"/>
      <c r="HUV122" s="5"/>
      <c r="HUW122" s="5"/>
      <c r="HUX122" s="5"/>
      <c r="HUY122" s="5"/>
      <c r="HUZ122" s="5"/>
      <c r="HVA122" s="5"/>
      <c r="HVB122" s="5"/>
      <c r="HVC122" s="5"/>
      <c r="HVD122" s="5"/>
      <c r="HVE122" s="5"/>
      <c r="HVF122" s="5"/>
      <c r="HVG122" s="5"/>
      <c r="HVH122" s="5"/>
      <c r="HVI122" s="5"/>
      <c r="HVJ122" s="5"/>
      <c r="HVK122" s="5"/>
      <c r="HVL122" s="5"/>
      <c r="HVM122" s="5"/>
      <c r="HVN122" s="5"/>
      <c r="HVO122" s="5"/>
      <c r="HVP122" s="5"/>
      <c r="HVQ122" s="5"/>
      <c r="HVR122" s="5"/>
      <c r="HVS122" s="5"/>
      <c r="HVT122" s="5"/>
      <c r="HVU122" s="5"/>
      <c r="HVV122" s="5"/>
      <c r="HVW122" s="5"/>
      <c r="HVX122" s="5"/>
      <c r="HVY122" s="5"/>
      <c r="HVZ122" s="5"/>
      <c r="HWA122" s="5"/>
      <c r="HWB122" s="5"/>
      <c r="HWC122" s="5"/>
      <c r="HWD122" s="5"/>
      <c r="HWE122" s="5"/>
      <c r="HWF122" s="5"/>
      <c r="HWG122" s="5"/>
      <c r="HWH122" s="5"/>
      <c r="HWI122" s="5"/>
      <c r="HWJ122" s="5"/>
      <c r="HWK122" s="5"/>
      <c r="HWL122" s="5"/>
      <c r="HWM122" s="5"/>
      <c r="HWN122" s="5"/>
      <c r="HWO122" s="5"/>
      <c r="HWP122" s="5"/>
      <c r="HWQ122" s="5"/>
      <c r="HWR122" s="5"/>
      <c r="HWS122" s="5"/>
      <c r="HWT122" s="5"/>
      <c r="HWU122" s="5"/>
      <c r="HWV122" s="5"/>
      <c r="HWW122" s="5"/>
      <c r="HWX122" s="5"/>
      <c r="HWY122" s="5"/>
      <c r="HWZ122" s="5"/>
      <c r="HXA122" s="5"/>
      <c r="HXB122" s="5"/>
      <c r="HXC122" s="5"/>
      <c r="HXD122" s="5"/>
      <c r="HXE122" s="5"/>
      <c r="HXF122" s="5"/>
      <c r="HXG122" s="5"/>
      <c r="HXH122" s="5"/>
      <c r="HXI122" s="5"/>
      <c r="HXJ122" s="5"/>
      <c r="HXK122" s="5"/>
      <c r="HXL122" s="5"/>
      <c r="HXM122" s="5"/>
      <c r="HXN122" s="5"/>
      <c r="HXO122" s="5"/>
      <c r="HXP122" s="5"/>
      <c r="HXQ122" s="5"/>
      <c r="HXR122" s="5"/>
      <c r="HXS122" s="5"/>
      <c r="HXT122" s="5"/>
      <c r="HXU122" s="5"/>
      <c r="HXV122" s="5"/>
      <c r="HXW122" s="5"/>
      <c r="HXX122" s="5"/>
      <c r="HXY122" s="5"/>
      <c r="HXZ122" s="5"/>
      <c r="HYA122" s="5"/>
      <c r="HYB122" s="5"/>
      <c r="HYC122" s="5"/>
      <c r="HYD122" s="5"/>
      <c r="HYE122" s="5"/>
      <c r="HYF122" s="5"/>
      <c r="HYG122" s="5"/>
      <c r="HYH122" s="5"/>
      <c r="HYI122" s="5"/>
      <c r="HYJ122" s="5"/>
      <c r="HYK122" s="5"/>
      <c r="HYL122" s="5"/>
      <c r="HYM122" s="5"/>
      <c r="HYN122" s="5"/>
      <c r="HYO122" s="5"/>
      <c r="HYP122" s="5"/>
      <c r="HYQ122" s="5"/>
      <c r="HYR122" s="5"/>
      <c r="HYS122" s="5"/>
      <c r="HYT122" s="5"/>
      <c r="HYU122" s="5"/>
      <c r="HYV122" s="5"/>
      <c r="HYW122" s="5"/>
      <c r="HYX122" s="5"/>
      <c r="HYY122" s="5"/>
      <c r="HYZ122" s="5"/>
      <c r="HZA122" s="5"/>
      <c r="HZB122" s="5"/>
      <c r="HZC122" s="5"/>
      <c r="HZD122" s="5"/>
      <c r="HZE122" s="5"/>
      <c r="HZF122" s="5"/>
      <c r="HZG122" s="5"/>
      <c r="HZH122" s="5"/>
      <c r="HZI122" s="5"/>
      <c r="HZJ122" s="5"/>
      <c r="HZK122" s="5"/>
      <c r="HZL122" s="5"/>
      <c r="HZM122" s="5"/>
      <c r="HZN122" s="5"/>
      <c r="HZO122" s="5"/>
      <c r="HZP122" s="5"/>
      <c r="HZQ122" s="5"/>
      <c r="HZR122" s="5"/>
      <c r="HZS122" s="5"/>
      <c r="HZT122" s="5"/>
      <c r="HZU122" s="5"/>
      <c r="HZV122" s="5"/>
      <c r="HZW122" s="5"/>
      <c r="HZX122" s="5"/>
      <c r="HZY122" s="5"/>
      <c r="HZZ122" s="5"/>
      <c r="IAA122" s="5"/>
      <c r="IAB122" s="5"/>
      <c r="IAC122" s="5"/>
      <c r="IAD122" s="5"/>
      <c r="IAE122" s="5"/>
      <c r="IAF122" s="5"/>
      <c r="IAG122" s="5"/>
      <c r="IAH122" s="5"/>
      <c r="IAI122" s="5"/>
      <c r="IAJ122" s="5"/>
      <c r="IAK122" s="5"/>
      <c r="IAL122" s="5"/>
      <c r="IAM122" s="5"/>
      <c r="IAN122" s="5"/>
      <c r="IAO122" s="5"/>
      <c r="IAP122" s="5"/>
      <c r="IAQ122" s="5"/>
      <c r="IAR122" s="5"/>
      <c r="IAS122" s="5"/>
      <c r="IAT122" s="5"/>
      <c r="IAU122" s="5"/>
      <c r="IAV122" s="5"/>
      <c r="IAW122" s="5"/>
      <c r="IAX122" s="5"/>
      <c r="IAY122" s="5"/>
      <c r="IAZ122" s="5"/>
      <c r="IBA122" s="5"/>
      <c r="IBB122" s="5"/>
      <c r="IBC122" s="5"/>
      <c r="IBD122" s="5"/>
      <c r="IBE122" s="5"/>
      <c r="IBF122" s="5"/>
      <c r="IBG122" s="5"/>
      <c r="IBH122" s="5"/>
      <c r="IBI122" s="5"/>
      <c r="IBJ122" s="5"/>
      <c r="IBK122" s="5"/>
      <c r="IBL122" s="5"/>
      <c r="IBM122" s="5"/>
      <c r="IBN122" s="5"/>
      <c r="IBO122" s="5"/>
      <c r="IBP122" s="5"/>
      <c r="IBQ122" s="5"/>
      <c r="IBR122" s="5"/>
      <c r="IBS122" s="5"/>
      <c r="IBT122" s="5"/>
      <c r="IBU122" s="5"/>
      <c r="IBV122" s="5"/>
      <c r="IBW122" s="5"/>
      <c r="IBX122" s="5"/>
      <c r="IBY122" s="5"/>
      <c r="IBZ122" s="5"/>
      <c r="ICA122" s="5"/>
      <c r="ICB122" s="5"/>
      <c r="ICC122" s="5"/>
      <c r="ICD122" s="5"/>
      <c r="ICE122" s="5"/>
      <c r="ICF122" s="5"/>
      <c r="ICG122" s="5"/>
      <c r="ICH122" s="5"/>
      <c r="ICI122" s="5"/>
      <c r="ICJ122" s="5"/>
      <c r="ICK122" s="5"/>
      <c r="ICL122" s="5"/>
      <c r="ICM122" s="5"/>
      <c r="ICN122" s="5"/>
      <c r="ICO122" s="5"/>
      <c r="ICP122" s="5"/>
      <c r="ICQ122" s="5"/>
      <c r="ICR122" s="5"/>
      <c r="ICS122" s="5"/>
      <c r="ICT122" s="5"/>
      <c r="ICU122" s="5"/>
      <c r="ICV122" s="5"/>
      <c r="ICW122" s="5"/>
      <c r="ICX122" s="5"/>
      <c r="ICY122" s="5"/>
      <c r="ICZ122" s="5"/>
      <c r="IDA122" s="5"/>
      <c r="IDB122" s="5"/>
      <c r="IDC122" s="5"/>
      <c r="IDD122" s="5"/>
      <c r="IDE122" s="5"/>
      <c r="IDF122" s="5"/>
      <c r="IDG122" s="5"/>
      <c r="IDH122" s="5"/>
      <c r="IDI122" s="5"/>
      <c r="IDJ122" s="5"/>
      <c r="IDK122" s="5"/>
      <c r="IDL122" s="5"/>
      <c r="IDM122" s="5"/>
      <c r="IDN122" s="5"/>
      <c r="IDO122" s="5"/>
      <c r="IDP122" s="5"/>
      <c r="IDQ122" s="5"/>
      <c r="IDR122" s="5"/>
      <c r="IDS122" s="5"/>
      <c r="IDT122" s="5"/>
      <c r="IDU122" s="5"/>
      <c r="IDV122" s="5"/>
      <c r="IDW122" s="5"/>
      <c r="IDX122" s="5"/>
      <c r="IDY122" s="5"/>
      <c r="IDZ122" s="5"/>
      <c r="IEA122" s="5"/>
      <c r="IEB122" s="5"/>
      <c r="IEC122" s="5"/>
      <c r="IED122" s="5"/>
      <c r="IEE122" s="5"/>
      <c r="IEF122" s="5"/>
      <c r="IEG122" s="5"/>
      <c r="IEH122" s="5"/>
      <c r="IEI122" s="5"/>
      <c r="IEJ122" s="5"/>
      <c r="IEK122" s="5"/>
      <c r="IEL122" s="5"/>
      <c r="IEM122" s="5"/>
      <c r="IEN122" s="5"/>
      <c r="IEO122" s="5"/>
      <c r="IEP122" s="5"/>
      <c r="IEQ122" s="5"/>
      <c r="IER122" s="5"/>
      <c r="IES122" s="5"/>
      <c r="IET122" s="5"/>
      <c r="IEU122" s="5"/>
      <c r="IEV122" s="5"/>
      <c r="IEW122" s="5"/>
      <c r="IEX122" s="5"/>
      <c r="IEY122" s="5"/>
      <c r="IEZ122" s="5"/>
      <c r="IFA122" s="5"/>
      <c r="IFB122" s="5"/>
      <c r="IFC122" s="5"/>
      <c r="IFD122" s="5"/>
      <c r="IFE122" s="5"/>
      <c r="IFF122" s="5"/>
      <c r="IFG122" s="5"/>
      <c r="IFH122" s="5"/>
      <c r="IFI122" s="5"/>
      <c r="IFJ122" s="5"/>
      <c r="IFK122" s="5"/>
      <c r="IFL122" s="5"/>
      <c r="IFM122" s="5"/>
      <c r="IFN122" s="5"/>
      <c r="IFO122" s="5"/>
      <c r="IFP122" s="5"/>
      <c r="IFQ122" s="5"/>
      <c r="IFR122" s="5"/>
      <c r="IFS122" s="5"/>
      <c r="IFT122" s="5"/>
      <c r="IFU122" s="5"/>
      <c r="IFV122" s="5"/>
      <c r="IFW122" s="5"/>
      <c r="IFX122" s="5"/>
      <c r="IFY122" s="5"/>
      <c r="IFZ122" s="5"/>
      <c r="IGA122" s="5"/>
      <c r="IGB122" s="5"/>
      <c r="IGC122" s="5"/>
      <c r="IGD122" s="5"/>
      <c r="IGE122" s="5"/>
      <c r="IGF122" s="5"/>
      <c r="IGG122" s="5"/>
      <c r="IGH122" s="5"/>
      <c r="IGI122" s="5"/>
      <c r="IGJ122" s="5"/>
      <c r="IGK122" s="5"/>
      <c r="IGL122" s="5"/>
      <c r="IGM122" s="5"/>
      <c r="IGN122" s="5"/>
      <c r="IGO122" s="5"/>
      <c r="IGP122" s="5"/>
      <c r="IGQ122" s="5"/>
      <c r="IGR122" s="5"/>
      <c r="IGS122" s="5"/>
      <c r="IGT122" s="5"/>
      <c r="IGU122" s="5"/>
      <c r="IGV122" s="5"/>
      <c r="IGW122" s="5"/>
      <c r="IGX122" s="5"/>
      <c r="IGY122" s="5"/>
      <c r="IGZ122" s="5"/>
      <c r="IHA122" s="5"/>
      <c r="IHB122" s="5"/>
      <c r="IHC122" s="5"/>
      <c r="IHD122" s="5"/>
      <c r="IHE122" s="5"/>
      <c r="IHF122" s="5"/>
      <c r="IHG122" s="5"/>
      <c r="IHH122" s="5"/>
      <c r="IHI122" s="5"/>
      <c r="IHJ122" s="5"/>
      <c r="IHK122" s="5"/>
      <c r="IHL122" s="5"/>
      <c r="IHM122" s="5"/>
      <c r="IHN122" s="5"/>
      <c r="IHO122" s="5"/>
      <c r="IHP122" s="5"/>
      <c r="IHQ122" s="5"/>
      <c r="IHR122" s="5"/>
      <c r="IHS122" s="5"/>
      <c r="IHT122" s="5"/>
      <c r="IHU122" s="5"/>
      <c r="IHV122" s="5"/>
      <c r="IHW122" s="5"/>
      <c r="IHX122" s="5"/>
      <c r="IHY122" s="5"/>
      <c r="IHZ122" s="5"/>
      <c r="IIA122" s="5"/>
      <c r="IIB122" s="5"/>
      <c r="IIC122" s="5"/>
      <c r="IID122" s="5"/>
      <c r="IIE122" s="5"/>
      <c r="IIF122" s="5"/>
      <c r="IIG122" s="5"/>
      <c r="IIH122" s="5"/>
      <c r="III122" s="5"/>
      <c r="IIJ122" s="5"/>
      <c r="IIK122" s="5"/>
      <c r="IIL122" s="5"/>
      <c r="IIM122" s="5"/>
      <c r="IIN122" s="5"/>
      <c r="IIO122" s="5"/>
      <c r="IIP122" s="5"/>
      <c r="IIQ122" s="5"/>
      <c r="IIR122" s="5"/>
      <c r="IIS122" s="5"/>
      <c r="IIT122" s="5"/>
      <c r="IIU122" s="5"/>
      <c r="IIV122" s="5"/>
      <c r="IIW122" s="5"/>
      <c r="IIX122" s="5"/>
      <c r="IIY122" s="5"/>
      <c r="IIZ122" s="5"/>
      <c r="IJA122" s="5"/>
      <c r="IJB122" s="5"/>
      <c r="IJC122" s="5"/>
      <c r="IJD122" s="5"/>
      <c r="IJE122" s="5"/>
      <c r="IJF122" s="5"/>
      <c r="IJG122" s="5"/>
      <c r="IJH122" s="5"/>
      <c r="IJI122" s="5"/>
      <c r="IJJ122" s="5"/>
      <c r="IJK122" s="5"/>
      <c r="IJL122" s="5"/>
      <c r="IJM122" s="5"/>
      <c r="IJN122" s="5"/>
      <c r="IJO122" s="5"/>
      <c r="IJP122" s="5"/>
      <c r="IJQ122" s="5"/>
      <c r="IJR122" s="5"/>
      <c r="IJS122" s="5"/>
      <c r="IJT122" s="5"/>
      <c r="IJU122" s="5"/>
      <c r="IJV122" s="5"/>
      <c r="IJW122" s="5"/>
      <c r="IJX122" s="5"/>
      <c r="IJY122" s="5"/>
      <c r="IJZ122" s="5"/>
      <c r="IKA122" s="5"/>
      <c r="IKB122" s="5"/>
      <c r="IKC122" s="5"/>
      <c r="IKD122" s="5"/>
      <c r="IKE122" s="5"/>
      <c r="IKF122" s="5"/>
      <c r="IKG122" s="5"/>
      <c r="IKH122" s="5"/>
      <c r="IKI122" s="5"/>
      <c r="IKJ122" s="5"/>
      <c r="IKK122" s="5"/>
      <c r="IKL122" s="5"/>
      <c r="IKM122" s="5"/>
      <c r="IKN122" s="5"/>
      <c r="IKO122" s="5"/>
      <c r="IKP122" s="5"/>
      <c r="IKQ122" s="5"/>
      <c r="IKR122" s="5"/>
      <c r="IKS122" s="5"/>
      <c r="IKT122" s="5"/>
      <c r="IKU122" s="5"/>
      <c r="IKV122" s="5"/>
      <c r="IKW122" s="5"/>
      <c r="IKX122" s="5"/>
      <c r="IKY122" s="5"/>
      <c r="IKZ122" s="5"/>
      <c r="ILA122" s="5"/>
      <c r="ILB122" s="5"/>
      <c r="ILC122" s="5"/>
      <c r="ILD122" s="5"/>
      <c r="ILE122" s="5"/>
      <c r="ILF122" s="5"/>
      <c r="ILG122" s="5"/>
      <c r="ILH122" s="5"/>
      <c r="ILI122" s="5"/>
      <c r="ILJ122" s="5"/>
      <c r="ILK122" s="5"/>
      <c r="ILL122" s="5"/>
      <c r="ILM122" s="5"/>
      <c r="ILN122" s="5"/>
      <c r="ILO122" s="5"/>
      <c r="ILP122" s="5"/>
      <c r="ILQ122" s="5"/>
      <c r="ILR122" s="5"/>
      <c r="ILS122" s="5"/>
      <c r="ILT122" s="5"/>
      <c r="ILU122" s="5"/>
      <c r="ILV122" s="5"/>
      <c r="ILW122" s="5"/>
      <c r="ILX122" s="5"/>
      <c r="ILY122" s="5"/>
      <c r="ILZ122" s="5"/>
      <c r="IMA122" s="5"/>
      <c r="IMB122" s="5"/>
      <c r="IMC122" s="5"/>
      <c r="IMD122" s="5"/>
      <c r="IME122" s="5"/>
      <c r="IMF122" s="5"/>
      <c r="IMG122" s="5"/>
      <c r="IMH122" s="5"/>
      <c r="IMI122" s="5"/>
      <c r="IMJ122" s="5"/>
      <c r="IMK122" s="5"/>
      <c r="IML122" s="5"/>
      <c r="IMM122" s="5"/>
      <c r="IMN122" s="5"/>
      <c r="IMO122" s="5"/>
      <c r="IMP122" s="5"/>
      <c r="IMQ122" s="5"/>
      <c r="IMR122" s="5"/>
      <c r="IMS122" s="5"/>
      <c r="IMT122" s="5"/>
      <c r="IMU122" s="5"/>
      <c r="IMV122" s="5"/>
      <c r="IMW122" s="5"/>
      <c r="IMX122" s="5"/>
      <c r="IMY122" s="5"/>
      <c r="IMZ122" s="5"/>
      <c r="INA122" s="5"/>
      <c r="INB122" s="5"/>
      <c r="INC122" s="5"/>
      <c r="IND122" s="5"/>
      <c r="INE122" s="5"/>
      <c r="INF122" s="5"/>
      <c r="ING122" s="5"/>
      <c r="INH122" s="5"/>
      <c r="INI122" s="5"/>
      <c r="INJ122" s="5"/>
      <c r="INK122" s="5"/>
      <c r="INL122" s="5"/>
      <c r="INM122" s="5"/>
      <c r="INN122" s="5"/>
      <c r="INO122" s="5"/>
      <c r="INP122" s="5"/>
      <c r="INQ122" s="5"/>
      <c r="INR122" s="5"/>
      <c r="INS122" s="5"/>
      <c r="INT122" s="5"/>
      <c r="INU122" s="5"/>
      <c r="INV122" s="5"/>
      <c r="INW122" s="5"/>
      <c r="INX122" s="5"/>
      <c r="INY122" s="5"/>
      <c r="INZ122" s="5"/>
      <c r="IOA122" s="5"/>
      <c r="IOB122" s="5"/>
      <c r="IOC122" s="5"/>
      <c r="IOD122" s="5"/>
      <c r="IOE122" s="5"/>
      <c r="IOF122" s="5"/>
      <c r="IOG122" s="5"/>
      <c r="IOH122" s="5"/>
      <c r="IOI122" s="5"/>
      <c r="IOJ122" s="5"/>
      <c r="IOK122" s="5"/>
      <c r="IOL122" s="5"/>
      <c r="IOM122" s="5"/>
      <c r="ION122" s="5"/>
      <c r="IOO122" s="5"/>
      <c r="IOP122" s="5"/>
      <c r="IOQ122" s="5"/>
      <c r="IOR122" s="5"/>
      <c r="IOS122" s="5"/>
      <c r="IOT122" s="5"/>
      <c r="IOU122" s="5"/>
      <c r="IOV122" s="5"/>
      <c r="IOW122" s="5"/>
      <c r="IOX122" s="5"/>
      <c r="IOY122" s="5"/>
      <c r="IOZ122" s="5"/>
      <c r="IPA122" s="5"/>
      <c r="IPB122" s="5"/>
      <c r="IPC122" s="5"/>
      <c r="IPD122" s="5"/>
      <c r="IPE122" s="5"/>
      <c r="IPF122" s="5"/>
      <c r="IPG122" s="5"/>
      <c r="IPH122" s="5"/>
      <c r="IPI122" s="5"/>
      <c r="IPJ122" s="5"/>
      <c r="IPK122" s="5"/>
      <c r="IPL122" s="5"/>
      <c r="IPM122" s="5"/>
      <c r="IPN122" s="5"/>
      <c r="IPO122" s="5"/>
      <c r="IPP122" s="5"/>
      <c r="IPQ122" s="5"/>
      <c r="IPR122" s="5"/>
      <c r="IPS122" s="5"/>
      <c r="IPT122" s="5"/>
      <c r="IPU122" s="5"/>
      <c r="IPV122" s="5"/>
      <c r="IPW122" s="5"/>
      <c r="IPX122" s="5"/>
      <c r="IPY122" s="5"/>
      <c r="IPZ122" s="5"/>
      <c r="IQA122" s="5"/>
      <c r="IQB122" s="5"/>
      <c r="IQC122" s="5"/>
      <c r="IQD122" s="5"/>
      <c r="IQE122" s="5"/>
      <c r="IQF122" s="5"/>
      <c r="IQG122" s="5"/>
      <c r="IQH122" s="5"/>
      <c r="IQI122" s="5"/>
      <c r="IQJ122" s="5"/>
      <c r="IQK122" s="5"/>
      <c r="IQL122" s="5"/>
      <c r="IQM122" s="5"/>
      <c r="IQN122" s="5"/>
      <c r="IQO122" s="5"/>
      <c r="IQP122" s="5"/>
      <c r="IQQ122" s="5"/>
      <c r="IQR122" s="5"/>
      <c r="IQS122" s="5"/>
      <c r="IQT122" s="5"/>
      <c r="IQU122" s="5"/>
      <c r="IQV122" s="5"/>
      <c r="IQW122" s="5"/>
      <c r="IQX122" s="5"/>
      <c r="IQY122" s="5"/>
      <c r="IQZ122" s="5"/>
      <c r="IRA122" s="5"/>
      <c r="IRB122" s="5"/>
      <c r="IRC122" s="5"/>
      <c r="IRD122" s="5"/>
      <c r="IRE122" s="5"/>
      <c r="IRF122" s="5"/>
      <c r="IRG122" s="5"/>
      <c r="IRH122" s="5"/>
      <c r="IRI122" s="5"/>
      <c r="IRJ122" s="5"/>
      <c r="IRK122" s="5"/>
      <c r="IRL122" s="5"/>
      <c r="IRM122" s="5"/>
      <c r="IRN122" s="5"/>
      <c r="IRO122" s="5"/>
      <c r="IRP122" s="5"/>
      <c r="IRQ122" s="5"/>
      <c r="IRR122" s="5"/>
      <c r="IRS122" s="5"/>
      <c r="IRT122" s="5"/>
      <c r="IRU122" s="5"/>
      <c r="IRV122" s="5"/>
      <c r="IRW122" s="5"/>
      <c r="IRX122" s="5"/>
      <c r="IRY122" s="5"/>
      <c r="IRZ122" s="5"/>
      <c r="ISA122" s="5"/>
      <c r="ISB122" s="5"/>
      <c r="ISC122" s="5"/>
      <c r="ISD122" s="5"/>
      <c r="ISE122" s="5"/>
      <c r="ISF122" s="5"/>
      <c r="ISG122" s="5"/>
      <c r="ISH122" s="5"/>
      <c r="ISI122" s="5"/>
      <c r="ISJ122" s="5"/>
      <c r="ISK122" s="5"/>
      <c r="ISL122" s="5"/>
      <c r="ISM122" s="5"/>
      <c r="ISN122" s="5"/>
      <c r="ISO122" s="5"/>
      <c r="ISP122" s="5"/>
      <c r="ISQ122" s="5"/>
      <c r="ISR122" s="5"/>
      <c r="ISS122" s="5"/>
      <c r="IST122" s="5"/>
      <c r="ISU122" s="5"/>
      <c r="ISV122" s="5"/>
      <c r="ISW122" s="5"/>
      <c r="ISX122" s="5"/>
      <c r="ISY122" s="5"/>
      <c r="ISZ122" s="5"/>
      <c r="ITA122" s="5"/>
      <c r="ITB122" s="5"/>
      <c r="ITC122" s="5"/>
      <c r="ITD122" s="5"/>
      <c r="ITE122" s="5"/>
      <c r="ITF122" s="5"/>
      <c r="ITG122" s="5"/>
      <c r="ITH122" s="5"/>
      <c r="ITI122" s="5"/>
      <c r="ITJ122" s="5"/>
      <c r="ITK122" s="5"/>
      <c r="ITL122" s="5"/>
      <c r="ITM122" s="5"/>
      <c r="ITN122" s="5"/>
      <c r="ITO122" s="5"/>
      <c r="ITP122" s="5"/>
      <c r="ITQ122" s="5"/>
      <c r="ITR122" s="5"/>
      <c r="ITS122" s="5"/>
      <c r="ITT122" s="5"/>
      <c r="ITU122" s="5"/>
      <c r="ITV122" s="5"/>
      <c r="ITW122" s="5"/>
      <c r="ITX122" s="5"/>
      <c r="ITY122" s="5"/>
      <c r="ITZ122" s="5"/>
      <c r="IUA122" s="5"/>
      <c r="IUB122" s="5"/>
      <c r="IUC122" s="5"/>
      <c r="IUD122" s="5"/>
      <c r="IUE122" s="5"/>
      <c r="IUF122" s="5"/>
      <c r="IUG122" s="5"/>
      <c r="IUH122" s="5"/>
      <c r="IUI122" s="5"/>
      <c r="IUJ122" s="5"/>
      <c r="IUK122" s="5"/>
      <c r="IUL122" s="5"/>
      <c r="IUM122" s="5"/>
      <c r="IUN122" s="5"/>
      <c r="IUO122" s="5"/>
      <c r="IUP122" s="5"/>
      <c r="IUQ122" s="5"/>
      <c r="IUR122" s="5"/>
      <c r="IUS122" s="5"/>
      <c r="IUT122" s="5"/>
      <c r="IUU122" s="5"/>
      <c r="IUV122" s="5"/>
      <c r="IUW122" s="5"/>
      <c r="IUX122" s="5"/>
      <c r="IUY122" s="5"/>
      <c r="IUZ122" s="5"/>
      <c r="IVA122" s="5"/>
      <c r="IVB122" s="5"/>
      <c r="IVC122" s="5"/>
      <c r="IVD122" s="5"/>
      <c r="IVE122" s="5"/>
      <c r="IVF122" s="5"/>
      <c r="IVG122" s="5"/>
      <c r="IVH122" s="5"/>
      <c r="IVI122" s="5"/>
      <c r="IVJ122" s="5"/>
      <c r="IVK122" s="5"/>
      <c r="IVL122" s="5"/>
      <c r="IVM122" s="5"/>
      <c r="IVN122" s="5"/>
      <c r="IVO122" s="5"/>
      <c r="IVP122" s="5"/>
      <c r="IVQ122" s="5"/>
      <c r="IVR122" s="5"/>
      <c r="IVS122" s="5"/>
      <c r="IVT122" s="5"/>
      <c r="IVU122" s="5"/>
      <c r="IVV122" s="5"/>
      <c r="IVW122" s="5"/>
      <c r="IVX122" s="5"/>
      <c r="IVY122" s="5"/>
      <c r="IVZ122" s="5"/>
      <c r="IWA122" s="5"/>
      <c r="IWB122" s="5"/>
      <c r="IWC122" s="5"/>
      <c r="IWD122" s="5"/>
      <c r="IWE122" s="5"/>
      <c r="IWF122" s="5"/>
      <c r="IWG122" s="5"/>
      <c r="IWH122" s="5"/>
      <c r="IWI122" s="5"/>
      <c r="IWJ122" s="5"/>
      <c r="IWK122" s="5"/>
      <c r="IWL122" s="5"/>
      <c r="IWM122" s="5"/>
      <c r="IWN122" s="5"/>
      <c r="IWO122" s="5"/>
      <c r="IWP122" s="5"/>
      <c r="IWQ122" s="5"/>
      <c r="IWR122" s="5"/>
      <c r="IWS122" s="5"/>
      <c r="IWT122" s="5"/>
      <c r="IWU122" s="5"/>
      <c r="IWV122" s="5"/>
      <c r="IWW122" s="5"/>
      <c r="IWX122" s="5"/>
      <c r="IWY122" s="5"/>
      <c r="IWZ122" s="5"/>
      <c r="IXA122" s="5"/>
      <c r="IXB122" s="5"/>
      <c r="IXC122" s="5"/>
      <c r="IXD122" s="5"/>
      <c r="IXE122" s="5"/>
      <c r="IXF122" s="5"/>
      <c r="IXG122" s="5"/>
      <c r="IXH122" s="5"/>
      <c r="IXI122" s="5"/>
      <c r="IXJ122" s="5"/>
      <c r="IXK122" s="5"/>
      <c r="IXL122" s="5"/>
      <c r="IXM122" s="5"/>
      <c r="IXN122" s="5"/>
      <c r="IXO122" s="5"/>
      <c r="IXP122" s="5"/>
      <c r="IXQ122" s="5"/>
      <c r="IXR122" s="5"/>
      <c r="IXS122" s="5"/>
      <c r="IXT122" s="5"/>
      <c r="IXU122" s="5"/>
      <c r="IXV122" s="5"/>
      <c r="IXW122" s="5"/>
      <c r="IXX122" s="5"/>
      <c r="IXY122" s="5"/>
      <c r="IXZ122" s="5"/>
      <c r="IYA122" s="5"/>
      <c r="IYB122" s="5"/>
      <c r="IYC122" s="5"/>
      <c r="IYD122" s="5"/>
      <c r="IYE122" s="5"/>
      <c r="IYF122" s="5"/>
      <c r="IYG122" s="5"/>
      <c r="IYH122" s="5"/>
      <c r="IYI122" s="5"/>
      <c r="IYJ122" s="5"/>
      <c r="IYK122" s="5"/>
      <c r="IYL122" s="5"/>
      <c r="IYM122" s="5"/>
      <c r="IYN122" s="5"/>
      <c r="IYO122" s="5"/>
      <c r="IYP122" s="5"/>
      <c r="IYQ122" s="5"/>
      <c r="IYR122" s="5"/>
      <c r="IYS122" s="5"/>
      <c r="IYT122" s="5"/>
      <c r="IYU122" s="5"/>
      <c r="IYV122" s="5"/>
      <c r="IYW122" s="5"/>
      <c r="IYX122" s="5"/>
      <c r="IYY122" s="5"/>
      <c r="IYZ122" s="5"/>
      <c r="IZA122" s="5"/>
      <c r="IZB122" s="5"/>
      <c r="IZC122" s="5"/>
      <c r="IZD122" s="5"/>
      <c r="IZE122" s="5"/>
      <c r="IZF122" s="5"/>
      <c r="IZG122" s="5"/>
      <c r="IZH122" s="5"/>
      <c r="IZI122" s="5"/>
      <c r="IZJ122" s="5"/>
      <c r="IZK122" s="5"/>
      <c r="IZL122" s="5"/>
      <c r="IZM122" s="5"/>
      <c r="IZN122" s="5"/>
      <c r="IZO122" s="5"/>
      <c r="IZP122" s="5"/>
      <c r="IZQ122" s="5"/>
      <c r="IZR122" s="5"/>
      <c r="IZS122" s="5"/>
      <c r="IZT122" s="5"/>
      <c r="IZU122" s="5"/>
      <c r="IZV122" s="5"/>
      <c r="IZW122" s="5"/>
      <c r="IZX122" s="5"/>
      <c r="IZY122" s="5"/>
      <c r="IZZ122" s="5"/>
      <c r="JAA122" s="5"/>
      <c r="JAB122" s="5"/>
      <c r="JAC122" s="5"/>
      <c r="JAD122" s="5"/>
      <c r="JAE122" s="5"/>
      <c r="JAF122" s="5"/>
      <c r="JAG122" s="5"/>
      <c r="JAH122" s="5"/>
      <c r="JAI122" s="5"/>
      <c r="JAJ122" s="5"/>
      <c r="JAK122" s="5"/>
      <c r="JAL122" s="5"/>
      <c r="JAM122" s="5"/>
      <c r="JAN122" s="5"/>
      <c r="JAO122" s="5"/>
      <c r="JAP122" s="5"/>
      <c r="JAQ122" s="5"/>
      <c r="JAR122" s="5"/>
      <c r="JAS122" s="5"/>
      <c r="JAT122" s="5"/>
      <c r="JAU122" s="5"/>
      <c r="JAV122" s="5"/>
      <c r="JAW122" s="5"/>
      <c r="JAX122" s="5"/>
      <c r="JAY122" s="5"/>
      <c r="JAZ122" s="5"/>
      <c r="JBA122" s="5"/>
      <c r="JBB122" s="5"/>
      <c r="JBC122" s="5"/>
      <c r="JBD122" s="5"/>
      <c r="JBE122" s="5"/>
      <c r="JBF122" s="5"/>
      <c r="JBG122" s="5"/>
      <c r="JBH122" s="5"/>
      <c r="JBI122" s="5"/>
      <c r="JBJ122" s="5"/>
      <c r="JBK122" s="5"/>
      <c r="JBL122" s="5"/>
      <c r="JBM122" s="5"/>
      <c r="JBN122" s="5"/>
      <c r="JBO122" s="5"/>
      <c r="JBP122" s="5"/>
      <c r="JBQ122" s="5"/>
      <c r="JBR122" s="5"/>
      <c r="JBS122" s="5"/>
      <c r="JBT122" s="5"/>
      <c r="JBU122" s="5"/>
      <c r="JBV122" s="5"/>
      <c r="JBW122" s="5"/>
      <c r="JBX122" s="5"/>
      <c r="JBY122" s="5"/>
      <c r="JBZ122" s="5"/>
      <c r="JCA122" s="5"/>
      <c r="JCB122" s="5"/>
      <c r="JCC122" s="5"/>
      <c r="JCD122" s="5"/>
      <c r="JCE122" s="5"/>
      <c r="JCF122" s="5"/>
      <c r="JCG122" s="5"/>
      <c r="JCH122" s="5"/>
      <c r="JCI122" s="5"/>
      <c r="JCJ122" s="5"/>
      <c r="JCK122" s="5"/>
      <c r="JCL122" s="5"/>
      <c r="JCM122" s="5"/>
      <c r="JCN122" s="5"/>
      <c r="JCO122" s="5"/>
      <c r="JCP122" s="5"/>
      <c r="JCQ122" s="5"/>
      <c r="JCR122" s="5"/>
      <c r="JCS122" s="5"/>
      <c r="JCT122" s="5"/>
      <c r="JCU122" s="5"/>
      <c r="JCV122" s="5"/>
      <c r="JCW122" s="5"/>
      <c r="JCX122" s="5"/>
      <c r="JCY122" s="5"/>
      <c r="JCZ122" s="5"/>
      <c r="JDA122" s="5"/>
      <c r="JDB122" s="5"/>
      <c r="JDC122" s="5"/>
      <c r="JDD122" s="5"/>
      <c r="JDE122" s="5"/>
      <c r="JDF122" s="5"/>
      <c r="JDG122" s="5"/>
      <c r="JDH122" s="5"/>
      <c r="JDI122" s="5"/>
      <c r="JDJ122" s="5"/>
      <c r="JDK122" s="5"/>
      <c r="JDL122" s="5"/>
      <c r="JDM122" s="5"/>
      <c r="JDN122" s="5"/>
      <c r="JDO122" s="5"/>
      <c r="JDP122" s="5"/>
      <c r="JDQ122" s="5"/>
      <c r="JDR122" s="5"/>
      <c r="JDS122" s="5"/>
      <c r="JDT122" s="5"/>
      <c r="JDU122" s="5"/>
      <c r="JDV122" s="5"/>
      <c r="JDW122" s="5"/>
      <c r="JDX122" s="5"/>
      <c r="JDY122" s="5"/>
      <c r="JDZ122" s="5"/>
      <c r="JEA122" s="5"/>
      <c r="JEB122" s="5"/>
      <c r="JEC122" s="5"/>
      <c r="JED122" s="5"/>
      <c r="JEE122" s="5"/>
      <c r="JEF122" s="5"/>
      <c r="JEG122" s="5"/>
      <c r="JEH122" s="5"/>
      <c r="JEI122" s="5"/>
      <c r="JEJ122" s="5"/>
      <c r="JEK122" s="5"/>
      <c r="JEL122" s="5"/>
      <c r="JEM122" s="5"/>
      <c r="JEN122" s="5"/>
      <c r="JEO122" s="5"/>
      <c r="JEP122" s="5"/>
      <c r="JEQ122" s="5"/>
      <c r="JER122" s="5"/>
      <c r="JES122" s="5"/>
      <c r="JET122" s="5"/>
      <c r="JEU122" s="5"/>
      <c r="JEV122" s="5"/>
      <c r="JEW122" s="5"/>
      <c r="JEX122" s="5"/>
      <c r="JEY122" s="5"/>
      <c r="JEZ122" s="5"/>
      <c r="JFA122" s="5"/>
      <c r="JFB122" s="5"/>
      <c r="JFC122" s="5"/>
      <c r="JFD122" s="5"/>
      <c r="JFE122" s="5"/>
      <c r="JFF122" s="5"/>
      <c r="JFG122" s="5"/>
      <c r="JFH122" s="5"/>
      <c r="JFI122" s="5"/>
      <c r="JFJ122" s="5"/>
      <c r="JFK122" s="5"/>
      <c r="JFL122" s="5"/>
      <c r="JFM122" s="5"/>
      <c r="JFN122" s="5"/>
      <c r="JFO122" s="5"/>
      <c r="JFP122" s="5"/>
      <c r="JFQ122" s="5"/>
      <c r="JFR122" s="5"/>
      <c r="JFS122" s="5"/>
      <c r="JFT122" s="5"/>
      <c r="JFU122" s="5"/>
      <c r="JFV122" s="5"/>
      <c r="JFW122" s="5"/>
      <c r="JFX122" s="5"/>
      <c r="JFY122" s="5"/>
      <c r="JFZ122" s="5"/>
      <c r="JGA122" s="5"/>
      <c r="JGB122" s="5"/>
      <c r="JGC122" s="5"/>
      <c r="JGD122" s="5"/>
      <c r="JGE122" s="5"/>
      <c r="JGF122" s="5"/>
      <c r="JGG122" s="5"/>
      <c r="JGH122" s="5"/>
      <c r="JGI122" s="5"/>
      <c r="JGJ122" s="5"/>
      <c r="JGK122" s="5"/>
      <c r="JGL122" s="5"/>
      <c r="JGM122" s="5"/>
      <c r="JGN122" s="5"/>
      <c r="JGO122" s="5"/>
      <c r="JGP122" s="5"/>
      <c r="JGQ122" s="5"/>
      <c r="JGR122" s="5"/>
      <c r="JGS122" s="5"/>
      <c r="JGT122" s="5"/>
      <c r="JGU122" s="5"/>
      <c r="JGV122" s="5"/>
      <c r="JGW122" s="5"/>
      <c r="JGX122" s="5"/>
      <c r="JGY122" s="5"/>
      <c r="JGZ122" s="5"/>
      <c r="JHA122" s="5"/>
      <c r="JHB122" s="5"/>
      <c r="JHC122" s="5"/>
      <c r="JHD122" s="5"/>
      <c r="JHE122" s="5"/>
      <c r="JHF122" s="5"/>
      <c r="JHG122" s="5"/>
      <c r="JHH122" s="5"/>
      <c r="JHI122" s="5"/>
      <c r="JHJ122" s="5"/>
      <c r="JHK122" s="5"/>
      <c r="JHL122" s="5"/>
      <c r="JHM122" s="5"/>
      <c r="JHN122" s="5"/>
      <c r="JHO122" s="5"/>
      <c r="JHP122" s="5"/>
      <c r="JHQ122" s="5"/>
      <c r="JHR122" s="5"/>
      <c r="JHS122" s="5"/>
      <c r="JHT122" s="5"/>
      <c r="JHU122" s="5"/>
      <c r="JHV122" s="5"/>
      <c r="JHW122" s="5"/>
      <c r="JHX122" s="5"/>
      <c r="JHY122" s="5"/>
      <c r="JHZ122" s="5"/>
      <c r="JIA122" s="5"/>
      <c r="JIB122" s="5"/>
      <c r="JIC122" s="5"/>
      <c r="JID122" s="5"/>
      <c r="JIE122" s="5"/>
      <c r="JIF122" s="5"/>
      <c r="JIG122" s="5"/>
      <c r="JIH122" s="5"/>
      <c r="JII122" s="5"/>
      <c r="JIJ122" s="5"/>
      <c r="JIK122" s="5"/>
      <c r="JIL122" s="5"/>
      <c r="JIM122" s="5"/>
      <c r="JIN122" s="5"/>
      <c r="JIO122" s="5"/>
      <c r="JIP122" s="5"/>
      <c r="JIQ122" s="5"/>
      <c r="JIR122" s="5"/>
      <c r="JIS122" s="5"/>
      <c r="JIT122" s="5"/>
      <c r="JIU122" s="5"/>
      <c r="JIV122" s="5"/>
      <c r="JIW122" s="5"/>
      <c r="JIX122" s="5"/>
      <c r="JIY122" s="5"/>
      <c r="JIZ122" s="5"/>
      <c r="JJA122" s="5"/>
      <c r="JJB122" s="5"/>
      <c r="JJC122" s="5"/>
      <c r="JJD122" s="5"/>
      <c r="JJE122" s="5"/>
      <c r="JJF122" s="5"/>
      <c r="JJG122" s="5"/>
      <c r="JJH122" s="5"/>
      <c r="JJI122" s="5"/>
      <c r="JJJ122" s="5"/>
      <c r="JJK122" s="5"/>
      <c r="JJL122" s="5"/>
      <c r="JJM122" s="5"/>
      <c r="JJN122" s="5"/>
      <c r="JJO122" s="5"/>
      <c r="JJP122" s="5"/>
      <c r="JJQ122" s="5"/>
      <c r="JJR122" s="5"/>
      <c r="JJS122" s="5"/>
      <c r="JJT122" s="5"/>
      <c r="JJU122" s="5"/>
      <c r="JJV122" s="5"/>
      <c r="JJW122" s="5"/>
      <c r="JJX122" s="5"/>
      <c r="JJY122" s="5"/>
      <c r="JJZ122" s="5"/>
      <c r="JKA122" s="5"/>
      <c r="JKB122" s="5"/>
      <c r="JKC122" s="5"/>
      <c r="JKD122" s="5"/>
      <c r="JKE122" s="5"/>
      <c r="JKF122" s="5"/>
      <c r="JKG122" s="5"/>
      <c r="JKH122" s="5"/>
      <c r="JKI122" s="5"/>
      <c r="JKJ122" s="5"/>
      <c r="JKK122" s="5"/>
      <c r="JKL122" s="5"/>
      <c r="JKM122" s="5"/>
      <c r="JKN122" s="5"/>
      <c r="JKO122" s="5"/>
      <c r="JKP122" s="5"/>
      <c r="JKQ122" s="5"/>
      <c r="JKR122" s="5"/>
      <c r="JKS122" s="5"/>
      <c r="JKT122" s="5"/>
      <c r="JKU122" s="5"/>
      <c r="JKV122" s="5"/>
      <c r="JKW122" s="5"/>
      <c r="JKX122" s="5"/>
      <c r="JKY122" s="5"/>
      <c r="JKZ122" s="5"/>
      <c r="JLA122" s="5"/>
      <c r="JLB122" s="5"/>
      <c r="JLC122" s="5"/>
      <c r="JLD122" s="5"/>
      <c r="JLE122" s="5"/>
      <c r="JLF122" s="5"/>
      <c r="JLG122" s="5"/>
      <c r="JLH122" s="5"/>
      <c r="JLI122" s="5"/>
      <c r="JLJ122" s="5"/>
      <c r="JLK122" s="5"/>
      <c r="JLL122" s="5"/>
      <c r="JLM122" s="5"/>
      <c r="JLN122" s="5"/>
      <c r="JLO122" s="5"/>
      <c r="JLP122" s="5"/>
      <c r="JLQ122" s="5"/>
      <c r="JLR122" s="5"/>
      <c r="JLS122" s="5"/>
      <c r="JLT122" s="5"/>
      <c r="JLU122" s="5"/>
      <c r="JLV122" s="5"/>
      <c r="JLW122" s="5"/>
      <c r="JLX122" s="5"/>
      <c r="JLY122" s="5"/>
      <c r="JLZ122" s="5"/>
      <c r="JMA122" s="5"/>
      <c r="JMB122" s="5"/>
      <c r="JMC122" s="5"/>
      <c r="JMD122" s="5"/>
      <c r="JME122" s="5"/>
      <c r="JMF122" s="5"/>
      <c r="JMG122" s="5"/>
      <c r="JMH122" s="5"/>
      <c r="JMI122" s="5"/>
      <c r="JMJ122" s="5"/>
      <c r="JMK122" s="5"/>
      <c r="JML122" s="5"/>
      <c r="JMM122" s="5"/>
      <c r="JMN122" s="5"/>
      <c r="JMO122" s="5"/>
      <c r="JMP122" s="5"/>
      <c r="JMQ122" s="5"/>
      <c r="JMR122" s="5"/>
      <c r="JMS122" s="5"/>
      <c r="JMT122" s="5"/>
      <c r="JMU122" s="5"/>
      <c r="JMV122" s="5"/>
      <c r="JMW122" s="5"/>
      <c r="JMX122" s="5"/>
      <c r="JMY122" s="5"/>
      <c r="JMZ122" s="5"/>
      <c r="JNA122" s="5"/>
      <c r="JNB122" s="5"/>
      <c r="JNC122" s="5"/>
      <c r="JND122" s="5"/>
      <c r="JNE122" s="5"/>
      <c r="JNF122" s="5"/>
      <c r="JNG122" s="5"/>
      <c r="JNH122" s="5"/>
      <c r="JNI122" s="5"/>
      <c r="JNJ122" s="5"/>
      <c r="JNK122" s="5"/>
      <c r="JNL122" s="5"/>
      <c r="JNM122" s="5"/>
      <c r="JNN122" s="5"/>
      <c r="JNO122" s="5"/>
      <c r="JNP122" s="5"/>
      <c r="JNQ122" s="5"/>
      <c r="JNR122" s="5"/>
      <c r="JNS122" s="5"/>
      <c r="JNT122" s="5"/>
      <c r="JNU122" s="5"/>
      <c r="JNV122" s="5"/>
      <c r="JNW122" s="5"/>
      <c r="JNX122" s="5"/>
      <c r="JNY122" s="5"/>
      <c r="JNZ122" s="5"/>
      <c r="JOA122" s="5"/>
      <c r="JOB122" s="5"/>
      <c r="JOC122" s="5"/>
      <c r="JOD122" s="5"/>
      <c r="JOE122" s="5"/>
      <c r="JOF122" s="5"/>
      <c r="JOG122" s="5"/>
      <c r="JOH122" s="5"/>
      <c r="JOI122" s="5"/>
      <c r="JOJ122" s="5"/>
      <c r="JOK122" s="5"/>
      <c r="JOL122" s="5"/>
      <c r="JOM122" s="5"/>
      <c r="JON122" s="5"/>
      <c r="JOO122" s="5"/>
      <c r="JOP122" s="5"/>
      <c r="JOQ122" s="5"/>
      <c r="JOR122" s="5"/>
      <c r="JOS122" s="5"/>
      <c r="JOT122" s="5"/>
      <c r="JOU122" s="5"/>
      <c r="JOV122" s="5"/>
      <c r="JOW122" s="5"/>
      <c r="JOX122" s="5"/>
      <c r="JOY122" s="5"/>
      <c r="JOZ122" s="5"/>
      <c r="JPA122" s="5"/>
      <c r="JPB122" s="5"/>
      <c r="JPC122" s="5"/>
      <c r="JPD122" s="5"/>
      <c r="JPE122" s="5"/>
      <c r="JPF122" s="5"/>
      <c r="JPG122" s="5"/>
      <c r="JPH122" s="5"/>
      <c r="JPI122" s="5"/>
      <c r="JPJ122" s="5"/>
      <c r="JPK122" s="5"/>
      <c r="JPL122" s="5"/>
      <c r="JPM122" s="5"/>
      <c r="JPN122" s="5"/>
      <c r="JPO122" s="5"/>
      <c r="JPP122" s="5"/>
      <c r="JPQ122" s="5"/>
      <c r="JPR122" s="5"/>
      <c r="JPS122" s="5"/>
      <c r="JPT122" s="5"/>
      <c r="JPU122" s="5"/>
      <c r="JPV122" s="5"/>
      <c r="JPW122" s="5"/>
      <c r="JPX122" s="5"/>
      <c r="JPY122" s="5"/>
      <c r="JPZ122" s="5"/>
      <c r="JQA122" s="5"/>
      <c r="JQB122" s="5"/>
      <c r="JQC122" s="5"/>
      <c r="JQD122" s="5"/>
      <c r="JQE122" s="5"/>
      <c r="JQF122" s="5"/>
      <c r="JQG122" s="5"/>
      <c r="JQH122" s="5"/>
      <c r="JQI122" s="5"/>
      <c r="JQJ122" s="5"/>
      <c r="JQK122" s="5"/>
      <c r="JQL122" s="5"/>
      <c r="JQM122" s="5"/>
      <c r="JQN122" s="5"/>
      <c r="JQO122" s="5"/>
      <c r="JQP122" s="5"/>
      <c r="JQQ122" s="5"/>
      <c r="JQR122" s="5"/>
      <c r="JQS122" s="5"/>
      <c r="JQT122" s="5"/>
      <c r="JQU122" s="5"/>
      <c r="JQV122" s="5"/>
      <c r="JQW122" s="5"/>
      <c r="JQX122" s="5"/>
      <c r="JQY122" s="5"/>
      <c r="JQZ122" s="5"/>
      <c r="JRA122" s="5"/>
      <c r="JRB122" s="5"/>
      <c r="JRC122" s="5"/>
      <c r="JRD122" s="5"/>
      <c r="JRE122" s="5"/>
      <c r="JRF122" s="5"/>
      <c r="JRG122" s="5"/>
      <c r="JRH122" s="5"/>
      <c r="JRI122" s="5"/>
      <c r="JRJ122" s="5"/>
      <c r="JRK122" s="5"/>
      <c r="JRL122" s="5"/>
      <c r="JRM122" s="5"/>
      <c r="JRN122" s="5"/>
      <c r="JRO122" s="5"/>
      <c r="JRP122" s="5"/>
      <c r="JRQ122" s="5"/>
      <c r="JRR122" s="5"/>
      <c r="JRS122" s="5"/>
      <c r="JRT122" s="5"/>
      <c r="JRU122" s="5"/>
      <c r="JRV122" s="5"/>
      <c r="JRW122" s="5"/>
      <c r="JRX122" s="5"/>
      <c r="JRY122" s="5"/>
      <c r="JRZ122" s="5"/>
      <c r="JSA122" s="5"/>
      <c r="JSB122" s="5"/>
      <c r="JSC122" s="5"/>
      <c r="JSD122" s="5"/>
      <c r="JSE122" s="5"/>
      <c r="JSF122" s="5"/>
      <c r="JSG122" s="5"/>
      <c r="JSH122" s="5"/>
      <c r="JSI122" s="5"/>
      <c r="JSJ122" s="5"/>
      <c r="JSK122" s="5"/>
      <c r="JSL122" s="5"/>
      <c r="JSM122" s="5"/>
      <c r="JSN122" s="5"/>
      <c r="JSO122" s="5"/>
      <c r="JSP122" s="5"/>
      <c r="JSQ122" s="5"/>
      <c r="JSR122" s="5"/>
      <c r="JSS122" s="5"/>
      <c r="JST122" s="5"/>
      <c r="JSU122" s="5"/>
      <c r="JSV122" s="5"/>
      <c r="JSW122" s="5"/>
      <c r="JSX122" s="5"/>
      <c r="JSY122" s="5"/>
      <c r="JSZ122" s="5"/>
      <c r="JTA122" s="5"/>
      <c r="JTB122" s="5"/>
      <c r="JTC122" s="5"/>
      <c r="JTD122" s="5"/>
      <c r="JTE122" s="5"/>
      <c r="JTF122" s="5"/>
      <c r="JTG122" s="5"/>
      <c r="JTH122" s="5"/>
      <c r="JTI122" s="5"/>
      <c r="JTJ122" s="5"/>
      <c r="JTK122" s="5"/>
      <c r="JTL122" s="5"/>
      <c r="JTM122" s="5"/>
      <c r="JTN122" s="5"/>
      <c r="JTO122" s="5"/>
      <c r="JTP122" s="5"/>
      <c r="JTQ122" s="5"/>
      <c r="JTR122" s="5"/>
      <c r="JTS122" s="5"/>
      <c r="JTT122" s="5"/>
      <c r="JTU122" s="5"/>
      <c r="JTV122" s="5"/>
      <c r="JTW122" s="5"/>
      <c r="JTX122" s="5"/>
      <c r="JTY122" s="5"/>
      <c r="JTZ122" s="5"/>
      <c r="JUA122" s="5"/>
      <c r="JUB122" s="5"/>
      <c r="JUC122" s="5"/>
      <c r="JUD122" s="5"/>
      <c r="JUE122" s="5"/>
      <c r="JUF122" s="5"/>
      <c r="JUG122" s="5"/>
      <c r="JUH122" s="5"/>
      <c r="JUI122" s="5"/>
      <c r="JUJ122" s="5"/>
      <c r="JUK122" s="5"/>
      <c r="JUL122" s="5"/>
      <c r="JUM122" s="5"/>
      <c r="JUN122" s="5"/>
      <c r="JUO122" s="5"/>
      <c r="JUP122" s="5"/>
      <c r="JUQ122" s="5"/>
      <c r="JUR122" s="5"/>
      <c r="JUS122" s="5"/>
      <c r="JUT122" s="5"/>
      <c r="JUU122" s="5"/>
      <c r="JUV122" s="5"/>
      <c r="JUW122" s="5"/>
      <c r="JUX122" s="5"/>
      <c r="JUY122" s="5"/>
      <c r="JUZ122" s="5"/>
      <c r="JVA122" s="5"/>
      <c r="JVB122" s="5"/>
      <c r="JVC122" s="5"/>
      <c r="JVD122" s="5"/>
      <c r="JVE122" s="5"/>
      <c r="JVF122" s="5"/>
      <c r="JVG122" s="5"/>
      <c r="JVH122" s="5"/>
      <c r="JVI122" s="5"/>
      <c r="JVJ122" s="5"/>
      <c r="JVK122" s="5"/>
      <c r="JVL122" s="5"/>
      <c r="JVM122" s="5"/>
      <c r="JVN122" s="5"/>
      <c r="JVO122" s="5"/>
      <c r="JVP122" s="5"/>
      <c r="JVQ122" s="5"/>
      <c r="JVR122" s="5"/>
      <c r="JVS122" s="5"/>
      <c r="JVT122" s="5"/>
      <c r="JVU122" s="5"/>
      <c r="JVV122" s="5"/>
      <c r="JVW122" s="5"/>
      <c r="JVX122" s="5"/>
      <c r="JVY122" s="5"/>
      <c r="JVZ122" s="5"/>
      <c r="JWA122" s="5"/>
      <c r="JWB122" s="5"/>
      <c r="JWC122" s="5"/>
      <c r="JWD122" s="5"/>
      <c r="JWE122" s="5"/>
      <c r="JWF122" s="5"/>
      <c r="JWG122" s="5"/>
      <c r="JWH122" s="5"/>
      <c r="JWI122" s="5"/>
      <c r="JWJ122" s="5"/>
      <c r="JWK122" s="5"/>
      <c r="JWL122" s="5"/>
      <c r="JWM122" s="5"/>
      <c r="JWN122" s="5"/>
      <c r="JWO122" s="5"/>
      <c r="JWP122" s="5"/>
      <c r="JWQ122" s="5"/>
      <c r="JWR122" s="5"/>
      <c r="JWS122" s="5"/>
      <c r="JWT122" s="5"/>
      <c r="JWU122" s="5"/>
      <c r="JWV122" s="5"/>
      <c r="JWW122" s="5"/>
      <c r="JWX122" s="5"/>
      <c r="JWY122" s="5"/>
      <c r="JWZ122" s="5"/>
      <c r="JXA122" s="5"/>
      <c r="JXB122" s="5"/>
      <c r="JXC122" s="5"/>
      <c r="JXD122" s="5"/>
      <c r="JXE122" s="5"/>
      <c r="JXF122" s="5"/>
      <c r="JXG122" s="5"/>
      <c r="JXH122" s="5"/>
      <c r="JXI122" s="5"/>
      <c r="JXJ122" s="5"/>
      <c r="JXK122" s="5"/>
      <c r="JXL122" s="5"/>
      <c r="JXM122" s="5"/>
      <c r="JXN122" s="5"/>
      <c r="JXO122" s="5"/>
      <c r="JXP122" s="5"/>
      <c r="JXQ122" s="5"/>
      <c r="JXR122" s="5"/>
      <c r="JXS122" s="5"/>
      <c r="JXT122" s="5"/>
      <c r="JXU122" s="5"/>
      <c r="JXV122" s="5"/>
      <c r="JXW122" s="5"/>
      <c r="JXX122" s="5"/>
      <c r="JXY122" s="5"/>
      <c r="JXZ122" s="5"/>
      <c r="JYA122" s="5"/>
      <c r="JYB122" s="5"/>
      <c r="JYC122" s="5"/>
      <c r="JYD122" s="5"/>
      <c r="JYE122" s="5"/>
      <c r="JYF122" s="5"/>
      <c r="JYG122" s="5"/>
      <c r="JYH122" s="5"/>
      <c r="JYI122" s="5"/>
      <c r="JYJ122" s="5"/>
      <c r="JYK122" s="5"/>
      <c r="JYL122" s="5"/>
      <c r="JYM122" s="5"/>
      <c r="JYN122" s="5"/>
      <c r="JYO122" s="5"/>
      <c r="JYP122" s="5"/>
      <c r="JYQ122" s="5"/>
      <c r="JYR122" s="5"/>
      <c r="JYS122" s="5"/>
      <c r="JYT122" s="5"/>
      <c r="JYU122" s="5"/>
      <c r="JYV122" s="5"/>
      <c r="JYW122" s="5"/>
      <c r="JYX122" s="5"/>
      <c r="JYY122" s="5"/>
      <c r="JYZ122" s="5"/>
      <c r="JZA122" s="5"/>
      <c r="JZB122" s="5"/>
      <c r="JZC122" s="5"/>
      <c r="JZD122" s="5"/>
      <c r="JZE122" s="5"/>
      <c r="JZF122" s="5"/>
      <c r="JZG122" s="5"/>
      <c r="JZH122" s="5"/>
      <c r="JZI122" s="5"/>
      <c r="JZJ122" s="5"/>
      <c r="JZK122" s="5"/>
      <c r="JZL122" s="5"/>
      <c r="JZM122" s="5"/>
      <c r="JZN122" s="5"/>
      <c r="JZO122" s="5"/>
      <c r="JZP122" s="5"/>
      <c r="JZQ122" s="5"/>
      <c r="JZR122" s="5"/>
      <c r="JZS122" s="5"/>
      <c r="JZT122" s="5"/>
      <c r="JZU122" s="5"/>
      <c r="JZV122" s="5"/>
      <c r="JZW122" s="5"/>
      <c r="JZX122" s="5"/>
      <c r="JZY122" s="5"/>
      <c r="JZZ122" s="5"/>
      <c r="KAA122" s="5"/>
      <c r="KAB122" s="5"/>
      <c r="KAC122" s="5"/>
      <c r="KAD122" s="5"/>
      <c r="KAE122" s="5"/>
      <c r="KAF122" s="5"/>
      <c r="KAG122" s="5"/>
      <c r="KAH122" s="5"/>
      <c r="KAI122" s="5"/>
      <c r="KAJ122" s="5"/>
      <c r="KAK122" s="5"/>
      <c r="KAL122" s="5"/>
      <c r="KAM122" s="5"/>
      <c r="KAN122" s="5"/>
      <c r="KAO122" s="5"/>
      <c r="KAP122" s="5"/>
      <c r="KAQ122" s="5"/>
      <c r="KAR122" s="5"/>
      <c r="KAS122" s="5"/>
      <c r="KAT122" s="5"/>
      <c r="KAU122" s="5"/>
      <c r="KAV122" s="5"/>
      <c r="KAW122" s="5"/>
      <c r="KAX122" s="5"/>
      <c r="KAY122" s="5"/>
      <c r="KAZ122" s="5"/>
      <c r="KBA122" s="5"/>
      <c r="KBB122" s="5"/>
      <c r="KBC122" s="5"/>
      <c r="KBD122" s="5"/>
      <c r="KBE122" s="5"/>
      <c r="KBF122" s="5"/>
      <c r="KBG122" s="5"/>
      <c r="KBH122" s="5"/>
      <c r="KBI122" s="5"/>
      <c r="KBJ122" s="5"/>
      <c r="KBK122" s="5"/>
      <c r="KBL122" s="5"/>
      <c r="KBM122" s="5"/>
      <c r="KBN122" s="5"/>
      <c r="KBO122" s="5"/>
      <c r="KBP122" s="5"/>
      <c r="KBQ122" s="5"/>
      <c r="KBR122" s="5"/>
      <c r="KBS122" s="5"/>
      <c r="KBT122" s="5"/>
      <c r="KBU122" s="5"/>
      <c r="KBV122" s="5"/>
      <c r="KBW122" s="5"/>
      <c r="KBX122" s="5"/>
      <c r="KBY122" s="5"/>
      <c r="KBZ122" s="5"/>
      <c r="KCA122" s="5"/>
      <c r="KCB122" s="5"/>
      <c r="KCC122" s="5"/>
      <c r="KCD122" s="5"/>
      <c r="KCE122" s="5"/>
      <c r="KCF122" s="5"/>
      <c r="KCG122" s="5"/>
      <c r="KCH122" s="5"/>
      <c r="KCI122" s="5"/>
      <c r="KCJ122" s="5"/>
      <c r="KCK122" s="5"/>
      <c r="KCL122" s="5"/>
      <c r="KCM122" s="5"/>
      <c r="KCN122" s="5"/>
      <c r="KCO122" s="5"/>
      <c r="KCP122" s="5"/>
      <c r="KCQ122" s="5"/>
      <c r="KCR122" s="5"/>
      <c r="KCS122" s="5"/>
      <c r="KCT122" s="5"/>
      <c r="KCU122" s="5"/>
      <c r="KCV122" s="5"/>
      <c r="KCW122" s="5"/>
      <c r="KCX122" s="5"/>
      <c r="KCY122" s="5"/>
      <c r="KCZ122" s="5"/>
      <c r="KDA122" s="5"/>
      <c r="KDB122" s="5"/>
      <c r="KDC122" s="5"/>
      <c r="KDD122" s="5"/>
      <c r="KDE122" s="5"/>
      <c r="KDF122" s="5"/>
      <c r="KDG122" s="5"/>
      <c r="KDH122" s="5"/>
      <c r="KDI122" s="5"/>
      <c r="KDJ122" s="5"/>
      <c r="KDK122" s="5"/>
      <c r="KDL122" s="5"/>
      <c r="KDM122" s="5"/>
      <c r="KDN122" s="5"/>
      <c r="KDO122" s="5"/>
      <c r="KDP122" s="5"/>
      <c r="KDQ122" s="5"/>
      <c r="KDR122" s="5"/>
      <c r="KDS122" s="5"/>
      <c r="KDT122" s="5"/>
      <c r="KDU122" s="5"/>
      <c r="KDV122" s="5"/>
      <c r="KDW122" s="5"/>
      <c r="KDX122" s="5"/>
      <c r="KDY122" s="5"/>
      <c r="KDZ122" s="5"/>
      <c r="KEA122" s="5"/>
      <c r="KEB122" s="5"/>
      <c r="KEC122" s="5"/>
      <c r="KED122" s="5"/>
      <c r="KEE122" s="5"/>
      <c r="KEF122" s="5"/>
      <c r="KEG122" s="5"/>
      <c r="KEH122" s="5"/>
      <c r="KEI122" s="5"/>
      <c r="KEJ122" s="5"/>
      <c r="KEK122" s="5"/>
      <c r="KEL122" s="5"/>
      <c r="KEM122" s="5"/>
      <c r="KEN122" s="5"/>
      <c r="KEO122" s="5"/>
      <c r="KEP122" s="5"/>
      <c r="KEQ122" s="5"/>
      <c r="KER122" s="5"/>
      <c r="KES122" s="5"/>
      <c r="KET122" s="5"/>
      <c r="KEU122" s="5"/>
      <c r="KEV122" s="5"/>
      <c r="KEW122" s="5"/>
      <c r="KEX122" s="5"/>
      <c r="KEY122" s="5"/>
      <c r="KEZ122" s="5"/>
      <c r="KFA122" s="5"/>
      <c r="KFB122" s="5"/>
      <c r="KFC122" s="5"/>
      <c r="KFD122" s="5"/>
      <c r="KFE122" s="5"/>
      <c r="KFF122" s="5"/>
      <c r="KFG122" s="5"/>
      <c r="KFH122" s="5"/>
      <c r="KFI122" s="5"/>
      <c r="KFJ122" s="5"/>
      <c r="KFK122" s="5"/>
      <c r="KFL122" s="5"/>
      <c r="KFM122" s="5"/>
      <c r="KFN122" s="5"/>
      <c r="KFO122" s="5"/>
      <c r="KFP122" s="5"/>
      <c r="KFQ122" s="5"/>
      <c r="KFR122" s="5"/>
      <c r="KFS122" s="5"/>
      <c r="KFT122" s="5"/>
      <c r="KFU122" s="5"/>
      <c r="KFV122" s="5"/>
      <c r="KFW122" s="5"/>
      <c r="KFX122" s="5"/>
      <c r="KFY122" s="5"/>
      <c r="KFZ122" s="5"/>
      <c r="KGA122" s="5"/>
      <c r="KGB122" s="5"/>
      <c r="KGC122" s="5"/>
      <c r="KGD122" s="5"/>
      <c r="KGE122" s="5"/>
      <c r="KGF122" s="5"/>
      <c r="KGG122" s="5"/>
      <c r="KGH122" s="5"/>
      <c r="KGI122" s="5"/>
      <c r="KGJ122" s="5"/>
      <c r="KGK122" s="5"/>
      <c r="KGL122" s="5"/>
      <c r="KGM122" s="5"/>
      <c r="KGN122" s="5"/>
      <c r="KGO122" s="5"/>
      <c r="KGP122" s="5"/>
      <c r="KGQ122" s="5"/>
      <c r="KGR122" s="5"/>
      <c r="KGS122" s="5"/>
      <c r="KGT122" s="5"/>
      <c r="KGU122" s="5"/>
      <c r="KGV122" s="5"/>
      <c r="KGW122" s="5"/>
      <c r="KGX122" s="5"/>
      <c r="KGY122" s="5"/>
      <c r="KGZ122" s="5"/>
      <c r="KHA122" s="5"/>
      <c r="KHB122" s="5"/>
      <c r="KHC122" s="5"/>
      <c r="KHD122" s="5"/>
      <c r="KHE122" s="5"/>
      <c r="KHF122" s="5"/>
      <c r="KHG122" s="5"/>
      <c r="KHH122" s="5"/>
      <c r="KHI122" s="5"/>
      <c r="KHJ122" s="5"/>
      <c r="KHK122" s="5"/>
      <c r="KHL122" s="5"/>
      <c r="KHM122" s="5"/>
      <c r="KHN122" s="5"/>
      <c r="KHO122" s="5"/>
      <c r="KHP122" s="5"/>
      <c r="KHQ122" s="5"/>
      <c r="KHR122" s="5"/>
      <c r="KHS122" s="5"/>
      <c r="KHT122" s="5"/>
      <c r="KHU122" s="5"/>
      <c r="KHV122" s="5"/>
      <c r="KHW122" s="5"/>
      <c r="KHX122" s="5"/>
      <c r="KHY122" s="5"/>
      <c r="KHZ122" s="5"/>
      <c r="KIA122" s="5"/>
      <c r="KIB122" s="5"/>
      <c r="KIC122" s="5"/>
      <c r="KID122" s="5"/>
      <c r="KIE122" s="5"/>
      <c r="KIF122" s="5"/>
      <c r="KIG122" s="5"/>
      <c r="KIH122" s="5"/>
      <c r="KII122" s="5"/>
      <c r="KIJ122" s="5"/>
      <c r="KIK122" s="5"/>
      <c r="KIL122" s="5"/>
      <c r="KIM122" s="5"/>
      <c r="KIN122" s="5"/>
      <c r="KIO122" s="5"/>
      <c r="KIP122" s="5"/>
      <c r="KIQ122" s="5"/>
      <c r="KIR122" s="5"/>
      <c r="KIS122" s="5"/>
      <c r="KIT122" s="5"/>
      <c r="KIU122" s="5"/>
      <c r="KIV122" s="5"/>
      <c r="KIW122" s="5"/>
      <c r="KIX122" s="5"/>
      <c r="KIY122" s="5"/>
      <c r="KIZ122" s="5"/>
      <c r="KJA122" s="5"/>
      <c r="KJB122" s="5"/>
      <c r="KJC122" s="5"/>
      <c r="KJD122" s="5"/>
      <c r="KJE122" s="5"/>
      <c r="KJF122" s="5"/>
      <c r="KJG122" s="5"/>
      <c r="KJH122" s="5"/>
      <c r="KJI122" s="5"/>
      <c r="KJJ122" s="5"/>
      <c r="KJK122" s="5"/>
      <c r="KJL122" s="5"/>
      <c r="KJM122" s="5"/>
      <c r="KJN122" s="5"/>
      <c r="KJO122" s="5"/>
      <c r="KJP122" s="5"/>
      <c r="KJQ122" s="5"/>
      <c r="KJR122" s="5"/>
      <c r="KJS122" s="5"/>
      <c r="KJT122" s="5"/>
      <c r="KJU122" s="5"/>
      <c r="KJV122" s="5"/>
      <c r="KJW122" s="5"/>
      <c r="KJX122" s="5"/>
      <c r="KJY122" s="5"/>
      <c r="KJZ122" s="5"/>
      <c r="KKA122" s="5"/>
      <c r="KKB122" s="5"/>
      <c r="KKC122" s="5"/>
      <c r="KKD122" s="5"/>
      <c r="KKE122" s="5"/>
      <c r="KKF122" s="5"/>
      <c r="KKG122" s="5"/>
      <c r="KKH122" s="5"/>
      <c r="KKI122" s="5"/>
      <c r="KKJ122" s="5"/>
      <c r="KKK122" s="5"/>
      <c r="KKL122" s="5"/>
      <c r="KKM122" s="5"/>
      <c r="KKN122" s="5"/>
      <c r="KKO122" s="5"/>
      <c r="KKP122" s="5"/>
      <c r="KKQ122" s="5"/>
      <c r="KKR122" s="5"/>
      <c r="KKS122" s="5"/>
      <c r="KKT122" s="5"/>
      <c r="KKU122" s="5"/>
      <c r="KKV122" s="5"/>
      <c r="KKW122" s="5"/>
      <c r="KKX122" s="5"/>
      <c r="KKY122" s="5"/>
      <c r="KKZ122" s="5"/>
      <c r="KLA122" s="5"/>
      <c r="KLB122" s="5"/>
      <c r="KLC122" s="5"/>
      <c r="KLD122" s="5"/>
      <c r="KLE122" s="5"/>
      <c r="KLF122" s="5"/>
      <c r="KLG122" s="5"/>
      <c r="KLH122" s="5"/>
      <c r="KLI122" s="5"/>
      <c r="KLJ122" s="5"/>
      <c r="KLK122" s="5"/>
      <c r="KLL122" s="5"/>
      <c r="KLM122" s="5"/>
      <c r="KLN122" s="5"/>
      <c r="KLO122" s="5"/>
      <c r="KLP122" s="5"/>
      <c r="KLQ122" s="5"/>
      <c r="KLR122" s="5"/>
      <c r="KLS122" s="5"/>
      <c r="KLT122" s="5"/>
      <c r="KLU122" s="5"/>
      <c r="KLV122" s="5"/>
      <c r="KLW122" s="5"/>
      <c r="KLX122" s="5"/>
      <c r="KLY122" s="5"/>
      <c r="KLZ122" s="5"/>
      <c r="KMA122" s="5"/>
      <c r="KMB122" s="5"/>
      <c r="KMC122" s="5"/>
      <c r="KMD122" s="5"/>
      <c r="KME122" s="5"/>
      <c r="KMF122" s="5"/>
      <c r="KMG122" s="5"/>
      <c r="KMH122" s="5"/>
      <c r="KMI122" s="5"/>
      <c r="KMJ122" s="5"/>
      <c r="KMK122" s="5"/>
      <c r="KML122" s="5"/>
      <c r="KMM122" s="5"/>
      <c r="KMN122" s="5"/>
      <c r="KMO122" s="5"/>
      <c r="KMP122" s="5"/>
      <c r="KMQ122" s="5"/>
      <c r="KMR122" s="5"/>
      <c r="KMS122" s="5"/>
      <c r="KMT122" s="5"/>
      <c r="KMU122" s="5"/>
      <c r="KMV122" s="5"/>
      <c r="KMW122" s="5"/>
      <c r="KMX122" s="5"/>
      <c r="KMY122" s="5"/>
      <c r="KMZ122" s="5"/>
      <c r="KNA122" s="5"/>
      <c r="KNB122" s="5"/>
      <c r="KNC122" s="5"/>
      <c r="KND122" s="5"/>
      <c r="KNE122" s="5"/>
      <c r="KNF122" s="5"/>
      <c r="KNG122" s="5"/>
      <c r="KNH122" s="5"/>
      <c r="KNI122" s="5"/>
      <c r="KNJ122" s="5"/>
      <c r="KNK122" s="5"/>
      <c r="KNL122" s="5"/>
      <c r="KNM122" s="5"/>
      <c r="KNN122" s="5"/>
      <c r="KNO122" s="5"/>
      <c r="KNP122" s="5"/>
      <c r="KNQ122" s="5"/>
      <c r="KNR122" s="5"/>
      <c r="KNS122" s="5"/>
      <c r="KNT122" s="5"/>
      <c r="KNU122" s="5"/>
      <c r="KNV122" s="5"/>
      <c r="KNW122" s="5"/>
      <c r="KNX122" s="5"/>
      <c r="KNY122" s="5"/>
      <c r="KNZ122" s="5"/>
      <c r="KOA122" s="5"/>
      <c r="KOB122" s="5"/>
      <c r="KOC122" s="5"/>
      <c r="KOD122" s="5"/>
      <c r="KOE122" s="5"/>
      <c r="KOF122" s="5"/>
      <c r="KOG122" s="5"/>
      <c r="KOH122" s="5"/>
      <c r="KOI122" s="5"/>
      <c r="KOJ122" s="5"/>
      <c r="KOK122" s="5"/>
      <c r="KOL122" s="5"/>
      <c r="KOM122" s="5"/>
      <c r="KON122" s="5"/>
      <c r="KOO122" s="5"/>
      <c r="KOP122" s="5"/>
      <c r="KOQ122" s="5"/>
      <c r="KOR122" s="5"/>
      <c r="KOS122" s="5"/>
      <c r="KOT122" s="5"/>
      <c r="KOU122" s="5"/>
      <c r="KOV122" s="5"/>
      <c r="KOW122" s="5"/>
      <c r="KOX122" s="5"/>
      <c r="KOY122" s="5"/>
      <c r="KOZ122" s="5"/>
      <c r="KPA122" s="5"/>
      <c r="KPB122" s="5"/>
      <c r="KPC122" s="5"/>
      <c r="KPD122" s="5"/>
      <c r="KPE122" s="5"/>
      <c r="KPF122" s="5"/>
      <c r="KPG122" s="5"/>
      <c r="KPH122" s="5"/>
      <c r="KPI122" s="5"/>
      <c r="KPJ122" s="5"/>
      <c r="KPK122" s="5"/>
      <c r="KPL122" s="5"/>
      <c r="KPM122" s="5"/>
      <c r="KPN122" s="5"/>
      <c r="KPO122" s="5"/>
      <c r="KPP122" s="5"/>
      <c r="KPQ122" s="5"/>
      <c r="KPR122" s="5"/>
      <c r="KPS122" s="5"/>
      <c r="KPT122" s="5"/>
      <c r="KPU122" s="5"/>
      <c r="KPV122" s="5"/>
      <c r="KPW122" s="5"/>
      <c r="KPX122" s="5"/>
      <c r="KPY122" s="5"/>
      <c r="KPZ122" s="5"/>
      <c r="KQA122" s="5"/>
      <c r="KQB122" s="5"/>
      <c r="KQC122" s="5"/>
      <c r="KQD122" s="5"/>
      <c r="KQE122" s="5"/>
      <c r="KQF122" s="5"/>
      <c r="KQG122" s="5"/>
      <c r="KQH122" s="5"/>
      <c r="KQI122" s="5"/>
      <c r="KQJ122" s="5"/>
      <c r="KQK122" s="5"/>
      <c r="KQL122" s="5"/>
      <c r="KQM122" s="5"/>
      <c r="KQN122" s="5"/>
      <c r="KQO122" s="5"/>
      <c r="KQP122" s="5"/>
      <c r="KQQ122" s="5"/>
      <c r="KQR122" s="5"/>
      <c r="KQS122" s="5"/>
      <c r="KQT122" s="5"/>
      <c r="KQU122" s="5"/>
      <c r="KQV122" s="5"/>
      <c r="KQW122" s="5"/>
      <c r="KQX122" s="5"/>
      <c r="KQY122" s="5"/>
      <c r="KQZ122" s="5"/>
      <c r="KRA122" s="5"/>
      <c r="KRB122" s="5"/>
      <c r="KRC122" s="5"/>
      <c r="KRD122" s="5"/>
      <c r="KRE122" s="5"/>
      <c r="KRF122" s="5"/>
      <c r="KRG122" s="5"/>
      <c r="KRH122" s="5"/>
      <c r="KRI122" s="5"/>
      <c r="KRJ122" s="5"/>
      <c r="KRK122" s="5"/>
      <c r="KRL122" s="5"/>
      <c r="KRM122" s="5"/>
      <c r="KRN122" s="5"/>
      <c r="KRO122" s="5"/>
      <c r="KRP122" s="5"/>
      <c r="KRQ122" s="5"/>
      <c r="KRR122" s="5"/>
      <c r="KRS122" s="5"/>
      <c r="KRT122" s="5"/>
      <c r="KRU122" s="5"/>
      <c r="KRV122" s="5"/>
      <c r="KRW122" s="5"/>
      <c r="KRX122" s="5"/>
      <c r="KRY122" s="5"/>
      <c r="KRZ122" s="5"/>
      <c r="KSA122" s="5"/>
      <c r="KSB122" s="5"/>
      <c r="KSC122" s="5"/>
      <c r="KSD122" s="5"/>
      <c r="KSE122" s="5"/>
      <c r="KSF122" s="5"/>
      <c r="KSG122" s="5"/>
      <c r="KSH122" s="5"/>
      <c r="KSI122" s="5"/>
      <c r="KSJ122" s="5"/>
      <c r="KSK122" s="5"/>
      <c r="KSL122" s="5"/>
      <c r="KSM122" s="5"/>
      <c r="KSN122" s="5"/>
      <c r="KSO122" s="5"/>
      <c r="KSP122" s="5"/>
      <c r="KSQ122" s="5"/>
      <c r="KSR122" s="5"/>
      <c r="KSS122" s="5"/>
      <c r="KST122" s="5"/>
      <c r="KSU122" s="5"/>
      <c r="KSV122" s="5"/>
      <c r="KSW122" s="5"/>
      <c r="KSX122" s="5"/>
      <c r="KSY122" s="5"/>
      <c r="KSZ122" s="5"/>
      <c r="KTA122" s="5"/>
      <c r="KTB122" s="5"/>
      <c r="KTC122" s="5"/>
      <c r="KTD122" s="5"/>
      <c r="KTE122" s="5"/>
      <c r="KTF122" s="5"/>
      <c r="KTG122" s="5"/>
      <c r="KTH122" s="5"/>
      <c r="KTI122" s="5"/>
      <c r="KTJ122" s="5"/>
      <c r="KTK122" s="5"/>
      <c r="KTL122" s="5"/>
      <c r="KTM122" s="5"/>
      <c r="KTN122" s="5"/>
      <c r="KTO122" s="5"/>
      <c r="KTP122" s="5"/>
      <c r="KTQ122" s="5"/>
      <c r="KTR122" s="5"/>
      <c r="KTS122" s="5"/>
      <c r="KTT122" s="5"/>
      <c r="KTU122" s="5"/>
      <c r="KTV122" s="5"/>
      <c r="KTW122" s="5"/>
      <c r="KTX122" s="5"/>
      <c r="KTY122" s="5"/>
      <c r="KTZ122" s="5"/>
      <c r="KUA122" s="5"/>
      <c r="KUB122" s="5"/>
      <c r="KUC122" s="5"/>
      <c r="KUD122" s="5"/>
      <c r="KUE122" s="5"/>
      <c r="KUF122" s="5"/>
      <c r="KUG122" s="5"/>
      <c r="KUH122" s="5"/>
      <c r="KUI122" s="5"/>
      <c r="KUJ122" s="5"/>
      <c r="KUK122" s="5"/>
      <c r="KUL122" s="5"/>
      <c r="KUM122" s="5"/>
      <c r="KUN122" s="5"/>
      <c r="KUO122" s="5"/>
      <c r="KUP122" s="5"/>
      <c r="KUQ122" s="5"/>
      <c r="KUR122" s="5"/>
      <c r="KUS122" s="5"/>
      <c r="KUT122" s="5"/>
      <c r="KUU122" s="5"/>
      <c r="KUV122" s="5"/>
      <c r="KUW122" s="5"/>
      <c r="KUX122" s="5"/>
      <c r="KUY122" s="5"/>
      <c r="KUZ122" s="5"/>
      <c r="KVA122" s="5"/>
      <c r="KVB122" s="5"/>
      <c r="KVC122" s="5"/>
      <c r="KVD122" s="5"/>
      <c r="KVE122" s="5"/>
      <c r="KVF122" s="5"/>
      <c r="KVG122" s="5"/>
      <c r="KVH122" s="5"/>
      <c r="KVI122" s="5"/>
      <c r="KVJ122" s="5"/>
      <c r="KVK122" s="5"/>
      <c r="KVL122" s="5"/>
      <c r="KVM122" s="5"/>
      <c r="KVN122" s="5"/>
      <c r="KVO122" s="5"/>
      <c r="KVP122" s="5"/>
      <c r="KVQ122" s="5"/>
      <c r="KVR122" s="5"/>
      <c r="KVS122" s="5"/>
      <c r="KVT122" s="5"/>
      <c r="KVU122" s="5"/>
      <c r="KVV122" s="5"/>
      <c r="KVW122" s="5"/>
      <c r="KVX122" s="5"/>
      <c r="KVY122" s="5"/>
      <c r="KVZ122" s="5"/>
      <c r="KWA122" s="5"/>
      <c r="KWB122" s="5"/>
      <c r="KWC122" s="5"/>
      <c r="KWD122" s="5"/>
      <c r="KWE122" s="5"/>
      <c r="KWF122" s="5"/>
      <c r="KWG122" s="5"/>
      <c r="KWH122" s="5"/>
      <c r="KWI122" s="5"/>
      <c r="KWJ122" s="5"/>
      <c r="KWK122" s="5"/>
      <c r="KWL122" s="5"/>
      <c r="KWM122" s="5"/>
      <c r="KWN122" s="5"/>
      <c r="KWO122" s="5"/>
      <c r="KWP122" s="5"/>
      <c r="KWQ122" s="5"/>
      <c r="KWR122" s="5"/>
      <c r="KWS122" s="5"/>
      <c r="KWT122" s="5"/>
      <c r="KWU122" s="5"/>
      <c r="KWV122" s="5"/>
      <c r="KWW122" s="5"/>
      <c r="KWX122" s="5"/>
      <c r="KWY122" s="5"/>
      <c r="KWZ122" s="5"/>
      <c r="KXA122" s="5"/>
      <c r="KXB122" s="5"/>
      <c r="KXC122" s="5"/>
      <c r="KXD122" s="5"/>
      <c r="KXE122" s="5"/>
      <c r="KXF122" s="5"/>
      <c r="KXG122" s="5"/>
      <c r="KXH122" s="5"/>
      <c r="KXI122" s="5"/>
      <c r="KXJ122" s="5"/>
      <c r="KXK122" s="5"/>
      <c r="KXL122" s="5"/>
      <c r="KXM122" s="5"/>
      <c r="KXN122" s="5"/>
      <c r="KXO122" s="5"/>
      <c r="KXP122" s="5"/>
      <c r="KXQ122" s="5"/>
      <c r="KXR122" s="5"/>
      <c r="KXS122" s="5"/>
      <c r="KXT122" s="5"/>
      <c r="KXU122" s="5"/>
      <c r="KXV122" s="5"/>
      <c r="KXW122" s="5"/>
      <c r="KXX122" s="5"/>
      <c r="KXY122" s="5"/>
      <c r="KXZ122" s="5"/>
      <c r="KYA122" s="5"/>
      <c r="KYB122" s="5"/>
      <c r="KYC122" s="5"/>
      <c r="KYD122" s="5"/>
      <c r="KYE122" s="5"/>
      <c r="KYF122" s="5"/>
      <c r="KYG122" s="5"/>
      <c r="KYH122" s="5"/>
      <c r="KYI122" s="5"/>
      <c r="KYJ122" s="5"/>
      <c r="KYK122" s="5"/>
      <c r="KYL122" s="5"/>
      <c r="KYM122" s="5"/>
      <c r="KYN122" s="5"/>
      <c r="KYO122" s="5"/>
      <c r="KYP122" s="5"/>
      <c r="KYQ122" s="5"/>
      <c r="KYR122" s="5"/>
      <c r="KYS122" s="5"/>
      <c r="KYT122" s="5"/>
      <c r="KYU122" s="5"/>
      <c r="KYV122" s="5"/>
      <c r="KYW122" s="5"/>
      <c r="KYX122" s="5"/>
      <c r="KYY122" s="5"/>
      <c r="KYZ122" s="5"/>
      <c r="KZA122" s="5"/>
      <c r="KZB122" s="5"/>
      <c r="KZC122" s="5"/>
      <c r="KZD122" s="5"/>
      <c r="KZE122" s="5"/>
      <c r="KZF122" s="5"/>
      <c r="KZG122" s="5"/>
      <c r="KZH122" s="5"/>
      <c r="KZI122" s="5"/>
      <c r="KZJ122" s="5"/>
      <c r="KZK122" s="5"/>
      <c r="KZL122" s="5"/>
      <c r="KZM122" s="5"/>
      <c r="KZN122" s="5"/>
      <c r="KZO122" s="5"/>
      <c r="KZP122" s="5"/>
      <c r="KZQ122" s="5"/>
      <c r="KZR122" s="5"/>
      <c r="KZS122" s="5"/>
      <c r="KZT122" s="5"/>
      <c r="KZU122" s="5"/>
      <c r="KZV122" s="5"/>
      <c r="KZW122" s="5"/>
      <c r="KZX122" s="5"/>
      <c r="KZY122" s="5"/>
      <c r="KZZ122" s="5"/>
      <c r="LAA122" s="5"/>
      <c r="LAB122" s="5"/>
      <c r="LAC122" s="5"/>
      <c r="LAD122" s="5"/>
      <c r="LAE122" s="5"/>
      <c r="LAF122" s="5"/>
      <c r="LAG122" s="5"/>
      <c r="LAH122" s="5"/>
      <c r="LAI122" s="5"/>
      <c r="LAJ122" s="5"/>
      <c r="LAK122" s="5"/>
      <c r="LAL122" s="5"/>
      <c r="LAM122" s="5"/>
      <c r="LAN122" s="5"/>
      <c r="LAO122" s="5"/>
      <c r="LAP122" s="5"/>
      <c r="LAQ122" s="5"/>
      <c r="LAR122" s="5"/>
      <c r="LAS122" s="5"/>
      <c r="LAT122" s="5"/>
      <c r="LAU122" s="5"/>
      <c r="LAV122" s="5"/>
      <c r="LAW122" s="5"/>
      <c r="LAX122" s="5"/>
      <c r="LAY122" s="5"/>
      <c r="LAZ122" s="5"/>
      <c r="LBA122" s="5"/>
      <c r="LBB122" s="5"/>
      <c r="LBC122" s="5"/>
      <c r="LBD122" s="5"/>
      <c r="LBE122" s="5"/>
      <c r="LBF122" s="5"/>
      <c r="LBG122" s="5"/>
      <c r="LBH122" s="5"/>
      <c r="LBI122" s="5"/>
      <c r="LBJ122" s="5"/>
      <c r="LBK122" s="5"/>
      <c r="LBL122" s="5"/>
      <c r="LBM122" s="5"/>
      <c r="LBN122" s="5"/>
      <c r="LBO122" s="5"/>
      <c r="LBP122" s="5"/>
      <c r="LBQ122" s="5"/>
      <c r="LBR122" s="5"/>
      <c r="LBS122" s="5"/>
      <c r="LBT122" s="5"/>
      <c r="LBU122" s="5"/>
      <c r="LBV122" s="5"/>
      <c r="LBW122" s="5"/>
      <c r="LBX122" s="5"/>
      <c r="LBY122" s="5"/>
      <c r="LBZ122" s="5"/>
      <c r="LCA122" s="5"/>
      <c r="LCB122" s="5"/>
      <c r="LCC122" s="5"/>
      <c r="LCD122" s="5"/>
      <c r="LCE122" s="5"/>
      <c r="LCF122" s="5"/>
      <c r="LCG122" s="5"/>
      <c r="LCH122" s="5"/>
      <c r="LCI122" s="5"/>
      <c r="LCJ122" s="5"/>
      <c r="LCK122" s="5"/>
      <c r="LCL122" s="5"/>
      <c r="LCM122" s="5"/>
      <c r="LCN122" s="5"/>
      <c r="LCO122" s="5"/>
      <c r="LCP122" s="5"/>
      <c r="LCQ122" s="5"/>
      <c r="LCR122" s="5"/>
      <c r="LCS122" s="5"/>
      <c r="LCT122" s="5"/>
      <c r="LCU122" s="5"/>
      <c r="LCV122" s="5"/>
      <c r="LCW122" s="5"/>
      <c r="LCX122" s="5"/>
      <c r="LCY122" s="5"/>
      <c r="LCZ122" s="5"/>
      <c r="LDA122" s="5"/>
      <c r="LDB122" s="5"/>
      <c r="LDC122" s="5"/>
      <c r="LDD122" s="5"/>
      <c r="LDE122" s="5"/>
      <c r="LDF122" s="5"/>
      <c r="LDG122" s="5"/>
      <c r="LDH122" s="5"/>
      <c r="LDI122" s="5"/>
      <c r="LDJ122" s="5"/>
      <c r="LDK122" s="5"/>
      <c r="LDL122" s="5"/>
      <c r="LDM122" s="5"/>
      <c r="LDN122" s="5"/>
      <c r="LDO122" s="5"/>
      <c r="LDP122" s="5"/>
      <c r="LDQ122" s="5"/>
      <c r="LDR122" s="5"/>
      <c r="LDS122" s="5"/>
      <c r="LDT122" s="5"/>
      <c r="LDU122" s="5"/>
      <c r="LDV122" s="5"/>
      <c r="LDW122" s="5"/>
      <c r="LDX122" s="5"/>
      <c r="LDY122" s="5"/>
      <c r="LDZ122" s="5"/>
      <c r="LEA122" s="5"/>
      <c r="LEB122" s="5"/>
      <c r="LEC122" s="5"/>
      <c r="LED122" s="5"/>
      <c r="LEE122" s="5"/>
      <c r="LEF122" s="5"/>
      <c r="LEG122" s="5"/>
      <c r="LEH122" s="5"/>
      <c r="LEI122" s="5"/>
      <c r="LEJ122" s="5"/>
      <c r="LEK122" s="5"/>
      <c r="LEL122" s="5"/>
      <c r="LEM122" s="5"/>
      <c r="LEN122" s="5"/>
      <c r="LEO122" s="5"/>
      <c r="LEP122" s="5"/>
      <c r="LEQ122" s="5"/>
      <c r="LER122" s="5"/>
      <c r="LES122" s="5"/>
      <c r="LET122" s="5"/>
      <c r="LEU122" s="5"/>
      <c r="LEV122" s="5"/>
      <c r="LEW122" s="5"/>
      <c r="LEX122" s="5"/>
      <c r="LEY122" s="5"/>
      <c r="LEZ122" s="5"/>
      <c r="LFA122" s="5"/>
      <c r="LFB122" s="5"/>
      <c r="LFC122" s="5"/>
      <c r="LFD122" s="5"/>
      <c r="LFE122" s="5"/>
      <c r="LFF122" s="5"/>
      <c r="LFG122" s="5"/>
      <c r="LFH122" s="5"/>
      <c r="LFI122" s="5"/>
      <c r="LFJ122" s="5"/>
      <c r="LFK122" s="5"/>
      <c r="LFL122" s="5"/>
      <c r="LFM122" s="5"/>
      <c r="LFN122" s="5"/>
      <c r="LFO122" s="5"/>
      <c r="LFP122" s="5"/>
      <c r="LFQ122" s="5"/>
      <c r="LFR122" s="5"/>
      <c r="LFS122" s="5"/>
      <c r="LFT122" s="5"/>
      <c r="LFU122" s="5"/>
      <c r="LFV122" s="5"/>
      <c r="LFW122" s="5"/>
      <c r="LFX122" s="5"/>
      <c r="LFY122" s="5"/>
      <c r="LFZ122" s="5"/>
      <c r="LGA122" s="5"/>
      <c r="LGB122" s="5"/>
      <c r="LGC122" s="5"/>
      <c r="LGD122" s="5"/>
      <c r="LGE122" s="5"/>
      <c r="LGF122" s="5"/>
      <c r="LGG122" s="5"/>
      <c r="LGH122" s="5"/>
      <c r="LGI122" s="5"/>
      <c r="LGJ122" s="5"/>
      <c r="LGK122" s="5"/>
      <c r="LGL122" s="5"/>
      <c r="LGM122" s="5"/>
      <c r="LGN122" s="5"/>
      <c r="LGO122" s="5"/>
      <c r="LGP122" s="5"/>
      <c r="LGQ122" s="5"/>
      <c r="LGR122" s="5"/>
      <c r="LGS122" s="5"/>
      <c r="LGT122" s="5"/>
      <c r="LGU122" s="5"/>
      <c r="LGV122" s="5"/>
      <c r="LGW122" s="5"/>
      <c r="LGX122" s="5"/>
      <c r="LGY122" s="5"/>
      <c r="LGZ122" s="5"/>
      <c r="LHA122" s="5"/>
      <c r="LHB122" s="5"/>
      <c r="LHC122" s="5"/>
      <c r="LHD122" s="5"/>
      <c r="LHE122" s="5"/>
      <c r="LHF122" s="5"/>
      <c r="LHG122" s="5"/>
      <c r="LHH122" s="5"/>
      <c r="LHI122" s="5"/>
      <c r="LHJ122" s="5"/>
      <c r="LHK122" s="5"/>
      <c r="LHL122" s="5"/>
      <c r="LHM122" s="5"/>
      <c r="LHN122" s="5"/>
      <c r="LHO122" s="5"/>
      <c r="LHP122" s="5"/>
      <c r="LHQ122" s="5"/>
      <c r="LHR122" s="5"/>
      <c r="LHS122" s="5"/>
      <c r="LHT122" s="5"/>
      <c r="LHU122" s="5"/>
      <c r="LHV122" s="5"/>
      <c r="LHW122" s="5"/>
      <c r="LHX122" s="5"/>
      <c r="LHY122" s="5"/>
      <c r="LHZ122" s="5"/>
      <c r="LIA122" s="5"/>
      <c r="LIB122" s="5"/>
      <c r="LIC122" s="5"/>
      <c r="LID122" s="5"/>
      <c r="LIE122" s="5"/>
      <c r="LIF122" s="5"/>
      <c r="LIG122" s="5"/>
      <c r="LIH122" s="5"/>
      <c r="LII122" s="5"/>
      <c r="LIJ122" s="5"/>
      <c r="LIK122" s="5"/>
      <c r="LIL122" s="5"/>
      <c r="LIM122" s="5"/>
      <c r="LIN122" s="5"/>
      <c r="LIO122" s="5"/>
      <c r="LIP122" s="5"/>
      <c r="LIQ122" s="5"/>
      <c r="LIR122" s="5"/>
      <c r="LIS122" s="5"/>
      <c r="LIT122" s="5"/>
      <c r="LIU122" s="5"/>
      <c r="LIV122" s="5"/>
      <c r="LIW122" s="5"/>
      <c r="LIX122" s="5"/>
      <c r="LIY122" s="5"/>
      <c r="LIZ122" s="5"/>
      <c r="LJA122" s="5"/>
      <c r="LJB122" s="5"/>
      <c r="LJC122" s="5"/>
      <c r="LJD122" s="5"/>
      <c r="LJE122" s="5"/>
      <c r="LJF122" s="5"/>
      <c r="LJG122" s="5"/>
      <c r="LJH122" s="5"/>
      <c r="LJI122" s="5"/>
      <c r="LJJ122" s="5"/>
      <c r="LJK122" s="5"/>
      <c r="LJL122" s="5"/>
      <c r="LJM122" s="5"/>
      <c r="LJN122" s="5"/>
      <c r="LJO122" s="5"/>
      <c r="LJP122" s="5"/>
      <c r="LJQ122" s="5"/>
      <c r="LJR122" s="5"/>
      <c r="LJS122" s="5"/>
      <c r="LJT122" s="5"/>
      <c r="LJU122" s="5"/>
      <c r="LJV122" s="5"/>
      <c r="LJW122" s="5"/>
      <c r="LJX122" s="5"/>
      <c r="LJY122" s="5"/>
      <c r="LJZ122" s="5"/>
      <c r="LKA122" s="5"/>
      <c r="LKB122" s="5"/>
      <c r="LKC122" s="5"/>
      <c r="LKD122" s="5"/>
      <c r="LKE122" s="5"/>
      <c r="LKF122" s="5"/>
      <c r="LKG122" s="5"/>
      <c r="LKH122" s="5"/>
      <c r="LKI122" s="5"/>
      <c r="LKJ122" s="5"/>
      <c r="LKK122" s="5"/>
      <c r="LKL122" s="5"/>
      <c r="LKM122" s="5"/>
      <c r="LKN122" s="5"/>
      <c r="LKO122" s="5"/>
      <c r="LKP122" s="5"/>
      <c r="LKQ122" s="5"/>
      <c r="LKR122" s="5"/>
      <c r="LKS122" s="5"/>
      <c r="LKT122" s="5"/>
      <c r="LKU122" s="5"/>
      <c r="LKV122" s="5"/>
      <c r="LKW122" s="5"/>
      <c r="LKX122" s="5"/>
      <c r="LKY122" s="5"/>
      <c r="LKZ122" s="5"/>
      <c r="LLA122" s="5"/>
      <c r="LLB122" s="5"/>
      <c r="LLC122" s="5"/>
      <c r="LLD122" s="5"/>
      <c r="LLE122" s="5"/>
      <c r="LLF122" s="5"/>
      <c r="LLG122" s="5"/>
      <c r="LLH122" s="5"/>
      <c r="LLI122" s="5"/>
      <c r="LLJ122" s="5"/>
      <c r="LLK122" s="5"/>
      <c r="LLL122" s="5"/>
      <c r="LLM122" s="5"/>
      <c r="LLN122" s="5"/>
      <c r="LLO122" s="5"/>
      <c r="LLP122" s="5"/>
      <c r="LLQ122" s="5"/>
      <c r="LLR122" s="5"/>
      <c r="LLS122" s="5"/>
      <c r="LLT122" s="5"/>
      <c r="LLU122" s="5"/>
      <c r="LLV122" s="5"/>
      <c r="LLW122" s="5"/>
      <c r="LLX122" s="5"/>
      <c r="LLY122" s="5"/>
      <c r="LLZ122" s="5"/>
      <c r="LMA122" s="5"/>
      <c r="LMB122" s="5"/>
      <c r="LMC122" s="5"/>
      <c r="LMD122" s="5"/>
      <c r="LME122" s="5"/>
      <c r="LMF122" s="5"/>
      <c r="LMG122" s="5"/>
      <c r="LMH122" s="5"/>
      <c r="LMI122" s="5"/>
      <c r="LMJ122" s="5"/>
      <c r="LMK122" s="5"/>
      <c r="LML122" s="5"/>
      <c r="LMM122" s="5"/>
      <c r="LMN122" s="5"/>
      <c r="LMO122" s="5"/>
      <c r="LMP122" s="5"/>
      <c r="LMQ122" s="5"/>
      <c r="LMR122" s="5"/>
      <c r="LMS122" s="5"/>
      <c r="LMT122" s="5"/>
      <c r="LMU122" s="5"/>
      <c r="LMV122" s="5"/>
      <c r="LMW122" s="5"/>
      <c r="LMX122" s="5"/>
      <c r="LMY122" s="5"/>
      <c r="LMZ122" s="5"/>
      <c r="LNA122" s="5"/>
      <c r="LNB122" s="5"/>
      <c r="LNC122" s="5"/>
      <c r="LND122" s="5"/>
      <c r="LNE122" s="5"/>
      <c r="LNF122" s="5"/>
      <c r="LNG122" s="5"/>
      <c r="LNH122" s="5"/>
      <c r="LNI122" s="5"/>
      <c r="LNJ122" s="5"/>
      <c r="LNK122" s="5"/>
      <c r="LNL122" s="5"/>
      <c r="LNM122" s="5"/>
      <c r="LNN122" s="5"/>
      <c r="LNO122" s="5"/>
      <c r="LNP122" s="5"/>
      <c r="LNQ122" s="5"/>
      <c r="LNR122" s="5"/>
      <c r="LNS122" s="5"/>
      <c r="LNT122" s="5"/>
      <c r="LNU122" s="5"/>
      <c r="LNV122" s="5"/>
      <c r="LNW122" s="5"/>
      <c r="LNX122" s="5"/>
      <c r="LNY122" s="5"/>
      <c r="LNZ122" s="5"/>
      <c r="LOA122" s="5"/>
      <c r="LOB122" s="5"/>
      <c r="LOC122" s="5"/>
      <c r="LOD122" s="5"/>
      <c r="LOE122" s="5"/>
      <c r="LOF122" s="5"/>
      <c r="LOG122" s="5"/>
      <c r="LOH122" s="5"/>
      <c r="LOI122" s="5"/>
      <c r="LOJ122" s="5"/>
      <c r="LOK122" s="5"/>
      <c r="LOL122" s="5"/>
      <c r="LOM122" s="5"/>
      <c r="LON122" s="5"/>
      <c r="LOO122" s="5"/>
      <c r="LOP122" s="5"/>
      <c r="LOQ122" s="5"/>
      <c r="LOR122" s="5"/>
      <c r="LOS122" s="5"/>
      <c r="LOT122" s="5"/>
      <c r="LOU122" s="5"/>
      <c r="LOV122" s="5"/>
      <c r="LOW122" s="5"/>
      <c r="LOX122" s="5"/>
      <c r="LOY122" s="5"/>
      <c r="LOZ122" s="5"/>
      <c r="LPA122" s="5"/>
      <c r="LPB122" s="5"/>
      <c r="LPC122" s="5"/>
      <c r="LPD122" s="5"/>
      <c r="LPE122" s="5"/>
      <c r="LPF122" s="5"/>
      <c r="LPG122" s="5"/>
      <c r="LPH122" s="5"/>
      <c r="LPI122" s="5"/>
      <c r="LPJ122" s="5"/>
      <c r="LPK122" s="5"/>
      <c r="LPL122" s="5"/>
      <c r="LPM122" s="5"/>
      <c r="LPN122" s="5"/>
      <c r="LPO122" s="5"/>
      <c r="LPP122" s="5"/>
      <c r="LPQ122" s="5"/>
      <c r="LPR122" s="5"/>
      <c r="LPS122" s="5"/>
      <c r="LPT122" s="5"/>
      <c r="LPU122" s="5"/>
      <c r="LPV122" s="5"/>
      <c r="LPW122" s="5"/>
      <c r="LPX122" s="5"/>
      <c r="LPY122" s="5"/>
      <c r="LPZ122" s="5"/>
      <c r="LQA122" s="5"/>
      <c r="LQB122" s="5"/>
      <c r="LQC122" s="5"/>
      <c r="LQD122" s="5"/>
      <c r="LQE122" s="5"/>
      <c r="LQF122" s="5"/>
      <c r="LQG122" s="5"/>
      <c r="LQH122" s="5"/>
      <c r="LQI122" s="5"/>
      <c r="LQJ122" s="5"/>
      <c r="LQK122" s="5"/>
      <c r="LQL122" s="5"/>
      <c r="LQM122" s="5"/>
      <c r="LQN122" s="5"/>
      <c r="LQO122" s="5"/>
      <c r="LQP122" s="5"/>
      <c r="LQQ122" s="5"/>
      <c r="LQR122" s="5"/>
      <c r="LQS122" s="5"/>
      <c r="LQT122" s="5"/>
      <c r="LQU122" s="5"/>
      <c r="LQV122" s="5"/>
      <c r="LQW122" s="5"/>
      <c r="LQX122" s="5"/>
      <c r="LQY122" s="5"/>
      <c r="LQZ122" s="5"/>
      <c r="LRA122" s="5"/>
      <c r="LRB122" s="5"/>
      <c r="LRC122" s="5"/>
      <c r="LRD122" s="5"/>
      <c r="LRE122" s="5"/>
      <c r="LRF122" s="5"/>
      <c r="LRG122" s="5"/>
      <c r="LRH122" s="5"/>
      <c r="LRI122" s="5"/>
      <c r="LRJ122" s="5"/>
      <c r="LRK122" s="5"/>
      <c r="LRL122" s="5"/>
      <c r="LRM122" s="5"/>
      <c r="LRN122" s="5"/>
      <c r="LRO122" s="5"/>
      <c r="LRP122" s="5"/>
      <c r="LRQ122" s="5"/>
      <c r="LRR122" s="5"/>
      <c r="LRS122" s="5"/>
      <c r="LRT122" s="5"/>
      <c r="LRU122" s="5"/>
      <c r="LRV122" s="5"/>
      <c r="LRW122" s="5"/>
      <c r="LRX122" s="5"/>
      <c r="LRY122" s="5"/>
      <c r="LRZ122" s="5"/>
      <c r="LSA122" s="5"/>
      <c r="LSB122" s="5"/>
      <c r="LSC122" s="5"/>
      <c r="LSD122" s="5"/>
      <c r="LSE122" s="5"/>
      <c r="LSF122" s="5"/>
      <c r="LSG122" s="5"/>
      <c r="LSH122" s="5"/>
      <c r="LSI122" s="5"/>
      <c r="LSJ122" s="5"/>
      <c r="LSK122" s="5"/>
      <c r="LSL122" s="5"/>
      <c r="LSM122" s="5"/>
      <c r="LSN122" s="5"/>
      <c r="LSO122" s="5"/>
      <c r="LSP122" s="5"/>
      <c r="LSQ122" s="5"/>
      <c r="LSR122" s="5"/>
      <c r="LSS122" s="5"/>
      <c r="LST122" s="5"/>
      <c r="LSU122" s="5"/>
      <c r="LSV122" s="5"/>
      <c r="LSW122" s="5"/>
      <c r="LSX122" s="5"/>
      <c r="LSY122" s="5"/>
      <c r="LSZ122" s="5"/>
      <c r="LTA122" s="5"/>
      <c r="LTB122" s="5"/>
      <c r="LTC122" s="5"/>
      <c r="LTD122" s="5"/>
      <c r="LTE122" s="5"/>
      <c r="LTF122" s="5"/>
      <c r="LTG122" s="5"/>
      <c r="LTH122" s="5"/>
      <c r="LTI122" s="5"/>
      <c r="LTJ122" s="5"/>
      <c r="LTK122" s="5"/>
      <c r="LTL122" s="5"/>
      <c r="LTM122" s="5"/>
      <c r="LTN122" s="5"/>
      <c r="LTO122" s="5"/>
      <c r="LTP122" s="5"/>
      <c r="LTQ122" s="5"/>
      <c r="LTR122" s="5"/>
      <c r="LTS122" s="5"/>
      <c r="LTT122" s="5"/>
      <c r="LTU122" s="5"/>
      <c r="LTV122" s="5"/>
      <c r="LTW122" s="5"/>
      <c r="LTX122" s="5"/>
      <c r="LTY122" s="5"/>
      <c r="LTZ122" s="5"/>
      <c r="LUA122" s="5"/>
      <c r="LUB122" s="5"/>
      <c r="LUC122" s="5"/>
      <c r="LUD122" s="5"/>
      <c r="LUE122" s="5"/>
      <c r="LUF122" s="5"/>
      <c r="LUG122" s="5"/>
      <c r="LUH122" s="5"/>
      <c r="LUI122" s="5"/>
      <c r="LUJ122" s="5"/>
      <c r="LUK122" s="5"/>
      <c r="LUL122" s="5"/>
      <c r="LUM122" s="5"/>
      <c r="LUN122" s="5"/>
      <c r="LUO122" s="5"/>
      <c r="LUP122" s="5"/>
      <c r="LUQ122" s="5"/>
      <c r="LUR122" s="5"/>
      <c r="LUS122" s="5"/>
      <c r="LUT122" s="5"/>
      <c r="LUU122" s="5"/>
      <c r="LUV122" s="5"/>
      <c r="LUW122" s="5"/>
      <c r="LUX122" s="5"/>
      <c r="LUY122" s="5"/>
      <c r="LUZ122" s="5"/>
      <c r="LVA122" s="5"/>
      <c r="LVB122" s="5"/>
      <c r="LVC122" s="5"/>
      <c r="LVD122" s="5"/>
      <c r="LVE122" s="5"/>
      <c r="LVF122" s="5"/>
      <c r="LVG122" s="5"/>
      <c r="LVH122" s="5"/>
      <c r="LVI122" s="5"/>
      <c r="LVJ122" s="5"/>
      <c r="LVK122" s="5"/>
      <c r="LVL122" s="5"/>
      <c r="LVM122" s="5"/>
      <c r="LVN122" s="5"/>
      <c r="LVO122" s="5"/>
      <c r="LVP122" s="5"/>
      <c r="LVQ122" s="5"/>
      <c r="LVR122" s="5"/>
      <c r="LVS122" s="5"/>
      <c r="LVT122" s="5"/>
      <c r="LVU122" s="5"/>
      <c r="LVV122" s="5"/>
      <c r="LVW122" s="5"/>
      <c r="LVX122" s="5"/>
      <c r="LVY122" s="5"/>
      <c r="LVZ122" s="5"/>
      <c r="LWA122" s="5"/>
      <c r="LWB122" s="5"/>
      <c r="LWC122" s="5"/>
      <c r="LWD122" s="5"/>
      <c r="LWE122" s="5"/>
      <c r="LWF122" s="5"/>
      <c r="LWG122" s="5"/>
      <c r="LWH122" s="5"/>
      <c r="LWI122" s="5"/>
      <c r="LWJ122" s="5"/>
      <c r="LWK122" s="5"/>
      <c r="LWL122" s="5"/>
      <c r="LWM122" s="5"/>
      <c r="LWN122" s="5"/>
      <c r="LWO122" s="5"/>
      <c r="LWP122" s="5"/>
      <c r="LWQ122" s="5"/>
      <c r="LWR122" s="5"/>
      <c r="LWS122" s="5"/>
      <c r="LWT122" s="5"/>
      <c r="LWU122" s="5"/>
      <c r="LWV122" s="5"/>
      <c r="LWW122" s="5"/>
      <c r="LWX122" s="5"/>
      <c r="LWY122" s="5"/>
      <c r="LWZ122" s="5"/>
      <c r="LXA122" s="5"/>
      <c r="LXB122" s="5"/>
      <c r="LXC122" s="5"/>
      <c r="LXD122" s="5"/>
      <c r="LXE122" s="5"/>
      <c r="LXF122" s="5"/>
      <c r="LXG122" s="5"/>
      <c r="LXH122" s="5"/>
      <c r="LXI122" s="5"/>
      <c r="LXJ122" s="5"/>
      <c r="LXK122" s="5"/>
      <c r="LXL122" s="5"/>
      <c r="LXM122" s="5"/>
      <c r="LXN122" s="5"/>
      <c r="LXO122" s="5"/>
      <c r="LXP122" s="5"/>
      <c r="LXQ122" s="5"/>
      <c r="LXR122" s="5"/>
      <c r="LXS122" s="5"/>
      <c r="LXT122" s="5"/>
      <c r="LXU122" s="5"/>
      <c r="LXV122" s="5"/>
      <c r="LXW122" s="5"/>
      <c r="LXX122" s="5"/>
      <c r="LXY122" s="5"/>
      <c r="LXZ122" s="5"/>
      <c r="LYA122" s="5"/>
      <c r="LYB122" s="5"/>
      <c r="LYC122" s="5"/>
      <c r="LYD122" s="5"/>
      <c r="LYE122" s="5"/>
      <c r="LYF122" s="5"/>
      <c r="LYG122" s="5"/>
      <c r="LYH122" s="5"/>
      <c r="LYI122" s="5"/>
      <c r="LYJ122" s="5"/>
      <c r="LYK122" s="5"/>
      <c r="LYL122" s="5"/>
      <c r="LYM122" s="5"/>
      <c r="LYN122" s="5"/>
      <c r="LYO122" s="5"/>
      <c r="LYP122" s="5"/>
      <c r="LYQ122" s="5"/>
      <c r="LYR122" s="5"/>
      <c r="LYS122" s="5"/>
      <c r="LYT122" s="5"/>
      <c r="LYU122" s="5"/>
      <c r="LYV122" s="5"/>
      <c r="LYW122" s="5"/>
      <c r="LYX122" s="5"/>
      <c r="LYY122" s="5"/>
      <c r="LYZ122" s="5"/>
      <c r="LZA122" s="5"/>
      <c r="LZB122" s="5"/>
      <c r="LZC122" s="5"/>
      <c r="LZD122" s="5"/>
      <c r="LZE122" s="5"/>
      <c r="LZF122" s="5"/>
      <c r="LZG122" s="5"/>
      <c r="LZH122" s="5"/>
      <c r="LZI122" s="5"/>
      <c r="LZJ122" s="5"/>
      <c r="LZK122" s="5"/>
      <c r="LZL122" s="5"/>
      <c r="LZM122" s="5"/>
      <c r="LZN122" s="5"/>
      <c r="LZO122" s="5"/>
      <c r="LZP122" s="5"/>
      <c r="LZQ122" s="5"/>
      <c r="LZR122" s="5"/>
      <c r="LZS122" s="5"/>
      <c r="LZT122" s="5"/>
      <c r="LZU122" s="5"/>
      <c r="LZV122" s="5"/>
      <c r="LZW122" s="5"/>
      <c r="LZX122" s="5"/>
      <c r="LZY122" s="5"/>
      <c r="LZZ122" s="5"/>
      <c r="MAA122" s="5"/>
      <c r="MAB122" s="5"/>
      <c r="MAC122" s="5"/>
      <c r="MAD122" s="5"/>
      <c r="MAE122" s="5"/>
      <c r="MAF122" s="5"/>
      <c r="MAG122" s="5"/>
      <c r="MAH122" s="5"/>
      <c r="MAI122" s="5"/>
      <c r="MAJ122" s="5"/>
      <c r="MAK122" s="5"/>
      <c r="MAL122" s="5"/>
      <c r="MAM122" s="5"/>
      <c r="MAN122" s="5"/>
      <c r="MAO122" s="5"/>
      <c r="MAP122" s="5"/>
      <c r="MAQ122" s="5"/>
      <c r="MAR122" s="5"/>
      <c r="MAS122" s="5"/>
      <c r="MAT122" s="5"/>
      <c r="MAU122" s="5"/>
      <c r="MAV122" s="5"/>
      <c r="MAW122" s="5"/>
      <c r="MAX122" s="5"/>
      <c r="MAY122" s="5"/>
      <c r="MAZ122" s="5"/>
      <c r="MBA122" s="5"/>
      <c r="MBB122" s="5"/>
      <c r="MBC122" s="5"/>
      <c r="MBD122" s="5"/>
      <c r="MBE122" s="5"/>
      <c r="MBF122" s="5"/>
      <c r="MBG122" s="5"/>
      <c r="MBH122" s="5"/>
      <c r="MBI122" s="5"/>
      <c r="MBJ122" s="5"/>
      <c r="MBK122" s="5"/>
      <c r="MBL122" s="5"/>
      <c r="MBM122" s="5"/>
      <c r="MBN122" s="5"/>
      <c r="MBO122" s="5"/>
      <c r="MBP122" s="5"/>
      <c r="MBQ122" s="5"/>
      <c r="MBR122" s="5"/>
      <c r="MBS122" s="5"/>
      <c r="MBT122" s="5"/>
      <c r="MBU122" s="5"/>
      <c r="MBV122" s="5"/>
      <c r="MBW122" s="5"/>
      <c r="MBX122" s="5"/>
      <c r="MBY122" s="5"/>
      <c r="MBZ122" s="5"/>
      <c r="MCA122" s="5"/>
      <c r="MCB122" s="5"/>
      <c r="MCC122" s="5"/>
      <c r="MCD122" s="5"/>
      <c r="MCE122" s="5"/>
      <c r="MCF122" s="5"/>
      <c r="MCG122" s="5"/>
      <c r="MCH122" s="5"/>
      <c r="MCI122" s="5"/>
      <c r="MCJ122" s="5"/>
      <c r="MCK122" s="5"/>
      <c r="MCL122" s="5"/>
      <c r="MCM122" s="5"/>
      <c r="MCN122" s="5"/>
      <c r="MCO122" s="5"/>
      <c r="MCP122" s="5"/>
      <c r="MCQ122" s="5"/>
      <c r="MCR122" s="5"/>
      <c r="MCS122" s="5"/>
      <c r="MCT122" s="5"/>
      <c r="MCU122" s="5"/>
      <c r="MCV122" s="5"/>
      <c r="MCW122" s="5"/>
      <c r="MCX122" s="5"/>
      <c r="MCY122" s="5"/>
      <c r="MCZ122" s="5"/>
      <c r="MDA122" s="5"/>
      <c r="MDB122" s="5"/>
      <c r="MDC122" s="5"/>
      <c r="MDD122" s="5"/>
      <c r="MDE122" s="5"/>
      <c r="MDF122" s="5"/>
      <c r="MDG122" s="5"/>
      <c r="MDH122" s="5"/>
      <c r="MDI122" s="5"/>
      <c r="MDJ122" s="5"/>
      <c r="MDK122" s="5"/>
      <c r="MDL122" s="5"/>
      <c r="MDM122" s="5"/>
      <c r="MDN122" s="5"/>
      <c r="MDO122" s="5"/>
      <c r="MDP122" s="5"/>
      <c r="MDQ122" s="5"/>
      <c r="MDR122" s="5"/>
      <c r="MDS122" s="5"/>
      <c r="MDT122" s="5"/>
      <c r="MDU122" s="5"/>
      <c r="MDV122" s="5"/>
      <c r="MDW122" s="5"/>
      <c r="MDX122" s="5"/>
      <c r="MDY122" s="5"/>
      <c r="MDZ122" s="5"/>
      <c r="MEA122" s="5"/>
      <c r="MEB122" s="5"/>
      <c r="MEC122" s="5"/>
      <c r="MED122" s="5"/>
      <c r="MEE122" s="5"/>
      <c r="MEF122" s="5"/>
      <c r="MEG122" s="5"/>
      <c r="MEH122" s="5"/>
      <c r="MEI122" s="5"/>
      <c r="MEJ122" s="5"/>
      <c r="MEK122" s="5"/>
      <c r="MEL122" s="5"/>
      <c r="MEM122" s="5"/>
      <c r="MEN122" s="5"/>
      <c r="MEO122" s="5"/>
      <c r="MEP122" s="5"/>
      <c r="MEQ122" s="5"/>
      <c r="MER122" s="5"/>
      <c r="MES122" s="5"/>
      <c r="MET122" s="5"/>
      <c r="MEU122" s="5"/>
      <c r="MEV122" s="5"/>
      <c r="MEW122" s="5"/>
      <c r="MEX122" s="5"/>
      <c r="MEY122" s="5"/>
      <c r="MEZ122" s="5"/>
      <c r="MFA122" s="5"/>
      <c r="MFB122" s="5"/>
      <c r="MFC122" s="5"/>
      <c r="MFD122" s="5"/>
      <c r="MFE122" s="5"/>
      <c r="MFF122" s="5"/>
      <c r="MFG122" s="5"/>
      <c r="MFH122" s="5"/>
      <c r="MFI122" s="5"/>
      <c r="MFJ122" s="5"/>
      <c r="MFK122" s="5"/>
      <c r="MFL122" s="5"/>
      <c r="MFM122" s="5"/>
      <c r="MFN122" s="5"/>
      <c r="MFO122" s="5"/>
      <c r="MFP122" s="5"/>
      <c r="MFQ122" s="5"/>
      <c r="MFR122" s="5"/>
      <c r="MFS122" s="5"/>
      <c r="MFT122" s="5"/>
      <c r="MFU122" s="5"/>
      <c r="MFV122" s="5"/>
      <c r="MFW122" s="5"/>
      <c r="MFX122" s="5"/>
      <c r="MFY122" s="5"/>
      <c r="MFZ122" s="5"/>
      <c r="MGA122" s="5"/>
      <c r="MGB122" s="5"/>
      <c r="MGC122" s="5"/>
      <c r="MGD122" s="5"/>
      <c r="MGE122" s="5"/>
      <c r="MGF122" s="5"/>
      <c r="MGG122" s="5"/>
      <c r="MGH122" s="5"/>
      <c r="MGI122" s="5"/>
      <c r="MGJ122" s="5"/>
      <c r="MGK122" s="5"/>
      <c r="MGL122" s="5"/>
      <c r="MGM122" s="5"/>
      <c r="MGN122" s="5"/>
      <c r="MGO122" s="5"/>
      <c r="MGP122" s="5"/>
      <c r="MGQ122" s="5"/>
      <c r="MGR122" s="5"/>
      <c r="MGS122" s="5"/>
      <c r="MGT122" s="5"/>
      <c r="MGU122" s="5"/>
      <c r="MGV122" s="5"/>
      <c r="MGW122" s="5"/>
      <c r="MGX122" s="5"/>
      <c r="MGY122" s="5"/>
      <c r="MGZ122" s="5"/>
      <c r="MHA122" s="5"/>
      <c r="MHB122" s="5"/>
      <c r="MHC122" s="5"/>
      <c r="MHD122" s="5"/>
      <c r="MHE122" s="5"/>
      <c r="MHF122" s="5"/>
      <c r="MHG122" s="5"/>
      <c r="MHH122" s="5"/>
      <c r="MHI122" s="5"/>
      <c r="MHJ122" s="5"/>
      <c r="MHK122" s="5"/>
      <c r="MHL122" s="5"/>
      <c r="MHM122" s="5"/>
      <c r="MHN122" s="5"/>
      <c r="MHO122" s="5"/>
      <c r="MHP122" s="5"/>
      <c r="MHQ122" s="5"/>
      <c r="MHR122" s="5"/>
      <c r="MHS122" s="5"/>
      <c r="MHT122" s="5"/>
      <c r="MHU122" s="5"/>
      <c r="MHV122" s="5"/>
      <c r="MHW122" s="5"/>
      <c r="MHX122" s="5"/>
      <c r="MHY122" s="5"/>
      <c r="MHZ122" s="5"/>
      <c r="MIA122" s="5"/>
      <c r="MIB122" s="5"/>
      <c r="MIC122" s="5"/>
      <c r="MID122" s="5"/>
      <c r="MIE122" s="5"/>
      <c r="MIF122" s="5"/>
      <c r="MIG122" s="5"/>
      <c r="MIH122" s="5"/>
      <c r="MII122" s="5"/>
      <c r="MIJ122" s="5"/>
      <c r="MIK122" s="5"/>
      <c r="MIL122" s="5"/>
      <c r="MIM122" s="5"/>
      <c r="MIN122" s="5"/>
      <c r="MIO122" s="5"/>
      <c r="MIP122" s="5"/>
      <c r="MIQ122" s="5"/>
      <c r="MIR122" s="5"/>
      <c r="MIS122" s="5"/>
      <c r="MIT122" s="5"/>
      <c r="MIU122" s="5"/>
      <c r="MIV122" s="5"/>
      <c r="MIW122" s="5"/>
      <c r="MIX122" s="5"/>
      <c r="MIY122" s="5"/>
      <c r="MIZ122" s="5"/>
      <c r="MJA122" s="5"/>
      <c r="MJB122" s="5"/>
      <c r="MJC122" s="5"/>
      <c r="MJD122" s="5"/>
      <c r="MJE122" s="5"/>
      <c r="MJF122" s="5"/>
      <c r="MJG122" s="5"/>
      <c r="MJH122" s="5"/>
      <c r="MJI122" s="5"/>
      <c r="MJJ122" s="5"/>
      <c r="MJK122" s="5"/>
      <c r="MJL122" s="5"/>
      <c r="MJM122" s="5"/>
      <c r="MJN122" s="5"/>
      <c r="MJO122" s="5"/>
      <c r="MJP122" s="5"/>
      <c r="MJQ122" s="5"/>
      <c r="MJR122" s="5"/>
      <c r="MJS122" s="5"/>
      <c r="MJT122" s="5"/>
      <c r="MJU122" s="5"/>
      <c r="MJV122" s="5"/>
      <c r="MJW122" s="5"/>
      <c r="MJX122" s="5"/>
      <c r="MJY122" s="5"/>
      <c r="MJZ122" s="5"/>
      <c r="MKA122" s="5"/>
      <c r="MKB122" s="5"/>
      <c r="MKC122" s="5"/>
      <c r="MKD122" s="5"/>
      <c r="MKE122" s="5"/>
      <c r="MKF122" s="5"/>
      <c r="MKG122" s="5"/>
      <c r="MKH122" s="5"/>
      <c r="MKI122" s="5"/>
      <c r="MKJ122" s="5"/>
      <c r="MKK122" s="5"/>
      <c r="MKL122" s="5"/>
      <c r="MKM122" s="5"/>
      <c r="MKN122" s="5"/>
      <c r="MKO122" s="5"/>
      <c r="MKP122" s="5"/>
      <c r="MKQ122" s="5"/>
      <c r="MKR122" s="5"/>
      <c r="MKS122" s="5"/>
      <c r="MKT122" s="5"/>
      <c r="MKU122" s="5"/>
      <c r="MKV122" s="5"/>
      <c r="MKW122" s="5"/>
      <c r="MKX122" s="5"/>
      <c r="MKY122" s="5"/>
      <c r="MKZ122" s="5"/>
      <c r="MLA122" s="5"/>
      <c r="MLB122" s="5"/>
      <c r="MLC122" s="5"/>
      <c r="MLD122" s="5"/>
      <c r="MLE122" s="5"/>
      <c r="MLF122" s="5"/>
      <c r="MLG122" s="5"/>
      <c r="MLH122" s="5"/>
      <c r="MLI122" s="5"/>
      <c r="MLJ122" s="5"/>
      <c r="MLK122" s="5"/>
      <c r="MLL122" s="5"/>
      <c r="MLM122" s="5"/>
      <c r="MLN122" s="5"/>
      <c r="MLO122" s="5"/>
      <c r="MLP122" s="5"/>
      <c r="MLQ122" s="5"/>
      <c r="MLR122" s="5"/>
      <c r="MLS122" s="5"/>
      <c r="MLT122" s="5"/>
      <c r="MLU122" s="5"/>
      <c r="MLV122" s="5"/>
      <c r="MLW122" s="5"/>
      <c r="MLX122" s="5"/>
      <c r="MLY122" s="5"/>
      <c r="MLZ122" s="5"/>
      <c r="MMA122" s="5"/>
      <c r="MMB122" s="5"/>
      <c r="MMC122" s="5"/>
      <c r="MMD122" s="5"/>
      <c r="MME122" s="5"/>
      <c r="MMF122" s="5"/>
      <c r="MMG122" s="5"/>
      <c r="MMH122" s="5"/>
      <c r="MMI122" s="5"/>
      <c r="MMJ122" s="5"/>
      <c r="MMK122" s="5"/>
      <c r="MML122" s="5"/>
      <c r="MMM122" s="5"/>
      <c r="MMN122" s="5"/>
      <c r="MMO122" s="5"/>
      <c r="MMP122" s="5"/>
      <c r="MMQ122" s="5"/>
      <c r="MMR122" s="5"/>
      <c r="MMS122" s="5"/>
      <c r="MMT122" s="5"/>
      <c r="MMU122" s="5"/>
      <c r="MMV122" s="5"/>
      <c r="MMW122" s="5"/>
      <c r="MMX122" s="5"/>
      <c r="MMY122" s="5"/>
      <c r="MMZ122" s="5"/>
      <c r="MNA122" s="5"/>
      <c r="MNB122" s="5"/>
      <c r="MNC122" s="5"/>
      <c r="MND122" s="5"/>
      <c r="MNE122" s="5"/>
      <c r="MNF122" s="5"/>
      <c r="MNG122" s="5"/>
      <c r="MNH122" s="5"/>
      <c r="MNI122" s="5"/>
      <c r="MNJ122" s="5"/>
      <c r="MNK122" s="5"/>
      <c r="MNL122" s="5"/>
      <c r="MNM122" s="5"/>
      <c r="MNN122" s="5"/>
      <c r="MNO122" s="5"/>
      <c r="MNP122" s="5"/>
      <c r="MNQ122" s="5"/>
      <c r="MNR122" s="5"/>
      <c r="MNS122" s="5"/>
      <c r="MNT122" s="5"/>
      <c r="MNU122" s="5"/>
      <c r="MNV122" s="5"/>
      <c r="MNW122" s="5"/>
      <c r="MNX122" s="5"/>
      <c r="MNY122" s="5"/>
      <c r="MNZ122" s="5"/>
      <c r="MOA122" s="5"/>
      <c r="MOB122" s="5"/>
      <c r="MOC122" s="5"/>
      <c r="MOD122" s="5"/>
      <c r="MOE122" s="5"/>
      <c r="MOF122" s="5"/>
      <c r="MOG122" s="5"/>
      <c r="MOH122" s="5"/>
      <c r="MOI122" s="5"/>
      <c r="MOJ122" s="5"/>
      <c r="MOK122" s="5"/>
      <c r="MOL122" s="5"/>
      <c r="MOM122" s="5"/>
      <c r="MON122" s="5"/>
      <c r="MOO122" s="5"/>
      <c r="MOP122" s="5"/>
      <c r="MOQ122" s="5"/>
      <c r="MOR122" s="5"/>
      <c r="MOS122" s="5"/>
      <c r="MOT122" s="5"/>
      <c r="MOU122" s="5"/>
      <c r="MOV122" s="5"/>
      <c r="MOW122" s="5"/>
      <c r="MOX122" s="5"/>
      <c r="MOY122" s="5"/>
      <c r="MOZ122" s="5"/>
      <c r="MPA122" s="5"/>
      <c r="MPB122" s="5"/>
      <c r="MPC122" s="5"/>
      <c r="MPD122" s="5"/>
      <c r="MPE122" s="5"/>
      <c r="MPF122" s="5"/>
      <c r="MPG122" s="5"/>
      <c r="MPH122" s="5"/>
      <c r="MPI122" s="5"/>
      <c r="MPJ122" s="5"/>
      <c r="MPK122" s="5"/>
      <c r="MPL122" s="5"/>
      <c r="MPM122" s="5"/>
      <c r="MPN122" s="5"/>
      <c r="MPO122" s="5"/>
      <c r="MPP122" s="5"/>
      <c r="MPQ122" s="5"/>
      <c r="MPR122" s="5"/>
      <c r="MPS122" s="5"/>
      <c r="MPT122" s="5"/>
      <c r="MPU122" s="5"/>
      <c r="MPV122" s="5"/>
      <c r="MPW122" s="5"/>
      <c r="MPX122" s="5"/>
      <c r="MPY122" s="5"/>
      <c r="MPZ122" s="5"/>
      <c r="MQA122" s="5"/>
      <c r="MQB122" s="5"/>
      <c r="MQC122" s="5"/>
      <c r="MQD122" s="5"/>
      <c r="MQE122" s="5"/>
      <c r="MQF122" s="5"/>
      <c r="MQG122" s="5"/>
      <c r="MQH122" s="5"/>
      <c r="MQI122" s="5"/>
      <c r="MQJ122" s="5"/>
      <c r="MQK122" s="5"/>
      <c r="MQL122" s="5"/>
      <c r="MQM122" s="5"/>
      <c r="MQN122" s="5"/>
      <c r="MQO122" s="5"/>
      <c r="MQP122" s="5"/>
      <c r="MQQ122" s="5"/>
      <c r="MQR122" s="5"/>
      <c r="MQS122" s="5"/>
      <c r="MQT122" s="5"/>
      <c r="MQU122" s="5"/>
      <c r="MQV122" s="5"/>
      <c r="MQW122" s="5"/>
      <c r="MQX122" s="5"/>
      <c r="MQY122" s="5"/>
      <c r="MQZ122" s="5"/>
      <c r="MRA122" s="5"/>
      <c r="MRB122" s="5"/>
      <c r="MRC122" s="5"/>
      <c r="MRD122" s="5"/>
      <c r="MRE122" s="5"/>
      <c r="MRF122" s="5"/>
      <c r="MRG122" s="5"/>
      <c r="MRH122" s="5"/>
      <c r="MRI122" s="5"/>
      <c r="MRJ122" s="5"/>
      <c r="MRK122" s="5"/>
      <c r="MRL122" s="5"/>
      <c r="MRM122" s="5"/>
      <c r="MRN122" s="5"/>
      <c r="MRO122" s="5"/>
      <c r="MRP122" s="5"/>
      <c r="MRQ122" s="5"/>
      <c r="MRR122" s="5"/>
      <c r="MRS122" s="5"/>
      <c r="MRT122" s="5"/>
      <c r="MRU122" s="5"/>
      <c r="MRV122" s="5"/>
      <c r="MRW122" s="5"/>
      <c r="MRX122" s="5"/>
      <c r="MRY122" s="5"/>
      <c r="MRZ122" s="5"/>
      <c r="MSA122" s="5"/>
      <c r="MSB122" s="5"/>
      <c r="MSC122" s="5"/>
      <c r="MSD122" s="5"/>
      <c r="MSE122" s="5"/>
      <c r="MSF122" s="5"/>
      <c r="MSG122" s="5"/>
      <c r="MSH122" s="5"/>
      <c r="MSI122" s="5"/>
      <c r="MSJ122" s="5"/>
      <c r="MSK122" s="5"/>
      <c r="MSL122" s="5"/>
      <c r="MSM122" s="5"/>
      <c r="MSN122" s="5"/>
      <c r="MSO122" s="5"/>
      <c r="MSP122" s="5"/>
      <c r="MSQ122" s="5"/>
      <c r="MSR122" s="5"/>
      <c r="MSS122" s="5"/>
      <c r="MST122" s="5"/>
      <c r="MSU122" s="5"/>
      <c r="MSV122" s="5"/>
      <c r="MSW122" s="5"/>
      <c r="MSX122" s="5"/>
      <c r="MSY122" s="5"/>
      <c r="MSZ122" s="5"/>
      <c r="MTA122" s="5"/>
      <c r="MTB122" s="5"/>
      <c r="MTC122" s="5"/>
      <c r="MTD122" s="5"/>
      <c r="MTE122" s="5"/>
      <c r="MTF122" s="5"/>
      <c r="MTG122" s="5"/>
      <c r="MTH122" s="5"/>
      <c r="MTI122" s="5"/>
      <c r="MTJ122" s="5"/>
      <c r="MTK122" s="5"/>
      <c r="MTL122" s="5"/>
      <c r="MTM122" s="5"/>
      <c r="MTN122" s="5"/>
      <c r="MTO122" s="5"/>
      <c r="MTP122" s="5"/>
      <c r="MTQ122" s="5"/>
      <c r="MTR122" s="5"/>
      <c r="MTS122" s="5"/>
      <c r="MTT122" s="5"/>
      <c r="MTU122" s="5"/>
      <c r="MTV122" s="5"/>
      <c r="MTW122" s="5"/>
      <c r="MTX122" s="5"/>
      <c r="MTY122" s="5"/>
      <c r="MTZ122" s="5"/>
      <c r="MUA122" s="5"/>
      <c r="MUB122" s="5"/>
      <c r="MUC122" s="5"/>
      <c r="MUD122" s="5"/>
      <c r="MUE122" s="5"/>
      <c r="MUF122" s="5"/>
      <c r="MUG122" s="5"/>
      <c r="MUH122" s="5"/>
      <c r="MUI122" s="5"/>
      <c r="MUJ122" s="5"/>
      <c r="MUK122" s="5"/>
      <c r="MUL122" s="5"/>
      <c r="MUM122" s="5"/>
      <c r="MUN122" s="5"/>
      <c r="MUO122" s="5"/>
      <c r="MUP122" s="5"/>
      <c r="MUQ122" s="5"/>
      <c r="MUR122" s="5"/>
      <c r="MUS122" s="5"/>
      <c r="MUT122" s="5"/>
      <c r="MUU122" s="5"/>
      <c r="MUV122" s="5"/>
      <c r="MUW122" s="5"/>
      <c r="MUX122" s="5"/>
      <c r="MUY122" s="5"/>
      <c r="MUZ122" s="5"/>
      <c r="MVA122" s="5"/>
      <c r="MVB122" s="5"/>
      <c r="MVC122" s="5"/>
      <c r="MVD122" s="5"/>
      <c r="MVE122" s="5"/>
      <c r="MVF122" s="5"/>
      <c r="MVG122" s="5"/>
      <c r="MVH122" s="5"/>
      <c r="MVI122" s="5"/>
      <c r="MVJ122" s="5"/>
      <c r="MVK122" s="5"/>
      <c r="MVL122" s="5"/>
      <c r="MVM122" s="5"/>
      <c r="MVN122" s="5"/>
      <c r="MVO122" s="5"/>
      <c r="MVP122" s="5"/>
      <c r="MVQ122" s="5"/>
      <c r="MVR122" s="5"/>
      <c r="MVS122" s="5"/>
      <c r="MVT122" s="5"/>
      <c r="MVU122" s="5"/>
      <c r="MVV122" s="5"/>
      <c r="MVW122" s="5"/>
      <c r="MVX122" s="5"/>
      <c r="MVY122" s="5"/>
      <c r="MVZ122" s="5"/>
      <c r="MWA122" s="5"/>
      <c r="MWB122" s="5"/>
      <c r="MWC122" s="5"/>
      <c r="MWD122" s="5"/>
      <c r="MWE122" s="5"/>
      <c r="MWF122" s="5"/>
      <c r="MWG122" s="5"/>
      <c r="MWH122" s="5"/>
      <c r="MWI122" s="5"/>
      <c r="MWJ122" s="5"/>
      <c r="MWK122" s="5"/>
      <c r="MWL122" s="5"/>
      <c r="MWM122" s="5"/>
      <c r="MWN122" s="5"/>
      <c r="MWO122" s="5"/>
      <c r="MWP122" s="5"/>
      <c r="MWQ122" s="5"/>
      <c r="MWR122" s="5"/>
      <c r="MWS122" s="5"/>
      <c r="MWT122" s="5"/>
      <c r="MWU122" s="5"/>
      <c r="MWV122" s="5"/>
      <c r="MWW122" s="5"/>
      <c r="MWX122" s="5"/>
      <c r="MWY122" s="5"/>
      <c r="MWZ122" s="5"/>
      <c r="MXA122" s="5"/>
      <c r="MXB122" s="5"/>
      <c r="MXC122" s="5"/>
      <c r="MXD122" s="5"/>
      <c r="MXE122" s="5"/>
      <c r="MXF122" s="5"/>
      <c r="MXG122" s="5"/>
      <c r="MXH122" s="5"/>
      <c r="MXI122" s="5"/>
      <c r="MXJ122" s="5"/>
      <c r="MXK122" s="5"/>
      <c r="MXL122" s="5"/>
      <c r="MXM122" s="5"/>
      <c r="MXN122" s="5"/>
      <c r="MXO122" s="5"/>
      <c r="MXP122" s="5"/>
      <c r="MXQ122" s="5"/>
      <c r="MXR122" s="5"/>
      <c r="MXS122" s="5"/>
      <c r="MXT122" s="5"/>
      <c r="MXU122" s="5"/>
      <c r="MXV122" s="5"/>
      <c r="MXW122" s="5"/>
      <c r="MXX122" s="5"/>
      <c r="MXY122" s="5"/>
      <c r="MXZ122" s="5"/>
      <c r="MYA122" s="5"/>
      <c r="MYB122" s="5"/>
      <c r="MYC122" s="5"/>
      <c r="MYD122" s="5"/>
      <c r="MYE122" s="5"/>
      <c r="MYF122" s="5"/>
      <c r="MYG122" s="5"/>
      <c r="MYH122" s="5"/>
      <c r="MYI122" s="5"/>
      <c r="MYJ122" s="5"/>
      <c r="MYK122" s="5"/>
      <c r="MYL122" s="5"/>
      <c r="MYM122" s="5"/>
      <c r="MYN122" s="5"/>
      <c r="MYO122" s="5"/>
      <c r="MYP122" s="5"/>
      <c r="MYQ122" s="5"/>
      <c r="MYR122" s="5"/>
      <c r="MYS122" s="5"/>
      <c r="MYT122" s="5"/>
      <c r="MYU122" s="5"/>
      <c r="MYV122" s="5"/>
      <c r="MYW122" s="5"/>
      <c r="MYX122" s="5"/>
      <c r="MYY122" s="5"/>
      <c r="MYZ122" s="5"/>
      <c r="MZA122" s="5"/>
      <c r="MZB122" s="5"/>
      <c r="MZC122" s="5"/>
      <c r="MZD122" s="5"/>
      <c r="MZE122" s="5"/>
      <c r="MZF122" s="5"/>
      <c r="MZG122" s="5"/>
      <c r="MZH122" s="5"/>
      <c r="MZI122" s="5"/>
      <c r="MZJ122" s="5"/>
      <c r="MZK122" s="5"/>
      <c r="MZL122" s="5"/>
      <c r="MZM122" s="5"/>
      <c r="MZN122" s="5"/>
      <c r="MZO122" s="5"/>
      <c r="MZP122" s="5"/>
      <c r="MZQ122" s="5"/>
      <c r="MZR122" s="5"/>
      <c r="MZS122" s="5"/>
      <c r="MZT122" s="5"/>
      <c r="MZU122" s="5"/>
      <c r="MZV122" s="5"/>
      <c r="MZW122" s="5"/>
      <c r="MZX122" s="5"/>
      <c r="MZY122" s="5"/>
      <c r="MZZ122" s="5"/>
      <c r="NAA122" s="5"/>
      <c r="NAB122" s="5"/>
      <c r="NAC122" s="5"/>
      <c r="NAD122" s="5"/>
      <c r="NAE122" s="5"/>
      <c r="NAF122" s="5"/>
      <c r="NAG122" s="5"/>
      <c r="NAH122" s="5"/>
      <c r="NAI122" s="5"/>
      <c r="NAJ122" s="5"/>
      <c r="NAK122" s="5"/>
      <c r="NAL122" s="5"/>
      <c r="NAM122" s="5"/>
      <c r="NAN122" s="5"/>
      <c r="NAO122" s="5"/>
      <c r="NAP122" s="5"/>
      <c r="NAQ122" s="5"/>
      <c r="NAR122" s="5"/>
      <c r="NAS122" s="5"/>
      <c r="NAT122" s="5"/>
      <c r="NAU122" s="5"/>
      <c r="NAV122" s="5"/>
      <c r="NAW122" s="5"/>
      <c r="NAX122" s="5"/>
      <c r="NAY122" s="5"/>
      <c r="NAZ122" s="5"/>
      <c r="NBA122" s="5"/>
      <c r="NBB122" s="5"/>
      <c r="NBC122" s="5"/>
      <c r="NBD122" s="5"/>
      <c r="NBE122" s="5"/>
      <c r="NBF122" s="5"/>
      <c r="NBG122" s="5"/>
      <c r="NBH122" s="5"/>
      <c r="NBI122" s="5"/>
      <c r="NBJ122" s="5"/>
      <c r="NBK122" s="5"/>
      <c r="NBL122" s="5"/>
      <c r="NBM122" s="5"/>
      <c r="NBN122" s="5"/>
      <c r="NBO122" s="5"/>
      <c r="NBP122" s="5"/>
      <c r="NBQ122" s="5"/>
      <c r="NBR122" s="5"/>
      <c r="NBS122" s="5"/>
      <c r="NBT122" s="5"/>
      <c r="NBU122" s="5"/>
      <c r="NBV122" s="5"/>
      <c r="NBW122" s="5"/>
      <c r="NBX122" s="5"/>
      <c r="NBY122" s="5"/>
      <c r="NBZ122" s="5"/>
      <c r="NCA122" s="5"/>
      <c r="NCB122" s="5"/>
      <c r="NCC122" s="5"/>
      <c r="NCD122" s="5"/>
      <c r="NCE122" s="5"/>
      <c r="NCF122" s="5"/>
      <c r="NCG122" s="5"/>
      <c r="NCH122" s="5"/>
      <c r="NCI122" s="5"/>
      <c r="NCJ122" s="5"/>
      <c r="NCK122" s="5"/>
      <c r="NCL122" s="5"/>
      <c r="NCM122" s="5"/>
      <c r="NCN122" s="5"/>
      <c r="NCO122" s="5"/>
      <c r="NCP122" s="5"/>
      <c r="NCQ122" s="5"/>
      <c r="NCR122" s="5"/>
      <c r="NCS122" s="5"/>
      <c r="NCT122" s="5"/>
      <c r="NCU122" s="5"/>
      <c r="NCV122" s="5"/>
      <c r="NCW122" s="5"/>
      <c r="NCX122" s="5"/>
      <c r="NCY122" s="5"/>
      <c r="NCZ122" s="5"/>
      <c r="NDA122" s="5"/>
      <c r="NDB122" s="5"/>
      <c r="NDC122" s="5"/>
      <c r="NDD122" s="5"/>
      <c r="NDE122" s="5"/>
      <c r="NDF122" s="5"/>
      <c r="NDG122" s="5"/>
      <c r="NDH122" s="5"/>
      <c r="NDI122" s="5"/>
      <c r="NDJ122" s="5"/>
      <c r="NDK122" s="5"/>
      <c r="NDL122" s="5"/>
      <c r="NDM122" s="5"/>
      <c r="NDN122" s="5"/>
      <c r="NDO122" s="5"/>
      <c r="NDP122" s="5"/>
      <c r="NDQ122" s="5"/>
      <c r="NDR122" s="5"/>
      <c r="NDS122" s="5"/>
      <c r="NDT122" s="5"/>
      <c r="NDU122" s="5"/>
      <c r="NDV122" s="5"/>
      <c r="NDW122" s="5"/>
      <c r="NDX122" s="5"/>
      <c r="NDY122" s="5"/>
      <c r="NDZ122" s="5"/>
      <c r="NEA122" s="5"/>
      <c r="NEB122" s="5"/>
      <c r="NEC122" s="5"/>
      <c r="NED122" s="5"/>
      <c r="NEE122" s="5"/>
      <c r="NEF122" s="5"/>
      <c r="NEG122" s="5"/>
      <c r="NEH122" s="5"/>
      <c r="NEI122" s="5"/>
      <c r="NEJ122" s="5"/>
      <c r="NEK122" s="5"/>
      <c r="NEL122" s="5"/>
      <c r="NEM122" s="5"/>
      <c r="NEN122" s="5"/>
      <c r="NEO122" s="5"/>
      <c r="NEP122" s="5"/>
      <c r="NEQ122" s="5"/>
      <c r="NER122" s="5"/>
      <c r="NES122" s="5"/>
      <c r="NET122" s="5"/>
      <c r="NEU122" s="5"/>
      <c r="NEV122" s="5"/>
      <c r="NEW122" s="5"/>
      <c r="NEX122" s="5"/>
      <c r="NEY122" s="5"/>
      <c r="NEZ122" s="5"/>
      <c r="NFA122" s="5"/>
      <c r="NFB122" s="5"/>
      <c r="NFC122" s="5"/>
      <c r="NFD122" s="5"/>
      <c r="NFE122" s="5"/>
      <c r="NFF122" s="5"/>
      <c r="NFG122" s="5"/>
      <c r="NFH122" s="5"/>
      <c r="NFI122" s="5"/>
      <c r="NFJ122" s="5"/>
      <c r="NFK122" s="5"/>
      <c r="NFL122" s="5"/>
      <c r="NFM122" s="5"/>
      <c r="NFN122" s="5"/>
      <c r="NFO122" s="5"/>
      <c r="NFP122" s="5"/>
      <c r="NFQ122" s="5"/>
      <c r="NFR122" s="5"/>
      <c r="NFS122" s="5"/>
      <c r="NFT122" s="5"/>
      <c r="NFU122" s="5"/>
      <c r="NFV122" s="5"/>
      <c r="NFW122" s="5"/>
      <c r="NFX122" s="5"/>
      <c r="NFY122" s="5"/>
      <c r="NFZ122" s="5"/>
      <c r="NGA122" s="5"/>
      <c r="NGB122" s="5"/>
      <c r="NGC122" s="5"/>
      <c r="NGD122" s="5"/>
      <c r="NGE122" s="5"/>
      <c r="NGF122" s="5"/>
      <c r="NGG122" s="5"/>
      <c r="NGH122" s="5"/>
      <c r="NGI122" s="5"/>
      <c r="NGJ122" s="5"/>
      <c r="NGK122" s="5"/>
      <c r="NGL122" s="5"/>
      <c r="NGM122" s="5"/>
      <c r="NGN122" s="5"/>
      <c r="NGO122" s="5"/>
      <c r="NGP122" s="5"/>
      <c r="NGQ122" s="5"/>
      <c r="NGR122" s="5"/>
      <c r="NGS122" s="5"/>
      <c r="NGT122" s="5"/>
      <c r="NGU122" s="5"/>
      <c r="NGV122" s="5"/>
      <c r="NGW122" s="5"/>
      <c r="NGX122" s="5"/>
      <c r="NGY122" s="5"/>
      <c r="NGZ122" s="5"/>
      <c r="NHA122" s="5"/>
      <c r="NHB122" s="5"/>
      <c r="NHC122" s="5"/>
      <c r="NHD122" s="5"/>
      <c r="NHE122" s="5"/>
      <c r="NHF122" s="5"/>
      <c r="NHG122" s="5"/>
      <c r="NHH122" s="5"/>
      <c r="NHI122" s="5"/>
      <c r="NHJ122" s="5"/>
      <c r="NHK122" s="5"/>
      <c r="NHL122" s="5"/>
      <c r="NHM122" s="5"/>
      <c r="NHN122" s="5"/>
      <c r="NHO122" s="5"/>
      <c r="NHP122" s="5"/>
      <c r="NHQ122" s="5"/>
      <c r="NHR122" s="5"/>
      <c r="NHS122" s="5"/>
      <c r="NHT122" s="5"/>
      <c r="NHU122" s="5"/>
      <c r="NHV122" s="5"/>
      <c r="NHW122" s="5"/>
      <c r="NHX122" s="5"/>
      <c r="NHY122" s="5"/>
      <c r="NHZ122" s="5"/>
      <c r="NIA122" s="5"/>
      <c r="NIB122" s="5"/>
      <c r="NIC122" s="5"/>
      <c r="NID122" s="5"/>
      <c r="NIE122" s="5"/>
      <c r="NIF122" s="5"/>
      <c r="NIG122" s="5"/>
      <c r="NIH122" s="5"/>
      <c r="NII122" s="5"/>
      <c r="NIJ122" s="5"/>
      <c r="NIK122" s="5"/>
      <c r="NIL122" s="5"/>
      <c r="NIM122" s="5"/>
      <c r="NIN122" s="5"/>
      <c r="NIO122" s="5"/>
      <c r="NIP122" s="5"/>
      <c r="NIQ122" s="5"/>
      <c r="NIR122" s="5"/>
      <c r="NIS122" s="5"/>
      <c r="NIT122" s="5"/>
      <c r="NIU122" s="5"/>
      <c r="NIV122" s="5"/>
      <c r="NIW122" s="5"/>
      <c r="NIX122" s="5"/>
      <c r="NIY122" s="5"/>
      <c r="NIZ122" s="5"/>
      <c r="NJA122" s="5"/>
      <c r="NJB122" s="5"/>
      <c r="NJC122" s="5"/>
      <c r="NJD122" s="5"/>
      <c r="NJE122" s="5"/>
      <c r="NJF122" s="5"/>
      <c r="NJG122" s="5"/>
      <c r="NJH122" s="5"/>
      <c r="NJI122" s="5"/>
      <c r="NJJ122" s="5"/>
      <c r="NJK122" s="5"/>
      <c r="NJL122" s="5"/>
      <c r="NJM122" s="5"/>
      <c r="NJN122" s="5"/>
      <c r="NJO122" s="5"/>
      <c r="NJP122" s="5"/>
      <c r="NJQ122" s="5"/>
      <c r="NJR122" s="5"/>
      <c r="NJS122" s="5"/>
      <c r="NJT122" s="5"/>
      <c r="NJU122" s="5"/>
      <c r="NJV122" s="5"/>
      <c r="NJW122" s="5"/>
      <c r="NJX122" s="5"/>
      <c r="NJY122" s="5"/>
      <c r="NJZ122" s="5"/>
      <c r="NKA122" s="5"/>
      <c r="NKB122" s="5"/>
      <c r="NKC122" s="5"/>
      <c r="NKD122" s="5"/>
      <c r="NKE122" s="5"/>
      <c r="NKF122" s="5"/>
      <c r="NKG122" s="5"/>
      <c r="NKH122" s="5"/>
      <c r="NKI122" s="5"/>
      <c r="NKJ122" s="5"/>
      <c r="NKK122" s="5"/>
      <c r="NKL122" s="5"/>
      <c r="NKM122" s="5"/>
      <c r="NKN122" s="5"/>
      <c r="NKO122" s="5"/>
      <c r="NKP122" s="5"/>
      <c r="NKQ122" s="5"/>
      <c r="NKR122" s="5"/>
      <c r="NKS122" s="5"/>
      <c r="NKT122" s="5"/>
      <c r="NKU122" s="5"/>
      <c r="NKV122" s="5"/>
      <c r="NKW122" s="5"/>
      <c r="NKX122" s="5"/>
      <c r="NKY122" s="5"/>
      <c r="NKZ122" s="5"/>
      <c r="NLA122" s="5"/>
      <c r="NLB122" s="5"/>
      <c r="NLC122" s="5"/>
      <c r="NLD122" s="5"/>
      <c r="NLE122" s="5"/>
      <c r="NLF122" s="5"/>
      <c r="NLG122" s="5"/>
      <c r="NLH122" s="5"/>
      <c r="NLI122" s="5"/>
      <c r="NLJ122" s="5"/>
      <c r="NLK122" s="5"/>
      <c r="NLL122" s="5"/>
      <c r="NLM122" s="5"/>
      <c r="NLN122" s="5"/>
      <c r="NLO122" s="5"/>
      <c r="NLP122" s="5"/>
      <c r="NLQ122" s="5"/>
      <c r="NLR122" s="5"/>
      <c r="NLS122" s="5"/>
      <c r="NLT122" s="5"/>
      <c r="NLU122" s="5"/>
      <c r="NLV122" s="5"/>
      <c r="NLW122" s="5"/>
      <c r="NLX122" s="5"/>
      <c r="NLY122" s="5"/>
      <c r="NLZ122" s="5"/>
      <c r="NMA122" s="5"/>
      <c r="NMB122" s="5"/>
      <c r="NMC122" s="5"/>
      <c r="NMD122" s="5"/>
      <c r="NME122" s="5"/>
      <c r="NMF122" s="5"/>
      <c r="NMG122" s="5"/>
      <c r="NMH122" s="5"/>
      <c r="NMI122" s="5"/>
      <c r="NMJ122" s="5"/>
      <c r="NMK122" s="5"/>
      <c r="NML122" s="5"/>
      <c r="NMM122" s="5"/>
      <c r="NMN122" s="5"/>
      <c r="NMO122" s="5"/>
      <c r="NMP122" s="5"/>
      <c r="NMQ122" s="5"/>
      <c r="NMR122" s="5"/>
      <c r="NMS122" s="5"/>
      <c r="NMT122" s="5"/>
      <c r="NMU122" s="5"/>
      <c r="NMV122" s="5"/>
      <c r="NMW122" s="5"/>
      <c r="NMX122" s="5"/>
      <c r="NMY122" s="5"/>
      <c r="NMZ122" s="5"/>
      <c r="NNA122" s="5"/>
      <c r="NNB122" s="5"/>
      <c r="NNC122" s="5"/>
      <c r="NND122" s="5"/>
      <c r="NNE122" s="5"/>
      <c r="NNF122" s="5"/>
      <c r="NNG122" s="5"/>
      <c r="NNH122" s="5"/>
      <c r="NNI122" s="5"/>
      <c r="NNJ122" s="5"/>
      <c r="NNK122" s="5"/>
      <c r="NNL122" s="5"/>
      <c r="NNM122" s="5"/>
      <c r="NNN122" s="5"/>
      <c r="NNO122" s="5"/>
      <c r="NNP122" s="5"/>
      <c r="NNQ122" s="5"/>
      <c r="NNR122" s="5"/>
      <c r="NNS122" s="5"/>
      <c r="NNT122" s="5"/>
      <c r="NNU122" s="5"/>
      <c r="NNV122" s="5"/>
      <c r="NNW122" s="5"/>
      <c r="NNX122" s="5"/>
      <c r="NNY122" s="5"/>
      <c r="NNZ122" s="5"/>
      <c r="NOA122" s="5"/>
      <c r="NOB122" s="5"/>
      <c r="NOC122" s="5"/>
      <c r="NOD122" s="5"/>
      <c r="NOE122" s="5"/>
      <c r="NOF122" s="5"/>
      <c r="NOG122" s="5"/>
      <c r="NOH122" s="5"/>
      <c r="NOI122" s="5"/>
      <c r="NOJ122" s="5"/>
      <c r="NOK122" s="5"/>
      <c r="NOL122" s="5"/>
      <c r="NOM122" s="5"/>
      <c r="NON122" s="5"/>
      <c r="NOO122" s="5"/>
      <c r="NOP122" s="5"/>
      <c r="NOQ122" s="5"/>
      <c r="NOR122" s="5"/>
      <c r="NOS122" s="5"/>
      <c r="NOT122" s="5"/>
      <c r="NOU122" s="5"/>
      <c r="NOV122" s="5"/>
      <c r="NOW122" s="5"/>
      <c r="NOX122" s="5"/>
      <c r="NOY122" s="5"/>
      <c r="NOZ122" s="5"/>
      <c r="NPA122" s="5"/>
      <c r="NPB122" s="5"/>
      <c r="NPC122" s="5"/>
      <c r="NPD122" s="5"/>
      <c r="NPE122" s="5"/>
      <c r="NPF122" s="5"/>
      <c r="NPG122" s="5"/>
      <c r="NPH122" s="5"/>
      <c r="NPI122" s="5"/>
      <c r="NPJ122" s="5"/>
      <c r="NPK122" s="5"/>
      <c r="NPL122" s="5"/>
      <c r="NPM122" s="5"/>
      <c r="NPN122" s="5"/>
      <c r="NPO122" s="5"/>
      <c r="NPP122" s="5"/>
      <c r="NPQ122" s="5"/>
      <c r="NPR122" s="5"/>
      <c r="NPS122" s="5"/>
      <c r="NPT122" s="5"/>
      <c r="NPU122" s="5"/>
      <c r="NPV122" s="5"/>
      <c r="NPW122" s="5"/>
      <c r="NPX122" s="5"/>
      <c r="NPY122" s="5"/>
      <c r="NPZ122" s="5"/>
      <c r="NQA122" s="5"/>
      <c r="NQB122" s="5"/>
      <c r="NQC122" s="5"/>
      <c r="NQD122" s="5"/>
      <c r="NQE122" s="5"/>
      <c r="NQF122" s="5"/>
      <c r="NQG122" s="5"/>
      <c r="NQH122" s="5"/>
      <c r="NQI122" s="5"/>
      <c r="NQJ122" s="5"/>
      <c r="NQK122" s="5"/>
      <c r="NQL122" s="5"/>
      <c r="NQM122" s="5"/>
      <c r="NQN122" s="5"/>
      <c r="NQO122" s="5"/>
      <c r="NQP122" s="5"/>
      <c r="NQQ122" s="5"/>
      <c r="NQR122" s="5"/>
      <c r="NQS122" s="5"/>
      <c r="NQT122" s="5"/>
      <c r="NQU122" s="5"/>
      <c r="NQV122" s="5"/>
      <c r="NQW122" s="5"/>
      <c r="NQX122" s="5"/>
      <c r="NQY122" s="5"/>
      <c r="NQZ122" s="5"/>
      <c r="NRA122" s="5"/>
      <c r="NRB122" s="5"/>
      <c r="NRC122" s="5"/>
      <c r="NRD122" s="5"/>
      <c r="NRE122" s="5"/>
      <c r="NRF122" s="5"/>
      <c r="NRG122" s="5"/>
      <c r="NRH122" s="5"/>
      <c r="NRI122" s="5"/>
      <c r="NRJ122" s="5"/>
      <c r="NRK122" s="5"/>
      <c r="NRL122" s="5"/>
      <c r="NRM122" s="5"/>
      <c r="NRN122" s="5"/>
      <c r="NRO122" s="5"/>
      <c r="NRP122" s="5"/>
      <c r="NRQ122" s="5"/>
      <c r="NRR122" s="5"/>
      <c r="NRS122" s="5"/>
      <c r="NRT122" s="5"/>
      <c r="NRU122" s="5"/>
      <c r="NRV122" s="5"/>
      <c r="NRW122" s="5"/>
      <c r="NRX122" s="5"/>
      <c r="NRY122" s="5"/>
      <c r="NRZ122" s="5"/>
      <c r="NSA122" s="5"/>
      <c r="NSB122" s="5"/>
      <c r="NSC122" s="5"/>
      <c r="NSD122" s="5"/>
      <c r="NSE122" s="5"/>
      <c r="NSF122" s="5"/>
      <c r="NSG122" s="5"/>
      <c r="NSH122" s="5"/>
      <c r="NSI122" s="5"/>
      <c r="NSJ122" s="5"/>
      <c r="NSK122" s="5"/>
      <c r="NSL122" s="5"/>
      <c r="NSM122" s="5"/>
      <c r="NSN122" s="5"/>
      <c r="NSO122" s="5"/>
      <c r="NSP122" s="5"/>
      <c r="NSQ122" s="5"/>
      <c r="NSR122" s="5"/>
      <c r="NSS122" s="5"/>
      <c r="NST122" s="5"/>
      <c r="NSU122" s="5"/>
      <c r="NSV122" s="5"/>
      <c r="NSW122" s="5"/>
      <c r="NSX122" s="5"/>
      <c r="NSY122" s="5"/>
      <c r="NSZ122" s="5"/>
      <c r="NTA122" s="5"/>
      <c r="NTB122" s="5"/>
      <c r="NTC122" s="5"/>
      <c r="NTD122" s="5"/>
      <c r="NTE122" s="5"/>
      <c r="NTF122" s="5"/>
      <c r="NTG122" s="5"/>
      <c r="NTH122" s="5"/>
      <c r="NTI122" s="5"/>
      <c r="NTJ122" s="5"/>
      <c r="NTK122" s="5"/>
      <c r="NTL122" s="5"/>
      <c r="NTM122" s="5"/>
      <c r="NTN122" s="5"/>
      <c r="NTO122" s="5"/>
      <c r="NTP122" s="5"/>
      <c r="NTQ122" s="5"/>
      <c r="NTR122" s="5"/>
      <c r="NTS122" s="5"/>
      <c r="NTT122" s="5"/>
      <c r="NTU122" s="5"/>
      <c r="NTV122" s="5"/>
      <c r="NTW122" s="5"/>
      <c r="NTX122" s="5"/>
      <c r="NTY122" s="5"/>
      <c r="NTZ122" s="5"/>
      <c r="NUA122" s="5"/>
      <c r="NUB122" s="5"/>
      <c r="NUC122" s="5"/>
      <c r="NUD122" s="5"/>
      <c r="NUE122" s="5"/>
      <c r="NUF122" s="5"/>
      <c r="NUG122" s="5"/>
      <c r="NUH122" s="5"/>
      <c r="NUI122" s="5"/>
      <c r="NUJ122" s="5"/>
      <c r="NUK122" s="5"/>
      <c r="NUL122" s="5"/>
      <c r="NUM122" s="5"/>
      <c r="NUN122" s="5"/>
      <c r="NUO122" s="5"/>
      <c r="NUP122" s="5"/>
      <c r="NUQ122" s="5"/>
      <c r="NUR122" s="5"/>
      <c r="NUS122" s="5"/>
      <c r="NUT122" s="5"/>
      <c r="NUU122" s="5"/>
      <c r="NUV122" s="5"/>
      <c r="NUW122" s="5"/>
      <c r="NUX122" s="5"/>
      <c r="NUY122" s="5"/>
      <c r="NUZ122" s="5"/>
      <c r="NVA122" s="5"/>
      <c r="NVB122" s="5"/>
      <c r="NVC122" s="5"/>
      <c r="NVD122" s="5"/>
      <c r="NVE122" s="5"/>
      <c r="NVF122" s="5"/>
      <c r="NVG122" s="5"/>
      <c r="NVH122" s="5"/>
      <c r="NVI122" s="5"/>
      <c r="NVJ122" s="5"/>
      <c r="NVK122" s="5"/>
      <c r="NVL122" s="5"/>
      <c r="NVM122" s="5"/>
      <c r="NVN122" s="5"/>
      <c r="NVO122" s="5"/>
      <c r="NVP122" s="5"/>
      <c r="NVQ122" s="5"/>
      <c r="NVR122" s="5"/>
      <c r="NVS122" s="5"/>
      <c r="NVT122" s="5"/>
      <c r="NVU122" s="5"/>
      <c r="NVV122" s="5"/>
      <c r="NVW122" s="5"/>
      <c r="NVX122" s="5"/>
      <c r="NVY122" s="5"/>
      <c r="NVZ122" s="5"/>
      <c r="NWA122" s="5"/>
      <c r="NWB122" s="5"/>
      <c r="NWC122" s="5"/>
      <c r="NWD122" s="5"/>
      <c r="NWE122" s="5"/>
      <c r="NWF122" s="5"/>
      <c r="NWG122" s="5"/>
      <c r="NWH122" s="5"/>
      <c r="NWI122" s="5"/>
      <c r="NWJ122" s="5"/>
      <c r="NWK122" s="5"/>
      <c r="NWL122" s="5"/>
      <c r="NWM122" s="5"/>
      <c r="NWN122" s="5"/>
      <c r="NWO122" s="5"/>
      <c r="NWP122" s="5"/>
      <c r="NWQ122" s="5"/>
      <c r="NWR122" s="5"/>
      <c r="NWS122" s="5"/>
      <c r="NWT122" s="5"/>
      <c r="NWU122" s="5"/>
      <c r="NWV122" s="5"/>
      <c r="NWW122" s="5"/>
      <c r="NWX122" s="5"/>
      <c r="NWY122" s="5"/>
      <c r="NWZ122" s="5"/>
      <c r="NXA122" s="5"/>
      <c r="NXB122" s="5"/>
      <c r="NXC122" s="5"/>
      <c r="NXD122" s="5"/>
      <c r="NXE122" s="5"/>
      <c r="NXF122" s="5"/>
      <c r="NXG122" s="5"/>
      <c r="NXH122" s="5"/>
      <c r="NXI122" s="5"/>
      <c r="NXJ122" s="5"/>
      <c r="NXK122" s="5"/>
      <c r="NXL122" s="5"/>
      <c r="NXM122" s="5"/>
      <c r="NXN122" s="5"/>
      <c r="NXO122" s="5"/>
      <c r="NXP122" s="5"/>
      <c r="NXQ122" s="5"/>
      <c r="NXR122" s="5"/>
      <c r="NXS122" s="5"/>
      <c r="NXT122" s="5"/>
      <c r="NXU122" s="5"/>
      <c r="NXV122" s="5"/>
      <c r="NXW122" s="5"/>
      <c r="NXX122" s="5"/>
      <c r="NXY122" s="5"/>
      <c r="NXZ122" s="5"/>
      <c r="NYA122" s="5"/>
      <c r="NYB122" s="5"/>
      <c r="NYC122" s="5"/>
      <c r="NYD122" s="5"/>
      <c r="NYE122" s="5"/>
      <c r="NYF122" s="5"/>
      <c r="NYG122" s="5"/>
      <c r="NYH122" s="5"/>
      <c r="NYI122" s="5"/>
      <c r="NYJ122" s="5"/>
      <c r="NYK122" s="5"/>
      <c r="NYL122" s="5"/>
      <c r="NYM122" s="5"/>
      <c r="NYN122" s="5"/>
      <c r="NYO122" s="5"/>
      <c r="NYP122" s="5"/>
      <c r="NYQ122" s="5"/>
      <c r="NYR122" s="5"/>
      <c r="NYS122" s="5"/>
      <c r="NYT122" s="5"/>
      <c r="NYU122" s="5"/>
      <c r="NYV122" s="5"/>
      <c r="NYW122" s="5"/>
      <c r="NYX122" s="5"/>
      <c r="NYY122" s="5"/>
      <c r="NYZ122" s="5"/>
      <c r="NZA122" s="5"/>
      <c r="NZB122" s="5"/>
      <c r="NZC122" s="5"/>
      <c r="NZD122" s="5"/>
      <c r="NZE122" s="5"/>
      <c r="NZF122" s="5"/>
      <c r="NZG122" s="5"/>
      <c r="NZH122" s="5"/>
      <c r="NZI122" s="5"/>
      <c r="NZJ122" s="5"/>
      <c r="NZK122" s="5"/>
      <c r="NZL122" s="5"/>
      <c r="NZM122" s="5"/>
      <c r="NZN122" s="5"/>
      <c r="NZO122" s="5"/>
      <c r="NZP122" s="5"/>
      <c r="NZQ122" s="5"/>
      <c r="NZR122" s="5"/>
      <c r="NZS122" s="5"/>
      <c r="NZT122" s="5"/>
      <c r="NZU122" s="5"/>
      <c r="NZV122" s="5"/>
      <c r="NZW122" s="5"/>
      <c r="NZX122" s="5"/>
      <c r="NZY122" s="5"/>
      <c r="NZZ122" s="5"/>
      <c r="OAA122" s="5"/>
      <c r="OAB122" s="5"/>
      <c r="OAC122" s="5"/>
      <c r="OAD122" s="5"/>
      <c r="OAE122" s="5"/>
      <c r="OAF122" s="5"/>
      <c r="OAG122" s="5"/>
      <c r="OAH122" s="5"/>
      <c r="OAI122" s="5"/>
      <c r="OAJ122" s="5"/>
      <c r="OAK122" s="5"/>
      <c r="OAL122" s="5"/>
      <c r="OAM122" s="5"/>
      <c r="OAN122" s="5"/>
      <c r="OAO122" s="5"/>
      <c r="OAP122" s="5"/>
      <c r="OAQ122" s="5"/>
      <c r="OAR122" s="5"/>
      <c r="OAS122" s="5"/>
      <c r="OAT122" s="5"/>
      <c r="OAU122" s="5"/>
      <c r="OAV122" s="5"/>
      <c r="OAW122" s="5"/>
      <c r="OAX122" s="5"/>
      <c r="OAY122" s="5"/>
      <c r="OAZ122" s="5"/>
      <c r="OBA122" s="5"/>
      <c r="OBB122" s="5"/>
      <c r="OBC122" s="5"/>
      <c r="OBD122" s="5"/>
      <c r="OBE122" s="5"/>
      <c r="OBF122" s="5"/>
      <c r="OBG122" s="5"/>
      <c r="OBH122" s="5"/>
      <c r="OBI122" s="5"/>
      <c r="OBJ122" s="5"/>
      <c r="OBK122" s="5"/>
      <c r="OBL122" s="5"/>
      <c r="OBM122" s="5"/>
      <c r="OBN122" s="5"/>
      <c r="OBO122" s="5"/>
      <c r="OBP122" s="5"/>
      <c r="OBQ122" s="5"/>
      <c r="OBR122" s="5"/>
      <c r="OBS122" s="5"/>
      <c r="OBT122" s="5"/>
      <c r="OBU122" s="5"/>
      <c r="OBV122" s="5"/>
      <c r="OBW122" s="5"/>
      <c r="OBX122" s="5"/>
      <c r="OBY122" s="5"/>
      <c r="OBZ122" s="5"/>
      <c r="OCA122" s="5"/>
      <c r="OCB122" s="5"/>
      <c r="OCC122" s="5"/>
      <c r="OCD122" s="5"/>
      <c r="OCE122" s="5"/>
      <c r="OCF122" s="5"/>
      <c r="OCG122" s="5"/>
      <c r="OCH122" s="5"/>
      <c r="OCI122" s="5"/>
      <c r="OCJ122" s="5"/>
      <c r="OCK122" s="5"/>
      <c r="OCL122" s="5"/>
      <c r="OCM122" s="5"/>
      <c r="OCN122" s="5"/>
      <c r="OCO122" s="5"/>
      <c r="OCP122" s="5"/>
      <c r="OCQ122" s="5"/>
      <c r="OCR122" s="5"/>
      <c r="OCS122" s="5"/>
      <c r="OCT122" s="5"/>
      <c r="OCU122" s="5"/>
      <c r="OCV122" s="5"/>
      <c r="OCW122" s="5"/>
      <c r="OCX122" s="5"/>
      <c r="OCY122" s="5"/>
      <c r="OCZ122" s="5"/>
      <c r="ODA122" s="5"/>
      <c r="ODB122" s="5"/>
      <c r="ODC122" s="5"/>
      <c r="ODD122" s="5"/>
      <c r="ODE122" s="5"/>
      <c r="ODF122" s="5"/>
      <c r="ODG122" s="5"/>
      <c r="ODH122" s="5"/>
      <c r="ODI122" s="5"/>
      <c r="ODJ122" s="5"/>
      <c r="ODK122" s="5"/>
      <c r="ODL122" s="5"/>
      <c r="ODM122" s="5"/>
      <c r="ODN122" s="5"/>
      <c r="ODO122" s="5"/>
      <c r="ODP122" s="5"/>
      <c r="ODQ122" s="5"/>
      <c r="ODR122" s="5"/>
      <c r="ODS122" s="5"/>
      <c r="ODT122" s="5"/>
      <c r="ODU122" s="5"/>
      <c r="ODV122" s="5"/>
      <c r="ODW122" s="5"/>
      <c r="ODX122" s="5"/>
      <c r="ODY122" s="5"/>
      <c r="ODZ122" s="5"/>
      <c r="OEA122" s="5"/>
      <c r="OEB122" s="5"/>
      <c r="OEC122" s="5"/>
      <c r="OED122" s="5"/>
      <c r="OEE122" s="5"/>
      <c r="OEF122" s="5"/>
      <c r="OEG122" s="5"/>
      <c r="OEH122" s="5"/>
      <c r="OEI122" s="5"/>
      <c r="OEJ122" s="5"/>
      <c r="OEK122" s="5"/>
      <c r="OEL122" s="5"/>
      <c r="OEM122" s="5"/>
      <c r="OEN122" s="5"/>
      <c r="OEO122" s="5"/>
      <c r="OEP122" s="5"/>
      <c r="OEQ122" s="5"/>
      <c r="OER122" s="5"/>
      <c r="OES122" s="5"/>
      <c r="OET122" s="5"/>
      <c r="OEU122" s="5"/>
      <c r="OEV122" s="5"/>
      <c r="OEW122" s="5"/>
      <c r="OEX122" s="5"/>
      <c r="OEY122" s="5"/>
      <c r="OEZ122" s="5"/>
      <c r="OFA122" s="5"/>
      <c r="OFB122" s="5"/>
      <c r="OFC122" s="5"/>
      <c r="OFD122" s="5"/>
      <c r="OFE122" s="5"/>
      <c r="OFF122" s="5"/>
      <c r="OFG122" s="5"/>
      <c r="OFH122" s="5"/>
      <c r="OFI122" s="5"/>
      <c r="OFJ122" s="5"/>
      <c r="OFK122" s="5"/>
      <c r="OFL122" s="5"/>
      <c r="OFM122" s="5"/>
      <c r="OFN122" s="5"/>
      <c r="OFO122" s="5"/>
      <c r="OFP122" s="5"/>
      <c r="OFQ122" s="5"/>
      <c r="OFR122" s="5"/>
      <c r="OFS122" s="5"/>
      <c r="OFT122" s="5"/>
      <c r="OFU122" s="5"/>
      <c r="OFV122" s="5"/>
      <c r="OFW122" s="5"/>
      <c r="OFX122" s="5"/>
      <c r="OFY122" s="5"/>
      <c r="OFZ122" s="5"/>
      <c r="OGA122" s="5"/>
      <c r="OGB122" s="5"/>
      <c r="OGC122" s="5"/>
      <c r="OGD122" s="5"/>
      <c r="OGE122" s="5"/>
      <c r="OGF122" s="5"/>
      <c r="OGG122" s="5"/>
      <c r="OGH122" s="5"/>
      <c r="OGI122" s="5"/>
      <c r="OGJ122" s="5"/>
      <c r="OGK122" s="5"/>
      <c r="OGL122" s="5"/>
      <c r="OGM122" s="5"/>
      <c r="OGN122" s="5"/>
      <c r="OGO122" s="5"/>
      <c r="OGP122" s="5"/>
      <c r="OGQ122" s="5"/>
      <c r="OGR122" s="5"/>
      <c r="OGS122" s="5"/>
      <c r="OGT122" s="5"/>
      <c r="OGU122" s="5"/>
      <c r="OGV122" s="5"/>
      <c r="OGW122" s="5"/>
      <c r="OGX122" s="5"/>
      <c r="OGY122" s="5"/>
      <c r="OGZ122" s="5"/>
      <c r="OHA122" s="5"/>
      <c r="OHB122" s="5"/>
      <c r="OHC122" s="5"/>
      <c r="OHD122" s="5"/>
      <c r="OHE122" s="5"/>
      <c r="OHF122" s="5"/>
      <c r="OHG122" s="5"/>
      <c r="OHH122" s="5"/>
      <c r="OHI122" s="5"/>
      <c r="OHJ122" s="5"/>
      <c r="OHK122" s="5"/>
      <c r="OHL122" s="5"/>
      <c r="OHM122" s="5"/>
      <c r="OHN122" s="5"/>
      <c r="OHO122" s="5"/>
      <c r="OHP122" s="5"/>
      <c r="OHQ122" s="5"/>
      <c r="OHR122" s="5"/>
      <c r="OHS122" s="5"/>
      <c r="OHT122" s="5"/>
      <c r="OHU122" s="5"/>
      <c r="OHV122" s="5"/>
      <c r="OHW122" s="5"/>
      <c r="OHX122" s="5"/>
      <c r="OHY122" s="5"/>
      <c r="OHZ122" s="5"/>
      <c r="OIA122" s="5"/>
      <c r="OIB122" s="5"/>
      <c r="OIC122" s="5"/>
      <c r="OID122" s="5"/>
      <c r="OIE122" s="5"/>
      <c r="OIF122" s="5"/>
      <c r="OIG122" s="5"/>
      <c r="OIH122" s="5"/>
      <c r="OII122" s="5"/>
      <c r="OIJ122" s="5"/>
      <c r="OIK122" s="5"/>
      <c r="OIL122" s="5"/>
      <c r="OIM122" s="5"/>
      <c r="OIN122" s="5"/>
      <c r="OIO122" s="5"/>
      <c r="OIP122" s="5"/>
      <c r="OIQ122" s="5"/>
      <c r="OIR122" s="5"/>
      <c r="OIS122" s="5"/>
      <c r="OIT122" s="5"/>
      <c r="OIU122" s="5"/>
      <c r="OIV122" s="5"/>
      <c r="OIW122" s="5"/>
      <c r="OIX122" s="5"/>
      <c r="OIY122" s="5"/>
      <c r="OIZ122" s="5"/>
      <c r="OJA122" s="5"/>
      <c r="OJB122" s="5"/>
      <c r="OJC122" s="5"/>
      <c r="OJD122" s="5"/>
      <c r="OJE122" s="5"/>
      <c r="OJF122" s="5"/>
      <c r="OJG122" s="5"/>
      <c r="OJH122" s="5"/>
      <c r="OJI122" s="5"/>
      <c r="OJJ122" s="5"/>
      <c r="OJK122" s="5"/>
      <c r="OJL122" s="5"/>
      <c r="OJM122" s="5"/>
      <c r="OJN122" s="5"/>
      <c r="OJO122" s="5"/>
      <c r="OJP122" s="5"/>
      <c r="OJQ122" s="5"/>
      <c r="OJR122" s="5"/>
      <c r="OJS122" s="5"/>
      <c r="OJT122" s="5"/>
      <c r="OJU122" s="5"/>
      <c r="OJV122" s="5"/>
      <c r="OJW122" s="5"/>
      <c r="OJX122" s="5"/>
      <c r="OJY122" s="5"/>
      <c r="OJZ122" s="5"/>
      <c r="OKA122" s="5"/>
      <c r="OKB122" s="5"/>
      <c r="OKC122" s="5"/>
      <c r="OKD122" s="5"/>
      <c r="OKE122" s="5"/>
      <c r="OKF122" s="5"/>
      <c r="OKG122" s="5"/>
      <c r="OKH122" s="5"/>
      <c r="OKI122" s="5"/>
      <c r="OKJ122" s="5"/>
      <c r="OKK122" s="5"/>
      <c r="OKL122" s="5"/>
      <c r="OKM122" s="5"/>
      <c r="OKN122" s="5"/>
      <c r="OKO122" s="5"/>
      <c r="OKP122" s="5"/>
      <c r="OKQ122" s="5"/>
      <c r="OKR122" s="5"/>
      <c r="OKS122" s="5"/>
      <c r="OKT122" s="5"/>
      <c r="OKU122" s="5"/>
      <c r="OKV122" s="5"/>
      <c r="OKW122" s="5"/>
      <c r="OKX122" s="5"/>
      <c r="OKY122" s="5"/>
      <c r="OKZ122" s="5"/>
      <c r="OLA122" s="5"/>
      <c r="OLB122" s="5"/>
      <c r="OLC122" s="5"/>
      <c r="OLD122" s="5"/>
      <c r="OLE122" s="5"/>
      <c r="OLF122" s="5"/>
      <c r="OLG122" s="5"/>
      <c r="OLH122" s="5"/>
      <c r="OLI122" s="5"/>
      <c r="OLJ122" s="5"/>
      <c r="OLK122" s="5"/>
      <c r="OLL122" s="5"/>
      <c r="OLM122" s="5"/>
      <c r="OLN122" s="5"/>
      <c r="OLO122" s="5"/>
      <c r="OLP122" s="5"/>
      <c r="OLQ122" s="5"/>
      <c r="OLR122" s="5"/>
      <c r="OLS122" s="5"/>
      <c r="OLT122" s="5"/>
      <c r="OLU122" s="5"/>
      <c r="OLV122" s="5"/>
      <c r="OLW122" s="5"/>
      <c r="OLX122" s="5"/>
      <c r="OLY122" s="5"/>
      <c r="OLZ122" s="5"/>
      <c r="OMA122" s="5"/>
      <c r="OMB122" s="5"/>
      <c r="OMC122" s="5"/>
      <c r="OMD122" s="5"/>
      <c r="OME122" s="5"/>
      <c r="OMF122" s="5"/>
      <c r="OMG122" s="5"/>
      <c r="OMH122" s="5"/>
      <c r="OMI122" s="5"/>
      <c r="OMJ122" s="5"/>
      <c r="OMK122" s="5"/>
      <c r="OML122" s="5"/>
      <c r="OMM122" s="5"/>
      <c r="OMN122" s="5"/>
      <c r="OMO122" s="5"/>
      <c r="OMP122" s="5"/>
      <c r="OMQ122" s="5"/>
      <c r="OMR122" s="5"/>
      <c r="OMS122" s="5"/>
      <c r="OMT122" s="5"/>
      <c r="OMU122" s="5"/>
      <c r="OMV122" s="5"/>
      <c r="OMW122" s="5"/>
      <c r="OMX122" s="5"/>
      <c r="OMY122" s="5"/>
      <c r="OMZ122" s="5"/>
      <c r="ONA122" s="5"/>
      <c r="ONB122" s="5"/>
      <c r="ONC122" s="5"/>
      <c r="OND122" s="5"/>
      <c r="ONE122" s="5"/>
      <c r="ONF122" s="5"/>
      <c r="ONG122" s="5"/>
      <c r="ONH122" s="5"/>
      <c r="ONI122" s="5"/>
      <c r="ONJ122" s="5"/>
      <c r="ONK122" s="5"/>
      <c r="ONL122" s="5"/>
      <c r="ONM122" s="5"/>
      <c r="ONN122" s="5"/>
      <c r="ONO122" s="5"/>
      <c r="ONP122" s="5"/>
      <c r="ONQ122" s="5"/>
      <c r="ONR122" s="5"/>
      <c r="ONS122" s="5"/>
      <c r="ONT122" s="5"/>
      <c r="ONU122" s="5"/>
      <c r="ONV122" s="5"/>
      <c r="ONW122" s="5"/>
      <c r="ONX122" s="5"/>
      <c r="ONY122" s="5"/>
      <c r="ONZ122" s="5"/>
      <c r="OOA122" s="5"/>
      <c r="OOB122" s="5"/>
      <c r="OOC122" s="5"/>
      <c r="OOD122" s="5"/>
      <c r="OOE122" s="5"/>
      <c r="OOF122" s="5"/>
      <c r="OOG122" s="5"/>
      <c r="OOH122" s="5"/>
      <c r="OOI122" s="5"/>
      <c r="OOJ122" s="5"/>
      <c r="OOK122" s="5"/>
      <c r="OOL122" s="5"/>
      <c r="OOM122" s="5"/>
      <c r="OON122" s="5"/>
      <c r="OOO122" s="5"/>
      <c r="OOP122" s="5"/>
      <c r="OOQ122" s="5"/>
      <c r="OOR122" s="5"/>
      <c r="OOS122" s="5"/>
      <c r="OOT122" s="5"/>
      <c r="OOU122" s="5"/>
      <c r="OOV122" s="5"/>
      <c r="OOW122" s="5"/>
      <c r="OOX122" s="5"/>
      <c r="OOY122" s="5"/>
      <c r="OOZ122" s="5"/>
      <c r="OPA122" s="5"/>
      <c r="OPB122" s="5"/>
      <c r="OPC122" s="5"/>
      <c r="OPD122" s="5"/>
      <c r="OPE122" s="5"/>
      <c r="OPF122" s="5"/>
      <c r="OPG122" s="5"/>
      <c r="OPH122" s="5"/>
      <c r="OPI122" s="5"/>
      <c r="OPJ122" s="5"/>
      <c r="OPK122" s="5"/>
      <c r="OPL122" s="5"/>
      <c r="OPM122" s="5"/>
      <c r="OPN122" s="5"/>
      <c r="OPO122" s="5"/>
      <c r="OPP122" s="5"/>
      <c r="OPQ122" s="5"/>
      <c r="OPR122" s="5"/>
      <c r="OPS122" s="5"/>
      <c r="OPT122" s="5"/>
      <c r="OPU122" s="5"/>
      <c r="OPV122" s="5"/>
      <c r="OPW122" s="5"/>
      <c r="OPX122" s="5"/>
      <c r="OPY122" s="5"/>
      <c r="OPZ122" s="5"/>
      <c r="OQA122" s="5"/>
      <c r="OQB122" s="5"/>
      <c r="OQC122" s="5"/>
      <c r="OQD122" s="5"/>
      <c r="OQE122" s="5"/>
      <c r="OQF122" s="5"/>
      <c r="OQG122" s="5"/>
      <c r="OQH122" s="5"/>
      <c r="OQI122" s="5"/>
      <c r="OQJ122" s="5"/>
      <c r="OQK122" s="5"/>
      <c r="OQL122" s="5"/>
      <c r="OQM122" s="5"/>
      <c r="OQN122" s="5"/>
      <c r="OQO122" s="5"/>
      <c r="OQP122" s="5"/>
      <c r="OQQ122" s="5"/>
      <c r="OQR122" s="5"/>
      <c r="OQS122" s="5"/>
      <c r="OQT122" s="5"/>
      <c r="OQU122" s="5"/>
      <c r="OQV122" s="5"/>
      <c r="OQW122" s="5"/>
      <c r="OQX122" s="5"/>
      <c r="OQY122" s="5"/>
      <c r="OQZ122" s="5"/>
      <c r="ORA122" s="5"/>
      <c r="ORB122" s="5"/>
      <c r="ORC122" s="5"/>
      <c r="ORD122" s="5"/>
      <c r="ORE122" s="5"/>
      <c r="ORF122" s="5"/>
      <c r="ORG122" s="5"/>
      <c r="ORH122" s="5"/>
      <c r="ORI122" s="5"/>
      <c r="ORJ122" s="5"/>
      <c r="ORK122" s="5"/>
      <c r="ORL122" s="5"/>
      <c r="ORM122" s="5"/>
      <c r="ORN122" s="5"/>
      <c r="ORO122" s="5"/>
      <c r="ORP122" s="5"/>
      <c r="ORQ122" s="5"/>
      <c r="ORR122" s="5"/>
      <c r="ORS122" s="5"/>
      <c r="ORT122" s="5"/>
      <c r="ORU122" s="5"/>
      <c r="ORV122" s="5"/>
      <c r="ORW122" s="5"/>
      <c r="ORX122" s="5"/>
      <c r="ORY122" s="5"/>
      <c r="ORZ122" s="5"/>
      <c r="OSA122" s="5"/>
      <c r="OSB122" s="5"/>
      <c r="OSC122" s="5"/>
      <c r="OSD122" s="5"/>
      <c r="OSE122" s="5"/>
      <c r="OSF122" s="5"/>
      <c r="OSG122" s="5"/>
      <c r="OSH122" s="5"/>
      <c r="OSI122" s="5"/>
      <c r="OSJ122" s="5"/>
      <c r="OSK122" s="5"/>
      <c r="OSL122" s="5"/>
      <c r="OSM122" s="5"/>
      <c r="OSN122" s="5"/>
      <c r="OSO122" s="5"/>
      <c r="OSP122" s="5"/>
      <c r="OSQ122" s="5"/>
      <c r="OSR122" s="5"/>
      <c r="OSS122" s="5"/>
      <c r="OST122" s="5"/>
      <c r="OSU122" s="5"/>
      <c r="OSV122" s="5"/>
      <c r="OSW122" s="5"/>
      <c r="OSX122" s="5"/>
      <c r="OSY122" s="5"/>
      <c r="OSZ122" s="5"/>
      <c r="OTA122" s="5"/>
      <c r="OTB122" s="5"/>
      <c r="OTC122" s="5"/>
      <c r="OTD122" s="5"/>
      <c r="OTE122" s="5"/>
      <c r="OTF122" s="5"/>
      <c r="OTG122" s="5"/>
      <c r="OTH122" s="5"/>
      <c r="OTI122" s="5"/>
      <c r="OTJ122" s="5"/>
      <c r="OTK122" s="5"/>
      <c r="OTL122" s="5"/>
      <c r="OTM122" s="5"/>
      <c r="OTN122" s="5"/>
      <c r="OTO122" s="5"/>
      <c r="OTP122" s="5"/>
      <c r="OTQ122" s="5"/>
      <c r="OTR122" s="5"/>
      <c r="OTS122" s="5"/>
      <c r="OTT122" s="5"/>
      <c r="OTU122" s="5"/>
      <c r="OTV122" s="5"/>
      <c r="OTW122" s="5"/>
      <c r="OTX122" s="5"/>
      <c r="OTY122" s="5"/>
      <c r="OTZ122" s="5"/>
      <c r="OUA122" s="5"/>
      <c r="OUB122" s="5"/>
      <c r="OUC122" s="5"/>
      <c r="OUD122" s="5"/>
      <c r="OUE122" s="5"/>
      <c r="OUF122" s="5"/>
      <c r="OUG122" s="5"/>
      <c r="OUH122" s="5"/>
      <c r="OUI122" s="5"/>
      <c r="OUJ122" s="5"/>
      <c r="OUK122" s="5"/>
      <c r="OUL122" s="5"/>
      <c r="OUM122" s="5"/>
      <c r="OUN122" s="5"/>
      <c r="OUO122" s="5"/>
      <c r="OUP122" s="5"/>
      <c r="OUQ122" s="5"/>
      <c r="OUR122" s="5"/>
      <c r="OUS122" s="5"/>
      <c r="OUT122" s="5"/>
      <c r="OUU122" s="5"/>
      <c r="OUV122" s="5"/>
      <c r="OUW122" s="5"/>
      <c r="OUX122" s="5"/>
      <c r="OUY122" s="5"/>
      <c r="OUZ122" s="5"/>
      <c r="OVA122" s="5"/>
      <c r="OVB122" s="5"/>
      <c r="OVC122" s="5"/>
      <c r="OVD122" s="5"/>
      <c r="OVE122" s="5"/>
      <c r="OVF122" s="5"/>
      <c r="OVG122" s="5"/>
      <c r="OVH122" s="5"/>
      <c r="OVI122" s="5"/>
      <c r="OVJ122" s="5"/>
      <c r="OVK122" s="5"/>
      <c r="OVL122" s="5"/>
      <c r="OVM122" s="5"/>
      <c r="OVN122" s="5"/>
      <c r="OVO122" s="5"/>
      <c r="OVP122" s="5"/>
      <c r="OVQ122" s="5"/>
      <c r="OVR122" s="5"/>
      <c r="OVS122" s="5"/>
      <c r="OVT122" s="5"/>
      <c r="OVU122" s="5"/>
      <c r="OVV122" s="5"/>
      <c r="OVW122" s="5"/>
      <c r="OVX122" s="5"/>
      <c r="OVY122" s="5"/>
      <c r="OVZ122" s="5"/>
      <c r="OWA122" s="5"/>
      <c r="OWB122" s="5"/>
      <c r="OWC122" s="5"/>
      <c r="OWD122" s="5"/>
      <c r="OWE122" s="5"/>
      <c r="OWF122" s="5"/>
      <c r="OWG122" s="5"/>
      <c r="OWH122" s="5"/>
      <c r="OWI122" s="5"/>
      <c r="OWJ122" s="5"/>
      <c r="OWK122" s="5"/>
      <c r="OWL122" s="5"/>
      <c r="OWM122" s="5"/>
      <c r="OWN122" s="5"/>
      <c r="OWO122" s="5"/>
      <c r="OWP122" s="5"/>
      <c r="OWQ122" s="5"/>
      <c r="OWR122" s="5"/>
      <c r="OWS122" s="5"/>
      <c r="OWT122" s="5"/>
      <c r="OWU122" s="5"/>
      <c r="OWV122" s="5"/>
      <c r="OWW122" s="5"/>
      <c r="OWX122" s="5"/>
      <c r="OWY122" s="5"/>
      <c r="OWZ122" s="5"/>
      <c r="OXA122" s="5"/>
      <c r="OXB122" s="5"/>
      <c r="OXC122" s="5"/>
      <c r="OXD122" s="5"/>
      <c r="OXE122" s="5"/>
      <c r="OXF122" s="5"/>
      <c r="OXG122" s="5"/>
      <c r="OXH122" s="5"/>
      <c r="OXI122" s="5"/>
      <c r="OXJ122" s="5"/>
      <c r="OXK122" s="5"/>
      <c r="OXL122" s="5"/>
      <c r="OXM122" s="5"/>
      <c r="OXN122" s="5"/>
      <c r="OXO122" s="5"/>
      <c r="OXP122" s="5"/>
      <c r="OXQ122" s="5"/>
      <c r="OXR122" s="5"/>
      <c r="OXS122" s="5"/>
      <c r="OXT122" s="5"/>
      <c r="OXU122" s="5"/>
      <c r="OXV122" s="5"/>
      <c r="OXW122" s="5"/>
      <c r="OXX122" s="5"/>
      <c r="OXY122" s="5"/>
      <c r="OXZ122" s="5"/>
      <c r="OYA122" s="5"/>
      <c r="OYB122" s="5"/>
      <c r="OYC122" s="5"/>
      <c r="OYD122" s="5"/>
      <c r="OYE122" s="5"/>
      <c r="OYF122" s="5"/>
      <c r="OYG122" s="5"/>
      <c r="OYH122" s="5"/>
      <c r="OYI122" s="5"/>
      <c r="OYJ122" s="5"/>
      <c r="OYK122" s="5"/>
      <c r="OYL122" s="5"/>
      <c r="OYM122" s="5"/>
      <c r="OYN122" s="5"/>
      <c r="OYO122" s="5"/>
      <c r="OYP122" s="5"/>
      <c r="OYQ122" s="5"/>
      <c r="OYR122" s="5"/>
      <c r="OYS122" s="5"/>
      <c r="OYT122" s="5"/>
      <c r="OYU122" s="5"/>
      <c r="OYV122" s="5"/>
      <c r="OYW122" s="5"/>
      <c r="OYX122" s="5"/>
      <c r="OYY122" s="5"/>
      <c r="OYZ122" s="5"/>
      <c r="OZA122" s="5"/>
      <c r="OZB122" s="5"/>
      <c r="OZC122" s="5"/>
      <c r="OZD122" s="5"/>
      <c r="OZE122" s="5"/>
      <c r="OZF122" s="5"/>
      <c r="OZG122" s="5"/>
      <c r="OZH122" s="5"/>
      <c r="OZI122" s="5"/>
      <c r="OZJ122" s="5"/>
      <c r="OZK122" s="5"/>
      <c r="OZL122" s="5"/>
      <c r="OZM122" s="5"/>
      <c r="OZN122" s="5"/>
      <c r="OZO122" s="5"/>
      <c r="OZP122" s="5"/>
      <c r="OZQ122" s="5"/>
      <c r="OZR122" s="5"/>
      <c r="OZS122" s="5"/>
      <c r="OZT122" s="5"/>
      <c r="OZU122" s="5"/>
      <c r="OZV122" s="5"/>
      <c r="OZW122" s="5"/>
      <c r="OZX122" s="5"/>
      <c r="OZY122" s="5"/>
      <c r="OZZ122" s="5"/>
      <c r="PAA122" s="5"/>
      <c r="PAB122" s="5"/>
      <c r="PAC122" s="5"/>
      <c r="PAD122" s="5"/>
      <c r="PAE122" s="5"/>
      <c r="PAF122" s="5"/>
      <c r="PAG122" s="5"/>
      <c r="PAH122" s="5"/>
      <c r="PAI122" s="5"/>
      <c r="PAJ122" s="5"/>
      <c r="PAK122" s="5"/>
      <c r="PAL122" s="5"/>
      <c r="PAM122" s="5"/>
      <c r="PAN122" s="5"/>
      <c r="PAO122" s="5"/>
      <c r="PAP122" s="5"/>
      <c r="PAQ122" s="5"/>
      <c r="PAR122" s="5"/>
      <c r="PAS122" s="5"/>
      <c r="PAT122" s="5"/>
      <c r="PAU122" s="5"/>
      <c r="PAV122" s="5"/>
      <c r="PAW122" s="5"/>
      <c r="PAX122" s="5"/>
      <c r="PAY122" s="5"/>
      <c r="PAZ122" s="5"/>
      <c r="PBA122" s="5"/>
      <c r="PBB122" s="5"/>
      <c r="PBC122" s="5"/>
      <c r="PBD122" s="5"/>
      <c r="PBE122" s="5"/>
      <c r="PBF122" s="5"/>
      <c r="PBG122" s="5"/>
      <c r="PBH122" s="5"/>
      <c r="PBI122" s="5"/>
      <c r="PBJ122" s="5"/>
      <c r="PBK122" s="5"/>
      <c r="PBL122" s="5"/>
      <c r="PBM122" s="5"/>
      <c r="PBN122" s="5"/>
      <c r="PBO122" s="5"/>
      <c r="PBP122" s="5"/>
      <c r="PBQ122" s="5"/>
      <c r="PBR122" s="5"/>
      <c r="PBS122" s="5"/>
      <c r="PBT122" s="5"/>
      <c r="PBU122" s="5"/>
      <c r="PBV122" s="5"/>
      <c r="PBW122" s="5"/>
      <c r="PBX122" s="5"/>
      <c r="PBY122" s="5"/>
      <c r="PBZ122" s="5"/>
      <c r="PCA122" s="5"/>
      <c r="PCB122" s="5"/>
      <c r="PCC122" s="5"/>
      <c r="PCD122" s="5"/>
      <c r="PCE122" s="5"/>
      <c r="PCF122" s="5"/>
      <c r="PCG122" s="5"/>
      <c r="PCH122" s="5"/>
      <c r="PCI122" s="5"/>
      <c r="PCJ122" s="5"/>
      <c r="PCK122" s="5"/>
      <c r="PCL122" s="5"/>
      <c r="PCM122" s="5"/>
      <c r="PCN122" s="5"/>
      <c r="PCO122" s="5"/>
      <c r="PCP122" s="5"/>
      <c r="PCQ122" s="5"/>
      <c r="PCR122" s="5"/>
      <c r="PCS122" s="5"/>
      <c r="PCT122" s="5"/>
      <c r="PCU122" s="5"/>
      <c r="PCV122" s="5"/>
      <c r="PCW122" s="5"/>
      <c r="PCX122" s="5"/>
      <c r="PCY122" s="5"/>
      <c r="PCZ122" s="5"/>
      <c r="PDA122" s="5"/>
      <c r="PDB122" s="5"/>
      <c r="PDC122" s="5"/>
      <c r="PDD122" s="5"/>
      <c r="PDE122" s="5"/>
      <c r="PDF122" s="5"/>
      <c r="PDG122" s="5"/>
      <c r="PDH122" s="5"/>
      <c r="PDI122" s="5"/>
      <c r="PDJ122" s="5"/>
      <c r="PDK122" s="5"/>
      <c r="PDL122" s="5"/>
      <c r="PDM122" s="5"/>
      <c r="PDN122" s="5"/>
      <c r="PDO122" s="5"/>
      <c r="PDP122" s="5"/>
      <c r="PDQ122" s="5"/>
      <c r="PDR122" s="5"/>
      <c r="PDS122" s="5"/>
      <c r="PDT122" s="5"/>
      <c r="PDU122" s="5"/>
      <c r="PDV122" s="5"/>
      <c r="PDW122" s="5"/>
      <c r="PDX122" s="5"/>
      <c r="PDY122" s="5"/>
      <c r="PDZ122" s="5"/>
      <c r="PEA122" s="5"/>
      <c r="PEB122" s="5"/>
      <c r="PEC122" s="5"/>
      <c r="PED122" s="5"/>
      <c r="PEE122" s="5"/>
      <c r="PEF122" s="5"/>
      <c r="PEG122" s="5"/>
      <c r="PEH122" s="5"/>
      <c r="PEI122" s="5"/>
      <c r="PEJ122" s="5"/>
      <c r="PEK122" s="5"/>
      <c r="PEL122" s="5"/>
      <c r="PEM122" s="5"/>
      <c r="PEN122" s="5"/>
      <c r="PEO122" s="5"/>
      <c r="PEP122" s="5"/>
      <c r="PEQ122" s="5"/>
      <c r="PER122" s="5"/>
      <c r="PES122" s="5"/>
      <c r="PET122" s="5"/>
      <c r="PEU122" s="5"/>
      <c r="PEV122" s="5"/>
      <c r="PEW122" s="5"/>
      <c r="PEX122" s="5"/>
      <c r="PEY122" s="5"/>
      <c r="PEZ122" s="5"/>
      <c r="PFA122" s="5"/>
      <c r="PFB122" s="5"/>
      <c r="PFC122" s="5"/>
      <c r="PFD122" s="5"/>
      <c r="PFE122" s="5"/>
      <c r="PFF122" s="5"/>
      <c r="PFG122" s="5"/>
      <c r="PFH122" s="5"/>
      <c r="PFI122" s="5"/>
      <c r="PFJ122" s="5"/>
      <c r="PFK122" s="5"/>
      <c r="PFL122" s="5"/>
      <c r="PFM122" s="5"/>
      <c r="PFN122" s="5"/>
      <c r="PFO122" s="5"/>
      <c r="PFP122" s="5"/>
      <c r="PFQ122" s="5"/>
      <c r="PFR122" s="5"/>
      <c r="PFS122" s="5"/>
      <c r="PFT122" s="5"/>
      <c r="PFU122" s="5"/>
      <c r="PFV122" s="5"/>
      <c r="PFW122" s="5"/>
      <c r="PFX122" s="5"/>
      <c r="PFY122" s="5"/>
      <c r="PFZ122" s="5"/>
      <c r="PGA122" s="5"/>
      <c r="PGB122" s="5"/>
      <c r="PGC122" s="5"/>
      <c r="PGD122" s="5"/>
      <c r="PGE122" s="5"/>
      <c r="PGF122" s="5"/>
      <c r="PGG122" s="5"/>
      <c r="PGH122" s="5"/>
      <c r="PGI122" s="5"/>
      <c r="PGJ122" s="5"/>
      <c r="PGK122" s="5"/>
      <c r="PGL122" s="5"/>
      <c r="PGM122" s="5"/>
      <c r="PGN122" s="5"/>
      <c r="PGO122" s="5"/>
      <c r="PGP122" s="5"/>
      <c r="PGQ122" s="5"/>
      <c r="PGR122" s="5"/>
      <c r="PGS122" s="5"/>
      <c r="PGT122" s="5"/>
      <c r="PGU122" s="5"/>
      <c r="PGV122" s="5"/>
      <c r="PGW122" s="5"/>
      <c r="PGX122" s="5"/>
      <c r="PGY122" s="5"/>
      <c r="PGZ122" s="5"/>
      <c r="PHA122" s="5"/>
      <c r="PHB122" s="5"/>
      <c r="PHC122" s="5"/>
      <c r="PHD122" s="5"/>
      <c r="PHE122" s="5"/>
      <c r="PHF122" s="5"/>
      <c r="PHG122" s="5"/>
      <c r="PHH122" s="5"/>
      <c r="PHI122" s="5"/>
      <c r="PHJ122" s="5"/>
      <c r="PHK122" s="5"/>
      <c r="PHL122" s="5"/>
      <c r="PHM122" s="5"/>
      <c r="PHN122" s="5"/>
      <c r="PHO122" s="5"/>
      <c r="PHP122" s="5"/>
      <c r="PHQ122" s="5"/>
      <c r="PHR122" s="5"/>
      <c r="PHS122" s="5"/>
      <c r="PHT122" s="5"/>
      <c r="PHU122" s="5"/>
      <c r="PHV122" s="5"/>
      <c r="PHW122" s="5"/>
      <c r="PHX122" s="5"/>
      <c r="PHY122" s="5"/>
      <c r="PHZ122" s="5"/>
      <c r="PIA122" s="5"/>
      <c r="PIB122" s="5"/>
      <c r="PIC122" s="5"/>
      <c r="PID122" s="5"/>
      <c r="PIE122" s="5"/>
      <c r="PIF122" s="5"/>
      <c r="PIG122" s="5"/>
      <c r="PIH122" s="5"/>
      <c r="PII122" s="5"/>
      <c r="PIJ122" s="5"/>
      <c r="PIK122" s="5"/>
      <c r="PIL122" s="5"/>
      <c r="PIM122" s="5"/>
      <c r="PIN122" s="5"/>
      <c r="PIO122" s="5"/>
      <c r="PIP122" s="5"/>
      <c r="PIQ122" s="5"/>
      <c r="PIR122" s="5"/>
      <c r="PIS122" s="5"/>
      <c r="PIT122" s="5"/>
      <c r="PIU122" s="5"/>
      <c r="PIV122" s="5"/>
      <c r="PIW122" s="5"/>
      <c r="PIX122" s="5"/>
      <c r="PIY122" s="5"/>
      <c r="PIZ122" s="5"/>
      <c r="PJA122" s="5"/>
      <c r="PJB122" s="5"/>
      <c r="PJC122" s="5"/>
      <c r="PJD122" s="5"/>
      <c r="PJE122" s="5"/>
      <c r="PJF122" s="5"/>
      <c r="PJG122" s="5"/>
      <c r="PJH122" s="5"/>
      <c r="PJI122" s="5"/>
      <c r="PJJ122" s="5"/>
      <c r="PJK122" s="5"/>
      <c r="PJL122" s="5"/>
      <c r="PJM122" s="5"/>
      <c r="PJN122" s="5"/>
      <c r="PJO122" s="5"/>
      <c r="PJP122" s="5"/>
      <c r="PJQ122" s="5"/>
      <c r="PJR122" s="5"/>
      <c r="PJS122" s="5"/>
      <c r="PJT122" s="5"/>
      <c r="PJU122" s="5"/>
      <c r="PJV122" s="5"/>
      <c r="PJW122" s="5"/>
      <c r="PJX122" s="5"/>
      <c r="PJY122" s="5"/>
      <c r="PJZ122" s="5"/>
      <c r="PKA122" s="5"/>
      <c r="PKB122" s="5"/>
      <c r="PKC122" s="5"/>
      <c r="PKD122" s="5"/>
      <c r="PKE122" s="5"/>
      <c r="PKF122" s="5"/>
      <c r="PKG122" s="5"/>
      <c r="PKH122" s="5"/>
      <c r="PKI122" s="5"/>
      <c r="PKJ122" s="5"/>
      <c r="PKK122" s="5"/>
      <c r="PKL122" s="5"/>
      <c r="PKM122" s="5"/>
      <c r="PKN122" s="5"/>
      <c r="PKO122" s="5"/>
      <c r="PKP122" s="5"/>
      <c r="PKQ122" s="5"/>
      <c r="PKR122" s="5"/>
      <c r="PKS122" s="5"/>
      <c r="PKT122" s="5"/>
      <c r="PKU122" s="5"/>
      <c r="PKV122" s="5"/>
      <c r="PKW122" s="5"/>
      <c r="PKX122" s="5"/>
      <c r="PKY122" s="5"/>
      <c r="PKZ122" s="5"/>
      <c r="PLA122" s="5"/>
      <c r="PLB122" s="5"/>
      <c r="PLC122" s="5"/>
      <c r="PLD122" s="5"/>
      <c r="PLE122" s="5"/>
      <c r="PLF122" s="5"/>
      <c r="PLG122" s="5"/>
      <c r="PLH122" s="5"/>
      <c r="PLI122" s="5"/>
      <c r="PLJ122" s="5"/>
      <c r="PLK122" s="5"/>
      <c r="PLL122" s="5"/>
      <c r="PLM122" s="5"/>
      <c r="PLN122" s="5"/>
      <c r="PLO122" s="5"/>
      <c r="PLP122" s="5"/>
      <c r="PLQ122" s="5"/>
      <c r="PLR122" s="5"/>
      <c r="PLS122" s="5"/>
      <c r="PLT122" s="5"/>
      <c r="PLU122" s="5"/>
      <c r="PLV122" s="5"/>
      <c r="PLW122" s="5"/>
      <c r="PLX122" s="5"/>
      <c r="PLY122" s="5"/>
      <c r="PLZ122" s="5"/>
      <c r="PMA122" s="5"/>
      <c r="PMB122" s="5"/>
      <c r="PMC122" s="5"/>
      <c r="PMD122" s="5"/>
      <c r="PME122" s="5"/>
      <c r="PMF122" s="5"/>
      <c r="PMG122" s="5"/>
      <c r="PMH122" s="5"/>
      <c r="PMI122" s="5"/>
      <c r="PMJ122" s="5"/>
      <c r="PMK122" s="5"/>
      <c r="PML122" s="5"/>
      <c r="PMM122" s="5"/>
      <c r="PMN122" s="5"/>
      <c r="PMO122" s="5"/>
      <c r="PMP122" s="5"/>
      <c r="PMQ122" s="5"/>
      <c r="PMR122" s="5"/>
      <c r="PMS122" s="5"/>
      <c r="PMT122" s="5"/>
      <c r="PMU122" s="5"/>
      <c r="PMV122" s="5"/>
      <c r="PMW122" s="5"/>
      <c r="PMX122" s="5"/>
      <c r="PMY122" s="5"/>
      <c r="PMZ122" s="5"/>
      <c r="PNA122" s="5"/>
      <c r="PNB122" s="5"/>
      <c r="PNC122" s="5"/>
      <c r="PND122" s="5"/>
      <c r="PNE122" s="5"/>
      <c r="PNF122" s="5"/>
      <c r="PNG122" s="5"/>
      <c r="PNH122" s="5"/>
      <c r="PNI122" s="5"/>
      <c r="PNJ122" s="5"/>
      <c r="PNK122" s="5"/>
      <c r="PNL122" s="5"/>
      <c r="PNM122" s="5"/>
      <c r="PNN122" s="5"/>
      <c r="PNO122" s="5"/>
      <c r="PNP122" s="5"/>
      <c r="PNQ122" s="5"/>
      <c r="PNR122" s="5"/>
      <c r="PNS122" s="5"/>
      <c r="PNT122" s="5"/>
      <c r="PNU122" s="5"/>
      <c r="PNV122" s="5"/>
      <c r="PNW122" s="5"/>
      <c r="PNX122" s="5"/>
      <c r="PNY122" s="5"/>
      <c r="PNZ122" s="5"/>
      <c r="POA122" s="5"/>
      <c r="POB122" s="5"/>
      <c r="POC122" s="5"/>
      <c r="POD122" s="5"/>
      <c r="POE122" s="5"/>
      <c r="POF122" s="5"/>
      <c r="POG122" s="5"/>
      <c r="POH122" s="5"/>
      <c r="POI122" s="5"/>
      <c r="POJ122" s="5"/>
      <c r="POK122" s="5"/>
      <c r="POL122" s="5"/>
      <c r="POM122" s="5"/>
      <c r="PON122" s="5"/>
      <c r="POO122" s="5"/>
      <c r="POP122" s="5"/>
      <c r="POQ122" s="5"/>
      <c r="POR122" s="5"/>
      <c r="POS122" s="5"/>
      <c r="POT122" s="5"/>
      <c r="POU122" s="5"/>
      <c r="POV122" s="5"/>
      <c r="POW122" s="5"/>
      <c r="POX122" s="5"/>
      <c r="POY122" s="5"/>
      <c r="POZ122" s="5"/>
      <c r="PPA122" s="5"/>
      <c r="PPB122" s="5"/>
      <c r="PPC122" s="5"/>
      <c r="PPD122" s="5"/>
      <c r="PPE122" s="5"/>
      <c r="PPF122" s="5"/>
      <c r="PPG122" s="5"/>
      <c r="PPH122" s="5"/>
      <c r="PPI122" s="5"/>
      <c r="PPJ122" s="5"/>
      <c r="PPK122" s="5"/>
      <c r="PPL122" s="5"/>
      <c r="PPM122" s="5"/>
      <c r="PPN122" s="5"/>
      <c r="PPO122" s="5"/>
      <c r="PPP122" s="5"/>
      <c r="PPQ122" s="5"/>
      <c r="PPR122" s="5"/>
      <c r="PPS122" s="5"/>
      <c r="PPT122" s="5"/>
      <c r="PPU122" s="5"/>
      <c r="PPV122" s="5"/>
      <c r="PPW122" s="5"/>
      <c r="PPX122" s="5"/>
      <c r="PPY122" s="5"/>
      <c r="PPZ122" s="5"/>
      <c r="PQA122" s="5"/>
      <c r="PQB122" s="5"/>
      <c r="PQC122" s="5"/>
      <c r="PQD122" s="5"/>
      <c r="PQE122" s="5"/>
      <c r="PQF122" s="5"/>
      <c r="PQG122" s="5"/>
      <c r="PQH122" s="5"/>
      <c r="PQI122" s="5"/>
      <c r="PQJ122" s="5"/>
      <c r="PQK122" s="5"/>
      <c r="PQL122" s="5"/>
      <c r="PQM122" s="5"/>
      <c r="PQN122" s="5"/>
      <c r="PQO122" s="5"/>
      <c r="PQP122" s="5"/>
      <c r="PQQ122" s="5"/>
      <c r="PQR122" s="5"/>
      <c r="PQS122" s="5"/>
      <c r="PQT122" s="5"/>
      <c r="PQU122" s="5"/>
      <c r="PQV122" s="5"/>
      <c r="PQW122" s="5"/>
      <c r="PQX122" s="5"/>
      <c r="PQY122" s="5"/>
      <c r="PQZ122" s="5"/>
      <c r="PRA122" s="5"/>
      <c r="PRB122" s="5"/>
      <c r="PRC122" s="5"/>
      <c r="PRD122" s="5"/>
      <c r="PRE122" s="5"/>
      <c r="PRF122" s="5"/>
      <c r="PRG122" s="5"/>
      <c r="PRH122" s="5"/>
      <c r="PRI122" s="5"/>
      <c r="PRJ122" s="5"/>
      <c r="PRK122" s="5"/>
      <c r="PRL122" s="5"/>
      <c r="PRM122" s="5"/>
      <c r="PRN122" s="5"/>
      <c r="PRO122" s="5"/>
      <c r="PRP122" s="5"/>
      <c r="PRQ122" s="5"/>
      <c r="PRR122" s="5"/>
      <c r="PRS122" s="5"/>
      <c r="PRT122" s="5"/>
      <c r="PRU122" s="5"/>
      <c r="PRV122" s="5"/>
      <c r="PRW122" s="5"/>
      <c r="PRX122" s="5"/>
      <c r="PRY122" s="5"/>
      <c r="PRZ122" s="5"/>
      <c r="PSA122" s="5"/>
      <c r="PSB122" s="5"/>
      <c r="PSC122" s="5"/>
      <c r="PSD122" s="5"/>
      <c r="PSE122" s="5"/>
      <c r="PSF122" s="5"/>
      <c r="PSG122" s="5"/>
      <c r="PSH122" s="5"/>
      <c r="PSI122" s="5"/>
      <c r="PSJ122" s="5"/>
      <c r="PSK122" s="5"/>
      <c r="PSL122" s="5"/>
      <c r="PSM122" s="5"/>
      <c r="PSN122" s="5"/>
      <c r="PSO122" s="5"/>
      <c r="PSP122" s="5"/>
      <c r="PSQ122" s="5"/>
      <c r="PSR122" s="5"/>
      <c r="PSS122" s="5"/>
      <c r="PST122" s="5"/>
      <c r="PSU122" s="5"/>
      <c r="PSV122" s="5"/>
      <c r="PSW122" s="5"/>
      <c r="PSX122" s="5"/>
      <c r="PSY122" s="5"/>
      <c r="PSZ122" s="5"/>
      <c r="PTA122" s="5"/>
      <c r="PTB122" s="5"/>
      <c r="PTC122" s="5"/>
      <c r="PTD122" s="5"/>
      <c r="PTE122" s="5"/>
      <c r="PTF122" s="5"/>
      <c r="PTG122" s="5"/>
      <c r="PTH122" s="5"/>
      <c r="PTI122" s="5"/>
      <c r="PTJ122" s="5"/>
      <c r="PTK122" s="5"/>
      <c r="PTL122" s="5"/>
      <c r="PTM122" s="5"/>
      <c r="PTN122" s="5"/>
      <c r="PTO122" s="5"/>
      <c r="PTP122" s="5"/>
      <c r="PTQ122" s="5"/>
      <c r="PTR122" s="5"/>
      <c r="PTS122" s="5"/>
      <c r="PTT122" s="5"/>
      <c r="PTU122" s="5"/>
      <c r="PTV122" s="5"/>
      <c r="PTW122" s="5"/>
      <c r="PTX122" s="5"/>
      <c r="PTY122" s="5"/>
      <c r="PTZ122" s="5"/>
      <c r="PUA122" s="5"/>
      <c r="PUB122" s="5"/>
      <c r="PUC122" s="5"/>
      <c r="PUD122" s="5"/>
      <c r="PUE122" s="5"/>
      <c r="PUF122" s="5"/>
      <c r="PUG122" s="5"/>
      <c r="PUH122" s="5"/>
      <c r="PUI122" s="5"/>
      <c r="PUJ122" s="5"/>
      <c r="PUK122" s="5"/>
      <c r="PUL122" s="5"/>
      <c r="PUM122" s="5"/>
      <c r="PUN122" s="5"/>
      <c r="PUO122" s="5"/>
      <c r="PUP122" s="5"/>
      <c r="PUQ122" s="5"/>
      <c r="PUR122" s="5"/>
      <c r="PUS122" s="5"/>
      <c r="PUT122" s="5"/>
      <c r="PUU122" s="5"/>
      <c r="PUV122" s="5"/>
      <c r="PUW122" s="5"/>
      <c r="PUX122" s="5"/>
      <c r="PUY122" s="5"/>
      <c r="PUZ122" s="5"/>
      <c r="PVA122" s="5"/>
      <c r="PVB122" s="5"/>
      <c r="PVC122" s="5"/>
      <c r="PVD122" s="5"/>
      <c r="PVE122" s="5"/>
      <c r="PVF122" s="5"/>
      <c r="PVG122" s="5"/>
      <c r="PVH122" s="5"/>
      <c r="PVI122" s="5"/>
      <c r="PVJ122" s="5"/>
      <c r="PVK122" s="5"/>
      <c r="PVL122" s="5"/>
      <c r="PVM122" s="5"/>
      <c r="PVN122" s="5"/>
      <c r="PVO122" s="5"/>
      <c r="PVP122" s="5"/>
      <c r="PVQ122" s="5"/>
      <c r="PVR122" s="5"/>
      <c r="PVS122" s="5"/>
      <c r="PVT122" s="5"/>
      <c r="PVU122" s="5"/>
      <c r="PVV122" s="5"/>
      <c r="PVW122" s="5"/>
      <c r="PVX122" s="5"/>
      <c r="PVY122" s="5"/>
      <c r="PVZ122" s="5"/>
      <c r="PWA122" s="5"/>
      <c r="PWB122" s="5"/>
      <c r="PWC122" s="5"/>
      <c r="PWD122" s="5"/>
      <c r="PWE122" s="5"/>
      <c r="PWF122" s="5"/>
      <c r="PWG122" s="5"/>
      <c r="PWH122" s="5"/>
      <c r="PWI122" s="5"/>
      <c r="PWJ122" s="5"/>
      <c r="PWK122" s="5"/>
      <c r="PWL122" s="5"/>
      <c r="PWM122" s="5"/>
      <c r="PWN122" s="5"/>
      <c r="PWO122" s="5"/>
      <c r="PWP122" s="5"/>
      <c r="PWQ122" s="5"/>
      <c r="PWR122" s="5"/>
      <c r="PWS122" s="5"/>
      <c r="PWT122" s="5"/>
      <c r="PWU122" s="5"/>
      <c r="PWV122" s="5"/>
      <c r="PWW122" s="5"/>
      <c r="PWX122" s="5"/>
      <c r="PWY122" s="5"/>
      <c r="PWZ122" s="5"/>
      <c r="PXA122" s="5"/>
      <c r="PXB122" s="5"/>
      <c r="PXC122" s="5"/>
      <c r="PXD122" s="5"/>
      <c r="PXE122" s="5"/>
      <c r="PXF122" s="5"/>
      <c r="PXG122" s="5"/>
      <c r="PXH122" s="5"/>
      <c r="PXI122" s="5"/>
      <c r="PXJ122" s="5"/>
      <c r="PXK122" s="5"/>
      <c r="PXL122" s="5"/>
      <c r="PXM122" s="5"/>
      <c r="PXN122" s="5"/>
      <c r="PXO122" s="5"/>
      <c r="PXP122" s="5"/>
      <c r="PXQ122" s="5"/>
      <c r="PXR122" s="5"/>
      <c r="PXS122" s="5"/>
      <c r="PXT122" s="5"/>
      <c r="PXU122" s="5"/>
      <c r="PXV122" s="5"/>
      <c r="PXW122" s="5"/>
      <c r="PXX122" s="5"/>
      <c r="PXY122" s="5"/>
      <c r="PXZ122" s="5"/>
      <c r="PYA122" s="5"/>
      <c r="PYB122" s="5"/>
      <c r="PYC122" s="5"/>
      <c r="PYD122" s="5"/>
      <c r="PYE122" s="5"/>
      <c r="PYF122" s="5"/>
      <c r="PYG122" s="5"/>
      <c r="PYH122" s="5"/>
      <c r="PYI122" s="5"/>
      <c r="PYJ122" s="5"/>
      <c r="PYK122" s="5"/>
      <c r="PYL122" s="5"/>
      <c r="PYM122" s="5"/>
      <c r="PYN122" s="5"/>
      <c r="PYO122" s="5"/>
      <c r="PYP122" s="5"/>
      <c r="PYQ122" s="5"/>
      <c r="PYR122" s="5"/>
      <c r="PYS122" s="5"/>
      <c r="PYT122" s="5"/>
      <c r="PYU122" s="5"/>
      <c r="PYV122" s="5"/>
      <c r="PYW122" s="5"/>
      <c r="PYX122" s="5"/>
      <c r="PYY122" s="5"/>
      <c r="PYZ122" s="5"/>
      <c r="PZA122" s="5"/>
      <c r="PZB122" s="5"/>
      <c r="PZC122" s="5"/>
      <c r="PZD122" s="5"/>
      <c r="PZE122" s="5"/>
      <c r="PZF122" s="5"/>
      <c r="PZG122" s="5"/>
      <c r="PZH122" s="5"/>
      <c r="PZI122" s="5"/>
      <c r="PZJ122" s="5"/>
      <c r="PZK122" s="5"/>
      <c r="PZL122" s="5"/>
      <c r="PZM122" s="5"/>
      <c r="PZN122" s="5"/>
      <c r="PZO122" s="5"/>
      <c r="PZP122" s="5"/>
      <c r="PZQ122" s="5"/>
      <c r="PZR122" s="5"/>
      <c r="PZS122" s="5"/>
      <c r="PZT122" s="5"/>
      <c r="PZU122" s="5"/>
      <c r="PZV122" s="5"/>
      <c r="PZW122" s="5"/>
      <c r="PZX122" s="5"/>
      <c r="PZY122" s="5"/>
      <c r="PZZ122" s="5"/>
      <c r="QAA122" s="5"/>
      <c r="QAB122" s="5"/>
      <c r="QAC122" s="5"/>
      <c r="QAD122" s="5"/>
      <c r="QAE122" s="5"/>
      <c r="QAF122" s="5"/>
      <c r="QAG122" s="5"/>
      <c r="QAH122" s="5"/>
      <c r="QAI122" s="5"/>
      <c r="QAJ122" s="5"/>
      <c r="QAK122" s="5"/>
      <c r="QAL122" s="5"/>
      <c r="QAM122" s="5"/>
      <c r="QAN122" s="5"/>
      <c r="QAO122" s="5"/>
      <c r="QAP122" s="5"/>
      <c r="QAQ122" s="5"/>
      <c r="QAR122" s="5"/>
      <c r="QAS122" s="5"/>
      <c r="QAT122" s="5"/>
      <c r="QAU122" s="5"/>
      <c r="QAV122" s="5"/>
      <c r="QAW122" s="5"/>
      <c r="QAX122" s="5"/>
      <c r="QAY122" s="5"/>
      <c r="QAZ122" s="5"/>
      <c r="QBA122" s="5"/>
      <c r="QBB122" s="5"/>
      <c r="QBC122" s="5"/>
      <c r="QBD122" s="5"/>
      <c r="QBE122" s="5"/>
      <c r="QBF122" s="5"/>
      <c r="QBG122" s="5"/>
      <c r="QBH122" s="5"/>
      <c r="QBI122" s="5"/>
      <c r="QBJ122" s="5"/>
      <c r="QBK122" s="5"/>
      <c r="QBL122" s="5"/>
      <c r="QBM122" s="5"/>
      <c r="QBN122" s="5"/>
      <c r="QBO122" s="5"/>
      <c r="QBP122" s="5"/>
      <c r="QBQ122" s="5"/>
      <c r="QBR122" s="5"/>
      <c r="QBS122" s="5"/>
      <c r="QBT122" s="5"/>
      <c r="QBU122" s="5"/>
      <c r="QBV122" s="5"/>
      <c r="QBW122" s="5"/>
      <c r="QBX122" s="5"/>
      <c r="QBY122" s="5"/>
      <c r="QBZ122" s="5"/>
      <c r="QCA122" s="5"/>
      <c r="QCB122" s="5"/>
      <c r="QCC122" s="5"/>
      <c r="QCD122" s="5"/>
      <c r="QCE122" s="5"/>
      <c r="QCF122" s="5"/>
      <c r="QCG122" s="5"/>
      <c r="QCH122" s="5"/>
      <c r="QCI122" s="5"/>
      <c r="QCJ122" s="5"/>
      <c r="QCK122" s="5"/>
      <c r="QCL122" s="5"/>
      <c r="QCM122" s="5"/>
      <c r="QCN122" s="5"/>
      <c r="QCO122" s="5"/>
      <c r="QCP122" s="5"/>
      <c r="QCQ122" s="5"/>
      <c r="QCR122" s="5"/>
      <c r="QCS122" s="5"/>
      <c r="QCT122" s="5"/>
      <c r="QCU122" s="5"/>
      <c r="QCV122" s="5"/>
      <c r="QCW122" s="5"/>
      <c r="QCX122" s="5"/>
      <c r="QCY122" s="5"/>
      <c r="QCZ122" s="5"/>
      <c r="QDA122" s="5"/>
      <c r="QDB122" s="5"/>
      <c r="QDC122" s="5"/>
      <c r="QDD122" s="5"/>
      <c r="QDE122" s="5"/>
      <c r="QDF122" s="5"/>
      <c r="QDG122" s="5"/>
      <c r="QDH122" s="5"/>
      <c r="QDI122" s="5"/>
      <c r="QDJ122" s="5"/>
      <c r="QDK122" s="5"/>
      <c r="QDL122" s="5"/>
      <c r="QDM122" s="5"/>
      <c r="QDN122" s="5"/>
      <c r="QDO122" s="5"/>
      <c r="QDP122" s="5"/>
      <c r="QDQ122" s="5"/>
      <c r="QDR122" s="5"/>
      <c r="QDS122" s="5"/>
      <c r="QDT122" s="5"/>
      <c r="QDU122" s="5"/>
      <c r="QDV122" s="5"/>
      <c r="QDW122" s="5"/>
      <c r="QDX122" s="5"/>
      <c r="QDY122" s="5"/>
      <c r="QDZ122" s="5"/>
      <c r="QEA122" s="5"/>
      <c r="QEB122" s="5"/>
      <c r="QEC122" s="5"/>
      <c r="QED122" s="5"/>
      <c r="QEE122" s="5"/>
      <c r="QEF122" s="5"/>
      <c r="QEG122" s="5"/>
      <c r="QEH122" s="5"/>
      <c r="QEI122" s="5"/>
      <c r="QEJ122" s="5"/>
      <c r="QEK122" s="5"/>
      <c r="QEL122" s="5"/>
      <c r="QEM122" s="5"/>
      <c r="QEN122" s="5"/>
      <c r="QEO122" s="5"/>
      <c r="QEP122" s="5"/>
      <c r="QEQ122" s="5"/>
      <c r="QER122" s="5"/>
      <c r="QES122" s="5"/>
      <c r="QET122" s="5"/>
      <c r="QEU122" s="5"/>
      <c r="QEV122" s="5"/>
      <c r="QEW122" s="5"/>
      <c r="QEX122" s="5"/>
      <c r="QEY122" s="5"/>
      <c r="QEZ122" s="5"/>
      <c r="QFA122" s="5"/>
      <c r="QFB122" s="5"/>
      <c r="QFC122" s="5"/>
      <c r="QFD122" s="5"/>
      <c r="QFE122" s="5"/>
      <c r="QFF122" s="5"/>
      <c r="QFG122" s="5"/>
      <c r="QFH122" s="5"/>
      <c r="QFI122" s="5"/>
      <c r="QFJ122" s="5"/>
      <c r="QFK122" s="5"/>
      <c r="QFL122" s="5"/>
      <c r="QFM122" s="5"/>
      <c r="QFN122" s="5"/>
      <c r="QFO122" s="5"/>
      <c r="QFP122" s="5"/>
      <c r="QFQ122" s="5"/>
      <c r="QFR122" s="5"/>
      <c r="QFS122" s="5"/>
      <c r="QFT122" s="5"/>
      <c r="QFU122" s="5"/>
      <c r="QFV122" s="5"/>
      <c r="QFW122" s="5"/>
      <c r="QFX122" s="5"/>
      <c r="QFY122" s="5"/>
      <c r="QFZ122" s="5"/>
      <c r="QGA122" s="5"/>
      <c r="QGB122" s="5"/>
      <c r="QGC122" s="5"/>
      <c r="QGD122" s="5"/>
      <c r="QGE122" s="5"/>
      <c r="QGF122" s="5"/>
      <c r="QGG122" s="5"/>
      <c r="QGH122" s="5"/>
      <c r="QGI122" s="5"/>
      <c r="QGJ122" s="5"/>
      <c r="QGK122" s="5"/>
      <c r="QGL122" s="5"/>
      <c r="QGM122" s="5"/>
      <c r="QGN122" s="5"/>
      <c r="QGO122" s="5"/>
      <c r="QGP122" s="5"/>
      <c r="QGQ122" s="5"/>
      <c r="QGR122" s="5"/>
      <c r="QGS122" s="5"/>
      <c r="QGT122" s="5"/>
      <c r="QGU122" s="5"/>
      <c r="QGV122" s="5"/>
      <c r="QGW122" s="5"/>
      <c r="QGX122" s="5"/>
      <c r="QGY122" s="5"/>
      <c r="QGZ122" s="5"/>
      <c r="QHA122" s="5"/>
      <c r="QHB122" s="5"/>
      <c r="QHC122" s="5"/>
      <c r="QHD122" s="5"/>
      <c r="QHE122" s="5"/>
      <c r="QHF122" s="5"/>
      <c r="QHG122" s="5"/>
      <c r="QHH122" s="5"/>
      <c r="QHI122" s="5"/>
      <c r="QHJ122" s="5"/>
      <c r="QHK122" s="5"/>
      <c r="QHL122" s="5"/>
      <c r="QHM122" s="5"/>
      <c r="QHN122" s="5"/>
      <c r="QHO122" s="5"/>
      <c r="QHP122" s="5"/>
      <c r="QHQ122" s="5"/>
      <c r="QHR122" s="5"/>
      <c r="QHS122" s="5"/>
      <c r="QHT122" s="5"/>
      <c r="QHU122" s="5"/>
      <c r="QHV122" s="5"/>
      <c r="QHW122" s="5"/>
      <c r="QHX122" s="5"/>
      <c r="QHY122" s="5"/>
      <c r="QHZ122" s="5"/>
      <c r="QIA122" s="5"/>
      <c r="QIB122" s="5"/>
      <c r="QIC122" s="5"/>
      <c r="QID122" s="5"/>
      <c r="QIE122" s="5"/>
      <c r="QIF122" s="5"/>
      <c r="QIG122" s="5"/>
      <c r="QIH122" s="5"/>
      <c r="QII122" s="5"/>
      <c r="QIJ122" s="5"/>
      <c r="QIK122" s="5"/>
      <c r="QIL122" s="5"/>
      <c r="QIM122" s="5"/>
      <c r="QIN122" s="5"/>
      <c r="QIO122" s="5"/>
      <c r="QIP122" s="5"/>
      <c r="QIQ122" s="5"/>
      <c r="QIR122" s="5"/>
      <c r="QIS122" s="5"/>
      <c r="QIT122" s="5"/>
      <c r="QIU122" s="5"/>
      <c r="QIV122" s="5"/>
      <c r="QIW122" s="5"/>
      <c r="QIX122" s="5"/>
      <c r="QIY122" s="5"/>
      <c r="QIZ122" s="5"/>
      <c r="QJA122" s="5"/>
      <c r="QJB122" s="5"/>
      <c r="QJC122" s="5"/>
      <c r="QJD122" s="5"/>
      <c r="QJE122" s="5"/>
      <c r="QJF122" s="5"/>
      <c r="QJG122" s="5"/>
      <c r="QJH122" s="5"/>
      <c r="QJI122" s="5"/>
      <c r="QJJ122" s="5"/>
      <c r="QJK122" s="5"/>
      <c r="QJL122" s="5"/>
      <c r="QJM122" s="5"/>
      <c r="QJN122" s="5"/>
      <c r="QJO122" s="5"/>
      <c r="QJP122" s="5"/>
      <c r="QJQ122" s="5"/>
      <c r="QJR122" s="5"/>
      <c r="QJS122" s="5"/>
      <c r="QJT122" s="5"/>
      <c r="QJU122" s="5"/>
      <c r="QJV122" s="5"/>
      <c r="QJW122" s="5"/>
      <c r="QJX122" s="5"/>
      <c r="QJY122" s="5"/>
      <c r="QJZ122" s="5"/>
      <c r="QKA122" s="5"/>
      <c r="QKB122" s="5"/>
      <c r="QKC122" s="5"/>
      <c r="QKD122" s="5"/>
      <c r="QKE122" s="5"/>
      <c r="QKF122" s="5"/>
      <c r="QKG122" s="5"/>
      <c r="QKH122" s="5"/>
      <c r="QKI122" s="5"/>
      <c r="QKJ122" s="5"/>
      <c r="QKK122" s="5"/>
      <c r="QKL122" s="5"/>
      <c r="QKM122" s="5"/>
      <c r="QKN122" s="5"/>
      <c r="QKO122" s="5"/>
      <c r="QKP122" s="5"/>
      <c r="QKQ122" s="5"/>
      <c r="QKR122" s="5"/>
      <c r="QKS122" s="5"/>
      <c r="QKT122" s="5"/>
      <c r="QKU122" s="5"/>
      <c r="QKV122" s="5"/>
      <c r="QKW122" s="5"/>
      <c r="QKX122" s="5"/>
      <c r="QKY122" s="5"/>
      <c r="QKZ122" s="5"/>
      <c r="QLA122" s="5"/>
      <c r="QLB122" s="5"/>
      <c r="QLC122" s="5"/>
      <c r="QLD122" s="5"/>
      <c r="QLE122" s="5"/>
      <c r="QLF122" s="5"/>
      <c r="QLG122" s="5"/>
      <c r="QLH122" s="5"/>
      <c r="QLI122" s="5"/>
      <c r="QLJ122" s="5"/>
      <c r="QLK122" s="5"/>
      <c r="QLL122" s="5"/>
      <c r="QLM122" s="5"/>
      <c r="QLN122" s="5"/>
      <c r="QLO122" s="5"/>
      <c r="QLP122" s="5"/>
      <c r="QLQ122" s="5"/>
      <c r="QLR122" s="5"/>
      <c r="QLS122" s="5"/>
      <c r="QLT122" s="5"/>
      <c r="QLU122" s="5"/>
      <c r="QLV122" s="5"/>
      <c r="QLW122" s="5"/>
      <c r="QLX122" s="5"/>
      <c r="QLY122" s="5"/>
      <c r="QLZ122" s="5"/>
      <c r="QMA122" s="5"/>
      <c r="QMB122" s="5"/>
      <c r="QMC122" s="5"/>
      <c r="QMD122" s="5"/>
      <c r="QME122" s="5"/>
      <c r="QMF122" s="5"/>
      <c r="QMG122" s="5"/>
      <c r="QMH122" s="5"/>
      <c r="QMI122" s="5"/>
      <c r="QMJ122" s="5"/>
      <c r="QMK122" s="5"/>
      <c r="QML122" s="5"/>
      <c r="QMM122" s="5"/>
      <c r="QMN122" s="5"/>
      <c r="QMO122" s="5"/>
      <c r="QMP122" s="5"/>
      <c r="QMQ122" s="5"/>
      <c r="QMR122" s="5"/>
      <c r="QMS122" s="5"/>
      <c r="QMT122" s="5"/>
      <c r="QMU122" s="5"/>
      <c r="QMV122" s="5"/>
      <c r="QMW122" s="5"/>
      <c r="QMX122" s="5"/>
      <c r="QMY122" s="5"/>
      <c r="QMZ122" s="5"/>
      <c r="QNA122" s="5"/>
      <c r="QNB122" s="5"/>
      <c r="QNC122" s="5"/>
      <c r="QND122" s="5"/>
      <c r="QNE122" s="5"/>
      <c r="QNF122" s="5"/>
      <c r="QNG122" s="5"/>
      <c r="QNH122" s="5"/>
      <c r="QNI122" s="5"/>
      <c r="QNJ122" s="5"/>
      <c r="QNK122" s="5"/>
      <c r="QNL122" s="5"/>
      <c r="QNM122" s="5"/>
      <c r="QNN122" s="5"/>
      <c r="QNO122" s="5"/>
      <c r="QNP122" s="5"/>
      <c r="QNQ122" s="5"/>
      <c r="QNR122" s="5"/>
      <c r="QNS122" s="5"/>
      <c r="QNT122" s="5"/>
      <c r="QNU122" s="5"/>
      <c r="QNV122" s="5"/>
      <c r="QNW122" s="5"/>
      <c r="QNX122" s="5"/>
      <c r="QNY122" s="5"/>
      <c r="QNZ122" s="5"/>
      <c r="QOA122" s="5"/>
      <c r="QOB122" s="5"/>
      <c r="QOC122" s="5"/>
      <c r="QOD122" s="5"/>
      <c r="QOE122" s="5"/>
      <c r="QOF122" s="5"/>
      <c r="QOG122" s="5"/>
      <c r="QOH122" s="5"/>
      <c r="QOI122" s="5"/>
      <c r="QOJ122" s="5"/>
      <c r="QOK122" s="5"/>
      <c r="QOL122" s="5"/>
      <c r="QOM122" s="5"/>
      <c r="QON122" s="5"/>
      <c r="QOO122" s="5"/>
      <c r="QOP122" s="5"/>
      <c r="QOQ122" s="5"/>
      <c r="QOR122" s="5"/>
      <c r="QOS122" s="5"/>
      <c r="QOT122" s="5"/>
      <c r="QOU122" s="5"/>
      <c r="QOV122" s="5"/>
      <c r="QOW122" s="5"/>
      <c r="QOX122" s="5"/>
      <c r="QOY122" s="5"/>
      <c r="QOZ122" s="5"/>
      <c r="QPA122" s="5"/>
      <c r="QPB122" s="5"/>
      <c r="QPC122" s="5"/>
      <c r="QPD122" s="5"/>
      <c r="QPE122" s="5"/>
      <c r="QPF122" s="5"/>
      <c r="QPG122" s="5"/>
      <c r="QPH122" s="5"/>
      <c r="QPI122" s="5"/>
      <c r="QPJ122" s="5"/>
      <c r="QPK122" s="5"/>
      <c r="QPL122" s="5"/>
      <c r="QPM122" s="5"/>
      <c r="QPN122" s="5"/>
      <c r="QPO122" s="5"/>
      <c r="QPP122" s="5"/>
      <c r="QPQ122" s="5"/>
      <c r="QPR122" s="5"/>
      <c r="QPS122" s="5"/>
      <c r="QPT122" s="5"/>
      <c r="QPU122" s="5"/>
      <c r="QPV122" s="5"/>
      <c r="QPW122" s="5"/>
      <c r="QPX122" s="5"/>
      <c r="QPY122" s="5"/>
      <c r="QPZ122" s="5"/>
      <c r="QQA122" s="5"/>
      <c r="QQB122" s="5"/>
      <c r="QQC122" s="5"/>
      <c r="QQD122" s="5"/>
      <c r="QQE122" s="5"/>
      <c r="QQF122" s="5"/>
      <c r="QQG122" s="5"/>
      <c r="QQH122" s="5"/>
      <c r="QQI122" s="5"/>
      <c r="QQJ122" s="5"/>
      <c r="QQK122" s="5"/>
      <c r="QQL122" s="5"/>
      <c r="QQM122" s="5"/>
      <c r="QQN122" s="5"/>
      <c r="QQO122" s="5"/>
      <c r="QQP122" s="5"/>
      <c r="QQQ122" s="5"/>
      <c r="QQR122" s="5"/>
      <c r="QQS122" s="5"/>
      <c r="QQT122" s="5"/>
      <c r="QQU122" s="5"/>
      <c r="QQV122" s="5"/>
      <c r="QQW122" s="5"/>
      <c r="QQX122" s="5"/>
      <c r="QQY122" s="5"/>
      <c r="QQZ122" s="5"/>
      <c r="QRA122" s="5"/>
      <c r="QRB122" s="5"/>
      <c r="QRC122" s="5"/>
      <c r="QRD122" s="5"/>
      <c r="QRE122" s="5"/>
      <c r="QRF122" s="5"/>
      <c r="QRG122" s="5"/>
      <c r="QRH122" s="5"/>
      <c r="QRI122" s="5"/>
      <c r="QRJ122" s="5"/>
      <c r="QRK122" s="5"/>
      <c r="QRL122" s="5"/>
      <c r="QRM122" s="5"/>
      <c r="QRN122" s="5"/>
      <c r="QRO122" s="5"/>
      <c r="QRP122" s="5"/>
      <c r="QRQ122" s="5"/>
      <c r="QRR122" s="5"/>
      <c r="QRS122" s="5"/>
      <c r="QRT122" s="5"/>
      <c r="QRU122" s="5"/>
      <c r="QRV122" s="5"/>
      <c r="QRW122" s="5"/>
      <c r="QRX122" s="5"/>
      <c r="QRY122" s="5"/>
      <c r="QRZ122" s="5"/>
      <c r="QSA122" s="5"/>
      <c r="QSB122" s="5"/>
      <c r="QSC122" s="5"/>
      <c r="QSD122" s="5"/>
      <c r="QSE122" s="5"/>
      <c r="QSF122" s="5"/>
      <c r="QSG122" s="5"/>
      <c r="QSH122" s="5"/>
      <c r="QSI122" s="5"/>
      <c r="QSJ122" s="5"/>
      <c r="QSK122" s="5"/>
      <c r="QSL122" s="5"/>
      <c r="QSM122" s="5"/>
      <c r="QSN122" s="5"/>
      <c r="QSO122" s="5"/>
      <c r="QSP122" s="5"/>
      <c r="QSQ122" s="5"/>
      <c r="QSR122" s="5"/>
      <c r="QSS122" s="5"/>
      <c r="QST122" s="5"/>
      <c r="QSU122" s="5"/>
      <c r="QSV122" s="5"/>
      <c r="QSW122" s="5"/>
      <c r="QSX122" s="5"/>
      <c r="QSY122" s="5"/>
      <c r="QSZ122" s="5"/>
      <c r="QTA122" s="5"/>
      <c r="QTB122" s="5"/>
      <c r="QTC122" s="5"/>
      <c r="QTD122" s="5"/>
      <c r="QTE122" s="5"/>
      <c r="QTF122" s="5"/>
      <c r="QTG122" s="5"/>
      <c r="QTH122" s="5"/>
      <c r="QTI122" s="5"/>
      <c r="QTJ122" s="5"/>
      <c r="QTK122" s="5"/>
      <c r="QTL122" s="5"/>
      <c r="QTM122" s="5"/>
      <c r="QTN122" s="5"/>
      <c r="QTO122" s="5"/>
      <c r="QTP122" s="5"/>
      <c r="QTQ122" s="5"/>
      <c r="QTR122" s="5"/>
      <c r="QTS122" s="5"/>
      <c r="QTT122" s="5"/>
      <c r="QTU122" s="5"/>
      <c r="QTV122" s="5"/>
      <c r="QTW122" s="5"/>
      <c r="QTX122" s="5"/>
      <c r="QTY122" s="5"/>
      <c r="QTZ122" s="5"/>
      <c r="QUA122" s="5"/>
      <c r="QUB122" s="5"/>
      <c r="QUC122" s="5"/>
      <c r="QUD122" s="5"/>
      <c r="QUE122" s="5"/>
      <c r="QUF122" s="5"/>
      <c r="QUG122" s="5"/>
      <c r="QUH122" s="5"/>
      <c r="QUI122" s="5"/>
      <c r="QUJ122" s="5"/>
      <c r="QUK122" s="5"/>
      <c r="QUL122" s="5"/>
      <c r="QUM122" s="5"/>
      <c r="QUN122" s="5"/>
      <c r="QUO122" s="5"/>
      <c r="QUP122" s="5"/>
      <c r="QUQ122" s="5"/>
      <c r="QUR122" s="5"/>
      <c r="QUS122" s="5"/>
      <c r="QUT122" s="5"/>
      <c r="QUU122" s="5"/>
      <c r="QUV122" s="5"/>
      <c r="QUW122" s="5"/>
      <c r="QUX122" s="5"/>
      <c r="QUY122" s="5"/>
      <c r="QUZ122" s="5"/>
      <c r="QVA122" s="5"/>
      <c r="QVB122" s="5"/>
      <c r="QVC122" s="5"/>
      <c r="QVD122" s="5"/>
      <c r="QVE122" s="5"/>
      <c r="QVF122" s="5"/>
      <c r="QVG122" s="5"/>
      <c r="QVH122" s="5"/>
      <c r="QVI122" s="5"/>
      <c r="QVJ122" s="5"/>
      <c r="QVK122" s="5"/>
      <c r="QVL122" s="5"/>
      <c r="QVM122" s="5"/>
      <c r="QVN122" s="5"/>
      <c r="QVO122" s="5"/>
      <c r="QVP122" s="5"/>
      <c r="QVQ122" s="5"/>
      <c r="QVR122" s="5"/>
      <c r="QVS122" s="5"/>
      <c r="QVT122" s="5"/>
      <c r="QVU122" s="5"/>
      <c r="QVV122" s="5"/>
      <c r="QVW122" s="5"/>
      <c r="QVX122" s="5"/>
      <c r="QVY122" s="5"/>
      <c r="QVZ122" s="5"/>
      <c r="QWA122" s="5"/>
      <c r="QWB122" s="5"/>
      <c r="QWC122" s="5"/>
      <c r="QWD122" s="5"/>
      <c r="QWE122" s="5"/>
      <c r="QWF122" s="5"/>
      <c r="QWG122" s="5"/>
      <c r="QWH122" s="5"/>
      <c r="QWI122" s="5"/>
      <c r="QWJ122" s="5"/>
      <c r="QWK122" s="5"/>
      <c r="QWL122" s="5"/>
      <c r="QWM122" s="5"/>
      <c r="QWN122" s="5"/>
      <c r="QWO122" s="5"/>
      <c r="QWP122" s="5"/>
      <c r="QWQ122" s="5"/>
      <c r="QWR122" s="5"/>
      <c r="QWS122" s="5"/>
      <c r="QWT122" s="5"/>
      <c r="QWU122" s="5"/>
      <c r="QWV122" s="5"/>
      <c r="QWW122" s="5"/>
      <c r="QWX122" s="5"/>
      <c r="QWY122" s="5"/>
      <c r="QWZ122" s="5"/>
      <c r="QXA122" s="5"/>
      <c r="QXB122" s="5"/>
      <c r="QXC122" s="5"/>
      <c r="QXD122" s="5"/>
      <c r="QXE122" s="5"/>
      <c r="QXF122" s="5"/>
      <c r="QXG122" s="5"/>
      <c r="QXH122" s="5"/>
      <c r="QXI122" s="5"/>
      <c r="QXJ122" s="5"/>
      <c r="QXK122" s="5"/>
      <c r="QXL122" s="5"/>
      <c r="QXM122" s="5"/>
      <c r="QXN122" s="5"/>
      <c r="QXO122" s="5"/>
      <c r="QXP122" s="5"/>
      <c r="QXQ122" s="5"/>
      <c r="QXR122" s="5"/>
      <c r="QXS122" s="5"/>
      <c r="QXT122" s="5"/>
      <c r="QXU122" s="5"/>
      <c r="QXV122" s="5"/>
      <c r="QXW122" s="5"/>
      <c r="QXX122" s="5"/>
      <c r="QXY122" s="5"/>
      <c r="QXZ122" s="5"/>
      <c r="QYA122" s="5"/>
      <c r="QYB122" s="5"/>
      <c r="QYC122" s="5"/>
      <c r="QYD122" s="5"/>
      <c r="QYE122" s="5"/>
      <c r="QYF122" s="5"/>
      <c r="QYG122" s="5"/>
      <c r="QYH122" s="5"/>
      <c r="QYI122" s="5"/>
      <c r="QYJ122" s="5"/>
      <c r="QYK122" s="5"/>
      <c r="QYL122" s="5"/>
      <c r="QYM122" s="5"/>
      <c r="QYN122" s="5"/>
      <c r="QYO122" s="5"/>
      <c r="QYP122" s="5"/>
      <c r="QYQ122" s="5"/>
      <c r="QYR122" s="5"/>
      <c r="QYS122" s="5"/>
      <c r="QYT122" s="5"/>
      <c r="QYU122" s="5"/>
      <c r="QYV122" s="5"/>
      <c r="QYW122" s="5"/>
      <c r="QYX122" s="5"/>
      <c r="QYY122" s="5"/>
      <c r="QYZ122" s="5"/>
      <c r="QZA122" s="5"/>
      <c r="QZB122" s="5"/>
      <c r="QZC122" s="5"/>
      <c r="QZD122" s="5"/>
      <c r="QZE122" s="5"/>
      <c r="QZF122" s="5"/>
      <c r="QZG122" s="5"/>
      <c r="QZH122" s="5"/>
      <c r="QZI122" s="5"/>
      <c r="QZJ122" s="5"/>
      <c r="QZK122" s="5"/>
      <c r="QZL122" s="5"/>
      <c r="QZM122" s="5"/>
      <c r="QZN122" s="5"/>
      <c r="QZO122" s="5"/>
      <c r="QZP122" s="5"/>
      <c r="QZQ122" s="5"/>
      <c r="QZR122" s="5"/>
      <c r="QZS122" s="5"/>
      <c r="QZT122" s="5"/>
      <c r="QZU122" s="5"/>
      <c r="QZV122" s="5"/>
      <c r="QZW122" s="5"/>
      <c r="QZX122" s="5"/>
      <c r="QZY122" s="5"/>
      <c r="QZZ122" s="5"/>
      <c r="RAA122" s="5"/>
      <c r="RAB122" s="5"/>
      <c r="RAC122" s="5"/>
      <c r="RAD122" s="5"/>
      <c r="RAE122" s="5"/>
      <c r="RAF122" s="5"/>
      <c r="RAG122" s="5"/>
      <c r="RAH122" s="5"/>
      <c r="RAI122" s="5"/>
      <c r="RAJ122" s="5"/>
      <c r="RAK122" s="5"/>
      <c r="RAL122" s="5"/>
      <c r="RAM122" s="5"/>
      <c r="RAN122" s="5"/>
      <c r="RAO122" s="5"/>
      <c r="RAP122" s="5"/>
      <c r="RAQ122" s="5"/>
      <c r="RAR122" s="5"/>
      <c r="RAS122" s="5"/>
      <c r="RAT122" s="5"/>
      <c r="RAU122" s="5"/>
      <c r="RAV122" s="5"/>
      <c r="RAW122" s="5"/>
      <c r="RAX122" s="5"/>
      <c r="RAY122" s="5"/>
      <c r="RAZ122" s="5"/>
      <c r="RBA122" s="5"/>
      <c r="RBB122" s="5"/>
      <c r="RBC122" s="5"/>
      <c r="RBD122" s="5"/>
      <c r="RBE122" s="5"/>
      <c r="RBF122" s="5"/>
      <c r="RBG122" s="5"/>
      <c r="RBH122" s="5"/>
      <c r="RBI122" s="5"/>
      <c r="RBJ122" s="5"/>
      <c r="RBK122" s="5"/>
      <c r="RBL122" s="5"/>
      <c r="RBM122" s="5"/>
      <c r="RBN122" s="5"/>
      <c r="RBO122" s="5"/>
      <c r="RBP122" s="5"/>
      <c r="RBQ122" s="5"/>
      <c r="RBR122" s="5"/>
      <c r="RBS122" s="5"/>
      <c r="RBT122" s="5"/>
      <c r="RBU122" s="5"/>
      <c r="RBV122" s="5"/>
      <c r="RBW122" s="5"/>
      <c r="RBX122" s="5"/>
      <c r="RBY122" s="5"/>
      <c r="RBZ122" s="5"/>
      <c r="RCA122" s="5"/>
      <c r="RCB122" s="5"/>
      <c r="RCC122" s="5"/>
      <c r="RCD122" s="5"/>
      <c r="RCE122" s="5"/>
      <c r="RCF122" s="5"/>
      <c r="RCG122" s="5"/>
      <c r="RCH122" s="5"/>
      <c r="RCI122" s="5"/>
      <c r="RCJ122" s="5"/>
      <c r="RCK122" s="5"/>
      <c r="RCL122" s="5"/>
      <c r="RCM122" s="5"/>
      <c r="RCN122" s="5"/>
      <c r="RCO122" s="5"/>
      <c r="RCP122" s="5"/>
      <c r="RCQ122" s="5"/>
      <c r="RCR122" s="5"/>
      <c r="RCS122" s="5"/>
      <c r="RCT122" s="5"/>
      <c r="RCU122" s="5"/>
      <c r="RCV122" s="5"/>
      <c r="RCW122" s="5"/>
      <c r="RCX122" s="5"/>
      <c r="RCY122" s="5"/>
      <c r="RCZ122" s="5"/>
      <c r="RDA122" s="5"/>
      <c r="RDB122" s="5"/>
      <c r="RDC122" s="5"/>
      <c r="RDD122" s="5"/>
      <c r="RDE122" s="5"/>
      <c r="RDF122" s="5"/>
      <c r="RDG122" s="5"/>
      <c r="RDH122" s="5"/>
      <c r="RDI122" s="5"/>
      <c r="RDJ122" s="5"/>
      <c r="RDK122" s="5"/>
      <c r="RDL122" s="5"/>
      <c r="RDM122" s="5"/>
      <c r="RDN122" s="5"/>
      <c r="RDO122" s="5"/>
      <c r="RDP122" s="5"/>
      <c r="RDQ122" s="5"/>
      <c r="RDR122" s="5"/>
      <c r="RDS122" s="5"/>
      <c r="RDT122" s="5"/>
      <c r="RDU122" s="5"/>
      <c r="RDV122" s="5"/>
      <c r="RDW122" s="5"/>
      <c r="RDX122" s="5"/>
      <c r="RDY122" s="5"/>
      <c r="RDZ122" s="5"/>
      <c r="REA122" s="5"/>
      <c r="REB122" s="5"/>
      <c r="REC122" s="5"/>
      <c r="RED122" s="5"/>
      <c r="REE122" s="5"/>
      <c r="REF122" s="5"/>
      <c r="REG122" s="5"/>
      <c r="REH122" s="5"/>
      <c r="REI122" s="5"/>
      <c r="REJ122" s="5"/>
      <c r="REK122" s="5"/>
      <c r="REL122" s="5"/>
      <c r="REM122" s="5"/>
      <c r="REN122" s="5"/>
      <c r="REO122" s="5"/>
      <c r="REP122" s="5"/>
      <c r="REQ122" s="5"/>
      <c r="RER122" s="5"/>
      <c r="RES122" s="5"/>
      <c r="RET122" s="5"/>
      <c r="REU122" s="5"/>
      <c r="REV122" s="5"/>
      <c r="REW122" s="5"/>
      <c r="REX122" s="5"/>
      <c r="REY122" s="5"/>
      <c r="REZ122" s="5"/>
      <c r="RFA122" s="5"/>
      <c r="RFB122" s="5"/>
      <c r="RFC122" s="5"/>
      <c r="RFD122" s="5"/>
      <c r="RFE122" s="5"/>
      <c r="RFF122" s="5"/>
      <c r="RFG122" s="5"/>
      <c r="RFH122" s="5"/>
      <c r="RFI122" s="5"/>
      <c r="RFJ122" s="5"/>
      <c r="RFK122" s="5"/>
      <c r="RFL122" s="5"/>
      <c r="RFM122" s="5"/>
      <c r="RFN122" s="5"/>
      <c r="RFO122" s="5"/>
      <c r="RFP122" s="5"/>
      <c r="RFQ122" s="5"/>
      <c r="RFR122" s="5"/>
      <c r="RFS122" s="5"/>
      <c r="RFT122" s="5"/>
      <c r="RFU122" s="5"/>
      <c r="RFV122" s="5"/>
      <c r="RFW122" s="5"/>
      <c r="RFX122" s="5"/>
      <c r="RFY122" s="5"/>
      <c r="RFZ122" s="5"/>
      <c r="RGA122" s="5"/>
      <c r="RGB122" s="5"/>
      <c r="RGC122" s="5"/>
      <c r="RGD122" s="5"/>
      <c r="RGE122" s="5"/>
      <c r="RGF122" s="5"/>
      <c r="RGG122" s="5"/>
      <c r="RGH122" s="5"/>
      <c r="RGI122" s="5"/>
      <c r="RGJ122" s="5"/>
      <c r="RGK122" s="5"/>
      <c r="RGL122" s="5"/>
      <c r="RGM122" s="5"/>
      <c r="RGN122" s="5"/>
      <c r="RGO122" s="5"/>
      <c r="RGP122" s="5"/>
      <c r="RGQ122" s="5"/>
      <c r="RGR122" s="5"/>
      <c r="RGS122" s="5"/>
      <c r="RGT122" s="5"/>
      <c r="RGU122" s="5"/>
      <c r="RGV122" s="5"/>
      <c r="RGW122" s="5"/>
      <c r="RGX122" s="5"/>
      <c r="RGY122" s="5"/>
      <c r="RGZ122" s="5"/>
      <c r="RHA122" s="5"/>
      <c r="RHB122" s="5"/>
      <c r="RHC122" s="5"/>
      <c r="RHD122" s="5"/>
      <c r="RHE122" s="5"/>
      <c r="RHF122" s="5"/>
      <c r="RHG122" s="5"/>
      <c r="RHH122" s="5"/>
      <c r="RHI122" s="5"/>
      <c r="RHJ122" s="5"/>
      <c r="RHK122" s="5"/>
      <c r="RHL122" s="5"/>
      <c r="RHM122" s="5"/>
      <c r="RHN122" s="5"/>
      <c r="RHO122" s="5"/>
      <c r="RHP122" s="5"/>
      <c r="RHQ122" s="5"/>
      <c r="RHR122" s="5"/>
      <c r="RHS122" s="5"/>
      <c r="RHT122" s="5"/>
      <c r="RHU122" s="5"/>
      <c r="RHV122" s="5"/>
      <c r="RHW122" s="5"/>
      <c r="RHX122" s="5"/>
      <c r="RHY122" s="5"/>
      <c r="RHZ122" s="5"/>
      <c r="RIA122" s="5"/>
      <c r="RIB122" s="5"/>
      <c r="RIC122" s="5"/>
      <c r="RID122" s="5"/>
      <c r="RIE122" s="5"/>
      <c r="RIF122" s="5"/>
      <c r="RIG122" s="5"/>
      <c r="RIH122" s="5"/>
      <c r="RII122" s="5"/>
      <c r="RIJ122" s="5"/>
      <c r="RIK122" s="5"/>
      <c r="RIL122" s="5"/>
      <c r="RIM122" s="5"/>
      <c r="RIN122" s="5"/>
      <c r="RIO122" s="5"/>
      <c r="RIP122" s="5"/>
      <c r="RIQ122" s="5"/>
      <c r="RIR122" s="5"/>
      <c r="RIS122" s="5"/>
      <c r="RIT122" s="5"/>
      <c r="RIU122" s="5"/>
      <c r="RIV122" s="5"/>
      <c r="RIW122" s="5"/>
      <c r="RIX122" s="5"/>
      <c r="RIY122" s="5"/>
      <c r="RIZ122" s="5"/>
      <c r="RJA122" s="5"/>
      <c r="RJB122" s="5"/>
      <c r="RJC122" s="5"/>
      <c r="RJD122" s="5"/>
      <c r="RJE122" s="5"/>
      <c r="RJF122" s="5"/>
      <c r="RJG122" s="5"/>
      <c r="RJH122" s="5"/>
      <c r="RJI122" s="5"/>
      <c r="RJJ122" s="5"/>
      <c r="RJK122" s="5"/>
      <c r="RJL122" s="5"/>
      <c r="RJM122" s="5"/>
      <c r="RJN122" s="5"/>
      <c r="RJO122" s="5"/>
      <c r="RJP122" s="5"/>
      <c r="RJQ122" s="5"/>
      <c r="RJR122" s="5"/>
      <c r="RJS122" s="5"/>
      <c r="RJT122" s="5"/>
      <c r="RJU122" s="5"/>
      <c r="RJV122" s="5"/>
      <c r="RJW122" s="5"/>
      <c r="RJX122" s="5"/>
      <c r="RJY122" s="5"/>
      <c r="RJZ122" s="5"/>
      <c r="RKA122" s="5"/>
      <c r="RKB122" s="5"/>
      <c r="RKC122" s="5"/>
      <c r="RKD122" s="5"/>
      <c r="RKE122" s="5"/>
      <c r="RKF122" s="5"/>
      <c r="RKG122" s="5"/>
      <c r="RKH122" s="5"/>
      <c r="RKI122" s="5"/>
      <c r="RKJ122" s="5"/>
      <c r="RKK122" s="5"/>
      <c r="RKL122" s="5"/>
      <c r="RKM122" s="5"/>
      <c r="RKN122" s="5"/>
      <c r="RKO122" s="5"/>
      <c r="RKP122" s="5"/>
      <c r="RKQ122" s="5"/>
      <c r="RKR122" s="5"/>
      <c r="RKS122" s="5"/>
      <c r="RKT122" s="5"/>
      <c r="RKU122" s="5"/>
      <c r="RKV122" s="5"/>
      <c r="RKW122" s="5"/>
      <c r="RKX122" s="5"/>
      <c r="RKY122" s="5"/>
      <c r="RKZ122" s="5"/>
      <c r="RLA122" s="5"/>
      <c r="RLB122" s="5"/>
      <c r="RLC122" s="5"/>
      <c r="RLD122" s="5"/>
      <c r="RLE122" s="5"/>
      <c r="RLF122" s="5"/>
      <c r="RLG122" s="5"/>
      <c r="RLH122" s="5"/>
      <c r="RLI122" s="5"/>
      <c r="RLJ122" s="5"/>
      <c r="RLK122" s="5"/>
      <c r="RLL122" s="5"/>
      <c r="RLM122" s="5"/>
      <c r="RLN122" s="5"/>
      <c r="RLO122" s="5"/>
      <c r="RLP122" s="5"/>
      <c r="RLQ122" s="5"/>
      <c r="RLR122" s="5"/>
      <c r="RLS122" s="5"/>
      <c r="RLT122" s="5"/>
      <c r="RLU122" s="5"/>
      <c r="RLV122" s="5"/>
      <c r="RLW122" s="5"/>
      <c r="RLX122" s="5"/>
      <c r="RLY122" s="5"/>
      <c r="RLZ122" s="5"/>
      <c r="RMA122" s="5"/>
      <c r="RMB122" s="5"/>
      <c r="RMC122" s="5"/>
      <c r="RMD122" s="5"/>
      <c r="RME122" s="5"/>
      <c r="RMF122" s="5"/>
      <c r="RMG122" s="5"/>
      <c r="RMH122" s="5"/>
      <c r="RMI122" s="5"/>
      <c r="RMJ122" s="5"/>
      <c r="RMK122" s="5"/>
      <c r="RML122" s="5"/>
      <c r="RMM122" s="5"/>
      <c r="RMN122" s="5"/>
      <c r="RMO122" s="5"/>
      <c r="RMP122" s="5"/>
      <c r="RMQ122" s="5"/>
      <c r="RMR122" s="5"/>
      <c r="RMS122" s="5"/>
      <c r="RMT122" s="5"/>
      <c r="RMU122" s="5"/>
      <c r="RMV122" s="5"/>
      <c r="RMW122" s="5"/>
      <c r="RMX122" s="5"/>
      <c r="RMY122" s="5"/>
      <c r="RMZ122" s="5"/>
      <c r="RNA122" s="5"/>
      <c r="RNB122" s="5"/>
      <c r="RNC122" s="5"/>
      <c r="RND122" s="5"/>
      <c r="RNE122" s="5"/>
      <c r="RNF122" s="5"/>
      <c r="RNG122" s="5"/>
      <c r="RNH122" s="5"/>
      <c r="RNI122" s="5"/>
      <c r="RNJ122" s="5"/>
      <c r="RNK122" s="5"/>
      <c r="RNL122" s="5"/>
      <c r="RNM122" s="5"/>
      <c r="RNN122" s="5"/>
      <c r="RNO122" s="5"/>
      <c r="RNP122" s="5"/>
      <c r="RNQ122" s="5"/>
      <c r="RNR122" s="5"/>
      <c r="RNS122" s="5"/>
      <c r="RNT122" s="5"/>
      <c r="RNU122" s="5"/>
      <c r="RNV122" s="5"/>
      <c r="RNW122" s="5"/>
      <c r="RNX122" s="5"/>
      <c r="RNY122" s="5"/>
      <c r="RNZ122" s="5"/>
      <c r="ROA122" s="5"/>
      <c r="ROB122" s="5"/>
      <c r="ROC122" s="5"/>
      <c r="ROD122" s="5"/>
      <c r="ROE122" s="5"/>
      <c r="ROF122" s="5"/>
      <c r="ROG122" s="5"/>
      <c r="ROH122" s="5"/>
      <c r="ROI122" s="5"/>
      <c r="ROJ122" s="5"/>
      <c r="ROK122" s="5"/>
      <c r="ROL122" s="5"/>
      <c r="ROM122" s="5"/>
      <c r="RON122" s="5"/>
      <c r="ROO122" s="5"/>
      <c r="ROP122" s="5"/>
      <c r="ROQ122" s="5"/>
      <c r="ROR122" s="5"/>
      <c r="ROS122" s="5"/>
      <c r="ROT122" s="5"/>
      <c r="ROU122" s="5"/>
      <c r="ROV122" s="5"/>
      <c r="ROW122" s="5"/>
      <c r="ROX122" s="5"/>
      <c r="ROY122" s="5"/>
      <c r="ROZ122" s="5"/>
      <c r="RPA122" s="5"/>
      <c r="RPB122" s="5"/>
      <c r="RPC122" s="5"/>
      <c r="RPD122" s="5"/>
      <c r="RPE122" s="5"/>
      <c r="RPF122" s="5"/>
      <c r="RPG122" s="5"/>
      <c r="RPH122" s="5"/>
      <c r="RPI122" s="5"/>
      <c r="RPJ122" s="5"/>
      <c r="RPK122" s="5"/>
      <c r="RPL122" s="5"/>
      <c r="RPM122" s="5"/>
      <c r="RPN122" s="5"/>
      <c r="RPO122" s="5"/>
      <c r="RPP122" s="5"/>
      <c r="RPQ122" s="5"/>
      <c r="RPR122" s="5"/>
      <c r="RPS122" s="5"/>
      <c r="RPT122" s="5"/>
      <c r="RPU122" s="5"/>
      <c r="RPV122" s="5"/>
      <c r="RPW122" s="5"/>
      <c r="RPX122" s="5"/>
      <c r="RPY122" s="5"/>
      <c r="RPZ122" s="5"/>
      <c r="RQA122" s="5"/>
      <c r="RQB122" s="5"/>
      <c r="RQC122" s="5"/>
      <c r="RQD122" s="5"/>
      <c r="RQE122" s="5"/>
      <c r="RQF122" s="5"/>
      <c r="RQG122" s="5"/>
      <c r="RQH122" s="5"/>
      <c r="RQI122" s="5"/>
      <c r="RQJ122" s="5"/>
      <c r="RQK122" s="5"/>
      <c r="RQL122" s="5"/>
      <c r="RQM122" s="5"/>
      <c r="RQN122" s="5"/>
      <c r="RQO122" s="5"/>
      <c r="RQP122" s="5"/>
      <c r="RQQ122" s="5"/>
      <c r="RQR122" s="5"/>
      <c r="RQS122" s="5"/>
      <c r="RQT122" s="5"/>
      <c r="RQU122" s="5"/>
      <c r="RQV122" s="5"/>
      <c r="RQW122" s="5"/>
      <c r="RQX122" s="5"/>
      <c r="RQY122" s="5"/>
      <c r="RQZ122" s="5"/>
      <c r="RRA122" s="5"/>
      <c r="RRB122" s="5"/>
      <c r="RRC122" s="5"/>
      <c r="RRD122" s="5"/>
      <c r="RRE122" s="5"/>
      <c r="RRF122" s="5"/>
      <c r="RRG122" s="5"/>
      <c r="RRH122" s="5"/>
      <c r="RRI122" s="5"/>
      <c r="RRJ122" s="5"/>
      <c r="RRK122" s="5"/>
      <c r="RRL122" s="5"/>
      <c r="RRM122" s="5"/>
      <c r="RRN122" s="5"/>
      <c r="RRO122" s="5"/>
      <c r="RRP122" s="5"/>
      <c r="RRQ122" s="5"/>
      <c r="RRR122" s="5"/>
      <c r="RRS122" s="5"/>
      <c r="RRT122" s="5"/>
      <c r="RRU122" s="5"/>
      <c r="RRV122" s="5"/>
      <c r="RRW122" s="5"/>
      <c r="RRX122" s="5"/>
      <c r="RRY122" s="5"/>
      <c r="RRZ122" s="5"/>
      <c r="RSA122" s="5"/>
      <c r="RSB122" s="5"/>
      <c r="RSC122" s="5"/>
      <c r="RSD122" s="5"/>
      <c r="RSE122" s="5"/>
      <c r="RSF122" s="5"/>
      <c r="RSG122" s="5"/>
      <c r="RSH122" s="5"/>
      <c r="RSI122" s="5"/>
      <c r="RSJ122" s="5"/>
      <c r="RSK122" s="5"/>
      <c r="RSL122" s="5"/>
      <c r="RSM122" s="5"/>
      <c r="RSN122" s="5"/>
      <c r="RSO122" s="5"/>
      <c r="RSP122" s="5"/>
      <c r="RSQ122" s="5"/>
      <c r="RSR122" s="5"/>
      <c r="RSS122" s="5"/>
      <c r="RST122" s="5"/>
      <c r="RSU122" s="5"/>
      <c r="RSV122" s="5"/>
      <c r="RSW122" s="5"/>
      <c r="RSX122" s="5"/>
      <c r="RSY122" s="5"/>
      <c r="RSZ122" s="5"/>
      <c r="RTA122" s="5"/>
      <c r="RTB122" s="5"/>
      <c r="RTC122" s="5"/>
      <c r="RTD122" s="5"/>
      <c r="RTE122" s="5"/>
      <c r="RTF122" s="5"/>
      <c r="RTG122" s="5"/>
      <c r="RTH122" s="5"/>
      <c r="RTI122" s="5"/>
      <c r="RTJ122" s="5"/>
      <c r="RTK122" s="5"/>
      <c r="RTL122" s="5"/>
      <c r="RTM122" s="5"/>
      <c r="RTN122" s="5"/>
      <c r="RTO122" s="5"/>
      <c r="RTP122" s="5"/>
      <c r="RTQ122" s="5"/>
      <c r="RTR122" s="5"/>
      <c r="RTS122" s="5"/>
      <c r="RTT122" s="5"/>
      <c r="RTU122" s="5"/>
      <c r="RTV122" s="5"/>
      <c r="RTW122" s="5"/>
      <c r="RTX122" s="5"/>
      <c r="RTY122" s="5"/>
      <c r="RTZ122" s="5"/>
      <c r="RUA122" s="5"/>
      <c r="RUB122" s="5"/>
      <c r="RUC122" s="5"/>
      <c r="RUD122" s="5"/>
      <c r="RUE122" s="5"/>
      <c r="RUF122" s="5"/>
      <c r="RUG122" s="5"/>
      <c r="RUH122" s="5"/>
      <c r="RUI122" s="5"/>
      <c r="RUJ122" s="5"/>
      <c r="RUK122" s="5"/>
      <c r="RUL122" s="5"/>
      <c r="RUM122" s="5"/>
      <c r="RUN122" s="5"/>
      <c r="RUO122" s="5"/>
      <c r="RUP122" s="5"/>
      <c r="RUQ122" s="5"/>
      <c r="RUR122" s="5"/>
      <c r="RUS122" s="5"/>
      <c r="RUT122" s="5"/>
      <c r="RUU122" s="5"/>
      <c r="RUV122" s="5"/>
      <c r="RUW122" s="5"/>
      <c r="RUX122" s="5"/>
      <c r="RUY122" s="5"/>
      <c r="RUZ122" s="5"/>
      <c r="RVA122" s="5"/>
      <c r="RVB122" s="5"/>
      <c r="RVC122" s="5"/>
      <c r="RVD122" s="5"/>
      <c r="RVE122" s="5"/>
      <c r="RVF122" s="5"/>
      <c r="RVG122" s="5"/>
      <c r="RVH122" s="5"/>
      <c r="RVI122" s="5"/>
      <c r="RVJ122" s="5"/>
      <c r="RVK122" s="5"/>
      <c r="RVL122" s="5"/>
      <c r="RVM122" s="5"/>
      <c r="RVN122" s="5"/>
      <c r="RVO122" s="5"/>
      <c r="RVP122" s="5"/>
      <c r="RVQ122" s="5"/>
      <c r="RVR122" s="5"/>
      <c r="RVS122" s="5"/>
      <c r="RVT122" s="5"/>
      <c r="RVU122" s="5"/>
      <c r="RVV122" s="5"/>
      <c r="RVW122" s="5"/>
      <c r="RVX122" s="5"/>
      <c r="RVY122" s="5"/>
      <c r="RVZ122" s="5"/>
      <c r="RWA122" s="5"/>
      <c r="RWB122" s="5"/>
      <c r="RWC122" s="5"/>
      <c r="RWD122" s="5"/>
      <c r="RWE122" s="5"/>
      <c r="RWF122" s="5"/>
      <c r="RWG122" s="5"/>
      <c r="RWH122" s="5"/>
      <c r="RWI122" s="5"/>
      <c r="RWJ122" s="5"/>
      <c r="RWK122" s="5"/>
      <c r="RWL122" s="5"/>
      <c r="RWM122" s="5"/>
      <c r="RWN122" s="5"/>
      <c r="RWO122" s="5"/>
      <c r="RWP122" s="5"/>
      <c r="RWQ122" s="5"/>
      <c r="RWR122" s="5"/>
      <c r="RWS122" s="5"/>
      <c r="RWT122" s="5"/>
      <c r="RWU122" s="5"/>
      <c r="RWV122" s="5"/>
      <c r="RWW122" s="5"/>
      <c r="RWX122" s="5"/>
      <c r="RWY122" s="5"/>
      <c r="RWZ122" s="5"/>
      <c r="RXA122" s="5"/>
      <c r="RXB122" s="5"/>
      <c r="RXC122" s="5"/>
      <c r="RXD122" s="5"/>
      <c r="RXE122" s="5"/>
      <c r="RXF122" s="5"/>
      <c r="RXG122" s="5"/>
      <c r="RXH122" s="5"/>
      <c r="RXI122" s="5"/>
      <c r="RXJ122" s="5"/>
      <c r="RXK122" s="5"/>
      <c r="RXL122" s="5"/>
      <c r="RXM122" s="5"/>
      <c r="RXN122" s="5"/>
      <c r="RXO122" s="5"/>
      <c r="RXP122" s="5"/>
      <c r="RXQ122" s="5"/>
      <c r="RXR122" s="5"/>
      <c r="RXS122" s="5"/>
      <c r="RXT122" s="5"/>
      <c r="RXU122" s="5"/>
      <c r="RXV122" s="5"/>
      <c r="RXW122" s="5"/>
      <c r="RXX122" s="5"/>
      <c r="RXY122" s="5"/>
      <c r="RXZ122" s="5"/>
      <c r="RYA122" s="5"/>
      <c r="RYB122" s="5"/>
      <c r="RYC122" s="5"/>
      <c r="RYD122" s="5"/>
      <c r="RYE122" s="5"/>
      <c r="RYF122" s="5"/>
      <c r="RYG122" s="5"/>
      <c r="RYH122" s="5"/>
      <c r="RYI122" s="5"/>
      <c r="RYJ122" s="5"/>
      <c r="RYK122" s="5"/>
      <c r="RYL122" s="5"/>
      <c r="RYM122" s="5"/>
      <c r="RYN122" s="5"/>
      <c r="RYO122" s="5"/>
      <c r="RYP122" s="5"/>
      <c r="RYQ122" s="5"/>
      <c r="RYR122" s="5"/>
      <c r="RYS122" s="5"/>
      <c r="RYT122" s="5"/>
      <c r="RYU122" s="5"/>
      <c r="RYV122" s="5"/>
      <c r="RYW122" s="5"/>
      <c r="RYX122" s="5"/>
      <c r="RYY122" s="5"/>
      <c r="RYZ122" s="5"/>
      <c r="RZA122" s="5"/>
      <c r="RZB122" s="5"/>
      <c r="RZC122" s="5"/>
      <c r="RZD122" s="5"/>
      <c r="RZE122" s="5"/>
      <c r="RZF122" s="5"/>
      <c r="RZG122" s="5"/>
      <c r="RZH122" s="5"/>
      <c r="RZI122" s="5"/>
      <c r="RZJ122" s="5"/>
      <c r="RZK122" s="5"/>
      <c r="RZL122" s="5"/>
      <c r="RZM122" s="5"/>
      <c r="RZN122" s="5"/>
      <c r="RZO122" s="5"/>
      <c r="RZP122" s="5"/>
      <c r="RZQ122" s="5"/>
      <c r="RZR122" s="5"/>
      <c r="RZS122" s="5"/>
      <c r="RZT122" s="5"/>
      <c r="RZU122" s="5"/>
      <c r="RZV122" s="5"/>
      <c r="RZW122" s="5"/>
      <c r="RZX122" s="5"/>
      <c r="RZY122" s="5"/>
      <c r="RZZ122" s="5"/>
      <c r="SAA122" s="5"/>
      <c r="SAB122" s="5"/>
      <c r="SAC122" s="5"/>
      <c r="SAD122" s="5"/>
      <c r="SAE122" s="5"/>
      <c r="SAF122" s="5"/>
      <c r="SAG122" s="5"/>
      <c r="SAH122" s="5"/>
      <c r="SAI122" s="5"/>
      <c r="SAJ122" s="5"/>
      <c r="SAK122" s="5"/>
      <c r="SAL122" s="5"/>
      <c r="SAM122" s="5"/>
      <c r="SAN122" s="5"/>
      <c r="SAO122" s="5"/>
      <c r="SAP122" s="5"/>
      <c r="SAQ122" s="5"/>
      <c r="SAR122" s="5"/>
      <c r="SAS122" s="5"/>
      <c r="SAT122" s="5"/>
      <c r="SAU122" s="5"/>
      <c r="SAV122" s="5"/>
      <c r="SAW122" s="5"/>
      <c r="SAX122" s="5"/>
      <c r="SAY122" s="5"/>
      <c r="SAZ122" s="5"/>
      <c r="SBA122" s="5"/>
      <c r="SBB122" s="5"/>
      <c r="SBC122" s="5"/>
      <c r="SBD122" s="5"/>
      <c r="SBE122" s="5"/>
      <c r="SBF122" s="5"/>
      <c r="SBG122" s="5"/>
      <c r="SBH122" s="5"/>
      <c r="SBI122" s="5"/>
      <c r="SBJ122" s="5"/>
      <c r="SBK122" s="5"/>
      <c r="SBL122" s="5"/>
      <c r="SBM122" s="5"/>
      <c r="SBN122" s="5"/>
      <c r="SBO122" s="5"/>
      <c r="SBP122" s="5"/>
      <c r="SBQ122" s="5"/>
      <c r="SBR122" s="5"/>
      <c r="SBS122" s="5"/>
      <c r="SBT122" s="5"/>
      <c r="SBU122" s="5"/>
      <c r="SBV122" s="5"/>
      <c r="SBW122" s="5"/>
      <c r="SBX122" s="5"/>
      <c r="SBY122" s="5"/>
      <c r="SBZ122" s="5"/>
      <c r="SCA122" s="5"/>
      <c r="SCB122" s="5"/>
      <c r="SCC122" s="5"/>
      <c r="SCD122" s="5"/>
      <c r="SCE122" s="5"/>
      <c r="SCF122" s="5"/>
      <c r="SCG122" s="5"/>
      <c r="SCH122" s="5"/>
      <c r="SCI122" s="5"/>
      <c r="SCJ122" s="5"/>
      <c r="SCK122" s="5"/>
      <c r="SCL122" s="5"/>
      <c r="SCM122" s="5"/>
      <c r="SCN122" s="5"/>
      <c r="SCO122" s="5"/>
      <c r="SCP122" s="5"/>
      <c r="SCQ122" s="5"/>
      <c r="SCR122" s="5"/>
      <c r="SCS122" s="5"/>
      <c r="SCT122" s="5"/>
      <c r="SCU122" s="5"/>
      <c r="SCV122" s="5"/>
      <c r="SCW122" s="5"/>
      <c r="SCX122" s="5"/>
      <c r="SCY122" s="5"/>
      <c r="SCZ122" s="5"/>
      <c r="SDA122" s="5"/>
      <c r="SDB122" s="5"/>
      <c r="SDC122" s="5"/>
      <c r="SDD122" s="5"/>
      <c r="SDE122" s="5"/>
      <c r="SDF122" s="5"/>
      <c r="SDG122" s="5"/>
      <c r="SDH122" s="5"/>
      <c r="SDI122" s="5"/>
      <c r="SDJ122" s="5"/>
      <c r="SDK122" s="5"/>
      <c r="SDL122" s="5"/>
      <c r="SDM122" s="5"/>
      <c r="SDN122" s="5"/>
      <c r="SDO122" s="5"/>
      <c r="SDP122" s="5"/>
      <c r="SDQ122" s="5"/>
      <c r="SDR122" s="5"/>
      <c r="SDS122" s="5"/>
      <c r="SDT122" s="5"/>
      <c r="SDU122" s="5"/>
      <c r="SDV122" s="5"/>
      <c r="SDW122" s="5"/>
      <c r="SDX122" s="5"/>
      <c r="SDY122" s="5"/>
      <c r="SDZ122" s="5"/>
      <c r="SEA122" s="5"/>
      <c r="SEB122" s="5"/>
      <c r="SEC122" s="5"/>
      <c r="SED122" s="5"/>
      <c r="SEE122" s="5"/>
      <c r="SEF122" s="5"/>
      <c r="SEG122" s="5"/>
      <c r="SEH122" s="5"/>
      <c r="SEI122" s="5"/>
      <c r="SEJ122" s="5"/>
      <c r="SEK122" s="5"/>
      <c r="SEL122" s="5"/>
      <c r="SEM122" s="5"/>
      <c r="SEN122" s="5"/>
      <c r="SEO122" s="5"/>
      <c r="SEP122" s="5"/>
      <c r="SEQ122" s="5"/>
      <c r="SER122" s="5"/>
      <c r="SES122" s="5"/>
      <c r="SET122" s="5"/>
      <c r="SEU122" s="5"/>
      <c r="SEV122" s="5"/>
      <c r="SEW122" s="5"/>
      <c r="SEX122" s="5"/>
      <c r="SEY122" s="5"/>
      <c r="SEZ122" s="5"/>
      <c r="SFA122" s="5"/>
      <c r="SFB122" s="5"/>
      <c r="SFC122" s="5"/>
      <c r="SFD122" s="5"/>
      <c r="SFE122" s="5"/>
      <c r="SFF122" s="5"/>
      <c r="SFG122" s="5"/>
      <c r="SFH122" s="5"/>
      <c r="SFI122" s="5"/>
      <c r="SFJ122" s="5"/>
      <c r="SFK122" s="5"/>
      <c r="SFL122" s="5"/>
      <c r="SFM122" s="5"/>
      <c r="SFN122" s="5"/>
      <c r="SFO122" s="5"/>
      <c r="SFP122" s="5"/>
      <c r="SFQ122" s="5"/>
      <c r="SFR122" s="5"/>
      <c r="SFS122" s="5"/>
      <c r="SFT122" s="5"/>
      <c r="SFU122" s="5"/>
      <c r="SFV122" s="5"/>
      <c r="SFW122" s="5"/>
      <c r="SFX122" s="5"/>
      <c r="SFY122" s="5"/>
      <c r="SFZ122" s="5"/>
      <c r="SGA122" s="5"/>
      <c r="SGB122" s="5"/>
      <c r="SGC122" s="5"/>
      <c r="SGD122" s="5"/>
      <c r="SGE122" s="5"/>
      <c r="SGF122" s="5"/>
      <c r="SGG122" s="5"/>
      <c r="SGH122" s="5"/>
      <c r="SGI122" s="5"/>
      <c r="SGJ122" s="5"/>
      <c r="SGK122" s="5"/>
      <c r="SGL122" s="5"/>
      <c r="SGM122" s="5"/>
      <c r="SGN122" s="5"/>
      <c r="SGO122" s="5"/>
      <c r="SGP122" s="5"/>
      <c r="SGQ122" s="5"/>
      <c r="SGR122" s="5"/>
      <c r="SGS122" s="5"/>
      <c r="SGT122" s="5"/>
      <c r="SGU122" s="5"/>
      <c r="SGV122" s="5"/>
      <c r="SGW122" s="5"/>
      <c r="SGX122" s="5"/>
      <c r="SGY122" s="5"/>
      <c r="SGZ122" s="5"/>
      <c r="SHA122" s="5"/>
      <c r="SHB122" s="5"/>
      <c r="SHC122" s="5"/>
      <c r="SHD122" s="5"/>
      <c r="SHE122" s="5"/>
      <c r="SHF122" s="5"/>
      <c r="SHG122" s="5"/>
      <c r="SHH122" s="5"/>
      <c r="SHI122" s="5"/>
      <c r="SHJ122" s="5"/>
      <c r="SHK122" s="5"/>
      <c r="SHL122" s="5"/>
      <c r="SHM122" s="5"/>
      <c r="SHN122" s="5"/>
      <c r="SHO122" s="5"/>
      <c r="SHP122" s="5"/>
      <c r="SHQ122" s="5"/>
      <c r="SHR122" s="5"/>
      <c r="SHS122" s="5"/>
      <c r="SHT122" s="5"/>
      <c r="SHU122" s="5"/>
      <c r="SHV122" s="5"/>
      <c r="SHW122" s="5"/>
      <c r="SHX122" s="5"/>
      <c r="SHY122" s="5"/>
      <c r="SHZ122" s="5"/>
      <c r="SIA122" s="5"/>
      <c r="SIB122" s="5"/>
      <c r="SIC122" s="5"/>
      <c r="SID122" s="5"/>
      <c r="SIE122" s="5"/>
      <c r="SIF122" s="5"/>
      <c r="SIG122" s="5"/>
      <c r="SIH122" s="5"/>
      <c r="SII122" s="5"/>
      <c r="SIJ122" s="5"/>
      <c r="SIK122" s="5"/>
      <c r="SIL122" s="5"/>
      <c r="SIM122" s="5"/>
      <c r="SIN122" s="5"/>
      <c r="SIO122" s="5"/>
      <c r="SIP122" s="5"/>
      <c r="SIQ122" s="5"/>
      <c r="SIR122" s="5"/>
      <c r="SIS122" s="5"/>
      <c r="SIT122" s="5"/>
      <c r="SIU122" s="5"/>
      <c r="SIV122" s="5"/>
      <c r="SIW122" s="5"/>
      <c r="SIX122" s="5"/>
      <c r="SIY122" s="5"/>
      <c r="SIZ122" s="5"/>
      <c r="SJA122" s="5"/>
      <c r="SJB122" s="5"/>
      <c r="SJC122" s="5"/>
      <c r="SJD122" s="5"/>
      <c r="SJE122" s="5"/>
      <c r="SJF122" s="5"/>
      <c r="SJG122" s="5"/>
      <c r="SJH122" s="5"/>
      <c r="SJI122" s="5"/>
      <c r="SJJ122" s="5"/>
      <c r="SJK122" s="5"/>
      <c r="SJL122" s="5"/>
      <c r="SJM122" s="5"/>
      <c r="SJN122" s="5"/>
      <c r="SJO122" s="5"/>
      <c r="SJP122" s="5"/>
      <c r="SJQ122" s="5"/>
      <c r="SJR122" s="5"/>
      <c r="SJS122" s="5"/>
      <c r="SJT122" s="5"/>
      <c r="SJU122" s="5"/>
      <c r="SJV122" s="5"/>
      <c r="SJW122" s="5"/>
      <c r="SJX122" s="5"/>
      <c r="SJY122" s="5"/>
      <c r="SJZ122" s="5"/>
      <c r="SKA122" s="5"/>
      <c r="SKB122" s="5"/>
      <c r="SKC122" s="5"/>
      <c r="SKD122" s="5"/>
      <c r="SKE122" s="5"/>
      <c r="SKF122" s="5"/>
      <c r="SKG122" s="5"/>
      <c r="SKH122" s="5"/>
      <c r="SKI122" s="5"/>
      <c r="SKJ122" s="5"/>
      <c r="SKK122" s="5"/>
      <c r="SKL122" s="5"/>
      <c r="SKM122" s="5"/>
      <c r="SKN122" s="5"/>
      <c r="SKO122" s="5"/>
      <c r="SKP122" s="5"/>
      <c r="SKQ122" s="5"/>
      <c r="SKR122" s="5"/>
      <c r="SKS122" s="5"/>
      <c r="SKT122" s="5"/>
      <c r="SKU122" s="5"/>
      <c r="SKV122" s="5"/>
      <c r="SKW122" s="5"/>
      <c r="SKX122" s="5"/>
      <c r="SKY122" s="5"/>
      <c r="SKZ122" s="5"/>
      <c r="SLA122" s="5"/>
      <c r="SLB122" s="5"/>
      <c r="SLC122" s="5"/>
      <c r="SLD122" s="5"/>
      <c r="SLE122" s="5"/>
      <c r="SLF122" s="5"/>
      <c r="SLG122" s="5"/>
      <c r="SLH122" s="5"/>
      <c r="SLI122" s="5"/>
      <c r="SLJ122" s="5"/>
      <c r="SLK122" s="5"/>
      <c r="SLL122" s="5"/>
      <c r="SLM122" s="5"/>
      <c r="SLN122" s="5"/>
      <c r="SLO122" s="5"/>
      <c r="SLP122" s="5"/>
      <c r="SLQ122" s="5"/>
      <c r="SLR122" s="5"/>
      <c r="SLS122" s="5"/>
      <c r="SLT122" s="5"/>
      <c r="SLU122" s="5"/>
      <c r="SLV122" s="5"/>
      <c r="SLW122" s="5"/>
      <c r="SLX122" s="5"/>
      <c r="SLY122" s="5"/>
      <c r="SLZ122" s="5"/>
      <c r="SMA122" s="5"/>
      <c r="SMB122" s="5"/>
      <c r="SMC122" s="5"/>
      <c r="SMD122" s="5"/>
      <c r="SME122" s="5"/>
      <c r="SMF122" s="5"/>
      <c r="SMG122" s="5"/>
      <c r="SMH122" s="5"/>
      <c r="SMI122" s="5"/>
      <c r="SMJ122" s="5"/>
      <c r="SMK122" s="5"/>
      <c r="SML122" s="5"/>
      <c r="SMM122" s="5"/>
      <c r="SMN122" s="5"/>
      <c r="SMO122" s="5"/>
      <c r="SMP122" s="5"/>
      <c r="SMQ122" s="5"/>
      <c r="SMR122" s="5"/>
      <c r="SMS122" s="5"/>
      <c r="SMT122" s="5"/>
      <c r="SMU122" s="5"/>
      <c r="SMV122" s="5"/>
      <c r="SMW122" s="5"/>
      <c r="SMX122" s="5"/>
      <c r="SMY122" s="5"/>
      <c r="SMZ122" s="5"/>
      <c r="SNA122" s="5"/>
      <c r="SNB122" s="5"/>
      <c r="SNC122" s="5"/>
      <c r="SND122" s="5"/>
      <c r="SNE122" s="5"/>
      <c r="SNF122" s="5"/>
      <c r="SNG122" s="5"/>
      <c r="SNH122" s="5"/>
      <c r="SNI122" s="5"/>
      <c r="SNJ122" s="5"/>
      <c r="SNK122" s="5"/>
      <c r="SNL122" s="5"/>
      <c r="SNM122" s="5"/>
      <c r="SNN122" s="5"/>
      <c r="SNO122" s="5"/>
      <c r="SNP122" s="5"/>
      <c r="SNQ122" s="5"/>
      <c r="SNR122" s="5"/>
      <c r="SNS122" s="5"/>
      <c r="SNT122" s="5"/>
      <c r="SNU122" s="5"/>
      <c r="SNV122" s="5"/>
      <c r="SNW122" s="5"/>
      <c r="SNX122" s="5"/>
      <c r="SNY122" s="5"/>
      <c r="SNZ122" s="5"/>
      <c r="SOA122" s="5"/>
      <c r="SOB122" s="5"/>
      <c r="SOC122" s="5"/>
      <c r="SOD122" s="5"/>
      <c r="SOE122" s="5"/>
      <c r="SOF122" s="5"/>
      <c r="SOG122" s="5"/>
      <c r="SOH122" s="5"/>
      <c r="SOI122" s="5"/>
      <c r="SOJ122" s="5"/>
      <c r="SOK122" s="5"/>
      <c r="SOL122" s="5"/>
      <c r="SOM122" s="5"/>
      <c r="SON122" s="5"/>
      <c r="SOO122" s="5"/>
      <c r="SOP122" s="5"/>
      <c r="SOQ122" s="5"/>
      <c r="SOR122" s="5"/>
      <c r="SOS122" s="5"/>
      <c r="SOT122" s="5"/>
      <c r="SOU122" s="5"/>
      <c r="SOV122" s="5"/>
      <c r="SOW122" s="5"/>
      <c r="SOX122" s="5"/>
      <c r="SOY122" s="5"/>
      <c r="SOZ122" s="5"/>
      <c r="SPA122" s="5"/>
      <c r="SPB122" s="5"/>
      <c r="SPC122" s="5"/>
      <c r="SPD122" s="5"/>
      <c r="SPE122" s="5"/>
      <c r="SPF122" s="5"/>
      <c r="SPG122" s="5"/>
      <c r="SPH122" s="5"/>
      <c r="SPI122" s="5"/>
      <c r="SPJ122" s="5"/>
      <c r="SPK122" s="5"/>
      <c r="SPL122" s="5"/>
      <c r="SPM122" s="5"/>
      <c r="SPN122" s="5"/>
      <c r="SPO122" s="5"/>
      <c r="SPP122" s="5"/>
      <c r="SPQ122" s="5"/>
      <c r="SPR122" s="5"/>
      <c r="SPS122" s="5"/>
      <c r="SPT122" s="5"/>
      <c r="SPU122" s="5"/>
      <c r="SPV122" s="5"/>
      <c r="SPW122" s="5"/>
      <c r="SPX122" s="5"/>
      <c r="SPY122" s="5"/>
      <c r="SPZ122" s="5"/>
      <c r="SQA122" s="5"/>
      <c r="SQB122" s="5"/>
      <c r="SQC122" s="5"/>
      <c r="SQD122" s="5"/>
      <c r="SQE122" s="5"/>
      <c r="SQF122" s="5"/>
      <c r="SQG122" s="5"/>
      <c r="SQH122" s="5"/>
      <c r="SQI122" s="5"/>
      <c r="SQJ122" s="5"/>
      <c r="SQK122" s="5"/>
      <c r="SQL122" s="5"/>
      <c r="SQM122" s="5"/>
      <c r="SQN122" s="5"/>
      <c r="SQO122" s="5"/>
      <c r="SQP122" s="5"/>
      <c r="SQQ122" s="5"/>
      <c r="SQR122" s="5"/>
      <c r="SQS122" s="5"/>
      <c r="SQT122" s="5"/>
      <c r="SQU122" s="5"/>
      <c r="SQV122" s="5"/>
      <c r="SQW122" s="5"/>
      <c r="SQX122" s="5"/>
      <c r="SQY122" s="5"/>
      <c r="SQZ122" s="5"/>
      <c r="SRA122" s="5"/>
      <c r="SRB122" s="5"/>
      <c r="SRC122" s="5"/>
      <c r="SRD122" s="5"/>
      <c r="SRE122" s="5"/>
      <c r="SRF122" s="5"/>
      <c r="SRG122" s="5"/>
      <c r="SRH122" s="5"/>
      <c r="SRI122" s="5"/>
      <c r="SRJ122" s="5"/>
      <c r="SRK122" s="5"/>
      <c r="SRL122" s="5"/>
      <c r="SRM122" s="5"/>
      <c r="SRN122" s="5"/>
      <c r="SRO122" s="5"/>
      <c r="SRP122" s="5"/>
      <c r="SRQ122" s="5"/>
      <c r="SRR122" s="5"/>
      <c r="SRS122" s="5"/>
      <c r="SRT122" s="5"/>
      <c r="SRU122" s="5"/>
      <c r="SRV122" s="5"/>
      <c r="SRW122" s="5"/>
      <c r="SRX122" s="5"/>
      <c r="SRY122" s="5"/>
      <c r="SRZ122" s="5"/>
      <c r="SSA122" s="5"/>
      <c r="SSB122" s="5"/>
      <c r="SSC122" s="5"/>
      <c r="SSD122" s="5"/>
      <c r="SSE122" s="5"/>
      <c r="SSF122" s="5"/>
      <c r="SSG122" s="5"/>
      <c r="SSH122" s="5"/>
      <c r="SSI122" s="5"/>
      <c r="SSJ122" s="5"/>
      <c r="SSK122" s="5"/>
      <c r="SSL122" s="5"/>
      <c r="SSM122" s="5"/>
      <c r="SSN122" s="5"/>
      <c r="SSO122" s="5"/>
      <c r="SSP122" s="5"/>
      <c r="SSQ122" s="5"/>
      <c r="SSR122" s="5"/>
      <c r="SSS122" s="5"/>
      <c r="SST122" s="5"/>
      <c r="SSU122" s="5"/>
      <c r="SSV122" s="5"/>
      <c r="SSW122" s="5"/>
      <c r="SSX122" s="5"/>
      <c r="SSY122" s="5"/>
      <c r="SSZ122" s="5"/>
      <c r="STA122" s="5"/>
      <c r="STB122" s="5"/>
      <c r="STC122" s="5"/>
      <c r="STD122" s="5"/>
      <c r="STE122" s="5"/>
      <c r="STF122" s="5"/>
      <c r="STG122" s="5"/>
      <c r="STH122" s="5"/>
      <c r="STI122" s="5"/>
      <c r="STJ122" s="5"/>
      <c r="STK122" s="5"/>
      <c r="STL122" s="5"/>
      <c r="STM122" s="5"/>
      <c r="STN122" s="5"/>
      <c r="STO122" s="5"/>
      <c r="STP122" s="5"/>
      <c r="STQ122" s="5"/>
      <c r="STR122" s="5"/>
      <c r="STS122" s="5"/>
      <c r="STT122" s="5"/>
      <c r="STU122" s="5"/>
      <c r="STV122" s="5"/>
      <c r="STW122" s="5"/>
      <c r="STX122" s="5"/>
      <c r="STY122" s="5"/>
      <c r="STZ122" s="5"/>
      <c r="SUA122" s="5"/>
      <c r="SUB122" s="5"/>
      <c r="SUC122" s="5"/>
      <c r="SUD122" s="5"/>
      <c r="SUE122" s="5"/>
      <c r="SUF122" s="5"/>
      <c r="SUG122" s="5"/>
      <c r="SUH122" s="5"/>
      <c r="SUI122" s="5"/>
      <c r="SUJ122" s="5"/>
      <c r="SUK122" s="5"/>
      <c r="SUL122" s="5"/>
      <c r="SUM122" s="5"/>
      <c r="SUN122" s="5"/>
      <c r="SUO122" s="5"/>
      <c r="SUP122" s="5"/>
      <c r="SUQ122" s="5"/>
      <c r="SUR122" s="5"/>
      <c r="SUS122" s="5"/>
      <c r="SUT122" s="5"/>
      <c r="SUU122" s="5"/>
      <c r="SUV122" s="5"/>
      <c r="SUW122" s="5"/>
      <c r="SUX122" s="5"/>
      <c r="SUY122" s="5"/>
      <c r="SUZ122" s="5"/>
      <c r="SVA122" s="5"/>
      <c r="SVB122" s="5"/>
      <c r="SVC122" s="5"/>
      <c r="SVD122" s="5"/>
      <c r="SVE122" s="5"/>
      <c r="SVF122" s="5"/>
      <c r="SVG122" s="5"/>
      <c r="SVH122" s="5"/>
      <c r="SVI122" s="5"/>
      <c r="SVJ122" s="5"/>
      <c r="SVK122" s="5"/>
      <c r="SVL122" s="5"/>
      <c r="SVM122" s="5"/>
      <c r="SVN122" s="5"/>
      <c r="SVO122" s="5"/>
      <c r="SVP122" s="5"/>
      <c r="SVQ122" s="5"/>
      <c r="SVR122" s="5"/>
      <c r="SVS122" s="5"/>
      <c r="SVT122" s="5"/>
      <c r="SVU122" s="5"/>
      <c r="SVV122" s="5"/>
      <c r="SVW122" s="5"/>
      <c r="SVX122" s="5"/>
      <c r="SVY122" s="5"/>
      <c r="SVZ122" s="5"/>
      <c r="SWA122" s="5"/>
      <c r="SWB122" s="5"/>
      <c r="SWC122" s="5"/>
      <c r="SWD122" s="5"/>
      <c r="SWE122" s="5"/>
      <c r="SWF122" s="5"/>
      <c r="SWG122" s="5"/>
      <c r="SWH122" s="5"/>
      <c r="SWI122" s="5"/>
      <c r="SWJ122" s="5"/>
      <c r="SWK122" s="5"/>
      <c r="SWL122" s="5"/>
      <c r="SWM122" s="5"/>
      <c r="SWN122" s="5"/>
      <c r="SWO122" s="5"/>
      <c r="SWP122" s="5"/>
      <c r="SWQ122" s="5"/>
      <c r="SWR122" s="5"/>
      <c r="SWS122" s="5"/>
      <c r="SWT122" s="5"/>
      <c r="SWU122" s="5"/>
      <c r="SWV122" s="5"/>
      <c r="SWW122" s="5"/>
      <c r="SWX122" s="5"/>
      <c r="SWY122" s="5"/>
      <c r="SWZ122" s="5"/>
      <c r="SXA122" s="5"/>
      <c r="SXB122" s="5"/>
      <c r="SXC122" s="5"/>
      <c r="SXD122" s="5"/>
      <c r="SXE122" s="5"/>
      <c r="SXF122" s="5"/>
      <c r="SXG122" s="5"/>
      <c r="SXH122" s="5"/>
      <c r="SXI122" s="5"/>
      <c r="SXJ122" s="5"/>
      <c r="SXK122" s="5"/>
      <c r="SXL122" s="5"/>
      <c r="SXM122" s="5"/>
      <c r="SXN122" s="5"/>
      <c r="SXO122" s="5"/>
      <c r="SXP122" s="5"/>
      <c r="SXQ122" s="5"/>
      <c r="SXR122" s="5"/>
      <c r="SXS122" s="5"/>
      <c r="SXT122" s="5"/>
      <c r="SXU122" s="5"/>
      <c r="SXV122" s="5"/>
      <c r="SXW122" s="5"/>
      <c r="SXX122" s="5"/>
      <c r="SXY122" s="5"/>
      <c r="SXZ122" s="5"/>
      <c r="SYA122" s="5"/>
      <c r="SYB122" s="5"/>
      <c r="SYC122" s="5"/>
      <c r="SYD122" s="5"/>
      <c r="SYE122" s="5"/>
      <c r="SYF122" s="5"/>
      <c r="SYG122" s="5"/>
      <c r="SYH122" s="5"/>
      <c r="SYI122" s="5"/>
      <c r="SYJ122" s="5"/>
      <c r="SYK122" s="5"/>
      <c r="SYL122" s="5"/>
      <c r="SYM122" s="5"/>
      <c r="SYN122" s="5"/>
      <c r="SYO122" s="5"/>
      <c r="SYP122" s="5"/>
      <c r="SYQ122" s="5"/>
      <c r="SYR122" s="5"/>
      <c r="SYS122" s="5"/>
      <c r="SYT122" s="5"/>
      <c r="SYU122" s="5"/>
      <c r="SYV122" s="5"/>
      <c r="SYW122" s="5"/>
      <c r="SYX122" s="5"/>
      <c r="SYY122" s="5"/>
      <c r="SYZ122" s="5"/>
      <c r="SZA122" s="5"/>
      <c r="SZB122" s="5"/>
      <c r="SZC122" s="5"/>
      <c r="SZD122" s="5"/>
      <c r="SZE122" s="5"/>
      <c r="SZF122" s="5"/>
      <c r="SZG122" s="5"/>
      <c r="SZH122" s="5"/>
      <c r="SZI122" s="5"/>
      <c r="SZJ122" s="5"/>
      <c r="SZK122" s="5"/>
      <c r="SZL122" s="5"/>
      <c r="SZM122" s="5"/>
      <c r="SZN122" s="5"/>
      <c r="SZO122" s="5"/>
      <c r="SZP122" s="5"/>
      <c r="SZQ122" s="5"/>
      <c r="SZR122" s="5"/>
      <c r="SZS122" s="5"/>
      <c r="SZT122" s="5"/>
      <c r="SZU122" s="5"/>
      <c r="SZV122" s="5"/>
      <c r="SZW122" s="5"/>
      <c r="SZX122" s="5"/>
      <c r="SZY122" s="5"/>
      <c r="SZZ122" s="5"/>
      <c r="TAA122" s="5"/>
      <c r="TAB122" s="5"/>
      <c r="TAC122" s="5"/>
      <c r="TAD122" s="5"/>
      <c r="TAE122" s="5"/>
      <c r="TAF122" s="5"/>
      <c r="TAG122" s="5"/>
      <c r="TAH122" s="5"/>
      <c r="TAI122" s="5"/>
      <c r="TAJ122" s="5"/>
      <c r="TAK122" s="5"/>
      <c r="TAL122" s="5"/>
      <c r="TAM122" s="5"/>
      <c r="TAN122" s="5"/>
      <c r="TAO122" s="5"/>
      <c r="TAP122" s="5"/>
      <c r="TAQ122" s="5"/>
      <c r="TAR122" s="5"/>
      <c r="TAS122" s="5"/>
      <c r="TAT122" s="5"/>
      <c r="TAU122" s="5"/>
      <c r="TAV122" s="5"/>
      <c r="TAW122" s="5"/>
      <c r="TAX122" s="5"/>
      <c r="TAY122" s="5"/>
      <c r="TAZ122" s="5"/>
      <c r="TBA122" s="5"/>
      <c r="TBB122" s="5"/>
      <c r="TBC122" s="5"/>
      <c r="TBD122" s="5"/>
      <c r="TBE122" s="5"/>
      <c r="TBF122" s="5"/>
      <c r="TBG122" s="5"/>
      <c r="TBH122" s="5"/>
      <c r="TBI122" s="5"/>
      <c r="TBJ122" s="5"/>
      <c r="TBK122" s="5"/>
      <c r="TBL122" s="5"/>
      <c r="TBM122" s="5"/>
      <c r="TBN122" s="5"/>
      <c r="TBO122" s="5"/>
      <c r="TBP122" s="5"/>
      <c r="TBQ122" s="5"/>
      <c r="TBR122" s="5"/>
      <c r="TBS122" s="5"/>
      <c r="TBT122" s="5"/>
      <c r="TBU122" s="5"/>
      <c r="TBV122" s="5"/>
      <c r="TBW122" s="5"/>
      <c r="TBX122" s="5"/>
      <c r="TBY122" s="5"/>
      <c r="TBZ122" s="5"/>
      <c r="TCA122" s="5"/>
      <c r="TCB122" s="5"/>
      <c r="TCC122" s="5"/>
      <c r="TCD122" s="5"/>
      <c r="TCE122" s="5"/>
      <c r="TCF122" s="5"/>
      <c r="TCG122" s="5"/>
      <c r="TCH122" s="5"/>
      <c r="TCI122" s="5"/>
      <c r="TCJ122" s="5"/>
      <c r="TCK122" s="5"/>
      <c r="TCL122" s="5"/>
      <c r="TCM122" s="5"/>
      <c r="TCN122" s="5"/>
      <c r="TCO122" s="5"/>
      <c r="TCP122" s="5"/>
      <c r="TCQ122" s="5"/>
      <c r="TCR122" s="5"/>
      <c r="TCS122" s="5"/>
      <c r="TCT122" s="5"/>
      <c r="TCU122" s="5"/>
      <c r="TCV122" s="5"/>
      <c r="TCW122" s="5"/>
      <c r="TCX122" s="5"/>
      <c r="TCY122" s="5"/>
      <c r="TCZ122" s="5"/>
      <c r="TDA122" s="5"/>
      <c r="TDB122" s="5"/>
      <c r="TDC122" s="5"/>
      <c r="TDD122" s="5"/>
      <c r="TDE122" s="5"/>
      <c r="TDF122" s="5"/>
      <c r="TDG122" s="5"/>
      <c r="TDH122" s="5"/>
      <c r="TDI122" s="5"/>
      <c r="TDJ122" s="5"/>
      <c r="TDK122" s="5"/>
      <c r="TDL122" s="5"/>
      <c r="TDM122" s="5"/>
      <c r="TDN122" s="5"/>
      <c r="TDO122" s="5"/>
      <c r="TDP122" s="5"/>
      <c r="TDQ122" s="5"/>
      <c r="TDR122" s="5"/>
      <c r="TDS122" s="5"/>
      <c r="TDT122" s="5"/>
      <c r="TDU122" s="5"/>
      <c r="TDV122" s="5"/>
      <c r="TDW122" s="5"/>
      <c r="TDX122" s="5"/>
      <c r="TDY122" s="5"/>
      <c r="TDZ122" s="5"/>
      <c r="TEA122" s="5"/>
      <c r="TEB122" s="5"/>
      <c r="TEC122" s="5"/>
      <c r="TED122" s="5"/>
      <c r="TEE122" s="5"/>
      <c r="TEF122" s="5"/>
      <c r="TEG122" s="5"/>
      <c r="TEH122" s="5"/>
      <c r="TEI122" s="5"/>
      <c r="TEJ122" s="5"/>
      <c r="TEK122" s="5"/>
      <c r="TEL122" s="5"/>
      <c r="TEM122" s="5"/>
      <c r="TEN122" s="5"/>
      <c r="TEO122" s="5"/>
      <c r="TEP122" s="5"/>
      <c r="TEQ122" s="5"/>
      <c r="TER122" s="5"/>
      <c r="TES122" s="5"/>
      <c r="TET122" s="5"/>
      <c r="TEU122" s="5"/>
      <c r="TEV122" s="5"/>
      <c r="TEW122" s="5"/>
      <c r="TEX122" s="5"/>
      <c r="TEY122" s="5"/>
      <c r="TEZ122" s="5"/>
      <c r="TFA122" s="5"/>
      <c r="TFB122" s="5"/>
      <c r="TFC122" s="5"/>
      <c r="TFD122" s="5"/>
      <c r="TFE122" s="5"/>
      <c r="TFF122" s="5"/>
      <c r="TFG122" s="5"/>
      <c r="TFH122" s="5"/>
      <c r="TFI122" s="5"/>
      <c r="TFJ122" s="5"/>
      <c r="TFK122" s="5"/>
      <c r="TFL122" s="5"/>
      <c r="TFM122" s="5"/>
      <c r="TFN122" s="5"/>
      <c r="TFO122" s="5"/>
      <c r="TFP122" s="5"/>
      <c r="TFQ122" s="5"/>
      <c r="TFR122" s="5"/>
      <c r="TFS122" s="5"/>
      <c r="TFT122" s="5"/>
      <c r="TFU122" s="5"/>
      <c r="TFV122" s="5"/>
      <c r="TFW122" s="5"/>
      <c r="TFX122" s="5"/>
      <c r="TFY122" s="5"/>
      <c r="TFZ122" s="5"/>
      <c r="TGA122" s="5"/>
      <c r="TGB122" s="5"/>
      <c r="TGC122" s="5"/>
      <c r="TGD122" s="5"/>
      <c r="TGE122" s="5"/>
      <c r="TGF122" s="5"/>
      <c r="TGG122" s="5"/>
      <c r="TGH122" s="5"/>
      <c r="TGI122" s="5"/>
      <c r="TGJ122" s="5"/>
      <c r="TGK122" s="5"/>
      <c r="TGL122" s="5"/>
      <c r="TGM122" s="5"/>
      <c r="TGN122" s="5"/>
      <c r="TGO122" s="5"/>
      <c r="TGP122" s="5"/>
      <c r="TGQ122" s="5"/>
      <c r="TGR122" s="5"/>
      <c r="TGS122" s="5"/>
      <c r="TGT122" s="5"/>
      <c r="TGU122" s="5"/>
      <c r="TGV122" s="5"/>
      <c r="TGW122" s="5"/>
      <c r="TGX122" s="5"/>
      <c r="TGY122" s="5"/>
      <c r="TGZ122" s="5"/>
      <c r="THA122" s="5"/>
      <c r="THB122" s="5"/>
      <c r="THC122" s="5"/>
      <c r="THD122" s="5"/>
      <c r="THE122" s="5"/>
      <c r="THF122" s="5"/>
      <c r="THG122" s="5"/>
      <c r="THH122" s="5"/>
      <c r="THI122" s="5"/>
      <c r="THJ122" s="5"/>
      <c r="THK122" s="5"/>
      <c r="THL122" s="5"/>
      <c r="THM122" s="5"/>
      <c r="THN122" s="5"/>
      <c r="THO122" s="5"/>
      <c r="THP122" s="5"/>
      <c r="THQ122" s="5"/>
      <c r="THR122" s="5"/>
      <c r="THS122" s="5"/>
      <c r="THT122" s="5"/>
      <c r="THU122" s="5"/>
      <c r="THV122" s="5"/>
      <c r="THW122" s="5"/>
      <c r="THX122" s="5"/>
      <c r="THY122" s="5"/>
      <c r="THZ122" s="5"/>
      <c r="TIA122" s="5"/>
      <c r="TIB122" s="5"/>
      <c r="TIC122" s="5"/>
      <c r="TID122" s="5"/>
      <c r="TIE122" s="5"/>
      <c r="TIF122" s="5"/>
      <c r="TIG122" s="5"/>
      <c r="TIH122" s="5"/>
      <c r="TII122" s="5"/>
      <c r="TIJ122" s="5"/>
      <c r="TIK122" s="5"/>
      <c r="TIL122" s="5"/>
      <c r="TIM122" s="5"/>
      <c r="TIN122" s="5"/>
      <c r="TIO122" s="5"/>
      <c r="TIP122" s="5"/>
      <c r="TIQ122" s="5"/>
      <c r="TIR122" s="5"/>
      <c r="TIS122" s="5"/>
      <c r="TIT122" s="5"/>
      <c r="TIU122" s="5"/>
      <c r="TIV122" s="5"/>
      <c r="TIW122" s="5"/>
      <c r="TIX122" s="5"/>
      <c r="TIY122" s="5"/>
      <c r="TIZ122" s="5"/>
      <c r="TJA122" s="5"/>
      <c r="TJB122" s="5"/>
      <c r="TJC122" s="5"/>
      <c r="TJD122" s="5"/>
      <c r="TJE122" s="5"/>
      <c r="TJF122" s="5"/>
      <c r="TJG122" s="5"/>
      <c r="TJH122" s="5"/>
      <c r="TJI122" s="5"/>
      <c r="TJJ122" s="5"/>
      <c r="TJK122" s="5"/>
      <c r="TJL122" s="5"/>
      <c r="TJM122" s="5"/>
      <c r="TJN122" s="5"/>
      <c r="TJO122" s="5"/>
      <c r="TJP122" s="5"/>
      <c r="TJQ122" s="5"/>
      <c r="TJR122" s="5"/>
      <c r="TJS122" s="5"/>
      <c r="TJT122" s="5"/>
      <c r="TJU122" s="5"/>
      <c r="TJV122" s="5"/>
      <c r="TJW122" s="5"/>
      <c r="TJX122" s="5"/>
      <c r="TJY122" s="5"/>
      <c r="TJZ122" s="5"/>
      <c r="TKA122" s="5"/>
      <c r="TKB122" s="5"/>
      <c r="TKC122" s="5"/>
      <c r="TKD122" s="5"/>
      <c r="TKE122" s="5"/>
      <c r="TKF122" s="5"/>
      <c r="TKG122" s="5"/>
      <c r="TKH122" s="5"/>
      <c r="TKI122" s="5"/>
      <c r="TKJ122" s="5"/>
      <c r="TKK122" s="5"/>
      <c r="TKL122" s="5"/>
      <c r="TKM122" s="5"/>
      <c r="TKN122" s="5"/>
      <c r="TKO122" s="5"/>
      <c r="TKP122" s="5"/>
      <c r="TKQ122" s="5"/>
      <c r="TKR122" s="5"/>
      <c r="TKS122" s="5"/>
      <c r="TKT122" s="5"/>
      <c r="TKU122" s="5"/>
      <c r="TKV122" s="5"/>
      <c r="TKW122" s="5"/>
      <c r="TKX122" s="5"/>
      <c r="TKY122" s="5"/>
      <c r="TKZ122" s="5"/>
      <c r="TLA122" s="5"/>
      <c r="TLB122" s="5"/>
      <c r="TLC122" s="5"/>
      <c r="TLD122" s="5"/>
      <c r="TLE122" s="5"/>
      <c r="TLF122" s="5"/>
      <c r="TLG122" s="5"/>
      <c r="TLH122" s="5"/>
      <c r="TLI122" s="5"/>
      <c r="TLJ122" s="5"/>
      <c r="TLK122" s="5"/>
      <c r="TLL122" s="5"/>
      <c r="TLM122" s="5"/>
      <c r="TLN122" s="5"/>
      <c r="TLO122" s="5"/>
      <c r="TLP122" s="5"/>
      <c r="TLQ122" s="5"/>
      <c r="TLR122" s="5"/>
      <c r="TLS122" s="5"/>
      <c r="TLT122" s="5"/>
      <c r="TLU122" s="5"/>
      <c r="TLV122" s="5"/>
      <c r="TLW122" s="5"/>
      <c r="TLX122" s="5"/>
      <c r="TLY122" s="5"/>
      <c r="TLZ122" s="5"/>
      <c r="TMA122" s="5"/>
      <c r="TMB122" s="5"/>
      <c r="TMC122" s="5"/>
      <c r="TMD122" s="5"/>
      <c r="TME122" s="5"/>
      <c r="TMF122" s="5"/>
      <c r="TMG122" s="5"/>
      <c r="TMH122" s="5"/>
      <c r="TMI122" s="5"/>
      <c r="TMJ122" s="5"/>
      <c r="TMK122" s="5"/>
      <c r="TML122" s="5"/>
      <c r="TMM122" s="5"/>
      <c r="TMN122" s="5"/>
      <c r="TMO122" s="5"/>
      <c r="TMP122" s="5"/>
      <c r="TMQ122" s="5"/>
      <c r="TMR122" s="5"/>
      <c r="TMS122" s="5"/>
      <c r="TMT122" s="5"/>
      <c r="TMU122" s="5"/>
      <c r="TMV122" s="5"/>
      <c r="TMW122" s="5"/>
      <c r="TMX122" s="5"/>
      <c r="TMY122" s="5"/>
      <c r="TMZ122" s="5"/>
      <c r="TNA122" s="5"/>
      <c r="TNB122" s="5"/>
      <c r="TNC122" s="5"/>
      <c r="TND122" s="5"/>
      <c r="TNE122" s="5"/>
      <c r="TNF122" s="5"/>
      <c r="TNG122" s="5"/>
      <c r="TNH122" s="5"/>
      <c r="TNI122" s="5"/>
      <c r="TNJ122" s="5"/>
      <c r="TNK122" s="5"/>
      <c r="TNL122" s="5"/>
      <c r="TNM122" s="5"/>
      <c r="TNN122" s="5"/>
      <c r="TNO122" s="5"/>
      <c r="TNP122" s="5"/>
      <c r="TNQ122" s="5"/>
      <c r="TNR122" s="5"/>
      <c r="TNS122" s="5"/>
      <c r="TNT122" s="5"/>
      <c r="TNU122" s="5"/>
      <c r="TNV122" s="5"/>
      <c r="TNW122" s="5"/>
      <c r="TNX122" s="5"/>
      <c r="TNY122" s="5"/>
      <c r="TNZ122" s="5"/>
      <c r="TOA122" s="5"/>
      <c r="TOB122" s="5"/>
      <c r="TOC122" s="5"/>
      <c r="TOD122" s="5"/>
      <c r="TOE122" s="5"/>
      <c r="TOF122" s="5"/>
      <c r="TOG122" s="5"/>
      <c r="TOH122" s="5"/>
      <c r="TOI122" s="5"/>
      <c r="TOJ122" s="5"/>
      <c r="TOK122" s="5"/>
      <c r="TOL122" s="5"/>
      <c r="TOM122" s="5"/>
      <c r="TON122" s="5"/>
      <c r="TOO122" s="5"/>
      <c r="TOP122" s="5"/>
      <c r="TOQ122" s="5"/>
      <c r="TOR122" s="5"/>
      <c r="TOS122" s="5"/>
      <c r="TOT122" s="5"/>
      <c r="TOU122" s="5"/>
      <c r="TOV122" s="5"/>
      <c r="TOW122" s="5"/>
      <c r="TOX122" s="5"/>
      <c r="TOY122" s="5"/>
      <c r="TOZ122" s="5"/>
      <c r="TPA122" s="5"/>
      <c r="TPB122" s="5"/>
      <c r="TPC122" s="5"/>
      <c r="TPD122" s="5"/>
      <c r="TPE122" s="5"/>
      <c r="TPF122" s="5"/>
      <c r="TPG122" s="5"/>
      <c r="TPH122" s="5"/>
      <c r="TPI122" s="5"/>
      <c r="TPJ122" s="5"/>
      <c r="TPK122" s="5"/>
      <c r="TPL122" s="5"/>
      <c r="TPM122" s="5"/>
      <c r="TPN122" s="5"/>
      <c r="TPO122" s="5"/>
      <c r="TPP122" s="5"/>
      <c r="TPQ122" s="5"/>
      <c r="TPR122" s="5"/>
      <c r="TPS122" s="5"/>
      <c r="TPT122" s="5"/>
      <c r="TPU122" s="5"/>
      <c r="TPV122" s="5"/>
      <c r="TPW122" s="5"/>
      <c r="TPX122" s="5"/>
      <c r="TPY122" s="5"/>
      <c r="TPZ122" s="5"/>
      <c r="TQA122" s="5"/>
      <c r="TQB122" s="5"/>
      <c r="TQC122" s="5"/>
      <c r="TQD122" s="5"/>
      <c r="TQE122" s="5"/>
      <c r="TQF122" s="5"/>
      <c r="TQG122" s="5"/>
      <c r="TQH122" s="5"/>
      <c r="TQI122" s="5"/>
      <c r="TQJ122" s="5"/>
      <c r="TQK122" s="5"/>
      <c r="TQL122" s="5"/>
      <c r="TQM122" s="5"/>
      <c r="TQN122" s="5"/>
      <c r="TQO122" s="5"/>
      <c r="TQP122" s="5"/>
      <c r="TQQ122" s="5"/>
      <c r="TQR122" s="5"/>
      <c r="TQS122" s="5"/>
      <c r="TQT122" s="5"/>
      <c r="TQU122" s="5"/>
      <c r="TQV122" s="5"/>
      <c r="TQW122" s="5"/>
      <c r="TQX122" s="5"/>
      <c r="TQY122" s="5"/>
      <c r="TQZ122" s="5"/>
      <c r="TRA122" s="5"/>
      <c r="TRB122" s="5"/>
      <c r="TRC122" s="5"/>
      <c r="TRD122" s="5"/>
      <c r="TRE122" s="5"/>
      <c r="TRF122" s="5"/>
      <c r="TRG122" s="5"/>
      <c r="TRH122" s="5"/>
      <c r="TRI122" s="5"/>
      <c r="TRJ122" s="5"/>
      <c r="TRK122" s="5"/>
      <c r="TRL122" s="5"/>
      <c r="TRM122" s="5"/>
      <c r="TRN122" s="5"/>
      <c r="TRO122" s="5"/>
      <c r="TRP122" s="5"/>
      <c r="TRQ122" s="5"/>
      <c r="TRR122" s="5"/>
      <c r="TRS122" s="5"/>
      <c r="TRT122" s="5"/>
      <c r="TRU122" s="5"/>
      <c r="TRV122" s="5"/>
      <c r="TRW122" s="5"/>
      <c r="TRX122" s="5"/>
      <c r="TRY122" s="5"/>
      <c r="TRZ122" s="5"/>
      <c r="TSA122" s="5"/>
      <c r="TSB122" s="5"/>
      <c r="TSC122" s="5"/>
      <c r="TSD122" s="5"/>
      <c r="TSE122" s="5"/>
      <c r="TSF122" s="5"/>
      <c r="TSG122" s="5"/>
      <c r="TSH122" s="5"/>
      <c r="TSI122" s="5"/>
      <c r="TSJ122" s="5"/>
      <c r="TSK122" s="5"/>
      <c r="TSL122" s="5"/>
      <c r="TSM122" s="5"/>
      <c r="TSN122" s="5"/>
      <c r="TSO122" s="5"/>
      <c r="TSP122" s="5"/>
      <c r="TSQ122" s="5"/>
      <c r="TSR122" s="5"/>
      <c r="TSS122" s="5"/>
      <c r="TST122" s="5"/>
      <c r="TSU122" s="5"/>
      <c r="TSV122" s="5"/>
      <c r="TSW122" s="5"/>
      <c r="TSX122" s="5"/>
      <c r="TSY122" s="5"/>
      <c r="TSZ122" s="5"/>
      <c r="TTA122" s="5"/>
      <c r="TTB122" s="5"/>
      <c r="TTC122" s="5"/>
      <c r="TTD122" s="5"/>
      <c r="TTE122" s="5"/>
      <c r="TTF122" s="5"/>
      <c r="TTG122" s="5"/>
      <c r="TTH122" s="5"/>
      <c r="TTI122" s="5"/>
      <c r="TTJ122" s="5"/>
      <c r="TTK122" s="5"/>
      <c r="TTL122" s="5"/>
      <c r="TTM122" s="5"/>
      <c r="TTN122" s="5"/>
      <c r="TTO122" s="5"/>
      <c r="TTP122" s="5"/>
      <c r="TTQ122" s="5"/>
      <c r="TTR122" s="5"/>
      <c r="TTS122" s="5"/>
      <c r="TTT122" s="5"/>
      <c r="TTU122" s="5"/>
      <c r="TTV122" s="5"/>
      <c r="TTW122" s="5"/>
      <c r="TTX122" s="5"/>
      <c r="TTY122" s="5"/>
      <c r="TTZ122" s="5"/>
      <c r="TUA122" s="5"/>
      <c r="TUB122" s="5"/>
      <c r="TUC122" s="5"/>
      <c r="TUD122" s="5"/>
      <c r="TUE122" s="5"/>
      <c r="TUF122" s="5"/>
      <c r="TUG122" s="5"/>
      <c r="TUH122" s="5"/>
      <c r="TUI122" s="5"/>
      <c r="TUJ122" s="5"/>
      <c r="TUK122" s="5"/>
      <c r="TUL122" s="5"/>
      <c r="TUM122" s="5"/>
      <c r="TUN122" s="5"/>
      <c r="TUO122" s="5"/>
      <c r="TUP122" s="5"/>
      <c r="TUQ122" s="5"/>
      <c r="TUR122" s="5"/>
      <c r="TUS122" s="5"/>
      <c r="TUT122" s="5"/>
      <c r="TUU122" s="5"/>
      <c r="TUV122" s="5"/>
      <c r="TUW122" s="5"/>
      <c r="TUX122" s="5"/>
      <c r="TUY122" s="5"/>
      <c r="TUZ122" s="5"/>
      <c r="TVA122" s="5"/>
      <c r="TVB122" s="5"/>
      <c r="TVC122" s="5"/>
      <c r="TVD122" s="5"/>
      <c r="TVE122" s="5"/>
      <c r="TVF122" s="5"/>
      <c r="TVG122" s="5"/>
      <c r="TVH122" s="5"/>
      <c r="TVI122" s="5"/>
      <c r="TVJ122" s="5"/>
      <c r="TVK122" s="5"/>
      <c r="TVL122" s="5"/>
      <c r="TVM122" s="5"/>
      <c r="TVN122" s="5"/>
      <c r="TVO122" s="5"/>
      <c r="TVP122" s="5"/>
      <c r="TVQ122" s="5"/>
      <c r="TVR122" s="5"/>
      <c r="TVS122" s="5"/>
      <c r="TVT122" s="5"/>
      <c r="TVU122" s="5"/>
      <c r="TVV122" s="5"/>
      <c r="TVW122" s="5"/>
      <c r="TVX122" s="5"/>
      <c r="TVY122" s="5"/>
      <c r="TVZ122" s="5"/>
      <c r="TWA122" s="5"/>
      <c r="TWB122" s="5"/>
      <c r="TWC122" s="5"/>
      <c r="TWD122" s="5"/>
      <c r="TWE122" s="5"/>
      <c r="TWF122" s="5"/>
      <c r="TWG122" s="5"/>
      <c r="TWH122" s="5"/>
      <c r="TWI122" s="5"/>
      <c r="TWJ122" s="5"/>
      <c r="TWK122" s="5"/>
      <c r="TWL122" s="5"/>
      <c r="TWM122" s="5"/>
      <c r="TWN122" s="5"/>
      <c r="TWO122" s="5"/>
      <c r="TWP122" s="5"/>
      <c r="TWQ122" s="5"/>
      <c r="TWR122" s="5"/>
      <c r="TWS122" s="5"/>
      <c r="TWT122" s="5"/>
      <c r="TWU122" s="5"/>
      <c r="TWV122" s="5"/>
      <c r="TWW122" s="5"/>
      <c r="TWX122" s="5"/>
      <c r="TWY122" s="5"/>
      <c r="TWZ122" s="5"/>
      <c r="TXA122" s="5"/>
      <c r="TXB122" s="5"/>
      <c r="TXC122" s="5"/>
      <c r="TXD122" s="5"/>
      <c r="TXE122" s="5"/>
      <c r="TXF122" s="5"/>
      <c r="TXG122" s="5"/>
      <c r="TXH122" s="5"/>
      <c r="TXI122" s="5"/>
      <c r="TXJ122" s="5"/>
      <c r="TXK122" s="5"/>
      <c r="TXL122" s="5"/>
      <c r="TXM122" s="5"/>
      <c r="TXN122" s="5"/>
      <c r="TXO122" s="5"/>
      <c r="TXP122" s="5"/>
      <c r="TXQ122" s="5"/>
      <c r="TXR122" s="5"/>
      <c r="TXS122" s="5"/>
      <c r="TXT122" s="5"/>
      <c r="TXU122" s="5"/>
      <c r="TXV122" s="5"/>
      <c r="TXW122" s="5"/>
      <c r="TXX122" s="5"/>
      <c r="TXY122" s="5"/>
      <c r="TXZ122" s="5"/>
      <c r="TYA122" s="5"/>
      <c r="TYB122" s="5"/>
      <c r="TYC122" s="5"/>
      <c r="TYD122" s="5"/>
      <c r="TYE122" s="5"/>
      <c r="TYF122" s="5"/>
      <c r="TYG122" s="5"/>
      <c r="TYH122" s="5"/>
      <c r="TYI122" s="5"/>
      <c r="TYJ122" s="5"/>
      <c r="TYK122" s="5"/>
      <c r="TYL122" s="5"/>
      <c r="TYM122" s="5"/>
      <c r="TYN122" s="5"/>
      <c r="TYO122" s="5"/>
      <c r="TYP122" s="5"/>
      <c r="TYQ122" s="5"/>
      <c r="TYR122" s="5"/>
      <c r="TYS122" s="5"/>
      <c r="TYT122" s="5"/>
      <c r="TYU122" s="5"/>
      <c r="TYV122" s="5"/>
      <c r="TYW122" s="5"/>
      <c r="TYX122" s="5"/>
      <c r="TYY122" s="5"/>
      <c r="TYZ122" s="5"/>
      <c r="TZA122" s="5"/>
      <c r="TZB122" s="5"/>
      <c r="TZC122" s="5"/>
      <c r="TZD122" s="5"/>
      <c r="TZE122" s="5"/>
      <c r="TZF122" s="5"/>
      <c r="TZG122" s="5"/>
      <c r="TZH122" s="5"/>
      <c r="TZI122" s="5"/>
      <c r="TZJ122" s="5"/>
      <c r="TZK122" s="5"/>
      <c r="TZL122" s="5"/>
      <c r="TZM122" s="5"/>
      <c r="TZN122" s="5"/>
      <c r="TZO122" s="5"/>
      <c r="TZP122" s="5"/>
      <c r="TZQ122" s="5"/>
      <c r="TZR122" s="5"/>
      <c r="TZS122" s="5"/>
      <c r="TZT122" s="5"/>
      <c r="TZU122" s="5"/>
      <c r="TZV122" s="5"/>
      <c r="TZW122" s="5"/>
      <c r="TZX122" s="5"/>
      <c r="TZY122" s="5"/>
      <c r="TZZ122" s="5"/>
      <c r="UAA122" s="5"/>
      <c r="UAB122" s="5"/>
      <c r="UAC122" s="5"/>
      <c r="UAD122" s="5"/>
      <c r="UAE122" s="5"/>
      <c r="UAF122" s="5"/>
      <c r="UAG122" s="5"/>
      <c r="UAH122" s="5"/>
      <c r="UAI122" s="5"/>
      <c r="UAJ122" s="5"/>
      <c r="UAK122" s="5"/>
      <c r="UAL122" s="5"/>
      <c r="UAM122" s="5"/>
      <c r="UAN122" s="5"/>
      <c r="UAO122" s="5"/>
      <c r="UAP122" s="5"/>
      <c r="UAQ122" s="5"/>
      <c r="UAR122" s="5"/>
      <c r="UAS122" s="5"/>
      <c r="UAT122" s="5"/>
      <c r="UAU122" s="5"/>
      <c r="UAV122" s="5"/>
      <c r="UAW122" s="5"/>
      <c r="UAX122" s="5"/>
      <c r="UAY122" s="5"/>
      <c r="UAZ122" s="5"/>
      <c r="UBA122" s="5"/>
      <c r="UBB122" s="5"/>
      <c r="UBC122" s="5"/>
      <c r="UBD122" s="5"/>
      <c r="UBE122" s="5"/>
      <c r="UBF122" s="5"/>
      <c r="UBG122" s="5"/>
      <c r="UBH122" s="5"/>
      <c r="UBI122" s="5"/>
      <c r="UBJ122" s="5"/>
      <c r="UBK122" s="5"/>
      <c r="UBL122" s="5"/>
      <c r="UBM122" s="5"/>
      <c r="UBN122" s="5"/>
      <c r="UBO122" s="5"/>
      <c r="UBP122" s="5"/>
      <c r="UBQ122" s="5"/>
      <c r="UBR122" s="5"/>
      <c r="UBS122" s="5"/>
      <c r="UBT122" s="5"/>
      <c r="UBU122" s="5"/>
      <c r="UBV122" s="5"/>
      <c r="UBW122" s="5"/>
      <c r="UBX122" s="5"/>
      <c r="UBY122" s="5"/>
      <c r="UBZ122" s="5"/>
      <c r="UCA122" s="5"/>
      <c r="UCB122" s="5"/>
      <c r="UCC122" s="5"/>
      <c r="UCD122" s="5"/>
      <c r="UCE122" s="5"/>
      <c r="UCF122" s="5"/>
      <c r="UCG122" s="5"/>
      <c r="UCH122" s="5"/>
      <c r="UCI122" s="5"/>
      <c r="UCJ122" s="5"/>
      <c r="UCK122" s="5"/>
      <c r="UCL122" s="5"/>
      <c r="UCM122" s="5"/>
      <c r="UCN122" s="5"/>
      <c r="UCO122" s="5"/>
      <c r="UCP122" s="5"/>
      <c r="UCQ122" s="5"/>
      <c r="UCR122" s="5"/>
      <c r="UCS122" s="5"/>
      <c r="UCT122" s="5"/>
      <c r="UCU122" s="5"/>
      <c r="UCV122" s="5"/>
      <c r="UCW122" s="5"/>
      <c r="UCX122" s="5"/>
      <c r="UCY122" s="5"/>
      <c r="UCZ122" s="5"/>
      <c r="UDA122" s="5"/>
      <c r="UDB122" s="5"/>
      <c r="UDC122" s="5"/>
      <c r="UDD122" s="5"/>
      <c r="UDE122" s="5"/>
      <c r="UDF122" s="5"/>
      <c r="UDG122" s="5"/>
      <c r="UDH122" s="5"/>
      <c r="UDI122" s="5"/>
      <c r="UDJ122" s="5"/>
      <c r="UDK122" s="5"/>
      <c r="UDL122" s="5"/>
      <c r="UDM122" s="5"/>
      <c r="UDN122" s="5"/>
      <c r="UDO122" s="5"/>
      <c r="UDP122" s="5"/>
      <c r="UDQ122" s="5"/>
      <c r="UDR122" s="5"/>
      <c r="UDS122" s="5"/>
      <c r="UDT122" s="5"/>
      <c r="UDU122" s="5"/>
      <c r="UDV122" s="5"/>
      <c r="UDW122" s="5"/>
      <c r="UDX122" s="5"/>
      <c r="UDY122" s="5"/>
      <c r="UDZ122" s="5"/>
      <c r="UEA122" s="5"/>
      <c r="UEB122" s="5"/>
      <c r="UEC122" s="5"/>
      <c r="UED122" s="5"/>
      <c r="UEE122" s="5"/>
      <c r="UEF122" s="5"/>
      <c r="UEG122" s="5"/>
      <c r="UEH122" s="5"/>
      <c r="UEI122" s="5"/>
      <c r="UEJ122" s="5"/>
      <c r="UEK122" s="5"/>
      <c r="UEL122" s="5"/>
      <c r="UEM122" s="5"/>
      <c r="UEN122" s="5"/>
      <c r="UEO122" s="5"/>
      <c r="UEP122" s="5"/>
      <c r="UEQ122" s="5"/>
      <c r="UER122" s="5"/>
      <c r="UES122" s="5"/>
      <c r="UET122" s="5"/>
      <c r="UEU122" s="5"/>
      <c r="UEV122" s="5"/>
      <c r="UEW122" s="5"/>
      <c r="UEX122" s="5"/>
      <c r="UEY122" s="5"/>
      <c r="UEZ122" s="5"/>
      <c r="UFA122" s="5"/>
      <c r="UFB122" s="5"/>
      <c r="UFC122" s="5"/>
      <c r="UFD122" s="5"/>
      <c r="UFE122" s="5"/>
      <c r="UFF122" s="5"/>
      <c r="UFG122" s="5"/>
      <c r="UFH122" s="5"/>
      <c r="UFI122" s="5"/>
      <c r="UFJ122" s="5"/>
      <c r="UFK122" s="5"/>
      <c r="UFL122" s="5"/>
      <c r="UFM122" s="5"/>
      <c r="UFN122" s="5"/>
      <c r="UFO122" s="5"/>
      <c r="UFP122" s="5"/>
      <c r="UFQ122" s="5"/>
      <c r="UFR122" s="5"/>
      <c r="UFS122" s="5"/>
      <c r="UFT122" s="5"/>
      <c r="UFU122" s="5"/>
      <c r="UFV122" s="5"/>
      <c r="UFW122" s="5"/>
      <c r="UFX122" s="5"/>
      <c r="UFY122" s="5"/>
      <c r="UFZ122" s="5"/>
      <c r="UGA122" s="5"/>
      <c r="UGB122" s="5"/>
      <c r="UGC122" s="5"/>
      <c r="UGD122" s="5"/>
      <c r="UGE122" s="5"/>
      <c r="UGF122" s="5"/>
      <c r="UGG122" s="5"/>
      <c r="UGH122" s="5"/>
      <c r="UGI122" s="5"/>
      <c r="UGJ122" s="5"/>
      <c r="UGK122" s="5"/>
      <c r="UGL122" s="5"/>
      <c r="UGM122" s="5"/>
      <c r="UGN122" s="5"/>
      <c r="UGO122" s="5"/>
      <c r="UGP122" s="5"/>
      <c r="UGQ122" s="5"/>
      <c r="UGR122" s="5"/>
      <c r="UGS122" s="5"/>
      <c r="UGT122" s="5"/>
      <c r="UGU122" s="5"/>
      <c r="UGV122" s="5"/>
      <c r="UGW122" s="5"/>
      <c r="UGX122" s="5"/>
      <c r="UGY122" s="5"/>
      <c r="UGZ122" s="5"/>
      <c r="UHA122" s="5"/>
      <c r="UHB122" s="5"/>
      <c r="UHC122" s="5"/>
      <c r="UHD122" s="5"/>
      <c r="UHE122" s="5"/>
      <c r="UHF122" s="5"/>
      <c r="UHG122" s="5"/>
      <c r="UHH122" s="5"/>
      <c r="UHI122" s="5"/>
      <c r="UHJ122" s="5"/>
      <c r="UHK122" s="5"/>
      <c r="UHL122" s="5"/>
      <c r="UHM122" s="5"/>
      <c r="UHN122" s="5"/>
      <c r="UHO122" s="5"/>
      <c r="UHP122" s="5"/>
      <c r="UHQ122" s="5"/>
      <c r="UHR122" s="5"/>
      <c r="UHS122" s="5"/>
      <c r="UHT122" s="5"/>
      <c r="UHU122" s="5"/>
      <c r="UHV122" s="5"/>
      <c r="UHW122" s="5"/>
      <c r="UHX122" s="5"/>
      <c r="UHY122" s="5"/>
      <c r="UHZ122" s="5"/>
      <c r="UIA122" s="5"/>
      <c r="UIB122" s="5"/>
      <c r="UIC122" s="5"/>
      <c r="UID122" s="5"/>
      <c r="UIE122" s="5"/>
      <c r="UIF122" s="5"/>
      <c r="UIG122" s="5"/>
      <c r="UIH122" s="5"/>
      <c r="UII122" s="5"/>
      <c r="UIJ122" s="5"/>
      <c r="UIK122" s="5"/>
      <c r="UIL122" s="5"/>
      <c r="UIM122" s="5"/>
      <c r="UIN122" s="5"/>
      <c r="UIO122" s="5"/>
      <c r="UIP122" s="5"/>
      <c r="UIQ122" s="5"/>
      <c r="UIR122" s="5"/>
      <c r="UIS122" s="5"/>
      <c r="UIT122" s="5"/>
      <c r="UIU122" s="5"/>
      <c r="UIV122" s="5"/>
      <c r="UIW122" s="5"/>
      <c r="UIX122" s="5"/>
      <c r="UIY122" s="5"/>
      <c r="UIZ122" s="5"/>
      <c r="UJA122" s="5"/>
      <c r="UJB122" s="5"/>
      <c r="UJC122" s="5"/>
      <c r="UJD122" s="5"/>
      <c r="UJE122" s="5"/>
      <c r="UJF122" s="5"/>
      <c r="UJG122" s="5"/>
      <c r="UJH122" s="5"/>
      <c r="UJI122" s="5"/>
      <c r="UJJ122" s="5"/>
      <c r="UJK122" s="5"/>
      <c r="UJL122" s="5"/>
      <c r="UJM122" s="5"/>
      <c r="UJN122" s="5"/>
      <c r="UJO122" s="5"/>
      <c r="UJP122" s="5"/>
      <c r="UJQ122" s="5"/>
      <c r="UJR122" s="5"/>
      <c r="UJS122" s="5"/>
      <c r="UJT122" s="5"/>
      <c r="UJU122" s="5"/>
      <c r="UJV122" s="5"/>
      <c r="UJW122" s="5"/>
      <c r="UJX122" s="5"/>
      <c r="UJY122" s="5"/>
      <c r="UJZ122" s="5"/>
      <c r="UKA122" s="5"/>
      <c r="UKB122" s="5"/>
      <c r="UKC122" s="5"/>
      <c r="UKD122" s="5"/>
      <c r="UKE122" s="5"/>
      <c r="UKF122" s="5"/>
      <c r="UKG122" s="5"/>
      <c r="UKH122" s="5"/>
      <c r="UKI122" s="5"/>
      <c r="UKJ122" s="5"/>
      <c r="UKK122" s="5"/>
      <c r="UKL122" s="5"/>
      <c r="UKM122" s="5"/>
      <c r="UKN122" s="5"/>
      <c r="UKO122" s="5"/>
      <c r="UKP122" s="5"/>
      <c r="UKQ122" s="5"/>
      <c r="UKR122" s="5"/>
      <c r="UKS122" s="5"/>
      <c r="UKT122" s="5"/>
      <c r="UKU122" s="5"/>
      <c r="UKV122" s="5"/>
      <c r="UKW122" s="5"/>
      <c r="UKX122" s="5"/>
      <c r="UKY122" s="5"/>
      <c r="UKZ122" s="5"/>
      <c r="ULA122" s="5"/>
      <c r="ULB122" s="5"/>
      <c r="ULC122" s="5"/>
      <c r="ULD122" s="5"/>
      <c r="ULE122" s="5"/>
      <c r="ULF122" s="5"/>
      <c r="ULG122" s="5"/>
      <c r="ULH122" s="5"/>
      <c r="ULI122" s="5"/>
      <c r="ULJ122" s="5"/>
      <c r="ULK122" s="5"/>
      <c r="ULL122" s="5"/>
      <c r="ULM122" s="5"/>
      <c r="ULN122" s="5"/>
      <c r="ULO122" s="5"/>
      <c r="ULP122" s="5"/>
      <c r="ULQ122" s="5"/>
      <c r="ULR122" s="5"/>
      <c r="ULS122" s="5"/>
      <c r="ULT122" s="5"/>
      <c r="ULU122" s="5"/>
      <c r="ULV122" s="5"/>
      <c r="ULW122" s="5"/>
      <c r="ULX122" s="5"/>
      <c r="ULY122" s="5"/>
      <c r="ULZ122" s="5"/>
      <c r="UMA122" s="5"/>
      <c r="UMB122" s="5"/>
      <c r="UMC122" s="5"/>
      <c r="UMD122" s="5"/>
      <c r="UME122" s="5"/>
      <c r="UMF122" s="5"/>
      <c r="UMG122" s="5"/>
      <c r="UMH122" s="5"/>
      <c r="UMI122" s="5"/>
      <c r="UMJ122" s="5"/>
      <c r="UMK122" s="5"/>
      <c r="UML122" s="5"/>
      <c r="UMM122" s="5"/>
      <c r="UMN122" s="5"/>
      <c r="UMO122" s="5"/>
      <c r="UMP122" s="5"/>
      <c r="UMQ122" s="5"/>
      <c r="UMR122" s="5"/>
      <c r="UMS122" s="5"/>
      <c r="UMT122" s="5"/>
      <c r="UMU122" s="5"/>
      <c r="UMV122" s="5"/>
      <c r="UMW122" s="5"/>
      <c r="UMX122" s="5"/>
      <c r="UMY122" s="5"/>
      <c r="UMZ122" s="5"/>
      <c r="UNA122" s="5"/>
      <c r="UNB122" s="5"/>
      <c r="UNC122" s="5"/>
      <c r="UND122" s="5"/>
      <c r="UNE122" s="5"/>
      <c r="UNF122" s="5"/>
      <c r="UNG122" s="5"/>
      <c r="UNH122" s="5"/>
      <c r="UNI122" s="5"/>
      <c r="UNJ122" s="5"/>
      <c r="UNK122" s="5"/>
      <c r="UNL122" s="5"/>
      <c r="UNM122" s="5"/>
      <c r="UNN122" s="5"/>
      <c r="UNO122" s="5"/>
      <c r="UNP122" s="5"/>
      <c r="UNQ122" s="5"/>
      <c r="UNR122" s="5"/>
      <c r="UNS122" s="5"/>
      <c r="UNT122" s="5"/>
      <c r="UNU122" s="5"/>
      <c r="UNV122" s="5"/>
      <c r="UNW122" s="5"/>
      <c r="UNX122" s="5"/>
      <c r="UNY122" s="5"/>
      <c r="UNZ122" s="5"/>
      <c r="UOA122" s="5"/>
      <c r="UOB122" s="5"/>
      <c r="UOC122" s="5"/>
      <c r="UOD122" s="5"/>
      <c r="UOE122" s="5"/>
      <c r="UOF122" s="5"/>
      <c r="UOG122" s="5"/>
      <c r="UOH122" s="5"/>
      <c r="UOI122" s="5"/>
      <c r="UOJ122" s="5"/>
      <c r="UOK122" s="5"/>
      <c r="UOL122" s="5"/>
      <c r="UOM122" s="5"/>
      <c r="UON122" s="5"/>
      <c r="UOO122" s="5"/>
      <c r="UOP122" s="5"/>
      <c r="UOQ122" s="5"/>
      <c r="UOR122" s="5"/>
      <c r="UOS122" s="5"/>
      <c r="UOT122" s="5"/>
      <c r="UOU122" s="5"/>
      <c r="UOV122" s="5"/>
      <c r="UOW122" s="5"/>
      <c r="UOX122" s="5"/>
      <c r="UOY122" s="5"/>
      <c r="UOZ122" s="5"/>
      <c r="UPA122" s="5"/>
      <c r="UPB122" s="5"/>
      <c r="UPC122" s="5"/>
      <c r="UPD122" s="5"/>
      <c r="UPE122" s="5"/>
      <c r="UPF122" s="5"/>
      <c r="UPG122" s="5"/>
      <c r="UPH122" s="5"/>
      <c r="UPI122" s="5"/>
      <c r="UPJ122" s="5"/>
      <c r="UPK122" s="5"/>
      <c r="UPL122" s="5"/>
      <c r="UPM122" s="5"/>
      <c r="UPN122" s="5"/>
      <c r="UPO122" s="5"/>
      <c r="UPP122" s="5"/>
      <c r="UPQ122" s="5"/>
      <c r="UPR122" s="5"/>
      <c r="UPS122" s="5"/>
      <c r="UPT122" s="5"/>
      <c r="UPU122" s="5"/>
      <c r="UPV122" s="5"/>
      <c r="UPW122" s="5"/>
      <c r="UPX122" s="5"/>
      <c r="UPY122" s="5"/>
      <c r="UPZ122" s="5"/>
      <c r="UQA122" s="5"/>
      <c r="UQB122" s="5"/>
      <c r="UQC122" s="5"/>
      <c r="UQD122" s="5"/>
      <c r="UQE122" s="5"/>
      <c r="UQF122" s="5"/>
      <c r="UQG122" s="5"/>
      <c r="UQH122" s="5"/>
      <c r="UQI122" s="5"/>
      <c r="UQJ122" s="5"/>
      <c r="UQK122" s="5"/>
      <c r="UQL122" s="5"/>
      <c r="UQM122" s="5"/>
      <c r="UQN122" s="5"/>
      <c r="UQO122" s="5"/>
      <c r="UQP122" s="5"/>
      <c r="UQQ122" s="5"/>
      <c r="UQR122" s="5"/>
      <c r="UQS122" s="5"/>
      <c r="UQT122" s="5"/>
      <c r="UQU122" s="5"/>
      <c r="UQV122" s="5"/>
      <c r="UQW122" s="5"/>
      <c r="UQX122" s="5"/>
      <c r="UQY122" s="5"/>
      <c r="UQZ122" s="5"/>
      <c r="URA122" s="5"/>
      <c r="URB122" s="5"/>
      <c r="URC122" s="5"/>
      <c r="URD122" s="5"/>
      <c r="URE122" s="5"/>
      <c r="URF122" s="5"/>
      <c r="URG122" s="5"/>
      <c r="URH122" s="5"/>
      <c r="URI122" s="5"/>
      <c r="URJ122" s="5"/>
      <c r="URK122" s="5"/>
      <c r="URL122" s="5"/>
      <c r="URM122" s="5"/>
      <c r="URN122" s="5"/>
      <c r="URO122" s="5"/>
      <c r="URP122" s="5"/>
      <c r="URQ122" s="5"/>
      <c r="URR122" s="5"/>
      <c r="URS122" s="5"/>
      <c r="URT122" s="5"/>
      <c r="URU122" s="5"/>
      <c r="URV122" s="5"/>
      <c r="URW122" s="5"/>
      <c r="URX122" s="5"/>
      <c r="URY122" s="5"/>
      <c r="URZ122" s="5"/>
      <c r="USA122" s="5"/>
      <c r="USB122" s="5"/>
      <c r="USC122" s="5"/>
      <c r="USD122" s="5"/>
      <c r="USE122" s="5"/>
      <c r="USF122" s="5"/>
      <c r="USG122" s="5"/>
      <c r="USH122" s="5"/>
      <c r="USI122" s="5"/>
      <c r="USJ122" s="5"/>
      <c r="USK122" s="5"/>
      <c r="USL122" s="5"/>
      <c r="USM122" s="5"/>
      <c r="USN122" s="5"/>
      <c r="USO122" s="5"/>
      <c r="USP122" s="5"/>
      <c r="USQ122" s="5"/>
      <c r="USR122" s="5"/>
      <c r="USS122" s="5"/>
      <c r="UST122" s="5"/>
      <c r="USU122" s="5"/>
      <c r="USV122" s="5"/>
      <c r="USW122" s="5"/>
      <c r="USX122" s="5"/>
      <c r="USY122" s="5"/>
      <c r="USZ122" s="5"/>
      <c r="UTA122" s="5"/>
      <c r="UTB122" s="5"/>
      <c r="UTC122" s="5"/>
      <c r="UTD122" s="5"/>
      <c r="UTE122" s="5"/>
      <c r="UTF122" s="5"/>
      <c r="UTG122" s="5"/>
      <c r="UTH122" s="5"/>
      <c r="UTI122" s="5"/>
      <c r="UTJ122" s="5"/>
      <c r="UTK122" s="5"/>
      <c r="UTL122" s="5"/>
      <c r="UTM122" s="5"/>
      <c r="UTN122" s="5"/>
      <c r="UTO122" s="5"/>
      <c r="UTP122" s="5"/>
      <c r="UTQ122" s="5"/>
      <c r="UTR122" s="5"/>
      <c r="UTS122" s="5"/>
      <c r="UTT122" s="5"/>
      <c r="UTU122" s="5"/>
      <c r="UTV122" s="5"/>
      <c r="UTW122" s="5"/>
      <c r="UTX122" s="5"/>
      <c r="UTY122" s="5"/>
      <c r="UTZ122" s="5"/>
      <c r="UUA122" s="5"/>
      <c r="UUB122" s="5"/>
      <c r="UUC122" s="5"/>
      <c r="UUD122" s="5"/>
      <c r="UUE122" s="5"/>
      <c r="UUF122" s="5"/>
      <c r="UUG122" s="5"/>
      <c r="UUH122" s="5"/>
      <c r="UUI122" s="5"/>
      <c r="UUJ122" s="5"/>
      <c r="UUK122" s="5"/>
      <c r="UUL122" s="5"/>
      <c r="UUM122" s="5"/>
      <c r="UUN122" s="5"/>
      <c r="UUO122" s="5"/>
      <c r="UUP122" s="5"/>
      <c r="UUQ122" s="5"/>
      <c r="UUR122" s="5"/>
      <c r="UUS122" s="5"/>
      <c r="UUT122" s="5"/>
      <c r="UUU122" s="5"/>
      <c r="UUV122" s="5"/>
      <c r="UUW122" s="5"/>
      <c r="UUX122" s="5"/>
      <c r="UUY122" s="5"/>
      <c r="UUZ122" s="5"/>
      <c r="UVA122" s="5"/>
      <c r="UVB122" s="5"/>
      <c r="UVC122" s="5"/>
      <c r="UVD122" s="5"/>
      <c r="UVE122" s="5"/>
      <c r="UVF122" s="5"/>
      <c r="UVG122" s="5"/>
      <c r="UVH122" s="5"/>
      <c r="UVI122" s="5"/>
      <c r="UVJ122" s="5"/>
      <c r="UVK122" s="5"/>
      <c r="UVL122" s="5"/>
      <c r="UVM122" s="5"/>
      <c r="UVN122" s="5"/>
      <c r="UVO122" s="5"/>
      <c r="UVP122" s="5"/>
      <c r="UVQ122" s="5"/>
      <c r="UVR122" s="5"/>
      <c r="UVS122" s="5"/>
      <c r="UVT122" s="5"/>
      <c r="UVU122" s="5"/>
      <c r="UVV122" s="5"/>
      <c r="UVW122" s="5"/>
      <c r="UVX122" s="5"/>
      <c r="UVY122" s="5"/>
      <c r="UVZ122" s="5"/>
      <c r="UWA122" s="5"/>
      <c r="UWB122" s="5"/>
      <c r="UWC122" s="5"/>
      <c r="UWD122" s="5"/>
      <c r="UWE122" s="5"/>
      <c r="UWF122" s="5"/>
      <c r="UWG122" s="5"/>
      <c r="UWH122" s="5"/>
      <c r="UWI122" s="5"/>
      <c r="UWJ122" s="5"/>
      <c r="UWK122" s="5"/>
      <c r="UWL122" s="5"/>
      <c r="UWM122" s="5"/>
      <c r="UWN122" s="5"/>
      <c r="UWO122" s="5"/>
      <c r="UWP122" s="5"/>
      <c r="UWQ122" s="5"/>
      <c r="UWR122" s="5"/>
      <c r="UWS122" s="5"/>
      <c r="UWT122" s="5"/>
      <c r="UWU122" s="5"/>
      <c r="UWV122" s="5"/>
      <c r="UWW122" s="5"/>
      <c r="UWX122" s="5"/>
      <c r="UWY122" s="5"/>
      <c r="UWZ122" s="5"/>
      <c r="UXA122" s="5"/>
      <c r="UXB122" s="5"/>
      <c r="UXC122" s="5"/>
      <c r="UXD122" s="5"/>
      <c r="UXE122" s="5"/>
      <c r="UXF122" s="5"/>
      <c r="UXG122" s="5"/>
      <c r="UXH122" s="5"/>
      <c r="UXI122" s="5"/>
      <c r="UXJ122" s="5"/>
      <c r="UXK122" s="5"/>
      <c r="UXL122" s="5"/>
      <c r="UXM122" s="5"/>
      <c r="UXN122" s="5"/>
      <c r="UXO122" s="5"/>
      <c r="UXP122" s="5"/>
      <c r="UXQ122" s="5"/>
      <c r="UXR122" s="5"/>
      <c r="UXS122" s="5"/>
      <c r="UXT122" s="5"/>
      <c r="UXU122" s="5"/>
      <c r="UXV122" s="5"/>
      <c r="UXW122" s="5"/>
      <c r="UXX122" s="5"/>
      <c r="UXY122" s="5"/>
      <c r="UXZ122" s="5"/>
      <c r="UYA122" s="5"/>
      <c r="UYB122" s="5"/>
      <c r="UYC122" s="5"/>
      <c r="UYD122" s="5"/>
      <c r="UYE122" s="5"/>
      <c r="UYF122" s="5"/>
      <c r="UYG122" s="5"/>
      <c r="UYH122" s="5"/>
      <c r="UYI122" s="5"/>
      <c r="UYJ122" s="5"/>
      <c r="UYK122" s="5"/>
      <c r="UYL122" s="5"/>
      <c r="UYM122" s="5"/>
      <c r="UYN122" s="5"/>
      <c r="UYO122" s="5"/>
      <c r="UYP122" s="5"/>
      <c r="UYQ122" s="5"/>
      <c r="UYR122" s="5"/>
      <c r="UYS122" s="5"/>
      <c r="UYT122" s="5"/>
      <c r="UYU122" s="5"/>
      <c r="UYV122" s="5"/>
      <c r="UYW122" s="5"/>
      <c r="UYX122" s="5"/>
      <c r="UYY122" s="5"/>
      <c r="UYZ122" s="5"/>
      <c r="UZA122" s="5"/>
      <c r="UZB122" s="5"/>
      <c r="UZC122" s="5"/>
      <c r="UZD122" s="5"/>
      <c r="UZE122" s="5"/>
      <c r="UZF122" s="5"/>
      <c r="UZG122" s="5"/>
      <c r="UZH122" s="5"/>
      <c r="UZI122" s="5"/>
      <c r="UZJ122" s="5"/>
      <c r="UZK122" s="5"/>
      <c r="UZL122" s="5"/>
      <c r="UZM122" s="5"/>
      <c r="UZN122" s="5"/>
      <c r="UZO122" s="5"/>
      <c r="UZP122" s="5"/>
      <c r="UZQ122" s="5"/>
      <c r="UZR122" s="5"/>
      <c r="UZS122" s="5"/>
      <c r="UZT122" s="5"/>
      <c r="UZU122" s="5"/>
      <c r="UZV122" s="5"/>
      <c r="UZW122" s="5"/>
      <c r="UZX122" s="5"/>
      <c r="UZY122" s="5"/>
      <c r="UZZ122" s="5"/>
      <c r="VAA122" s="5"/>
      <c r="VAB122" s="5"/>
      <c r="VAC122" s="5"/>
      <c r="VAD122" s="5"/>
      <c r="VAE122" s="5"/>
      <c r="VAF122" s="5"/>
      <c r="VAG122" s="5"/>
      <c r="VAH122" s="5"/>
      <c r="VAI122" s="5"/>
      <c r="VAJ122" s="5"/>
      <c r="VAK122" s="5"/>
      <c r="VAL122" s="5"/>
      <c r="VAM122" s="5"/>
      <c r="VAN122" s="5"/>
      <c r="VAO122" s="5"/>
      <c r="VAP122" s="5"/>
      <c r="VAQ122" s="5"/>
      <c r="VAR122" s="5"/>
      <c r="VAS122" s="5"/>
      <c r="VAT122" s="5"/>
      <c r="VAU122" s="5"/>
      <c r="VAV122" s="5"/>
      <c r="VAW122" s="5"/>
      <c r="VAX122" s="5"/>
      <c r="VAY122" s="5"/>
      <c r="VAZ122" s="5"/>
      <c r="VBA122" s="5"/>
      <c r="VBB122" s="5"/>
      <c r="VBC122" s="5"/>
      <c r="VBD122" s="5"/>
      <c r="VBE122" s="5"/>
      <c r="VBF122" s="5"/>
      <c r="VBG122" s="5"/>
      <c r="VBH122" s="5"/>
      <c r="VBI122" s="5"/>
      <c r="VBJ122" s="5"/>
      <c r="VBK122" s="5"/>
      <c r="VBL122" s="5"/>
      <c r="VBM122" s="5"/>
      <c r="VBN122" s="5"/>
      <c r="VBO122" s="5"/>
      <c r="VBP122" s="5"/>
      <c r="VBQ122" s="5"/>
      <c r="VBR122" s="5"/>
      <c r="VBS122" s="5"/>
      <c r="VBT122" s="5"/>
      <c r="VBU122" s="5"/>
      <c r="VBV122" s="5"/>
      <c r="VBW122" s="5"/>
      <c r="VBX122" s="5"/>
      <c r="VBY122" s="5"/>
      <c r="VBZ122" s="5"/>
      <c r="VCA122" s="5"/>
      <c r="VCB122" s="5"/>
      <c r="VCC122" s="5"/>
      <c r="VCD122" s="5"/>
      <c r="VCE122" s="5"/>
      <c r="VCF122" s="5"/>
      <c r="VCG122" s="5"/>
      <c r="VCH122" s="5"/>
      <c r="VCI122" s="5"/>
      <c r="VCJ122" s="5"/>
      <c r="VCK122" s="5"/>
      <c r="VCL122" s="5"/>
      <c r="VCM122" s="5"/>
      <c r="VCN122" s="5"/>
      <c r="VCO122" s="5"/>
      <c r="VCP122" s="5"/>
      <c r="VCQ122" s="5"/>
      <c r="VCR122" s="5"/>
      <c r="VCS122" s="5"/>
      <c r="VCT122" s="5"/>
      <c r="VCU122" s="5"/>
      <c r="VCV122" s="5"/>
      <c r="VCW122" s="5"/>
      <c r="VCX122" s="5"/>
      <c r="VCY122" s="5"/>
      <c r="VCZ122" s="5"/>
      <c r="VDA122" s="5"/>
      <c r="VDB122" s="5"/>
      <c r="VDC122" s="5"/>
      <c r="VDD122" s="5"/>
      <c r="VDE122" s="5"/>
      <c r="VDF122" s="5"/>
      <c r="VDG122" s="5"/>
      <c r="VDH122" s="5"/>
      <c r="VDI122" s="5"/>
      <c r="VDJ122" s="5"/>
      <c r="VDK122" s="5"/>
      <c r="VDL122" s="5"/>
      <c r="VDM122" s="5"/>
      <c r="VDN122" s="5"/>
      <c r="VDO122" s="5"/>
      <c r="VDP122" s="5"/>
      <c r="VDQ122" s="5"/>
      <c r="VDR122" s="5"/>
      <c r="VDS122" s="5"/>
      <c r="VDT122" s="5"/>
      <c r="VDU122" s="5"/>
      <c r="VDV122" s="5"/>
      <c r="VDW122" s="5"/>
      <c r="VDX122" s="5"/>
      <c r="VDY122" s="5"/>
      <c r="VDZ122" s="5"/>
      <c r="VEA122" s="5"/>
      <c r="VEB122" s="5"/>
      <c r="VEC122" s="5"/>
      <c r="VED122" s="5"/>
      <c r="VEE122" s="5"/>
      <c r="VEF122" s="5"/>
      <c r="VEG122" s="5"/>
      <c r="VEH122" s="5"/>
      <c r="VEI122" s="5"/>
      <c r="VEJ122" s="5"/>
      <c r="VEK122" s="5"/>
      <c r="VEL122" s="5"/>
      <c r="VEM122" s="5"/>
      <c r="VEN122" s="5"/>
      <c r="VEO122" s="5"/>
      <c r="VEP122" s="5"/>
      <c r="VEQ122" s="5"/>
      <c r="VER122" s="5"/>
      <c r="VES122" s="5"/>
      <c r="VET122" s="5"/>
      <c r="VEU122" s="5"/>
      <c r="VEV122" s="5"/>
      <c r="VEW122" s="5"/>
      <c r="VEX122" s="5"/>
      <c r="VEY122" s="5"/>
      <c r="VEZ122" s="5"/>
      <c r="VFA122" s="5"/>
      <c r="VFB122" s="5"/>
      <c r="VFC122" s="5"/>
      <c r="VFD122" s="5"/>
      <c r="VFE122" s="5"/>
      <c r="VFF122" s="5"/>
      <c r="VFG122" s="5"/>
      <c r="VFH122" s="5"/>
      <c r="VFI122" s="5"/>
      <c r="VFJ122" s="5"/>
      <c r="VFK122" s="5"/>
      <c r="VFL122" s="5"/>
      <c r="VFM122" s="5"/>
      <c r="VFN122" s="5"/>
      <c r="VFO122" s="5"/>
      <c r="VFP122" s="5"/>
      <c r="VFQ122" s="5"/>
      <c r="VFR122" s="5"/>
      <c r="VFS122" s="5"/>
      <c r="VFT122" s="5"/>
      <c r="VFU122" s="5"/>
      <c r="VFV122" s="5"/>
      <c r="VFW122" s="5"/>
      <c r="VFX122" s="5"/>
      <c r="VFY122" s="5"/>
      <c r="VFZ122" s="5"/>
      <c r="VGA122" s="5"/>
      <c r="VGB122" s="5"/>
      <c r="VGC122" s="5"/>
      <c r="VGD122" s="5"/>
      <c r="VGE122" s="5"/>
      <c r="VGF122" s="5"/>
      <c r="VGG122" s="5"/>
      <c r="VGH122" s="5"/>
      <c r="VGI122" s="5"/>
      <c r="VGJ122" s="5"/>
      <c r="VGK122" s="5"/>
      <c r="VGL122" s="5"/>
      <c r="VGM122" s="5"/>
      <c r="VGN122" s="5"/>
      <c r="VGO122" s="5"/>
      <c r="VGP122" s="5"/>
      <c r="VGQ122" s="5"/>
      <c r="VGR122" s="5"/>
      <c r="VGS122" s="5"/>
      <c r="VGT122" s="5"/>
      <c r="VGU122" s="5"/>
      <c r="VGV122" s="5"/>
      <c r="VGW122" s="5"/>
      <c r="VGX122" s="5"/>
      <c r="VGY122" s="5"/>
      <c r="VGZ122" s="5"/>
      <c r="VHA122" s="5"/>
      <c r="VHB122" s="5"/>
      <c r="VHC122" s="5"/>
      <c r="VHD122" s="5"/>
      <c r="VHE122" s="5"/>
      <c r="VHF122" s="5"/>
      <c r="VHG122" s="5"/>
      <c r="VHH122" s="5"/>
      <c r="VHI122" s="5"/>
      <c r="VHJ122" s="5"/>
      <c r="VHK122" s="5"/>
      <c r="VHL122" s="5"/>
      <c r="VHM122" s="5"/>
      <c r="VHN122" s="5"/>
      <c r="VHO122" s="5"/>
      <c r="VHP122" s="5"/>
      <c r="VHQ122" s="5"/>
      <c r="VHR122" s="5"/>
      <c r="VHS122" s="5"/>
      <c r="VHT122" s="5"/>
      <c r="VHU122" s="5"/>
      <c r="VHV122" s="5"/>
      <c r="VHW122" s="5"/>
      <c r="VHX122" s="5"/>
      <c r="VHY122" s="5"/>
      <c r="VHZ122" s="5"/>
      <c r="VIA122" s="5"/>
      <c r="VIB122" s="5"/>
      <c r="VIC122" s="5"/>
      <c r="VID122" s="5"/>
      <c r="VIE122" s="5"/>
      <c r="VIF122" s="5"/>
      <c r="VIG122" s="5"/>
      <c r="VIH122" s="5"/>
      <c r="VII122" s="5"/>
      <c r="VIJ122" s="5"/>
      <c r="VIK122" s="5"/>
      <c r="VIL122" s="5"/>
      <c r="VIM122" s="5"/>
      <c r="VIN122" s="5"/>
      <c r="VIO122" s="5"/>
      <c r="VIP122" s="5"/>
      <c r="VIQ122" s="5"/>
      <c r="VIR122" s="5"/>
      <c r="VIS122" s="5"/>
      <c r="VIT122" s="5"/>
      <c r="VIU122" s="5"/>
      <c r="VIV122" s="5"/>
      <c r="VIW122" s="5"/>
      <c r="VIX122" s="5"/>
      <c r="VIY122" s="5"/>
      <c r="VIZ122" s="5"/>
      <c r="VJA122" s="5"/>
      <c r="VJB122" s="5"/>
      <c r="VJC122" s="5"/>
      <c r="VJD122" s="5"/>
      <c r="VJE122" s="5"/>
      <c r="VJF122" s="5"/>
      <c r="VJG122" s="5"/>
      <c r="VJH122" s="5"/>
      <c r="VJI122" s="5"/>
      <c r="VJJ122" s="5"/>
      <c r="VJK122" s="5"/>
      <c r="VJL122" s="5"/>
      <c r="VJM122" s="5"/>
      <c r="VJN122" s="5"/>
      <c r="VJO122" s="5"/>
      <c r="VJP122" s="5"/>
      <c r="VJQ122" s="5"/>
      <c r="VJR122" s="5"/>
      <c r="VJS122" s="5"/>
      <c r="VJT122" s="5"/>
      <c r="VJU122" s="5"/>
      <c r="VJV122" s="5"/>
      <c r="VJW122" s="5"/>
      <c r="VJX122" s="5"/>
      <c r="VJY122" s="5"/>
      <c r="VJZ122" s="5"/>
      <c r="VKA122" s="5"/>
      <c r="VKB122" s="5"/>
      <c r="VKC122" s="5"/>
      <c r="VKD122" s="5"/>
      <c r="VKE122" s="5"/>
      <c r="VKF122" s="5"/>
      <c r="VKG122" s="5"/>
      <c r="VKH122" s="5"/>
      <c r="VKI122" s="5"/>
      <c r="VKJ122" s="5"/>
      <c r="VKK122" s="5"/>
      <c r="VKL122" s="5"/>
      <c r="VKM122" s="5"/>
      <c r="VKN122" s="5"/>
      <c r="VKO122" s="5"/>
      <c r="VKP122" s="5"/>
      <c r="VKQ122" s="5"/>
      <c r="VKR122" s="5"/>
      <c r="VKS122" s="5"/>
      <c r="VKT122" s="5"/>
      <c r="VKU122" s="5"/>
      <c r="VKV122" s="5"/>
      <c r="VKW122" s="5"/>
      <c r="VKX122" s="5"/>
      <c r="VKY122" s="5"/>
      <c r="VKZ122" s="5"/>
      <c r="VLA122" s="5"/>
      <c r="VLB122" s="5"/>
      <c r="VLC122" s="5"/>
      <c r="VLD122" s="5"/>
      <c r="VLE122" s="5"/>
      <c r="VLF122" s="5"/>
      <c r="VLG122" s="5"/>
      <c r="VLH122" s="5"/>
      <c r="VLI122" s="5"/>
      <c r="VLJ122" s="5"/>
      <c r="VLK122" s="5"/>
      <c r="VLL122" s="5"/>
      <c r="VLM122" s="5"/>
      <c r="VLN122" s="5"/>
      <c r="VLO122" s="5"/>
      <c r="VLP122" s="5"/>
      <c r="VLQ122" s="5"/>
      <c r="VLR122" s="5"/>
      <c r="VLS122" s="5"/>
      <c r="VLT122" s="5"/>
      <c r="VLU122" s="5"/>
      <c r="VLV122" s="5"/>
      <c r="VLW122" s="5"/>
      <c r="VLX122" s="5"/>
      <c r="VLY122" s="5"/>
      <c r="VLZ122" s="5"/>
      <c r="VMA122" s="5"/>
      <c r="VMB122" s="5"/>
      <c r="VMC122" s="5"/>
      <c r="VMD122" s="5"/>
      <c r="VME122" s="5"/>
      <c r="VMF122" s="5"/>
      <c r="VMG122" s="5"/>
      <c r="VMH122" s="5"/>
      <c r="VMI122" s="5"/>
      <c r="VMJ122" s="5"/>
      <c r="VMK122" s="5"/>
      <c r="VML122" s="5"/>
      <c r="VMM122" s="5"/>
      <c r="VMN122" s="5"/>
      <c r="VMO122" s="5"/>
      <c r="VMP122" s="5"/>
      <c r="VMQ122" s="5"/>
      <c r="VMR122" s="5"/>
      <c r="VMS122" s="5"/>
      <c r="VMT122" s="5"/>
      <c r="VMU122" s="5"/>
      <c r="VMV122" s="5"/>
      <c r="VMW122" s="5"/>
      <c r="VMX122" s="5"/>
      <c r="VMY122" s="5"/>
      <c r="VMZ122" s="5"/>
      <c r="VNA122" s="5"/>
      <c r="VNB122" s="5"/>
      <c r="VNC122" s="5"/>
      <c r="VND122" s="5"/>
      <c r="VNE122" s="5"/>
      <c r="VNF122" s="5"/>
      <c r="VNG122" s="5"/>
      <c r="VNH122" s="5"/>
      <c r="VNI122" s="5"/>
      <c r="VNJ122" s="5"/>
      <c r="VNK122" s="5"/>
      <c r="VNL122" s="5"/>
      <c r="VNM122" s="5"/>
      <c r="VNN122" s="5"/>
      <c r="VNO122" s="5"/>
      <c r="VNP122" s="5"/>
      <c r="VNQ122" s="5"/>
      <c r="VNR122" s="5"/>
      <c r="VNS122" s="5"/>
      <c r="VNT122" s="5"/>
      <c r="VNU122" s="5"/>
      <c r="VNV122" s="5"/>
      <c r="VNW122" s="5"/>
      <c r="VNX122" s="5"/>
      <c r="VNY122" s="5"/>
      <c r="VNZ122" s="5"/>
      <c r="VOA122" s="5"/>
      <c r="VOB122" s="5"/>
      <c r="VOC122" s="5"/>
      <c r="VOD122" s="5"/>
      <c r="VOE122" s="5"/>
      <c r="VOF122" s="5"/>
      <c r="VOG122" s="5"/>
      <c r="VOH122" s="5"/>
      <c r="VOI122" s="5"/>
      <c r="VOJ122" s="5"/>
      <c r="VOK122" s="5"/>
      <c r="VOL122" s="5"/>
      <c r="VOM122" s="5"/>
      <c r="VON122" s="5"/>
      <c r="VOO122" s="5"/>
      <c r="VOP122" s="5"/>
      <c r="VOQ122" s="5"/>
      <c r="VOR122" s="5"/>
      <c r="VOS122" s="5"/>
      <c r="VOT122" s="5"/>
      <c r="VOU122" s="5"/>
      <c r="VOV122" s="5"/>
      <c r="VOW122" s="5"/>
      <c r="VOX122" s="5"/>
      <c r="VOY122" s="5"/>
      <c r="VOZ122" s="5"/>
      <c r="VPA122" s="5"/>
      <c r="VPB122" s="5"/>
      <c r="VPC122" s="5"/>
      <c r="VPD122" s="5"/>
      <c r="VPE122" s="5"/>
      <c r="VPF122" s="5"/>
      <c r="VPG122" s="5"/>
      <c r="VPH122" s="5"/>
      <c r="VPI122" s="5"/>
      <c r="VPJ122" s="5"/>
      <c r="VPK122" s="5"/>
      <c r="VPL122" s="5"/>
      <c r="VPM122" s="5"/>
      <c r="VPN122" s="5"/>
      <c r="VPO122" s="5"/>
      <c r="VPP122" s="5"/>
      <c r="VPQ122" s="5"/>
      <c r="VPR122" s="5"/>
      <c r="VPS122" s="5"/>
      <c r="VPT122" s="5"/>
      <c r="VPU122" s="5"/>
      <c r="VPV122" s="5"/>
      <c r="VPW122" s="5"/>
      <c r="VPX122" s="5"/>
      <c r="VPY122" s="5"/>
      <c r="VPZ122" s="5"/>
      <c r="VQA122" s="5"/>
      <c r="VQB122" s="5"/>
      <c r="VQC122" s="5"/>
      <c r="VQD122" s="5"/>
      <c r="VQE122" s="5"/>
      <c r="VQF122" s="5"/>
      <c r="VQG122" s="5"/>
      <c r="VQH122" s="5"/>
      <c r="VQI122" s="5"/>
      <c r="VQJ122" s="5"/>
      <c r="VQK122" s="5"/>
      <c r="VQL122" s="5"/>
      <c r="VQM122" s="5"/>
      <c r="VQN122" s="5"/>
      <c r="VQO122" s="5"/>
      <c r="VQP122" s="5"/>
      <c r="VQQ122" s="5"/>
      <c r="VQR122" s="5"/>
      <c r="VQS122" s="5"/>
      <c r="VQT122" s="5"/>
      <c r="VQU122" s="5"/>
      <c r="VQV122" s="5"/>
      <c r="VQW122" s="5"/>
      <c r="VQX122" s="5"/>
      <c r="VQY122" s="5"/>
      <c r="VQZ122" s="5"/>
      <c r="VRA122" s="5"/>
      <c r="VRB122" s="5"/>
      <c r="VRC122" s="5"/>
      <c r="VRD122" s="5"/>
      <c r="VRE122" s="5"/>
      <c r="VRF122" s="5"/>
      <c r="VRG122" s="5"/>
      <c r="VRH122" s="5"/>
      <c r="VRI122" s="5"/>
      <c r="VRJ122" s="5"/>
      <c r="VRK122" s="5"/>
      <c r="VRL122" s="5"/>
      <c r="VRM122" s="5"/>
      <c r="VRN122" s="5"/>
      <c r="VRO122" s="5"/>
      <c r="VRP122" s="5"/>
      <c r="VRQ122" s="5"/>
      <c r="VRR122" s="5"/>
      <c r="VRS122" s="5"/>
      <c r="VRT122" s="5"/>
      <c r="VRU122" s="5"/>
      <c r="VRV122" s="5"/>
      <c r="VRW122" s="5"/>
      <c r="VRX122" s="5"/>
      <c r="VRY122" s="5"/>
      <c r="VRZ122" s="5"/>
      <c r="VSA122" s="5"/>
      <c r="VSB122" s="5"/>
      <c r="VSC122" s="5"/>
      <c r="VSD122" s="5"/>
      <c r="VSE122" s="5"/>
      <c r="VSF122" s="5"/>
      <c r="VSG122" s="5"/>
      <c r="VSH122" s="5"/>
      <c r="VSI122" s="5"/>
      <c r="VSJ122" s="5"/>
      <c r="VSK122" s="5"/>
      <c r="VSL122" s="5"/>
      <c r="VSM122" s="5"/>
      <c r="VSN122" s="5"/>
      <c r="VSO122" s="5"/>
      <c r="VSP122" s="5"/>
      <c r="VSQ122" s="5"/>
      <c r="VSR122" s="5"/>
      <c r="VSS122" s="5"/>
      <c r="VST122" s="5"/>
      <c r="VSU122" s="5"/>
      <c r="VSV122" s="5"/>
      <c r="VSW122" s="5"/>
      <c r="VSX122" s="5"/>
      <c r="VSY122" s="5"/>
      <c r="VSZ122" s="5"/>
      <c r="VTA122" s="5"/>
      <c r="VTB122" s="5"/>
      <c r="VTC122" s="5"/>
      <c r="VTD122" s="5"/>
      <c r="VTE122" s="5"/>
      <c r="VTF122" s="5"/>
      <c r="VTG122" s="5"/>
      <c r="VTH122" s="5"/>
      <c r="VTI122" s="5"/>
      <c r="VTJ122" s="5"/>
      <c r="VTK122" s="5"/>
      <c r="VTL122" s="5"/>
      <c r="VTM122" s="5"/>
      <c r="VTN122" s="5"/>
      <c r="VTO122" s="5"/>
      <c r="VTP122" s="5"/>
      <c r="VTQ122" s="5"/>
      <c r="VTR122" s="5"/>
      <c r="VTS122" s="5"/>
      <c r="VTT122" s="5"/>
      <c r="VTU122" s="5"/>
      <c r="VTV122" s="5"/>
      <c r="VTW122" s="5"/>
      <c r="VTX122" s="5"/>
      <c r="VTY122" s="5"/>
      <c r="VTZ122" s="5"/>
      <c r="VUA122" s="5"/>
      <c r="VUB122" s="5"/>
      <c r="VUC122" s="5"/>
      <c r="VUD122" s="5"/>
      <c r="VUE122" s="5"/>
      <c r="VUF122" s="5"/>
      <c r="VUG122" s="5"/>
      <c r="VUH122" s="5"/>
      <c r="VUI122" s="5"/>
      <c r="VUJ122" s="5"/>
      <c r="VUK122" s="5"/>
      <c r="VUL122" s="5"/>
      <c r="VUM122" s="5"/>
      <c r="VUN122" s="5"/>
      <c r="VUO122" s="5"/>
      <c r="VUP122" s="5"/>
      <c r="VUQ122" s="5"/>
      <c r="VUR122" s="5"/>
      <c r="VUS122" s="5"/>
      <c r="VUT122" s="5"/>
      <c r="VUU122" s="5"/>
      <c r="VUV122" s="5"/>
      <c r="VUW122" s="5"/>
      <c r="VUX122" s="5"/>
      <c r="VUY122" s="5"/>
      <c r="VUZ122" s="5"/>
      <c r="VVA122" s="5"/>
      <c r="VVB122" s="5"/>
      <c r="VVC122" s="5"/>
      <c r="VVD122" s="5"/>
      <c r="VVE122" s="5"/>
      <c r="VVF122" s="5"/>
      <c r="VVG122" s="5"/>
      <c r="VVH122" s="5"/>
      <c r="VVI122" s="5"/>
      <c r="VVJ122" s="5"/>
      <c r="VVK122" s="5"/>
      <c r="VVL122" s="5"/>
      <c r="VVM122" s="5"/>
      <c r="VVN122" s="5"/>
      <c r="VVO122" s="5"/>
      <c r="VVP122" s="5"/>
      <c r="VVQ122" s="5"/>
      <c r="VVR122" s="5"/>
      <c r="VVS122" s="5"/>
      <c r="VVT122" s="5"/>
      <c r="VVU122" s="5"/>
      <c r="VVV122" s="5"/>
      <c r="VVW122" s="5"/>
      <c r="VVX122" s="5"/>
      <c r="VVY122" s="5"/>
      <c r="VVZ122" s="5"/>
      <c r="VWA122" s="5"/>
      <c r="VWB122" s="5"/>
      <c r="VWC122" s="5"/>
      <c r="VWD122" s="5"/>
      <c r="VWE122" s="5"/>
      <c r="VWF122" s="5"/>
      <c r="VWG122" s="5"/>
      <c r="VWH122" s="5"/>
      <c r="VWI122" s="5"/>
      <c r="VWJ122" s="5"/>
      <c r="VWK122" s="5"/>
      <c r="VWL122" s="5"/>
      <c r="VWM122" s="5"/>
      <c r="VWN122" s="5"/>
      <c r="VWO122" s="5"/>
      <c r="VWP122" s="5"/>
      <c r="VWQ122" s="5"/>
      <c r="VWR122" s="5"/>
      <c r="VWS122" s="5"/>
      <c r="VWT122" s="5"/>
      <c r="VWU122" s="5"/>
      <c r="VWV122" s="5"/>
      <c r="VWW122" s="5"/>
      <c r="VWX122" s="5"/>
      <c r="VWY122" s="5"/>
      <c r="VWZ122" s="5"/>
      <c r="VXA122" s="5"/>
      <c r="VXB122" s="5"/>
      <c r="VXC122" s="5"/>
      <c r="VXD122" s="5"/>
      <c r="VXE122" s="5"/>
      <c r="VXF122" s="5"/>
      <c r="VXG122" s="5"/>
      <c r="VXH122" s="5"/>
      <c r="VXI122" s="5"/>
      <c r="VXJ122" s="5"/>
      <c r="VXK122" s="5"/>
      <c r="VXL122" s="5"/>
      <c r="VXM122" s="5"/>
      <c r="VXN122" s="5"/>
      <c r="VXO122" s="5"/>
      <c r="VXP122" s="5"/>
      <c r="VXQ122" s="5"/>
      <c r="VXR122" s="5"/>
      <c r="VXS122" s="5"/>
      <c r="VXT122" s="5"/>
      <c r="VXU122" s="5"/>
      <c r="VXV122" s="5"/>
      <c r="VXW122" s="5"/>
      <c r="VXX122" s="5"/>
      <c r="VXY122" s="5"/>
      <c r="VXZ122" s="5"/>
      <c r="VYA122" s="5"/>
      <c r="VYB122" s="5"/>
      <c r="VYC122" s="5"/>
      <c r="VYD122" s="5"/>
      <c r="VYE122" s="5"/>
      <c r="VYF122" s="5"/>
      <c r="VYG122" s="5"/>
      <c r="VYH122" s="5"/>
      <c r="VYI122" s="5"/>
      <c r="VYJ122" s="5"/>
      <c r="VYK122" s="5"/>
      <c r="VYL122" s="5"/>
      <c r="VYM122" s="5"/>
      <c r="VYN122" s="5"/>
      <c r="VYO122" s="5"/>
      <c r="VYP122" s="5"/>
      <c r="VYQ122" s="5"/>
      <c r="VYR122" s="5"/>
      <c r="VYS122" s="5"/>
      <c r="VYT122" s="5"/>
      <c r="VYU122" s="5"/>
      <c r="VYV122" s="5"/>
      <c r="VYW122" s="5"/>
      <c r="VYX122" s="5"/>
      <c r="VYY122" s="5"/>
      <c r="VYZ122" s="5"/>
      <c r="VZA122" s="5"/>
      <c r="VZB122" s="5"/>
      <c r="VZC122" s="5"/>
      <c r="VZD122" s="5"/>
      <c r="VZE122" s="5"/>
      <c r="VZF122" s="5"/>
      <c r="VZG122" s="5"/>
      <c r="VZH122" s="5"/>
      <c r="VZI122" s="5"/>
      <c r="VZJ122" s="5"/>
      <c r="VZK122" s="5"/>
      <c r="VZL122" s="5"/>
      <c r="VZM122" s="5"/>
      <c r="VZN122" s="5"/>
      <c r="VZO122" s="5"/>
      <c r="VZP122" s="5"/>
      <c r="VZQ122" s="5"/>
      <c r="VZR122" s="5"/>
      <c r="VZS122" s="5"/>
      <c r="VZT122" s="5"/>
      <c r="VZU122" s="5"/>
      <c r="VZV122" s="5"/>
      <c r="VZW122" s="5"/>
      <c r="VZX122" s="5"/>
      <c r="VZY122" s="5"/>
      <c r="VZZ122" s="5"/>
      <c r="WAA122" s="5"/>
      <c r="WAB122" s="5"/>
      <c r="WAC122" s="5"/>
      <c r="WAD122" s="5"/>
      <c r="WAE122" s="5"/>
      <c r="WAF122" s="5"/>
      <c r="WAG122" s="5"/>
      <c r="WAH122" s="5"/>
      <c r="WAI122" s="5"/>
      <c r="WAJ122" s="5"/>
      <c r="WAK122" s="5"/>
      <c r="WAL122" s="5"/>
      <c r="WAM122" s="5"/>
      <c r="WAN122" s="5"/>
      <c r="WAO122" s="5"/>
      <c r="WAP122" s="5"/>
      <c r="WAQ122" s="5"/>
      <c r="WAR122" s="5"/>
      <c r="WAS122" s="5"/>
      <c r="WAT122" s="5"/>
      <c r="WAU122" s="5"/>
      <c r="WAV122" s="5"/>
      <c r="WAW122" s="5"/>
      <c r="WAX122" s="5"/>
      <c r="WAY122" s="5"/>
      <c r="WAZ122" s="5"/>
      <c r="WBA122" s="5"/>
      <c r="WBB122" s="5"/>
      <c r="WBC122" s="5"/>
      <c r="WBD122" s="5"/>
      <c r="WBE122" s="5"/>
      <c r="WBF122" s="5"/>
      <c r="WBG122" s="5"/>
      <c r="WBH122" s="5"/>
      <c r="WBI122" s="5"/>
      <c r="WBJ122" s="5"/>
      <c r="WBK122" s="5"/>
      <c r="WBL122" s="5"/>
      <c r="WBM122" s="5"/>
      <c r="WBN122" s="5"/>
      <c r="WBO122" s="5"/>
      <c r="WBP122" s="5"/>
      <c r="WBQ122" s="5"/>
      <c r="WBR122" s="5"/>
      <c r="WBS122" s="5"/>
      <c r="WBT122" s="5"/>
      <c r="WBU122" s="5"/>
      <c r="WBV122" s="5"/>
      <c r="WBW122" s="5"/>
      <c r="WBX122" s="5"/>
      <c r="WBY122" s="5"/>
      <c r="WBZ122" s="5"/>
      <c r="WCA122" s="5"/>
      <c r="WCB122" s="5"/>
      <c r="WCC122" s="5"/>
      <c r="WCD122" s="5"/>
      <c r="WCE122" s="5"/>
      <c r="WCF122" s="5"/>
      <c r="WCG122" s="5"/>
      <c r="WCH122" s="5"/>
      <c r="WCI122" s="5"/>
      <c r="WCJ122" s="5"/>
      <c r="WCK122" s="5"/>
      <c r="WCL122" s="5"/>
      <c r="WCM122" s="5"/>
      <c r="WCN122" s="5"/>
      <c r="WCO122" s="5"/>
      <c r="WCP122" s="5"/>
      <c r="WCQ122" s="5"/>
      <c r="WCR122" s="5"/>
      <c r="WCS122" s="5"/>
      <c r="WCT122" s="5"/>
      <c r="WCU122" s="5"/>
      <c r="WCV122" s="5"/>
      <c r="WCW122" s="5"/>
      <c r="WCX122" s="5"/>
      <c r="WCY122" s="5"/>
      <c r="WCZ122" s="5"/>
      <c r="WDA122" s="5"/>
      <c r="WDB122" s="5"/>
      <c r="WDC122" s="5"/>
      <c r="WDD122" s="5"/>
      <c r="WDE122" s="5"/>
      <c r="WDF122" s="5"/>
      <c r="WDG122" s="5"/>
      <c r="WDH122" s="5"/>
      <c r="WDI122" s="5"/>
      <c r="WDJ122" s="5"/>
      <c r="WDK122" s="5"/>
      <c r="WDL122" s="5"/>
      <c r="WDM122" s="5"/>
      <c r="WDN122" s="5"/>
      <c r="WDO122" s="5"/>
      <c r="WDP122" s="5"/>
      <c r="WDQ122" s="5"/>
      <c r="WDR122" s="5"/>
      <c r="WDS122" s="5"/>
      <c r="WDT122" s="5"/>
      <c r="WDU122" s="5"/>
      <c r="WDV122" s="5"/>
      <c r="WDW122" s="5"/>
      <c r="WDX122" s="5"/>
      <c r="WDY122" s="5"/>
      <c r="WDZ122" s="5"/>
      <c r="WEA122" s="5"/>
      <c r="WEB122" s="5"/>
      <c r="WEC122" s="5"/>
      <c r="WED122" s="5"/>
      <c r="WEE122" s="5"/>
      <c r="WEF122" s="5"/>
      <c r="WEG122" s="5"/>
      <c r="WEH122" s="5"/>
      <c r="WEI122" s="5"/>
      <c r="WEJ122" s="5"/>
      <c r="WEK122" s="5"/>
      <c r="WEL122" s="5"/>
      <c r="WEM122" s="5"/>
      <c r="WEN122" s="5"/>
      <c r="WEO122" s="5"/>
      <c r="WEP122" s="5"/>
      <c r="WEQ122" s="5"/>
      <c r="WER122" s="5"/>
      <c r="WES122" s="5"/>
      <c r="WET122" s="5"/>
      <c r="WEU122" s="5"/>
      <c r="WEV122" s="5"/>
      <c r="WEW122" s="5"/>
      <c r="WEX122" s="5"/>
      <c r="WEY122" s="5"/>
      <c r="WEZ122" s="5"/>
      <c r="WFA122" s="5"/>
      <c r="WFB122" s="5"/>
      <c r="WFC122" s="5"/>
      <c r="WFD122" s="5"/>
      <c r="WFE122" s="5"/>
      <c r="WFF122" s="5"/>
      <c r="WFG122" s="5"/>
      <c r="WFH122" s="5"/>
      <c r="WFI122" s="5"/>
      <c r="WFJ122" s="5"/>
      <c r="WFK122" s="5"/>
      <c r="WFL122" s="5"/>
      <c r="WFM122" s="5"/>
      <c r="WFN122" s="5"/>
      <c r="WFO122" s="5"/>
      <c r="WFP122" s="5"/>
      <c r="WFQ122" s="5"/>
      <c r="WFR122" s="5"/>
      <c r="WFS122" s="5"/>
      <c r="WFT122" s="5"/>
      <c r="WFU122" s="5"/>
      <c r="WFV122" s="5"/>
      <c r="WFW122" s="5"/>
      <c r="WFX122" s="5"/>
      <c r="WFY122" s="5"/>
      <c r="WFZ122" s="5"/>
      <c r="WGA122" s="5"/>
      <c r="WGB122" s="5"/>
      <c r="WGC122" s="5"/>
      <c r="WGD122" s="5"/>
      <c r="WGE122" s="5"/>
      <c r="WGF122" s="5"/>
      <c r="WGG122" s="5"/>
      <c r="WGH122" s="5"/>
      <c r="WGI122" s="5"/>
      <c r="WGJ122" s="5"/>
      <c r="WGK122" s="5"/>
      <c r="WGL122" s="5"/>
      <c r="WGM122" s="5"/>
      <c r="WGN122" s="5"/>
      <c r="WGO122" s="5"/>
      <c r="WGP122" s="5"/>
      <c r="WGQ122" s="5"/>
      <c r="WGR122" s="5"/>
      <c r="WGS122" s="5"/>
      <c r="WGT122" s="5"/>
      <c r="WGU122" s="5"/>
      <c r="WGV122" s="5"/>
      <c r="WGW122" s="5"/>
      <c r="WGX122" s="5"/>
      <c r="WGY122" s="5"/>
      <c r="WGZ122" s="5"/>
      <c r="WHA122" s="5"/>
      <c r="WHB122" s="5"/>
      <c r="WHC122" s="5"/>
      <c r="WHD122" s="5"/>
      <c r="WHE122" s="5"/>
      <c r="WHF122" s="5"/>
      <c r="WHG122" s="5"/>
      <c r="WHH122" s="5"/>
      <c r="WHI122" s="5"/>
      <c r="WHJ122" s="5"/>
      <c r="WHK122" s="5"/>
      <c r="WHL122" s="5"/>
      <c r="WHM122" s="5"/>
      <c r="WHN122" s="5"/>
      <c r="WHO122" s="5"/>
      <c r="WHP122" s="5"/>
      <c r="WHQ122" s="5"/>
      <c r="WHR122" s="5"/>
      <c r="WHS122" s="5"/>
      <c r="WHT122" s="5"/>
      <c r="WHU122" s="5"/>
      <c r="WHV122" s="5"/>
      <c r="WHW122" s="5"/>
      <c r="WHX122" s="5"/>
      <c r="WHY122" s="5"/>
      <c r="WHZ122" s="5"/>
      <c r="WIA122" s="5"/>
      <c r="WIB122" s="5"/>
      <c r="WIC122" s="5"/>
      <c r="WID122" s="5"/>
      <c r="WIE122" s="5"/>
      <c r="WIF122" s="5"/>
      <c r="WIG122" s="5"/>
      <c r="WIH122" s="5"/>
      <c r="WII122" s="5"/>
      <c r="WIJ122" s="5"/>
      <c r="WIK122" s="5"/>
      <c r="WIL122" s="5"/>
      <c r="WIM122" s="5"/>
      <c r="WIN122" s="5"/>
      <c r="WIO122" s="5"/>
      <c r="WIP122" s="5"/>
      <c r="WIQ122" s="5"/>
      <c r="WIR122" s="5"/>
      <c r="WIS122" s="5"/>
      <c r="WIT122" s="5"/>
      <c r="WIU122" s="5"/>
      <c r="WIV122" s="5"/>
      <c r="WIW122" s="5"/>
      <c r="WIX122" s="5"/>
      <c r="WIY122" s="5"/>
      <c r="WIZ122" s="5"/>
      <c r="WJA122" s="5"/>
      <c r="WJB122" s="5"/>
      <c r="WJC122" s="5"/>
      <c r="WJD122" s="5"/>
      <c r="WJE122" s="5"/>
      <c r="WJF122" s="5"/>
      <c r="WJG122" s="5"/>
      <c r="WJH122" s="5"/>
      <c r="WJI122" s="5"/>
      <c r="WJJ122" s="5"/>
      <c r="WJK122" s="5"/>
      <c r="WJL122" s="5"/>
      <c r="WJM122" s="5"/>
      <c r="WJN122" s="5"/>
      <c r="WJO122" s="5"/>
      <c r="WJP122" s="5"/>
      <c r="WJQ122" s="5"/>
      <c r="WJR122" s="5"/>
      <c r="WJS122" s="5"/>
      <c r="WJT122" s="5"/>
      <c r="WJU122" s="5"/>
      <c r="WJV122" s="5"/>
      <c r="WJW122" s="5"/>
      <c r="WJX122" s="5"/>
      <c r="WJY122" s="5"/>
      <c r="WJZ122" s="5"/>
      <c r="WKA122" s="5"/>
      <c r="WKB122" s="5"/>
      <c r="WKC122" s="5"/>
      <c r="WKD122" s="5"/>
      <c r="WKE122" s="5"/>
      <c r="WKF122" s="5"/>
      <c r="WKG122" s="5"/>
      <c r="WKH122" s="5"/>
      <c r="WKI122" s="5"/>
      <c r="WKJ122" s="5"/>
      <c r="WKK122" s="5"/>
      <c r="WKL122" s="5"/>
      <c r="WKM122" s="5"/>
      <c r="WKN122" s="5"/>
      <c r="WKO122" s="5"/>
      <c r="WKP122" s="5"/>
      <c r="WKQ122" s="5"/>
      <c r="WKR122" s="5"/>
      <c r="WKS122" s="5"/>
      <c r="WKT122" s="5"/>
      <c r="WKU122" s="5"/>
      <c r="WKV122" s="5"/>
      <c r="WKW122" s="5"/>
      <c r="WKX122" s="5"/>
      <c r="WKY122" s="5"/>
      <c r="WKZ122" s="5"/>
      <c r="WLA122" s="5"/>
      <c r="WLB122" s="5"/>
      <c r="WLC122" s="5"/>
      <c r="WLD122" s="5"/>
      <c r="WLE122" s="5"/>
      <c r="WLF122" s="5"/>
      <c r="WLG122" s="5"/>
      <c r="WLH122" s="5"/>
      <c r="WLI122" s="5"/>
      <c r="WLJ122" s="5"/>
      <c r="WLK122" s="5"/>
      <c r="WLL122" s="5"/>
      <c r="WLM122" s="5"/>
      <c r="WLN122" s="5"/>
      <c r="WLO122" s="5"/>
      <c r="WLP122" s="5"/>
      <c r="WLQ122" s="5"/>
      <c r="WLR122" s="5"/>
      <c r="WLS122" s="5"/>
      <c r="WLT122" s="5"/>
      <c r="WLU122" s="5"/>
      <c r="WLV122" s="5"/>
      <c r="WLW122" s="5"/>
      <c r="WLX122" s="5"/>
      <c r="WLY122" s="5"/>
      <c r="WLZ122" s="5"/>
      <c r="WMA122" s="5"/>
      <c r="WMB122" s="5"/>
      <c r="WMC122" s="5"/>
      <c r="WMD122" s="5"/>
      <c r="WME122" s="5"/>
      <c r="WMF122" s="5"/>
      <c r="WMG122" s="5"/>
      <c r="WMH122" s="5"/>
      <c r="WMI122" s="5"/>
      <c r="WMJ122" s="5"/>
      <c r="WMK122" s="5"/>
      <c r="WML122" s="5"/>
      <c r="WMM122" s="5"/>
      <c r="WMN122" s="5"/>
      <c r="WMO122" s="5"/>
      <c r="WMP122" s="5"/>
      <c r="WMQ122" s="5"/>
      <c r="WMR122" s="5"/>
      <c r="WMS122" s="5"/>
      <c r="WMT122" s="5"/>
      <c r="WMU122" s="5"/>
      <c r="WMV122" s="5"/>
      <c r="WMW122" s="5"/>
      <c r="WMX122" s="5"/>
      <c r="WMY122" s="5"/>
      <c r="WMZ122" s="5"/>
      <c r="WNA122" s="5"/>
      <c r="WNB122" s="5"/>
      <c r="WNC122" s="5"/>
      <c r="WND122" s="5"/>
      <c r="WNE122" s="5"/>
      <c r="WNF122" s="5"/>
      <c r="WNG122" s="5"/>
      <c r="WNH122" s="5"/>
      <c r="WNI122" s="5"/>
      <c r="WNJ122" s="5"/>
      <c r="WNK122" s="5"/>
      <c r="WNL122" s="5"/>
      <c r="WNM122" s="5"/>
      <c r="WNN122" s="5"/>
      <c r="WNO122" s="5"/>
      <c r="WNP122" s="5"/>
      <c r="WNQ122" s="5"/>
      <c r="WNR122" s="5"/>
      <c r="WNS122" s="5"/>
      <c r="WNT122" s="5"/>
      <c r="WNU122" s="5"/>
      <c r="WNV122" s="5"/>
      <c r="WNW122" s="5"/>
      <c r="WNX122" s="5"/>
      <c r="WNY122" s="5"/>
      <c r="WNZ122" s="5"/>
      <c r="WOA122" s="5"/>
      <c r="WOB122" s="5"/>
      <c r="WOC122" s="5"/>
      <c r="WOD122" s="5"/>
      <c r="WOE122" s="5"/>
      <c r="WOF122" s="5"/>
      <c r="WOG122" s="5"/>
      <c r="WOH122" s="5"/>
      <c r="WOI122" s="5"/>
      <c r="WOJ122" s="5"/>
      <c r="WOK122" s="5"/>
      <c r="WOL122" s="5"/>
      <c r="WOM122" s="5"/>
      <c r="WON122" s="5"/>
      <c r="WOO122" s="5"/>
      <c r="WOP122" s="5"/>
      <c r="WOQ122" s="5"/>
      <c r="WOR122" s="5"/>
      <c r="WOS122" s="5"/>
      <c r="WOT122" s="5"/>
      <c r="WOU122" s="5"/>
      <c r="WOV122" s="5"/>
      <c r="WOW122" s="5"/>
      <c r="WOX122" s="5"/>
      <c r="WOY122" s="5"/>
      <c r="WOZ122" s="5"/>
      <c r="WPA122" s="5"/>
      <c r="WPB122" s="5"/>
      <c r="WPC122" s="5"/>
      <c r="WPD122" s="5"/>
      <c r="WPE122" s="5"/>
      <c r="WPF122" s="5"/>
      <c r="WPG122" s="5"/>
      <c r="WPH122" s="5"/>
      <c r="WPI122" s="5"/>
      <c r="WPJ122" s="5"/>
      <c r="WPK122" s="5"/>
      <c r="WPL122" s="5"/>
      <c r="WPM122" s="5"/>
      <c r="WPN122" s="5"/>
      <c r="WPO122" s="5"/>
      <c r="WPP122" s="5"/>
      <c r="WPQ122" s="5"/>
      <c r="WPR122" s="5"/>
      <c r="WPS122" s="5"/>
      <c r="WPT122" s="5"/>
      <c r="WPU122" s="5"/>
      <c r="WPV122" s="5"/>
      <c r="WPW122" s="5"/>
      <c r="WPX122" s="5"/>
      <c r="WPY122" s="5"/>
      <c r="WPZ122" s="5"/>
      <c r="WQA122" s="5"/>
      <c r="WQB122" s="5"/>
      <c r="WQC122" s="5"/>
      <c r="WQD122" s="5"/>
      <c r="WQE122" s="5"/>
      <c r="WQF122" s="5"/>
      <c r="WQG122" s="5"/>
      <c r="WQH122" s="5"/>
      <c r="WQI122" s="5"/>
      <c r="WQJ122" s="5"/>
      <c r="WQK122" s="5"/>
      <c r="WQL122" s="5"/>
      <c r="WQM122" s="5"/>
      <c r="WQN122" s="5"/>
      <c r="WQO122" s="5"/>
      <c r="WQP122" s="5"/>
      <c r="WQQ122" s="5"/>
      <c r="WQR122" s="5"/>
      <c r="WQS122" s="5"/>
      <c r="WQT122" s="5"/>
      <c r="WQU122" s="5"/>
      <c r="WQV122" s="5"/>
      <c r="WQW122" s="5"/>
      <c r="WQX122" s="5"/>
      <c r="WQY122" s="5"/>
      <c r="WQZ122" s="5"/>
      <c r="WRA122" s="5"/>
      <c r="WRB122" s="5"/>
      <c r="WRC122" s="5"/>
      <c r="WRD122" s="5"/>
      <c r="WRE122" s="5"/>
      <c r="WRF122" s="5"/>
      <c r="WRG122" s="5"/>
      <c r="WRH122" s="5"/>
      <c r="WRI122" s="5"/>
      <c r="WRJ122" s="5"/>
      <c r="WRK122" s="5"/>
      <c r="WRL122" s="5"/>
      <c r="WRM122" s="5"/>
      <c r="WRN122" s="5"/>
      <c r="WRO122" s="5"/>
      <c r="WRP122" s="5"/>
      <c r="WRQ122" s="5"/>
      <c r="WRR122" s="5"/>
      <c r="WRS122" s="5"/>
      <c r="WRT122" s="5"/>
      <c r="WRU122" s="5"/>
      <c r="WRV122" s="5"/>
      <c r="WRW122" s="5"/>
      <c r="WRX122" s="5"/>
      <c r="WRY122" s="5"/>
      <c r="WRZ122" s="5"/>
      <c r="WSA122" s="5"/>
      <c r="WSB122" s="5"/>
      <c r="WSC122" s="5"/>
      <c r="WSD122" s="5"/>
      <c r="WSE122" s="5"/>
      <c r="WSF122" s="5"/>
      <c r="WSG122" s="5"/>
      <c r="WSH122" s="5"/>
      <c r="WSI122" s="5"/>
      <c r="WSJ122" s="5"/>
      <c r="WSK122" s="5"/>
      <c r="WSL122" s="5"/>
      <c r="WSM122" s="5"/>
      <c r="WSN122" s="5"/>
      <c r="WSO122" s="5"/>
      <c r="WSP122" s="5"/>
      <c r="WSQ122" s="5"/>
      <c r="WSR122" s="5"/>
      <c r="WSS122" s="5"/>
      <c r="WST122" s="5"/>
      <c r="WSU122" s="5"/>
      <c r="WSV122" s="5"/>
      <c r="WSW122" s="5"/>
      <c r="WSX122" s="5"/>
      <c r="WSY122" s="5"/>
      <c r="WSZ122" s="5"/>
      <c r="WTA122" s="5"/>
      <c r="WTB122" s="5"/>
      <c r="WTC122" s="5"/>
      <c r="WTD122" s="5"/>
      <c r="WTE122" s="5"/>
      <c r="WTF122" s="5"/>
      <c r="WTG122" s="5"/>
      <c r="WTH122" s="5"/>
      <c r="WTI122" s="5"/>
      <c r="WTJ122" s="5"/>
      <c r="WTK122" s="5"/>
      <c r="WTL122" s="5"/>
      <c r="WTM122" s="5"/>
      <c r="WTN122" s="5"/>
      <c r="WTO122" s="5"/>
      <c r="WTP122" s="5"/>
      <c r="WTQ122" s="5"/>
      <c r="WTR122" s="5"/>
      <c r="WTS122" s="5"/>
      <c r="WTT122" s="5"/>
      <c r="WTU122" s="5"/>
      <c r="WTV122" s="5"/>
      <c r="WTW122" s="5"/>
      <c r="WTX122" s="5"/>
      <c r="WTY122" s="5"/>
      <c r="WTZ122" s="5"/>
      <c r="WUA122" s="5"/>
      <c r="WUB122" s="5"/>
      <c r="WUC122" s="5"/>
      <c r="WUD122" s="5"/>
      <c r="WUE122" s="5"/>
      <c r="WUF122" s="5"/>
      <c r="WUG122" s="5"/>
      <c r="WUH122" s="5"/>
      <c r="WUI122" s="5"/>
      <c r="WUJ122" s="5"/>
      <c r="WUK122" s="5"/>
      <c r="WUL122" s="5"/>
      <c r="WUM122" s="5"/>
      <c r="WUN122" s="5"/>
      <c r="WUO122" s="5"/>
      <c r="WUP122" s="5"/>
      <c r="WUQ122" s="5"/>
      <c r="WUR122" s="5"/>
      <c r="WUS122" s="5"/>
      <c r="WUT122" s="5"/>
      <c r="WUU122" s="5"/>
      <c r="WUV122" s="5"/>
      <c r="WUW122" s="5"/>
      <c r="WUX122" s="5"/>
      <c r="WUY122" s="5"/>
      <c r="WUZ122" s="5"/>
      <c r="WVA122" s="5"/>
      <c r="WVB122" s="5"/>
      <c r="WVC122" s="5"/>
      <c r="WVD122" s="5"/>
      <c r="WVE122" s="5"/>
      <c r="WVF122" s="5"/>
      <c r="WVG122" s="5"/>
      <c r="WVH122" s="5"/>
      <c r="WVI122" s="5"/>
      <c r="WVJ122" s="5"/>
      <c r="WVK122" s="5"/>
      <c r="WVL122" s="5"/>
      <c r="WVM122" s="5"/>
      <c r="WVN122" s="5"/>
      <c r="WVO122" s="5"/>
      <c r="WVP122" s="5"/>
      <c r="WVQ122" s="5"/>
      <c r="WVR122" s="5"/>
      <c r="WVS122" s="5"/>
      <c r="WVT122" s="5"/>
      <c r="WVU122" s="5"/>
      <c r="WVV122" s="5"/>
      <c r="WVW122" s="5"/>
      <c r="WVX122" s="5"/>
      <c r="WVY122" s="5"/>
      <c r="WVZ122" s="5"/>
      <c r="WWA122" s="5"/>
      <c r="WWB122" s="5"/>
      <c r="WWC122" s="5"/>
      <c r="WWD122" s="5"/>
      <c r="WWE122" s="5"/>
      <c r="WWF122" s="5"/>
      <c r="WWG122" s="5"/>
      <c r="WWH122" s="5"/>
      <c r="WWI122" s="5"/>
      <c r="WWJ122" s="5"/>
      <c r="WWK122" s="5"/>
      <c r="WWL122" s="5"/>
      <c r="WWM122" s="5"/>
      <c r="WWN122" s="5"/>
      <c r="WWO122" s="5"/>
      <c r="WWP122" s="5"/>
      <c r="WWQ122" s="5"/>
      <c r="WWR122" s="5"/>
      <c r="WWS122" s="5"/>
      <c r="WWT122" s="5"/>
      <c r="WWU122" s="5"/>
      <c r="WWV122" s="5"/>
      <c r="WWW122" s="5"/>
      <c r="WWX122" s="5"/>
      <c r="WWY122" s="5"/>
      <c r="WWZ122" s="5"/>
      <c r="WXA122" s="5"/>
      <c r="WXB122" s="5"/>
      <c r="WXC122" s="5"/>
      <c r="WXD122" s="5"/>
      <c r="WXE122" s="5"/>
      <c r="WXF122" s="5"/>
      <c r="WXG122" s="5"/>
      <c r="WXH122" s="5"/>
      <c r="WXI122" s="5"/>
      <c r="WXJ122" s="5"/>
      <c r="WXK122" s="5"/>
      <c r="WXL122" s="5"/>
      <c r="WXM122" s="5"/>
      <c r="WXN122" s="5"/>
      <c r="WXO122" s="5"/>
      <c r="WXP122" s="5"/>
      <c r="WXQ122" s="5"/>
      <c r="WXR122" s="5"/>
      <c r="WXS122" s="5"/>
      <c r="WXT122" s="5"/>
      <c r="WXU122" s="5"/>
      <c r="WXV122" s="5"/>
      <c r="WXW122" s="5"/>
      <c r="WXX122" s="5"/>
      <c r="WXY122" s="5"/>
      <c r="WXZ122" s="5"/>
      <c r="WYA122" s="5"/>
      <c r="WYB122" s="5"/>
      <c r="WYC122" s="5"/>
      <c r="WYD122" s="5"/>
      <c r="WYE122" s="5"/>
      <c r="WYF122" s="5"/>
      <c r="WYG122" s="5"/>
      <c r="WYH122" s="5"/>
      <c r="WYI122" s="5"/>
      <c r="WYJ122" s="5"/>
      <c r="WYK122" s="5"/>
      <c r="WYL122" s="5"/>
      <c r="WYM122" s="5"/>
      <c r="WYN122" s="5"/>
      <c r="WYO122" s="5"/>
      <c r="WYP122" s="5"/>
      <c r="WYQ122" s="5"/>
      <c r="WYR122" s="5"/>
      <c r="WYS122" s="5"/>
      <c r="WYT122" s="5"/>
      <c r="WYU122" s="5"/>
      <c r="WYV122" s="5"/>
      <c r="WYW122" s="5"/>
      <c r="WYX122" s="5"/>
      <c r="WYY122" s="5"/>
      <c r="WYZ122" s="5"/>
      <c r="WZA122" s="5"/>
      <c r="WZB122" s="5"/>
      <c r="WZC122" s="5"/>
      <c r="WZD122" s="5"/>
      <c r="WZE122" s="5"/>
      <c r="WZF122" s="5"/>
      <c r="WZG122" s="5"/>
      <c r="WZH122" s="5"/>
      <c r="WZI122" s="5"/>
      <c r="WZJ122" s="5"/>
      <c r="WZK122" s="5"/>
      <c r="WZL122" s="5"/>
      <c r="WZM122" s="5"/>
      <c r="WZN122" s="5"/>
      <c r="WZO122" s="5"/>
      <c r="WZP122" s="5"/>
      <c r="WZQ122" s="5"/>
      <c r="WZR122" s="5"/>
      <c r="WZS122" s="5"/>
      <c r="WZT122" s="5"/>
      <c r="WZU122" s="5"/>
      <c r="WZV122" s="5"/>
      <c r="WZW122" s="5"/>
      <c r="WZX122" s="5"/>
      <c r="WZY122" s="5"/>
      <c r="WZZ122" s="5"/>
      <c r="XAA122" s="5"/>
      <c r="XAB122" s="5"/>
      <c r="XAC122" s="5"/>
      <c r="XAD122" s="5"/>
      <c r="XAE122" s="5"/>
      <c r="XAF122" s="5"/>
      <c r="XAG122" s="5"/>
      <c r="XAH122" s="5"/>
      <c r="XAI122" s="5"/>
      <c r="XAJ122" s="5"/>
      <c r="XAK122" s="5"/>
      <c r="XAL122" s="5"/>
      <c r="XAM122" s="5"/>
      <c r="XAN122" s="5"/>
      <c r="XAO122" s="5"/>
      <c r="XAP122" s="5"/>
      <c r="XAQ122" s="5"/>
      <c r="XAR122" s="5"/>
      <c r="XAS122" s="5"/>
      <c r="XAT122" s="5"/>
      <c r="XAU122" s="5"/>
      <c r="XAV122" s="5"/>
      <c r="XAW122" s="5"/>
      <c r="XAX122" s="5"/>
      <c r="XAY122" s="5"/>
      <c r="XAZ122" s="5"/>
      <c r="XBA122" s="5"/>
      <c r="XBB122" s="5"/>
      <c r="XBC122" s="5"/>
      <c r="XBD122" s="5"/>
      <c r="XBE122" s="5"/>
      <c r="XBF122" s="5"/>
      <c r="XBG122" s="5"/>
      <c r="XBH122" s="5"/>
      <c r="XBI122" s="5"/>
      <c r="XBJ122" s="5"/>
      <c r="XBK122" s="5"/>
      <c r="XBL122" s="5"/>
      <c r="XBM122" s="5"/>
      <c r="XBN122" s="5"/>
      <c r="XBO122" s="5"/>
      <c r="XBP122" s="5"/>
      <c r="XBQ122" s="5"/>
      <c r="XBR122" s="5"/>
      <c r="XBS122" s="5"/>
      <c r="XBT122" s="5"/>
      <c r="XBU122" s="5"/>
      <c r="XBV122" s="5"/>
      <c r="XBW122" s="5"/>
      <c r="XBX122" s="5"/>
      <c r="XBY122" s="5"/>
      <c r="XBZ122" s="5"/>
      <c r="XCA122" s="5"/>
      <c r="XCB122" s="5"/>
      <c r="XCC122" s="5"/>
      <c r="XCD122" s="5"/>
      <c r="XCE122" s="5"/>
      <c r="XCF122" s="5"/>
      <c r="XCG122" s="5"/>
      <c r="XCH122" s="5"/>
      <c r="XCI122" s="5"/>
      <c r="XCJ122" s="5"/>
      <c r="XCK122" s="5"/>
      <c r="XCL122" s="5"/>
      <c r="XCM122" s="5"/>
      <c r="XCN122" s="5"/>
      <c r="XCO122" s="5"/>
      <c r="XCP122" s="5"/>
      <c r="XCQ122" s="5"/>
      <c r="XCR122" s="5"/>
      <c r="XCS122" s="5"/>
      <c r="XCT122" s="5"/>
      <c r="XCU122" s="5"/>
      <c r="XCV122" s="5"/>
      <c r="XCW122" s="5"/>
      <c r="XCX122" s="5"/>
      <c r="XCY122" s="5"/>
      <c r="XCZ122" s="5"/>
      <c r="XDA122" s="5"/>
      <c r="XDB122" s="5"/>
      <c r="XDC122" s="5"/>
      <c r="XDD122" s="5"/>
      <c r="XDE122" s="5"/>
      <c r="XDF122" s="5"/>
      <c r="XDG122" s="5"/>
      <c r="XDH122" s="5"/>
      <c r="XDI122" s="5"/>
      <c r="XDJ122" s="5"/>
      <c r="XDK122" s="5"/>
      <c r="XDL122" s="5"/>
      <c r="XDM122" s="5"/>
      <c r="XDN122" s="5"/>
      <c r="XDO122" s="5"/>
      <c r="XDP122" s="5"/>
      <c r="XDQ122" s="5"/>
      <c r="XDR122" s="5"/>
      <c r="XDS122" s="5"/>
      <c r="XDT122" s="5"/>
      <c r="XDU122" s="5"/>
      <c r="XDV122" s="5"/>
      <c r="XDW122" s="5"/>
      <c r="XDX122" s="5"/>
      <c r="XDY122" s="5"/>
      <c r="XDZ122" s="5"/>
      <c r="XEA122" s="5"/>
      <c r="XEB122" s="5"/>
      <c r="XEC122" s="5"/>
      <c r="XED122" s="5"/>
      <c r="XEE122" s="5"/>
      <c r="XEF122" s="5"/>
      <c r="XEG122" s="5"/>
      <c r="XEH122" s="5"/>
      <c r="XEI122" s="5"/>
      <c r="XEJ122" s="5"/>
      <c r="XEK122" s="5"/>
      <c r="XEL122" s="5"/>
      <c r="XEM122" s="5"/>
      <c r="XEN122" s="5"/>
      <c r="XEO122" s="5"/>
      <c r="XEP122" s="5"/>
      <c r="XEQ122" s="5"/>
      <c r="XER122" s="5"/>
      <c r="XES122" s="5"/>
      <c r="XET122" s="5"/>
      <c r="XEU122" s="5"/>
      <c r="XEV122" s="5"/>
      <c r="XEW122" s="5"/>
      <c r="XEX122" s="5"/>
      <c r="XEY122" s="5"/>
      <c r="XEZ122" s="5"/>
      <c r="XFA122" s="5"/>
      <c r="XFB122" s="5"/>
      <c r="XFC122" s="5"/>
      <c r="XFD122" s="5"/>
    </row>
    <row r="123" spans="1:16384" collapsed="1">
      <c r="A123" s="25" t="s">
        <v>199</v>
      </c>
      <c r="B123" s="26">
        <f t="shared" ref="B123:BM123" si="240">+B116+B117+B120</f>
        <v>205.59000000000015</v>
      </c>
      <c r="C123" s="26">
        <f t="shared" si="240"/>
        <v>205.59000000000015</v>
      </c>
      <c r="D123" s="26">
        <f t="shared" si="240"/>
        <v>205.59000000000015</v>
      </c>
      <c r="E123" s="26">
        <f t="shared" si="240"/>
        <v>205.59000000000015</v>
      </c>
      <c r="F123" s="26">
        <f t="shared" si="240"/>
        <v>205.59000000000015</v>
      </c>
      <c r="G123" s="26">
        <f t="shared" si="240"/>
        <v>205.59000000000015</v>
      </c>
      <c r="H123" s="26">
        <f t="shared" si="240"/>
        <v>205.59000000000015</v>
      </c>
      <c r="I123" s="26">
        <f t="shared" si="240"/>
        <v>205.59000000000015</v>
      </c>
      <c r="J123" s="26">
        <f t="shared" si="240"/>
        <v>205.59000000000015</v>
      </c>
      <c r="K123" s="26">
        <f t="shared" si="240"/>
        <v>205.59000000000015</v>
      </c>
      <c r="L123" s="26">
        <f t="shared" si="240"/>
        <v>205.59000000000015</v>
      </c>
      <c r="M123" s="26">
        <f t="shared" si="240"/>
        <v>205.59000000000015</v>
      </c>
      <c r="N123" s="26">
        <f t="shared" si="240"/>
        <v>205.59000000000015</v>
      </c>
      <c r="O123" s="26">
        <f t="shared" si="240"/>
        <v>205.59000000000015</v>
      </c>
      <c r="P123" s="26">
        <f t="shared" si="240"/>
        <v>205.59000000000015</v>
      </c>
      <c r="Q123" s="26">
        <f t="shared" si="240"/>
        <v>205.59000000000015</v>
      </c>
      <c r="R123" s="26">
        <f t="shared" si="240"/>
        <v>205.59000000000015</v>
      </c>
      <c r="S123" s="26">
        <f t="shared" si="240"/>
        <v>205.59000000000015</v>
      </c>
      <c r="T123" s="26">
        <f t="shared" si="240"/>
        <v>205.59000000000015</v>
      </c>
      <c r="U123" s="26">
        <f t="shared" si="240"/>
        <v>205.59000000000015</v>
      </c>
      <c r="V123" s="26">
        <f t="shared" si="240"/>
        <v>205.59000000000015</v>
      </c>
      <c r="W123" s="26">
        <f t="shared" si="240"/>
        <v>205.59000000000015</v>
      </c>
      <c r="X123" s="26">
        <f t="shared" si="240"/>
        <v>205.59000000000015</v>
      </c>
      <c r="Y123" s="26">
        <f t="shared" si="240"/>
        <v>205.59000000000015</v>
      </c>
      <c r="Z123" s="26">
        <f t="shared" si="240"/>
        <v>205.59000000000015</v>
      </c>
      <c r="AA123" s="26">
        <f t="shared" si="240"/>
        <v>205.59000000000015</v>
      </c>
      <c r="AB123" s="26">
        <f t="shared" si="240"/>
        <v>205.59000000000015</v>
      </c>
      <c r="AC123" s="26">
        <f t="shared" si="240"/>
        <v>205.59000000000015</v>
      </c>
      <c r="AD123" s="26">
        <f t="shared" si="240"/>
        <v>205.59000000000015</v>
      </c>
      <c r="AE123" s="26">
        <f t="shared" si="240"/>
        <v>205.59000000000015</v>
      </c>
      <c r="AF123" s="26">
        <f t="shared" si="240"/>
        <v>205.59000000000015</v>
      </c>
      <c r="AG123" s="26">
        <f t="shared" si="240"/>
        <v>205.59000000000015</v>
      </c>
      <c r="AH123" s="26">
        <f t="shared" si="240"/>
        <v>205.59000000000015</v>
      </c>
      <c r="AI123" s="26">
        <f t="shared" si="240"/>
        <v>205.59000000000015</v>
      </c>
      <c r="AJ123" s="26">
        <f t="shared" si="240"/>
        <v>205.59000000000015</v>
      </c>
      <c r="AK123" s="26">
        <f t="shared" si="240"/>
        <v>205.59000000000015</v>
      </c>
      <c r="AL123" s="26">
        <f t="shared" si="240"/>
        <v>205.59000000000015</v>
      </c>
      <c r="AM123" s="26">
        <f t="shared" si="240"/>
        <v>205.59000000000015</v>
      </c>
      <c r="AN123" s="26">
        <f t="shared" si="240"/>
        <v>205.59000000000015</v>
      </c>
      <c r="AO123" s="26">
        <f t="shared" si="240"/>
        <v>205.59000000000015</v>
      </c>
      <c r="AP123" s="26">
        <f t="shared" si="240"/>
        <v>205.59000000000015</v>
      </c>
      <c r="AQ123" s="26">
        <f t="shared" si="240"/>
        <v>205.59000000000015</v>
      </c>
      <c r="AR123" s="26">
        <f t="shared" si="240"/>
        <v>205.59000000000015</v>
      </c>
      <c r="AS123" s="26">
        <f t="shared" si="240"/>
        <v>205.59000000000015</v>
      </c>
      <c r="AT123" s="26">
        <f t="shared" si="240"/>
        <v>205.59000000000015</v>
      </c>
      <c r="AU123" s="26">
        <f t="shared" si="240"/>
        <v>205.59000000000015</v>
      </c>
      <c r="AV123" s="26">
        <f t="shared" si="240"/>
        <v>205.59000000000015</v>
      </c>
      <c r="AW123" s="26">
        <f t="shared" si="240"/>
        <v>205.59000000000015</v>
      </c>
      <c r="AX123" s="26">
        <f t="shared" si="240"/>
        <v>205.59000000000015</v>
      </c>
      <c r="AY123" s="26">
        <f t="shared" si="240"/>
        <v>205.59000000000015</v>
      </c>
      <c r="AZ123" s="26">
        <f t="shared" si="240"/>
        <v>205.59000000000015</v>
      </c>
      <c r="BA123" s="26">
        <f t="shared" si="240"/>
        <v>205.59000000000015</v>
      </c>
      <c r="BB123" s="26">
        <f t="shared" si="240"/>
        <v>205.59000000000015</v>
      </c>
      <c r="BC123" s="26">
        <f t="shared" si="240"/>
        <v>205.59000000000015</v>
      </c>
      <c r="BD123" s="26">
        <f t="shared" si="240"/>
        <v>205.59000000000015</v>
      </c>
      <c r="BE123" s="26">
        <f t="shared" si="240"/>
        <v>205.59000000000015</v>
      </c>
      <c r="BF123" s="26">
        <f t="shared" si="240"/>
        <v>205.59000000000015</v>
      </c>
      <c r="BG123" s="26">
        <f t="shared" si="240"/>
        <v>205.59000000000015</v>
      </c>
      <c r="BH123" s="26">
        <f t="shared" si="240"/>
        <v>205.59000000000015</v>
      </c>
      <c r="BI123" s="26">
        <f t="shared" si="240"/>
        <v>205.59000000000015</v>
      </c>
      <c r="BJ123" s="26">
        <f t="shared" si="240"/>
        <v>205.59000000000015</v>
      </c>
      <c r="BK123" s="26">
        <f t="shared" si="240"/>
        <v>205.59000000000015</v>
      </c>
      <c r="BL123" s="26">
        <f t="shared" si="240"/>
        <v>205.59000000000015</v>
      </c>
      <c r="BM123" s="26">
        <f t="shared" si="240"/>
        <v>205.59000000000015</v>
      </c>
      <c r="BN123" s="26">
        <f t="shared" ref="BN123:DY123" si="241">+BN116+BN117+BN120</f>
        <v>205.59000000000015</v>
      </c>
      <c r="BO123" s="26">
        <f t="shared" si="241"/>
        <v>205.59000000000015</v>
      </c>
      <c r="BP123" s="26">
        <f t="shared" si="241"/>
        <v>205.59000000000015</v>
      </c>
      <c r="BQ123" s="26">
        <f t="shared" si="241"/>
        <v>205.59000000000015</v>
      </c>
      <c r="BR123" s="26">
        <f t="shared" si="241"/>
        <v>205.59000000000015</v>
      </c>
      <c r="BS123" s="26">
        <f t="shared" si="241"/>
        <v>205.59000000000015</v>
      </c>
      <c r="BT123" s="26">
        <f t="shared" si="241"/>
        <v>205.59000000000015</v>
      </c>
      <c r="BU123" s="26">
        <f t="shared" si="241"/>
        <v>205.59000000000015</v>
      </c>
      <c r="BV123" s="26">
        <f t="shared" si="241"/>
        <v>205.59000000000015</v>
      </c>
      <c r="BW123" s="26">
        <f t="shared" si="241"/>
        <v>205.59000000000015</v>
      </c>
      <c r="BX123" s="26">
        <f t="shared" si="241"/>
        <v>205.59000000000015</v>
      </c>
      <c r="BY123" s="26">
        <f t="shared" si="241"/>
        <v>205.59000000000015</v>
      </c>
      <c r="BZ123" s="26">
        <f t="shared" si="241"/>
        <v>205.59000000000015</v>
      </c>
      <c r="CA123" s="26">
        <f t="shared" si="241"/>
        <v>205.59000000000015</v>
      </c>
      <c r="CB123" s="26">
        <f t="shared" si="241"/>
        <v>205.59000000000015</v>
      </c>
      <c r="CC123" s="26">
        <f t="shared" si="241"/>
        <v>205.59000000000015</v>
      </c>
      <c r="CD123" s="26">
        <f t="shared" si="241"/>
        <v>205.59000000000015</v>
      </c>
      <c r="CE123" s="26">
        <f t="shared" si="241"/>
        <v>205.59000000000015</v>
      </c>
      <c r="CF123" s="26">
        <f t="shared" si="241"/>
        <v>205.59000000000015</v>
      </c>
      <c r="CG123" s="26">
        <f t="shared" si="241"/>
        <v>205.59000000000015</v>
      </c>
      <c r="CH123" s="26">
        <f t="shared" si="241"/>
        <v>205.59000000000015</v>
      </c>
      <c r="CI123" s="26">
        <f t="shared" si="241"/>
        <v>205.59000000000015</v>
      </c>
      <c r="CJ123" s="26">
        <f t="shared" si="241"/>
        <v>205.59000000000015</v>
      </c>
      <c r="CK123" s="26">
        <f t="shared" si="241"/>
        <v>205.59000000000015</v>
      </c>
      <c r="CL123" s="26">
        <f t="shared" si="241"/>
        <v>205.59000000000015</v>
      </c>
      <c r="CM123" s="26">
        <f t="shared" si="241"/>
        <v>205.59000000000015</v>
      </c>
      <c r="CN123" s="26">
        <f t="shared" si="241"/>
        <v>205.59000000000015</v>
      </c>
      <c r="CO123" s="26">
        <f t="shared" si="241"/>
        <v>205.59000000000015</v>
      </c>
      <c r="CP123" s="26">
        <f t="shared" si="241"/>
        <v>205.59000000000015</v>
      </c>
      <c r="CQ123" s="26">
        <f t="shared" si="241"/>
        <v>205.59000000000015</v>
      </c>
      <c r="CR123" s="26">
        <f t="shared" si="241"/>
        <v>205.59000000000015</v>
      </c>
      <c r="CS123" s="26">
        <f t="shared" si="241"/>
        <v>205.59000000000015</v>
      </c>
      <c r="CT123" s="26">
        <f t="shared" si="241"/>
        <v>205.59000000000015</v>
      </c>
      <c r="CU123" s="26">
        <f t="shared" si="241"/>
        <v>205.59000000000015</v>
      </c>
      <c r="CV123" s="26">
        <f t="shared" si="241"/>
        <v>205.59000000000015</v>
      </c>
      <c r="CW123" s="26">
        <f t="shared" si="241"/>
        <v>205.59000000000015</v>
      </c>
      <c r="CX123" s="26">
        <f t="shared" si="241"/>
        <v>205.59000000000015</v>
      </c>
      <c r="CY123" s="26">
        <f t="shared" si="241"/>
        <v>205.59000000000015</v>
      </c>
      <c r="CZ123" s="26">
        <f t="shared" si="241"/>
        <v>205.59000000000015</v>
      </c>
      <c r="DA123" s="26">
        <f t="shared" si="241"/>
        <v>205.59000000000015</v>
      </c>
      <c r="DB123" s="26">
        <f t="shared" si="241"/>
        <v>205.59000000000015</v>
      </c>
      <c r="DC123" s="26">
        <f t="shared" si="241"/>
        <v>205.59000000000015</v>
      </c>
      <c r="DD123" s="26">
        <f t="shared" si="241"/>
        <v>205.59000000000015</v>
      </c>
      <c r="DE123" s="26">
        <f t="shared" si="241"/>
        <v>205.59000000000015</v>
      </c>
      <c r="DF123" s="26">
        <f t="shared" si="241"/>
        <v>205.59000000000015</v>
      </c>
      <c r="DG123" s="26">
        <f t="shared" si="241"/>
        <v>205.59000000000015</v>
      </c>
      <c r="DH123" s="26">
        <f t="shared" si="241"/>
        <v>205.59000000000015</v>
      </c>
      <c r="DI123" s="26">
        <f t="shared" si="241"/>
        <v>205.59000000000015</v>
      </c>
      <c r="DJ123" s="26">
        <f t="shared" si="241"/>
        <v>205.59000000000015</v>
      </c>
      <c r="DK123" s="26">
        <f t="shared" si="241"/>
        <v>205.59000000000015</v>
      </c>
      <c r="DL123" s="26">
        <f t="shared" si="241"/>
        <v>205.59000000000015</v>
      </c>
      <c r="DM123" s="26">
        <f t="shared" si="241"/>
        <v>205.59000000000015</v>
      </c>
      <c r="DN123" s="26">
        <f t="shared" si="241"/>
        <v>205.59000000000015</v>
      </c>
      <c r="DO123" s="26">
        <f t="shared" si="241"/>
        <v>0</v>
      </c>
      <c r="DP123" s="26">
        <f t="shared" si="241"/>
        <v>0</v>
      </c>
      <c r="DQ123" s="26">
        <f t="shared" si="241"/>
        <v>0</v>
      </c>
      <c r="DR123" s="26">
        <f t="shared" si="241"/>
        <v>0</v>
      </c>
      <c r="DS123" s="26">
        <f t="shared" si="241"/>
        <v>0</v>
      </c>
      <c r="DT123" s="26">
        <f t="shared" si="241"/>
        <v>0</v>
      </c>
      <c r="DU123" s="26">
        <f t="shared" si="241"/>
        <v>0</v>
      </c>
      <c r="DV123" s="26">
        <f t="shared" si="241"/>
        <v>0</v>
      </c>
      <c r="DW123" s="26">
        <f t="shared" si="241"/>
        <v>0</v>
      </c>
      <c r="DX123" s="26">
        <f t="shared" si="241"/>
        <v>0</v>
      </c>
      <c r="DY123" s="26">
        <f t="shared" si="241"/>
        <v>0</v>
      </c>
      <c r="DZ123" s="26">
        <f t="shared" ref="DZ123:GK123" si="242">+DZ116+DZ117+DZ120</f>
        <v>0</v>
      </c>
      <c r="EA123" s="26">
        <f t="shared" si="242"/>
        <v>0</v>
      </c>
      <c r="EB123" s="26">
        <f t="shared" si="242"/>
        <v>0</v>
      </c>
      <c r="EC123" s="26">
        <f t="shared" si="242"/>
        <v>0</v>
      </c>
      <c r="ED123" s="26">
        <f t="shared" si="242"/>
        <v>0</v>
      </c>
      <c r="EE123" s="26">
        <f t="shared" si="242"/>
        <v>0</v>
      </c>
      <c r="EF123" s="26">
        <f t="shared" si="242"/>
        <v>0</v>
      </c>
      <c r="EG123" s="26">
        <f t="shared" si="242"/>
        <v>0</v>
      </c>
      <c r="EH123" s="26">
        <f t="shared" si="242"/>
        <v>0</v>
      </c>
      <c r="EI123" s="26">
        <f t="shared" si="242"/>
        <v>0</v>
      </c>
      <c r="EJ123" s="26">
        <f t="shared" si="242"/>
        <v>0</v>
      </c>
      <c r="EK123" s="26">
        <f t="shared" si="242"/>
        <v>0</v>
      </c>
      <c r="EL123" s="26">
        <f t="shared" si="242"/>
        <v>0</v>
      </c>
      <c r="EM123" s="26">
        <f t="shared" si="242"/>
        <v>0</v>
      </c>
      <c r="EN123" s="26">
        <f t="shared" si="242"/>
        <v>0</v>
      </c>
      <c r="EO123" s="26">
        <f t="shared" si="242"/>
        <v>0</v>
      </c>
      <c r="EP123" s="26">
        <f t="shared" si="242"/>
        <v>0</v>
      </c>
      <c r="EQ123" s="26">
        <f t="shared" si="242"/>
        <v>0</v>
      </c>
      <c r="ER123" s="26">
        <f t="shared" si="242"/>
        <v>0</v>
      </c>
      <c r="ES123" s="26">
        <f t="shared" si="242"/>
        <v>0</v>
      </c>
      <c r="ET123" s="26">
        <f t="shared" si="242"/>
        <v>0</v>
      </c>
      <c r="EU123" s="26">
        <f t="shared" si="242"/>
        <v>0</v>
      </c>
      <c r="EV123" s="26">
        <f t="shared" si="242"/>
        <v>0</v>
      </c>
      <c r="EW123" s="26">
        <f t="shared" si="242"/>
        <v>0</v>
      </c>
      <c r="EX123" s="26">
        <f t="shared" si="242"/>
        <v>0</v>
      </c>
      <c r="EY123" s="26">
        <f t="shared" si="242"/>
        <v>0</v>
      </c>
      <c r="EZ123" s="26">
        <f t="shared" si="242"/>
        <v>0</v>
      </c>
      <c r="FA123" s="26">
        <f t="shared" si="242"/>
        <v>0</v>
      </c>
      <c r="FB123" s="26">
        <f t="shared" si="242"/>
        <v>0</v>
      </c>
      <c r="FC123" s="26">
        <f t="shared" si="242"/>
        <v>0</v>
      </c>
      <c r="FD123" s="26">
        <f t="shared" si="242"/>
        <v>0</v>
      </c>
      <c r="FE123" s="26">
        <f t="shared" si="242"/>
        <v>0</v>
      </c>
      <c r="FF123" s="26">
        <f t="shared" si="242"/>
        <v>0</v>
      </c>
      <c r="FG123" s="26">
        <f t="shared" si="242"/>
        <v>0</v>
      </c>
      <c r="FH123" s="26">
        <f t="shared" si="242"/>
        <v>0</v>
      </c>
      <c r="FI123" s="26">
        <f t="shared" si="242"/>
        <v>0</v>
      </c>
      <c r="FJ123" s="26">
        <f t="shared" si="242"/>
        <v>0</v>
      </c>
      <c r="FK123" s="26">
        <f t="shared" si="242"/>
        <v>0</v>
      </c>
      <c r="FL123" s="26">
        <f t="shared" si="242"/>
        <v>0</v>
      </c>
      <c r="FM123" s="26">
        <f t="shared" si="242"/>
        <v>0</v>
      </c>
      <c r="FN123" s="26">
        <f t="shared" si="242"/>
        <v>0</v>
      </c>
      <c r="FO123" s="26">
        <f t="shared" si="242"/>
        <v>0</v>
      </c>
      <c r="FP123" s="26">
        <f t="shared" si="242"/>
        <v>0</v>
      </c>
      <c r="FQ123" s="26">
        <f t="shared" si="242"/>
        <v>0</v>
      </c>
      <c r="FR123" s="26">
        <f t="shared" si="242"/>
        <v>0</v>
      </c>
      <c r="FS123" s="26">
        <f t="shared" si="242"/>
        <v>0</v>
      </c>
      <c r="FT123" s="26">
        <f t="shared" si="242"/>
        <v>0</v>
      </c>
      <c r="FU123" s="26">
        <f t="shared" si="242"/>
        <v>0</v>
      </c>
      <c r="FV123" s="26">
        <f t="shared" si="242"/>
        <v>0</v>
      </c>
      <c r="FW123" s="26">
        <f t="shared" si="242"/>
        <v>0</v>
      </c>
      <c r="FX123" s="26">
        <f t="shared" si="242"/>
        <v>0</v>
      </c>
      <c r="FY123" s="26">
        <f t="shared" si="242"/>
        <v>0</v>
      </c>
      <c r="FZ123" s="26">
        <f t="shared" si="242"/>
        <v>0</v>
      </c>
      <c r="GA123" s="26">
        <f t="shared" si="242"/>
        <v>0</v>
      </c>
      <c r="GB123" s="26">
        <f t="shared" si="242"/>
        <v>0</v>
      </c>
      <c r="GC123" s="26">
        <f t="shared" si="242"/>
        <v>0</v>
      </c>
      <c r="GD123" s="26">
        <f t="shared" si="242"/>
        <v>0</v>
      </c>
      <c r="GE123" s="26">
        <f t="shared" si="242"/>
        <v>0</v>
      </c>
      <c r="GF123" s="26">
        <f t="shared" si="242"/>
        <v>0</v>
      </c>
      <c r="GG123" s="26">
        <f t="shared" si="242"/>
        <v>0</v>
      </c>
      <c r="GH123" s="26">
        <f t="shared" si="242"/>
        <v>0</v>
      </c>
      <c r="GI123" s="26">
        <f t="shared" si="242"/>
        <v>0</v>
      </c>
      <c r="GJ123" s="26">
        <f t="shared" si="242"/>
        <v>0</v>
      </c>
      <c r="GK123" s="26">
        <f t="shared" si="242"/>
        <v>0</v>
      </c>
      <c r="GL123" s="26">
        <f t="shared" ref="GL123:IW123" si="243">+GL116+GL117+GL120</f>
        <v>0</v>
      </c>
      <c r="GM123" s="26">
        <f t="shared" si="243"/>
        <v>0</v>
      </c>
      <c r="GN123" s="26">
        <f t="shared" si="243"/>
        <v>0</v>
      </c>
      <c r="GO123" s="26">
        <f t="shared" si="243"/>
        <v>0</v>
      </c>
      <c r="GP123" s="26">
        <f t="shared" si="243"/>
        <v>0</v>
      </c>
      <c r="GQ123" s="26">
        <f t="shared" si="243"/>
        <v>0</v>
      </c>
      <c r="GR123" s="26">
        <f t="shared" si="243"/>
        <v>0</v>
      </c>
      <c r="GS123" s="26">
        <f t="shared" si="243"/>
        <v>0</v>
      </c>
      <c r="GT123" s="26">
        <f t="shared" si="243"/>
        <v>0</v>
      </c>
      <c r="GU123" s="26">
        <f t="shared" si="243"/>
        <v>0</v>
      </c>
      <c r="GV123" s="26">
        <f t="shared" si="243"/>
        <v>0</v>
      </c>
      <c r="GW123" s="26">
        <f t="shared" si="243"/>
        <v>0</v>
      </c>
      <c r="GX123" s="26">
        <f t="shared" si="243"/>
        <v>-23.54</v>
      </c>
      <c r="GY123" s="26">
        <f t="shared" si="243"/>
        <v>0</v>
      </c>
      <c r="GZ123" s="26">
        <f t="shared" si="243"/>
        <v>0</v>
      </c>
      <c r="HA123" s="26">
        <f t="shared" si="243"/>
        <v>0</v>
      </c>
      <c r="HB123" s="26">
        <f t="shared" si="243"/>
        <v>0</v>
      </c>
      <c r="HC123" s="26">
        <f t="shared" si="243"/>
        <v>0</v>
      </c>
      <c r="HD123" s="26">
        <f t="shared" si="243"/>
        <v>0</v>
      </c>
      <c r="HE123" s="26">
        <f t="shared" si="243"/>
        <v>0</v>
      </c>
      <c r="HF123" s="26">
        <f t="shared" si="243"/>
        <v>0</v>
      </c>
      <c r="HG123" s="26">
        <f t="shared" si="243"/>
        <v>0</v>
      </c>
      <c r="HH123" s="26">
        <f t="shared" si="243"/>
        <v>0</v>
      </c>
      <c r="HI123" s="26">
        <f t="shared" si="243"/>
        <v>0</v>
      </c>
      <c r="HJ123" s="26">
        <f t="shared" si="243"/>
        <v>0</v>
      </c>
      <c r="HK123" s="26">
        <f t="shared" si="243"/>
        <v>0</v>
      </c>
      <c r="HL123" s="26">
        <f t="shared" si="243"/>
        <v>0</v>
      </c>
      <c r="HM123" s="26">
        <f t="shared" si="243"/>
        <v>0</v>
      </c>
      <c r="HN123" s="26">
        <f t="shared" si="243"/>
        <v>0</v>
      </c>
      <c r="HO123" s="26">
        <f t="shared" si="243"/>
        <v>0</v>
      </c>
      <c r="HP123" s="26">
        <f t="shared" si="243"/>
        <v>0</v>
      </c>
      <c r="HQ123" s="26">
        <f t="shared" si="243"/>
        <v>0</v>
      </c>
      <c r="HR123" s="26">
        <f t="shared" si="243"/>
        <v>0</v>
      </c>
      <c r="HS123" s="26">
        <f t="shared" si="243"/>
        <v>0</v>
      </c>
      <c r="HT123" s="26">
        <f t="shared" si="243"/>
        <v>0</v>
      </c>
      <c r="HU123" s="26">
        <f t="shared" si="243"/>
        <v>0</v>
      </c>
      <c r="HV123" s="26">
        <f t="shared" si="243"/>
        <v>0</v>
      </c>
      <c r="HW123" s="26">
        <f t="shared" si="243"/>
        <v>0</v>
      </c>
      <c r="HX123" s="26">
        <f t="shared" si="243"/>
        <v>0</v>
      </c>
      <c r="HY123" s="26">
        <f t="shared" si="243"/>
        <v>0</v>
      </c>
      <c r="HZ123" s="26">
        <f t="shared" si="243"/>
        <v>0</v>
      </c>
      <c r="IA123" s="26">
        <f t="shared" si="243"/>
        <v>0</v>
      </c>
      <c r="IB123" s="26">
        <f t="shared" si="243"/>
        <v>0</v>
      </c>
      <c r="IC123" s="26">
        <f t="shared" si="243"/>
        <v>0</v>
      </c>
      <c r="ID123" s="26">
        <f t="shared" si="243"/>
        <v>0</v>
      </c>
      <c r="IE123" s="26">
        <f t="shared" si="243"/>
        <v>0</v>
      </c>
      <c r="IF123" s="26">
        <f t="shared" si="243"/>
        <v>0</v>
      </c>
      <c r="IG123" s="26">
        <f t="shared" si="243"/>
        <v>0</v>
      </c>
      <c r="IH123" s="26">
        <f t="shared" si="243"/>
        <v>0</v>
      </c>
      <c r="II123" s="26">
        <f t="shared" si="243"/>
        <v>0</v>
      </c>
      <c r="IJ123" s="26">
        <f t="shared" si="243"/>
        <v>0</v>
      </c>
      <c r="IK123" s="26">
        <f t="shared" si="243"/>
        <v>0</v>
      </c>
      <c r="IL123" s="26">
        <f t="shared" si="243"/>
        <v>0</v>
      </c>
      <c r="IM123" s="26">
        <f t="shared" si="243"/>
        <v>0</v>
      </c>
      <c r="IN123" s="26">
        <f t="shared" si="243"/>
        <v>0</v>
      </c>
      <c r="IO123" s="26">
        <f t="shared" si="243"/>
        <v>0</v>
      </c>
      <c r="IP123" s="26">
        <f t="shared" si="243"/>
        <v>0</v>
      </c>
      <c r="IQ123" s="26">
        <f t="shared" si="243"/>
        <v>0</v>
      </c>
      <c r="IR123" s="26">
        <f t="shared" si="243"/>
        <v>0</v>
      </c>
      <c r="IS123" s="26">
        <f t="shared" si="243"/>
        <v>0</v>
      </c>
      <c r="IT123" s="26">
        <f t="shared" si="243"/>
        <v>0</v>
      </c>
      <c r="IU123" s="26">
        <f t="shared" si="243"/>
        <v>0</v>
      </c>
      <c r="IV123" s="26">
        <f t="shared" si="243"/>
        <v>0</v>
      </c>
      <c r="IW123" s="26">
        <f t="shared" si="243"/>
        <v>0</v>
      </c>
      <c r="IX123" s="26">
        <f t="shared" ref="IX123:LI123" si="244">+IX116+IX117+IX120</f>
        <v>0</v>
      </c>
      <c r="IY123" s="26">
        <f t="shared" si="244"/>
        <v>0</v>
      </c>
      <c r="IZ123" s="26">
        <f t="shared" si="244"/>
        <v>0</v>
      </c>
      <c r="JA123" s="26">
        <f t="shared" si="244"/>
        <v>0</v>
      </c>
      <c r="JB123" s="26">
        <f t="shared" si="244"/>
        <v>0</v>
      </c>
      <c r="JC123" s="26">
        <f t="shared" si="244"/>
        <v>0</v>
      </c>
      <c r="JD123" s="26">
        <f t="shared" si="244"/>
        <v>0</v>
      </c>
      <c r="JE123" s="26">
        <f t="shared" si="244"/>
        <v>0</v>
      </c>
      <c r="JF123" s="26">
        <f t="shared" si="244"/>
        <v>0</v>
      </c>
      <c r="JG123" s="26">
        <f t="shared" si="244"/>
        <v>0</v>
      </c>
      <c r="JH123" s="26">
        <f t="shared" si="244"/>
        <v>0</v>
      </c>
      <c r="JI123" s="26">
        <f t="shared" si="244"/>
        <v>0</v>
      </c>
      <c r="JJ123" s="26">
        <f t="shared" si="244"/>
        <v>0</v>
      </c>
      <c r="JK123" s="26">
        <f t="shared" si="244"/>
        <v>0</v>
      </c>
      <c r="JL123" s="26">
        <f t="shared" si="244"/>
        <v>0</v>
      </c>
      <c r="JM123" s="26">
        <f t="shared" si="244"/>
        <v>0</v>
      </c>
      <c r="JN123" s="26">
        <f t="shared" si="244"/>
        <v>0</v>
      </c>
      <c r="JO123" s="26">
        <f t="shared" si="244"/>
        <v>0</v>
      </c>
      <c r="JP123" s="26">
        <f t="shared" si="244"/>
        <v>0</v>
      </c>
      <c r="JQ123" s="26">
        <f t="shared" si="244"/>
        <v>0</v>
      </c>
      <c r="JR123" s="26">
        <f t="shared" si="244"/>
        <v>0</v>
      </c>
      <c r="JS123" s="26">
        <f t="shared" si="244"/>
        <v>0</v>
      </c>
      <c r="JT123" s="26">
        <f t="shared" si="244"/>
        <v>0</v>
      </c>
      <c r="JU123" s="26">
        <f t="shared" si="244"/>
        <v>0</v>
      </c>
      <c r="JV123" s="26">
        <f t="shared" si="244"/>
        <v>0</v>
      </c>
      <c r="JW123" s="26">
        <f t="shared" si="244"/>
        <v>0</v>
      </c>
      <c r="JX123" s="26">
        <f t="shared" si="244"/>
        <v>0</v>
      </c>
      <c r="JY123" s="26">
        <f t="shared" si="244"/>
        <v>0</v>
      </c>
      <c r="JZ123" s="26">
        <f t="shared" si="244"/>
        <v>0</v>
      </c>
      <c r="KA123" s="26">
        <f t="shared" si="244"/>
        <v>0</v>
      </c>
      <c r="KB123" s="26">
        <f t="shared" si="244"/>
        <v>0</v>
      </c>
      <c r="KC123" s="26">
        <f t="shared" si="244"/>
        <v>0</v>
      </c>
      <c r="KD123" s="26">
        <f t="shared" si="244"/>
        <v>0</v>
      </c>
      <c r="KE123" s="26">
        <f t="shared" si="244"/>
        <v>0</v>
      </c>
      <c r="KF123" s="26">
        <f t="shared" si="244"/>
        <v>0</v>
      </c>
      <c r="KG123" s="26">
        <f t="shared" si="244"/>
        <v>0</v>
      </c>
      <c r="KH123" s="26">
        <f t="shared" si="244"/>
        <v>0</v>
      </c>
      <c r="KI123" s="26">
        <f t="shared" si="244"/>
        <v>0</v>
      </c>
      <c r="KJ123" s="26">
        <f t="shared" si="244"/>
        <v>0</v>
      </c>
      <c r="KK123" s="26">
        <f t="shared" si="244"/>
        <v>0</v>
      </c>
      <c r="KL123" s="26">
        <f t="shared" si="244"/>
        <v>0</v>
      </c>
      <c r="KM123" s="26">
        <f t="shared" si="244"/>
        <v>0</v>
      </c>
      <c r="KN123" s="26">
        <f t="shared" si="244"/>
        <v>0</v>
      </c>
      <c r="KO123" s="26">
        <f t="shared" si="244"/>
        <v>0</v>
      </c>
      <c r="KP123" s="26">
        <f t="shared" si="244"/>
        <v>0</v>
      </c>
      <c r="KQ123" s="26">
        <f t="shared" si="244"/>
        <v>0</v>
      </c>
      <c r="KR123" s="26">
        <f t="shared" si="244"/>
        <v>0</v>
      </c>
      <c r="KS123" s="26">
        <f t="shared" si="244"/>
        <v>0</v>
      </c>
      <c r="KT123" s="26">
        <f t="shared" si="244"/>
        <v>0</v>
      </c>
      <c r="KU123" s="26">
        <f t="shared" si="244"/>
        <v>0</v>
      </c>
      <c r="KV123" s="26">
        <f t="shared" si="244"/>
        <v>0</v>
      </c>
      <c r="KW123" s="26">
        <f t="shared" si="244"/>
        <v>0</v>
      </c>
      <c r="KX123" s="26">
        <f t="shared" si="244"/>
        <v>0</v>
      </c>
      <c r="KY123" s="26">
        <f t="shared" si="244"/>
        <v>0</v>
      </c>
      <c r="KZ123" s="26">
        <f t="shared" si="244"/>
        <v>0</v>
      </c>
      <c r="LA123" s="26">
        <f t="shared" si="244"/>
        <v>0</v>
      </c>
      <c r="LB123" s="26">
        <f t="shared" si="244"/>
        <v>0</v>
      </c>
      <c r="LC123" s="26">
        <f t="shared" si="244"/>
        <v>0</v>
      </c>
      <c r="LD123" s="26">
        <f t="shared" si="244"/>
        <v>0</v>
      </c>
      <c r="LE123" s="26">
        <f t="shared" si="244"/>
        <v>0</v>
      </c>
      <c r="LF123" s="26">
        <f t="shared" si="244"/>
        <v>0</v>
      </c>
      <c r="LG123" s="26">
        <f t="shared" si="244"/>
        <v>0</v>
      </c>
      <c r="LH123" s="26">
        <f t="shared" si="244"/>
        <v>0</v>
      </c>
      <c r="LI123" s="26">
        <f t="shared" si="244"/>
        <v>0</v>
      </c>
      <c r="LJ123" s="26">
        <f t="shared" ref="LJ123:NB123" si="245">+LJ116+LJ117+LJ120</f>
        <v>0</v>
      </c>
      <c r="LK123" s="26">
        <f t="shared" si="245"/>
        <v>0</v>
      </c>
      <c r="LL123" s="26">
        <f t="shared" si="245"/>
        <v>0</v>
      </c>
      <c r="LM123" s="26">
        <f t="shared" si="245"/>
        <v>0</v>
      </c>
      <c r="LN123" s="26">
        <f t="shared" si="245"/>
        <v>0</v>
      </c>
      <c r="LO123" s="26">
        <f t="shared" si="245"/>
        <v>0</v>
      </c>
      <c r="LP123" s="26">
        <f t="shared" si="245"/>
        <v>0</v>
      </c>
      <c r="LQ123" s="26">
        <f t="shared" si="245"/>
        <v>0</v>
      </c>
      <c r="LR123" s="26">
        <f t="shared" si="245"/>
        <v>0</v>
      </c>
      <c r="LS123" s="26">
        <f t="shared" si="245"/>
        <v>0</v>
      </c>
      <c r="LT123" s="26">
        <f t="shared" si="245"/>
        <v>0</v>
      </c>
      <c r="LU123" s="26">
        <f t="shared" si="245"/>
        <v>0</v>
      </c>
      <c r="LV123" s="26">
        <f t="shared" si="245"/>
        <v>0</v>
      </c>
      <c r="LW123" s="26">
        <f t="shared" si="245"/>
        <v>0</v>
      </c>
      <c r="LX123" s="26">
        <f t="shared" si="245"/>
        <v>0</v>
      </c>
      <c r="LY123" s="26">
        <f t="shared" si="245"/>
        <v>0</v>
      </c>
      <c r="LZ123" s="26">
        <f t="shared" si="245"/>
        <v>0</v>
      </c>
      <c r="MA123" s="26">
        <f t="shared" si="245"/>
        <v>0</v>
      </c>
      <c r="MB123" s="26">
        <f t="shared" si="245"/>
        <v>0</v>
      </c>
      <c r="MC123" s="26">
        <f t="shared" si="245"/>
        <v>0</v>
      </c>
      <c r="MD123" s="26">
        <f t="shared" si="245"/>
        <v>0</v>
      </c>
      <c r="ME123" s="26">
        <f t="shared" si="245"/>
        <v>0</v>
      </c>
      <c r="MF123" s="26">
        <f t="shared" si="245"/>
        <v>0</v>
      </c>
      <c r="MG123" s="26">
        <f t="shared" si="245"/>
        <v>0</v>
      </c>
      <c r="MH123" s="26">
        <f t="shared" si="245"/>
        <v>0</v>
      </c>
      <c r="MI123" s="26">
        <f t="shared" si="245"/>
        <v>0</v>
      </c>
      <c r="MJ123" s="26">
        <f t="shared" si="245"/>
        <v>0</v>
      </c>
      <c r="MK123" s="26">
        <f t="shared" si="245"/>
        <v>0</v>
      </c>
      <c r="ML123" s="26">
        <f t="shared" si="245"/>
        <v>0</v>
      </c>
      <c r="MM123" s="26">
        <f t="shared" si="245"/>
        <v>0</v>
      </c>
      <c r="MN123" s="26">
        <f t="shared" si="245"/>
        <v>0</v>
      </c>
      <c r="MO123" s="26">
        <f t="shared" si="245"/>
        <v>0</v>
      </c>
      <c r="MP123" s="26">
        <f t="shared" si="245"/>
        <v>0</v>
      </c>
      <c r="MQ123" s="26">
        <f t="shared" si="245"/>
        <v>0</v>
      </c>
      <c r="MR123" s="26">
        <f t="shared" si="245"/>
        <v>0</v>
      </c>
      <c r="MS123" s="26">
        <f t="shared" si="245"/>
        <v>0</v>
      </c>
      <c r="MT123" s="26">
        <f t="shared" si="245"/>
        <v>0</v>
      </c>
      <c r="MU123" s="26">
        <f t="shared" si="245"/>
        <v>0</v>
      </c>
      <c r="MV123" s="26">
        <f t="shared" si="245"/>
        <v>0</v>
      </c>
      <c r="MW123" s="26">
        <f t="shared" si="245"/>
        <v>0</v>
      </c>
      <c r="MX123" s="26">
        <f t="shared" si="245"/>
        <v>0</v>
      </c>
      <c r="MY123" s="26">
        <f t="shared" si="245"/>
        <v>0</v>
      </c>
      <c r="MZ123" s="26">
        <f t="shared" si="245"/>
        <v>0</v>
      </c>
      <c r="NA123" s="26">
        <f t="shared" si="245"/>
        <v>0</v>
      </c>
      <c r="NB123" s="26">
        <f t="shared" si="245"/>
        <v>0</v>
      </c>
    </row>
    <row r="124" spans="1:16384" ht="7.5" customHeight="1"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</row>
    <row r="125" spans="1:16384" ht="9" customHeight="1"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</row>
    <row r="126" spans="1:16384">
      <c r="A126" s="28" t="s">
        <v>190</v>
      </c>
      <c r="B126" s="29">
        <f t="shared" ref="B126:BM126" si="246">+B96+B113+B123</f>
        <v>19465.039999999997</v>
      </c>
      <c r="C126" s="29">
        <f t="shared" si="246"/>
        <v>19465.039999999997</v>
      </c>
      <c r="D126" s="29">
        <f t="shared" si="246"/>
        <v>19465.039999999997</v>
      </c>
      <c r="E126" s="29">
        <f t="shared" si="246"/>
        <v>19465.039999999997</v>
      </c>
      <c r="F126" s="29">
        <f t="shared" si="246"/>
        <v>20891.96</v>
      </c>
      <c r="G126" s="29">
        <f t="shared" si="246"/>
        <v>19465.039999999997</v>
      </c>
      <c r="H126" s="29">
        <f t="shared" si="246"/>
        <v>19465.039999999997</v>
      </c>
      <c r="I126" s="29">
        <f t="shared" si="246"/>
        <v>19465.039999999997</v>
      </c>
      <c r="J126" s="29">
        <f t="shared" si="246"/>
        <v>19465.039999999997</v>
      </c>
      <c r="K126" s="29">
        <f t="shared" si="246"/>
        <v>19465.039999999997</v>
      </c>
      <c r="L126" s="29">
        <f t="shared" si="246"/>
        <v>19465.039999999997</v>
      </c>
      <c r="M126" s="29">
        <f t="shared" si="246"/>
        <v>19465.039999999997</v>
      </c>
      <c r="N126" s="29">
        <f t="shared" si="246"/>
        <v>19465.039999999997</v>
      </c>
      <c r="O126" s="29">
        <f t="shared" si="246"/>
        <v>19465.039999999997</v>
      </c>
      <c r="P126" s="29">
        <f t="shared" si="246"/>
        <v>19465.039999999997</v>
      </c>
      <c r="Q126" s="29">
        <f t="shared" si="246"/>
        <v>19465.039999999997</v>
      </c>
      <c r="R126" s="29">
        <f t="shared" si="246"/>
        <v>19465.039999999997</v>
      </c>
      <c r="S126" s="29">
        <f t="shared" si="246"/>
        <v>19465.039999999997</v>
      </c>
      <c r="T126" s="29">
        <f t="shared" si="246"/>
        <v>19465.039999999997</v>
      </c>
      <c r="U126" s="29">
        <f t="shared" si="246"/>
        <v>20011.990000000002</v>
      </c>
      <c r="V126" s="29">
        <f t="shared" si="246"/>
        <v>19465.039999999997</v>
      </c>
      <c r="W126" s="29">
        <f t="shared" si="246"/>
        <v>19465.039999999997</v>
      </c>
      <c r="X126" s="29">
        <f t="shared" si="246"/>
        <v>19465.039999999997</v>
      </c>
      <c r="Y126" s="29">
        <f t="shared" si="246"/>
        <v>19465.039999999997</v>
      </c>
      <c r="Z126" s="29">
        <f t="shared" si="246"/>
        <v>19465.039999999997</v>
      </c>
      <c r="AA126" s="29">
        <f t="shared" si="246"/>
        <v>19465.039999999997</v>
      </c>
      <c r="AB126" s="29">
        <f t="shared" si="246"/>
        <v>19465.039999999997</v>
      </c>
      <c r="AC126" s="29">
        <f t="shared" si="246"/>
        <v>19465.039999999997</v>
      </c>
      <c r="AD126" s="29">
        <f t="shared" si="246"/>
        <v>19465.039999999997</v>
      </c>
      <c r="AE126" s="29">
        <f t="shared" si="246"/>
        <v>19465.039999999997</v>
      </c>
      <c r="AF126" s="29">
        <f t="shared" si="246"/>
        <v>86216.09</v>
      </c>
      <c r="AG126" s="29">
        <f t="shared" si="246"/>
        <v>86216.09</v>
      </c>
      <c r="AH126" s="29">
        <f t="shared" si="246"/>
        <v>86216.09</v>
      </c>
      <c r="AI126" s="29">
        <f t="shared" si="246"/>
        <v>86216.09</v>
      </c>
      <c r="AJ126" s="29">
        <f t="shared" si="246"/>
        <v>86216.09</v>
      </c>
      <c r="AK126" s="29">
        <f t="shared" si="246"/>
        <v>100418.66999999998</v>
      </c>
      <c r="AL126" s="29">
        <f t="shared" si="246"/>
        <v>100418.66999999998</v>
      </c>
      <c r="AM126" s="29">
        <f t="shared" si="246"/>
        <v>100418.66999999998</v>
      </c>
      <c r="AN126" s="29">
        <f t="shared" si="246"/>
        <v>100418.66999999998</v>
      </c>
      <c r="AO126" s="29">
        <f t="shared" si="246"/>
        <v>100418.66999999998</v>
      </c>
      <c r="AP126" s="29">
        <f t="shared" si="246"/>
        <v>100418.66999999998</v>
      </c>
      <c r="AQ126" s="29">
        <f t="shared" si="246"/>
        <v>100418.66999999998</v>
      </c>
      <c r="AR126" s="29">
        <f t="shared" si="246"/>
        <v>65683.5</v>
      </c>
      <c r="AS126" s="29">
        <f t="shared" si="246"/>
        <v>65633.61</v>
      </c>
      <c r="AT126" s="29">
        <f t="shared" si="246"/>
        <v>50122.229999999996</v>
      </c>
      <c r="AU126" s="29">
        <f t="shared" si="246"/>
        <v>50155.28</v>
      </c>
      <c r="AV126" s="29">
        <f t="shared" si="246"/>
        <v>50155.28</v>
      </c>
      <c r="AW126" s="29">
        <f t="shared" si="246"/>
        <v>50155.28</v>
      </c>
      <c r="AX126" s="29">
        <f t="shared" si="246"/>
        <v>50155.28</v>
      </c>
      <c r="AY126" s="29">
        <f t="shared" si="246"/>
        <v>49604.34</v>
      </c>
      <c r="AZ126" s="29">
        <f t="shared" si="246"/>
        <v>53040.100000000006</v>
      </c>
      <c r="BA126" s="29">
        <f t="shared" si="246"/>
        <v>49969.770000000004</v>
      </c>
      <c r="BB126" s="29">
        <f t="shared" si="246"/>
        <v>45799.34</v>
      </c>
      <c r="BC126" s="29">
        <f t="shared" si="246"/>
        <v>47013.42</v>
      </c>
      <c r="BD126" s="29">
        <f t="shared" si="246"/>
        <v>47013.42</v>
      </c>
      <c r="BE126" s="29">
        <f t="shared" si="246"/>
        <v>47013.42</v>
      </c>
      <c r="BF126" s="29">
        <f t="shared" si="246"/>
        <v>39018.910000000003</v>
      </c>
      <c r="BG126" s="29">
        <f t="shared" si="246"/>
        <v>39566</v>
      </c>
      <c r="BH126" s="29">
        <f t="shared" si="246"/>
        <v>39766.479999999996</v>
      </c>
      <c r="BI126" s="29">
        <f t="shared" si="246"/>
        <v>39766.479999999996</v>
      </c>
      <c r="BJ126" s="29">
        <f t="shared" si="246"/>
        <v>39766.479999999996</v>
      </c>
      <c r="BK126" s="29">
        <f t="shared" si="246"/>
        <v>39766.479999999996</v>
      </c>
      <c r="BL126" s="29">
        <f t="shared" si="246"/>
        <v>39766.479999999996</v>
      </c>
      <c r="BM126" s="29">
        <f t="shared" si="246"/>
        <v>55524.97</v>
      </c>
      <c r="BN126" s="29">
        <f t="shared" ref="BN126:DY126" si="247">+BN96+BN113+BN123</f>
        <v>75750.06</v>
      </c>
      <c r="BO126" s="29">
        <f t="shared" si="247"/>
        <v>75750.06</v>
      </c>
      <c r="BP126" s="29">
        <f t="shared" si="247"/>
        <v>75750.06</v>
      </c>
      <c r="BQ126" s="29">
        <f t="shared" si="247"/>
        <v>75750.06</v>
      </c>
      <c r="BR126" s="29">
        <f t="shared" si="247"/>
        <v>75750.06</v>
      </c>
      <c r="BS126" s="29">
        <f t="shared" si="247"/>
        <v>75750.06</v>
      </c>
      <c r="BT126" s="29">
        <f t="shared" si="247"/>
        <v>75750.06</v>
      </c>
      <c r="BU126" s="29">
        <f t="shared" si="247"/>
        <v>75750.06</v>
      </c>
      <c r="BV126" s="29">
        <f t="shared" si="247"/>
        <v>76446.959999999992</v>
      </c>
      <c r="BW126" s="29">
        <f t="shared" si="247"/>
        <v>77210.3</v>
      </c>
      <c r="BX126" s="29">
        <f t="shared" si="247"/>
        <v>77505.959999999992</v>
      </c>
      <c r="BY126" s="29">
        <f t="shared" si="247"/>
        <v>77505.959999999992</v>
      </c>
      <c r="BZ126" s="29">
        <f t="shared" si="247"/>
        <v>77505.959999999992</v>
      </c>
      <c r="CA126" s="29">
        <f t="shared" si="247"/>
        <v>63222.990000000005</v>
      </c>
      <c r="CB126" s="29">
        <f t="shared" si="247"/>
        <v>68894.600000000006</v>
      </c>
      <c r="CC126" s="29">
        <f t="shared" si="247"/>
        <v>66768.899999999994</v>
      </c>
      <c r="CD126" s="29">
        <f t="shared" si="247"/>
        <v>66770.01999999999</v>
      </c>
      <c r="CE126" s="29">
        <f t="shared" si="247"/>
        <v>59167.539999999994</v>
      </c>
      <c r="CF126" s="29">
        <f t="shared" si="247"/>
        <v>59167.539999999994</v>
      </c>
      <c r="CG126" s="29">
        <f t="shared" si="247"/>
        <v>59167.539999999994</v>
      </c>
      <c r="CH126" s="29">
        <f t="shared" si="247"/>
        <v>60120.240000000005</v>
      </c>
      <c r="CI126" s="29">
        <f t="shared" si="247"/>
        <v>61229.790000000008</v>
      </c>
      <c r="CJ126" s="29">
        <f t="shared" si="247"/>
        <v>40839.630000000005</v>
      </c>
      <c r="CK126" s="29">
        <f t="shared" si="247"/>
        <v>40840.630000000005</v>
      </c>
      <c r="CL126" s="29">
        <f t="shared" si="247"/>
        <v>40841.630000000005</v>
      </c>
      <c r="CM126" s="29">
        <f t="shared" si="247"/>
        <v>40842.630000000005</v>
      </c>
      <c r="CN126" s="29">
        <f t="shared" si="247"/>
        <v>40843.630000000005</v>
      </c>
      <c r="CO126" s="29">
        <f t="shared" si="247"/>
        <v>40844.630000000005</v>
      </c>
      <c r="CP126" s="29">
        <f t="shared" si="247"/>
        <v>40845.630000000005</v>
      </c>
      <c r="CQ126" s="29">
        <f t="shared" si="247"/>
        <v>40846.630000000005</v>
      </c>
      <c r="CR126" s="29">
        <f t="shared" si="247"/>
        <v>56851.759999999995</v>
      </c>
      <c r="CS126" s="29">
        <f t="shared" si="247"/>
        <v>40848.630000000005</v>
      </c>
      <c r="CT126" s="29">
        <f t="shared" si="247"/>
        <v>40849.630000000005</v>
      </c>
      <c r="CU126" s="29">
        <f t="shared" si="247"/>
        <v>40850.630000000005</v>
      </c>
      <c r="CV126" s="29">
        <f t="shared" si="247"/>
        <v>40851.630000000005</v>
      </c>
      <c r="CW126" s="29">
        <f t="shared" si="247"/>
        <v>40852.630000000005</v>
      </c>
      <c r="CX126" s="29">
        <f t="shared" si="247"/>
        <v>40853.630000000005</v>
      </c>
      <c r="CY126" s="29">
        <f t="shared" si="247"/>
        <v>40854.630000000005</v>
      </c>
      <c r="CZ126" s="29">
        <f t="shared" si="247"/>
        <v>40855.630000000005</v>
      </c>
      <c r="DA126" s="29">
        <f t="shared" si="247"/>
        <v>40856.630000000005</v>
      </c>
      <c r="DB126" s="29">
        <f t="shared" si="247"/>
        <v>40857.630000000005</v>
      </c>
      <c r="DC126" s="29">
        <f t="shared" si="247"/>
        <v>40858.630000000005</v>
      </c>
      <c r="DD126" s="29">
        <f t="shared" si="247"/>
        <v>40859.630000000005</v>
      </c>
      <c r="DE126" s="29">
        <f t="shared" si="247"/>
        <v>40860.630000000005</v>
      </c>
      <c r="DF126" s="29">
        <f t="shared" si="247"/>
        <v>140240.38</v>
      </c>
      <c r="DG126" s="29">
        <f t="shared" si="247"/>
        <v>164326.03</v>
      </c>
      <c r="DH126" s="29">
        <f t="shared" si="247"/>
        <v>64264.55</v>
      </c>
      <c r="DI126" s="29">
        <f t="shared" si="247"/>
        <v>64265.55</v>
      </c>
      <c r="DJ126" s="29">
        <f t="shared" si="247"/>
        <v>159915.9</v>
      </c>
      <c r="DK126" s="29">
        <f t="shared" si="247"/>
        <v>139312.93</v>
      </c>
      <c r="DL126" s="29">
        <f t="shared" si="247"/>
        <v>140794.9</v>
      </c>
      <c r="DM126" s="29">
        <f t="shared" si="247"/>
        <v>24514.150000000005</v>
      </c>
      <c r="DN126" s="29">
        <f t="shared" si="247"/>
        <v>139910.88</v>
      </c>
      <c r="DO126" s="29">
        <f t="shared" si="247"/>
        <v>32036.48</v>
      </c>
      <c r="DP126" s="29">
        <f t="shared" si="247"/>
        <v>32037.48</v>
      </c>
      <c r="DQ126" s="29">
        <f t="shared" si="247"/>
        <v>135216.45000000001</v>
      </c>
      <c r="DR126" s="29">
        <f t="shared" si="247"/>
        <v>135216.45000000001</v>
      </c>
      <c r="DS126" s="29">
        <f t="shared" si="247"/>
        <v>135216.45000000001</v>
      </c>
      <c r="DT126" s="29">
        <f t="shared" si="247"/>
        <v>135216.45000000001</v>
      </c>
      <c r="DU126" s="29">
        <f t="shared" si="247"/>
        <v>135216.45000000001</v>
      </c>
      <c r="DV126" s="29">
        <f t="shared" si="247"/>
        <v>151072.01999999999</v>
      </c>
      <c r="DW126" s="29">
        <f t="shared" si="247"/>
        <v>151072.01999999999</v>
      </c>
      <c r="DX126" s="29">
        <f t="shared" si="247"/>
        <v>151072.01999999999</v>
      </c>
      <c r="DY126" s="29">
        <f t="shared" si="247"/>
        <v>151072.01999999999</v>
      </c>
      <c r="DZ126" s="29">
        <f t="shared" ref="DZ126:GK126" si="248">+DZ96+DZ113+DZ123</f>
        <v>151072.01999999999</v>
      </c>
      <c r="EA126" s="29">
        <f t="shared" si="248"/>
        <v>151072.01999999999</v>
      </c>
      <c r="EB126" s="29">
        <f t="shared" si="248"/>
        <v>151072.01999999999</v>
      </c>
      <c r="EC126" s="29">
        <f t="shared" si="248"/>
        <v>151072.01999999999</v>
      </c>
      <c r="ED126" s="29">
        <f t="shared" si="248"/>
        <v>151072.01999999999</v>
      </c>
      <c r="EE126" s="29">
        <f t="shared" si="248"/>
        <v>151072.01999999999</v>
      </c>
      <c r="EF126" s="29">
        <f t="shared" si="248"/>
        <v>151072.01999999999</v>
      </c>
      <c r="EG126" s="29">
        <f t="shared" si="248"/>
        <v>151072.01999999999</v>
      </c>
      <c r="EH126" s="29">
        <f t="shared" si="248"/>
        <v>151072.01999999999</v>
      </c>
      <c r="EI126" s="29">
        <f t="shared" si="248"/>
        <v>151072.01999999999</v>
      </c>
      <c r="EJ126" s="29">
        <f t="shared" si="248"/>
        <v>151072.01999999999</v>
      </c>
      <c r="EK126" s="29">
        <f t="shared" si="248"/>
        <v>153308.82</v>
      </c>
      <c r="EL126" s="29">
        <f t="shared" si="248"/>
        <v>153308.82</v>
      </c>
      <c r="EM126" s="29">
        <f t="shared" si="248"/>
        <v>153308.82</v>
      </c>
      <c r="EN126" s="29">
        <f t="shared" si="248"/>
        <v>153308.82</v>
      </c>
      <c r="EO126" s="29">
        <f t="shared" si="248"/>
        <v>153308.82</v>
      </c>
      <c r="EP126" s="29">
        <f t="shared" si="248"/>
        <v>153308.82</v>
      </c>
      <c r="EQ126" s="29">
        <f t="shared" si="248"/>
        <v>153308.82</v>
      </c>
      <c r="ER126" s="29">
        <f t="shared" si="248"/>
        <v>153308.82</v>
      </c>
      <c r="ES126" s="29">
        <f t="shared" si="248"/>
        <v>153308.82</v>
      </c>
      <c r="ET126" s="29">
        <f t="shared" si="248"/>
        <v>153308.82</v>
      </c>
      <c r="EU126" s="29">
        <f t="shared" si="248"/>
        <v>153308.82</v>
      </c>
      <c r="EV126" s="29">
        <f t="shared" si="248"/>
        <v>153308.82</v>
      </c>
      <c r="EW126" s="29">
        <f t="shared" si="248"/>
        <v>153308.82</v>
      </c>
      <c r="EX126" s="29">
        <f t="shared" si="248"/>
        <v>153308.82</v>
      </c>
      <c r="EY126" s="29">
        <f t="shared" si="248"/>
        <v>153308.82</v>
      </c>
      <c r="EZ126" s="29">
        <f t="shared" si="248"/>
        <v>153308.82</v>
      </c>
      <c r="FA126" s="29">
        <f t="shared" si="248"/>
        <v>169147.7</v>
      </c>
      <c r="FB126" s="29">
        <f t="shared" si="248"/>
        <v>169147.7</v>
      </c>
      <c r="FC126" s="29">
        <f t="shared" si="248"/>
        <v>169147.7</v>
      </c>
      <c r="FD126" s="29">
        <f t="shared" si="248"/>
        <v>169147.7</v>
      </c>
      <c r="FE126" s="29">
        <f t="shared" si="248"/>
        <v>169147.7</v>
      </c>
      <c r="FF126" s="29">
        <f t="shared" si="248"/>
        <v>169147.7</v>
      </c>
      <c r="FG126" s="29">
        <f t="shared" si="248"/>
        <v>169147.7</v>
      </c>
      <c r="FH126" s="29">
        <f t="shared" si="248"/>
        <v>169147.7</v>
      </c>
      <c r="FI126" s="29">
        <f t="shared" si="248"/>
        <v>169147.7</v>
      </c>
      <c r="FJ126" s="29">
        <f t="shared" si="248"/>
        <v>169147.7</v>
      </c>
      <c r="FK126" s="29">
        <f t="shared" si="248"/>
        <v>169147.7</v>
      </c>
      <c r="FL126" s="29">
        <f t="shared" si="248"/>
        <v>169147.7</v>
      </c>
      <c r="FM126" s="29">
        <f t="shared" si="248"/>
        <v>169147.7</v>
      </c>
      <c r="FN126" s="29">
        <f t="shared" si="248"/>
        <v>169147.7</v>
      </c>
      <c r="FO126" s="29">
        <f t="shared" si="248"/>
        <v>169147.7</v>
      </c>
      <c r="FP126" s="29">
        <f t="shared" si="248"/>
        <v>171384.5</v>
      </c>
      <c r="FQ126" s="29">
        <f t="shared" si="248"/>
        <v>171384.5</v>
      </c>
      <c r="FR126" s="29">
        <f t="shared" si="248"/>
        <v>171384.5</v>
      </c>
      <c r="FS126" s="29">
        <f t="shared" si="248"/>
        <v>171384.5</v>
      </c>
      <c r="FT126" s="29">
        <f t="shared" si="248"/>
        <v>171384.5</v>
      </c>
      <c r="FU126" s="29">
        <f t="shared" si="248"/>
        <v>171384.5</v>
      </c>
      <c r="FV126" s="29">
        <f t="shared" si="248"/>
        <v>171384.5</v>
      </c>
      <c r="FW126" s="29">
        <f t="shared" si="248"/>
        <v>171384.5</v>
      </c>
      <c r="FX126" s="29">
        <f t="shared" si="248"/>
        <v>171384.5</v>
      </c>
      <c r="FY126" s="29">
        <f t="shared" si="248"/>
        <v>171384.5</v>
      </c>
      <c r="FZ126" s="29">
        <f t="shared" si="248"/>
        <v>171384.5</v>
      </c>
      <c r="GA126" s="29">
        <f t="shared" si="248"/>
        <v>171384.5</v>
      </c>
      <c r="GB126" s="29">
        <f t="shared" si="248"/>
        <v>171384.5</v>
      </c>
      <c r="GC126" s="29">
        <f t="shared" si="248"/>
        <v>171384.5</v>
      </c>
      <c r="GD126" s="29">
        <f t="shared" si="248"/>
        <v>171384.5</v>
      </c>
      <c r="GE126" s="29">
        <f t="shared" si="248"/>
        <v>186713</v>
      </c>
      <c r="GF126" s="29">
        <f t="shared" si="248"/>
        <v>186713</v>
      </c>
      <c r="GG126" s="29">
        <f t="shared" si="248"/>
        <v>186713</v>
      </c>
      <c r="GH126" s="29">
        <f t="shared" si="248"/>
        <v>186713</v>
      </c>
      <c r="GI126" s="29">
        <f t="shared" si="248"/>
        <v>186713</v>
      </c>
      <c r="GJ126" s="29">
        <f t="shared" si="248"/>
        <v>186713</v>
      </c>
      <c r="GK126" s="29">
        <f t="shared" si="248"/>
        <v>186713</v>
      </c>
      <c r="GL126" s="29">
        <f t="shared" ref="GL126:IW126" si="249">+GL96+GL113+GL123</f>
        <v>186713</v>
      </c>
      <c r="GM126" s="29">
        <f t="shared" si="249"/>
        <v>186713</v>
      </c>
      <c r="GN126" s="29">
        <f t="shared" si="249"/>
        <v>186713</v>
      </c>
      <c r="GO126" s="29">
        <f t="shared" si="249"/>
        <v>186713</v>
      </c>
      <c r="GP126" s="29">
        <f t="shared" si="249"/>
        <v>186713</v>
      </c>
      <c r="GQ126" s="29">
        <f t="shared" si="249"/>
        <v>186713</v>
      </c>
      <c r="GR126" s="29">
        <f t="shared" si="249"/>
        <v>186713</v>
      </c>
      <c r="GS126" s="29">
        <f t="shared" si="249"/>
        <v>186713</v>
      </c>
      <c r="GT126" s="29">
        <f t="shared" si="249"/>
        <v>188949.8</v>
      </c>
      <c r="GU126" s="29">
        <f t="shared" si="249"/>
        <v>188949.8</v>
      </c>
      <c r="GV126" s="29">
        <f t="shared" si="249"/>
        <v>188949.8</v>
      </c>
      <c r="GW126" s="29">
        <f t="shared" si="249"/>
        <v>188949.8</v>
      </c>
      <c r="GX126" s="29">
        <f t="shared" si="249"/>
        <v>188926.25999999998</v>
      </c>
      <c r="GY126" s="29">
        <f t="shared" si="249"/>
        <v>188949.8</v>
      </c>
      <c r="GZ126" s="29">
        <f t="shared" si="249"/>
        <v>188949.8</v>
      </c>
      <c r="HA126" s="29">
        <f t="shared" si="249"/>
        <v>188949.8</v>
      </c>
      <c r="HB126" s="29">
        <f t="shared" si="249"/>
        <v>188949.8</v>
      </c>
      <c r="HC126" s="29">
        <f t="shared" si="249"/>
        <v>188949.8</v>
      </c>
      <c r="HD126" s="29">
        <f t="shared" si="249"/>
        <v>188949.8</v>
      </c>
      <c r="HE126" s="29">
        <f t="shared" si="249"/>
        <v>188949.8</v>
      </c>
      <c r="HF126" s="29">
        <f t="shared" si="249"/>
        <v>188949.8</v>
      </c>
      <c r="HG126" s="29">
        <f t="shared" si="249"/>
        <v>188949.8</v>
      </c>
      <c r="HH126" s="29">
        <f t="shared" si="249"/>
        <v>188949.8</v>
      </c>
      <c r="HI126" s="29">
        <f t="shared" si="249"/>
        <v>188949.8</v>
      </c>
      <c r="HJ126" s="29">
        <f t="shared" si="249"/>
        <v>204034.27000000002</v>
      </c>
      <c r="HK126" s="29">
        <f t="shared" si="249"/>
        <v>204034.27000000002</v>
      </c>
      <c r="HL126" s="29">
        <f t="shared" si="249"/>
        <v>204034.27000000002</v>
      </c>
      <c r="HM126" s="29">
        <f t="shared" si="249"/>
        <v>204034.27000000002</v>
      </c>
      <c r="HN126" s="29">
        <f t="shared" si="249"/>
        <v>204034.27000000002</v>
      </c>
      <c r="HO126" s="29">
        <f t="shared" si="249"/>
        <v>204034.27000000002</v>
      </c>
      <c r="HP126" s="29">
        <f t="shared" si="249"/>
        <v>204034.27000000002</v>
      </c>
      <c r="HQ126" s="29">
        <f t="shared" si="249"/>
        <v>204034.27000000002</v>
      </c>
      <c r="HR126" s="29">
        <f t="shared" si="249"/>
        <v>204034.27000000002</v>
      </c>
      <c r="HS126" s="29">
        <f t="shared" si="249"/>
        <v>204034.27000000002</v>
      </c>
      <c r="HT126" s="29">
        <f t="shared" si="249"/>
        <v>204034.27000000002</v>
      </c>
      <c r="HU126" s="29">
        <f t="shared" si="249"/>
        <v>204034.27000000002</v>
      </c>
      <c r="HV126" s="29">
        <f t="shared" si="249"/>
        <v>204034.27000000002</v>
      </c>
      <c r="HW126" s="29">
        <f t="shared" si="249"/>
        <v>204034.27000000002</v>
      </c>
      <c r="HX126" s="29">
        <f t="shared" si="249"/>
        <v>204034.27000000002</v>
      </c>
      <c r="HY126" s="29">
        <f t="shared" si="249"/>
        <v>206271.07</v>
      </c>
      <c r="HZ126" s="29">
        <f t="shared" si="249"/>
        <v>206271.07</v>
      </c>
      <c r="IA126" s="29">
        <f t="shared" si="249"/>
        <v>206271.07</v>
      </c>
      <c r="IB126" s="29">
        <f t="shared" si="249"/>
        <v>206271.07</v>
      </c>
      <c r="IC126" s="29">
        <f t="shared" si="249"/>
        <v>206271.07</v>
      </c>
      <c r="ID126" s="29">
        <f t="shared" si="249"/>
        <v>206271.07</v>
      </c>
      <c r="IE126" s="29">
        <f t="shared" si="249"/>
        <v>206271.07</v>
      </c>
      <c r="IF126" s="29">
        <f t="shared" si="249"/>
        <v>206271.07</v>
      </c>
      <c r="IG126" s="29">
        <f t="shared" si="249"/>
        <v>206271.07</v>
      </c>
      <c r="IH126" s="29">
        <f t="shared" si="249"/>
        <v>206271.07</v>
      </c>
      <c r="II126" s="29">
        <f t="shared" si="249"/>
        <v>206271.07</v>
      </c>
      <c r="IJ126" s="29">
        <f t="shared" si="249"/>
        <v>206271.07</v>
      </c>
      <c r="IK126" s="29">
        <f t="shared" si="249"/>
        <v>206271.07</v>
      </c>
      <c r="IL126" s="29">
        <f t="shared" si="249"/>
        <v>206271.07</v>
      </c>
      <c r="IM126" s="29">
        <f t="shared" si="249"/>
        <v>206271.07</v>
      </c>
      <c r="IN126" s="29">
        <f t="shared" si="249"/>
        <v>206271.07</v>
      </c>
      <c r="IO126" s="29">
        <f t="shared" si="249"/>
        <v>221141.63</v>
      </c>
      <c r="IP126" s="29">
        <f t="shared" si="249"/>
        <v>221141.63</v>
      </c>
      <c r="IQ126" s="29">
        <f t="shared" si="249"/>
        <v>221141.63</v>
      </c>
      <c r="IR126" s="29">
        <f t="shared" si="249"/>
        <v>221141.63</v>
      </c>
      <c r="IS126" s="29">
        <f t="shared" si="249"/>
        <v>221141.63</v>
      </c>
      <c r="IT126" s="29">
        <f t="shared" si="249"/>
        <v>221141.63</v>
      </c>
      <c r="IU126" s="29">
        <f t="shared" si="249"/>
        <v>221141.63</v>
      </c>
      <c r="IV126" s="29">
        <f t="shared" si="249"/>
        <v>221141.63</v>
      </c>
      <c r="IW126" s="29">
        <f t="shared" si="249"/>
        <v>221141.63</v>
      </c>
      <c r="IX126" s="29">
        <f t="shared" ref="IX126:LI126" si="250">+IX96+IX113+IX123</f>
        <v>221141.63</v>
      </c>
      <c r="IY126" s="29">
        <f t="shared" si="250"/>
        <v>221141.63</v>
      </c>
      <c r="IZ126" s="29">
        <f t="shared" si="250"/>
        <v>221141.63</v>
      </c>
      <c r="JA126" s="29">
        <f t="shared" si="250"/>
        <v>221141.63</v>
      </c>
      <c r="JB126" s="29">
        <f t="shared" si="250"/>
        <v>221141.63</v>
      </c>
      <c r="JC126" s="29">
        <f t="shared" si="250"/>
        <v>221141.63</v>
      </c>
      <c r="JD126" s="29">
        <f t="shared" si="250"/>
        <v>223378.43</v>
      </c>
      <c r="JE126" s="29">
        <f t="shared" si="250"/>
        <v>223378.43</v>
      </c>
      <c r="JF126" s="29">
        <f t="shared" si="250"/>
        <v>223378.43</v>
      </c>
      <c r="JG126" s="29">
        <f t="shared" si="250"/>
        <v>223378.43</v>
      </c>
      <c r="JH126" s="29">
        <f t="shared" si="250"/>
        <v>223378.43</v>
      </c>
      <c r="JI126" s="29">
        <f t="shared" si="250"/>
        <v>223378.43</v>
      </c>
      <c r="JJ126" s="29">
        <f t="shared" si="250"/>
        <v>223378.43</v>
      </c>
      <c r="JK126" s="29">
        <f t="shared" si="250"/>
        <v>223378.43</v>
      </c>
      <c r="JL126" s="29">
        <f t="shared" si="250"/>
        <v>223378.43</v>
      </c>
      <c r="JM126" s="29">
        <f t="shared" si="250"/>
        <v>223378.43</v>
      </c>
      <c r="JN126" s="29">
        <f t="shared" si="250"/>
        <v>223378.43</v>
      </c>
      <c r="JO126" s="29">
        <f t="shared" si="250"/>
        <v>223378.43</v>
      </c>
      <c r="JP126" s="29">
        <f t="shared" si="250"/>
        <v>223378.43</v>
      </c>
      <c r="JQ126" s="29">
        <f t="shared" si="250"/>
        <v>223378.43</v>
      </c>
      <c r="JR126" s="29">
        <f t="shared" si="250"/>
        <v>223378.43</v>
      </c>
      <c r="JS126" s="29">
        <f t="shared" si="250"/>
        <v>237183.25</v>
      </c>
      <c r="JT126" s="29">
        <f t="shared" si="250"/>
        <v>237183.25</v>
      </c>
      <c r="JU126" s="29">
        <f t="shared" si="250"/>
        <v>237183.25</v>
      </c>
      <c r="JV126" s="29">
        <f t="shared" si="250"/>
        <v>237183.25</v>
      </c>
      <c r="JW126" s="29">
        <f t="shared" si="250"/>
        <v>237183.25</v>
      </c>
      <c r="JX126" s="29">
        <f t="shared" si="250"/>
        <v>237183.25</v>
      </c>
      <c r="JY126" s="29">
        <f t="shared" si="250"/>
        <v>237183.25</v>
      </c>
      <c r="JZ126" s="29">
        <f t="shared" si="250"/>
        <v>237183.25</v>
      </c>
      <c r="KA126" s="29">
        <f t="shared" si="250"/>
        <v>237183.25</v>
      </c>
      <c r="KB126" s="29">
        <f t="shared" si="250"/>
        <v>237183.25</v>
      </c>
      <c r="KC126" s="29">
        <f t="shared" si="250"/>
        <v>237183.25</v>
      </c>
      <c r="KD126" s="29">
        <f t="shared" si="250"/>
        <v>237183.25</v>
      </c>
      <c r="KE126" s="29">
        <f t="shared" si="250"/>
        <v>237183.25</v>
      </c>
      <c r="KF126" s="29">
        <f t="shared" si="250"/>
        <v>237183.25</v>
      </c>
      <c r="KG126" s="29">
        <f t="shared" si="250"/>
        <v>237183.25</v>
      </c>
      <c r="KH126" s="29">
        <f t="shared" si="250"/>
        <v>239420.05</v>
      </c>
      <c r="KI126" s="29">
        <f t="shared" si="250"/>
        <v>239420.05</v>
      </c>
      <c r="KJ126" s="29">
        <f t="shared" si="250"/>
        <v>239420.05</v>
      </c>
      <c r="KK126" s="29">
        <f t="shared" si="250"/>
        <v>239420.05</v>
      </c>
      <c r="KL126" s="29">
        <f t="shared" si="250"/>
        <v>239420.05</v>
      </c>
      <c r="KM126" s="29">
        <f t="shared" si="250"/>
        <v>239420.05</v>
      </c>
      <c r="KN126" s="29">
        <f t="shared" si="250"/>
        <v>239420.05</v>
      </c>
      <c r="KO126" s="29">
        <f t="shared" si="250"/>
        <v>239420.05</v>
      </c>
      <c r="KP126" s="29">
        <f t="shared" si="250"/>
        <v>239420.05</v>
      </c>
      <c r="KQ126" s="29">
        <f t="shared" si="250"/>
        <v>239420.05</v>
      </c>
      <c r="KR126" s="29">
        <f t="shared" si="250"/>
        <v>239420.05</v>
      </c>
      <c r="KS126" s="29">
        <f t="shared" si="250"/>
        <v>239420.05</v>
      </c>
      <c r="KT126" s="29">
        <f t="shared" si="250"/>
        <v>239420.05</v>
      </c>
      <c r="KU126" s="29">
        <f t="shared" si="250"/>
        <v>239420.05</v>
      </c>
      <c r="KV126" s="29">
        <f t="shared" si="250"/>
        <v>239420.05</v>
      </c>
      <c r="KW126" s="29">
        <f t="shared" si="250"/>
        <v>239420.05</v>
      </c>
      <c r="KX126" s="29">
        <f t="shared" si="250"/>
        <v>253024.84</v>
      </c>
      <c r="KY126" s="29">
        <f t="shared" si="250"/>
        <v>253024.84</v>
      </c>
      <c r="KZ126" s="29">
        <f t="shared" si="250"/>
        <v>253024.84</v>
      </c>
      <c r="LA126" s="29">
        <f t="shared" si="250"/>
        <v>253024.84</v>
      </c>
      <c r="LB126" s="29">
        <f t="shared" si="250"/>
        <v>253024.84</v>
      </c>
      <c r="LC126" s="29">
        <f t="shared" si="250"/>
        <v>253024.84</v>
      </c>
      <c r="LD126" s="29">
        <f t="shared" si="250"/>
        <v>253024.84</v>
      </c>
      <c r="LE126" s="29">
        <f t="shared" si="250"/>
        <v>253024.84</v>
      </c>
      <c r="LF126" s="29">
        <f t="shared" si="250"/>
        <v>253024.84</v>
      </c>
      <c r="LG126" s="29">
        <f t="shared" si="250"/>
        <v>253024.84</v>
      </c>
      <c r="LH126" s="29">
        <f t="shared" si="250"/>
        <v>253024.84</v>
      </c>
      <c r="LI126" s="29">
        <f t="shared" si="250"/>
        <v>253024.84</v>
      </c>
      <c r="LJ126" s="29">
        <f t="shared" ref="LJ126:NB126" si="251">+LJ96+LJ113+LJ123</f>
        <v>253024.84</v>
      </c>
      <c r="LK126" s="29">
        <f t="shared" si="251"/>
        <v>253024.84</v>
      </c>
      <c r="LL126" s="29">
        <f t="shared" si="251"/>
        <v>253024.84</v>
      </c>
      <c r="LM126" s="29">
        <f t="shared" si="251"/>
        <v>255261.63999999998</v>
      </c>
      <c r="LN126" s="29">
        <f t="shared" si="251"/>
        <v>255261.63999999998</v>
      </c>
      <c r="LO126" s="29">
        <f t="shared" si="251"/>
        <v>255261.63999999998</v>
      </c>
      <c r="LP126" s="29">
        <f t="shared" si="251"/>
        <v>255261.63999999998</v>
      </c>
      <c r="LQ126" s="29">
        <f t="shared" si="251"/>
        <v>255261.63999999998</v>
      </c>
      <c r="LR126" s="29">
        <f t="shared" si="251"/>
        <v>255261.63999999998</v>
      </c>
      <c r="LS126" s="29">
        <f t="shared" si="251"/>
        <v>255261.63999999998</v>
      </c>
      <c r="LT126" s="29">
        <f t="shared" si="251"/>
        <v>255261.63999999998</v>
      </c>
      <c r="LU126" s="29">
        <f t="shared" si="251"/>
        <v>255261.63999999998</v>
      </c>
      <c r="LV126" s="29">
        <f t="shared" si="251"/>
        <v>255261.63999999998</v>
      </c>
      <c r="LW126" s="29">
        <f t="shared" si="251"/>
        <v>255261.63999999998</v>
      </c>
      <c r="LX126" s="29">
        <f t="shared" si="251"/>
        <v>255261.63999999998</v>
      </c>
      <c r="LY126" s="29">
        <f t="shared" si="251"/>
        <v>255261.63999999998</v>
      </c>
      <c r="LZ126" s="29">
        <f t="shared" si="251"/>
        <v>255261.63999999998</v>
      </c>
      <c r="MA126" s="29">
        <f t="shared" si="251"/>
        <v>255261.63999999998</v>
      </c>
      <c r="MB126" s="29">
        <f t="shared" si="251"/>
        <v>268131.51</v>
      </c>
      <c r="MC126" s="29">
        <f t="shared" si="251"/>
        <v>268131.51</v>
      </c>
      <c r="MD126" s="29">
        <f t="shared" si="251"/>
        <v>268131.51</v>
      </c>
      <c r="ME126" s="29">
        <f t="shared" si="251"/>
        <v>268131.51</v>
      </c>
      <c r="MF126" s="29">
        <f t="shared" si="251"/>
        <v>268131.51</v>
      </c>
      <c r="MG126" s="29">
        <f t="shared" si="251"/>
        <v>268131.51</v>
      </c>
      <c r="MH126" s="29">
        <f t="shared" si="251"/>
        <v>268131.51</v>
      </c>
      <c r="MI126" s="29">
        <f t="shared" si="251"/>
        <v>268131.51</v>
      </c>
      <c r="MJ126" s="29">
        <f t="shared" si="251"/>
        <v>268131.51</v>
      </c>
      <c r="MK126" s="29">
        <f t="shared" si="251"/>
        <v>268131.51</v>
      </c>
      <c r="ML126" s="29">
        <f t="shared" si="251"/>
        <v>268131.51</v>
      </c>
      <c r="MM126" s="29">
        <f t="shared" si="251"/>
        <v>268131.51</v>
      </c>
      <c r="MN126" s="29">
        <f t="shared" si="251"/>
        <v>268131.51</v>
      </c>
      <c r="MO126" s="29">
        <f t="shared" si="251"/>
        <v>268131.51</v>
      </c>
      <c r="MP126" s="29">
        <f t="shared" si="251"/>
        <v>268131.51</v>
      </c>
      <c r="MQ126" s="29">
        <f t="shared" si="251"/>
        <v>270368.30999999994</v>
      </c>
      <c r="MR126" s="29">
        <f t="shared" si="251"/>
        <v>270368.30999999994</v>
      </c>
      <c r="MS126" s="29">
        <f t="shared" si="251"/>
        <v>270368.30999999994</v>
      </c>
      <c r="MT126" s="29">
        <f t="shared" si="251"/>
        <v>270368.30999999994</v>
      </c>
      <c r="MU126" s="29">
        <f t="shared" si="251"/>
        <v>270368.30999999994</v>
      </c>
      <c r="MV126" s="29">
        <f t="shared" si="251"/>
        <v>270368.30999999994</v>
      </c>
      <c r="MW126" s="29">
        <f t="shared" si="251"/>
        <v>270368.30999999994</v>
      </c>
      <c r="MX126" s="29">
        <f t="shared" si="251"/>
        <v>270368.30999999994</v>
      </c>
      <c r="MY126" s="29">
        <f t="shared" si="251"/>
        <v>270368.30999999994</v>
      </c>
      <c r="MZ126" s="29">
        <f t="shared" si="251"/>
        <v>270368.30999999994</v>
      </c>
      <c r="NA126" s="29">
        <f t="shared" si="251"/>
        <v>270368.30999999994</v>
      </c>
      <c r="NB126" s="29">
        <f t="shared" si="251"/>
        <v>270368.30999999994</v>
      </c>
    </row>
    <row r="127" spans="1:16384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</row>
    <row r="128" spans="1:16384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</row>
    <row r="129" spans="1:154">
      <c r="A129" s="1" t="s">
        <v>202</v>
      </c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6">
        <f t="shared" ref="S129:CD129" si="252">+S12+S17+S32+S39+S43+S48+S52+S66+S70+S75+S79</f>
        <v>0</v>
      </c>
      <c r="T129" s="6">
        <f t="shared" si="252"/>
        <v>0</v>
      </c>
      <c r="U129" s="6">
        <f t="shared" si="252"/>
        <v>0</v>
      </c>
      <c r="V129" s="6">
        <f t="shared" si="252"/>
        <v>0</v>
      </c>
      <c r="W129" s="6">
        <f t="shared" si="252"/>
        <v>0</v>
      </c>
      <c r="X129" s="6">
        <f t="shared" si="252"/>
        <v>0</v>
      </c>
      <c r="Y129" s="6">
        <f t="shared" si="252"/>
        <v>0</v>
      </c>
      <c r="Z129" s="6">
        <f t="shared" si="252"/>
        <v>0</v>
      </c>
      <c r="AA129" s="6">
        <f t="shared" si="252"/>
        <v>0</v>
      </c>
      <c r="AB129" s="6">
        <f t="shared" si="252"/>
        <v>0</v>
      </c>
      <c r="AC129" s="6">
        <f t="shared" si="252"/>
        <v>0</v>
      </c>
      <c r="AD129" s="6">
        <f t="shared" si="252"/>
        <v>0</v>
      </c>
      <c r="AE129" s="6">
        <f t="shared" si="252"/>
        <v>0</v>
      </c>
      <c r="AF129" s="6">
        <f t="shared" si="252"/>
        <v>0</v>
      </c>
      <c r="AG129" s="6">
        <f t="shared" si="252"/>
        <v>0</v>
      </c>
      <c r="AH129" s="6">
        <f t="shared" si="252"/>
        <v>0</v>
      </c>
      <c r="AI129" s="6">
        <f t="shared" si="252"/>
        <v>0</v>
      </c>
      <c r="AJ129" s="6">
        <f t="shared" si="252"/>
        <v>0</v>
      </c>
      <c r="AK129" s="6">
        <f t="shared" si="252"/>
        <v>0</v>
      </c>
      <c r="AL129" s="6">
        <f t="shared" si="252"/>
        <v>0</v>
      </c>
      <c r="AM129" s="6">
        <f t="shared" si="252"/>
        <v>0</v>
      </c>
      <c r="AN129" s="6">
        <f t="shared" si="252"/>
        <v>0</v>
      </c>
      <c r="AO129" s="6">
        <f t="shared" si="252"/>
        <v>0</v>
      </c>
      <c r="AP129" s="6">
        <f t="shared" si="252"/>
        <v>0</v>
      </c>
      <c r="AQ129" s="6">
        <f t="shared" si="252"/>
        <v>0</v>
      </c>
      <c r="AR129" s="6">
        <f t="shared" si="252"/>
        <v>0</v>
      </c>
      <c r="AS129" s="6">
        <f t="shared" si="252"/>
        <v>0</v>
      </c>
      <c r="AT129" s="6">
        <f t="shared" si="252"/>
        <v>1500000</v>
      </c>
      <c r="AU129" s="6">
        <f t="shared" si="252"/>
        <v>0</v>
      </c>
      <c r="AV129" s="6">
        <f t="shared" si="252"/>
        <v>0</v>
      </c>
      <c r="AW129" s="6">
        <f t="shared" si="252"/>
        <v>0</v>
      </c>
      <c r="AX129" s="6">
        <f t="shared" si="252"/>
        <v>0</v>
      </c>
      <c r="AY129" s="6">
        <f t="shared" si="252"/>
        <v>600000</v>
      </c>
      <c r="AZ129" s="6">
        <f t="shared" si="252"/>
        <v>0</v>
      </c>
      <c r="BA129" s="6">
        <f t="shared" si="252"/>
        <v>0</v>
      </c>
      <c r="BB129" s="6">
        <f t="shared" si="252"/>
        <v>700000</v>
      </c>
      <c r="BC129" s="6">
        <f t="shared" si="252"/>
        <v>0</v>
      </c>
      <c r="BD129" s="6">
        <f t="shared" si="252"/>
        <v>0</v>
      </c>
      <c r="BE129" s="6">
        <f t="shared" si="252"/>
        <v>0</v>
      </c>
      <c r="BF129" s="6">
        <f t="shared" si="252"/>
        <v>0</v>
      </c>
      <c r="BG129" s="6">
        <f t="shared" si="252"/>
        <v>0</v>
      </c>
      <c r="BH129" s="6">
        <f t="shared" si="252"/>
        <v>0</v>
      </c>
      <c r="BI129" s="6">
        <f t="shared" si="252"/>
        <v>0</v>
      </c>
      <c r="BJ129" s="6">
        <f t="shared" si="252"/>
        <v>0</v>
      </c>
      <c r="BK129" s="6">
        <f t="shared" si="252"/>
        <v>0</v>
      </c>
      <c r="BL129" s="6">
        <f t="shared" si="252"/>
        <v>0</v>
      </c>
      <c r="BM129" s="6">
        <f t="shared" si="252"/>
        <v>0</v>
      </c>
      <c r="BN129" s="6">
        <f t="shared" si="252"/>
        <v>0</v>
      </c>
      <c r="BO129" s="6">
        <f t="shared" si="252"/>
        <v>0</v>
      </c>
      <c r="BP129" s="6">
        <f t="shared" si="252"/>
        <v>0</v>
      </c>
      <c r="BQ129" s="6">
        <f t="shared" si="252"/>
        <v>0</v>
      </c>
      <c r="BR129" s="6">
        <f t="shared" si="252"/>
        <v>0</v>
      </c>
      <c r="BS129" s="6">
        <f t="shared" si="252"/>
        <v>0</v>
      </c>
      <c r="BT129" s="6">
        <f t="shared" si="252"/>
        <v>0</v>
      </c>
      <c r="BU129" s="6">
        <f t="shared" si="252"/>
        <v>0</v>
      </c>
      <c r="BV129" s="6">
        <f t="shared" si="252"/>
        <v>0</v>
      </c>
      <c r="BW129" s="6">
        <f>+BW12+BW17+BW32+BW39+BW42+BW48+BW52+BW66+BW70+BW75+BW79</f>
        <v>1500000</v>
      </c>
      <c r="BX129" s="6">
        <f t="shared" si="252"/>
        <v>0</v>
      </c>
      <c r="BY129" s="6">
        <f t="shared" si="252"/>
        <v>0</v>
      </c>
      <c r="BZ129" s="6">
        <f t="shared" si="252"/>
        <v>0</v>
      </c>
      <c r="CA129" s="6">
        <f t="shared" si="252"/>
        <v>0</v>
      </c>
      <c r="CB129" s="6">
        <f t="shared" si="252"/>
        <v>1503586.96</v>
      </c>
      <c r="CC129" s="6">
        <f t="shared" si="252"/>
        <v>0</v>
      </c>
      <c r="CD129" s="6">
        <f t="shared" si="252"/>
        <v>0</v>
      </c>
      <c r="CE129" s="6">
        <f t="shared" ref="CE129:EP129" si="253">+CE12+CE17+CE32+CE39+CE43+CE48+CE52+CE66+CE70+CE75+CE79</f>
        <v>0</v>
      </c>
      <c r="CF129" s="6">
        <f t="shared" si="253"/>
        <v>0</v>
      </c>
      <c r="CG129" s="6">
        <f t="shared" si="253"/>
        <v>0</v>
      </c>
      <c r="CH129" s="6">
        <f t="shared" si="253"/>
        <v>0</v>
      </c>
      <c r="CI129" s="6">
        <f t="shared" si="253"/>
        <v>0</v>
      </c>
      <c r="CJ129" s="6">
        <f t="shared" si="253"/>
        <v>0</v>
      </c>
      <c r="CK129" s="6">
        <f t="shared" si="253"/>
        <v>0</v>
      </c>
      <c r="CL129" s="6">
        <f t="shared" si="253"/>
        <v>0</v>
      </c>
      <c r="CM129" s="6">
        <f t="shared" si="253"/>
        <v>0</v>
      </c>
      <c r="CN129" s="6">
        <f t="shared" si="253"/>
        <v>0</v>
      </c>
      <c r="CO129" s="6">
        <f t="shared" si="253"/>
        <v>0</v>
      </c>
      <c r="CP129" s="6">
        <f t="shared" si="253"/>
        <v>0</v>
      </c>
      <c r="CQ129" s="6">
        <f t="shared" si="253"/>
        <v>0</v>
      </c>
      <c r="CR129" s="6">
        <f t="shared" si="253"/>
        <v>0</v>
      </c>
      <c r="CS129" s="6">
        <f t="shared" si="253"/>
        <v>0</v>
      </c>
      <c r="CT129" s="6">
        <f t="shared" si="253"/>
        <v>0</v>
      </c>
      <c r="CU129" s="6">
        <f t="shared" si="253"/>
        <v>0</v>
      </c>
      <c r="CV129" s="6">
        <f t="shared" si="253"/>
        <v>0</v>
      </c>
      <c r="CW129" s="6">
        <f t="shared" si="253"/>
        <v>0</v>
      </c>
      <c r="CX129" s="6">
        <f t="shared" si="253"/>
        <v>0</v>
      </c>
      <c r="CY129" s="6">
        <f t="shared" si="253"/>
        <v>0</v>
      </c>
      <c r="CZ129" s="6">
        <f t="shared" si="253"/>
        <v>0</v>
      </c>
      <c r="DA129" s="6">
        <f t="shared" si="253"/>
        <v>0</v>
      </c>
      <c r="DB129" s="6">
        <f t="shared" si="253"/>
        <v>0</v>
      </c>
      <c r="DC129" s="6">
        <f t="shared" si="253"/>
        <v>0</v>
      </c>
      <c r="DD129" s="6">
        <f t="shared" si="253"/>
        <v>0</v>
      </c>
      <c r="DE129" s="6">
        <f t="shared" si="253"/>
        <v>0</v>
      </c>
      <c r="DF129" s="6">
        <f t="shared" si="253"/>
        <v>0</v>
      </c>
      <c r="DG129" s="6">
        <f t="shared" si="253"/>
        <v>0</v>
      </c>
      <c r="DH129" s="6">
        <f t="shared" si="253"/>
        <v>0</v>
      </c>
      <c r="DI129" s="6">
        <f t="shared" si="253"/>
        <v>0</v>
      </c>
      <c r="DJ129" s="6">
        <f t="shared" si="253"/>
        <v>0</v>
      </c>
      <c r="DK129" s="6">
        <f t="shared" si="253"/>
        <v>0</v>
      </c>
      <c r="DL129" s="6">
        <f t="shared" si="253"/>
        <v>0</v>
      </c>
      <c r="DM129" s="6">
        <f t="shared" si="253"/>
        <v>0</v>
      </c>
      <c r="DN129" s="6">
        <f t="shared" si="253"/>
        <v>0</v>
      </c>
      <c r="DO129" s="6">
        <f t="shared" si="253"/>
        <v>0</v>
      </c>
      <c r="DP129" s="6">
        <f t="shared" si="253"/>
        <v>0</v>
      </c>
      <c r="DQ129" s="6">
        <f t="shared" si="253"/>
        <v>0</v>
      </c>
      <c r="DR129" s="6">
        <f t="shared" si="253"/>
        <v>0</v>
      </c>
      <c r="DS129" s="6">
        <f t="shared" si="253"/>
        <v>0</v>
      </c>
      <c r="DT129" s="6">
        <f t="shared" si="253"/>
        <v>0</v>
      </c>
      <c r="DU129" s="6">
        <f t="shared" si="253"/>
        <v>0</v>
      </c>
      <c r="DV129" s="6">
        <f t="shared" si="253"/>
        <v>0</v>
      </c>
      <c r="DW129" s="6">
        <f t="shared" si="253"/>
        <v>0</v>
      </c>
      <c r="DX129" s="6">
        <f t="shared" si="253"/>
        <v>0</v>
      </c>
      <c r="DY129" s="6">
        <f t="shared" si="253"/>
        <v>0</v>
      </c>
      <c r="DZ129" s="6">
        <f t="shared" si="253"/>
        <v>0</v>
      </c>
      <c r="EA129" s="6">
        <f t="shared" si="253"/>
        <v>0</v>
      </c>
      <c r="EB129" s="6">
        <f t="shared" si="253"/>
        <v>0</v>
      </c>
      <c r="EC129" s="6">
        <f t="shared" si="253"/>
        <v>0</v>
      </c>
      <c r="ED129" s="6">
        <f t="shared" si="253"/>
        <v>0</v>
      </c>
      <c r="EE129" s="6">
        <f t="shared" si="253"/>
        <v>0</v>
      </c>
      <c r="EF129" s="6">
        <f t="shared" si="253"/>
        <v>0</v>
      </c>
      <c r="EG129" s="6">
        <f t="shared" si="253"/>
        <v>0</v>
      </c>
      <c r="EH129" s="6">
        <f t="shared" si="253"/>
        <v>0</v>
      </c>
      <c r="EI129" s="6">
        <f t="shared" si="253"/>
        <v>0</v>
      </c>
      <c r="EJ129" s="6">
        <f t="shared" si="253"/>
        <v>0</v>
      </c>
      <c r="EK129" s="6">
        <f t="shared" si="253"/>
        <v>0</v>
      </c>
      <c r="EL129" s="6">
        <f t="shared" si="253"/>
        <v>0</v>
      </c>
      <c r="EM129" s="6">
        <f t="shared" si="253"/>
        <v>0</v>
      </c>
      <c r="EN129" s="6">
        <f t="shared" si="253"/>
        <v>0</v>
      </c>
      <c r="EO129" s="6">
        <f t="shared" si="253"/>
        <v>0</v>
      </c>
      <c r="EP129" s="6">
        <f t="shared" si="253"/>
        <v>0</v>
      </c>
      <c r="EQ129" s="6">
        <f t="shared" ref="EQ129:EX129" si="254">+EQ12+EQ17+EQ32+EQ39+EQ43+EQ48+EQ52+EQ66+EQ70+EQ75+EQ79</f>
        <v>0</v>
      </c>
      <c r="ER129" s="6">
        <f t="shared" si="254"/>
        <v>0</v>
      </c>
      <c r="ES129" s="6">
        <f t="shared" si="254"/>
        <v>0</v>
      </c>
      <c r="ET129" s="6">
        <f t="shared" si="254"/>
        <v>0</v>
      </c>
      <c r="EU129" s="6">
        <f t="shared" si="254"/>
        <v>0</v>
      </c>
      <c r="EV129" s="6">
        <f t="shared" si="254"/>
        <v>0</v>
      </c>
      <c r="EW129" s="6">
        <f t="shared" si="254"/>
        <v>0</v>
      </c>
      <c r="EX129" s="6">
        <f t="shared" si="254"/>
        <v>0</v>
      </c>
    </row>
    <row r="130" spans="1:154">
      <c r="A130" s="1" t="s">
        <v>203</v>
      </c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6">
        <f t="shared" ref="S130:CD130" si="255">S95+S100+S110+S118+S122</f>
        <v>0</v>
      </c>
      <c r="T130" s="6">
        <f t="shared" si="255"/>
        <v>0</v>
      </c>
      <c r="U130" s="6">
        <f t="shared" si="255"/>
        <v>0</v>
      </c>
      <c r="V130" s="6">
        <f t="shared" si="255"/>
        <v>0</v>
      </c>
      <c r="W130" s="6">
        <f t="shared" si="255"/>
        <v>0</v>
      </c>
      <c r="X130" s="6">
        <f t="shared" si="255"/>
        <v>0</v>
      </c>
      <c r="Y130" s="6">
        <f t="shared" si="255"/>
        <v>0</v>
      </c>
      <c r="Z130" s="6">
        <f t="shared" si="255"/>
        <v>0</v>
      </c>
      <c r="AA130" s="6">
        <f t="shared" si="255"/>
        <v>0</v>
      </c>
      <c r="AB130" s="6">
        <f t="shared" si="255"/>
        <v>0</v>
      </c>
      <c r="AC130" s="6">
        <f t="shared" si="255"/>
        <v>0</v>
      </c>
      <c r="AD130" s="6">
        <f t="shared" si="255"/>
        <v>0</v>
      </c>
      <c r="AE130" s="6">
        <f t="shared" si="255"/>
        <v>0</v>
      </c>
      <c r="AF130" s="6">
        <f t="shared" si="255"/>
        <v>0</v>
      </c>
      <c r="AG130" s="6">
        <f t="shared" si="255"/>
        <v>0</v>
      </c>
      <c r="AH130" s="6">
        <f t="shared" si="255"/>
        <v>0</v>
      </c>
      <c r="AI130" s="6">
        <f t="shared" si="255"/>
        <v>0</v>
      </c>
      <c r="AJ130" s="6">
        <f t="shared" si="255"/>
        <v>0</v>
      </c>
      <c r="AK130" s="6">
        <f t="shared" si="255"/>
        <v>0</v>
      </c>
      <c r="AL130" s="6">
        <f t="shared" si="255"/>
        <v>0</v>
      </c>
      <c r="AM130" s="6">
        <f t="shared" si="255"/>
        <v>0</v>
      </c>
      <c r="AN130" s="6">
        <f t="shared" si="255"/>
        <v>0</v>
      </c>
      <c r="AO130" s="6">
        <f t="shared" si="255"/>
        <v>0</v>
      </c>
      <c r="AP130" s="6">
        <f t="shared" si="255"/>
        <v>0</v>
      </c>
      <c r="AQ130" s="6">
        <f t="shared" si="255"/>
        <v>0</v>
      </c>
      <c r="AR130" s="6">
        <f t="shared" si="255"/>
        <v>0</v>
      </c>
      <c r="AS130" s="6">
        <f t="shared" si="255"/>
        <v>0</v>
      </c>
      <c r="AT130" s="6">
        <f t="shared" si="255"/>
        <v>0</v>
      </c>
      <c r="AU130" s="6">
        <f t="shared" si="255"/>
        <v>0</v>
      </c>
      <c r="AV130" s="6">
        <f t="shared" si="255"/>
        <v>0</v>
      </c>
      <c r="AW130" s="6">
        <f t="shared" si="255"/>
        <v>0</v>
      </c>
      <c r="AX130" s="6">
        <f t="shared" si="255"/>
        <v>0</v>
      </c>
      <c r="AY130" s="6">
        <f t="shared" si="255"/>
        <v>0</v>
      </c>
      <c r="AZ130" s="6">
        <f t="shared" si="255"/>
        <v>0</v>
      </c>
      <c r="BA130" s="6">
        <f t="shared" si="255"/>
        <v>0</v>
      </c>
      <c r="BB130" s="6">
        <f t="shared" si="255"/>
        <v>0</v>
      </c>
      <c r="BC130" s="6">
        <f t="shared" si="255"/>
        <v>0</v>
      </c>
      <c r="BD130" s="6">
        <f t="shared" si="255"/>
        <v>0</v>
      </c>
      <c r="BE130" s="6">
        <f t="shared" si="255"/>
        <v>0</v>
      </c>
      <c r="BF130" s="6">
        <f t="shared" si="255"/>
        <v>0</v>
      </c>
      <c r="BG130" s="6">
        <f t="shared" si="255"/>
        <v>0</v>
      </c>
      <c r="BH130" s="6">
        <f t="shared" si="255"/>
        <v>0</v>
      </c>
      <c r="BI130" s="6">
        <f t="shared" si="255"/>
        <v>0</v>
      </c>
      <c r="BJ130" s="6">
        <f t="shared" si="255"/>
        <v>0</v>
      </c>
      <c r="BK130" s="6">
        <f t="shared" si="255"/>
        <v>0</v>
      </c>
      <c r="BL130" s="6">
        <f t="shared" si="255"/>
        <v>0</v>
      </c>
      <c r="BM130" s="6">
        <f t="shared" si="255"/>
        <v>0</v>
      </c>
      <c r="BN130" s="6">
        <f t="shared" si="255"/>
        <v>0</v>
      </c>
      <c r="BO130" s="6">
        <f t="shared" si="255"/>
        <v>0</v>
      </c>
      <c r="BP130" s="6">
        <f t="shared" si="255"/>
        <v>0</v>
      </c>
      <c r="BQ130" s="6">
        <f t="shared" si="255"/>
        <v>0</v>
      </c>
      <c r="BR130" s="6">
        <f t="shared" si="255"/>
        <v>0</v>
      </c>
      <c r="BS130" s="6">
        <f t="shared" si="255"/>
        <v>0</v>
      </c>
      <c r="BT130" s="6">
        <f t="shared" si="255"/>
        <v>0</v>
      </c>
      <c r="BU130" s="6">
        <f t="shared" si="255"/>
        <v>0</v>
      </c>
      <c r="BV130" s="6">
        <f t="shared" si="255"/>
        <v>0</v>
      </c>
      <c r="BW130" s="6">
        <f t="shared" si="255"/>
        <v>0</v>
      </c>
      <c r="BX130" s="6">
        <f t="shared" si="255"/>
        <v>0</v>
      </c>
      <c r="BY130" s="6">
        <f t="shared" si="255"/>
        <v>0</v>
      </c>
      <c r="BZ130" s="6">
        <f t="shared" si="255"/>
        <v>0</v>
      </c>
      <c r="CA130" s="6">
        <f t="shared" si="255"/>
        <v>0</v>
      </c>
      <c r="CB130" s="6">
        <f t="shared" si="255"/>
        <v>0</v>
      </c>
      <c r="CC130" s="6">
        <f t="shared" si="255"/>
        <v>0</v>
      </c>
      <c r="CD130" s="6">
        <f t="shared" si="255"/>
        <v>0</v>
      </c>
      <c r="CE130" s="6">
        <f t="shared" ref="CE130:EP130" si="256">CE95+CE100+CE110+CE118+CE122</f>
        <v>0</v>
      </c>
      <c r="CF130" s="6">
        <f t="shared" si="256"/>
        <v>0</v>
      </c>
      <c r="CG130" s="6">
        <f t="shared" si="256"/>
        <v>0</v>
      </c>
      <c r="CH130" s="6">
        <f t="shared" si="256"/>
        <v>0</v>
      </c>
      <c r="CI130" s="6">
        <f t="shared" si="256"/>
        <v>0</v>
      </c>
      <c r="CJ130" s="6">
        <f t="shared" si="256"/>
        <v>0</v>
      </c>
      <c r="CK130" s="6">
        <f t="shared" si="256"/>
        <v>0</v>
      </c>
      <c r="CL130" s="6">
        <f t="shared" si="256"/>
        <v>0</v>
      </c>
      <c r="CM130" s="6">
        <f t="shared" si="256"/>
        <v>0</v>
      </c>
      <c r="CN130" s="6">
        <f t="shared" si="256"/>
        <v>0</v>
      </c>
      <c r="CO130" s="6">
        <f t="shared" si="256"/>
        <v>0</v>
      </c>
      <c r="CP130" s="6">
        <f t="shared" si="256"/>
        <v>0</v>
      </c>
      <c r="CQ130" s="6">
        <f t="shared" si="256"/>
        <v>0</v>
      </c>
      <c r="CR130" s="6">
        <f t="shared" si="256"/>
        <v>0</v>
      </c>
      <c r="CS130" s="6">
        <f t="shared" si="256"/>
        <v>0</v>
      </c>
      <c r="CT130" s="6">
        <f t="shared" si="256"/>
        <v>0</v>
      </c>
      <c r="CU130" s="6">
        <f t="shared" si="256"/>
        <v>0</v>
      </c>
      <c r="CV130" s="6">
        <f t="shared" si="256"/>
        <v>0</v>
      </c>
      <c r="CW130" s="6">
        <f t="shared" si="256"/>
        <v>0</v>
      </c>
      <c r="CX130" s="6">
        <f t="shared" si="256"/>
        <v>0</v>
      </c>
      <c r="CY130" s="6">
        <f t="shared" si="256"/>
        <v>0</v>
      </c>
      <c r="CZ130" s="6">
        <f t="shared" si="256"/>
        <v>0</v>
      </c>
      <c r="DA130" s="6">
        <f t="shared" si="256"/>
        <v>0</v>
      </c>
      <c r="DB130" s="6">
        <f t="shared" si="256"/>
        <v>0</v>
      </c>
      <c r="DC130" s="6">
        <f t="shared" si="256"/>
        <v>0</v>
      </c>
      <c r="DD130" s="6">
        <f t="shared" si="256"/>
        <v>0</v>
      </c>
      <c r="DE130" s="6">
        <f t="shared" si="256"/>
        <v>0</v>
      </c>
      <c r="DF130" s="6">
        <f t="shared" si="256"/>
        <v>0</v>
      </c>
      <c r="DG130" s="6">
        <f t="shared" si="256"/>
        <v>0</v>
      </c>
      <c r="DH130" s="6">
        <f t="shared" si="256"/>
        <v>0</v>
      </c>
      <c r="DI130" s="6">
        <f t="shared" si="256"/>
        <v>0</v>
      </c>
      <c r="DJ130" s="6">
        <f t="shared" si="256"/>
        <v>0</v>
      </c>
      <c r="DK130" s="6">
        <f t="shared" si="256"/>
        <v>0</v>
      </c>
      <c r="DL130" s="6">
        <f t="shared" si="256"/>
        <v>0</v>
      </c>
      <c r="DM130" s="6"/>
      <c r="DN130" s="6">
        <f t="shared" si="256"/>
        <v>0</v>
      </c>
      <c r="DO130" s="6">
        <f t="shared" si="256"/>
        <v>0</v>
      </c>
      <c r="DP130" s="6">
        <f t="shared" si="256"/>
        <v>0</v>
      </c>
      <c r="DQ130" s="6">
        <f t="shared" si="256"/>
        <v>0</v>
      </c>
      <c r="DR130" s="6">
        <f t="shared" si="256"/>
        <v>0</v>
      </c>
      <c r="DS130" s="6">
        <f t="shared" si="256"/>
        <v>0</v>
      </c>
      <c r="DT130" s="6">
        <f t="shared" si="256"/>
        <v>0</v>
      </c>
      <c r="DU130" s="6">
        <f t="shared" si="256"/>
        <v>0</v>
      </c>
      <c r="DV130" s="6">
        <f t="shared" si="256"/>
        <v>0</v>
      </c>
      <c r="DW130" s="6">
        <f t="shared" si="256"/>
        <v>0</v>
      </c>
      <c r="DX130" s="6">
        <f t="shared" si="256"/>
        <v>0</v>
      </c>
      <c r="DY130" s="6">
        <f t="shared" si="256"/>
        <v>0</v>
      </c>
      <c r="DZ130" s="6">
        <f t="shared" si="256"/>
        <v>0</v>
      </c>
      <c r="EA130" s="6">
        <f t="shared" si="256"/>
        <v>0</v>
      </c>
      <c r="EB130" s="6">
        <f t="shared" si="256"/>
        <v>0</v>
      </c>
      <c r="EC130" s="6">
        <f t="shared" si="256"/>
        <v>0</v>
      </c>
      <c r="ED130" s="6">
        <f t="shared" si="256"/>
        <v>0</v>
      </c>
      <c r="EE130" s="6">
        <f t="shared" si="256"/>
        <v>0</v>
      </c>
      <c r="EF130" s="6">
        <f t="shared" si="256"/>
        <v>0</v>
      </c>
      <c r="EG130" s="6">
        <f t="shared" si="256"/>
        <v>0</v>
      </c>
      <c r="EH130" s="6">
        <f t="shared" si="256"/>
        <v>0</v>
      </c>
      <c r="EI130" s="6">
        <f t="shared" si="256"/>
        <v>0</v>
      </c>
      <c r="EJ130" s="6">
        <f t="shared" si="256"/>
        <v>0</v>
      </c>
      <c r="EK130" s="6">
        <f t="shared" si="256"/>
        <v>0</v>
      </c>
      <c r="EL130" s="6">
        <f t="shared" si="256"/>
        <v>0</v>
      </c>
      <c r="EM130" s="6">
        <f t="shared" si="256"/>
        <v>0</v>
      </c>
      <c r="EN130" s="6">
        <f t="shared" si="256"/>
        <v>0</v>
      </c>
      <c r="EO130" s="6">
        <f t="shared" si="256"/>
        <v>0</v>
      </c>
      <c r="EP130" s="6">
        <f t="shared" si="256"/>
        <v>0</v>
      </c>
      <c r="EQ130" s="6">
        <f t="shared" ref="EQ130:EX130" si="257">EQ95+EQ100+EQ110+EQ118+EQ122</f>
        <v>0</v>
      </c>
      <c r="ER130" s="6">
        <f t="shared" si="257"/>
        <v>0</v>
      </c>
      <c r="ES130" s="6">
        <f t="shared" si="257"/>
        <v>0</v>
      </c>
      <c r="ET130" s="6">
        <f t="shared" si="257"/>
        <v>0</v>
      </c>
      <c r="EU130" s="6">
        <f t="shared" si="257"/>
        <v>0</v>
      </c>
      <c r="EV130" s="6">
        <f t="shared" si="257"/>
        <v>0</v>
      </c>
      <c r="EW130" s="6">
        <f t="shared" si="257"/>
        <v>0</v>
      </c>
      <c r="EX130" s="6">
        <f t="shared" si="257"/>
        <v>0</v>
      </c>
    </row>
    <row r="131" spans="1:154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</row>
    <row r="132" spans="1:154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40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</row>
    <row r="133" spans="1:154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</row>
    <row r="134" spans="1:154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</row>
    <row r="135" spans="1:154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</row>
    <row r="136" spans="1:154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</row>
    <row r="137" spans="1:154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</row>
    <row r="138" spans="1:154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</row>
    <row r="139" spans="1:154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</row>
    <row r="140" spans="1:154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</row>
    <row r="141" spans="1:154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</row>
    <row r="142" spans="1:154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</row>
    <row r="143" spans="1:154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</row>
    <row r="144" spans="1:154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</row>
    <row r="145" spans="2:154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</row>
    <row r="146" spans="2:154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</row>
    <row r="147" spans="2:154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</row>
    <row r="148" spans="2:154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</row>
    <row r="149" spans="2:154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</row>
    <row r="150" spans="2:154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</row>
    <row r="151" spans="2:154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</row>
    <row r="152" spans="2:154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</row>
    <row r="153" spans="2:154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</row>
    <row r="154" spans="2:154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</row>
    <row r="155" spans="2:154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</row>
    <row r="156" spans="2:154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</row>
    <row r="157" spans="2:154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</row>
    <row r="158" spans="2:154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</row>
    <row r="159" spans="2:154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</row>
    <row r="160" spans="2:154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</row>
    <row r="161" spans="2:154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</row>
    <row r="162" spans="2:154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</row>
    <row r="163" spans="2:154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</row>
    <row r="164" spans="2:154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</row>
    <row r="165" spans="2:154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</row>
    <row r="166" spans="2:154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</row>
    <row r="167" spans="2:154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</row>
    <row r="168" spans="2:154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</row>
    <row r="169" spans="2:154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</row>
    <row r="170" spans="2:154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</row>
    <row r="171" spans="2:154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</row>
    <row r="172" spans="2:154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</row>
    <row r="173" spans="2:154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</row>
    <row r="174" spans="2:154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</row>
    <row r="175" spans="2:154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</row>
    <row r="176" spans="2:154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</row>
    <row r="177" spans="2:154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</row>
    <row r="178" spans="2:154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</row>
    <row r="179" spans="2:154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</row>
    <row r="180" spans="2:154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</row>
    <row r="181" spans="2:154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</row>
    <row r="182" spans="2:154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</row>
    <row r="183" spans="2:154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</row>
    <row r="184" spans="2:154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</row>
    <row r="185" spans="2:154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</row>
    <row r="186" spans="2:154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</row>
    <row r="187" spans="2:154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</row>
    <row r="188" spans="2:154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</row>
    <row r="189" spans="2:154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</row>
    <row r="190" spans="2:154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</row>
    <row r="191" spans="2:154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</row>
    <row r="192" spans="2:154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</row>
    <row r="193" spans="2:154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</row>
    <row r="194" spans="2:154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</row>
    <row r="195" spans="2:154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</row>
    <row r="196" spans="2:154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</row>
    <row r="197" spans="2:154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</row>
    <row r="198" spans="2:154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</row>
    <row r="199" spans="2:154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</row>
    <row r="200" spans="2:154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</row>
    <row r="201" spans="2:154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</row>
    <row r="202" spans="2:154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</row>
    <row r="203" spans="2:154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</row>
    <row r="204" spans="2:154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</row>
    <row r="205" spans="2:154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</row>
    <row r="206" spans="2:154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</row>
    <row r="207" spans="2:154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</row>
    <row r="208" spans="2:154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</row>
    <row r="209" spans="2:154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</row>
    <row r="210" spans="2:154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</row>
    <row r="211" spans="2:154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</row>
    <row r="212" spans="2:154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</row>
    <row r="213" spans="2:154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</row>
    <row r="214" spans="2:154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</row>
    <row r="215" spans="2:154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</row>
    <row r="216" spans="2:154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</row>
    <row r="217" spans="2:154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</row>
    <row r="218" spans="2:154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</row>
    <row r="219" spans="2:154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</row>
    <row r="220" spans="2:154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</row>
    <row r="221" spans="2:154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</row>
    <row r="222" spans="2:154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</row>
    <row r="223" spans="2:154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</row>
    <row r="224" spans="2:154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</row>
    <row r="225" spans="2:154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</row>
    <row r="226" spans="2:154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</row>
    <row r="227" spans="2:154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</row>
    <row r="228" spans="2:154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</row>
    <row r="229" spans="2:154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</row>
    <row r="230" spans="2:154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</row>
    <row r="231" spans="2:154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</row>
    <row r="232" spans="2:154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</row>
    <row r="233" spans="2:154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</row>
    <row r="234" spans="2:154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</row>
    <row r="235" spans="2:154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</row>
    <row r="236" spans="2:154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</row>
    <row r="237" spans="2:154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</row>
    <row r="238" spans="2:154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</row>
    <row r="239" spans="2:154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</row>
    <row r="240" spans="2:154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</row>
    <row r="241" spans="2:154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</row>
    <row r="242" spans="2:154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</row>
    <row r="243" spans="2:154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</row>
    <row r="244" spans="2:154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</row>
    <row r="245" spans="2:154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</row>
    <row r="246" spans="2:154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</row>
    <row r="247" spans="2:154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</row>
    <row r="248" spans="2:154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</row>
    <row r="249" spans="2:154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</row>
    <row r="250" spans="2:154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</row>
    <row r="251" spans="2:154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</row>
    <row r="252" spans="2:154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</row>
    <row r="253" spans="2:154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</row>
    <row r="254" spans="2:154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</row>
    <row r="255" spans="2:154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</row>
    <row r="256" spans="2:154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</row>
    <row r="257" spans="2:154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</row>
    <row r="258" spans="2:154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</row>
    <row r="259" spans="2:154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</row>
    <row r="260" spans="2:154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</row>
    <row r="261" spans="2:154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</row>
    <row r="262" spans="2:154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</row>
    <row r="263" spans="2:154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</row>
    <row r="264" spans="2:154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</row>
    <row r="265" spans="2:154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</row>
    <row r="266" spans="2:154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</row>
    <row r="267" spans="2:154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</row>
    <row r="268" spans="2:154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</row>
    <row r="269" spans="2:154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</row>
    <row r="270" spans="2:154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</row>
    <row r="271" spans="2:154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</row>
    <row r="272" spans="2:154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</row>
    <row r="273" spans="2:154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</row>
    <row r="274" spans="2:154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</row>
    <row r="275" spans="2:154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</row>
    <row r="276" spans="2:154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</row>
    <row r="277" spans="2:154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</row>
    <row r="278" spans="2:154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</row>
    <row r="279" spans="2:154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</row>
    <row r="280" spans="2:154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</row>
    <row r="281" spans="2:154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</row>
    <row r="282" spans="2:154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</row>
    <row r="283" spans="2:154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</row>
    <row r="284" spans="2:154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</row>
    <row r="285" spans="2:154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</row>
    <row r="286" spans="2:154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</row>
    <row r="287" spans="2:154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</row>
    <row r="288" spans="2:154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</row>
    <row r="289" spans="2:154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</row>
    <row r="290" spans="2:154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</row>
    <row r="291" spans="2:154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</row>
    <row r="292" spans="2:154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</row>
    <row r="293" spans="2:154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</row>
    <row r="294" spans="2:154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</row>
    <row r="295" spans="2:154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</row>
    <row r="296" spans="2:154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</row>
    <row r="297" spans="2:154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</row>
    <row r="298" spans="2:154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</row>
    <row r="299" spans="2:154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</row>
    <row r="300" spans="2:154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</row>
    <row r="301" spans="2:154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</row>
    <row r="302" spans="2:154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</row>
    <row r="303" spans="2:154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</row>
    <row r="304" spans="2:154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</row>
    <row r="305" spans="2:154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</row>
    <row r="306" spans="2:154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</row>
    <row r="307" spans="2:154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</row>
    <row r="308" spans="2:154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</row>
    <row r="309" spans="2:154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</row>
    <row r="310" spans="2:154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</row>
    <row r="311" spans="2:154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</row>
    <row r="312" spans="2:154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</row>
    <row r="313" spans="2:154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</row>
    <row r="314" spans="2:154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</row>
    <row r="315" spans="2:154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</row>
    <row r="316" spans="2:154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</row>
    <row r="317" spans="2:154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</row>
    <row r="318" spans="2:154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</row>
    <row r="319" spans="2:154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</row>
    <row r="320" spans="2:154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</row>
    <row r="321" spans="2:154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</row>
    <row r="322" spans="2:154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</row>
    <row r="323" spans="2:154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</row>
    <row r="324" spans="2:154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</row>
    <row r="325" spans="2:154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</row>
    <row r="326" spans="2:154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</row>
    <row r="327" spans="2:154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</row>
    <row r="328" spans="2:154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</row>
    <row r="329" spans="2:154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</row>
    <row r="330" spans="2:154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</row>
    <row r="331" spans="2:154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</row>
    <row r="332" spans="2:154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</row>
    <row r="333" spans="2:154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</row>
    <row r="334" spans="2:154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</row>
    <row r="335" spans="2:154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</row>
    <row r="336" spans="2:154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</row>
    <row r="337" spans="2:154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</row>
    <row r="338" spans="2:154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</row>
    <row r="339" spans="2:154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</row>
    <row r="340" spans="2:154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</row>
    <row r="341" spans="2:154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</row>
    <row r="342" spans="2:154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</row>
    <row r="343" spans="2:154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</row>
    <row r="344" spans="2:154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</row>
    <row r="345" spans="2:154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</row>
    <row r="346" spans="2:154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</row>
    <row r="347" spans="2:154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</row>
    <row r="348" spans="2:154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</row>
    <row r="349" spans="2:154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</row>
    <row r="350" spans="2:154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</row>
    <row r="351" spans="2:154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</row>
    <row r="352" spans="2:154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</row>
    <row r="353" spans="2:154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</row>
    <row r="354" spans="2:154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</row>
    <row r="355" spans="2:154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</row>
    <row r="356" spans="2:154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</row>
    <row r="357" spans="2:154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</row>
    <row r="358" spans="2:154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</row>
    <row r="359" spans="2:154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</row>
    <row r="360" spans="2:154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</row>
    <row r="361" spans="2:154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</row>
    <row r="362" spans="2:154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</row>
    <row r="363" spans="2:154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</row>
    <row r="364" spans="2:154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</row>
    <row r="365" spans="2:154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</row>
    <row r="366" spans="2:154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</row>
    <row r="367" spans="2:154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</row>
    <row r="368" spans="2:154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</row>
    <row r="369" spans="2:154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</row>
    <row r="370" spans="2:154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</row>
    <row r="371" spans="2:154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</row>
    <row r="372" spans="2:154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</row>
    <row r="373" spans="2:154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</row>
    <row r="374" spans="2:154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</row>
    <row r="375" spans="2:154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</row>
    <row r="376" spans="2:154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</row>
    <row r="377" spans="2:154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</row>
    <row r="378" spans="2:154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</row>
    <row r="379" spans="2:154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</row>
    <row r="380" spans="2:154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</row>
    <row r="381" spans="2:154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</row>
    <row r="382" spans="2:154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</row>
    <row r="383" spans="2:154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</row>
    <row r="384" spans="2:154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</row>
    <row r="385" spans="2:154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</row>
    <row r="386" spans="2:154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</row>
    <row r="387" spans="2:154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</row>
    <row r="388" spans="2:154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</row>
    <row r="389" spans="2:154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</row>
    <row r="390" spans="2:154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</row>
    <row r="391" spans="2:154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</row>
    <row r="392" spans="2:154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</row>
    <row r="393" spans="2:154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</row>
    <row r="394" spans="2:154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</row>
    <row r="395" spans="2:154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</row>
    <row r="396" spans="2:154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</row>
    <row r="397" spans="2:154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</row>
    <row r="398" spans="2:154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</row>
    <row r="399" spans="2:154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</row>
    <row r="400" spans="2:154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</row>
    <row r="401" spans="2:154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</row>
    <row r="402" spans="2:154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</row>
    <row r="403" spans="2:154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</row>
    <row r="404" spans="2:154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</row>
    <row r="405" spans="2:154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</row>
    <row r="406" spans="2:154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</row>
    <row r="407" spans="2:154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</row>
    <row r="408" spans="2:154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</row>
    <row r="409" spans="2:154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</row>
    <row r="410" spans="2:154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</row>
    <row r="411" spans="2:154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</row>
    <row r="412" spans="2:154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</row>
    <row r="413" spans="2:154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</row>
    <row r="414" spans="2:154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</row>
    <row r="415" spans="2:154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</row>
    <row r="416" spans="2:154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</row>
    <row r="417" spans="2:154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</row>
    <row r="418" spans="2:154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</row>
    <row r="419" spans="2:154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</row>
    <row r="420" spans="2:154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</row>
    <row r="421" spans="2:154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</row>
    <row r="422" spans="2:154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</row>
    <row r="423" spans="2:154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</row>
    <row r="424" spans="2:154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</row>
    <row r="425" spans="2:154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</row>
    <row r="426" spans="2:154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</row>
    <row r="427" spans="2:154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</row>
    <row r="428" spans="2:154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</row>
    <row r="429" spans="2:154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</row>
    <row r="430" spans="2:154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</row>
    <row r="431" spans="2:154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</row>
    <row r="432" spans="2:154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</row>
    <row r="433" spans="2:154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</row>
    <row r="434" spans="2:154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</row>
    <row r="435" spans="2:154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</row>
    <row r="436" spans="2:154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</row>
    <row r="437" spans="2:154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</row>
    <row r="438" spans="2:154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</row>
    <row r="439" spans="2:154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</row>
    <row r="440" spans="2:154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</row>
    <row r="441" spans="2:154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</row>
    <row r="442" spans="2:154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</row>
    <row r="443" spans="2:154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</row>
    <row r="444" spans="2:154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</row>
    <row r="445" spans="2:154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</row>
    <row r="446" spans="2:154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</row>
    <row r="447" spans="2:154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</row>
    <row r="448" spans="2:154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</row>
    <row r="449" spans="2:154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</row>
    <row r="450" spans="2:154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</row>
    <row r="451" spans="2:154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</row>
    <row r="452" spans="2:154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</row>
    <row r="453" spans="2:154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</row>
    <row r="454" spans="2:154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</row>
    <row r="455" spans="2:154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</row>
    <row r="456" spans="2:154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</row>
    <row r="457" spans="2:154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</row>
    <row r="458" spans="2:154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</row>
    <row r="459" spans="2:154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</row>
    <row r="460" spans="2:154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</row>
    <row r="461" spans="2:154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</row>
    <row r="462" spans="2:154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</row>
    <row r="463" spans="2:154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</row>
    <row r="464" spans="2:154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</row>
    <row r="465" spans="2:154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</row>
    <row r="466" spans="2:154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</row>
    <row r="467" spans="2:154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</row>
    <row r="468" spans="2:154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</row>
    <row r="469" spans="2:154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</row>
    <row r="470" spans="2:154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</row>
    <row r="471" spans="2:154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</row>
    <row r="472" spans="2:154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</row>
    <row r="473" spans="2:154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</row>
    <row r="474" spans="2:154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</row>
    <row r="475" spans="2:154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</row>
    <row r="476" spans="2:154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</row>
    <row r="477" spans="2:154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</row>
    <row r="478" spans="2:154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</row>
    <row r="479" spans="2:154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</row>
    <row r="480" spans="2:154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</row>
    <row r="481" spans="2:154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</row>
    <row r="482" spans="2:154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</row>
    <row r="483" spans="2:154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</row>
    <row r="484" spans="2:154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</row>
    <row r="485" spans="2:154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</row>
    <row r="486" spans="2:154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</row>
    <row r="487" spans="2:154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</row>
    <row r="488" spans="2:154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</row>
    <row r="489" spans="2:154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</row>
    <row r="490" spans="2:154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</row>
    <row r="491" spans="2:154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</row>
    <row r="492" spans="2:154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</row>
    <row r="493" spans="2:154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</row>
    <row r="494" spans="2:154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</row>
    <row r="495" spans="2:154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</row>
    <row r="496" spans="2:154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</row>
    <row r="497" spans="2:154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</row>
    <row r="498" spans="2:154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</row>
    <row r="499" spans="2:154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</row>
    <row r="500" spans="2:154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</row>
    <row r="501" spans="2:154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</row>
    <row r="502" spans="2:154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</row>
    <row r="503" spans="2:154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</row>
    <row r="504" spans="2:154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</row>
    <row r="505" spans="2:154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</row>
    <row r="506" spans="2:154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</row>
    <row r="507" spans="2:154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</row>
    <row r="508" spans="2:154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</row>
    <row r="509" spans="2:154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</row>
    <row r="510" spans="2:154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</row>
    <row r="511" spans="2:154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</row>
    <row r="512" spans="2:154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</row>
    <row r="513" spans="2:154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</row>
    <row r="514" spans="2:154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</row>
    <row r="515" spans="2:154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</row>
    <row r="516" spans="2:154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</row>
    <row r="517" spans="2:154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</row>
    <row r="518" spans="2:154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</row>
    <row r="519" spans="2:154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</row>
    <row r="520" spans="2:154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</row>
    <row r="521" spans="2:154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</row>
    <row r="522" spans="2:154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</row>
    <row r="523" spans="2:154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</row>
    <row r="524" spans="2:154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</row>
    <row r="525" spans="2:154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</row>
    <row r="526" spans="2:154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</row>
    <row r="527" spans="2:154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</row>
    <row r="528" spans="2:154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</row>
    <row r="529" spans="2:154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</row>
    <row r="530" spans="2:154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</row>
    <row r="531" spans="2:154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</row>
    <row r="532" spans="2:154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</row>
    <row r="533" spans="2:154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</row>
    <row r="534" spans="2:154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</row>
    <row r="535" spans="2:154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</row>
    <row r="536" spans="2:154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</row>
    <row r="537" spans="2:154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</row>
    <row r="538" spans="2:154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</row>
    <row r="539" spans="2:154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</row>
    <row r="540" spans="2:154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</row>
    <row r="541" spans="2:154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</row>
    <row r="542" spans="2:154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</row>
    <row r="543" spans="2:154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</row>
    <row r="544" spans="2:154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</row>
    <row r="545" spans="2:154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</row>
    <row r="546" spans="2:154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</row>
    <row r="547" spans="2:154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</row>
    <row r="548" spans="2:154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</row>
    <row r="549" spans="2:154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</row>
    <row r="550" spans="2:154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</row>
    <row r="551" spans="2:154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</row>
    <row r="552" spans="2:154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</row>
    <row r="553" spans="2:154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</row>
    <row r="554" spans="2:154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</row>
    <row r="555" spans="2:154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</row>
    <row r="556" spans="2:154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</row>
    <row r="557" spans="2:154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</row>
    <row r="558" spans="2:154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</row>
    <row r="559" spans="2:154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</row>
    <row r="560" spans="2:154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</row>
    <row r="561" spans="2:154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</row>
    <row r="562" spans="2:154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</row>
    <row r="563" spans="2:154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</row>
    <row r="564" spans="2:154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</row>
    <row r="565" spans="2:154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</row>
    <row r="566" spans="2:154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</row>
    <row r="567" spans="2:154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</row>
    <row r="568" spans="2:154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</row>
    <row r="569" spans="2:154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</row>
    <row r="570" spans="2:154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</row>
    <row r="571" spans="2:154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</row>
    <row r="572" spans="2:154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</row>
    <row r="573" spans="2:154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</row>
    <row r="574" spans="2:154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</row>
    <row r="575" spans="2:154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</row>
    <row r="576" spans="2:154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</row>
    <row r="577" spans="2:154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</row>
    <row r="578" spans="2:154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</row>
    <row r="579" spans="2:154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</row>
    <row r="580" spans="2:154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</row>
    <row r="581" spans="2:154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</row>
    <row r="582" spans="2:154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</row>
    <row r="583" spans="2:154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</row>
    <row r="584" spans="2:154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</row>
    <row r="585" spans="2:154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</row>
    <row r="586" spans="2:154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</row>
    <row r="587" spans="2:154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</row>
    <row r="588" spans="2:154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</row>
    <row r="589" spans="2:154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</row>
    <row r="590" spans="2:154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</row>
    <row r="591" spans="2:154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</row>
    <row r="592" spans="2:154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</row>
    <row r="593" spans="2:154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</row>
    <row r="594" spans="2:154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</row>
    <row r="595" spans="2:154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</row>
    <row r="596" spans="2:154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</row>
    <row r="597" spans="2:154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</row>
    <row r="598" spans="2:154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</row>
    <row r="599" spans="2:154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</row>
    <row r="600" spans="2:154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</row>
    <row r="601" spans="2:154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</row>
    <row r="602" spans="2:154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</row>
    <row r="603" spans="2:154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</row>
    <row r="604" spans="2:154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</row>
    <row r="605" spans="2:154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</row>
    <row r="606" spans="2:154"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</row>
    <row r="607" spans="2:154"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</row>
    <row r="608" spans="2:154"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</row>
    <row r="609" spans="2:154"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</row>
    <row r="610" spans="2:154"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</row>
    <row r="611" spans="2:154"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</row>
    <row r="612" spans="2:154"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</row>
    <row r="613" spans="2:154"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</row>
    <row r="614" spans="2:154"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</row>
    <row r="615" spans="2:154"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</row>
    <row r="616" spans="2:154"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</row>
    <row r="617" spans="2:154"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</row>
    <row r="618" spans="2:154"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</row>
    <row r="619" spans="2:154"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</row>
    <row r="620" spans="2:154"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</row>
    <row r="621" spans="2:154"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</row>
    <row r="622" spans="2:154"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</row>
    <row r="623" spans="2:154"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</row>
    <row r="624" spans="2:154"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</row>
    <row r="625" spans="2:154"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</row>
    <row r="626" spans="2:154"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</row>
    <row r="627" spans="2:154"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</row>
    <row r="628" spans="2:154"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</row>
    <row r="629" spans="2:154"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</row>
    <row r="630" spans="2:154"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</row>
    <row r="631" spans="2:154"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</row>
    <row r="632" spans="2:154"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</row>
    <row r="633" spans="2:154"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</row>
    <row r="634" spans="2:154"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</row>
    <row r="635" spans="2:154"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</row>
    <row r="636" spans="2:154"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</row>
    <row r="637" spans="2:154"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</row>
    <row r="638" spans="2:154"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</row>
    <row r="639" spans="2:154"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</row>
    <row r="640" spans="2:154"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</row>
    <row r="641" spans="2:154"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</row>
    <row r="642" spans="2:154"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</row>
    <row r="643" spans="2:154"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</row>
    <row r="644" spans="2:154"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</row>
    <row r="645" spans="2:154"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</row>
    <row r="646" spans="2:154"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</row>
    <row r="647" spans="2:154"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</row>
    <row r="648" spans="2:154"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</row>
    <row r="649" spans="2:154"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</row>
    <row r="650" spans="2:154"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</row>
    <row r="651" spans="2:154"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</row>
    <row r="652" spans="2:154"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</row>
    <row r="653" spans="2:154"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</row>
    <row r="654" spans="2:154"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</row>
    <row r="655" spans="2:154"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</row>
    <row r="656" spans="2:154"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</row>
    <row r="657" spans="2:154"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</row>
    <row r="658" spans="2:154"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</row>
    <row r="659" spans="2:154"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</row>
    <row r="660" spans="2:154"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</row>
    <row r="661" spans="2:154"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</row>
    <row r="662" spans="2:154"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</row>
    <row r="663" spans="2:154"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</row>
    <row r="664" spans="2:154"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</row>
    <row r="665" spans="2:154"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</row>
    <row r="666" spans="2:154"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</row>
    <row r="667" spans="2:154"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</row>
    <row r="668" spans="2:154"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</row>
    <row r="669" spans="2:154"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</row>
    <row r="670" spans="2:154"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</row>
    <row r="671" spans="2:154"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</row>
    <row r="672" spans="2:154"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</row>
    <row r="673" spans="2:154"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</row>
    <row r="674" spans="2:154"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</row>
    <row r="675" spans="2:154"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</row>
    <row r="676" spans="2:154"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</row>
    <row r="677" spans="2:154"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</row>
    <row r="678" spans="2:154"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</row>
    <row r="679" spans="2:154"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</row>
    <row r="680" spans="2:154"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</row>
    <row r="681" spans="2:154"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</row>
    <row r="682" spans="2:154"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</row>
    <row r="683" spans="2:154"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</row>
    <row r="684" spans="2:154"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</row>
    <row r="685" spans="2:154"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</row>
    <row r="686" spans="2:154"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</row>
    <row r="687" spans="2:154"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</row>
    <row r="688" spans="2:154"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</row>
    <row r="689" spans="2:154"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</row>
    <row r="690" spans="2:154"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</row>
    <row r="691" spans="2:154"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</row>
    <row r="692" spans="2:154"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</row>
    <row r="693" spans="2:154"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</row>
    <row r="694" spans="2:154"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</row>
    <row r="695" spans="2:154"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</row>
    <row r="696" spans="2:154"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</row>
    <row r="697" spans="2:154"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</row>
    <row r="698" spans="2:154"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</row>
    <row r="699" spans="2:154"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</row>
    <row r="700" spans="2:154"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</row>
    <row r="701" spans="2:154"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</row>
    <row r="702" spans="2:154"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</row>
    <row r="703" spans="2:154"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</row>
    <row r="704" spans="2:154"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</row>
    <row r="705" spans="2:154"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</row>
    <row r="706" spans="2:154"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</row>
    <row r="707" spans="2:154"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</row>
    <row r="708" spans="2:154"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</row>
    <row r="709" spans="2:154"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</row>
    <row r="710" spans="2:154"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</row>
    <row r="711" spans="2:154"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</row>
    <row r="712" spans="2:154"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</row>
    <row r="713" spans="2:154"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</row>
    <row r="714" spans="2:154"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</row>
    <row r="715" spans="2:154"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</row>
    <row r="716" spans="2:154"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</row>
    <row r="717" spans="2:154"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</row>
    <row r="718" spans="2:154"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</row>
    <row r="719" spans="2:154"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</row>
    <row r="720" spans="2:154"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</row>
    <row r="721" spans="2:154"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</row>
    <row r="722" spans="2:154"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</row>
    <row r="723" spans="2:154"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</row>
    <row r="724" spans="2:154"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</row>
    <row r="725" spans="2:154"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</row>
    <row r="726" spans="2:154"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</row>
    <row r="727" spans="2:154"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</row>
    <row r="728" spans="2:154"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</row>
    <row r="729" spans="2:154"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</row>
    <row r="730" spans="2:154"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</row>
    <row r="731" spans="2:154"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</row>
    <row r="732" spans="2:154"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</row>
    <row r="733" spans="2:154"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</row>
    <row r="734" spans="2:154"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</row>
    <row r="735" spans="2:154"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</row>
    <row r="736" spans="2:154"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</row>
    <row r="737" spans="2:154"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</row>
    <row r="738" spans="2:154"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</row>
    <row r="739" spans="2:154"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</row>
    <row r="740" spans="2:154"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</row>
    <row r="741" spans="2:154"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</row>
    <row r="742" spans="2:154"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</row>
    <row r="743" spans="2:154"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</row>
    <row r="744" spans="2:154"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</row>
    <row r="745" spans="2:154"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</row>
    <row r="746" spans="2:154"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</row>
    <row r="747" spans="2:154"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</row>
    <row r="748" spans="2:154"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</row>
    <row r="749" spans="2:154"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</row>
    <row r="750" spans="2:154"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</row>
    <row r="751" spans="2:154"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</row>
    <row r="752" spans="2:154"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</row>
    <row r="753" spans="2:154"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</row>
    <row r="754" spans="2:154"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</row>
    <row r="755" spans="2:154"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</row>
    <row r="756" spans="2:154"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</row>
    <row r="757" spans="2:154"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</row>
    <row r="758" spans="2:154"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</row>
    <row r="759" spans="2:154"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</row>
    <row r="760" spans="2:154"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</row>
    <row r="761" spans="2:154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</row>
    <row r="762" spans="2:154"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</row>
    <row r="763" spans="2:154"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</row>
    <row r="764" spans="2:154"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</row>
    <row r="765" spans="2:154"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</row>
    <row r="766" spans="2:154"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</row>
    <row r="767" spans="2:154"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</row>
    <row r="768" spans="2:154"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</row>
    <row r="769" spans="2:154"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</row>
    <row r="770" spans="2:154"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</row>
    <row r="771" spans="2:154"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</row>
    <row r="772" spans="2:154"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</row>
    <row r="773" spans="2:154"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</row>
    <row r="774" spans="2:154"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</row>
    <row r="775" spans="2:154"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</row>
    <row r="776" spans="2:154"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</row>
    <row r="777" spans="2:154"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</row>
    <row r="778" spans="2:154"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</row>
    <row r="779" spans="2:154"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</row>
    <row r="780" spans="2:154"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</row>
    <row r="781" spans="2:154"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</row>
    <row r="782" spans="2:154"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</row>
    <row r="783" spans="2:154"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</row>
    <row r="784" spans="2:154"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</row>
    <row r="785" spans="2:154"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</row>
    <row r="786" spans="2:154"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</row>
    <row r="787" spans="2:154"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</row>
    <row r="788" spans="2:154"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</row>
    <row r="789" spans="2:154"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</row>
    <row r="790" spans="2:154"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</row>
    <row r="791" spans="2:154"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</row>
    <row r="792" spans="2:154"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</row>
    <row r="793" spans="2:154"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</row>
    <row r="794" spans="2:154"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</row>
    <row r="795" spans="2:154"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</row>
    <row r="796" spans="2:154"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</row>
    <row r="797" spans="2:154"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</row>
    <row r="798" spans="2:154"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</row>
    <row r="799" spans="2:154"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</row>
    <row r="800" spans="2:154"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</row>
    <row r="801" spans="2:154"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</row>
    <row r="802" spans="2:154"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</row>
    <row r="803" spans="2:154"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</row>
    <row r="804" spans="2:154"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</row>
    <row r="805" spans="2:154"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</row>
    <row r="806" spans="2:154"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</row>
    <row r="807" spans="2:154"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</row>
    <row r="808" spans="2:154"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</row>
    <row r="809" spans="2:154"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</row>
    <row r="810" spans="2:154"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</row>
    <row r="811" spans="2:154"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</row>
    <row r="812" spans="2:154"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</row>
    <row r="813" spans="2:154"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</row>
    <row r="814" spans="2:154"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</row>
    <row r="815" spans="2:154"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</row>
    <row r="816" spans="2:154"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</row>
    <row r="817" spans="2:154"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</row>
    <row r="818" spans="2:154"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</row>
    <row r="819" spans="2:154"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</row>
    <row r="820" spans="2:154"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</row>
    <row r="821" spans="2:154"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</row>
    <row r="822" spans="2:154"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</row>
    <row r="823" spans="2:154"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</row>
    <row r="824" spans="2:154"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</row>
    <row r="825" spans="2:154"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</row>
    <row r="826" spans="2:154"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</row>
    <row r="827" spans="2:154"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</row>
    <row r="828" spans="2:154"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</row>
    <row r="829" spans="2:154"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</row>
    <row r="830" spans="2:154"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</row>
    <row r="831" spans="2:154"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</row>
    <row r="832" spans="2:154"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</row>
    <row r="833" spans="2:154"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</row>
    <row r="834" spans="2:154"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</row>
    <row r="835" spans="2:154"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</row>
    <row r="836" spans="2:154"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</row>
    <row r="837" spans="2:154"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</row>
    <row r="838" spans="2:154"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</row>
    <row r="839" spans="2:154"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</row>
    <row r="840" spans="2:154"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</row>
    <row r="841" spans="2:154"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</row>
    <row r="842" spans="2:154"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</row>
    <row r="843" spans="2:154"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</row>
    <row r="844" spans="2:154"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</row>
    <row r="845" spans="2:154"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</row>
    <row r="846" spans="2:154"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</row>
    <row r="847" spans="2:154"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</row>
    <row r="848" spans="2:154"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</row>
    <row r="849" spans="2:154"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</row>
    <row r="850" spans="2:154"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</row>
    <row r="851" spans="2:154"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</row>
    <row r="852" spans="2:154"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</row>
    <row r="853" spans="2:154"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</row>
    <row r="854" spans="2:154"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</row>
    <row r="855" spans="2:154"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</row>
    <row r="856" spans="2:154"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</row>
    <row r="857" spans="2:154"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</row>
    <row r="858" spans="2:154"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</row>
    <row r="859" spans="2:154"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</row>
    <row r="860" spans="2:154"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</row>
    <row r="861" spans="2:154"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</row>
    <row r="862" spans="2:154"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</row>
    <row r="863" spans="2:154"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</row>
    <row r="864" spans="2:154"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</row>
    <row r="865" spans="2:154"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</row>
    <row r="866" spans="2:154"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</row>
    <row r="867" spans="2:154"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</row>
    <row r="868" spans="2:154"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</row>
    <row r="869" spans="2:154"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</row>
    <row r="870" spans="2:154"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</row>
    <row r="871" spans="2:154"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</row>
    <row r="872" spans="2:154"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</row>
    <row r="873" spans="2:154"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</row>
    <row r="874" spans="2:154"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</row>
    <row r="875" spans="2:154"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</row>
    <row r="876" spans="2:154"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</row>
    <row r="877" spans="2:154"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</row>
    <row r="878" spans="2:154"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</row>
    <row r="879" spans="2:154"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</row>
    <row r="880" spans="2:154"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</row>
    <row r="881" spans="2:154"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</row>
    <row r="882" spans="2:154"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</row>
    <row r="883" spans="2:154"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</row>
    <row r="884" spans="2:154"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</row>
    <row r="885" spans="2:154"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</row>
    <row r="886" spans="2:154"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</row>
    <row r="887" spans="2:154"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</row>
    <row r="888" spans="2:154"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</row>
    <row r="889" spans="2:154"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</row>
    <row r="890" spans="2:154"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</row>
    <row r="891" spans="2:154"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</row>
    <row r="892" spans="2:154"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</row>
    <row r="893" spans="2:154"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</row>
    <row r="894" spans="2:154"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</row>
    <row r="895" spans="2:154"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</row>
    <row r="896" spans="2:154"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</row>
    <row r="897" spans="2:154"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</row>
    <row r="898" spans="2:154"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</row>
    <row r="899" spans="2:154"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</row>
    <row r="900" spans="2:154"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</row>
    <row r="901" spans="2:154"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</row>
    <row r="902" spans="2:154"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</row>
    <row r="903" spans="2:154"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</row>
    <row r="904" spans="2:154"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</row>
    <row r="905" spans="2:154"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</row>
    <row r="906" spans="2:154"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</row>
    <row r="907" spans="2:154"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</row>
    <row r="908" spans="2:154"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</row>
    <row r="909" spans="2:154"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</row>
    <row r="910" spans="2:154"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</row>
    <row r="911" spans="2:154"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</row>
    <row r="912" spans="2:154"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</row>
    <row r="913" spans="2:154"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</row>
    <row r="914" spans="2:154"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</row>
    <row r="915" spans="2:154"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</row>
    <row r="916" spans="2:154"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</row>
    <row r="917" spans="2:154"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</row>
    <row r="918" spans="2:154"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</row>
    <row r="919" spans="2:154"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</row>
    <row r="920" spans="2:154"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</row>
    <row r="921" spans="2:154"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</row>
    <row r="922" spans="2:154"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</row>
    <row r="923" spans="2:154"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</row>
    <row r="924" spans="2:154"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</row>
    <row r="925" spans="2:154"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</row>
    <row r="926" spans="2:154"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</row>
    <row r="927" spans="2:154"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</row>
    <row r="928" spans="2:154"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</row>
    <row r="929" spans="2:154"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</row>
    <row r="930" spans="2:154"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</row>
    <row r="931" spans="2:154"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</row>
    <row r="932" spans="2:154"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</row>
    <row r="933" spans="2:154"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</row>
    <row r="934" spans="2:154"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</row>
    <row r="935" spans="2:154"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</row>
    <row r="936" spans="2:154"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</row>
    <row r="937" spans="2:154"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</row>
    <row r="938" spans="2:154"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</row>
    <row r="939" spans="2:154"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</row>
    <row r="940" spans="2:154"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</row>
    <row r="941" spans="2:154"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</row>
    <row r="942" spans="2:154"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</row>
    <row r="943" spans="2:154"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</row>
    <row r="944" spans="2:154"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</row>
    <row r="945" spans="2:154"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</row>
    <row r="946" spans="2:154"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</row>
    <row r="947" spans="2:154"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</row>
    <row r="948" spans="2:154"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</row>
    <row r="949" spans="2:154"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</row>
    <row r="950" spans="2:154"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</row>
    <row r="951" spans="2:154"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</row>
    <row r="952" spans="2:154"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</row>
    <row r="953" spans="2:154"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</row>
    <row r="954" spans="2:154"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</row>
    <row r="955" spans="2:154"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</row>
    <row r="956" spans="2:154"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</row>
    <row r="957" spans="2:154"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</row>
    <row r="958" spans="2:154"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</row>
    <row r="959" spans="2:154"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</row>
    <row r="960" spans="2:154"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</row>
    <row r="961" spans="2:154"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</row>
    <row r="962" spans="2:154"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</row>
    <row r="963" spans="2:154"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</row>
    <row r="964" spans="2:154"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</row>
    <row r="965" spans="2:154"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</row>
    <row r="966" spans="2:154"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</row>
    <row r="967" spans="2:154"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</row>
    <row r="968" spans="2:154"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</row>
    <row r="969" spans="2:154"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</row>
    <row r="970" spans="2:154"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</row>
    <row r="971" spans="2:154"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</row>
    <row r="972" spans="2:154"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</row>
    <row r="973" spans="2:154"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</row>
    <row r="974" spans="2:154"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</row>
    <row r="975" spans="2:154"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</row>
    <row r="976" spans="2:154"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</row>
    <row r="977" spans="2:154"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</row>
    <row r="978" spans="2:154"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</row>
    <row r="979" spans="2:154"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</row>
    <row r="980" spans="2:154"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</row>
    <row r="981" spans="2:154"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</row>
    <row r="982" spans="2:154"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</row>
    <row r="983" spans="2:154"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</row>
    <row r="984" spans="2:154"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</row>
    <row r="985" spans="2:154"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</row>
    <row r="986" spans="2:154"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</row>
    <row r="987" spans="2:154"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</row>
    <row r="988" spans="2:154"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</row>
    <row r="989" spans="2:154"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</row>
    <row r="990" spans="2:154"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</row>
    <row r="991" spans="2:154"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</row>
    <row r="992" spans="2:154"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</row>
    <row r="993" spans="2:154"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</row>
    <row r="994" spans="2:154"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</row>
    <row r="995" spans="2:154"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</row>
    <row r="996" spans="2:154"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</row>
    <row r="997" spans="2:154"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</row>
    <row r="998" spans="2:154"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</row>
    <row r="999" spans="2:154"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</row>
    <row r="1000" spans="2:154"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</row>
    <row r="1001" spans="2:154"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</row>
    <row r="1002" spans="2:154"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</row>
    <row r="1003" spans="2:154"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</row>
    <row r="1004" spans="2:154"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</row>
    <row r="1005" spans="2:154"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</row>
    <row r="1006" spans="2:154"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</row>
    <row r="1007" spans="2:154"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</row>
    <row r="1008" spans="2:154"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</row>
    <row r="1009" spans="2:154"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</row>
    <row r="1010" spans="2:154"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</row>
    <row r="1011" spans="2:154"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</row>
    <row r="1012" spans="2:154"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</row>
    <row r="1013" spans="2:154"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</row>
    <row r="1014" spans="2:154"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</row>
    <row r="1015" spans="2:154"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  <c r="CM1015" s="5"/>
      <c r="CN1015" s="5"/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</row>
    <row r="1016" spans="2:154"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</row>
    <row r="1017" spans="2:154"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  <c r="CM1017" s="5"/>
      <c r="CN1017" s="5"/>
      <c r="CO1017" s="5"/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</row>
    <row r="1018" spans="2:154"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</row>
    <row r="1019" spans="2:154"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  <c r="CM1019" s="5"/>
      <c r="CN1019" s="5"/>
      <c r="CO1019" s="5"/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</row>
    <row r="1020" spans="2:154"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</row>
    <row r="1021" spans="2:154"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</row>
    <row r="1022" spans="2:154"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</row>
    <row r="1023" spans="2:154"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</row>
    <row r="1024" spans="2:154"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  <c r="CM1024" s="5"/>
      <c r="CN1024" s="5"/>
      <c r="CO1024" s="5"/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</row>
    <row r="1025" spans="2:154"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  <c r="CM1025" s="5"/>
      <c r="CN1025" s="5"/>
      <c r="CO1025" s="5"/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</row>
    <row r="1026" spans="2:154"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</row>
    <row r="1027" spans="2:154"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</row>
    <row r="1028" spans="2:154"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</row>
    <row r="1029" spans="2:154"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  <c r="CM1029" s="5"/>
      <c r="CN1029" s="5"/>
      <c r="CO1029" s="5"/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</row>
    <row r="1030" spans="2:154"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</row>
    <row r="1031" spans="2:154"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  <c r="CM1031" s="5"/>
      <c r="CN1031" s="5"/>
      <c r="CO1031" s="5"/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</row>
    <row r="1032" spans="2:154"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</row>
    <row r="1033" spans="2:154"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  <c r="CM1033" s="5"/>
      <c r="CN1033" s="5"/>
      <c r="CO1033" s="5"/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</row>
    <row r="1034" spans="2:154"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  <c r="CM1034" s="5"/>
      <c r="CN1034" s="5"/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</row>
    <row r="1035" spans="2:154"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  <c r="CM1035" s="5"/>
      <c r="CN1035" s="5"/>
      <c r="CO1035" s="5"/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</row>
    <row r="1036" spans="2:154"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  <c r="CM1036" s="5"/>
      <c r="CN1036" s="5"/>
      <c r="CO1036" s="5"/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</row>
    <row r="1037" spans="2:154"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  <c r="CM1037" s="5"/>
      <c r="CN1037" s="5"/>
      <c r="CO1037" s="5"/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</row>
    <row r="1038" spans="2:154"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</row>
    <row r="1039" spans="2:154"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</row>
    <row r="1040" spans="2:154"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</row>
    <row r="1041" spans="2:154"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</row>
    <row r="1042" spans="2:154"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</row>
    <row r="1043" spans="2:154"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</row>
    <row r="1044" spans="2:154"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</row>
    <row r="1045" spans="2:154"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</row>
    <row r="1046" spans="2:154"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</row>
    <row r="1047" spans="2:154"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</row>
    <row r="1048" spans="2:154"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</row>
    <row r="1049" spans="2:154"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</row>
    <row r="1050" spans="2:154"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</row>
    <row r="1051" spans="2:154"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</row>
    <row r="1052" spans="2:154"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</row>
    <row r="1053" spans="2:154"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</row>
    <row r="1054" spans="2:154"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</row>
    <row r="1055" spans="2:154"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</row>
    <row r="1056" spans="2:154"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</row>
    <row r="1057" spans="2:154"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</row>
    <row r="1058" spans="2:154"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</row>
    <row r="1059" spans="2:154"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</row>
    <row r="1060" spans="2:154"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</row>
    <row r="1061" spans="2:154"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</row>
    <row r="1062" spans="2:154"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</row>
    <row r="1063" spans="2:154"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</row>
    <row r="1064" spans="2:154"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</row>
    <row r="1065" spans="2:154"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</row>
    <row r="1066" spans="2:154"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</row>
    <row r="1067" spans="2:154"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</row>
    <row r="1068" spans="2:154"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</row>
    <row r="1069" spans="2:154"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</row>
    <row r="1070" spans="2:154"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</row>
    <row r="1071" spans="2:154"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</row>
    <row r="1072" spans="2:154"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</row>
    <row r="1073" spans="2:154"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</row>
    <row r="1074" spans="2:154"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</row>
    <row r="1075" spans="2:154"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</row>
    <row r="1076" spans="2:154"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</row>
    <row r="1077" spans="2:154"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</row>
    <row r="1078" spans="2:154"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</row>
    <row r="1079" spans="2:154"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</row>
    <row r="1080" spans="2:154"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</row>
    <row r="1081" spans="2:154"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</row>
    <row r="1082" spans="2:154"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 s="5"/>
      <c r="DU1082" s="5"/>
      <c r="DV1082" s="5"/>
      <c r="DW1082" s="5"/>
      <c r="DX1082" s="5"/>
      <c r="DY1082" s="5"/>
      <c r="DZ1082" s="5"/>
      <c r="EA1082" s="5"/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</row>
    <row r="1083" spans="2:154"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 s="5"/>
      <c r="DU1083" s="5"/>
      <c r="DV1083" s="5"/>
      <c r="DW1083" s="5"/>
      <c r="DX1083" s="5"/>
      <c r="DY1083" s="5"/>
      <c r="DZ1083" s="5"/>
      <c r="EA1083" s="5"/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</row>
    <row r="1084" spans="2:154"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</row>
    <row r="1085" spans="2:154"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</row>
    <row r="1086" spans="2:154"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 s="5"/>
      <c r="DU1086" s="5"/>
      <c r="DV1086" s="5"/>
      <c r="DW1086" s="5"/>
      <c r="DX1086" s="5"/>
      <c r="DY1086" s="5"/>
      <c r="DZ1086" s="5"/>
      <c r="EA1086" s="5"/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</row>
    <row r="1087" spans="2:154"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 s="5"/>
      <c r="DU1087" s="5"/>
      <c r="DV1087" s="5"/>
      <c r="DW1087" s="5"/>
      <c r="DX1087" s="5"/>
      <c r="DY1087" s="5"/>
      <c r="DZ1087" s="5"/>
      <c r="EA1087" s="5"/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</row>
    <row r="1088" spans="2:154"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</row>
    <row r="1089" spans="2:154"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</row>
    <row r="1090" spans="2:154"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 s="5"/>
      <c r="DU1090" s="5"/>
      <c r="DV1090" s="5"/>
      <c r="DW1090" s="5"/>
      <c r="DX1090" s="5"/>
      <c r="DY1090" s="5"/>
      <c r="DZ1090" s="5"/>
      <c r="EA1090" s="5"/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</row>
    <row r="1091" spans="2:154"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</row>
    <row r="1092" spans="2:154"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 s="5"/>
      <c r="DU1092" s="5"/>
      <c r="DV1092" s="5"/>
      <c r="DW1092" s="5"/>
      <c r="DX1092" s="5"/>
      <c r="DY1092" s="5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</row>
    <row r="1093" spans="2:154"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</row>
    <row r="1094" spans="2:154"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 s="5"/>
      <c r="DU1094" s="5"/>
      <c r="DV1094" s="5"/>
      <c r="DW1094" s="5"/>
      <c r="DX1094" s="5"/>
      <c r="DY1094" s="5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</row>
    <row r="1095" spans="2:154"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</row>
    <row r="1096" spans="2:154"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 s="5"/>
      <c r="DU1096" s="5"/>
      <c r="DV1096" s="5"/>
      <c r="DW1096" s="5"/>
      <c r="DX1096" s="5"/>
      <c r="DY1096" s="5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</row>
    <row r="1097" spans="2:154"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</row>
    <row r="1098" spans="2:154"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 s="5"/>
      <c r="DU1098" s="5"/>
      <c r="DV1098" s="5"/>
      <c r="DW1098" s="5"/>
      <c r="DX1098" s="5"/>
      <c r="DY1098" s="5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</row>
    <row r="1099" spans="2:154"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 s="5"/>
      <c r="DU1099" s="5"/>
      <c r="DV1099" s="5"/>
      <c r="DW1099" s="5"/>
      <c r="DX1099" s="5"/>
      <c r="DY1099" s="5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</row>
    <row r="1100" spans="2:154"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 s="5"/>
      <c r="DU1100" s="5"/>
      <c r="DV1100" s="5"/>
      <c r="DW1100" s="5"/>
      <c r="DX1100" s="5"/>
      <c r="DY1100" s="5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</row>
    <row r="1101" spans="2:154"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 s="5"/>
      <c r="DU1101" s="5"/>
      <c r="DV1101" s="5"/>
      <c r="DW1101" s="5"/>
      <c r="DX1101" s="5"/>
      <c r="DY1101" s="5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</row>
    <row r="1102" spans="2:154"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 s="5"/>
      <c r="DU1102" s="5"/>
      <c r="DV1102" s="5"/>
      <c r="DW1102" s="5"/>
      <c r="DX1102" s="5"/>
      <c r="DY1102" s="5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</row>
    <row r="1103" spans="2:154"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 s="5"/>
      <c r="DU1103" s="5"/>
      <c r="DV1103" s="5"/>
      <c r="DW1103" s="5"/>
      <c r="DX1103" s="5"/>
      <c r="DY1103" s="5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</row>
    <row r="1104" spans="2:154"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 s="5"/>
      <c r="DU1104" s="5"/>
      <c r="DV1104" s="5"/>
      <c r="DW1104" s="5"/>
      <c r="DX1104" s="5"/>
      <c r="DY1104" s="5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</row>
    <row r="1105" spans="2:154"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 s="5"/>
      <c r="DU1105" s="5"/>
      <c r="DV1105" s="5"/>
      <c r="DW1105" s="5"/>
      <c r="DX1105" s="5"/>
      <c r="DY1105" s="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</row>
    <row r="1106" spans="2:154"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</row>
    <row r="1107" spans="2:154"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 s="5"/>
      <c r="DU1107" s="5"/>
      <c r="DV1107" s="5"/>
      <c r="DW1107" s="5"/>
      <c r="DX1107" s="5"/>
      <c r="DY1107" s="5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</row>
    <row r="1108" spans="2:154"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 s="5"/>
      <c r="DU1108" s="5"/>
      <c r="DV1108" s="5"/>
      <c r="DW1108" s="5"/>
      <c r="DX1108" s="5"/>
      <c r="DY1108" s="5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</row>
    <row r="1109" spans="2:154"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 s="5"/>
      <c r="DU1109" s="5"/>
      <c r="DV1109" s="5"/>
      <c r="DW1109" s="5"/>
      <c r="DX1109" s="5"/>
      <c r="DY1109" s="5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</row>
    <row r="1110" spans="2:154"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 s="5"/>
      <c r="DU1110" s="5"/>
      <c r="DV1110" s="5"/>
      <c r="DW1110" s="5"/>
      <c r="DX1110" s="5"/>
      <c r="DY1110" s="5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</row>
    <row r="1111" spans="2:154"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</row>
    <row r="1112" spans="2:154"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</row>
    <row r="1113" spans="2:154"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 s="5"/>
      <c r="DU1113" s="5"/>
      <c r="DV1113" s="5"/>
      <c r="DW1113" s="5"/>
      <c r="DX1113" s="5"/>
      <c r="DY1113" s="5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</row>
    <row r="1114" spans="2:154"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 s="5"/>
      <c r="DU1114" s="5"/>
      <c r="DV1114" s="5"/>
      <c r="DW1114" s="5"/>
      <c r="DX1114" s="5"/>
      <c r="DY1114" s="5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</row>
    <row r="1115" spans="2:154"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 s="5"/>
      <c r="DU1115" s="5"/>
      <c r="DV1115" s="5"/>
      <c r="DW1115" s="5"/>
      <c r="DX1115" s="5"/>
      <c r="DY1115" s="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</row>
    <row r="1116" spans="2:154"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</row>
    <row r="1117" spans="2:154"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 s="5"/>
      <c r="DU1117" s="5"/>
      <c r="DV1117" s="5"/>
      <c r="DW1117" s="5"/>
      <c r="DX1117" s="5"/>
      <c r="DY1117" s="5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</row>
    <row r="1118" spans="2:154"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 s="5"/>
      <c r="DU1118" s="5"/>
      <c r="DV1118" s="5"/>
      <c r="DW1118" s="5"/>
      <c r="DX1118" s="5"/>
      <c r="DY1118" s="5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</row>
    <row r="1119" spans="2:154"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 s="5"/>
      <c r="DU1119" s="5"/>
      <c r="DV1119" s="5"/>
      <c r="DW1119" s="5"/>
      <c r="DX1119" s="5"/>
      <c r="DY1119" s="5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</row>
    <row r="1120" spans="2:154"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</row>
    <row r="1121" spans="2:154"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</row>
    <row r="1122" spans="2:154"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 s="5"/>
      <c r="DU1122" s="5"/>
      <c r="DV1122" s="5"/>
      <c r="DW1122" s="5"/>
      <c r="DX1122" s="5"/>
      <c r="DY1122" s="5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</row>
    <row r="1123" spans="2:154"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</row>
    <row r="1124" spans="2:154"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 s="5"/>
      <c r="DU1124" s="5"/>
      <c r="DV1124" s="5"/>
      <c r="DW1124" s="5"/>
      <c r="DX1124" s="5"/>
      <c r="DY1124" s="5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</row>
    <row r="1125" spans="2:154"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 s="5"/>
      <c r="DU1125" s="5"/>
      <c r="DV1125" s="5"/>
      <c r="DW1125" s="5"/>
      <c r="DX1125" s="5"/>
      <c r="DY1125" s="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</row>
    <row r="1126" spans="2:154"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 s="5"/>
      <c r="DU1126" s="5"/>
      <c r="DV1126" s="5"/>
      <c r="DW1126" s="5"/>
      <c r="DX1126" s="5"/>
      <c r="DY1126" s="5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</row>
    <row r="1127" spans="2:154"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 s="5"/>
      <c r="DU1127" s="5"/>
      <c r="DV1127" s="5"/>
      <c r="DW1127" s="5"/>
      <c r="DX1127" s="5"/>
      <c r="DY1127" s="5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</row>
    <row r="1128" spans="2:154"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</row>
    <row r="1129" spans="2:154"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 s="5"/>
      <c r="DU1129" s="5"/>
      <c r="DV1129" s="5"/>
      <c r="DW1129" s="5"/>
      <c r="DX1129" s="5"/>
      <c r="DY1129" s="5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</row>
    <row r="1130" spans="2:154"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</row>
    <row r="1131" spans="2:154"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</row>
    <row r="1132" spans="2:154"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 s="5"/>
      <c r="DU1132" s="5"/>
      <c r="DV1132" s="5"/>
      <c r="DW1132" s="5"/>
      <c r="DX1132" s="5"/>
      <c r="DY1132" s="5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</row>
    <row r="1133" spans="2:154"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</row>
    <row r="1134" spans="2:154"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 s="5"/>
      <c r="DU1134" s="5"/>
      <c r="DV1134" s="5"/>
      <c r="DW1134" s="5"/>
      <c r="DX1134" s="5"/>
      <c r="DY1134" s="5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</row>
    <row r="1135" spans="2:154"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</row>
    <row r="1136" spans="2:154"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</row>
    <row r="1137" spans="2:154"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</row>
    <row r="1138" spans="2:154"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 s="5"/>
      <c r="DU1138" s="5"/>
      <c r="DV1138" s="5"/>
      <c r="DW1138" s="5"/>
      <c r="DX1138" s="5"/>
      <c r="DY1138" s="5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</row>
    <row r="1139" spans="2:154"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</row>
    <row r="1140" spans="2:154"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</row>
    <row r="1141" spans="2:154"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 s="5"/>
      <c r="DU1141" s="5"/>
      <c r="DV1141" s="5"/>
      <c r="DW1141" s="5"/>
      <c r="DX1141" s="5"/>
      <c r="DY1141" s="5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</row>
    <row r="1142" spans="2:154"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 s="5"/>
      <c r="DU1142" s="5"/>
      <c r="DV1142" s="5"/>
      <c r="DW1142" s="5"/>
      <c r="DX1142" s="5"/>
      <c r="DY1142" s="5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</row>
    <row r="1143" spans="2:154"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</row>
    <row r="1144" spans="2:154"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</row>
    <row r="1145" spans="2:154"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</row>
    <row r="1146" spans="2:154"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</row>
    <row r="1147" spans="2:154"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</row>
    <row r="1148" spans="2:154"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</row>
    <row r="1149" spans="2:154"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</row>
    <row r="1150" spans="2:154"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</row>
    <row r="1151" spans="2:154"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</row>
    <row r="1152" spans="2:154"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</row>
    <row r="1153" spans="2:154"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</row>
    <row r="1154" spans="2:154"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</row>
    <row r="1155" spans="2:154"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</row>
    <row r="1156" spans="2:154"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</row>
    <row r="1157" spans="2:154"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</row>
    <row r="1158" spans="2:154"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</row>
    <row r="1159" spans="2:154"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</row>
    <row r="1160" spans="2:154"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</row>
    <row r="1161" spans="2:154"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</row>
    <row r="1162" spans="2:154"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 s="5"/>
      <c r="DU1162" s="5"/>
      <c r="DV1162" s="5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</row>
    <row r="1163" spans="2:154"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</row>
    <row r="1164" spans="2:154"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 s="5"/>
      <c r="DU1164" s="5"/>
      <c r="DV1164" s="5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</row>
    <row r="1165" spans="2:154"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 s="5"/>
      <c r="DU1165" s="5"/>
      <c r="DV1165" s="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</row>
    <row r="1166" spans="2:154"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</row>
    <row r="1167" spans="2:154"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 s="5"/>
      <c r="DU1167" s="5"/>
      <c r="DV1167" s="5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</row>
    <row r="1168" spans="2:154"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</row>
    <row r="1169" spans="2:154"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 s="5"/>
      <c r="DU1169" s="5"/>
      <c r="DV1169" s="5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</row>
    <row r="1170" spans="2:154"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</row>
    <row r="1171" spans="2:154"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 s="5"/>
      <c r="DU1171" s="5"/>
      <c r="DV1171" s="5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</row>
    <row r="1172" spans="2:154"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</row>
    <row r="1173" spans="2:154"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 s="5"/>
      <c r="DU1173" s="5"/>
      <c r="DV1173" s="5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</row>
    <row r="1174" spans="2:154"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 s="5"/>
      <c r="DU1174" s="5"/>
      <c r="DV1174" s="5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</row>
    <row r="1175" spans="2:154"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 s="5"/>
      <c r="DU1175" s="5"/>
      <c r="DV1175" s="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</row>
    <row r="1176" spans="2:154"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</row>
    <row r="1177" spans="2:154"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</row>
    <row r="1178" spans="2:154"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 s="5"/>
      <c r="DU1178" s="5"/>
      <c r="DV1178" s="5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</row>
    <row r="1179" spans="2:154"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 s="5"/>
      <c r="DU1179" s="5"/>
      <c r="DV1179" s="5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</row>
    <row r="1180" spans="2:154"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 s="5"/>
      <c r="DU1180" s="5"/>
      <c r="DV1180" s="5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</row>
    <row r="1181" spans="2:154"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 s="5"/>
      <c r="DU1181" s="5"/>
      <c r="DV1181" s="5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</row>
    <row r="1182" spans="2:154"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</row>
    <row r="1183" spans="2:154"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 s="5"/>
      <c r="DU1183" s="5"/>
      <c r="DV1183" s="5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</row>
    <row r="1184" spans="2:154"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 s="5"/>
      <c r="DU1184" s="5"/>
      <c r="DV1184" s="5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</row>
    <row r="1185" spans="2:154"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 s="5"/>
      <c r="DU1185" s="5"/>
      <c r="DV1185" s="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</row>
    <row r="1186" spans="2:154"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</row>
    <row r="1187" spans="2:154"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 s="5"/>
      <c r="DU1187" s="5"/>
      <c r="DV1187" s="5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</row>
    <row r="1188" spans="2:154"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 s="5"/>
      <c r="DU1188" s="5"/>
      <c r="DV1188" s="5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</row>
    <row r="1189" spans="2:154"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 s="5"/>
      <c r="DU1189" s="5"/>
      <c r="DV1189" s="5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</row>
    <row r="1190" spans="2:154"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</row>
    <row r="1191" spans="2:154"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 s="5"/>
      <c r="DU1191" s="5"/>
      <c r="DV1191" s="5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</row>
    <row r="1192" spans="2:154"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 s="5"/>
      <c r="DU1192" s="5"/>
      <c r="DV1192" s="5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</row>
    <row r="1193" spans="2:154"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</row>
    <row r="1194" spans="2:154"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 s="5"/>
      <c r="DU1194" s="5"/>
      <c r="DV1194" s="5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</row>
    <row r="1195" spans="2:154"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 s="5"/>
      <c r="DU1195" s="5"/>
      <c r="DV1195" s="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</row>
    <row r="1196" spans="2:154"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</row>
    <row r="1197" spans="2:154"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 s="5"/>
      <c r="DU1197" s="5"/>
      <c r="DV1197" s="5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</row>
    <row r="1198" spans="2:154"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</row>
    <row r="1199" spans="2:154"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 s="5"/>
      <c r="DU1199" s="5"/>
      <c r="DV1199" s="5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</row>
    <row r="1200" spans="2:154"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 s="5"/>
      <c r="DU1200" s="5"/>
      <c r="DV1200" s="5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</row>
    <row r="1201" spans="2:154"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 s="5"/>
      <c r="DU1201" s="5"/>
      <c r="DV1201" s="5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</row>
    <row r="1202" spans="2:154"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 s="5"/>
      <c r="DU1202" s="5"/>
      <c r="DV1202" s="5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</row>
    <row r="1203" spans="2:154"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</row>
    <row r="1204" spans="2:154"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</row>
    <row r="1205" spans="2:154"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 s="5"/>
      <c r="DV1205" s="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</row>
    <row r="1206" spans="2:154"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 s="5"/>
      <c r="DV1206" s="5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</row>
    <row r="1207" spans="2:154"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 s="5"/>
      <c r="DV1207" s="5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</row>
    <row r="1208" spans="2:154"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</row>
    <row r="1209" spans="2:154"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 s="5"/>
      <c r="DV1209" s="5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</row>
    <row r="1210" spans="2:154"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</row>
    <row r="1211" spans="2:154"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</row>
    <row r="1212" spans="2:154"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</row>
    <row r="1213" spans="2:154"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</row>
    <row r="1214" spans="2:154"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 s="5"/>
      <c r="DV1214" s="5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</row>
    <row r="1215" spans="2:154"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</row>
    <row r="1216" spans="2:154"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 s="5"/>
      <c r="DV1216" s="5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</row>
    <row r="1217" spans="2:154"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</row>
    <row r="1218" spans="2:154"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 s="5"/>
      <c r="DV1218" s="5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</row>
    <row r="1219" spans="2:154"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 s="5"/>
      <c r="DV1219" s="5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</row>
    <row r="1220" spans="2:154"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 s="5"/>
      <c r="DV1220" s="5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</row>
    <row r="1221" spans="2:154"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 s="5"/>
      <c r="DV1221" s="5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</row>
    <row r="1222" spans="2:154"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 s="5"/>
      <c r="DV1222" s="5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</row>
    <row r="1223" spans="2:154"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</row>
    <row r="1224" spans="2:154"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</row>
    <row r="1225" spans="2:154"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 s="5"/>
      <c r="DV1225" s="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</row>
    <row r="1226" spans="2:154"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 s="5"/>
      <c r="DV1226" s="5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</row>
    <row r="1227" spans="2:154"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 s="5"/>
      <c r="DV1227" s="5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</row>
    <row r="1228" spans="2:154"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</row>
    <row r="1229" spans="2:154"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</row>
    <row r="1230" spans="2:154"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 s="5"/>
      <c r="DV1230" s="5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</row>
    <row r="1231" spans="2:154"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 s="5"/>
      <c r="DV1231" s="5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</row>
    <row r="1232" spans="2:154"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 s="5"/>
      <c r="DV1232" s="5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</row>
    <row r="1233" spans="2:154"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 s="5"/>
      <c r="DV1233" s="5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</row>
    <row r="1234" spans="2:154"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</row>
    <row r="1235" spans="2:154"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 s="5"/>
      <c r="DV1235" s="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</row>
    <row r="1236" spans="2:154"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</row>
    <row r="1237" spans="2:154"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 s="5"/>
      <c r="DV1237" s="5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</row>
    <row r="1238" spans="2:154"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 s="5"/>
      <c r="DV1238" s="5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</row>
    <row r="1239" spans="2:154"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</row>
    <row r="1240" spans="2:154"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 s="5"/>
      <c r="DV1240" s="5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</row>
    <row r="1241" spans="2:154"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</row>
    <row r="1242" spans="2:154"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 s="5"/>
      <c r="DV1242" s="5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</row>
    <row r="1243" spans="2:154"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 s="5"/>
      <c r="DV1243" s="5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</row>
    <row r="1244" spans="2:154"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</row>
    <row r="1245" spans="2:154"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 s="5"/>
      <c r="DV1245" s="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</row>
    <row r="1246" spans="2:154"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 s="5"/>
      <c r="DV1246" s="5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</row>
    <row r="1247" spans="2:154"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</row>
    <row r="1248" spans="2:154"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</row>
    <row r="1249" spans="2:154"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</row>
    <row r="1250" spans="2:154"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</row>
    <row r="1251" spans="2:154"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 s="5"/>
      <c r="DV1251" s="5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</row>
    <row r="1252" spans="2:154"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 s="5"/>
      <c r="DV1252" s="5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</row>
    <row r="1253" spans="2:154"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 s="5"/>
      <c r="DV1253" s="5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</row>
    <row r="1254" spans="2:154"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 s="5"/>
      <c r="DV1254" s="5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</row>
    <row r="1255" spans="2:154"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 s="5"/>
      <c r="DV1255" s="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</row>
    <row r="1256" spans="2:154"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 s="5"/>
      <c r="DV1256" s="5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</row>
    <row r="1257" spans="2:154"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</row>
    <row r="1258" spans="2:154"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 s="5"/>
      <c r="DV1258" s="5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</row>
    <row r="1259" spans="2:154"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 s="5"/>
      <c r="DV1259" s="5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</row>
    <row r="1260" spans="2:154"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 s="5"/>
      <c r="DV1260" s="5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</row>
    <row r="1261" spans="2:154"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 s="5"/>
      <c r="DV1261" s="5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</row>
    <row r="1262" spans="2:154"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</row>
    <row r="1263" spans="2:154"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 s="5"/>
      <c r="DV1263" s="5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</row>
    <row r="1264" spans="2:154"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</row>
    <row r="1265" spans="2:154"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</row>
    <row r="1266" spans="2:154"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 s="5"/>
      <c r="DV1266" s="5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</row>
    <row r="1267" spans="2:154"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 s="5"/>
      <c r="DV1267" s="5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</row>
    <row r="1268" spans="2:154"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 s="5"/>
      <c r="DV1268" s="5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</row>
    <row r="1269" spans="2:154"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 s="5"/>
      <c r="DV1269" s="5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</row>
    <row r="1270" spans="2:154"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 s="5"/>
      <c r="DV1270" s="5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</row>
    <row r="1271" spans="2:154"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 s="5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</row>
    <row r="1272" spans="2:154"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 s="5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</row>
    <row r="1273" spans="2:154"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 s="5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</row>
    <row r="1274" spans="2:154"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</row>
    <row r="1275" spans="2:154"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</row>
    <row r="1276" spans="2:154"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 s="5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</row>
    <row r="1277" spans="2:154"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</row>
    <row r="1278" spans="2:154"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 s="5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</row>
    <row r="1279" spans="2:154"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 s="5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</row>
    <row r="1280" spans="2:154"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 s="5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</row>
    <row r="1281" spans="2:154"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 s="5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</row>
    <row r="1282" spans="2:154"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 s="5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</row>
    <row r="1283" spans="2:154"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</row>
    <row r="1284" spans="2:154"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</row>
    <row r="1285" spans="2:154"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 s="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</row>
    <row r="1286" spans="2:154"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</row>
    <row r="1287" spans="2:154"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 s="5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</row>
    <row r="1288" spans="2:154"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</row>
    <row r="1289" spans="2:154"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</row>
    <row r="1290" spans="2:154"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 s="5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</row>
    <row r="1291" spans="2:154"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</row>
    <row r="1292" spans="2:154"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 s="5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</row>
    <row r="1293" spans="2:154"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</row>
    <row r="1294" spans="2:154"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 s="5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</row>
    <row r="1295" spans="2:154"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 s="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</row>
    <row r="1296" spans="2:154"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 s="5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</row>
    <row r="1297" spans="2:154"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</row>
    <row r="1298" spans="2:154"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</row>
    <row r="1299" spans="2:154"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 s="5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</row>
    <row r="1300" spans="2:154"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</row>
    <row r="1301" spans="2:154"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 s="5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</row>
    <row r="1302" spans="2:154"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</row>
    <row r="1303" spans="2:154"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</row>
    <row r="1304" spans="2:154"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</row>
    <row r="1305" spans="2:154"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</row>
    <row r="1306" spans="2:154"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</row>
    <row r="1307" spans="2:154"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</row>
    <row r="1308" spans="2:154"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</row>
    <row r="1309" spans="2:154"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</row>
    <row r="1310" spans="2:154"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</row>
    <row r="1311" spans="2:154"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</row>
    <row r="1312" spans="2:154"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</row>
    <row r="1313" spans="2:154"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</row>
    <row r="1314" spans="2:154"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</row>
    <row r="1315" spans="2:154"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</row>
    <row r="1316" spans="2:154"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</row>
    <row r="1317" spans="2:154"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</row>
    <row r="1318" spans="2:154"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</row>
    <row r="1319" spans="2:154"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</row>
    <row r="1320" spans="2:154"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</row>
    <row r="1321" spans="2:154"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</row>
    <row r="1322" spans="2:154"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</row>
    <row r="1323" spans="2:154"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</row>
    <row r="1324" spans="2:154"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</row>
    <row r="1325" spans="2:154"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</row>
    <row r="1326" spans="2:154"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</row>
    <row r="1327" spans="2:154"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</row>
    <row r="1328" spans="2:154"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</row>
    <row r="1329" spans="2:154"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</row>
    <row r="1330" spans="2:154"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</row>
    <row r="1331" spans="2:154"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</row>
    <row r="1332" spans="2:154"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</row>
    <row r="1333" spans="2:154"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</row>
    <row r="1334" spans="2:154"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</row>
    <row r="1335" spans="2:154"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</row>
    <row r="1336" spans="2:154"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</row>
    <row r="1337" spans="2:154"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</row>
    <row r="1338" spans="2:154"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</row>
    <row r="1339" spans="2:154"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</row>
    <row r="1340" spans="2:154"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</row>
    <row r="1341" spans="2:154"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</row>
    <row r="1342" spans="2:154"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</row>
    <row r="1343" spans="2:154"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</row>
    <row r="1344" spans="2:154"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</row>
    <row r="1345" spans="2:154"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</row>
    <row r="1346" spans="2:154"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</row>
    <row r="1347" spans="2:154"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</row>
    <row r="1348" spans="2:154"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</row>
    <row r="1349" spans="2:154"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</row>
    <row r="1350" spans="2:154"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</row>
    <row r="1351" spans="2:154"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</row>
    <row r="1352" spans="2:154"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</row>
    <row r="1353" spans="2:154"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</row>
    <row r="1354" spans="2:154"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</row>
    <row r="1355" spans="2:154"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</row>
    <row r="1356" spans="2:154"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</row>
    <row r="1357" spans="2:154"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</row>
    <row r="1358" spans="2:154"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</row>
    <row r="1359" spans="2:154"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</row>
    <row r="1360" spans="2:154"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</row>
    <row r="1361" spans="2:154"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</row>
    <row r="1362" spans="2:154"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</row>
    <row r="1363" spans="2:154"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</row>
    <row r="1364" spans="2:154"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</row>
    <row r="1365" spans="2:154"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</row>
    <row r="1366" spans="2:154"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</row>
    <row r="1367" spans="2:154"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</row>
    <row r="1368" spans="2:154"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</row>
    <row r="1369" spans="2:154"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</row>
    <row r="1370" spans="2:154"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</row>
    <row r="1371" spans="2:154"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</row>
    <row r="1372" spans="2:154"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</row>
    <row r="1373" spans="2:154"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</row>
    <row r="1374" spans="2:154"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</row>
    <row r="1375" spans="2:154"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</row>
    <row r="1376" spans="2:154"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</row>
    <row r="1377" spans="2:154"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</row>
    <row r="1378" spans="2:154"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</row>
    <row r="1379" spans="2:154"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</row>
    <row r="1380" spans="2:154"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</row>
    <row r="1381" spans="2:154"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</row>
    <row r="1382" spans="2:154"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</row>
    <row r="1383" spans="2:154"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</row>
    <row r="1384" spans="2:154"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</row>
    <row r="1385" spans="2:154"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</row>
    <row r="1386" spans="2:154"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</row>
    <row r="1387" spans="2:154"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</row>
    <row r="1388" spans="2:154"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</row>
    <row r="1389" spans="2:154"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</row>
    <row r="1390" spans="2:154"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</row>
    <row r="1391" spans="2:154"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</row>
    <row r="1392" spans="2:154"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</row>
    <row r="1393" spans="2:154"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</row>
    <row r="1394" spans="2:154"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</row>
    <row r="1395" spans="2:154"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</row>
    <row r="1396" spans="2:154"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</row>
    <row r="1397" spans="2:154"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</row>
    <row r="1398" spans="2:154"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</row>
    <row r="1399" spans="2:154"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</row>
    <row r="1400" spans="2:154"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</row>
    <row r="1401" spans="2:154"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</row>
    <row r="1402" spans="2:154"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</row>
    <row r="1403" spans="2:154"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</row>
    <row r="1404" spans="2:154"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</row>
  </sheetData>
  <conditionalFormatting sqref="BC2">
    <cfRule type="containsText" dxfId="292" priority="2" operator="containsText" text="x">
      <formula>NOT(ISERROR(SEARCH("x",BC2)))</formula>
    </cfRule>
  </conditionalFormatting>
  <conditionalFormatting sqref="B2:NB2">
    <cfRule type="containsText" dxfId="291" priority="1" operator="containsText" text="x">
      <formula>NOT(ISERROR(SEARCH("x",B2)))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AA638"/>
  <sheetViews>
    <sheetView showGridLines="0" zoomScale="85" zoomScaleNormal="85" zoomScalePageLayoutView="85" workbookViewId="0">
      <pane xSplit="4" ySplit="2" topLeftCell="F3" activePane="bottomRight" state="frozen"/>
      <selection pane="topRight" activeCell="E1" sqref="E1"/>
      <selection pane="bottomLeft" activeCell="A3" sqref="A3"/>
      <selection pane="bottomRight" activeCell="A43" sqref="A43"/>
    </sheetView>
  </sheetViews>
  <sheetFormatPr baseColWidth="10" defaultColWidth="10.85546875" defaultRowHeight="15"/>
  <cols>
    <col min="1" max="1" width="38" style="1" bestFit="1" customWidth="1"/>
    <col min="2" max="2" width="14.28515625" style="1" hidden="1" customWidth="1"/>
    <col min="3" max="3" width="14.42578125" style="1" hidden="1" customWidth="1"/>
    <col min="4" max="4" width="14" style="1" hidden="1" customWidth="1"/>
    <col min="5" max="16" width="20.85546875" style="1" customWidth="1"/>
    <col min="17" max="17" width="14.140625" style="1" customWidth="1"/>
    <col min="18" max="16384" width="10.85546875" style="1"/>
  </cols>
  <sheetData>
    <row r="1" spans="1:27">
      <c r="E1" s="41"/>
      <c r="F1" s="41"/>
    </row>
    <row r="2" spans="1:27">
      <c r="A2" s="2" t="s">
        <v>269</v>
      </c>
      <c r="E2" s="4">
        <v>40</v>
      </c>
      <c r="F2" s="4">
        <v>45</v>
      </c>
      <c r="G2" s="4">
        <v>55</v>
      </c>
      <c r="H2" s="4">
        <v>60</v>
      </c>
      <c r="I2" s="4">
        <v>70</v>
      </c>
      <c r="J2" s="4">
        <v>70</v>
      </c>
      <c r="K2" s="4">
        <v>75</v>
      </c>
      <c r="L2" s="4">
        <v>75</v>
      </c>
      <c r="M2" s="4">
        <v>80</v>
      </c>
      <c r="N2" s="4">
        <v>80</v>
      </c>
      <c r="O2" s="4">
        <v>85</v>
      </c>
      <c r="P2" s="4">
        <v>80</v>
      </c>
    </row>
    <row r="3" spans="1:27" s="25" customFormat="1">
      <c r="A3" s="25" t="s">
        <v>267</v>
      </c>
      <c r="B3" s="76"/>
      <c r="C3" s="76"/>
      <c r="D3" s="76"/>
      <c r="E3" s="76">
        <v>5262826.78</v>
      </c>
      <c r="F3" s="76">
        <f t="shared" ref="F3:P3" si="0">(E3+E20)+(F2*75000)</f>
        <v>6034792.7315540202</v>
      </c>
      <c r="G3" s="76">
        <f t="shared" si="0"/>
        <v>7174938.4674451342</v>
      </c>
      <c r="H3" s="76">
        <f t="shared" si="0"/>
        <v>8126159.4733805601</v>
      </c>
      <c r="I3" s="76">
        <f t="shared" si="0"/>
        <v>9356899.3539526016</v>
      </c>
      <c r="J3" s="76">
        <f t="shared" si="0"/>
        <v>9978905.9533754289</v>
      </c>
      <c r="K3" s="76">
        <f t="shared" si="0"/>
        <v>10668263.370269828</v>
      </c>
      <c r="L3" s="76">
        <f t="shared" si="0"/>
        <v>11016659.379400603</v>
      </c>
      <c r="M3" s="76">
        <f t="shared" si="0"/>
        <v>11567736.079532556</v>
      </c>
      <c r="N3" s="76">
        <f t="shared" si="0"/>
        <v>11846246.06338951</v>
      </c>
      <c r="O3" s="76">
        <f t="shared" si="0"/>
        <v>12362002.896493552</v>
      </c>
      <c r="P3" s="76">
        <f t="shared" si="0"/>
        <v>12247662.487486105</v>
      </c>
    </row>
    <row r="4" spans="1:27">
      <c r="A4" s="2" t="s">
        <v>0</v>
      </c>
      <c r="B4" s="21" t="s">
        <v>120</v>
      </c>
      <c r="C4" s="21" t="s">
        <v>121</v>
      </c>
      <c r="D4" s="21" t="s">
        <v>122</v>
      </c>
      <c r="E4" s="23" t="s">
        <v>125</v>
      </c>
      <c r="F4" s="23" t="s">
        <v>126</v>
      </c>
      <c r="G4" s="23" t="s">
        <v>127</v>
      </c>
      <c r="H4" s="23" t="s">
        <v>128</v>
      </c>
      <c r="I4" s="23" t="s">
        <v>129</v>
      </c>
      <c r="J4" s="23" t="s">
        <v>130</v>
      </c>
      <c r="K4" s="23" t="s">
        <v>131</v>
      </c>
      <c r="L4" s="23" t="s">
        <v>120</v>
      </c>
      <c r="M4" s="23" t="s">
        <v>121</v>
      </c>
      <c r="N4" s="23" t="s">
        <v>122</v>
      </c>
      <c r="O4" s="23" t="s">
        <v>123</v>
      </c>
      <c r="P4" s="23" t="s">
        <v>124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s="17" t="s">
        <v>119</v>
      </c>
      <c r="B5" s="22" t="s">
        <v>133</v>
      </c>
      <c r="C5" s="22" t="s">
        <v>134</v>
      </c>
      <c r="D5" s="22" t="s">
        <v>135</v>
      </c>
      <c r="E5" s="24" t="s">
        <v>136</v>
      </c>
      <c r="F5" s="24" t="s">
        <v>137</v>
      </c>
      <c r="G5" s="24" t="s">
        <v>138</v>
      </c>
      <c r="H5" s="24" t="s">
        <v>139</v>
      </c>
      <c r="I5" s="24" t="s">
        <v>140</v>
      </c>
      <c r="J5" s="24" t="s">
        <v>141</v>
      </c>
      <c r="K5" s="24" t="s">
        <v>142</v>
      </c>
      <c r="L5" s="24" t="s">
        <v>143</v>
      </c>
      <c r="M5" s="24" t="s">
        <v>218</v>
      </c>
      <c r="N5" s="24" t="s">
        <v>219</v>
      </c>
      <c r="O5" s="24" t="s">
        <v>220</v>
      </c>
      <c r="P5" s="24" t="s">
        <v>221</v>
      </c>
    </row>
    <row r="6" spans="1:27" s="2" customFormat="1">
      <c r="A6" s="1" t="s">
        <v>132</v>
      </c>
      <c r="B6" s="5">
        <f>'Saldo Bancos'!W7+'Saldo Bancos'!W10+'Saldo Bancos'!W11+'Saldo Bancos'!W12+'Saldo Bancos'!W15+'Saldo Bancos'!W16</f>
        <v>628115.74</v>
      </c>
      <c r="C6" s="5">
        <f>+B40</f>
        <v>332563.74</v>
      </c>
      <c r="D6" s="5">
        <f t="shared" ref="D6:L6" si="1">+C40</f>
        <v>-59988.260000000009</v>
      </c>
      <c r="E6" s="5">
        <v>8757716.9299999978</v>
      </c>
      <c r="F6" s="5">
        <f t="shared" si="1"/>
        <v>10454199.225554017</v>
      </c>
      <c r="G6" s="5">
        <f t="shared" si="1"/>
        <v>12349735.767445132</v>
      </c>
      <c r="H6" s="5">
        <f t="shared" si="1"/>
        <v>14371080.059380557</v>
      </c>
      <c r="I6" s="5">
        <f t="shared" si="1"/>
        <v>16296487.415952599</v>
      </c>
      <c r="J6" s="5">
        <f t="shared" si="1"/>
        <v>18235393.657375425</v>
      </c>
      <c r="K6" s="5">
        <f t="shared" si="1"/>
        <v>19997483.202269822</v>
      </c>
      <c r="L6" s="5">
        <f t="shared" si="1"/>
        <v>21654093.8114006</v>
      </c>
      <c r="M6" s="5">
        <f>+L40</f>
        <v>23278457.241532549</v>
      </c>
      <c r="N6" s="5">
        <f>+M40</f>
        <v>25005426.723389499</v>
      </c>
      <c r="O6" s="5">
        <f>+N40</f>
        <v>26595883.918493539</v>
      </c>
      <c r="P6" s="5">
        <f>+O40</f>
        <v>28174495.115486093</v>
      </c>
    </row>
    <row r="7" spans="1:27">
      <c r="A7" s="1" t="s">
        <v>10</v>
      </c>
      <c r="B7" s="5">
        <f>IFERROR(VLOOKUP(B5,'Vecimiento Cuotas'!$K$6:$M$17,3,0),0)</f>
        <v>0</v>
      </c>
      <c r="C7" s="5">
        <f>IFERROR(VLOOKUP(C5,'Vecimiento Cuotas'!$K$6:$M$17,3,0),0)</f>
        <v>0</v>
      </c>
      <c r="D7" s="5">
        <f>IFERROR(VLOOKUP(D5,'Vecimiento Cuotas'!$K$6:$M$17,3,0),0)</f>
        <v>0</v>
      </c>
      <c r="E7" s="5">
        <f>IFERROR(VLOOKUP(E5,'Vecimiento Cuotas'!$K$6:$M$17,3,0),0)</f>
        <v>1727764.6199999999</v>
      </c>
      <c r="F7" s="5">
        <f>IFERROR(VLOOKUP(F5,'Vecimiento Cuotas'!$K$6:$M$17,3,0),0)</f>
        <v>1941617.36</v>
      </c>
      <c r="G7" s="5">
        <f>IFERROR(VLOOKUP(G5,'Vecimiento Cuotas'!$K$6:$M$17,3,0),0)</f>
        <v>1948209.9500000002</v>
      </c>
      <c r="H7" s="5">
        <f>IFERROR(VLOOKUP(H5,'Vecimiento Cuotas'!$K$6:$M$17,3,0),0)</f>
        <v>1951968.4799999997</v>
      </c>
      <c r="I7" s="5">
        <f>IFERROR(VLOOKUP(I5,'Vecimiento Cuotas'!$K$6:$M$17,3,0),0)</f>
        <v>1953051.52</v>
      </c>
      <c r="J7" s="5">
        <f>IFERROR(VLOOKUP(J5,'Vecimiento Cuotas'!$K$6:$M$17,3,0),0)</f>
        <v>1955788.3999999997</v>
      </c>
      <c r="K7" s="5">
        <f>IFERROR(VLOOKUP(K5,'Vecimiento Cuotas'!$K$6:$M$17,3,0),0)</f>
        <v>2044549.6100000003</v>
      </c>
      <c r="L7" s="5">
        <f>IFERROR(VLOOKUP(L5,'Vecimiento Cuotas'!$K$6:$M$17,3,0),0)</f>
        <v>1956123.45</v>
      </c>
      <c r="M7" s="5">
        <f>IFERROR(VLOOKUP(M5,'Vecimiento Cuotas'!$K$6:$M$17,3,0),0)</f>
        <v>1956100.6600000001</v>
      </c>
      <c r="N7" s="5">
        <f>IFERROR(VLOOKUP(N5,'Vecimiento Cuotas'!$K$6:$M$17,3,0),0)</f>
        <v>1955682.02</v>
      </c>
      <c r="O7" s="5">
        <f>IFERROR(VLOOKUP(O5,'Vecimiento Cuotas'!$K$6:$M$17,3,0),0)</f>
        <v>1955321.8499999999</v>
      </c>
      <c r="P7" s="5">
        <f>IFERROR(VLOOKUP(P5,'Vecimiento Cuotas'!$K$6:$M$17,3,0),0)</f>
        <v>1989111.37</v>
      </c>
    </row>
    <row r="8" spans="1:27">
      <c r="A8" s="1" t="s">
        <v>5</v>
      </c>
      <c r="B8" s="5">
        <v>50000</v>
      </c>
      <c r="C8" s="5">
        <f>-C18*0.4</f>
        <v>0</v>
      </c>
      <c r="D8" s="5">
        <f t="shared" ref="D8:L8" si="2">-D18*0.4</f>
        <v>0</v>
      </c>
      <c r="E8" s="5">
        <f t="shared" si="2"/>
        <v>46832.184000000008</v>
      </c>
      <c r="F8" s="5">
        <f t="shared" si="2"/>
        <v>52151.036</v>
      </c>
      <c r="G8" s="5">
        <f t="shared" si="2"/>
        <v>50057.776000000005</v>
      </c>
      <c r="H8" s="5">
        <f t="shared" si="2"/>
        <v>52867.336000000003</v>
      </c>
      <c r="I8" s="5">
        <f t="shared" si="2"/>
        <v>52101.252000000008</v>
      </c>
      <c r="J8" s="5">
        <f t="shared" si="2"/>
        <v>53370.847999999998</v>
      </c>
      <c r="K8" s="5">
        <f t="shared" si="2"/>
        <v>52223.340000000004</v>
      </c>
      <c r="L8" s="5">
        <f t="shared" si="2"/>
        <v>53224.48000000001</v>
      </c>
      <c r="M8" s="5">
        <f>-M18*0.4</f>
        <v>53094.108000000007</v>
      </c>
      <c r="N8" s="5">
        <f>-N18*0.4</f>
        <v>51987.771999999997</v>
      </c>
      <c r="O8" s="5">
        <f>-O18*0.4</f>
        <v>52913.495999999999</v>
      </c>
      <c r="P8" s="5">
        <f>-P18*0.4</f>
        <v>51754.44</v>
      </c>
    </row>
    <row r="9" spans="1:27">
      <c r="A9" s="1" t="s">
        <v>34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</row>
    <row r="10" spans="1:27" s="19" customFormat="1">
      <c r="A10" s="19" t="s">
        <v>270</v>
      </c>
      <c r="B10" s="20"/>
      <c r="C10" s="20"/>
      <c r="D10" s="20"/>
      <c r="E10" s="20">
        <f t="shared" ref="E10:P10" si="3">+E2*75000</f>
        <v>3000000</v>
      </c>
      <c r="F10" s="20">
        <f t="shared" si="3"/>
        <v>3375000</v>
      </c>
      <c r="G10" s="20">
        <f t="shared" si="3"/>
        <v>4125000</v>
      </c>
      <c r="H10" s="20">
        <f t="shared" si="3"/>
        <v>4500000</v>
      </c>
      <c r="I10" s="20">
        <f t="shared" si="3"/>
        <v>5250000</v>
      </c>
      <c r="J10" s="20">
        <f t="shared" si="3"/>
        <v>5250000</v>
      </c>
      <c r="K10" s="20">
        <f t="shared" si="3"/>
        <v>5625000</v>
      </c>
      <c r="L10" s="20">
        <f t="shared" si="3"/>
        <v>5625000</v>
      </c>
      <c r="M10" s="20">
        <f t="shared" si="3"/>
        <v>6000000</v>
      </c>
      <c r="N10" s="20">
        <f t="shared" si="3"/>
        <v>6000000</v>
      </c>
      <c r="O10" s="20">
        <f t="shared" si="3"/>
        <v>6375000</v>
      </c>
      <c r="P10" s="20">
        <f t="shared" si="3"/>
        <v>6000000</v>
      </c>
    </row>
    <row r="11" spans="1:27" hidden="1">
      <c r="A11" s="19" t="s">
        <v>17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27">
      <c r="A12" s="2" t="s">
        <v>115</v>
      </c>
      <c r="B12" s="7">
        <f t="shared" ref="B12:P12" si="4">SUM(B6:B11)</f>
        <v>678115.74</v>
      </c>
      <c r="C12" s="7">
        <f t="shared" si="4"/>
        <v>332563.74</v>
      </c>
      <c r="D12" s="7">
        <f t="shared" si="4"/>
        <v>-59988.260000000009</v>
      </c>
      <c r="E12" s="7">
        <f t="shared" si="4"/>
        <v>13532313.733999997</v>
      </c>
      <c r="F12" s="7">
        <f t="shared" si="4"/>
        <v>15822967.621554017</v>
      </c>
      <c r="G12" s="7">
        <f t="shared" si="4"/>
        <v>18473003.493445132</v>
      </c>
      <c r="H12" s="7">
        <f t="shared" si="4"/>
        <v>20875915.875380557</v>
      </c>
      <c r="I12" s="7">
        <f t="shared" si="4"/>
        <v>23551640.1879526</v>
      </c>
      <c r="J12" s="7">
        <f t="shared" si="4"/>
        <v>25494552.905375425</v>
      </c>
      <c r="K12" s="7">
        <f t="shared" si="4"/>
        <v>27719256.152269822</v>
      </c>
      <c r="L12" s="7">
        <f t="shared" si="4"/>
        <v>29288441.741400599</v>
      </c>
      <c r="M12" s="7">
        <f t="shared" si="4"/>
        <v>31287652.009532548</v>
      </c>
      <c r="N12" s="7">
        <f t="shared" si="4"/>
        <v>33013096.515389498</v>
      </c>
      <c r="O12" s="7">
        <f t="shared" si="4"/>
        <v>34979119.26449354</v>
      </c>
      <c r="P12" s="7">
        <f t="shared" si="4"/>
        <v>36215360.925486095</v>
      </c>
    </row>
    <row r="13" spans="1:27">
      <c r="A13" s="1" t="s">
        <v>144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</row>
    <row r="14" spans="1:27">
      <c r="A14" s="1" t="s">
        <v>145</v>
      </c>
      <c r="B14" s="5">
        <f>-IFERROR(VLOOKUP(B5,'Pago COFIDE'!$H$4:$I$20,2,0),0)</f>
        <v>0</v>
      </c>
      <c r="C14" s="5">
        <f>-IFERROR(VLOOKUP(C5,'Pago COFIDE'!$H$4:$I$20,2,0),0)</f>
        <v>0</v>
      </c>
      <c r="D14" s="5">
        <f>-IFERROR(VLOOKUP(D5,'Pago COFIDE'!$H$4:$I$20,2,0),0)</f>
        <v>0</v>
      </c>
      <c r="E14" s="5">
        <f>-IFERROR(VLOOKUP(E5,'Pago COFIDE'!$H$4:$I$20,2,0),0)</f>
        <v>0</v>
      </c>
      <c r="F14" s="5">
        <f>-IFERROR(VLOOKUP(F5,'Pago COFIDE'!$H$4:$I$20,2,0),0)</f>
        <v>0</v>
      </c>
      <c r="G14" s="5">
        <f>-IFERROR(VLOOKUP(G5,'Pago COFIDE'!$H$4:$I$20,2,0),0)</f>
        <v>0</v>
      </c>
      <c r="H14" s="5">
        <f>-IFERROR(VLOOKUP(H5,'Pago COFIDE'!$H$4:$I$20,2,0),0)</f>
        <v>0</v>
      </c>
      <c r="I14" s="5">
        <f>-IFERROR(VLOOKUP(I5,'Pago COFIDE'!$H$4:$I$20,2,0),0)</f>
        <v>0</v>
      </c>
      <c r="J14" s="5">
        <f>-IFERROR(VLOOKUP(J5,'Pago COFIDE'!$H$4:$I$20,2,0),0)</f>
        <v>0</v>
      </c>
      <c r="K14" s="5">
        <f>-IFERROR(VLOOKUP(K5,'Pago COFIDE'!$H$4:$I$20,2,0),0)</f>
        <v>0</v>
      </c>
      <c r="L14" s="5">
        <f>-IFERROR(VLOOKUP(L5,'Pago COFIDE'!$H$4:$I$20,2,0),0)</f>
        <v>0</v>
      </c>
      <c r="M14" s="5">
        <f>-IFERROR(VLOOKUP(M5,'Pago COFIDE'!$H$4:$I$20,2,0),0)</f>
        <v>0</v>
      </c>
      <c r="N14" s="5">
        <f>-IFERROR(VLOOKUP(N5,'Pago COFIDE'!$H$4:$I$20,2,0),0)</f>
        <v>0</v>
      </c>
      <c r="O14" s="5">
        <f>-IFERROR(VLOOKUP(O5,'Pago COFIDE'!$H$4:$I$20,2,0),0)</f>
        <v>0</v>
      </c>
      <c r="P14" s="5">
        <f>-IFERROR(VLOOKUP(P5,'Pago COFIDE'!$H$4:$I$20,2,0),0)</f>
        <v>0</v>
      </c>
    </row>
    <row r="15" spans="1:27">
      <c r="A15" s="1" t="s">
        <v>1</v>
      </c>
      <c r="B15" s="5">
        <v>-48000</v>
      </c>
      <c r="C15" s="5">
        <v>-95000</v>
      </c>
      <c r="D15" s="5">
        <v>-95000</v>
      </c>
      <c r="E15" s="5">
        <v>-130000</v>
      </c>
      <c r="F15" s="5">
        <v>-130000</v>
      </c>
      <c r="G15" s="5">
        <v>-130000</v>
      </c>
      <c r="H15" s="5">
        <v>-130000</v>
      </c>
      <c r="I15" s="5">
        <v>-130000</v>
      </c>
      <c r="J15" s="5">
        <v>-130000</v>
      </c>
      <c r="K15" s="5">
        <v>-130000</v>
      </c>
      <c r="L15" s="5">
        <v>-130000</v>
      </c>
      <c r="M15" s="5">
        <v>-130000</v>
      </c>
      <c r="N15" s="5">
        <v>-130000</v>
      </c>
      <c r="O15" s="5">
        <v>-130000</v>
      </c>
      <c r="P15" s="5">
        <v>-130000</v>
      </c>
    </row>
    <row r="16" spans="1:27">
      <c r="A16" s="1" t="s">
        <v>7</v>
      </c>
      <c r="B16" s="5">
        <v>-220000</v>
      </c>
      <c r="C16" s="5">
        <v>-220000</v>
      </c>
      <c r="D16" s="5">
        <v>-220000</v>
      </c>
      <c r="E16" s="5">
        <v>-220000</v>
      </c>
      <c r="F16" s="5">
        <v>-220000</v>
      </c>
      <c r="G16" s="5">
        <v>-220000</v>
      </c>
      <c r="H16" s="5">
        <v>-220000</v>
      </c>
      <c r="I16" s="5">
        <f>-220000-130000</f>
        <v>-350000</v>
      </c>
      <c r="J16" s="5">
        <v>-220000</v>
      </c>
      <c r="K16" s="5">
        <v>-450000</v>
      </c>
      <c r="L16" s="5">
        <v>-220000</v>
      </c>
      <c r="M16" s="5">
        <v>-220000</v>
      </c>
      <c r="N16" s="5">
        <v>-220000</v>
      </c>
      <c r="O16" s="5">
        <f>-220000-130000</f>
        <v>-350000</v>
      </c>
      <c r="P16" s="5">
        <v>-450000</v>
      </c>
    </row>
    <row r="17" spans="1:16">
      <c r="A17" s="1" t="s">
        <v>8</v>
      </c>
      <c r="B17" s="5">
        <f>-69552-8000</f>
        <v>-77552</v>
      </c>
      <c r="C17" s="5">
        <f>-69552-8000</f>
        <v>-77552</v>
      </c>
      <c r="D17" s="5">
        <f>-69552-8000</f>
        <v>-77552</v>
      </c>
      <c r="E17" s="5">
        <v>-8000</v>
      </c>
      <c r="F17" s="5">
        <v>-8000</v>
      </c>
      <c r="G17" s="5">
        <f>-78000</f>
        <v>-78000</v>
      </c>
      <c r="H17" s="5">
        <v>-78000</v>
      </c>
      <c r="I17" s="5">
        <v>-78000</v>
      </c>
      <c r="J17" s="5">
        <v>-78000</v>
      </c>
      <c r="K17" s="5">
        <v>-78000</v>
      </c>
      <c r="L17" s="5">
        <v>-78000</v>
      </c>
      <c r="M17" s="5">
        <v>-78000</v>
      </c>
      <c r="N17" s="5">
        <v>-78000</v>
      </c>
      <c r="O17" s="5">
        <v>-78000</v>
      </c>
      <c r="P17" s="5">
        <v>-8000</v>
      </c>
    </row>
    <row r="18" spans="1:16">
      <c r="A18" s="1" t="s">
        <v>117</v>
      </c>
      <c r="B18" s="5">
        <f>-IFERROR(VLOOKUP(B5,'Vecimiento Cuotas'!$K$6:$M$17,2,0),0)</f>
        <v>0</v>
      </c>
      <c r="C18" s="5">
        <f>-IFERROR(VLOOKUP(C5,'Vecimiento Cuotas'!$K$6:$M$17,2,0),0)</f>
        <v>0</v>
      </c>
      <c r="D18" s="5">
        <f>-IFERROR(VLOOKUP(D5,'Vecimiento Cuotas'!$K$6:$M$17,2,0),0)</f>
        <v>0</v>
      </c>
      <c r="E18" s="5">
        <f>-IFERROR(VLOOKUP(E5,'Vecimiento Cuotas'!$K$6:$M$17,2,0),0)</f>
        <v>-117080.46</v>
      </c>
      <c r="F18" s="5">
        <f>-IFERROR(VLOOKUP(F5,'Vecimiento Cuotas'!$K$6:$M$17,2,0),0)</f>
        <v>-130377.59</v>
      </c>
      <c r="G18" s="5">
        <f>-IFERROR(VLOOKUP(G5,'Vecimiento Cuotas'!$K$6:$M$17,2,0),0)</f>
        <v>-125144.44</v>
      </c>
      <c r="H18" s="5">
        <f>-IFERROR(VLOOKUP(H5,'Vecimiento Cuotas'!$K$6:$M$17,2,0),0)</f>
        <v>-132168.34</v>
      </c>
      <c r="I18" s="5">
        <f>-IFERROR(VLOOKUP(I5,'Vecimiento Cuotas'!$K$6:$M$17,2,0),0)</f>
        <v>-130253.13</v>
      </c>
      <c r="J18" s="5">
        <f>-IFERROR(VLOOKUP(J5,'Vecimiento Cuotas'!$K$6:$M$17,2,0),0)</f>
        <v>-133427.12</v>
      </c>
      <c r="K18" s="5">
        <f>-IFERROR(VLOOKUP(K5,'Vecimiento Cuotas'!$K$6:$M$17,2,0),0)</f>
        <v>-130558.35</v>
      </c>
      <c r="L18" s="5">
        <f>-IFERROR(VLOOKUP(L5,'Vecimiento Cuotas'!$K$6:$M$17,2,0),0)</f>
        <v>-133061.20000000001</v>
      </c>
      <c r="M18" s="5">
        <f>-IFERROR(VLOOKUP(M5,'Vecimiento Cuotas'!$K$6:$M$17,2,0),0)</f>
        <v>-132735.27000000002</v>
      </c>
      <c r="N18" s="5">
        <f>-IFERROR(VLOOKUP(N5,'Vecimiento Cuotas'!$K$6:$M$17,2,0),0)</f>
        <v>-129969.43</v>
      </c>
      <c r="O18" s="5">
        <f>-IFERROR(VLOOKUP(O5,'Vecimiento Cuotas'!$K$6:$M$17,2,0),0)</f>
        <v>-132283.74</v>
      </c>
      <c r="P18" s="5">
        <f>-IFERROR(VLOOKUP(P5,'Vecimiento Cuotas'!$K$6:$M$17,2,0),0)</f>
        <v>-129386.1</v>
      </c>
    </row>
    <row r="19" spans="1:16" hidden="1">
      <c r="A19" s="19" t="s">
        <v>18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s="19" customFormat="1">
      <c r="A20" s="19" t="s">
        <v>222</v>
      </c>
      <c r="B20" s="20"/>
      <c r="C20" s="20"/>
      <c r="D20" s="20"/>
      <c r="E20" s="20">
        <f t="shared" ref="E20:P20" si="5">+E3*-$J$129</f>
        <v>-2603034.0484459805</v>
      </c>
      <c r="F20" s="20">
        <f t="shared" si="5"/>
        <v>-2984854.264108886</v>
      </c>
      <c r="G20" s="20">
        <f t="shared" si="5"/>
        <v>-3548778.9940645746</v>
      </c>
      <c r="H20" s="20">
        <f t="shared" si="5"/>
        <v>-4019260.119427958</v>
      </c>
      <c r="I20" s="20">
        <f t="shared" si="5"/>
        <v>-4627993.4005771736</v>
      </c>
      <c r="J20" s="20">
        <f t="shared" si="5"/>
        <v>-4935642.5831056023</v>
      </c>
      <c r="K20" s="20">
        <f t="shared" si="5"/>
        <v>-5276603.9908692241</v>
      </c>
      <c r="L20" s="20">
        <f t="shared" si="5"/>
        <v>-5448923.2998680482</v>
      </c>
      <c r="M20" s="20">
        <f t="shared" si="5"/>
        <v>-5721490.0161430473</v>
      </c>
      <c r="N20" s="20">
        <f t="shared" si="5"/>
        <v>-5859243.1668959577</v>
      </c>
      <c r="O20" s="20">
        <f t="shared" si="5"/>
        <v>-6114340.4090074468</v>
      </c>
      <c r="P20" s="20">
        <f t="shared" si="5"/>
        <v>-6057786.7753422279</v>
      </c>
    </row>
    <row r="21" spans="1:16">
      <c r="A21" s="19" t="s">
        <v>268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>
      <c r="A22" s="19" t="s">
        <v>223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16">
      <c r="A23" s="2" t="s">
        <v>11</v>
      </c>
      <c r="B23" s="7">
        <f>SUM(B13:B22)</f>
        <v>-345552</v>
      </c>
      <c r="C23" s="7">
        <f t="shared" ref="C23:L23" si="6">SUM(C13:C22)</f>
        <v>-392552</v>
      </c>
      <c r="D23" s="7">
        <f t="shared" si="6"/>
        <v>-392552</v>
      </c>
      <c r="E23" s="7">
        <f t="shared" si="6"/>
        <v>-3078114.5084459805</v>
      </c>
      <c r="F23" s="7">
        <f t="shared" si="6"/>
        <v>-3473231.8541088859</v>
      </c>
      <c r="G23" s="7">
        <f t="shared" si="6"/>
        <v>-4101923.4340645745</v>
      </c>
      <c r="H23" s="7">
        <f t="shared" si="6"/>
        <v>-4579428.4594279584</v>
      </c>
      <c r="I23" s="7">
        <f t="shared" si="6"/>
        <v>-5316246.5305771735</v>
      </c>
      <c r="J23" s="7">
        <f t="shared" si="6"/>
        <v>-5497069.7031056024</v>
      </c>
      <c r="K23" s="7">
        <f t="shared" si="6"/>
        <v>-6065162.3408692237</v>
      </c>
      <c r="L23" s="7">
        <f t="shared" si="6"/>
        <v>-6009984.4998680484</v>
      </c>
      <c r="M23" s="7">
        <f>SUM(M13:M22)</f>
        <v>-6282225.2861430477</v>
      </c>
      <c r="N23" s="7">
        <f>SUM(N13:N22)</f>
        <v>-6417212.5968959574</v>
      </c>
      <c r="O23" s="7">
        <f>SUM(O13:O22)</f>
        <v>-6804624.1490074471</v>
      </c>
      <c r="P23" s="7">
        <f>SUM(P13:P22)</f>
        <v>-6775172.8753422275</v>
      </c>
    </row>
    <row r="24" spans="1:16">
      <c r="A24" s="2" t="s">
        <v>116</v>
      </c>
      <c r="B24" s="7">
        <f>+B12+B23</f>
        <v>332563.74</v>
      </c>
      <c r="C24" s="7">
        <f t="shared" ref="C24:L24" si="7">+C12+C23</f>
        <v>-59988.260000000009</v>
      </c>
      <c r="D24" s="7">
        <f t="shared" si="7"/>
        <v>-452540.26</v>
      </c>
      <c r="E24" s="7">
        <f t="shared" si="7"/>
        <v>10454199.225554017</v>
      </c>
      <c r="F24" s="7">
        <f t="shared" si="7"/>
        <v>12349735.767445132</v>
      </c>
      <c r="G24" s="7">
        <f t="shared" si="7"/>
        <v>14371080.059380557</v>
      </c>
      <c r="H24" s="7">
        <f t="shared" si="7"/>
        <v>16296487.415952599</v>
      </c>
      <c r="I24" s="7">
        <f t="shared" si="7"/>
        <v>18235393.657375425</v>
      </c>
      <c r="J24" s="7">
        <f t="shared" si="7"/>
        <v>19997483.202269822</v>
      </c>
      <c r="K24" s="7">
        <f t="shared" si="7"/>
        <v>21654093.8114006</v>
      </c>
      <c r="L24" s="7">
        <f t="shared" si="7"/>
        <v>23278457.241532549</v>
      </c>
      <c r="M24" s="7">
        <f>+M12+M23</f>
        <v>25005426.723389499</v>
      </c>
      <c r="N24" s="7">
        <f>+N12+N23</f>
        <v>26595883.918493539</v>
      </c>
      <c r="O24" s="7">
        <f>+O12+O23</f>
        <v>28174495.115486093</v>
      </c>
      <c r="P24" s="7">
        <f>+P12+P23</f>
        <v>29440188.050143868</v>
      </c>
    </row>
    <row r="25" spans="1:16">
      <c r="A25" s="17" t="s">
        <v>118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idden="1">
      <c r="A26" s="1" t="s">
        <v>12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</row>
    <row r="27" spans="1:16">
      <c r="A27" s="1" t="s">
        <v>271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</row>
    <row r="28" spans="1:16">
      <c r="A28" s="1" t="s">
        <v>272</v>
      </c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</row>
    <row r="29" spans="1:16">
      <c r="A29" s="1" t="s">
        <v>273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</row>
    <row r="30" spans="1:16">
      <c r="A30" s="1" t="s">
        <v>21</v>
      </c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spans="1:16">
      <c r="A31" s="1" t="s">
        <v>2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</row>
    <row r="32" spans="1:16">
      <c r="A32" s="2" t="s">
        <v>9</v>
      </c>
      <c r="B32" s="8">
        <f t="shared" ref="B32:L32" si="8">SUM(B26:B31)</f>
        <v>0</v>
      </c>
      <c r="C32" s="8">
        <f t="shared" si="8"/>
        <v>0</v>
      </c>
      <c r="D32" s="8">
        <f t="shared" si="8"/>
        <v>0</v>
      </c>
      <c r="E32" s="8">
        <f t="shared" si="8"/>
        <v>0</v>
      </c>
      <c r="F32" s="8">
        <f t="shared" si="8"/>
        <v>0</v>
      </c>
      <c r="G32" s="8">
        <f t="shared" si="8"/>
        <v>0</v>
      </c>
      <c r="H32" s="8">
        <f t="shared" si="8"/>
        <v>0</v>
      </c>
      <c r="I32" s="8">
        <f t="shared" si="8"/>
        <v>0</v>
      </c>
      <c r="J32" s="8">
        <f t="shared" si="8"/>
        <v>0</v>
      </c>
      <c r="K32" s="8">
        <f t="shared" si="8"/>
        <v>0</v>
      </c>
      <c r="L32" s="8">
        <f t="shared" si="8"/>
        <v>0</v>
      </c>
      <c r="M32" s="8">
        <f>SUM(M26:M31)</f>
        <v>0</v>
      </c>
      <c r="N32" s="8">
        <f>SUM(N26:N31)</f>
        <v>0</v>
      </c>
      <c r="O32" s="8">
        <f>SUM(O26:O31)</f>
        <v>0</v>
      </c>
      <c r="P32" s="8">
        <f>SUM(P26:P31)</f>
        <v>0</v>
      </c>
    </row>
    <row r="33" spans="1:27" hidden="1">
      <c r="A33" s="1" t="s">
        <v>13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</row>
    <row r="34" spans="1:27">
      <c r="A34" s="1" t="s">
        <v>271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spans="1:27">
      <c r="A35" s="1" t="s">
        <v>272</v>
      </c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</row>
    <row r="36" spans="1:27">
      <c r="A36" s="1" t="s">
        <v>273</v>
      </c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</row>
    <row r="37" spans="1:27">
      <c r="A37" s="1" t="s">
        <v>14</v>
      </c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</row>
    <row r="38" spans="1:27">
      <c r="A38" s="2" t="s">
        <v>11</v>
      </c>
      <c r="B38" s="8">
        <f>SUM(B33:B37)</f>
        <v>0</v>
      </c>
      <c r="C38" s="8">
        <f t="shared" ref="C38:L38" si="9">SUM(C33:C37)</f>
        <v>0</v>
      </c>
      <c r="D38" s="8">
        <f t="shared" si="9"/>
        <v>0</v>
      </c>
      <c r="E38" s="8">
        <f t="shared" si="9"/>
        <v>0</v>
      </c>
      <c r="F38" s="8">
        <f t="shared" si="9"/>
        <v>0</v>
      </c>
      <c r="G38" s="8">
        <f t="shared" si="9"/>
        <v>0</v>
      </c>
      <c r="H38" s="8">
        <f t="shared" si="9"/>
        <v>0</v>
      </c>
      <c r="I38" s="8">
        <f t="shared" si="9"/>
        <v>0</v>
      </c>
      <c r="J38" s="8">
        <f t="shared" si="9"/>
        <v>0</v>
      </c>
      <c r="K38" s="8">
        <f t="shared" si="9"/>
        <v>0</v>
      </c>
      <c r="L38" s="8">
        <f t="shared" si="9"/>
        <v>0</v>
      </c>
      <c r="M38" s="8">
        <f>SUM(M33:M37)</f>
        <v>0</v>
      </c>
      <c r="N38" s="8">
        <f>SUM(N33:N37)</f>
        <v>0</v>
      </c>
      <c r="O38" s="8">
        <f>SUM(O33:O37)</f>
        <v>0</v>
      </c>
      <c r="P38" s="8">
        <f>SUM(P33:P37)</f>
        <v>0</v>
      </c>
    </row>
    <row r="39" spans="1:27">
      <c r="A39" s="2" t="s">
        <v>15</v>
      </c>
      <c r="B39" s="9">
        <f>+B32+B38</f>
        <v>0</v>
      </c>
      <c r="C39" s="9">
        <f t="shared" ref="C39:L39" si="10">+C32+C38</f>
        <v>0</v>
      </c>
      <c r="D39" s="9">
        <f t="shared" si="10"/>
        <v>0</v>
      </c>
      <c r="E39" s="9">
        <f t="shared" si="10"/>
        <v>0</v>
      </c>
      <c r="F39" s="9">
        <f t="shared" si="10"/>
        <v>0</v>
      </c>
      <c r="G39" s="9">
        <f t="shared" si="10"/>
        <v>0</v>
      </c>
      <c r="H39" s="9">
        <f t="shared" si="10"/>
        <v>0</v>
      </c>
      <c r="I39" s="9">
        <f t="shared" si="10"/>
        <v>0</v>
      </c>
      <c r="J39" s="9">
        <f t="shared" si="10"/>
        <v>0</v>
      </c>
      <c r="K39" s="9">
        <f t="shared" si="10"/>
        <v>0</v>
      </c>
      <c r="L39" s="9">
        <f t="shared" si="10"/>
        <v>0</v>
      </c>
      <c r="M39" s="9">
        <f>+M32+M38</f>
        <v>0</v>
      </c>
      <c r="N39" s="9">
        <f>+N32+N38</f>
        <v>0</v>
      </c>
      <c r="O39" s="9">
        <f>+O32+O38</f>
        <v>0</v>
      </c>
      <c r="P39" s="9">
        <f>+P32+P38</f>
        <v>0</v>
      </c>
    </row>
    <row r="40" spans="1:27">
      <c r="A40" s="2" t="s">
        <v>22</v>
      </c>
      <c r="B40" s="5">
        <f>+B39+B24</f>
        <v>332563.74</v>
      </c>
      <c r="C40" s="5">
        <f t="shared" ref="C40:L40" si="11">+C39+C24</f>
        <v>-59988.260000000009</v>
      </c>
      <c r="D40" s="5">
        <f t="shared" si="11"/>
        <v>-452540.26</v>
      </c>
      <c r="E40" s="5">
        <f t="shared" si="11"/>
        <v>10454199.225554017</v>
      </c>
      <c r="F40" s="5">
        <f t="shared" si="11"/>
        <v>12349735.767445132</v>
      </c>
      <c r="G40" s="5">
        <f t="shared" si="11"/>
        <v>14371080.059380557</v>
      </c>
      <c r="H40" s="5">
        <f t="shared" si="11"/>
        <v>16296487.415952599</v>
      </c>
      <c r="I40" s="5">
        <f t="shared" si="11"/>
        <v>18235393.657375425</v>
      </c>
      <c r="J40" s="5">
        <f t="shared" si="11"/>
        <v>19997483.202269822</v>
      </c>
      <c r="K40" s="5">
        <f t="shared" si="11"/>
        <v>21654093.8114006</v>
      </c>
      <c r="L40" s="5">
        <f t="shared" si="11"/>
        <v>23278457.241532549</v>
      </c>
      <c r="M40" s="5">
        <f>+M39+M24</f>
        <v>25005426.723389499</v>
      </c>
      <c r="N40" s="5">
        <f>+N39+N24</f>
        <v>26595883.918493539</v>
      </c>
      <c r="O40" s="5">
        <f>+O39+O24</f>
        <v>28174495.115486093</v>
      </c>
      <c r="P40" s="5">
        <f>+P39+P24</f>
        <v>29440188.050143868</v>
      </c>
    </row>
    <row r="41" spans="1:27">
      <c r="A41" s="2" t="s">
        <v>146</v>
      </c>
      <c r="B41" s="5">
        <f t="shared" ref="B41:L41" si="12">+B75*B46</f>
        <v>841921375.12</v>
      </c>
      <c r="C41" s="5">
        <f t="shared" si="12"/>
        <v>-4542096568.4241829</v>
      </c>
      <c r="D41" s="5">
        <f t="shared" si="12"/>
        <v>-4542096568.4241829</v>
      </c>
      <c r="E41" s="5"/>
      <c r="F41" s="5">
        <f t="shared" si="12"/>
        <v>129224.458</v>
      </c>
      <c r="G41" s="5">
        <f t="shared" si="12"/>
        <v>199158.56467999998</v>
      </c>
      <c r="H41" s="5">
        <f t="shared" si="12"/>
        <v>269980.33335999999</v>
      </c>
      <c r="I41" s="5">
        <f t="shared" si="12"/>
        <v>-747182.25631999993</v>
      </c>
      <c r="J41" s="5">
        <f t="shared" si="12"/>
        <v>-677045.07807999989</v>
      </c>
      <c r="K41" s="5">
        <f t="shared" si="12"/>
        <v>-607584.57011999981</v>
      </c>
      <c r="L41" s="5">
        <f t="shared" si="12"/>
        <v>-539050.62019999977</v>
      </c>
      <c r="M41" s="5">
        <f>+M75*M46</f>
        <v>-470526.40267999977</v>
      </c>
      <c r="N41" s="5">
        <f>+N75*N46</f>
        <v>-403306.59523999982</v>
      </c>
      <c r="O41" s="5">
        <f>+O75*O46</f>
        <v>-336154.20983999979</v>
      </c>
      <c r="P41" s="5">
        <f>+P75*P46</f>
        <v>-269445.31983999972</v>
      </c>
    </row>
    <row r="42" spans="1:27" s="80" customFormat="1" ht="19.5" thickBot="1">
      <c r="A42" s="78" t="s">
        <v>24</v>
      </c>
      <c r="B42" s="79">
        <f>+B40+B41</f>
        <v>842253938.86000001</v>
      </c>
      <c r="C42" s="79">
        <f t="shared" ref="C42:L42" si="13">+C40+C41</f>
        <v>-4542156556.6841831</v>
      </c>
      <c r="D42" s="79">
        <f t="shared" si="13"/>
        <v>-4542549108.6841831</v>
      </c>
      <c r="E42" s="79">
        <f t="shared" si="13"/>
        <v>10454199.225554017</v>
      </c>
      <c r="F42" s="79">
        <f t="shared" si="13"/>
        <v>12478960.225445133</v>
      </c>
      <c r="G42" s="79">
        <f t="shared" si="13"/>
        <v>14570238.624060558</v>
      </c>
      <c r="H42" s="79">
        <f t="shared" si="13"/>
        <v>16566467.749312598</v>
      </c>
      <c r="I42" s="79">
        <f t="shared" si="13"/>
        <v>17488211.401055425</v>
      </c>
      <c r="J42" s="79">
        <f t="shared" si="13"/>
        <v>19320438.124189824</v>
      </c>
      <c r="K42" s="79">
        <f t="shared" si="13"/>
        <v>21046509.2412806</v>
      </c>
      <c r="L42" s="79">
        <f t="shared" si="13"/>
        <v>22739406.621332549</v>
      </c>
      <c r="M42" s="79">
        <f>+M40+M41</f>
        <v>24534900.3207095</v>
      </c>
      <c r="N42" s="79">
        <f>+N40+N41</f>
        <v>26192577.323253538</v>
      </c>
      <c r="O42" s="79">
        <f>+O40+O41</f>
        <v>27838340.905646093</v>
      </c>
      <c r="P42" s="79">
        <f>+P40+P41</f>
        <v>29170742.730303869</v>
      </c>
    </row>
    <row r="43" spans="1:27" ht="15.75" thickTop="1"/>
    <row r="44" spans="1:27">
      <c r="E44" s="41"/>
      <c r="H44" s="5"/>
      <c r="I44" s="41"/>
    </row>
    <row r="45" spans="1:27">
      <c r="A45" s="2" t="s">
        <v>33</v>
      </c>
      <c r="B45" s="21" t="s">
        <v>120</v>
      </c>
      <c r="C45" s="21" t="s">
        <v>121</v>
      </c>
      <c r="D45" s="21" t="s">
        <v>122</v>
      </c>
      <c r="E45" s="21" t="s">
        <v>125</v>
      </c>
      <c r="F45" s="21" t="s">
        <v>126</v>
      </c>
      <c r="G45" s="21" t="s">
        <v>127</v>
      </c>
      <c r="H45" s="21" t="s">
        <v>128</v>
      </c>
      <c r="I45" s="21" t="s">
        <v>129</v>
      </c>
      <c r="J45" s="21" t="s">
        <v>130</v>
      </c>
      <c r="K45" s="21" t="s">
        <v>131</v>
      </c>
      <c r="L45" s="21" t="s">
        <v>120</v>
      </c>
      <c r="M45" s="21" t="s">
        <v>121</v>
      </c>
      <c r="N45" s="21" t="s">
        <v>122</v>
      </c>
      <c r="O45" s="21" t="s">
        <v>123</v>
      </c>
      <c r="P45" s="21" t="s">
        <v>124</v>
      </c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>
      <c r="A46" s="2"/>
      <c r="B46" s="12">
        <f>DIARIO!EX87</f>
        <v>43253</v>
      </c>
      <c r="C46" s="12">
        <f>B46</f>
        <v>43253</v>
      </c>
      <c r="D46" s="12">
        <f t="shared" ref="D46:L46" si="14">C46</f>
        <v>43253</v>
      </c>
      <c r="E46" s="12">
        <v>3.3559999999999999</v>
      </c>
      <c r="F46" s="12">
        <f t="shared" si="14"/>
        <v>3.3559999999999999</v>
      </c>
      <c r="G46" s="12">
        <f t="shared" si="14"/>
        <v>3.3559999999999999</v>
      </c>
      <c r="H46" s="12">
        <f t="shared" si="14"/>
        <v>3.3559999999999999</v>
      </c>
      <c r="I46" s="12">
        <f t="shared" si="14"/>
        <v>3.3559999999999999</v>
      </c>
      <c r="J46" s="12">
        <f t="shared" si="14"/>
        <v>3.3559999999999999</v>
      </c>
      <c r="K46" s="12">
        <f t="shared" si="14"/>
        <v>3.3559999999999999</v>
      </c>
      <c r="L46" s="12">
        <f t="shared" si="14"/>
        <v>3.3559999999999999</v>
      </c>
      <c r="M46" s="12">
        <f>L46</f>
        <v>3.3559999999999999</v>
      </c>
      <c r="N46" s="12">
        <f>M46</f>
        <v>3.3559999999999999</v>
      </c>
      <c r="O46" s="12">
        <f>N46</f>
        <v>3.3559999999999999</v>
      </c>
      <c r="P46" s="12">
        <f>O46</f>
        <v>3.3559999999999999</v>
      </c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s="2" customFormat="1">
      <c r="A47" s="2" t="s">
        <v>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</row>
    <row r="48" spans="1:27">
      <c r="A48" s="17" t="s">
        <v>119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spans="1:16" s="2" customFormat="1">
      <c r="A49" s="1" t="s">
        <v>132</v>
      </c>
      <c r="B49" s="5">
        <f>+'Saldo Bancos'!W8+'Saldo Bancos'!W13+'Saldo Bancos'!W14</f>
        <v>19465.04</v>
      </c>
      <c r="C49" s="5">
        <f>+B75</f>
        <v>19465.04</v>
      </c>
      <c r="D49" s="5">
        <f t="shared" ref="D49:L49" si="15">+C75</f>
        <v>-105012.28974693507</v>
      </c>
      <c r="E49" s="5"/>
      <c r="F49" s="5">
        <f t="shared" si="15"/>
        <v>17954.400000000001</v>
      </c>
      <c r="G49" s="5">
        <f t="shared" si="15"/>
        <v>38505.5</v>
      </c>
      <c r="H49" s="5">
        <f t="shared" si="15"/>
        <v>59344.03</v>
      </c>
      <c r="I49" s="5">
        <f t="shared" si="15"/>
        <v>80447.06</v>
      </c>
      <c r="J49" s="5">
        <f t="shared" si="15"/>
        <v>-222640.71999999997</v>
      </c>
      <c r="K49" s="5">
        <f t="shared" si="15"/>
        <v>-201741.67999999996</v>
      </c>
      <c r="L49" s="5">
        <f t="shared" si="15"/>
        <v>-181044.26999999996</v>
      </c>
      <c r="M49" s="5">
        <f>+L75</f>
        <v>-160622.94999999995</v>
      </c>
      <c r="N49" s="5">
        <f>+M75</f>
        <v>-140204.52999999994</v>
      </c>
      <c r="O49" s="5">
        <f>+N75</f>
        <v>-120174.78999999995</v>
      </c>
      <c r="P49" s="5">
        <f>+O75</f>
        <v>-100165.13999999994</v>
      </c>
    </row>
    <row r="50" spans="1:16">
      <c r="A50" s="1" t="s">
        <v>10</v>
      </c>
      <c r="B50" s="5">
        <f>IFERROR(VLOOKUP(B5,'Vecimiento Cuotas'!$Y$6:$AA$17,3,0),0)</f>
        <v>0</v>
      </c>
      <c r="C50" s="5">
        <f>IFERROR(VLOOKUP(C5,'Vecimiento Cuotas'!$Y$6:$AA$17,3,0),0)</f>
        <v>0</v>
      </c>
      <c r="D50" s="5">
        <f>IFERROR(VLOOKUP(D5,'Vecimiento Cuotas'!$Y$6:$AA$17,3,0),0)</f>
        <v>0</v>
      </c>
      <c r="E50" s="5">
        <f>IFERROR(VLOOKUP(E5,'Vecimiento Cuotas'!$Y$6:$AA$17,3,0),0)</f>
        <v>18886.45</v>
      </c>
      <c r="F50" s="5">
        <f>IFERROR(VLOOKUP(F5,'Vecimiento Cuotas'!$Y$6:$AA$17,3,0),0)</f>
        <v>21614.699999999997</v>
      </c>
      <c r="G50" s="5">
        <f>IFERROR(VLOOKUP(G5,'Vecimiento Cuotas'!$Y$6:$AA$17,3,0),0)</f>
        <v>21865.589999999997</v>
      </c>
      <c r="H50" s="5">
        <f>IFERROR(VLOOKUP(H5,'Vecimiento Cuotas'!$Y$6:$AA$17,3,0),0)</f>
        <v>22178.420000000002</v>
      </c>
      <c r="I50" s="5">
        <f>IFERROR(VLOOKUP(I5,'Vecimiento Cuotas'!$Y$6:$AA$17,3,0),0)</f>
        <v>21961.32</v>
      </c>
      <c r="J50" s="5">
        <f>IFERROR(VLOOKUP(J5,'Vecimiento Cuotas'!$Y$6:$AA$17,3,0),0)</f>
        <v>21956.5</v>
      </c>
      <c r="K50" s="5">
        <f>IFERROR(VLOOKUP(K5,'Vecimiento Cuotas'!$Y$6:$AA$17,3,0),0)</f>
        <v>21728.91</v>
      </c>
      <c r="L50" s="5">
        <f>IFERROR(VLOOKUP(L5,'Vecimiento Cuotas'!$Y$6:$AA$17,3,0),0)</f>
        <v>21453.91</v>
      </c>
      <c r="M50" s="5">
        <f>IFERROR(VLOOKUP(M5,'Vecimiento Cuotas'!$Y$6:$AA$17,3,0),0)</f>
        <v>21444.719999999998</v>
      </c>
      <c r="N50" s="5">
        <f>IFERROR(VLOOKUP(N5,'Vecimiento Cuotas'!$Y$6:$AA$17,3,0),0)</f>
        <v>21024.73</v>
      </c>
      <c r="O50" s="5">
        <f>IFERROR(VLOOKUP(O5,'Vecimiento Cuotas'!$Y$6:$AA$17,3,0),0)</f>
        <v>21012.27</v>
      </c>
      <c r="P50" s="5">
        <f>IFERROR(VLOOKUP(P5,'Vecimiento Cuotas'!$Y$6:$AA$17,3,0),0)</f>
        <v>20856.400000000001</v>
      </c>
    </row>
    <row r="51" spans="1:16">
      <c r="A51" s="1" t="s">
        <v>34</v>
      </c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</row>
    <row r="52" spans="1:16" s="19" customFormat="1">
      <c r="A52" s="19" t="s">
        <v>16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s="19" customFormat="1">
      <c r="A53" s="19" t="s">
        <v>17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</row>
    <row r="54" spans="1:16">
      <c r="A54" s="2" t="s">
        <v>115</v>
      </c>
      <c r="B54" s="7">
        <f t="shared" ref="B54:L54" si="16">SUM(B49:B53)</f>
        <v>19465.04</v>
      </c>
      <c r="C54" s="7">
        <f t="shared" si="16"/>
        <v>19465.04</v>
      </c>
      <c r="D54" s="7">
        <f t="shared" si="16"/>
        <v>-105012.28974693507</v>
      </c>
      <c r="E54" s="7">
        <f t="shared" si="16"/>
        <v>18886.45</v>
      </c>
      <c r="F54" s="7">
        <f t="shared" si="16"/>
        <v>39569.1</v>
      </c>
      <c r="G54" s="7">
        <f t="shared" si="16"/>
        <v>60371.09</v>
      </c>
      <c r="H54" s="7">
        <f t="shared" si="16"/>
        <v>81522.45</v>
      </c>
      <c r="I54" s="7">
        <f t="shared" si="16"/>
        <v>102408.38</v>
      </c>
      <c r="J54" s="7">
        <f t="shared" si="16"/>
        <v>-200684.21999999997</v>
      </c>
      <c r="K54" s="7">
        <f t="shared" si="16"/>
        <v>-180012.76999999996</v>
      </c>
      <c r="L54" s="7">
        <f t="shared" si="16"/>
        <v>-159590.35999999996</v>
      </c>
      <c r="M54" s="7">
        <f>SUM(M49:M53)</f>
        <v>-139178.22999999995</v>
      </c>
      <c r="N54" s="7">
        <f>SUM(N49:N53)</f>
        <v>-119179.79999999994</v>
      </c>
      <c r="O54" s="7">
        <f>SUM(O49:O53)</f>
        <v>-99162.519999999946</v>
      </c>
      <c r="P54" s="7">
        <f>SUM(P49:P53)</f>
        <v>-79308.739999999932</v>
      </c>
    </row>
    <row r="55" spans="1:16">
      <c r="A55" s="1" t="s">
        <v>35</v>
      </c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</row>
    <row r="56" spans="1:16">
      <c r="A56" s="1" t="s">
        <v>117</v>
      </c>
      <c r="B56" s="5">
        <f>-IFERROR(VLOOKUP(B5,'Vecimiento Cuotas'!$Y$6:$AA$17,2,0),0)</f>
        <v>0</v>
      </c>
      <c r="C56" s="5">
        <f>-IFERROR(VLOOKUP(C5,'Vecimiento Cuotas'!$Y$6:$AA$17,2,0),0)</f>
        <v>0</v>
      </c>
      <c r="D56" s="5">
        <f>-IFERROR(VLOOKUP(D5,'Vecimiento Cuotas'!$Y$6:$AA$17,2,0),0)</f>
        <v>0</v>
      </c>
      <c r="E56" s="5">
        <f>-IFERROR(VLOOKUP(E5,'Vecimiento Cuotas'!$Y$6:$AA$17,2,0),0)</f>
        <v>-932.05</v>
      </c>
      <c r="F56" s="5">
        <f>-IFERROR(VLOOKUP(F5,'Vecimiento Cuotas'!$Y$6:$AA$17,2,0),0)</f>
        <v>-1063.6000000000001</v>
      </c>
      <c r="G56" s="5">
        <f>-IFERROR(VLOOKUP(G5,'Vecimiento Cuotas'!$Y$6:$AA$17,2,0),0)</f>
        <v>-1027.06</v>
      </c>
      <c r="H56" s="5">
        <f>-IFERROR(VLOOKUP(H5,'Vecimiento Cuotas'!$Y$6:$AA$17,2,0),0)</f>
        <v>-1075.3899999999999</v>
      </c>
      <c r="I56" s="5">
        <f>-IFERROR(VLOOKUP(I5,'Vecimiento Cuotas'!$Y$6:$AA$17,2,0),0)</f>
        <v>-1049.0999999999999</v>
      </c>
      <c r="J56" s="5">
        <f>-IFERROR(VLOOKUP(J5,'Vecimiento Cuotas'!$Y$6:$AA$17,2,0),0)</f>
        <v>-1057.46</v>
      </c>
      <c r="K56" s="5">
        <f>-IFERROR(VLOOKUP(K5,'Vecimiento Cuotas'!$Y$6:$AA$17,2,0),0)</f>
        <v>-1031.5</v>
      </c>
      <c r="L56" s="5">
        <f>-IFERROR(VLOOKUP(L5,'Vecimiento Cuotas'!$Y$6:$AA$17,2,0),0)</f>
        <v>-1032.5899999999999</v>
      </c>
      <c r="M56" s="5">
        <f>-IFERROR(VLOOKUP(M5,'Vecimiento Cuotas'!$Y$6:$AA$17,2,0),0)</f>
        <v>-1026.3</v>
      </c>
      <c r="N56" s="5">
        <f>-IFERROR(VLOOKUP(N5,'Vecimiento Cuotas'!$Y$6:$AA$17,2,0),0)</f>
        <v>-994.99</v>
      </c>
      <c r="O56" s="5">
        <f>-IFERROR(VLOOKUP(O5,'Vecimiento Cuotas'!$Y$6:$AA$17,2,0),0)</f>
        <v>-1002.62</v>
      </c>
      <c r="P56" s="5">
        <f>-IFERROR(VLOOKUP(P5,'Vecimiento Cuotas'!$Y$6:$AA$17,2,0),0)</f>
        <v>-978.89999999999986</v>
      </c>
    </row>
    <row r="57" spans="1:16">
      <c r="A57" s="1" t="s">
        <v>19</v>
      </c>
      <c r="B57" s="5"/>
      <c r="C57" s="5">
        <v>-120000</v>
      </c>
      <c r="D57" s="5"/>
      <c r="E57" s="5"/>
      <c r="F57" s="5"/>
      <c r="G57" s="5"/>
      <c r="H57" s="5"/>
      <c r="I57" s="5">
        <v>-300000</v>
      </c>
      <c r="J57" s="5"/>
      <c r="K57" s="5"/>
      <c r="L57" s="5"/>
      <c r="M57" s="5"/>
      <c r="N57" s="5"/>
      <c r="O57" s="5"/>
      <c r="P57" s="5"/>
    </row>
    <row r="58" spans="1:16">
      <c r="A58" s="1" t="s">
        <v>20</v>
      </c>
      <c r="B58" s="5"/>
      <c r="C58" s="5">
        <v>-4477.32974693506</v>
      </c>
      <c r="D58" s="5"/>
      <c r="E58" s="5"/>
      <c r="F58" s="5"/>
      <c r="G58" s="5"/>
      <c r="H58" s="5"/>
      <c r="I58" s="5">
        <v>-24000</v>
      </c>
      <c r="J58" s="5"/>
      <c r="K58" s="5"/>
      <c r="L58" s="5"/>
      <c r="M58" s="5"/>
      <c r="N58" s="5"/>
      <c r="O58" s="5"/>
      <c r="P58" s="5"/>
    </row>
    <row r="59" spans="1:16">
      <c r="A59" s="2" t="s">
        <v>11</v>
      </c>
      <c r="B59" s="7">
        <f t="shared" ref="B59:L59" si="17">SUM(B55:B58)</f>
        <v>0</v>
      </c>
      <c r="C59" s="7">
        <f t="shared" si="17"/>
        <v>-124477.32974693507</v>
      </c>
      <c r="D59" s="7">
        <f t="shared" si="17"/>
        <v>0</v>
      </c>
      <c r="E59" s="7">
        <f t="shared" si="17"/>
        <v>-932.05</v>
      </c>
      <c r="F59" s="7">
        <f t="shared" si="17"/>
        <v>-1063.6000000000001</v>
      </c>
      <c r="G59" s="7">
        <f t="shared" si="17"/>
        <v>-1027.06</v>
      </c>
      <c r="H59" s="7">
        <f t="shared" si="17"/>
        <v>-1075.3899999999999</v>
      </c>
      <c r="I59" s="7">
        <f t="shared" si="17"/>
        <v>-325049.09999999998</v>
      </c>
      <c r="J59" s="7">
        <f t="shared" si="17"/>
        <v>-1057.46</v>
      </c>
      <c r="K59" s="7">
        <f t="shared" si="17"/>
        <v>-1031.5</v>
      </c>
      <c r="L59" s="7">
        <f t="shared" si="17"/>
        <v>-1032.5899999999999</v>
      </c>
      <c r="M59" s="7">
        <f>SUM(M55:M58)</f>
        <v>-1026.3</v>
      </c>
      <c r="N59" s="7">
        <f>SUM(N55:N58)</f>
        <v>-994.99</v>
      </c>
      <c r="O59" s="7">
        <f>SUM(O55:O58)</f>
        <v>-1002.62</v>
      </c>
      <c r="P59" s="7">
        <f>SUM(P55:P58)</f>
        <v>-978.89999999999986</v>
      </c>
    </row>
    <row r="60" spans="1:16">
      <c r="A60" s="2" t="s">
        <v>116</v>
      </c>
      <c r="B60" s="7">
        <f>+B54+B59</f>
        <v>19465.04</v>
      </c>
      <c r="C60" s="7">
        <f t="shared" ref="C60:L60" si="18">+C54+C59</f>
        <v>-105012.28974693507</v>
      </c>
      <c r="D60" s="7">
        <f t="shared" si="18"/>
        <v>-105012.28974693507</v>
      </c>
      <c r="E60" s="7">
        <f t="shared" si="18"/>
        <v>17954.400000000001</v>
      </c>
      <c r="F60" s="7">
        <f t="shared" si="18"/>
        <v>38505.5</v>
      </c>
      <c r="G60" s="7">
        <f t="shared" si="18"/>
        <v>59344.03</v>
      </c>
      <c r="H60" s="7">
        <f t="shared" si="18"/>
        <v>80447.06</v>
      </c>
      <c r="I60" s="7">
        <f t="shared" si="18"/>
        <v>-222640.71999999997</v>
      </c>
      <c r="J60" s="7">
        <f t="shared" si="18"/>
        <v>-201741.67999999996</v>
      </c>
      <c r="K60" s="7">
        <f t="shared" si="18"/>
        <v>-181044.26999999996</v>
      </c>
      <c r="L60" s="7">
        <f t="shared" si="18"/>
        <v>-160622.94999999995</v>
      </c>
      <c r="M60" s="7">
        <f>+M54+M59</f>
        <v>-140204.52999999994</v>
      </c>
      <c r="N60" s="7">
        <f>+N54+N59</f>
        <v>-120174.78999999995</v>
      </c>
      <c r="O60" s="7">
        <f>+O54+O59</f>
        <v>-100165.13999999994</v>
      </c>
      <c r="P60" s="7">
        <f>+P54+P59</f>
        <v>-80287.639999999927</v>
      </c>
    </row>
    <row r="61" spans="1:16">
      <c r="A61" s="17" t="s">
        <v>118</v>
      </c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>
      <c r="A62" s="1" t="s">
        <v>21</v>
      </c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>
      <c r="A63" s="1" t="s">
        <v>21</v>
      </c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>
      <c r="A64" s="1" t="s">
        <v>21</v>
      </c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>
      <c r="A65" s="1" t="s">
        <v>21</v>
      </c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>
      <c r="A66" s="1" t="s">
        <v>2</v>
      </c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>
      <c r="A67" s="2" t="s">
        <v>9</v>
      </c>
      <c r="B67" s="8">
        <f t="shared" ref="B67:L67" si="19">SUM(B62:B66)</f>
        <v>0</v>
      </c>
      <c r="C67" s="8">
        <f t="shared" si="19"/>
        <v>0</v>
      </c>
      <c r="D67" s="8">
        <f t="shared" si="19"/>
        <v>0</v>
      </c>
      <c r="E67" s="8">
        <f t="shared" si="19"/>
        <v>0</v>
      </c>
      <c r="F67" s="8">
        <f t="shared" si="19"/>
        <v>0</v>
      </c>
      <c r="G67" s="8">
        <f t="shared" si="19"/>
        <v>0</v>
      </c>
      <c r="H67" s="8">
        <f t="shared" si="19"/>
        <v>0</v>
      </c>
      <c r="I67" s="8">
        <f t="shared" si="19"/>
        <v>0</v>
      </c>
      <c r="J67" s="8">
        <f t="shared" si="19"/>
        <v>0</v>
      </c>
      <c r="K67" s="8">
        <f t="shared" si="19"/>
        <v>0</v>
      </c>
      <c r="L67" s="8">
        <f t="shared" si="19"/>
        <v>0</v>
      </c>
      <c r="M67" s="8">
        <f>SUM(M62:M66)</f>
        <v>0</v>
      </c>
      <c r="N67" s="8">
        <f>SUM(N62:N66)</f>
        <v>0</v>
      </c>
      <c r="O67" s="8">
        <f>SUM(O62:O66)</f>
        <v>0</v>
      </c>
      <c r="P67" s="8">
        <f>SUM(P62:P66)</f>
        <v>0</v>
      </c>
    </row>
    <row r="68" spans="1:16">
      <c r="A68" s="1" t="s">
        <v>13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  <row r="69" spans="1:16">
      <c r="A69" s="1" t="s">
        <v>14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</row>
    <row r="70" spans="1:16">
      <c r="A70" s="1" t="s">
        <v>14</v>
      </c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</row>
    <row r="71" spans="1:16">
      <c r="A71" s="1" t="s">
        <v>14</v>
      </c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</row>
    <row r="72" spans="1:16">
      <c r="A72" s="1" t="s">
        <v>14</v>
      </c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</row>
    <row r="73" spans="1:16">
      <c r="A73" s="2" t="s">
        <v>11</v>
      </c>
      <c r="B73" s="8">
        <f>SUM(B68:B72)</f>
        <v>0</v>
      </c>
      <c r="C73" s="8">
        <f t="shared" ref="C73:L73" si="20">SUM(C68:C72)</f>
        <v>0</v>
      </c>
      <c r="D73" s="8">
        <f t="shared" si="20"/>
        <v>0</v>
      </c>
      <c r="E73" s="8">
        <f t="shared" si="20"/>
        <v>0</v>
      </c>
      <c r="F73" s="8">
        <f t="shared" si="20"/>
        <v>0</v>
      </c>
      <c r="G73" s="8">
        <f t="shared" si="20"/>
        <v>0</v>
      </c>
      <c r="H73" s="8">
        <f t="shared" si="20"/>
        <v>0</v>
      </c>
      <c r="I73" s="8">
        <f t="shared" si="20"/>
        <v>0</v>
      </c>
      <c r="J73" s="8">
        <f t="shared" si="20"/>
        <v>0</v>
      </c>
      <c r="K73" s="8">
        <f t="shared" si="20"/>
        <v>0</v>
      </c>
      <c r="L73" s="8">
        <f t="shared" si="20"/>
        <v>0</v>
      </c>
      <c r="M73" s="8">
        <f>SUM(M68:M72)</f>
        <v>0</v>
      </c>
      <c r="N73" s="8">
        <f>SUM(N68:N72)</f>
        <v>0</v>
      </c>
      <c r="O73" s="8">
        <f>SUM(O68:O72)</f>
        <v>0</v>
      </c>
      <c r="P73" s="8">
        <f>SUM(P68:P72)</f>
        <v>0</v>
      </c>
    </row>
    <row r="74" spans="1:16">
      <c r="A74" s="2" t="s">
        <v>15</v>
      </c>
      <c r="B74" s="9">
        <f>+B67+B73</f>
        <v>0</v>
      </c>
      <c r="C74" s="9">
        <f t="shared" ref="C74:L74" si="21">+C67+C73</f>
        <v>0</v>
      </c>
      <c r="D74" s="9">
        <f t="shared" si="21"/>
        <v>0</v>
      </c>
      <c r="E74" s="9">
        <f t="shared" si="21"/>
        <v>0</v>
      </c>
      <c r="F74" s="9">
        <f t="shared" si="21"/>
        <v>0</v>
      </c>
      <c r="G74" s="9">
        <f t="shared" si="21"/>
        <v>0</v>
      </c>
      <c r="H74" s="9">
        <f t="shared" si="21"/>
        <v>0</v>
      </c>
      <c r="I74" s="9">
        <f t="shared" si="21"/>
        <v>0</v>
      </c>
      <c r="J74" s="9">
        <f t="shared" si="21"/>
        <v>0</v>
      </c>
      <c r="K74" s="9">
        <f t="shared" si="21"/>
        <v>0</v>
      </c>
      <c r="L74" s="9">
        <f t="shared" si="21"/>
        <v>0</v>
      </c>
      <c r="M74" s="9">
        <f>+M67+M73</f>
        <v>0</v>
      </c>
      <c r="N74" s="9">
        <f>+N67+N73</f>
        <v>0</v>
      </c>
      <c r="O74" s="9">
        <f>+O67+O73</f>
        <v>0</v>
      </c>
      <c r="P74" s="9">
        <f>+P67+P73</f>
        <v>0</v>
      </c>
    </row>
    <row r="75" spans="1:16">
      <c r="A75" s="2" t="s">
        <v>23</v>
      </c>
      <c r="B75" s="5">
        <f>+B60+B74</f>
        <v>19465.04</v>
      </c>
      <c r="C75" s="5">
        <f t="shared" ref="C75:L75" si="22">+C60+C74</f>
        <v>-105012.28974693507</v>
      </c>
      <c r="D75" s="5">
        <f t="shared" si="22"/>
        <v>-105012.28974693507</v>
      </c>
      <c r="E75" s="5">
        <f t="shared" si="22"/>
        <v>17954.400000000001</v>
      </c>
      <c r="F75" s="5">
        <f t="shared" si="22"/>
        <v>38505.5</v>
      </c>
      <c r="G75" s="5">
        <f t="shared" si="22"/>
        <v>59344.03</v>
      </c>
      <c r="H75" s="5">
        <f t="shared" si="22"/>
        <v>80447.06</v>
      </c>
      <c r="I75" s="5">
        <f t="shared" si="22"/>
        <v>-222640.71999999997</v>
      </c>
      <c r="J75" s="5">
        <f t="shared" si="22"/>
        <v>-201741.67999999996</v>
      </c>
      <c r="K75" s="5">
        <f t="shared" si="22"/>
        <v>-181044.26999999996</v>
      </c>
      <c r="L75" s="5">
        <f t="shared" si="22"/>
        <v>-160622.94999999995</v>
      </c>
      <c r="M75" s="5">
        <f>+M60+M74</f>
        <v>-140204.52999999994</v>
      </c>
      <c r="N75" s="5">
        <f>+N60+N74</f>
        <v>-120174.78999999995</v>
      </c>
      <c r="O75" s="5">
        <f>+O60+O74</f>
        <v>-100165.13999999994</v>
      </c>
      <c r="P75" s="5">
        <f>+P60+P74</f>
        <v>-80287.639999999927</v>
      </c>
    </row>
    <row r="77" spans="1:16" hidden="1">
      <c r="L77" s="446" t="s">
        <v>238</v>
      </c>
      <c r="M77" s="446"/>
      <c r="N77" s="446"/>
    </row>
    <row r="78" spans="1:16" ht="15.75" hidden="1" thickBot="1">
      <c r="L78" s="51" t="s">
        <v>39</v>
      </c>
      <c r="M78" s="51" t="s">
        <v>236</v>
      </c>
      <c r="N78" s="51" t="s">
        <v>237</v>
      </c>
    </row>
    <row r="79" spans="1:16" hidden="1">
      <c r="L79" s="55">
        <v>-3000000</v>
      </c>
      <c r="M79" s="54">
        <f t="shared" ref="M79:M88" si="23">(L79-$P$107)/$P$109</f>
        <v>-5.5244765191690428</v>
      </c>
      <c r="N79" s="52">
        <f>NORMSDIST(M79)</f>
        <v>1.6523471348118057E-8</v>
      </c>
    </row>
    <row r="80" spans="1:16" hidden="1">
      <c r="L80" s="55">
        <v>-2000000</v>
      </c>
      <c r="M80" s="54">
        <f t="shared" si="23"/>
        <v>-4.4961799245104324</v>
      </c>
      <c r="N80" s="52">
        <f t="shared" ref="N80:N88" si="24">NORMSDIST(M80)</f>
        <v>3.4592599054542288E-6</v>
      </c>
    </row>
    <row r="81" spans="12:15" hidden="1">
      <c r="L81" s="55">
        <v>-1000000</v>
      </c>
      <c r="M81" s="54">
        <f t="shared" si="23"/>
        <v>-3.4678833298518223</v>
      </c>
      <c r="N81" s="52">
        <f t="shared" si="24"/>
        <v>2.6228749156189085E-4</v>
      </c>
      <c r="O81" s="42"/>
    </row>
    <row r="82" spans="12:15" hidden="1">
      <c r="L82" s="55">
        <v>-500000</v>
      </c>
      <c r="M82" s="54">
        <f t="shared" si="23"/>
        <v>-2.9537350325225176</v>
      </c>
      <c r="N82" s="52">
        <f t="shared" si="24"/>
        <v>1.5697671927879888E-3</v>
      </c>
    </row>
    <row r="83" spans="12:15" hidden="1">
      <c r="L83" s="53">
        <v>0</v>
      </c>
      <c r="M83" s="54">
        <f t="shared" si="23"/>
        <v>-2.4395867351932123</v>
      </c>
      <c r="N83" s="52">
        <f t="shared" si="24"/>
        <v>7.3520361861784504E-3</v>
      </c>
    </row>
    <row r="84" spans="12:15" hidden="1">
      <c r="L84" s="56">
        <v>500000</v>
      </c>
      <c r="M84" s="54">
        <f t="shared" si="23"/>
        <v>-1.9254384378639073</v>
      </c>
      <c r="N84" s="52">
        <f t="shared" si="24"/>
        <v>2.708726536189127E-2</v>
      </c>
    </row>
    <row r="85" spans="12:15" hidden="1">
      <c r="L85" s="56">
        <v>1000000</v>
      </c>
      <c r="M85" s="54">
        <f t="shared" si="23"/>
        <v>-1.4112901405346023</v>
      </c>
      <c r="N85" s="52">
        <f t="shared" si="24"/>
        <v>7.9079540228429945E-2</v>
      </c>
    </row>
    <row r="86" spans="12:15" hidden="1">
      <c r="L86" s="56">
        <v>2000000</v>
      </c>
      <c r="M86" s="54">
        <f t="shared" si="23"/>
        <v>-0.38299354587599216</v>
      </c>
      <c r="N86" s="52">
        <f t="shared" si="24"/>
        <v>0.35086227477461823</v>
      </c>
    </row>
    <row r="87" spans="12:15" hidden="1">
      <c r="L87" s="56">
        <v>3000000</v>
      </c>
      <c r="M87" s="54">
        <f t="shared" si="23"/>
        <v>0.64530304878261802</v>
      </c>
      <c r="N87" s="52">
        <f t="shared" si="24"/>
        <v>0.74063459131624176</v>
      </c>
    </row>
    <row r="88" spans="12:15" hidden="1">
      <c r="L88" s="56">
        <v>5000000</v>
      </c>
      <c r="M88" s="54">
        <f t="shared" si="23"/>
        <v>2.7018962380998381</v>
      </c>
      <c r="N88" s="52">
        <f t="shared" si="24"/>
        <v>0.99655273625949714</v>
      </c>
    </row>
    <row r="89" spans="12:15" hidden="1"/>
    <row r="90" spans="12:15" hidden="1"/>
    <row r="91" spans="12:15" hidden="1"/>
    <row r="92" spans="12:15" hidden="1"/>
    <row r="93" spans="12:15" hidden="1"/>
    <row r="94" spans="12:15" hidden="1"/>
    <row r="95" spans="12:15" hidden="1"/>
    <row r="96" spans="12:15" hidden="1"/>
    <row r="97" spans="1:17" hidden="1"/>
    <row r="98" spans="1:17" hidden="1">
      <c r="E98" s="50" t="str">
        <f t="shared" ref="E98:P98" si="25">+E5</f>
        <v>012017</v>
      </c>
      <c r="F98" s="50" t="str">
        <f t="shared" si="25"/>
        <v>022017</v>
      </c>
      <c r="G98" s="50" t="str">
        <f t="shared" si="25"/>
        <v>032017</v>
      </c>
      <c r="H98" s="50" t="str">
        <f t="shared" si="25"/>
        <v>042017</v>
      </c>
      <c r="I98" s="50" t="str">
        <f t="shared" si="25"/>
        <v>052017</v>
      </c>
      <c r="J98" s="50" t="str">
        <f t="shared" si="25"/>
        <v>062017</v>
      </c>
      <c r="K98" s="50" t="str">
        <f t="shared" si="25"/>
        <v>072017</v>
      </c>
      <c r="L98" s="50" t="str">
        <f t="shared" si="25"/>
        <v>082017</v>
      </c>
      <c r="M98" s="50" t="str">
        <f t="shared" si="25"/>
        <v>092017</v>
      </c>
      <c r="N98" s="50" t="str">
        <f t="shared" si="25"/>
        <v>102017</v>
      </c>
      <c r="O98" s="50" t="str">
        <f t="shared" si="25"/>
        <v>112017</v>
      </c>
      <c r="P98" s="50" t="str">
        <f t="shared" si="25"/>
        <v>122017</v>
      </c>
    </row>
    <row r="99" spans="1:17" hidden="1">
      <c r="A99" s="44" t="s">
        <v>224</v>
      </c>
      <c r="E99" s="45">
        <f t="shared" ref="E99:P99" si="26">+E40</f>
        <v>10454199.225554017</v>
      </c>
      <c r="F99" s="45">
        <f t="shared" si="26"/>
        <v>12349735.767445132</v>
      </c>
      <c r="G99" s="45">
        <f t="shared" si="26"/>
        <v>14371080.059380557</v>
      </c>
      <c r="H99" s="45">
        <f t="shared" si="26"/>
        <v>16296487.415952599</v>
      </c>
      <c r="I99" s="45">
        <f t="shared" si="26"/>
        <v>18235393.657375425</v>
      </c>
      <c r="J99" s="45">
        <f t="shared" si="26"/>
        <v>19997483.202269822</v>
      </c>
      <c r="K99" s="45">
        <f t="shared" si="26"/>
        <v>21654093.8114006</v>
      </c>
      <c r="L99" s="45">
        <f t="shared" si="26"/>
        <v>23278457.241532549</v>
      </c>
      <c r="M99" s="45">
        <f t="shared" si="26"/>
        <v>25005426.723389499</v>
      </c>
      <c r="N99" s="45">
        <f t="shared" si="26"/>
        <v>26595883.918493539</v>
      </c>
      <c r="O99" s="45">
        <f t="shared" si="26"/>
        <v>28174495.115486093</v>
      </c>
      <c r="P99" s="45">
        <f t="shared" si="26"/>
        <v>29440188.050143868</v>
      </c>
    </row>
    <row r="100" spans="1:17" hidden="1">
      <c r="A100" s="44" t="s">
        <v>233</v>
      </c>
      <c r="E100" s="45">
        <f t="shared" ref="E100:P100" si="27">+$P$107</f>
        <v>2372454.3559372034</v>
      </c>
      <c r="F100" s="45">
        <f t="shared" si="27"/>
        <v>2372454.3559372034</v>
      </c>
      <c r="G100" s="45">
        <f t="shared" si="27"/>
        <v>2372454.3559372034</v>
      </c>
      <c r="H100" s="45">
        <f t="shared" si="27"/>
        <v>2372454.3559372034</v>
      </c>
      <c r="I100" s="45">
        <f t="shared" si="27"/>
        <v>2372454.3559372034</v>
      </c>
      <c r="J100" s="45">
        <f t="shared" si="27"/>
        <v>2372454.3559372034</v>
      </c>
      <c r="K100" s="45">
        <f t="shared" si="27"/>
        <v>2372454.3559372034</v>
      </c>
      <c r="L100" s="45">
        <f t="shared" si="27"/>
        <v>2372454.3559372034</v>
      </c>
      <c r="M100" s="45">
        <f t="shared" si="27"/>
        <v>2372454.3559372034</v>
      </c>
      <c r="N100" s="45">
        <f t="shared" si="27"/>
        <v>2372454.3559372034</v>
      </c>
      <c r="O100" s="45">
        <f t="shared" si="27"/>
        <v>2372454.3559372034</v>
      </c>
      <c r="P100" s="45">
        <f t="shared" si="27"/>
        <v>2372454.3559372034</v>
      </c>
    </row>
    <row r="101" spans="1:17" hidden="1">
      <c r="A101" s="44" t="s">
        <v>234</v>
      </c>
      <c r="E101" s="45">
        <f t="shared" ref="E101:P101" si="28">+$Q$107</f>
        <v>3811866.0896149427</v>
      </c>
      <c r="F101" s="45">
        <f t="shared" si="28"/>
        <v>3811866.0896149427</v>
      </c>
      <c r="G101" s="45">
        <f t="shared" si="28"/>
        <v>3811866.0896149427</v>
      </c>
      <c r="H101" s="45">
        <f t="shared" si="28"/>
        <v>3811866.0896149427</v>
      </c>
      <c r="I101" s="45">
        <f t="shared" si="28"/>
        <v>3811866.0896149427</v>
      </c>
      <c r="J101" s="45">
        <f t="shared" si="28"/>
        <v>3811866.0896149427</v>
      </c>
      <c r="K101" s="45">
        <f t="shared" si="28"/>
        <v>3811866.0896149427</v>
      </c>
      <c r="L101" s="45">
        <f t="shared" si="28"/>
        <v>3811866.0896149427</v>
      </c>
      <c r="M101" s="45">
        <f t="shared" si="28"/>
        <v>3811866.0896149427</v>
      </c>
      <c r="N101" s="45">
        <f t="shared" si="28"/>
        <v>3811866.0896149427</v>
      </c>
      <c r="O101" s="45">
        <f t="shared" si="28"/>
        <v>3811866.0896149427</v>
      </c>
      <c r="P101" s="45">
        <f t="shared" si="28"/>
        <v>3811866.0896149427</v>
      </c>
    </row>
    <row r="102" spans="1:17" hidden="1"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</row>
    <row r="103" spans="1:17" hidden="1">
      <c r="E103" s="45"/>
      <c r="F103" s="45"/>
      <c r="G103" s="45"/>
      <c r="H103" s="45"/>
      <c r="I103" s="45"/>
      <c r="L103" s="445" t="s">
        <v>235</v>
      </c>
      <c r="M103" s="445"/>
      <c r="N103" s="45"/>
      <c r="O103" s="45"/>
      <c r="P103" s="45"/>
      <c r="Q103" s="45"/>
    </row>
    <row r="104" spans="1:17" ht="15.75" hidden="1" thickBot="1">
      <c r="L104" s="46" t="s">
        <v>231</v>
      </c>
      <c r="M104" s="46" t="s">
        <v>232</v>
      </c>
    </row>
    <row r="105" spans="1:17" hidden="1">
      <c r="F105" s="48" t="s">
        <v>230</v>
      </c>
      <c r="G105" s="48" t="s">
        <v>231</v>
      </c>
      <c r="H105" s="48" t="s">
        <v>232</v>
      </c>
      <c r="L105" s="45">
        <f ca="1">NORMINV(RAND(),$G$107,$G$109)</f>
        <v>2424777.3426612373</v>
      </c>
      <c r="M105" s="45">
        <f ca="1">NORMINV(RAND(),$H$107,$H$109)</f>
        <v>2973741.7165458053</v>
      </c>
      <c r="O105" s="48" t="s">
        <v>230</v>
      </c>
      <c r="P105" s="48" t="s">
        <v>231</v>
      </c>
      <c r="Q105" s="48" t="s">
        <v>232</v>
      </c>
    </row>
    <row r="106" spans="1:17" hidden="1">
      <c r="F106" s="47"/>
      <c r="G106" s="47"/>
      <c r="H106" s="47"/>
      <c r="L106" s="45">
        <f t="shared" ref="L106:L169" ca="1" si="29">NORMINV(RAND(),$G$107,$G$109)</f>
        <v>2105497.1544337189</v>
      </c>
      <c r="M106" s="45">
        <f t="shared" ref="M106:M169" ca="1" si="30">NORMINV(RAND(),$H$107,$H$109)</f>
        <v>4465911.7469811998</v>
      </c>
      <c r="O106" s="47"/>
      <c r="P106" s="47"/>
      <c r="Q106" s="47"/>
    </row>
    <row r="107" spans="1:17" hidden="1">
      <c r="F107" s="47" t="s">
        <v>225</v>
      </c>
      <c r="G107" s="49">
        <v>2374823.8802631558</v>
      </c>
      <c r="H107" s="49">
        <v>3807505.9196491158</v>
      </c>
      <c r="L107" s="45">
        <f t="shared" ca="1" si="29"/>
        <v>1142415.1972230764</v>
      </c>
      <c r="M107" s="45">
        <f t="shared" ca="1" si="30"/>
        <v>5422646.5516584311</v>
      </c>
      <c r="O107" s="47" t="s">
        <v>225</v>
      </c>
      <c r="P107" s="49">
        <v>2372454.3559372034</v>
      </c>
      <c r="Q107" s="49">
        <v>3811866.0896149427</v>
      </c>
    </row>
    <row r="108" spans="1:17" hidden="1">
      <c r="F108" s="47" t="s">
        <v>226</v>
      </c>
      <c r="G108" s="49">
        <v>2726070.51</v>
      </c>
      <c r="H108" s="49">
        <v>4177189.77</v>
      </c>
      <c r="L108" s="45">
        <f t="shared" ca="1" si="29"/>
        <v>1588132.8528274246</v>
      </c>
      <c r="M108" s="45">
        <f t="shared" ca="1" si="30"/>
        <v>3953940.7989451983</v>
      </c>
      <c r="O108" s="47" t="s">
        <v>226</v>
      </c>
      <c r="P108" s="49">
        <v>2356770.6869510505</v>
      </c>
      <c r="Q108" s="49">
        <v>3764402.0447688233</v>
      </c>
    </row>
    <row r="109" spans="1:17" hidden="1">
      <c r="F109" s="47" t="s">
        <v>227</v>
      </c>
      <c r="G109" s="49">
        <v>1048314.4247768453</v>
      </c>
      <c r="H109" s="49">
        <v>1104421.7549048651</v>
      </c>
      <c r="L109" s="45">
        <f t="shared" ca="1" si="29"/>
        <v>3539460.5148783978</v>
      </c>
      <c r="M109" s="45">
        <f t="shared" ca="1" si="30"/>
        <v>2985334.5080636684</v>
      </c>
      <c r="O109" s="47" t="s">
        <v>227</v>
      </c>
      <c r="P109" s="49">
        <v>972482.06907851866</v>
      </c>
      <c r="Q109" s="49">
        <v>1066187.9076118416</v>
      </c>
    </row>
    <row r="110" spans="1:17" hidden="1">
      <c r="F110" s="47" t="s">
        <v>228</v>
      </c>
      <c r="G110" s="49">
        <v>49409.850000000006</v>
      </c>
      <c r="H110" s="49">
        <v>1747748.7099999997</v>
      </c>
      <c r="L110" s="45">
        <f t="shared" ca="1" si="29"/>
        <v>151861.88715934008</v>
      </c>
      <c r="M110" s="45">
        <f t="shared" ca="1" si="30"/>
        <v>2319450.1906202594</v>
      </c>
      <c r="O110" s="47" t="s">
        <v>228</v>
      </c>
      <c r="P110" s="49">
        <v>-599468.5235783644</v>
      </c>
      <c r="Q110" s="49">
        <v>-162186.16898449184</v>
      </c>
    </row>
    <row r="111" spans="1:17" hidden="1">
      <c r="F111" s="47" t="s">
        <v>229</v>
      </c>
      <c r="G111" s="49">
        <v>4413344.93</v>
      </c>
      <c r="H111" s="49">
        <v>5662201.9300000006</v>
      </c>
      <c r="L111" s="45">
        <f t="shared" ca="1" si="29"/>
        <v>2898190.4357123058</v>
      </c>
      <c r="M111" s="45">
        <f t="shared" ca="1" si="30"/>
        <v>2809539.5236925567</v>
      </c>
      <c r="O111" s="47" t="s">
        <v>229</v>
      </c>
      <c r="P111" s="49">
        <v>5532591.3072365187</v>
      </c>
      <c r="Q111" s="49">
        <v>7529613.7210124517</v>
      </c>
    </row>
    <row r="112" spans="1:17" hidden="1">
      <c r="L112" s="45">
        <f t="shared" ca="1" si="29"/>
        <v>4446596.4368885122</v>
      </c>
      <c r="M112" s="45">
        <f t="shared" ca="1" si="30"/>
        <v>4132267.6246376392</v>
      </c>
    </row>
    <row r="113" spans="6:13" hidden="1">
      <c r="L113" s="45">
        <f t="shared" ca="1" si="29"/>
        <v>3472552.3060178072</v>
      </c>
      <c r="M113" s="45">
        <f t="shared" ca="1" si="30"/>
        <v>2674354.1006968943</v>
      </c>
    </row>
    <row r="114" spans="6:13" hidden="1">
      <c r="F114" s="72" t="s">
        <v>207</v>
      </c>
      <c r="G114" s="72" t="s">
        <v>258</v>
      </c>
      <c r="H114" s="72" t="s">
        <v>257</v>
      </c>
      <c r="I114" s="72" t="s">
        <v>259</v>
      </c>
      <c r="L114" s="45">
        <f t="shared" ca="1" si="29"/>
        <v>2733124.7912675347</v>
      </c>
      <c r="M114" s="45">
        <f t="shared" ca="1" si="30"/>
        <v>5139553.0190414879</v>
      </c>
    </row>
    <row r="115" spans="6:13" hidden="1">
      <c r="F115" s="1" t="s">
        <v>39</v>
      </c>
      <c r="H115" s="71"/>
      <c r="I115" s="71">
        <v>4591955.5</v>
      </c>
      <c r="L115" s="45">
        <f t="shared" ca="1" si="29"/>
        <v>2495341.4491703105</v>
      </c>
      <c r="M115" s="45">
        <f t="shared" ca="1" si="30"/>
        <v>2310343.4248863515</v>
      </c>
    </row>
    <row r="116" spans="6:13" hidden="1">
      <c r="F116" s="75" t="s">
        <v>254</v>
      </c>
      <c r="G116" s="71">
        <v>5012197.0999999996</v>
      </c>
      <c r="H116" s="71">
        <v>3961326.1</v>
      </c>
      <c r="I116" s="71">
        <f>+I115+H116</f>
        <v>8553281.5999999996</v>
      </c>
      <c r="J116" s="73">
        <f>+G116/I116</f>
        <v>0.58599696986475924</v>
      </c>
      <c r="L116" s="45">
        <f t="shared" ca="1" si="29"/>
        <v>883085.83775406191</v>
      </c>
      <c r="M116" s="45">
        <f t="shared" ca="1" si="30"/>
        <v>1487148.3544905609</v>
      </c>
    </row>
    <row r="117" spans="6:13" hidden="1">
      <c r="F117" s="75" t="s">
        <v>255</v>
      </c>
      <c r="G117" s="71">
        <v>3083183.75</v>
      </c>
      <c r="H117" s="71">
        <v>3985388.25</v>
      </c>
      <c r="I117" s="71">
        <f>+I116-G116+H117</f>
        <v>7526472.75</v>
      </c>
      <c r="J117" s="73">
        <f t="shared" ref="J117:J128" si="31">+G117/I117</f>
        <v>0.40964524185648582</v>
      </c>
      <c r="L117" s="45">
        <f t="shared" ca="1" si="29"/>
        <v>1726298.692007049</v>
      </c>
      <c r="M117" s="45">
        <f t="shared" ca="1" si="30"/>
        <v>4681738.5457562534</v>
      </c>
    </row>
    <row r="118" spans="6:13" hidden="1">
      <c r="F118" s="75" t="s">
        <v>256</v>
      </c>
      <c r="G118" s="71">
        <v>4749435.66</v>
      </c>
      <c r="H118" s="71">
        <v>3048659.66</v>
      </c>
      <c r="I118" s="71">
        <f t="shared" ref="I118:I128" si="32">+I117-G117+H118</f>
        <v>7491948.6600000001</v>
      </c>
      <c r="J118" s="73">
        <f t="shared" si="31"/>
        <v>0.63393862872520002</v>
      </c>
      <c r="L118" s="45">
        <f t="shared" ca="1" si="29"/>
        <v>4140272.8474069089</v>
      </c>
      <c r="M118" s="45">
        <f t="shared" ca="1" si="30"/>
        <v>2802877.0547411717</v>
      </c>
    </row>
    <row r="119" spans="6:13" hidden="1">
      <c r="F119" s="75" t="s">
        <v>260</v>
      </c>
      <c r="G119" s="71">
        <v>2109195</v>
      </c>
      <c r="H119" s="71">
        <v>1208614</v>
      </c>
      <c r="I119" s="71">
        <f t="shared" si="32"/>
        <v>3951127</v>
      </c>
      <c r="J119" s="73">
        <f t="shared" si="31"/>
        <v>0.53382110977450237</v>
      </c>
      <c r="L119" s="45">
        <f t="shared" ca="1" si="29"/>
        <v>4009712.8129175166</v>
      </c>
      <c r="M119" s="45">
        <f t="shared" ca="1" si="30"/>
        <v>3900092.9917192906</v>
      </c>
    </row>
    <row r="120" spans="6:13" hidden="1">
      <c r="F120" s="75" t="s">
        <v>261</v>
      </c>
      <c r="G120" s="71">
        <v>1036500</v>
      </c>
      <c r="H120" s="71">
        <v>2895529</v>
      </c>
      <c r="I120" s="71">
        <f t="shared" si="32"/>
        <v>4737461</v>
      </c>
      <c r="J120" s="73">
        <f t="shared" si="31"/>
        <v>0.21878808078842232</v>
      </c>
      <c r="L120" s="45">
        <f t="shared" ca="1" si="29"/>
        <v>3592640.5428617299</v>
      </c>
      <c r="M120" s="45">
        <f t="shared" ca="1" si="30"/>
        <v>2314410.1357870298</v>
      </c>
    </row>
    <row r="121" spans="6:13" hidden="1">
      <c r="F121" s="75" t="s">
        <v>262</v>
      </c>
      <c r="G121" s="71">
        <v>2307131.5</v>
      </c>
      <c r="H121" s="71">
        <v>2709037.5</v>
      </c>
      <c r="I121" s="71">
        <f t="shared" si="32"/>
        <v>6409998.5</v>
      </c>
      <c r="J121" s="73">
        <f t="shared" si="31"/>
        <v>0.35992699530272904</v>
      </c>
      <c r="L121" s="45">
        <f t="shared" ca="1" si="29"/>
        <v>2802984.2283511511</v>
      </c>
      <c r="M121" s="45">
        <f t="shared" ca="1" si="30"/>
        <v>3538702.9509519525</v>
      </c>
    </row>
    <row r="122" spans="6:13" hidden="1">
      <c r="F122" s="75" t="s">
        <v>263</v>
      </c>
      <c r="G122" s="71">
        <v>2690009</v>
      </c>
      <c r="H122" s="71">
        <v>3355874</v>
      </c>
      <c r="I122" s="71">
        <f t="shared" si="32"/>
        <v>7458741</v>
      </c>
      <c r="J122" s="73">
        <f t="shared" si="31"/>
        <v>0.36065188481541322</v>
      </c>
      <c r="L122" s="45">
        <f t="shared" ca="1" si="29"/>
        <v>2449099.0519699361</v>
      </c>
      <c r="M122" s="45">
        <f t="shared" ca="1" si="30"/>
        <v>2570792.5382731375</v>
      </c>
    </row>
    <row r="123" spans="6:13" hidden="1">
      <c r="F123" s="75" t="s">
        <v>264</v>
      </c>
      <c r="G123" s="71">
        <v>3521078.5</v>
      </c>
      <c r="H123" s="71">
        <v>5181091.0599999996</v>
      </c>
      <c r="I123" s="71">
        <f t="shared" si="32"/>
        <v>9949823.0599999987</v>
      </c>
      <c r="J123" s="73">
        <f t="shared" si="31"/>
        <v>0.35388352926147415</v>
      </c>
      <c r="L123" s="45">
        <f t="shared" ca="1" si="29"/>
        <v>2399585.4313003579</v>
      </c>
      <c r="M123" s="45">
        <f t="shared" ca="1" si="30"/>
        <v>3685809.5615284876</v>
      </c>
    </row>
    <row r="124" spans="6:13" hidden="1">
      <c r="F124" s="75" t="s">
        <v>265</v>
      </c>
      <c r="G124" s="71">
        <v>4469624.26</v>
      </c>
      <c r="H124" s="71">
        <v>3253920.25</v>
      </c>
      <c r="I124" s="71">
        <f t="shared" si="32"/>
        <v>9682664.8099999987</v>
      </c>
      <c r="J124" s="77">
        <f t="shared" si="31"/>
        <v>0.46161096637197341</v>
      </c>
      <c r="L124" s="45">
        <f t="shared" ca="1" si="29"/>
        <v>4395244.9733597031</v>
      </c>
      <c r="M124" s="45">
        <f t="shared" ca="1" si="30"/>
        <v>1671387.8067153613</v>
      </c>
    </row>
    <row r="125" spans="6:13" hidden="1">
      <c r="F125" s="75" t="s">
        <v>266</v>
      </c>
      <c r="G125" s="71">
        <v>4500645.05</v>
      </c>
      <c r="H125" s="71">
        <v>3216371</v>
      </c>
      <c r="I125" s="71">
        <f t="shared" si="32"/>
        <v>8429411.5499999989</v>
      </c>
      <c r="J125" s="77">
        <f t="shared" si="31"/>
        <v>0.53392161757720802</v>
      </c>
      <c r="L125" s="45">
        <f t="shared" ca="1" si="29"/>
        <v>2905100.2062592958</v>
      </c>
      <c r="M125" s="45">
        <f t="shared" ca="1" si="30"/>
        <v>992073.18365984457</v>
      </c>
    </row>
    <row r="126" spans="6:13" hidden="1">
      <c r="F126" s="75" t="s">
        <v>133</v>
      </c>
      <c r="G126" s="71">
        <v>3871168</v>
      </c>
      <c r="H126" s="71">
        <v>4395534.13</v>
      </c>
      <c r="I126" s="71">
        <f t="shared" si="32"/>
        <v>8324300.629999999</v>
      </c>
      <c r="J126" s="77">
        <f t="shared" si="31"/>
        <v>0.46504423279100149</v>
      </c>
      <c r="L126" s="45">
        <f t="shared" ca="1" si="29"/>
        <v>1377700.664438958</v>
      </c>
      <c r="M126" s="45">
        <f t="shared" ca="1" si="30"/>
        <v>4076640.79101157</v>
      </c>
    </row>
    <row r="127" spans="6:13" hidden="1">
      <c r="F127" s="75" t="s">
        <v>134</v>
      </c>
      <c r="G127" s="71">
        <v>4341165.13</v>
      </c>
      <c r="H127" s="71">
        <v>4390830.84</v>
      </c>
      <c r="I127" s="71">
        <f t="shared" si="32"/>
        <v>8843963.4699999988</v>
      </c>
      <c r="J127" s="77">
        <f t="shared" si="31"/>
        <v>0.49086194721697562</v>
      </c>
      <c r="L127" s="45">
        <f t="shared" ca="1" si="29"/>
        <v>3034767.7976497384</v>
      </c>
      <c r="M127" s="45">
        <f t="shared" ca="1" si="30"/>
        <v>4804729.4728123825</v>
      </c>
    </row>
    <row r="128" spans="6:13" hidden="1">
      <c r="F128" s="75" t="s">
        <v>135</v>
      </c>
      <c r="G128" s="71">
        <v>4674379.5</v>
      </c>
      <c r="H128" s="71">
        <v>4458833.1400000006</v>
      </c>
      <c r="I128" s="71">
        <f t="shared" si="32"/>
        <v>8961631.4800000004</v>
      </c>
      <c r="J128" s="77">
        <f t="shared" si="31"/>
        <v>0.52159916533412287</v>
      </c>
      <c r="L128" s="45">
        <f t="shared" ca="1" si="29"/>
        <v>4196495.4690794256</v>
      </c>
      <c r="M128" s="45">
        <f t="shared" ca="1" si="30"/>
        <v>2928073.9911830937</v>
      </c>
    </row>
    <row r="129" spans="9:13" hidden="1">
      <c r="I129" s="41">
        <f>+I128-G128</f>
        <v>4287251.9800000004</v>
      </c>
      <c r="J129" s="74">
        <f>AVERAGE(J124:J128)</f>
        <v>0.49460758585825626</v>
      </c>
      <c r="L129" s="45">
        <f t="shared" ca="1" si="29"/>
        <v>2959888.7833699388</v>
      </c>
      <c r="M129" s="45">
        <f t="shared" ca="1" si="30"/>
        <v>3602724.9297935679</v>
      </c>
    </row>
    <row r="130" spans="9:13" hidden="1">
      <c r="L130" s="45">
        <f t="shared" ca="1" si="29"/>
        <v>3483817.6580123305</v>
      </c>
      <c r="M130" s="45">
        <f t="shared" ca="1" si="30"/>
        <v>4073641.8706444958</v>
      </c>
    </row>
    <row r="131" spans="9:13" hidden="1">
      <c r="L131" s="45">
        <f t="shared" ca="1" si="29"/>
        <v>990832.90547888447</v>
      </c>
      <c r="M131" s="45">
        <f t="shared" ca="1" si="30"/>
        <v>2646758.4697109037</v>
      </c>
    </row>
    <row r="132" spans="9:13" hidden="1">
      <c r="L132" s="45">
        <f t="shared" ca="1" si="29"/>
        <v>1066879.8111605111</v>
      </c>
      <c r="M132" s="45">
        <f t="shared" ca="1" si="30"/>
        <v>1919872.5670216784</v>
      </c>
    </row>
    <row r="133" spans="9:13" hidden="1">
      <c r="L133" s="45">
        <f t="shared" ca="1" si="29"/>
        <v>1542741.6536488817</v>
      </c>
      <c r="M133" s="45">
        <f t="shared" ca="1" si="30"/>
        <v>3751806.2895583194</v>
      </c>
    </row>
    <row r="134" spans="9:13" hidden="1">
      <c r="L134" s="45">
        <f t="shared" ca="1" si="29"/>
        <v>1522982.0756436158</v>
      </c>
      <c r="M134" s="45">
        <f t="shared" ca="1" si="30"/>
        <v>3978358.0547396569</v>
      </c>
    </row>
    <row r="135" spans="9:13" hidden="1">
      <c r="L135" s="45">
        <f t="shared" ca="1" si="29"/>
        <v>2997972.3141675941</v>
      </c>
      <c r="M135" s="45">
        <f t="shared" ca="1" si="30"/>
        <v>4317130.613093242</v>
      </c>
    </row>
    <row r="136" spans="9:13" hidden="1">
      <c r="L136" s="45">
        <f t="shared" ca="1" si="29"/>
        <v>2689525.8355939724</v>
      </c>
      <c r="M136" s="45">
        <f t="shared" ca="1" si="30"/>
        <v>1621446.3947655521</v>
      </c>
    </row>
    <row r="137" spans="9:13" hidden="1">
      <c r="L137" s="45">
        <f t="shared" ca="1" si="29"/>
        <v>612335.19793513487</v>
      </c>
      <c r="M137" s="45">
        <f t="shared" ca="1" si="30"/>
        <v>4344481.3539750371</v>
      </c>
    </row>
    <row r="138" spans="9:13" hidden="1">
      <c r="L138" s="45">
        <f t="shared" ca="1" si="29"/>
        <v>2500481.1877865647</v>
      </c>
      <c r="M138" s="45">
        <f t="shared" ca="1" si="30"/>
        <v>3846038.139542988</v>
      </c>
    </row>
    <row r="139" spans="9:13" hidden="1">
      <c r="L139" s="45">
        <f t="shared" ca="1" si="29"/>
        <v>3323726.0854087379</v>
      </c>
      <c r="M139" s="45">
        <f t="shared" ca="1" si="30"/>
        <v>4963099.5298763327</v>
      </c>
    </row>
    <row r="140" spans="9:13" hidden="1">
      <c r="L140" s="45">
        <f t="shared" ca="1" si="29"/>
        <v>2658728.8486177307</v>
      </c>
      <c r="M140" s="45">
        <f t="shared" ca="1" si="30"/>
        <v>3797268.3060150673</v>
      </c>
    </row>
    <row r="141" spans="9:13" hidden="1">
      <c r="L141" s="45">
        <f t="shared" ca="1" si="29"/>
        <v>1519057.8323893482</v>
      </c>
      <c r="M141" s="45">
        <f t="shared" ca="1" si="30"/>
        <v>3950477.2899521971</v>
      </c>
    </row>
    <row r="142" spans="9:13" hidden="1">
      <c r="L142" s="45">
        <f t="shared" ca="1" si="29"/>
        <v>1533408.4641467475</v>
      </c>
      <c r="M142" s="45">
        <f t="shared" ca="1" si="30"/>
        <v>3558715.2474155203</v>
      </c>
    </row>
    <row r="143" spans="9:13" hidden="1">
      <c r="L143" s="45">
        <f t="shared" ca="1" si="29"/>
        <v>3810397.7720229775</v>
      </c>
      <c r="M143" s="45">
        <f t="shared" ca="1" si="30"/>
        <v>3173762.2123418944</v>
      </c>
    </row>
    <row r="144" spans="9:13" hidden="1">
      <c r="L144" s="45">
        <f t="shared" ca="1" si="29"/>
        <v>2869132.6159190433</v>
      </c>
      <c r="M144" s="45">
        <f t="shared" ca="1" si="30"/>
        <v>2370227.8109160447</v>
      </c>
    </row>
    <row r="145" spans="12:13" hidden="1">
      <c r="L145" s="45">
        <f t="shared" ca="1" si="29"/>
        <v>3152029.075615725</v>
      </c>
      <c r="M145" s="45">
        <f t="shared" ca="1" si="30"/>
        <v>4384278.9776075976</v>
      </c>
    </row>
    <row r="146" spans="12:13" hidden="1">
      <c r="L146" s="45">
        <f t="shared" ca="1" si="29"/>
        <v>1183060.325984003</v>
      </c>
      <c r="M146" s="45">
        <f t="shared" ca="1" si="30"/>
        <v>4914219.2620874662</v>
      </c>
    </row>
    <row r="147" spans="12:13" hidden="1">
      <c r="L147" s="45">
        <f t="shared" ca="1" si="29"/>
        <v>1754673.8177088671</v>
      </c>
      <c r="M147" s="45">
        <f t="shared" ca="1" si="30"/>
        <v>6014199.5395298526</v>
      </c>
    </row>
    <row r="148" spans="12:13" hidden="1">
      <c r="L148" s="45">
        <f t="shared" ca="1" si="29"/>
        <v>2703826.1686601923</v>
      </c>
      <c r="M148" s="45">
        <f t="shared" ca="1" si="30"/>
        <v>3563078.7443959098</v>
      </c>
    </row>
    <row r="149" spans="12:13" hidden="1">
      <c r="L149" s="45">
        <f t="shared" ca="1" si="29"/>
        <v>1375678.8909514085</v>
      </c>
      <c r="M149" s="45">
        <f t="shared" ca="1" si="30"/>
        <v>2626836.7782116691</v>
      </c>
    </row>
    <row r="150" spans="12:13" hidden="1">
      <c r="L150" s="45">
        <f t="shared" ca="1" si="29"/>
        <v>1391080.5089179305</v>
      </c>
      <c r="M150" s="45">
        <f t="shared" ca="1" si="30"/>
        <v>1901528.2751548928</v>
      </c>
    </row>
    <row r="151" spans="12:13" hidden="1">
      <c r="L151" s="45">
        <f t="shared" ca="1" si="29"/>
        <v>1987425.7277394801</v>
      </c>
      <c r="M151" s="45">
        <f t="shared" ca="1" si="30"/>
        <v>4718637.7855025325</v>
      </c>
    </row>
    <row r="152" spans="12:13" hidden="1">
      <c r="L152" s="45">
        <f t="shared" ca="1" si="29"/>
        <v>3944381.5268577021</v>
      </c>
      <c r="M152" s="45">
        <f t="shared" ca="1" si="30"/>
        <v>1654673.6890582698</v>
      </c>
    </row>
    <row r="153" spans="12:13" hidden="1">
      <c r="L153" s="45">
        <f t="shared" ca="1" si="29"/>
        <v>1872592.0931772424</v>
      </c>
      <c r="M153" s="45">
        <f t="shared" ca="1" si="30"/>
        <v>4221549.0898164203</v>
      </c>
    </row>
    <row r="154" spans="12:13" hidden="1">
      <c r="L154" s="45">
        <f t="shared" ca="1" si="29"/>
        <v>375261.27172586485</v>
      </c>
      <c r="M154" s="45">
        <f t="shared" ca="1" si="30"/>
        <v>5190493.3819850897</v>
      </c>
    </row>
    <row r="155" spans="12:13" hidden="1">
      <c r="L155" s="45">
        <f t="shared" ca="1" si="29"/>
        <v>3132664.1679250491</v>
      </c>
      <c r="M155" s="45">
        <f t="shared" ca="1" si="30"/>
        <v>2501250.997712295</v>
      </c>
    </row>
    <row r="156" spans="12:13" hidden="1">
      <c r="L156" s="45">
        <f t="shared" ca="1" si="29"/>
        <v>738637.62739516026</v>
      </c>
      <c r="M156" s="45">
        <f t="shared" ca="1" si="30"/>
        <v>2568202.2705260916</v>
      </c>
    </row>
    <row r="157" spans="12:13" hidden="1">
      <c r="L157" s="45">
        <f t="shared" ca="1" si="29"/>
        <v>3143990.0413441476</v>
      </c>
      <c r="M157" s="45">
        <f t="shared" ca="1" si="30"/>
        <v>2607816.6836505462</v>
      </c>
    </row>
    <row r="158" spans="12:13" hidden="1">
      <c r="L158" s="45">
        <f t="shared" ca="1" si="29"/>
        <v>4199274.1221713154</v>
      </c>
      <c r="M158" s="45">
        <f t="shared" ca="1" si="30"/>
        <v>1491965.6083951034</v>
      </c>
    </row>
    <row r="159" spans="12:13" hidden="1">
      <c r="L159" s="45">
        <f t="shared" ca="1" si="29"/>
        <v>2135558.0114832954</v>
      </c>
      <c r="M159" s="45">
        <f t="shared" ca="1" si="30"/>
        <v>2314288.8025939139</v>
      </c>
    </row>
    <row r="160" spans="12:13" hidden="1">
      <c r="L160" s="45">
        <f t="shared" ca="1" si="29"/>
        <v>442563.90495070419</v>
      </c>
      <c r="M160" s="45">
        <f t="shared" ca="1" si="30"/>
        <v>4321903.3056478426</v>
      </c>
    </row>
    <row r="161" spans="12:13" hidden="1">
      <c r="L161" s="45">
        <f t="shared" ca="1" si="29"/>
        <v>3260961.9940043869</v>
      </c>
      <c r="M161" s="45">
        <f t="shared" ca="1" si="30"/>
        <v>4454508.4363694703</v>
      </c>
    </row>
    <row r="162" spans="12:13" hidden="1">
      <c r="L162" s="45">
        <f t="shared" ca="1" si="29"/>
        <v>1267553.3925466274</v>
      </c>
      <c r="M162" s="45">
        <f t="shared" ca="1" si="30"/>
        <v>2379336.1005347203</v>
      </c>
    </row>
    <row r="163" spans="12:13" hidden="1">
      <c r="L163" s="45">
        <f t="shared" ca="1" si="29"/>
        <v>3293735.9242575052</v>
      </c>
      <c r="M163" s="45">
        <f t="shared" ca="1" si="30"/>
        <v>4874943.8085614014</v>
      </c>
    </row>
    <row r="164" spans="12:13" hidden="1">
      <c r="L164" s="45">
        <f t="shared" ca="1" si="29"/>
        <v>3198035.46271706</v>
      </c>
      <c r="M164" s="45">
        <f t="shared" ca="1" si="30"/>
        <v>6546609.5418979414</v>
      </c>
    </row>
    <row r="165" spans="12:13" hidden="1">
      <c r="L165" s="45">
        <f t="shared" ca="1" si="29"/>
        <v>3762343.2990625575</v>
      </c>
      <c r="M165" s="45">
        <f t="shared" ca="1" si="30"/>
        <v>4083395.6423832485</v>
      </c>
    </row>
    <row r="166" spans="12:13" hidden="1">
      <c r="L166" s="45">
        <f t="shared" ca="1" si="29"/>
        <v>1951293.7125513467</v>
      </c>
      <c r="M166" s="45">
        <f t="shared" ca="1" si="30"/>
        <v>2520858.3884741645</v>
      </c>
    </row>
    <row r="167" spans="12:13" hidden="1">
      <c r="L167" s="45">
        <f t="shared" ca="1" si="29"/>
        <v>3951106.3780477056</v>
      </c>
      <c r="M167" s="45">
        <f t="shared" ca="1" si="30"/>
        <v>2969730.5970077533</v>
      </c>
    </row>
    <row r="168" spans="12:13" hidden="1">
      <c r="L168" s="45">
        <f t="shared" ca="1" si="29"/>
        <v>4021802.3983876863</v>
      </c>
      <c r="M168" s="45">
        <f t="shared" ca="1" si="30"/>
        <v>4282445.4732001293</v>
      </c>
    </row>
    <row r="169" spans="12:13" hidden="1">
      <c r="L169" s="45">
        <f t="shared" ca="1" si="29"/>
        <v>2849499.5730769639</v>
      </c>
      <c r="M169" s="45">
        <f t="shared" ca="1" si="30"/>
        <v>3729039.4076662371</v>
      </c>
    </row>
    <row r="170" spans="12:13" hidden="1">
      <c r="L170" s="45">
        <f t="shared" ref="L170:L233" ca="1" si="33">NORMINV(RAND(),$G$107,$G$109)</f>
        <v>1862594.2421149958</v>
      </c>
      <c r="M170" s="45">
        <f t="shared" ref="M170:M233" ca="1" si="34">NORMINV(RAND(),$H$107,$H$109)</f>
        <v>5030835.0786262229</v>
      </c>
    </row>
    <row r="171" spans="12:13" hidden="1">
      <c r="L171" s="45">
        <f t="shared" ca="1" si="33"/>
        <v>4023642.5106371348</v>
      </c>
      <c r="M171" s="45">
        <f t="shared" ca="1" si="34"/>
        <v>3083747.9782878812</v>
      </c>
    </row>
    <row r="172" spans="12:13" hidden="1">
      <c r="L172" s="45">
        <f t="shared" ca="1" si="33"/>
        <v>2580782.3083942486</v>
      </c>
      <c r="M172" s="45">
        <f t="shared" ca="1" si="34"/>
        <v>4049801.4980977671</v>
      </c>
    </row>
    <row r="173" spans="12:13" hidden="1">
      <c r="L173" s="45">
        <f t="shared" ca="1" si="33"/>
        <v>3829069.2729951455</v>
      </c>
      <c r="M173" s="45">
        <f t="shared" ca="1" si="34"/>
        <v>5729640.8220690787</v>
      </c>
    </row>
    <row r="174" spans="12:13" hidden="1">
      <c r="L174" s="45">
        <f t="shared" ca="1" si="33"/>
        <v>2653957.8812531698</v>
      </c>
      <c r="M174" s="45">
        <f t="shared" ca="1" si="34"/>
        <v>3165697.399829803</v>
      </c>
    </row>
    <row r="175" spans="12:13" hidden="1">
      <c r="L175" s="45">
        <f t="shared" ca="1" si="33"/>
        <v>2658207.808328866</v>
      </c>
      <c r="M175" s="45">
        <f t="shared" ca="1" si="34"/>
        <v>3806849.8310591253</v>
      </c>
    </row>
    <row r="176" spans="12:13" hidden="1">
      <c r="L176" s="45">
        <f t="shared" ca="1" si="33"/>
        <v>1373213.8435510749</v>
      </c>
      <c r="M176" s="45">
        <f t="shared" ca="1" si="34"/>
        <v>1612291.5746604875</v>
      </c>
    </row>
    <row r="177" spans="12:13" hidden="1">
      <c r="L177" s="45">
        <f t="shared" ca="1" si="33"/>
        <v>3186424.0761304125</v>
      </c>
      <c r="M177" s="45">
        <f t="shared" ca="1" si="34"/>
        <v>3078150.9243763466</v>
      </c>
    </row>
    <row r="178" spans="12:13" hidden="1">
      <c r="L178" s="45">
        <f t="shared" ca="1" si="33"/>
        <v>2772865.7530367589</v>
      </c>
      <c r="M178" s="45">
        <f t="shared" ca="1" si="34"/>
        <v>3122759.3102096659</v>
      </c>
    </row>
    <row r="179" spans="12:13" hidden="1">
      <c r="L179" s="45">
        <f t="shared" ca="1" si="33"/>
        <v>670942.73351732804</v>
      </c>
      <c r="M179" s="45">
        <f t="shared" ca="1" si="34"/>
        <v>3449489.4238426639</v>
      </c>
    </row>
    <row r="180" spans="12:13" hidden="1">
      <c r="L180" s="45">
        <f t="shared" ca="1" si="33"/>
        <v>2302139.0267863101</v>
      </c>
      <c r="M180" s="45">
        <f t="shared" ca="1" si="34"/>
        <v>2376522.2990714782</v>
      </c>
    </row>
    <row r="181" spans="12:13" hidden="1">
      <c r="L181" s="45">
        <f t="shared" ca="1" si="33"/>
        <v>1375152.0544905677</v>
      </c>
      <c r="M181" s="45">
        <f t="shared" ca="1" si="34"/>
        <v>3479957.1828884026</v>
      </c>
    </row>
    <row r="182" spans="12:13" hidden="1">
      <c r="L182" s="45">
        <f t="shared" ca="1" si="33"/>
        <v>3276770.4984412617</v>
      </c>
      <c r="M182" s="45">
        <f t="shared" ca="1" si="34"/>
        <v>2289141.8777344576</v>
      </c>
    </row>
    <row r="183" spans="12:13" hidden="1">
      <c r="L183" s="45">
        <f t="shared" ca="1" si="33"/>
        <v>2597927.5082147359</v>
      </c>
      <c r="M183" s="45">
        <f t="shared" ca="1" si="34"/>
        <v>3086024.008950219</v>
      </c>
    </row>
    <row r="184" spans="12:13" hidden="1">
      <c r="L184" s="45">
        <f t="shared" ca="1" si="33"/>
        <v>1995966.2274398988</v>
      </c>
      <c r="M184" s="45">
        <f t="shared" ca="1" si="34"/>
        <v>4904599.858076456</v>
      </c>
    </row>
    <row r="185" spans="12:13" hidden="1">
      <c r="L185" s="45">
        <f t="shared" ca="1" si="33"/>
        <v>2795958.1728568771</v>
      </c>
      <c r="M185" s="45">
        <f t="shared" ca="1" si="34"/>
        <v>2372776.3456400651</v>
      </c>
    </row>
    <row r="186" spans="12:13" hidden="1">
      <c r="L186" s="45">
        <f t="shared" ca="1" si="33"/>
        <v>3164363.1082038349</v>
      </c>
      <c r="M186" s="45">
        <f t="shared" ca="1" si="34"/>
        <v>2277161.5155736469</v>
      </c>
    </row>
    <row r="187" spans="12:13" hidden="1">
      <c r="L187" s="45">
        <f t="shared" ca="1" si="33"/>
        <v>2899895.5751840658</v>
      </c>
      <c r="M187" s="45">
        <f t="shared" ca="1" si="34"/>
        <v>2514990.2170388238</v>
      </c>
    </row>
    <row r="188" spans="12:13" hidden="1">
      <c r="L188" s="45">
        <f t="shared" ca="1" si="33"/>
        <v>1229732.3517384941</v>
      </c>
      <c r="M188" s="45">
        <f t="shared" ca="1" si="34"/>
        <v>3417000.015826168</v>
      </c>
    </row>
    <row r="189" spans="12:13" hidden="1">
      <c r="L189" s="45">
        <f t="shared" ca="1" si="33"/>
        <v>2325218.9099389296</v>
      </c>
      <c r="M189" s="45">
        <f t="shared" ca="1" si="34"/>
        <v>2598399.32244496</v>
      </c>
    </row>
    <row r="190" spans="12:13" hidden="1">
      <c r="L190" s="45">
        <f t="shared" ca="1" si="33"/>
        <v>5337952.3511895398</v>
      </c>
      <c r="M190" s="45">
        <f t="shared" ca="1" si="34"/>
        <v>3714485.1207181523</v>
      </c>
    </row>
    <row r="191" spans="12:13" hidden="1">
      <c r="L191" s="45">
        <f t="shared" ca="1" si="33"/>
        <v>3064337.1961501529</v>
      </c>
      <c r="M191" s="45">
        <f t="shared" ca="1" si="34"/>
        <v>1784734.3167200799</v>
      </c>
    </row>
    <row r="192" spans="12:13" hidden="1">
      <c r="L192" s="45">
        <f t="shared" ca="1" si="33"/>
        <v>1322630.8443303083</v>
      </c>
      <c r="M192" s="45">
        <f t="shared" ca="1" si="34"/>
        <v>3665527.2543367916</v>
      </c>
    </row>
    <row r="193" spans="12:13" hidden="1">
      <c r="L193" s="45">
        <f t="shared" ca="1" si="33"/>
        <v>2787135.9966146583</v>
      </c>
      <c r="M193" s="45">
        <f t="shared" ca="1" si="34"/>
        <v>3826638.7690022411</v>
      </c>
    </row>
    <row r="194" spans="12:13" hidden="1">
      <c r="L194" s="45">
        <f t="shared" ca="1" si="33"/>
        <v>2968260.192201524</v>
      </c>
      <c r="M194" s="45">
        <f t="shared" ca="1" si="34"/>
        <v>3602272.4025832517</v>
      </c>
    </row>
    <row r="195" spans="12:13" hidden="1">
      <c r="L195" s="45">
        <f t="shared" ca="1" si="33"/>
        <v>2211790.8549238988</v>
      </c>
      <c r="M195" s="45">
        <f t="shared" ca="1" si="34"/>
        <v>4261784.4049534025</v>
      </c>
    </row>
    <row r="196" spans="12:13" hidden="1">
      <c r="L196" s="45">
        <f t="shared" ca="1" si="33"/>
        <v>941737.67939793295</v>
      </c>
      <c r="M196" s="45">
        <f t="shared" ca="1" si="34"/>
        <v>3673429.8566800365</v>
      </c>
    </row>
    <row r="197" spans="12:13" hidden="1">
      <c r="L197" s="45">
        <f t="shared" ca="1" si="33"/>
        <v>2167153.8728308873</v>
      </c>
      <c r="M197" s="45">
        <f t="shared" ca="1" si="34"/>
        <v>3821251.2508338368</v>
      </c>
    </row>
    <row r="198" spans="12:13" hidden="1">
      <c r="L198" s="45">
        <f t="shared" ca="1" si="33"/>
        <v>3097514.3782869903</v>
      </c>
      <c r="M198" s="45">
        <f t="shared" ca="1" si="34"/>
        <v>3397073.2431088993</v>
      </c>
    </row>
    <row r="199" spans="12:13" hidden="1">
      <c r="L199" s="45">
        <f t="shared" ca="1" si="33"/>
        <v>2805985.9280286413</v>
      </c>
      <c r="M199" s="45">
        <f t="shared" ca="1" si="34"/>
        <v>3285802.5693223574</v>
      </c>
    </row>
    <row r="200" spans="12:13" hidden="1">
      <c r="L200" s="45">
        <f t="shared" ca="1" si="33"/>
        <v>2182032.9229494929</v>
      </c>
      <c r="M200" s="45">
        <f t="shared" ca="1" si="34"/>
        <v>2442612.5375424568</v>
      </c>
    </row>
    <row r="201" spans="12:13" hidden="1">
      <c r="L201" s="45">
        <f t="shared" ca="1" si="33"/>
        <v>1747889.9595113047</v>
      </c>
      <c r="M201" s="45">
        <f t="shared" ca="1" si="34"/>
        <v>2658093.6330428394</v>
      </c>
    </row>
    <row r="202" spans="12:13" hidden="1">
      <c r="L202" s="45">
        <f t="shared" ca="1" si="33"/>
        <v>3326746.5845833113</v>
      </c>
      <c r="M202" s="45">
        <f t="shared" ca="1" si="34"/>
        <v>2387509.2069591666</v>
      </c>
    </row>
    <row r="203" spans="12:13" hidden="1">
      <c r="L203" s="45">
        <f t="shared" ca="1" si="33"/>
        <v>1901395.3443273332</v>
      </c>
      <c r="M203" s="45">
        <f t="shared" ca="1" si="34"/>
        <v>3768111.3196769501</v>
      </c>
    </row>
    <row r="204" spans="12:13" hidden="1">
      <c r="L204" s="45">
        <f t="shared" ca="1" si="33"/>
        <v>1782226.2488591163</v>
      </c>
      <c r="M204" s="45">
        <f t="shared" ca="1" si="34"/>
        <v>4459465.6276169401</v>
      </c>
    </row>
    <row r="205" spans="12:13" hidden="1">
      <c r="L205" s="45">
        <f t="shared" ca="1" si="33"/>
        <v>1924783.4420272275</v>
      </c>
      <c r="M205" s="45">
        <f t="shared" ca="1" si="34"/>
        <v>6290173.8322547674</v>
      </c>
    </row>
    <row r="206" spans="12:13" hidden="1">
      <c r="L206" s="45">
        <f t="shared" ca="1" si="33"/>
        <v>1843012.1951783078</v>
      </c>
      <c r="M206" s="45">
        <f t="shared" ca="1" si="34"/>
        <v>4250955.6258170856</v>
      </c>
    </row>
    <row r="207" spans="12:13" hidden="1">
      <c r="L207" s="45">
        <f t="shared" ca="1" si="33"/>
        <v>2004523.3628191559</v>
      </c>
      <c r="M207" s="45">
        <f t="shared" ca="1" si="34"/>
        <v>1668723.9188549779</v>
      </c>
    </row>
    <row r="208" spans="12:13" hidden="1">
      <c r="L208" s="45">
        <f t="shared" ca="1" si="33"/>
        <v>1723502.6788839493</v>
      </c>
      <c r="M208" s="45">
        <f t="shared" ca="1" si="34"/>
        <v>2436337.7763771093</v>
      </c>
    </row>
    <row r="209" spans="12:13" hidden="1">
      <c r="L209" s="45">
        <f t="shared" ca="1" si="33"/>
        <v>1801111.1885358873</v>
      </c>
      <c r="M209" s="45">
        <f t="shared" ca="1" si="34"/>
        <v>4941881.257950088</v>
      </c>
    </row>
    <row r="210" spans="12:13" hidden="1">
      <c r="L210" s="45">
        <f t="shared" ca="1" si="33"/>
        <v>2600944.9939673832</v>
      </c>
      <c r="M210" s="45">
        <f t="shared" ca="1" si="34"/>
        <v>3628278.9772233637</v>
      </c>
    </row>
    <row r="211" spans="12:13" hidden="1">
      <c r="L211" s="45">
        <f t="shared" ca="1" si="33"/>
        <v>2817361.9956432204</v>
      </c>
      <c r="M211" s="45">
        <f t="shared" ca="1" si="34"/>
        <v>4306288.4741735812</v>
      </c>
    </row>
    <row r="212" spans="12:13" hidden="1">
      <c r="L212" s="45">
        <f t="shared" ca="1" si="33"/>
        <v>1609820.2053155536</v>
      </c>
      <c r="M212" s="45">
        <f t="shared" ca="1" si="34"/>
        <v>2792127.2113667675</v>
      </c>
    </row>
    <row r="213" spans="12:13" hidden="1">
      <c r="L213" s="45">
        <f t="shared" ca="1" si="33"/>
        <v>1141165.3019551528</v>
      </c>
      <c r="M213" s="45">
        <f t="shared" ca="1" si="34"/>
        <v>2799013.2243617056</v>
      </c>
    </row>
    <row r="214" spans="12:13" hidden="1">
      <c r="L214" s="45">
        <f t="shared" ca="1" si="33"/>
        <v>3190798.7584409569</v>
      </c>
      <c r="M214" s="45">
        <f t="shared" ca="1" si="34"/>
        <v>3251189.0317744934</v>
      </c>
    </row>
    <row r="215" spans="12:13" hidden="1">
      <c r="L215" s="45">
        <f t="shared" ca="1" si="33"/>
        <v>2795480.0285986066</v>
      </c>
      <c r="M215" s="45">
        <f t="shared" ca="1" si="34"/>
        <v>5173989.2870549839</v>
      </c>
    </row>
    <row r="216" spans="12:13" hidden="1">
      <c r="L216" s="45">
        <f t="shared" ca="1" si="33"/>
        <v>2587397.0390727166</v>
      </c>
      <c r="M216" s="45">
        <f t="shared" ca="1" si="34"/>
        <v>4569283.1530143525</v>
      </c>
    </row>
    <row r="217" spans="12:13" hidden="1">
      <c r="L217" s="45">
        <f t="shared" ca="1" si="33"/>
        <v>3472646.216708336</v>
      </c>
      <c r="M217" s="45">
        <f t="shared" ca="1" si="34"/>
        <v>3992623.0710854293</v>
      </c>
    </row>
    <row r="218" spans="12:13" hidden="1">
      <c r="L218" s="45">
        <f t="shared" ca="1" si="33"/>
        <v>3284940.2928500986</v>
      </c>
      <c r="M218" s="45">
        <f t="shared" ca="1" si="34"/>
        <v>3614821.5331356316</v>
      </c>
    </row>
    <row r="219" spans="12:13" hidden="1">
      <c r="L219" s="45">
        <f t="shared" ca="1" si="33"/>
        <v>1829508.6951515847</v>
      </c>
      <c r="M219" s="45">
        <f t="shared" ca="1" si="34"/>
        <v>2271513.6964908601</v>
      </c>
    </row>
    <row r="220" spans="12:13" hidden="1">
      <c r="L220" s="45">
        <f t="shared" ca="1" si="33"/>
        <v>2893738.7646977929</v>
      </c>
      <c r="M220" s="45">
        <f t="shared" ca="1" si="34"/>
        <v>4671551.758298507</v>
      </c>
    </row>
    <row r="221" spans="12:13" hidden="1">
      <c r="L221" s="45">
        <f t="shared" ca="1" si="33"/>
        <v>3116726.0854731142</v>
      </c>
      <c r="M221" s="45">
        <f t="shared" ca="1" si="34"/>
        <v>3942324.3341101147</v>
      </c>
    </row>
    <row r="222" spans="12:13" hidden="1">
      <c r="L222" s="45">
        <f t="shared" ca="1" si="33"/>
        <v>3257777.8763739392</v>
      </c>
      <c r="M222" s="45">
        <f t="shared" ca="1" si="34"/>
        <v>2797918.8611034015</v>
      </c>
    </row>
    <row r="223" spans="12:13" hidden="1">
      <c r="L223" s="45">
        <f t="shared" ca="1" si="33"/>
        <v>4767033.1913710888</v>
      </c>
      <c r="M223" s="45">
        <f t="shared" ca="1" si="34"/>
        <v>2787395.2402364295</v>
      </c>
    </row>
    <row r="224" spans="12:13" hidden="1">
      <c r="L224" s="45">
        <f t="shared" ca="1" si="33"/>
        <v>3738237.0427654977</v>
      </c>
      <c r="M224" s="45">
        <f t="shared" ca="1" si="34"/>
        <v>2919419.6165479645</v>
      </c>
    </row>
    <row r="225" spans="12:13" hidden="1">
      <c r="L225" s="45">
        <f t="shared" ca="1" si="33"/>
        <v>1285054.2632595464</v>
      </c>
      <c r="M225" s="45">
        <f t="shared" ca="1" si="34"/>
        <v>3087796.1053610407</v>
      </c>
    </row>
    <row r="226" spans="12:13" hidden="1">
      <c r="L226" s="45">
        <f t="shared" ca="1" si="33"/>
        <v>4075267.5317877368</v>
      </c>
      <c r="M226" s="45">
        <f t="shared" ca="1" si="34"/>
        <v>4221018.807507582</v>
      </c>
    </row>
    <row r="227" spans="12:13" hidden="1">
      <c r="L227" s="45">
        <f t="shared" ca="1" si="33"/>
        <v>2390011.7788965823</v>
      </c>
      <c r="M227" s="45">
        <f t="shared" ca="1" si="34"/>
        <v>2705667.7936363877</v>
      </c>
    </row>
    <row r="228" spans="12:13" hidden="1">
      <c r="L228" s="45">
        <f t="shared" ca="1" si="33"/>
        <v>1634485.1956989919</v>
      </c>
      <c r="M228" s="45">
        <f t="shared" ca="1" si="34"/>
        <v>5518516.4825864192</v>
      </c>
    </row>
    <row r="229" spans="12:13" hidden="1">
      <c r="L229" s="45">
        <f t="shared" ca="1" si="33"/>
        <v>1273873.1035177272</v>
      </c>
      <c r="M229" s="45">
        <f t="shared" ca="1" si="34"/>
        <v>3193467.2682273844</v>
      </c>
    </row>
    <row r="230" spans="12:13" hidden="1">
      <c r="L230" s="45">
        <f t="shared" ca="1" si="33"/>
        <v>3314133.6085278951</v>
      </c>
      <c r="M230" s="45">
        <f t="shared" ca="1" si="34"/>
        <v>4687197.9843259761</v>
      </c>
    </row>
    <row r="231" spans="12:13" hidden="1">
      <c r="L231" s="45">
        <f t="shared" ca="1" si="33"/>
        <v>2265796.8434962519</v>
      </c>
      <c r="M231" s="45">
        <f t="shared" ca="1" si="34"/>
        <v>3980298.1070309174</v>
      </c>
    </row>
    <row r="232" spans="12:13" hidden="1">
      <c r="L232" s="45">
        <f t="shared" ca="1" si="33"/>
        <v>1763762.8658221439</v>
      </c>
      <c r="M232" s="45">
        <f t="shared" ca="1" si="34"/>
        <v>2880807.3937988784</v>
      </c>
    </row>
    <row r="233" spans="12:13" hidden="1">
      <c r="L233" s="45">
        <f t="shared" ca="1" si="33"/>
        <v>2709512.3264281652</v>
      </c>
      <c r="M233" s="45">
        <f t="shared" ca="1" si="34"/>
        <v>4682872.8036112441</v>
      </c>
    </row>
    <row r="234" spans="12:13" hidden="1">
      <c r="L234" s="45">
        <f t="shared" ref="L234:L297" ca="1" si="35">NORMINV(RAND(),$G$107,$G$109)</f>
        <v>3187372.8998381505</v>
      </c>
      <c r="M234" s="45">
        <f t="shared" ref="M234:M297" ca="1" si="36">NORMINV(RAND(),$H$107,$H$109)</f>
        <v>4526365.7749747289</v>
      </c>
    </row>
    <row r="235" spans="12:13" hidden="1">
      <c r="L235" s="45">
        <f t="shared" ca="1" si="35"/>
        <v>2191193.3336766921</v>
      </c>
      <c r="M235" s="45">
        <f t="shared" ca="1" si="36"/>
        <v>3886852.1802911712</v>
      </c>
    </row>
    <row r="236" spans="12:13" hidden="1">
      <c r="L236" s="45">
        <f t="shared" ca="1" si="35"/>
        <v>2066585.633910221</v>
      </c>
      <c r="M236" s="45">
        <f t="shared" ca="1" si="36"/>
        <v>5302843.6514720581</v>
      </c>
    </row>
    <row r="237" spans="12:13" hidden="1">
      <c r="L237" s="45">
        <f t="shared" ca="1" si="35"/>
        <v>2209352.1016899096</v>
      </c>
      <c r="M237" s="45">
        <f t="shared" ca="1" si="36"/>
        <v>3516329.9873059061</v>
      </c>
    </row>
    <row r="238" spans="12:13" hidden="1">
      <c r="L238" s="45">
        <f t="shared" ca="1" si="35"/>
        <v>2236217.7290797117</v>
      </c>
      <c r="M238" s="45">
        <f t="shared" ca="1" si="36"/>
        <v>5077436.6368110748</v>
      </c>
    </row>
    <row r="239" spans="12:13" hidden="1">
      <c r="L239" s="45">
        <f t="shared" ca="1" si="35"/>
        <v>3850315.7539072046</v>
      </c>
      <c r="M239" s="45">
        <f t="shared" ca="1" si="36"/>
        <v>3259637.3045111541</v>
      </c>
    </row>
    <row r="240" spans="12:13" hidden="1">
      <c r="L240" s="45">
        <f t="shared" ca="1" si="35"/>
        <v>2393277.0910243751</v>
      </c>
      <c r="M240" s="45">
        <f t="shared" ca="1" si="36"/>
        <v>2952096.2342266468</v>
      </c>
    </row>
    <row r="241" spans="12:13" hidden="1">
      <c r="L241" s="45">
        <f t="shared" ca="1" si="35"/>
        <v>1657027.2272402714</v>
      </c>
      <c r="M241" s="45">
        <f t="shared" ca="1" si="36"/>
        <v>2075166.2745010662</v>
      </c>
    </row>
    <row r="242" spans="12:13" hidden="1">
      <c r="L242" s="45">
        <f t="shared" ca="1" si="35"/>
        <v>2691537.0782627515</v>
      </c>
      <c r="M242" s="45">
        <f t="shared" ca="1" si="36"/>
        <v>2892789.6794782439</v>
      </c>
    </row>
    <row r="243" spans="12:13" hidden="1">
      <c r="L243" s="45">
        <f t="shared" ca="1" si="35"/>
        <v>3059388.393544198</v>
      </c>
      <c r="M243" s="45">
        <f t="shared" ca="1" si="36"/>
        <v>5231266.1423377562</v>
      </c>
    </row>
    <row r="244" spans="12:13" hidden="1">
      <c r="L244" s="45">
        <f t="shared" ca="1" si="35"/>
        <v>-871992.43400694616</v>
      </c>
      <c r="M244" s="45">
        <f t="shared" ca="1" si="36"/>
        <v>4683647.2783696437</v>
      </c>
    </row>
    <row r="245" spans="12:13" hidden="1">
      <c r="L245" s="45">
        <f t="shared" ca="1" si="35"/>
        <v>2144563.7574763321</v>
      </c>
      <c r="M245" s="45">
        <f t="shared" ca="1" si="36"/>
        <v>2825286.8031346691</v>
      </c>
    </row>
    <row r="246" spans="12:13" hidden="1">
      <c r="L246" s="45">
        <f t="shared" ca="1" si="35"/>
        <v>1122817.991750946</v>
      </c>
      <c r="M246" s="45">
        <f t="shared" ca="1" si="36"/>
        <v>3500928.080785444</v>
      </c>
    </row>
    <row r="247" spans="12:13" hidden="1">
      <c r="L247" s="45">
        <f t="shared" ca="1" si="35"/>
        <v>1373876.4057068767</v>
      </c>
      <c r="M247" s="45">
        <f t="shared" ca="1" si="36"/>
        <v>6480284.6368188858</v>
      </c>
    </row>
    <row r="248" spans="12:13" hidden="1">
      <c r="L248" s="45">
        <f t="shared" ca="1" si="35"/>
        <v>1178600.7912814775</v>
      </c>
      <c r="M248" s="45">
        <f t="shared" ca="1" si="36"/>
        <v>4370406.365140304</v>
      </c>
    </row>
    <row r="249" spans="12:13" hidden="1">
      <c r="L249" s="45">
        <f t="shared" ca="1" si="35"/>
        <v>2743815.431657129</v>
      </c>
      <c r="M249" s="45">
        <f t="shared" ca="1" si="36"/>
        <v>2821389.7620650064</v>
      </c>
    </row>
    <row r="250" spans="12:13" hidden="1">
      <c r="L250" s="45">
        <f t="shared" ca="1" si="35"/>
        <v>353045.36905511026</v>
      </c>
      <c r="M250" s="45">
        <f t="shared" ca="1" si="36"/>
        <v>3255847.0548969097</v>
      </c>
    </row>
    <row r="251" spans="12:13" hidden="1">
      <c r="L251" s="45">
        <f t="shared" ca="1" si="35"/>
        <v>2712457.1954469844</v>
      </c>
      <c r="M251" s="45">
        <f t="shared" ca="1" si="36"/>
        <v>4469474.5289090388</v>
      </c>
    </row>
    <row r="252" spans="12:13" hidden="1">
      <c r="L252" s="45">
        <f t="shared" ca="1" si="35"/>
        <v>1985320.7319934636</v>
      </c>
      <c r="M252" s="45">
        <f t="shared" ca="1" si="36"/>
        <v>3492792.6586100487</v>
      </c>
    </row>
    <row r="253" spans="12:13" hidden="1">
      <c r="L253" s="45">
        <f t="shared" ca="1" si="35"/>
        <v>4063071.4009256437</v>
      </c>
      <c r="M253" s="45">
        <f t="shared" ca="1" si="36"/>
        <v>4230152.0008594086</v>
      </c>
    </row>
    <row r="254" spans="12:13" hidden="1">
      <c r="L254" s="45">
        <f t="shared" ca="1" si="35"/>
        <v>1760571.0152211182</v>
      </c>
      <c r="M254" s="45">
        <f t="shared" ca="1" si="36"/>
        <v>2310606.0156893004</v>
      </c>
    </row>
    <row r="255" spans="12:13" hidden="1">
      <c r="L255" s="45">
        <f t="shared" ca="1" si="35"/>
        <v>2696106.2784905042</v>
      </c>
      <c r="M255" s="45">
        <f t="shared" ca="1" si="36"/>
        <v>2920574.8553700349</v>
      </c>
    </row>
    <row r="256" spans="12:13" hidden="1">
      <c r="L256" s="45">
        <f t="shared" ca="1" si="35"/>
        <v>3764188.8447247418</v>
      </c>
      <c r="M256" s="45">
        <f t="shared" ca="1" si="36"/>
        <v>3327765.3061439102</v>
      </c>
    </row>
    <row r="257" spans="12:13" hidden="1">
      <c r="L257" s="45">
        <f t="shared" ca="1" si="35"/>
        <v>2687278.5391628798</v>
      </c>
      <c r="M257" s="45">
        <f t="shared" ca="1" si="36"/>
        <v>4236599.1986329835</v>
      </c>
    </row>
    <row r="258" spans="12:13" hidden="1">
      <c r="L258" s="45">
        <f t="shared" ca="1" si="35"/>
        <v>2526918.4699951261</v>
      </c>
      <c r="M258" s="45">
        <f t="shared" ca="1" si="36"/>
        <v>1022388.8614074276</v>
      </c>
    </row>
    <row r="259" spans="12:13" hidden="1">
      <c r="L259" s="45">
        <f t="shared" ca="1" si="35"/>
        <v>2374968.1334548201</v>
      </c>
      <c r="M259" s="45">
        <f t="shared" ca="1" si="36"/>
        <v>2249308.7556415251</v>
      </c>
    </row>
    <row r="260" spans="12:13" hidden="1">
      <c r="L260" s="45">
        <f t="shared" ca="1" si="35"/>
        <v>1050399.2107526343</v>
      </c>
      <c r="M260" s="45">
        <f t="shared" ca="1" si="36"/>
        <v>3806648.1791439713</v>
      </c>
    </row>
    <row r="261" spans="12:13" hidden="1">
      <c r="L261" s="45">
        <f t="shared" ca="1" si="35"/>
        <v>-70448.982941571623</v>
      </c>
      <c r="M261" s="45">
        <f t="shared" ca="1" si="36"/>
        <v>4021154.1221000957</v>
      </c>
    </row>
    <row r="262" spans="12:13" hidden="1">
      <c r="L262" s="45">
        <f t="shared" ca="1" si="35"/>
        <v>2330246.9350033654</v>
      </c>
      <c r="M262" s="45">
        <f t="shared" ca="1" si="36"/>
        <v>3543382.3943540617</v>
      </c>
    </row>
    <row r="263" spans="12:13" hidden="1">
      <c r="L263" s="45">
        <f t="shared" ca="1" si="35"/>
        <v>2150232.8046448594</v>
      </c>
      <c r="M263" s="45">
        <f t="shared" ca="1" si="36"/>
        <v>2061854.8807648465</v>
      </c>
    </row>
    <row r="264" spans="12:13" hidden="1">
      <c r="L264" s="45">
        <f t="shared" ca="1" si="35"/>
        <v>1267917.115880552</v>
      </c>
      <c r="M264" s="45">
        <f t="shared" ca="1" si="36"/>
        <v>5388284.5254247272</v>
      </c>
    </row>
    <row r="265" spans="12:13" hidden="1">
      <c r="L265" s="45">
        <f t="shared" ca="1" si="35"/>
        <v>3542869.1177145103</v>
      </c>
      <c r="M265" s="45">
        <f t="shared" ca="1" si="36"/>
        <v>5275943.2023772225</v>
      </c>
    </row>
    <row r="266" spans="12:13" hidden="1">
      <c r="L266" s="45">
        <f t="shared" ca="1" si="35"/>
        <v>2105858.1471737488</v>
      </c>
      <c r="M266" s="45">
        <f t="shared" ca="1" si="36"/>
        <v>2663323.5239576381</v>
      </c>
    </row>
    <row r="267" spans="12:13" hidden="1">
      <c r="L267" s="45">
        <f t="shared" ca="1" si="35"/>
        <v>1286411.8128810474</v>
      </c>
      <c r="M267" s="45">
        <f t="shared" ca="1" si="36"/>
        <v>4155947.0388579355</v>
      </c>
    </row>
    <row r="268" spans="12:13" hidden="1">
      <c r="L268" s="45">
        <f t="shared" ca="1" si="35"/>
        <v>4347368.213795485</v>
      </c>
      <c r="M268" s="45">
        <f t="shared" ca="1" si="36"/>
        <v>3454275.1963269082</v>
      </c>
    </row>
    <row r="269" spans="12:13" hidden="1">
      <c r="L269" s="45">
        <f t="shared" ca="1" si="35"/>
        <v>2784645.8990097516</v>
      </c>
      <c r="M269" s="45">
        <f t="shared" ca="1" si="36"/>
        <v>3578632.5872803554</v>
      </c>
    </row>
    <row r="270" spans="12:13" hidden="1">
      <c r="L270" s="45">
        <f t="shared" ca="1" si="35"/>
        <v>1292189.0786177132</v>
      </c>
      <c r="M270" s="45">
        <f t="shared" ca="1" si="36"/>
        <v>2097706.1465581153</v>
      </c>
    </row>
    <row r="271" spans="12:13" hidden="1">
      <c r="L271" s="45">
        <f t="shared" ca="1" si="35"/>
        <v>2213376.933921318</v>
      </c>
      <c r="M271" s="45">
        <f t="shared" ca="1" si="36"/>
        <v>4892975.7392339231</v>
      </c>
    </row>
    <row r="272" spans="12:13" hidden="1">
      <c r="L272" s="45">
        <f t="shared" ca="1" si="35"/>
        <v>2525142.1221203357</v>
      </c>
      <c r="M272" s="45">
        <f t="shared" ca="1" si="36"/>
        <v>4197955.3160816953</v>
      </c>
    </row>
    <row r="273" spans="12:13" hidden="1">
      <c r="L273" s="45">
        <f t="shared" ca="1" si="35"/>
        <v>2599072.8750705523</v>
      </c>
      <c r="M273" s="45">
        <f t="shared" ca="1" si="36"/>
        <v>1609213.2358846799</v>
      </c>
    </row>
    <row r="274" spans="12:13" hidden="1">
      <c r="L274" s="45">
        <f t="shared" ca="1" si="35"/>
        <v>486441.00025556725</v>
      </c>
      <c r="M274" s="45">
        <f t="shared" ca="1" si="36"/>
        <v>3951333.3235691614</v>
      </c>
    </row>
    <row r="275" spans="12:13" hidden="1">
      <c r="L275" s="45">
        <f t="shared" ca="1" si="35"/>
        <v>2839806.0138159753</v>
      </c>
      <c r="M275" s="45">
        <f t="shared" ca="1" si="36"/>
        <v>5041431.5749306111</v>
      </c>
    </row>
    <row r="276" spans="12:13" hidden="1">
      <c r="L276" s="45">
        <f t="shared" ca="1" si="35"/>
        <v>9927.8873629379086</v>
      </c>
      <c r="M276" s="45">
        <f t="shared" ca="1" si="36"/>
        <v>5238406.1804205831</v>
      </c>
    </row>
    <row r="277" spans="12:13" hidden="1">
      <c r="L277" s="45">
        <f t="shared" ca="1" si="35"/>
        <v>1621566.3359774011</v>
      </c>
      <c r="M277" s="45">
        <f t="shared" ca="1" si="36"/>
        <v>4574550.3457668116</v>
      </c>
    </row>
    <row r="278" spans="12:13" hidden="1">
      <c r="L278" s="45">
        <f t="shared" ca="1" si="35"/>
        <v>3283294.4468277241</v>
      </c>
      <c r="M278" s="45">
        <f t="shared" ca="1" si="36"/>
        <v>1672966.6868238491</v>
      </c>
    </row>
    <row r="279" spans="12:13" hidden="1">
      <c r="L279" s="45">
        <f t="shared" ca="1" si="35"/>
        <v>3922346.1517989817</v>
      </c>
      <c r="M279" s="45">
        <f t="shared" ca="1" si="36"/>
        <v>4246236.6102481773</v>
      </c>
    </row>
    <row r="280" spans="12:13" hidden="1">
      <c r="L280" s="45">
        <f t="shared" ca="1" si="35"/>
        <v>2436505.8003743342</v>
      </c>
      <c r="M280" s="45">
        <f t="shared" ca="1" si="36"/>
        <v>4232570.3820249867</v>
      </c>
    </row>
    <row r="281" spans="12:13" hidden="1">
      <c r="L281" s="45">
        <f t="shared" ca="1" si="35"/>
        <v>1272767.8864141046</v>
      </c>
      <c r="M281" s="45">
        <f t="shared" ca="1" si="36"/>
        <v>2381873.3731865557</v>
      </c>
    </row>
    <row r="282" spans="12:13" hidden="1">
      <c r="L282" s="45">
        <f t="shared" ca="1" si="35"/>
        <v>1464144.8708485099</v>
      </c>
      <c r="M282" s="45">
        <f t="shared" ca="1" si="36"/>
        <v>2925865.6699300567</v>
      </c>
    </row>
    <row r="283" spans="12:13" hidden="1">
      <c r="L283" s="45">
        <f t="shared" ca="1" si="35"/>
        <v>1421265.0607853862</v>
      </c>
      <c r="M283" s="45">
        <f t="shared" ca="1" si="36"/>
        <v>3637789.6970997714</v>
      </c>
    </row>
    <row r="284" spans="12:13" hidden="1">
      <c r="L284" s="45">
        <f t="shared" ca="1" si="35"/>
        <v>1654855.5784549331</v>
      </c>
      <c r="M284" s="45">
        <f t="shared" ca="1" si="36"/>
        <v>4576010.8653179035</v>
      </c>
    </row>
    <row r="285" spans="12:13" hidden="1">
      <c r="L285" s="45">
        <f t="shared" ca="1" si="35"/>
        <v>1337940.2293093461</v>
      </c>
      <c r="M285" s="45">
        <f t="shared" ca="1" si="36"/>
        <v>2505326.0792193497</v>
      </c>
    </row>
    <row r="286" spans="12:13" hidden="1">
      <c r="L286" s="45">
        <f t="shared" ca="1" si="35"/>
        <v>4210034.6564386683</v>
      </c>
      <c r="M286" s="45">
        <f t="shared" ca="1" si="36"/>
        <v>2683280.2438433236</v>
      </c>
    </row>
    <row r="287" spans="12:13" hidden="1">
      <c r="L287" s="45">
        <f t="shared" ca="1" si="35"/>
        <v>1400707.3874457967</v>
      </c>
      <c r="M287" s="45">
        <f t="shared" ca="1" si="36"/>
        <v>3192878.6116928053</v>
      </c>
    </row>
    <row r="288" spans="12:13" hidden="1">
      <c r="L288" s="45">
        <f t="shared" ca="1" si="35"/>
        <v>2517722.5440014112</v>
      </c>
      <c r="M288" s="45">
        <f t="shared" ca="1" si="36"/>
        <v>2653030.3587224158</v>
      </c>
    </row>
    <row r="289" spans="12:13" hidden="1">
      <c r="L289" s="45">
        <f t="shared" ca="1" si="35"/>
        <v>1712559.8243907536</v>
      </c>
      <c r="M289" s="45">
        <f t="shared" ca="1" si="36"/>
        <v>4077150.9023353895</v>
      </c>
    </row>
    <row r="290" spans="12:13" hidden="1">
      <c r="L290" s="45">
        <f t="shared" ca="1" si="35"/>
        <v>476170.29355740198</v>
      </c>
      <c r="M290" s="45">
        <f t="shared" ca="1" si="36"/>
        <v>4126223.8084855853</v>
      </c>
    </row>
    <row r="291" spans="12:13" hidden="1">
      <c r="L291" s="45">
        <f t="shared" ca="1" si="35"/>
        <v>1680603.0317098363</v>
      </c>
      <c r="M291" s="45">
        <f t="shared" ca="1" si="36"/>
        <v>2541655.6878551203</v>
      </c>
    </row>
    <row r="292" spans="12:13" hidden="1">
      <c r="L292" s="45">
        <f t="shared" ca="1" si="35"/>
        <v>3133824.7705818661</v>
      </c>
      <c r="M292" s="45">
        <f t="shared" ca="1" si="36"/>
        <v>2372964.4651378216</v>
      </c>
    </row>
    <row r="293" spans="12:13" hidden="1">
      <c r="L293" s="45">
        <f t="shared" ca="1" si="35"/>
        <v>2424957.0492722508</v>
      </c>
      <c r="M293" s="45">
        <f t="shared" ca="1" si="36"/>
        <v>5181952.4118435662</v>
      </c>
    </row>
    <row r="294" spans="12:13" hidden="1">
      <c r="L294" s="45">
        <f t="shared" ca="1" si="35"/>
        <v>2869186.0040401509</v>
      </c>
      <c r="M294" s="45">
        <f t="shared" ca="1" si="36"/>
        <v>5141980.4755512923</v>
      </c>
    </row>
    <row r="295" spans="12:13" hidden="1">
      <c r="L295" s="45">
        <f t="shared" ca="1" si="35"/>
        <v>2357202.9296303</v>
      </c>
      <c r="M295" s="45">
        <f t="shared" ca="1" si="36"/>
        <v>2862199.242317521</v>
      </c>
    </row>
    <row r="296" spans="12:13" hidden="1">
      <c r="L296" s="45">
        <f t="shared" ca="1" si="35"/>
        <v>2624853.3520701076</v>
      </c>
      <c r="M296" s="45">
        <f t="shared" ca="1" si="36"/>
        <v>5108492.4093357055</v>
      </c>
    </row>
    <row r="297" spans="12:13" hidden="1">
      <c r="L297" s="45">
        <f t="shared" ca="1" si="35"/>
        <v>4104411.9141240078</v>
      </c>
      <c r="M297" s="45">
        <f t="shared" ca="1" si="36"/>
        <v>2718229.5222745975</v>
      </c>
    </row>
    <row r="298" spans="12:13" hidden="1">
      <c r="L298" s="45">
        <f t="shared" ref="L298:L361" ca="1" si="37">NORMINV(RAND(),$G$107,$G$109)</f>
        <v>2627812.2121526441</v>
      </c>
      <c r="M298" s="45">
        <f t="shared" ref="M298:M361" ca="1" si="38">NORMINV(RAND(),$H$107,$H$109)</f>
        <v>4791103.3642904675</v>
      </c>
    </row>
    <row r="299" spans="12:13" hidden="1">
      <c r="L299" s="45">
        <f t="shared" ca="1" si="37"/>
        <v>3658093.8933757558</v>
      </c>
      <c r="M299" s="45">
        <f t="shared" ca="1" si="38"/>
        <v>2942838.1249434454</v>
      </c>
    </row>
    <row r="300" spans="12:13" hidden="1">
      <c r="L300" s="45">
        <f t="shared" ca="1" si="37"/>
        <v>2615407.196430739</v>
      </c>
      <c r="M300" s="45">
        <f t="shared" ca="1" si="38"/>
        <v>3537152.3130627549</v>
      </c>
    </row>
    <row r="301" spans="12:13" hidden="1">
      <c r="L301" s="45">
        <f t="shared" ca="1" si="37"/>
        <v>2874235.4100781907</v>
      </c>
      <c r="M301" s="45">
        <f t="shared" ca="1" si="38"/>
        <v>3082775.6894257721</v>
      </c>
    </row>
    <row r="302" spans="12:13" hidden="1">
      <c r="L302" s="45">
        <f t="shared" ca="1" si="37"/>
        <v>1683551.9206682823</v>
      </c>
      <c r="M302" s="45">
        <f t="shared" ca="1" si="38"/>
        <v>4635000.3353705769</v>
      </c>
    </row>
    <row r="303" spans="12:13" hidden="1">
      <c r="L303" s="45">
        <f t="shared" ca="1" si="37"/>
        <v>4020348.6035468536</v>
      </c>
      <c r="M303" s="45">
        <f t="shared" ca="1" si="38"/>
        <v>5700874.9481120612</v>
      </c>
    </row>
    <row r="304" spans="12:13" hidden="1">
      <c r="L304" s="45">
        <f t="shared" ca="1" si="37"/>
        <v>1675735.0417971904</v>
      </c>
      <c r="M304" s="45">
        <f t="shared" ca="1" si="38"/>
        <v>2290688.4356735265</v>
      </c>
    </row>
    <row r="305" spans="12:13" hidden="1">
      <c r="L305" s="45">
        <f t="shared" ca="1" si="37"/>
        <v>2498705.8700927026</v>
      </c>
      <c r="M305" s="45">
        <f t="shared" ca="1" si="38"/>
        <v>2578975.3999943975</v>
      </c>
    </row>
    <row r="306" spans="12:13" hidden="1">
      <c r="L306" s="45">
        <f t="shared" ca="1" si="37"/>
        <v>2130536.5984447724</v>
      </c>
      <c r="M306" s="45">
        <f t="shared" ca="1" si="38"/>
        <v>4311165.2261587093</v>
      </c>
    </row>
    <row r="307" spans="12:13" hidden="1">
      <c r="L307" s="45">
        <f t="shared" ca="1" si="37"/>
        <v>2914632.5508417236</v>
      </c>
      <c r="M307" s="45">
        <f t="shared" ca="1" si="38"/>
        <v>4091403.4398728581</v>
      </c>
    </row>
    <row r="308" spans="12:13" hidden="1">
      <c r="L308" s="45">
        <f t="shared" ca="1" si="37"/>
        <v>3076740.2913393187</v>
      </c>
      <c r="M308" s="45">
        <f t="shared" ca="1" si="38"/>
        <v>3129334.737878798</v>
      </c>
    </row>
    <row r="309" spans="12:13" hidden="1">
      <c r="L309" s="45">
        <f t="shared" ca="1" si="37"/>
        <v>1702483.5007053362</v>
      </c>
      <c r="M309" s="45">
        <f t="shared" ca="1" si="38"/>
        <v>4566556.3969750246</v>
      </c>
    </row>
    <row r="310" spans="12:13" hidden="1">
      <c r="L310" s="45">
        <f t="shared" ca="1" si="37"/>
        <v>3626131.4396602013</v>
      </c>
      <c r="M310" s="45">
        <f t="shared" ca="1" si="38"/>
        <v>2924745.2152952445</v>
      </c>
    </row>
    <row r="311" spans="12:13" hidden="1">
      <c r="L311" s="45">
        <f t="shared" ca="1" si="37"/>
        <v>2261850.5250236345</v>
      </c>
      <c r="M311" s="45">
        <f t="shared" ca="1" si="38"/>
        <v>2880405.0204318985</v>
      </c>
    </row>
    <row r="312" spans="12:13" hidden="1">
      <c r="L312" s="45">
        <f t="shared" ca="1" si="37"/>
        <v>3153724.7919263961</v>
      </c>
      <c r="M312" s="45">
        <f t="shared" ca="1" si="38"/>
        <v>4040265.7354403194</v>
      </c>
    </row>
    <row r="313" spans="12:13" hidden="1">
      <c r="L313" s="45">
        <f t="shared" ca="1" si="37"/>
        <v>2381738.1323357173</v>
      </c>
      <c r="M313" s="45">
        <f t="shared" ca="1" si="38"/>
        <v>3517964.7203704333</v>
      </c>
    </row>
    <row r="314" spans="12:13" hidden="1">
      <c r="L314" s="45">
        <f t="shared" ca="1" si="37"/>
        <v>1337949.1019645759</v>
      </c>
      <c r="M314" s="45">
        <f t="shared" ca="1" si="38"/>
        <v>4337126.66694442</v>
      </c>
    </row>
    <row r="315" spans="12:13" hidden="1">
      <c r="L315" s="45">
        <f t="shared" ca="1" si="37"/>
        <v>1317214.129322767</v>
      </c>
      <c r="M315" s="45">
        <f t="shared" ca="1" si="38"/>
        <v>4184307.5315587679</v>
      </c>
    </row>
    <row r="316" spans="12:13" hidden="1">
      <c r="L316" s="45">
        <f t="shared" ca="1" si="37"/>
        <v>1364324.0254733283</v>
      </c>
      <c r="M316" s="45">
        <f t="shared" ca="1" si="38"/>
        <v>4411387.1344876951</v>
      </c>
    </row>
    <row r="317" spans="12:13" hidden="1">
      <c r="L317" s="45">
        <f t="shared" ca="1" si="37"/>
        <v>3457995.7825767184</v>
      </c>
      <c r="M317" s="45">
        <f t="shared" ca="1" si="38"/>
        <v>2601499.6948116291</v>
      </c>
    </row>
    <row r="318" spans="12:13" hidden="1">
      <c r="L318" s="45">
        <f t="shared" ca="1" si="37"/>
        <v>3483637.7382871797</v>
      </c>
      <c r="M318" s="45">
        <f t="shared" ca="1" si="38"/>
        <v>2594727.348279357</v>
      </c>
    </row>
    <row r="319" spans="12:13" hidden="1">
      <c r="L319" s="45">
        <f t="shared" ca="1" si="37"/>
        <v>2243368.1943582976</v>
      </c>
      <c r="M319" s="45">
        <f t="shared" ca="1" si="38"/>
        <v>2922671.8075718656</v>
      </c>
    </row>
    <row r="320" spans="12:13" hidden="1">
      <c r="L320" s="45">
        <f t="shared" ca="1" si="37"/>
        <v>1276032.8359553365</v>
      </c>
      <c r="M320" s="45">
        <f t="shared" ca="1" si="38"/>
        <v>3028153.2497944436</v>
      </c>
    </row>
    <row r="321" spans="12:13" hidden="1">
      <c r="L321" s="45">
        <f t="shared" ca="1" si="37"/>
        <v>1403660.158096781</v>
      </c>
      <c r="M321" s="45">
        <f t="shared" ca="1" si="38"/>
        <v>5514445.8280434413</v>
      </c>
    </row>
    <row r="322" spans="12:13" hidden="1">
      <c r="L322" s="45">
        <f t="shared" ca="1" si="37"/>
        <v>3129991.2986427825</v>
      </c>
      <c r="M322" s="45">
        <f t="shared" ca="1" si="38"/>
        <v>3073497.3719901359</v>
      </c>
    </row>
    <row r="323" spans="12:13" hidden="1">
      <c r="L323" s="45">
        <f t="shared" ca="1" si="37"/>
        <v>3655840.4207214015</v>
      </c>
      <c r="M323" s="45">
        <f t="shared" ca="1" si="38"/>
        <v>3615834.6199487615</v>
      </c>
    </row>
    <row r="324" spans="12:13" hidden="1">
      <c r="L324" s="45">
        <f t="shared" ca="1" si="37"/>
        <v>467050.04445921862</v>
      </c>
      <c r="M324" s="45">
        <f t="shared" ca="1" si="38"/>
        <v>2308205.1910475064</v>
      </c>
    </row>
    <row r="325" spans="12:13" hidden="1">
      <c r="L325" s="45">
        <f t="shared" ca="1" si="37"/>
        <v>3669508.9896964338</v>
      </c>
      <c r="M325" s="45">
        <f t="shared" ca="1" si="38"/>
        <v>4188189.9541347502</v>
      </c>
    </row>
    <row r="326" spans="12:13" hidden="1">
      <c r="L326" s="45">
        <f t="shared" ca="1" si="37"/>
        <v>2709753.2604243681</v>
      </c>
      <c r="M326" s="45">
        <f t="shared" ca="1" si="38"/>
        <v>4197872.6920454316</v>
      </c>
    </row>
    <row r="327" spans="12:13" hidden="1">
      <c r="L327" s="45">
        <f t="shared" ca="1" si="37"/>
        <v>2905029.221399934</v>
      </c>
      <c r="M327" s="45">
        <f t="shared" ca="1" si="38"/>
        <v>5360419.8481016364</v>
      </c>
    </row>
    <row r="328" spans="12:13" hidden="1">
      <c r="L328" s="45">
        <f t="shared" ca="1" si="37"/>
        <v>2213977.565586728</v>
      </c>
      <c r="M328" s="45">
        <f t="shared" ca="1" si="38"/>
        <v>4967087.0661331378</v>
      </c>
    </row>
    <row r="329" spans="12:13" hidden="1">
      <c r="L329" s="45">
        <f t="shared" ca="1" si="37"/>
        <v>2722727.7374846893</v>
      </c>
      <c r="M329" s="45">
        <f t="shared" ca="1" si="38"/>
        <v>3390994.8462695144</v>
      </c>
    </row>
    <row r="330" spans="12:13" hidden="1">
      <c r="L330" s="45">
        <f t="shared" ca="1" si="37"/>
        <v>2697918.0358765735</v>
      </c>
      <c r="M330" s="45">
        <f t="shared" ca="1" si="38"/>
        <v>4102293.2989126528</v>
      </c>
    </row>
    <row r="331" spans="12:13" hidden="1">
      <c r="L331" s="45">
        <f t="shared" ca="1" si="37"/>
        <v>1572603.6603962639</v>
      </c>
      <c r="M331" s="45">
        <f t="shared" ca="1" si="38"/>
        <v>811479.85496528167</v>
      </c>
    </row>
    <row r="332" spans="12:13" hidden="1">
      <c r="L332" s="45">
        <f t="shared" ca="1" si="37"/>
        <v>596206.41488619801</v>
      </c>
      <c r="M332" s="45">
        <f t="shared" ca="1" si="38"/>
        <v>2967429.4378451449</v>
      </c>
    </row>
    <row r="333" spans="12:13" hidden="1">
      <c r="L333" s="45">
        <f t="shared" ca="1" si="37"/>
        <v>538265.52692630072</v>
      </c>
      <c r="M333" s="45">
        <f t="shared" ca="1" si="38"/>
        <v>4680446.5004926091</v>
      </c>
    </row>
    <row r="334" spans="12:13" hidden="1">
      <c r="L334" s="45">
        <f t="shared" ca="1" si="37"/>
        <v>3610993.0051235063</v>
      </c>
      <c r="M334" s="45">
        <f t="shared" ca="1" si="38"/>
        <v>1358117.5130065857</v>
      </c>
    </row>
    <row r="335" spans="12:13" hidden="1">
      <c r="L335" s="45">
        <f t="shared" ca="1" si="37"/>
        <v>2499079.5286603151</v>
      </c>
      <c r="M335" s="45">
        <f t="shared" ca="1" si="38"/>
        <v>3940787.5043748999</v>
      </c>
    </row>
    <row r="336" spans="12:13" hidden="1">
      <c r="L336" s="45">
        <f t="shared" ca="1" si="37"/>
        <v>828340.45994583936</v>
      </c>
      <c r="M336" s="45">
        <f t="shared" ca="1" si="38"/>
        <v>4940551.8734804885</v>
      </c>
    </row>
    <row r="337" spans="12:13" hidden="1">
      <c r="L337" s="45">
        <f t="shared" ca="1" si="37"/>
        <v>2598460.42491811</v>
      </c>
      <c r="M337" s="45">
        <f t="shared" ca="1" si="38"/>
        <v>3502245.9570190795</v>
      </c>
    </row>
    <row r="338" spans="12:13" hidden="1">
      <c r="L338" s="45">
        <f t="shared" ca="1" si="37"/>
        <v>1559798.1312087858</v>
      </c>
      <c r="M338" s="45">
        <f t="shared" ca="1" si="38"/>
        <v>4069124.3449128373</v>
      </c>
    </row>
    <row r="339" spans="12:13" hidden="1">
      <c r="L339" s="45">
        <f t="shared" ca="1" si="37"/>
        <v>1886275.7923029051</v>
      </c>
      <c r="M339" s="45">
        <f t="shared" ca="1" si="38"/>
        <v>3723858.2043522787</v>
      </c>
    </row>
    <row r="340" spans="12:13" hidden="1">
      <c r="L340" s="45">
        <f t="shared" ca="1" si="37"/>
        <v>1914794.5852628304</v>
      </c>
      <c r="M340" s="45">
        <f t="shared" ca="1" si="38"/>
        <v>3737406.2350418298</v>
      </c>
    </row>
    <row r="341" spans="12:13" hidden="1">
      <c r="L341" s="45">
        <f t="shared" ca="1" si="37"/>
        <v>3982488.274687591</v>
      </c>
      <c r="M341" s="45">
        <f t="shared" ca="1" si="38"/>
        <v>3359118.1713030818</v>
      </c>
    </row>
    <row r="342" spans="12:13" hidden="1">
      <c r="L342" s="45">
        <f t="shared" ca="1" si="37"/>
        <v>-1152476.8265486183</v>
      </c>
      <c r="M342" s="45">
        <f t="shared" ca="1" si="38"/>
        <v>4363113.9312172495</v>
      </c>
    </row>
    <row r="343" spans="12:13" hidden="1">
      <c r="L343" s="45">
        <f t="shared" ca="1" si="37"/>
        <v>3242529.7484372156</v>
      </c>
      <c r="M343" s="45">
        <f t="shared" ca="1" si="38"/>
        <v>4888718.8154246556</v>
      </c>
    </row>
    <row r="344" spans="12:13" hidden="1">
      <c r="L344" s="45">
        <f t="shared" ca="1" si="37"/>
        <v>1219536.7080866096</v>
      </c>
      <c r="M344" s="45">
        <f t="shared" ca="1" si="38"/>
        <v>1589651.5346712084</v>
      </c>
    </row>
    <row r="345" spans="12:13" hidden="1">
      <c r="L345" s="45">
        <f t="shared" ca="1" si="37"/>
        <v>2096632.1835419394</v>
      </c>
      <c r="M345" s="45">
        <f t="shared" ca="1" si="38"/>
        <v>4722966.3433429217</v>
      </c>
    </row>
    <row r="346" spans="12:13" hidden="1">
      <c r="L346" s="45">
        <f t="shared" ca="1" si="37"/>
        <v>2693432.1914155078</v>
      </c>
      <c r="M346" s="45">
        <f t="shared" ca="1" si="38"/>
        <v>2582646.4187424695</v>
      </c>
    </row>
    <row r="347" spans="12:13" hidden="1">
      <c r="L347" s="45">
        <f t="shared" ca="1" si="37"/>
        <v>455356.63946177345</v>
      </c>
      <c r="M347" s="45">
        <f t="shared" ca="1" si="38"/>
        <v>6053022.5799190095</v>
      </c>
    </row>
    <row r="348" spans="12:13" hidden="1">
      <c r="L348" s="45">
        <f t="shared" ca="1" si="37"/>
        <v>3483984.9484224403</v>
      </c>
      <c r="M348" s="45">
        <f t="shared" ca="1" si="38"/>
        <v>5342255.8933394942</v>
      </c>
    </row>
    <row r="349" spans="12:13" hidden="1">
      <c r="L349" s="45">
        <f t="shared" ca="1" si="37"/>
        <v>4267131.2460004566</v>
      </c>
      <c r="M349" s="45">
        <f t="shared" ca="1" si="38"/>
        <v>3384824.5388413705</v>
      </c>
    </row>
    <row r="350" spans="12:13" hidden="1">
      <c r="L350" s="45">
        <f t="shared" ca="1" si="37"/>
        <v>2111870.0434414628</v>
      </c>
      <c r="M350" s="45">
        <f t="shared" ca="1" si="38"/>
        <v>4531341.0418604696</v>
      </c>
    </row>
    <row r="351" spans="12:13" hidden="1">
      <c r="L351" s="45">
        <f t="shared" ca="1" si="37"/>
        <v>1955467.4398015547</v>
      </c>
      <c r="M351" s="45">
        <f t="shared" ca="1" si="38"/>
        <v>4494544.8198141241</v>
      </c>
    </row>
    <row r="352" spans="12:13" hidden="1">
      <c r="L352" s="45">
        <f t="shared" ca="1" si="37"/>
        <v>1284638.7055129965</v>
      </c>
      <c r="M352" s="45">
        <f t="shared" ca="1" si="38"/>
        <v>4071029.5252238004</v>
      </c>
    </row>
    <row r="353" spans="12:13" hidden="1">
      <c r="L353" s="45">
        <f t="shared" ca="1" si="37"/>
        <v>1715309.060347714</v>
      </c>
      <c r="M353" s="45">
        <f t="shared" ca="1" si="38"/>
        <v>4209517.5339629278</v>
      </c>
    </row>
    <row r="354" spans="12:13" hidden="1">
      <c r="L354" s="45">
        <f t="shared" ca="1" si="37"/>
        <v>1490610.8692640103</v>
      </c>
      <c r="M354" s="45">
        <f t="shared" ca="1" si="38"/>
        <v>4489606.1487786798</v>
      </c>
    </row>
    <row r="355" spans="12:13" hidden="1">
      <c r="L355" s="45">
        <f t="shared" ca="1" si="37"/>
        <v>1859725.3151765163</v>
      </c>
      <c r="M355" s="45">
        <f t="shared" ca="1" si="38"/>
        <v>3167531.1117595043</v>
      </c>
    </row>
    <row r="356" spans="12:13" hidden="1">
      <c r="L356" s="45">
        <f t="shared" ca="1" si="37"/>
        <v>3123207.237603175</v>
      </c>
      <c r="M356" s="45">
        <f t="shared" ca="1" si="38"/>
        <v>5436556.8488420118</v>
      </c>
    </row>
    <row r="357" spans="12:13" hidden="1">
      <c r="L357" s="45">
        <f t="shared" ca="1" si="37"/>
        <v>3386989.4499903587</v>
      </c>
      <c r="M357" s="45">
        <f t="shared" ca="1" si="38"/>
        <v>2376867.7407885445</v>
      </c>
    </row>
    <row r="358" spans="12:13" hidden="1">
      <c r="L358" s="45">
        <f t="shared" ca="1" si="37"/>
        <v>1974955.0559279085</v>
      </c>
      <c r="M358" s="45">
        <f t="shared" ca="1" si="38"/>
        <v>4693794.7165519809</v>
      </c>
    </row>
    <row r="359" spans="12:13" hidden="1">
      <c r="L359" s="45">
        <f t="shared" ca="1" si="37"/>
        <v>4140976.8594851214</v>
      </c>
      <c r="M359" s="45">
        <f t="shared" ca="1" si="38"/>
        <v>4325079.0162162026</v>
      </c>
    </row>
    <row r="360" spans="12:13" hidden="1">
      <c r="L360" s="45">
        <f t="shared" ca="1" si="37"/>
        <v>3362169.041959981</v>
      </c>
      <c r="M360" s="45">
        <f t="shared" ca="1" si="38"/>
        <v>3887169.0721941707</v>
      </c>
    </row>
    <row r="361" spans="12:13" hidden="1">
      <c r="L361" s="45">
        <f t="shared" ca="1" si="37"/>
        <v>-207122.83110630978</v>
      </c>
      <c r="M361" s="45">
        <f t="shared" ca="1" si="38"/>
        <v>5763879.1815437209</v>
      </c>
    </row>
    <row r="362" spans="12:13" hidden="1">
      <c r="L362" s="45">
        <f t="shared" ref="L362:L425" ca="1" si="39">NORMINV(RAND(),$G$107,$G$109)</f>
        <v>310344.26247359626</v>
      </c>
      <c r="M362" s="45">
        <f t="shared" ref="M362:M425" ca="1" si="40">NORMINV(RAND(),$H$107,$H$109)</f>
        <v>3751892.1298823464</v>
      </c>
    </row>
    <row r="363" spans="12:13" hidden="1">
      <c r="L363" s="45">
        <f t="shared" ca="1" si="39"/>
        <v>1584651.2435612897</v>
      </c>
      <c r="M363" s="45">
        <f t="shared" ca="1" si="40"/>
        <v>4539031.5126519911</v>
      </c>
    </row>
    <row r="364" spans="12:13" hidden="1">
      <c r="L364" s="45">
        <f t="shared" ca="1" si="39"/>
        <v>3434014.9804944927</v>
      </c>
      <c r="M364" s="45">
        <f t="shared" ca="1" si="40"/>
        <v>3871626.1748516727</v>
      </c>
    </row>
    <row r="365" spans="12:13" hidden="1">
      <c r="L365" s="45">
        <f t="shared" ca="1" si="39"/>
        <v>1882048.627989884</v>
      </c>
      <c r="M365" s="45">
        <f t="shared" ca="1" si="40"/>
        <v>4921758.2615489457</v>
      </c>
    </row>
    <row r="366" spans="12:13" hidden="1">
      <c r="L366" s="45">
        <f t="shared" ca="1" si="39"/>
        <v>2572495.705120075</v>
      </c>
      <c r="M366" s="45">
        <f t="shared" ca="1" si="40"/>
        <v>1428533.5172644351</v>
      </c>
    </row>
    <row r="367" spans="12:13" hidden="1">
      <c r="L367" s="45">
        <f t="shared" ca="1" si="39"/>
        <v>3491782.1320367204</v>
      </c>
      <c r="M367" s="45">
        <f t="shared" ca="1" si="40"/>
        <v>3868399.2171001532</v>
      </c>
    </row>
    <row r="368" spans="12:13" hidden="1">
      <c r="L368" s="45">
        <f t="shared" ca="1" si="39"/>
        <v>2145296.4171482115</v>
      </c>
      <c r="M368" s="45">
        <f t="shared" ca="1" si="40"/>
        <v>2629194.1321053058</v>
      </c>
    </row>
    <row r="369" spans="12:13" hidden="1">
      <c r="L369" s="45">
        <f t="shared" ca="1" si="39"/>
        <v>1880350.9937684964</v>
      </c>
      <c r="M369" s="45">
        <f t="shared" ca="1" si="40"/>
        <v>4763485.6054692231</v>
      </c>
    </row>
    <row r="370" spans="12:13" hidden="1">
      <c r="L370" s="45">
        <f t="shared" ca="1" si="39"/>
        <v>2895882.227530594</v>
      </c>
      <c r="M370" s="45">
        <f t="shared" ca="1" si="40"/>
        <v>4064103.9993334664</v>
      </c>
    </row>
    <row r="371" spans="12:13" hidden="1">
      <c r="L371" s="45">
        <f t="shared" ca="1" si="39"/>
        <v>3428094.2457915014</v>
      </c>
      <c r="M371" s="45">
        <f t="shared" ca="1" si="40"/>
        <v>1919737.5338716228</v>
      </c>
    </row>
    <row r="372" spans="12:13" hidden="1">
      <c r="L372" s="45">
        <f t="shared" ca="1" si="39"/>
        <v>920878.17553269467</v>
      </c>
      <c r="M372" s="45">
        <f t="shared" ca="1" si="40"/>
        <v>1766940.7594180345</v>
      </c>
    </row>
    <row r="373" spans="12:13" hidden="1">
      <c r="L373" s="45">
        <f t="shared" ca="1" si="39"/>
        <v>2645785.1569174943</v>
      </c>
      <c r="M373" s="45">
        <f t="shared" ca="1" si="40"/>
        <v>3044107.4052852495</v>
      </c>
    </row>
    <row r="374" spans="12:13" hidden="1">
      <c r="L374" s="45">
        <f t="shared" ca="1" si="39"/>
        <v>3309146.1678867326</v>
      </c>
      <c r="M374" s="45">
        <f t="shared" ca="1" si="40"/>
        <v>3686069.2179689761</v>
      </c>
    </row>
    <row r="375" spans="12:13" hidden="1">
      <c r="L375" s="45">
        <f t="shared" ca="1" si="39"/>
        <v>4553742.9833205622</v>
      </c>
      <c r="M375" s="45">
        <f t="shared" ca="1" si="40"/>
        <v>3399240.1048914823</v>
      </c>
    </row>
    <row r="376" spans="12:13" hidden="1">
      <c r="L376" s="45">
        <f t="shared" ca="1" si="39"/>
        <v>2276863.3020913173</v>
      </c>
      <c r="M376" s="45">
        <f t="shared" ca="1" si="40"/>
        <v>3415874.4736140328</v>
      </c>
    </row>
    <row r="377" spans="12:13" hidden="1">
      <c r="L377" s="45">
        <f t="shared" ca="1" si="39"/>
        <v>2088462.9601523294</v>
      </c>
      <c r="M377" s="45">
        <f t="shared" ca="1" si="40"/>
        <v>5228273.4092295319</v>
      </c>
    </row>
    <row r="378" spans="12:13" hidden="1">
      <c r="L378" s="45">
        <f t="shared" ca="1" si="39"/>
        <v>1610304.2278955712</v>
      </c>
      <c r="M378" s="45">
        <f t="shared" ca="1" si="40"/>
        <v>2774098.9285165132</v>
      </c>
    </row>
    <row r="379" spans="12:13" hidden="1">
      <c r="L379" s="45">
        <f t="shared" ca="1" si="39"/>
        <v>2953842.5056952196</v>
      </c>
      <c r="M379" s="45">
        <f t="shared" ca="1" si="40"/>
        <v>6848702.9896083418</v>
      </c>
    </row>
    <row r="380" spans="12:13" hidden="1">
      <c r="L380" s="45">
        <f t="shared" ca="1" si="39"/>
        <v>3795219.496589005</v>
      </c>
      <c r="M380" s="45">
        <f t="shared" ca="1" si="40"/>
        <v>3296781.6983313891</v>
      </c>
    </row>
    <row r="381" spans="12:13" hidden="1">
      <c r="L381" s="45">
        <f t="shared" ca="1" si="39"/>
        <v>1618962.5593315633</v>
      </c>
      <c r="M381" s="45">
        <f t="shared" ca="1" si="40"/>
        <v>5237411.456866595</v>
      </c>
    </row>
    <row r="382" spans="12:13" hidden="1">
      <c r="L382" s="45">
        <f t="shared" ca="1" si="39"/>
        <v>2946905.9154922375</v>
      </c>
      <c r="M382" s="45">
        <f t="shared" ca="1" si="40"/>
        <v>1662314.6736190515</v>
      </c>
    </row>
    <row r="383" spans="12:13" hidden="1">
      <c r="L383" s="45">
        <f t="shared" ca="1" si="39"/>
        <v>923735.78449252993</v>
      </c>
      <c r="M383" s="45">
        <f t="shared" ca="1" si="40"/>
        <v>2843434.5045506782</v>
      </c>
    </row>
    <row r="384" spans="12:13" hidden="1">
      <c r="L384" s="45">
        <f t="shared" ca="1" si="39"/>
        <v>1841717.5657280027</v>
      </c>
      <c r="M384" s="45">
        <f t="shared" ca="1" si="40"/>
        <v>2487616.8858013954</v>
      </c>
    </row>
    <row r="385" spans="12:13" hidden="1">
      <c r="L385" s="45">
        <f t="shared" ca="1" si="39"/>
        <v>2479644.4528932241</v>
      </c>
      <c r="M385" s="45">
        <f t="shared" ca="1" si="40"/>
        <v>4296896.8640845492</v>
      </c>
    </row>
    <row r="386" spans="12:13" hidden="1">
      <c r="L386" s="45">
        <f t="shared" ca="1" si="39"/>
        <v>2322138.4640211319</v>
      </c>
      <c r="M386" s="45">
        <f t="shared" ca="1" si="40"/>
        <v>3770634.9452669611</v>
      </c>
    </row>
    <row r="387" spans="12:13" hidden="1">
      <c r="L387" s="45">
        <f t="shared" ca="1" si="39"/>
        <v>2012944.4708341244</v>
      </c>
      <c r="M387" s="45">
        <f t="shared" ca="1" si="40"/>
        <v>6086043.0013618143</v>
      </c>
    </row>
    <row r="388" spans="12:13" hidden="1">
      <c r="L388" s="45">
        <f t="shared" ca="1" si="39"/>
        <v>2184147.7077592984</v>
      </c>
      <c r="M388" s="45">
        <f t="shared" ca="1" si="40"/>
        <v>4708352.6123274416</v>
      </c>
    </row>
    <row r="389" spans="12:13" hidden="1">
      <c r="L389" s="45">
        <f t="shared" ca="1" si="39"/>
        <v>5480099.546816471</v>
      </c>
      <c r="M389" s="45">
        <f t="shared" ca="1" si="40"/>
        <v>3365500.7993491916</v>
      </c>
    </row>
    <row r="390" spans="12:13" hidden="1">
      <c r="L390" s="45">
        <f t="shared" ca="1" si="39"/>
        <v>2860187.2595007876</v>
      </c>
      <c r="M390" s="45">
        <f t="shared" ca="1" si="40"/>
        <v>4844753.4426684538</v>
      </c>
    </row>
    <row r="391" spans="12:13" hidden="1">
      <c r="L391" s="45">
        <f t="shared" ca="1" si="39"/>
        <v>1774957.1919382468</v>
      </c>
      <c r="M391" s="45">
        <f t="shared" ca="1" si="40"/>
        <v>3063026.6478581429</v>
      </c>
    </row>
    <row r="392" spans="12:13" hidden="1">
      <c r="L392" s="45">
        <f t="shared" ca="1" si="39"/>
        <v>2938438.9645653553</v>
      </c>
      <c r="M392" s="45">
        <f t="shared" ca="1" si="40"/>
        <v>6705077.516685741</v>
      </c>
    </row>
    <row r="393" spans="12:13" hidden="1">
      <c r="L393" s="45">
        <f t="shared" ca="1" si="39"/>
        <v>2540447.8884314885</v>
      </c>
      <c r="M393" s="45">
        <f t="shared" ca="1" si="40"/>
        <v>3608899.7193215578</v>
      </c>
    </row>
    <row r="394" spans="12:13" hidden="1">
      <c r="L394" s="45">
        <f t="shared" ca="1" si="39"/>
        <v>3220601.7576984442</v>
      </c>
      <c r="M394" s="45">
        <f t="shared" ca="1" si="40"/>
        <v>3109621.9456217545</v>
      </c>
    </row>
    <row r="395" spans="12:13" hidden="1">
      <c r="L395" s="45">
        <f t="shared" ca="1" si="39"/>
        <v>2884005.2594169755</v>
      </c>
      <c r="M395" s="45">
        <f t="shared" ca="1" si="40"/>
        <v>4552941.7814082261</v>
      </c>
    </row>
    <row r="396" spans="12:13" hidden="1">
      <c r="L396" s="45">
        <f t="shared" ca="1" si="39"/>
        <v>2533123.5771034881</v>
      </c>
      <c r="M396" s="45">
        <f t="shared" ca="1" si="40"/>
        <v>5203296.9266929682</v>
      </c>
    </row>
    <row r="397" spans="12:13" hidden="1">
      <c r="L397" s="45">
        <f t="shared" ca="1" si="39"/>
        <v>3303964.8094087788</v>
      </c>
      <c r="M397" s="45">
        <f t="shared" ca="1" si="40"/>
        <v>2669039.3271797891</v>
      </c>
    </row>
    <row r="398" spans="12:13" hidden="1">
      <c r="L398" s="45">
        <f t="shared" ca="1" si="39"/>
        <v>5012550.1196203455</v>
      </c>
      <c r="M398" s="45">
        <f t="shared" ca="1" si="40"/>
        <v>3731740.8932171348</v>
      </c>
    </row>
    <row r="399" spans="12:13" hidden="1">
      <c r="L399" s="45">
        <f t="shared" ca="1" si="39"/>
        <v>2124392.3921558461</v>
      </c>
      <c r="M399" s="45">
        <f t="shared" ca="1" si="40"/>
        <v>5300618.0271807974</v>
      </c>
    </row>
    <row r="400" spans="12:13" hidden="1">
      <c r="L400" s="45">
        <f t="shared" ca="1" si="39"/>
        <v>2858865.6148812464</v>
      </c>
      <c r="M400" s="45">
        <f t="shared" ca="1" si="40"/>
        <v>1925716.4651547845</v>
      </c>
    </row>
    <row r="401" spans="12:13" hidden="1">
      <c r="L401" s="45">
        <f t="shared" ca="1" si="39"/>
        <v>1551667.5308191301</v>
      </c>
      <c r="M401" s="45">
        <f t="shared" ca="1" si="40"/>
        <v>3002053.3766788729</v>
      </c>
    </row>
    <row r="402" spans="12:13" hidden="1">
      <c r="L402" s="45">
        <f t="shared" ca="1" si="39"/>
        <v>2798877.7780970158</v>
      </c>
      <c r="M402" s="45">
        <f t="shared" ca="1" si="40"/>
        <v>4783279.3475178899</v>
      </c>
    </row>
    <row r="403" spans="12:13" hidden="1">
      <c r="L403" s="45">
        <f t="shared" ca="1" si="39"/>
        <v>1066095.0248551089</v>
      </c>
      <c r="M403" s="45">
        <f t="shared" ca="1" si="40"/>
        <v>3978860.4253477375</v>
      </c>
    </row>
    <row r="404" spans="12:13" hidden="1">
      <c r="L404" s="45">
        <f t="shared" ca="1" si="39"/>
        <v>3734440.6706523225</v>
      </c>
      <c r="M404" s="45">
        <f t="shared" ca="1" si="40"/>
        <v>2785434.0614136141</v>
      </c>
    </row>
    <row r="405" spans="12:13" hidden="1">
      <c r="L405" s="45">
        <f t="shared" ca="1" si="39"/>
        <v>1184887.8801721185</v>
      </c>
      <c r="M405" s="45">
        <f t="shared" ca="1" si="40"/>
        <v>4645438.3676523929</v>
      </c>
    </row>
    <row r="406" spans="12:13" hidden="1">
      <c r="L406" s="45">
        <f t="shared" ca="1" si="39"/>
        <v>1455516.4859140823</v>
      </c>
      <c r="M406" s="45">
        <f t="shared" ca="1" si="40"/>
        <v>4604895.0533938613</v>
      </c>
    </row>
    <row r="407" spans="12:13" hidden="1">
      <c r="L407" s="45">
        <f t="shared" ca="1" si="39"/>
        <v>658384.8353835044</v>
      </c>
      <c r="M407" s="45">
        <f t="shared" ca="1" si="40"/>
        <v>4576852.8147844989</v>
      </c>
    </row>
    <row r="408" spans="12:13" hidden="1">
      <c r="L408" s="45">
        <f t="shared" ca="1" si="39"/>
        <v>2565612.3062239178</v>
      </c>
      <c r="M408" s="45">
        <f t="shared" ca="1" si="40"/>
        <v>4028365.0205303077</v>
      </c>
    </row>
    <row r="409" spans="12:13" hidden="1">
      <c r="L409" s="45">
        <f t="shared" ca="1" si="39"/>
        <v>1626681.438698112</v>
      </c>
      <c r="M409" s="45">
        <f t="shared" ca="1" si="40"/>
        <v>3625617.1786079584</v>
      </c>
    </row>
    <row r="410" spans="12:13" hidden="1">
      <c r="L410" s="45">
        <f t="shared" ca="1" si="39"/>
        <v>2851665.0520557472</v>
      </c>
      <c r="M410" s="45">
        <f t="shared" ca="1" si="40"/>
        <v>3882332.8366925158</v>
      </c>
    </row>
    <row r="411" spans="12:13" hidden="1">
      <c r="L411" s="45">
        <f t="shared" ca="1" si="39"/>
        <v>2503601.6104760561</v>
      </c>
      <c r="M411" s="45">
        <f t="shared" ca="1" si="40"/>
        <v>4405942.770768011</v>
      </c>
    </row>
    <row r="412" spans="12:13" hidden="1">
      <c r="L412" s="45">
        <f t="shared" ca="1" si="39"/>
        <v>3113886.9733764525</v>
      </c>
      <c r="M412" s="45">
        <f t="shared" ca="1" si="40"/>
        <v>3539225.1928755878</v>
      </c>
    </row>
    <row r="413" spans="12:13" hidden="1">
      <c r="L413" s="45">
        <f t="shared" ca="1" si="39"/>
        <v>2036637.0482208075</v>
      </c>
      <c r="M413" s="45">
        <f t="shared" ca="1" si="40"/>
        <v>4354890.4020544505</v>
      </c>
    </row>
    <row r="414" spans="12:13" hidden="1">
      <c r="L414" s="45">
        <f t="shared" ca="1" si="39"/>
        <v>1724995.0079985936</v>
      </c>
      <c r="M414" s="45">
        <f t="shared" ca="1" si="40"/>
        <v>3281247.3411028278</v>
      </c>
    </row>
    <row r="415" spans="12:13" hidden="1">
      <c r="L415" s="45">
        <f t="shared" ca="1" si="39"/>
        <v>1620018.8505489209</v>
      </c>
      <c r="M415" s="45">
        <f t="shared" ca="1" si="40"/>
        <v>3802962.5059472686</v>
      </c>
    </row>
    <row r="416" spans="12:13" hidden="1">
      <c r="L416" s="45">
        <f t="shared" ca="1" si="39"/>
        <v>3215624.9655899508</v>
      </c>
      <c r="M416" s="45">
        <f t="shared" ca="1" si="40"/>
        <v>4291725.6681343382</v>
      </c>
    </row>
    <row r="417" spans="12:13" hidden="1">
      <c r="L417" s="45">
        <f t="shared" ca="1" si="39"/>
        <v>3095827.647957732</v>
      </c>
      <c r="M417" s="45">
        <f t="shared" ca="1" si="40"/>
        <v>3947042.270122923</v>
      </c>
    </row>
    <row r="418" spans="12:13" hidden="1">
      <c r="L418" s="45">
        <f t="shared" ca="1" si="39"/>
        <v>1770873.1554079545</v>
      </c>
      <c r="M418" s="45">
        <f t="shared" ca="1" si="40"/>
        <v>4851877.020513664</v>
      </c>
    </row>
    <row r="419" spans="12:13" hidden="1">
      <c r="L419" s="45">
        <f t="shared" ca="1" si="39"/>
        <v>1922720.4292682635</v>
      </c>
      <c r="M419" s="45">
        <f t="shared" ca="1" si="40"/>
        <v>5351602.3908385774</v>
      </c>
    </row>
    <row r="420" spans="12:13" hidden="1">
      <c r="L420" s="45">
        <f t="shared" ca="1" si="39"/>
        <v>1154308.3610605141</v>
      </c>
      <c r="M420" s="45">
        <f t="shared" ca="1" si="40"/>
        <v>4013237.0754236178</v>
      </c>
    </row>
    <row r="421" spans="12:13" hidden="1">
      <c r="L421" s="45">
        <f t="shared" ca="1" si="39"/>
        <v>2462443.606317136</v>
      </c>
      <c r="M421" s="45">
        <f t="shared" ca="1" si="40"/>
        <v>3357252.5551779419</v>
      </c>
    </row>
    <row r="422" spans="12:13" hidden="1">
      <c r="L422" s="45">
        <f t="shared" ca="1" si="39"/>
        <v>2152867.502798656</v>
      </c>
      <c r="M422" s="45">
        <f t="shared" ca="1" si="40"/>
        <v>6578032.972768303</v>
      </c>
    </row>
    <row r="423" spans="12:13" hidden="1">
      <c r="L423" s="45">
        <f t="shared" ca="1" si="39"/>
        <v>2888929.8402738129</v>
      </c>
      <c r="M423" s="45">
        <f t="shared" ca="1" si="40"/>
        <v>4595879.265392446</v>
      </c>
    </row>
    <row r="424" spans="12:13" hidden="1">
      <c r="L424" s="45">
        <f t="shared" ca="1" si="39"/>
        <v>401787.89608925232</v>
      </c>
      <c r="M424" s="45">
        <f t="shared" ca="1" si="40"/>
        <v>4393512.885461445</v>
      </c>
    </row>
    <row r="425" spans="12:13" hidden="1">
      <c r="L425" s="45">
        <f t="shared" ca="1" si="39"/>
        <v>3916834.3949755188</v>
      </c>
      <c r="M425" s="45">
        <f t="shared" ca="1" si="40"/>
        <v>4941606.6259167939</v>
      </c>
    </row>
    <row r="426" spans="12:13" hidden="1">
      <c r="L426" s="45">
        <f t="shared" ref="L426:L489" ca="1" si="41">NORMINV(RAND(),$G$107,$G$109)</f>
        <v>3087236.9767452287</v>
      </c>
      <c r="M426" s="45">
        <f t="shared" ref="M426:M489" ca="1" si="42">NORMINV(RAND(),$H$107,$H$109)</f>
        <v>4144007.0477557248</v>
      </c>
    </row>
    <row r="427" spans="12:13" hidden="1">
      <c r="L427" s="45">
        <f t="shared" ca="1" si="41"/>
        <v>4254959.544319801</v>
      </c>
      <c r="M427" s="45">
        <f t="shared" ca="1" si="42"/>
        <v>5778630.6004569875</v>
      </c>
    </row>
    <row r="428" spans="12:13" hidden="1">
      <c r="L428" s="45">
        <f t="shared" ca="1" si="41"/>
        <v>4349081.6761616934</v>
      </c>
      <c r="M428" s="45">
        <f t="shared" ca="1" si="42"/>
        <v>3910248.4569282033</v>
      </c>
    </row>
    <row r="429" spans="12:13" hidden="1">
      <c r="L429" s="45">
        <f t="shared" ca="1" si="41"/>
        <v>2389189.8319845302</v>
      </c>
      <c r="M429" s="45">
        <f t="shared" ca="1" si="42"/>
        <v>5895281.119018021</v>
      </c>
    </row>
    <row r="430" spans="12:13" hidden="1">
      <c r="L430" s="45">
        <f t="shared" ca="1" si="41"/>
        <v>2567390.3993640877</v>
      </c>
      <c r="M430" s="45">
        <f t="shared" ca="1" si="42"/>
        <v>3546377.7812193898</v>
      </c>
    </row>
    <row r="431" spans="12:13" hidden="1">
      <c r="L431" s="45">
        <f t="shared" ca="1" si="41"/>
        <v>2379712.7863298021</v>
      </c>
      <c r="M431" s="45">
        <f t="shared" ca="1" si="42"/>
        <v>3510751.7009229525</v>
      </c>
    </row>
    <row r="432" spans="12:13" hidden="1">
      <c r="L432" s="45">
        <f t="shared" ca="1" si="41"/>
        <v>1726595.3249693592</v>
      </c>
      <c r="M432" s="45">
        <f t="shared" ca="1" si="42"/>
        <v>4369650.4768131617</v>
      </c>
    </row>
    <row r="433" spans="12:13" hidden="1">
      <c r="L433" s="45">
        <f t="shared" ca="1" si="41"/>
        <v>2290656.4531698758</v>
      </c>
      <c r="M433" s="45">
        <f t="shared" ca="1" si="42"/>
        <v>6321601.8044443559</v>
      </c>
    </row>
    <row r="434" spans="12:13" hidden="1">
      <c r="L434" s="45">
        <f t="shared" ca="1" si="41"/>
        <v>2601603.8807266732</v>
      </c>
      <c r="M434" s="45">
        <f t="shared" ca="1" si="42"/>
        <v>4606832.3079484617</v>
      </c>
    </row>
    <row r="435" spans="12:13" hidden="1">
      <c r="L435" s="45">
        <f t="shared" ca="1" si="41"/>
        <v>3903375.9203996146</v>
      </c>
      <c r="M435" s="45">
        <f t="shared" ca="1" si="42"/>
        <v>5964064.975490001</v>
      </c>
    </row>
    <row r="436" spans="12:13" hidden="1">
      <c r="L436" s="45">
        <f t="shared" ca="1" si="41"/>
        <v>2120347.2462762007</v>
      </c>
      <c r="M436" s="45">
        <f t="shared" ca="1" si="42"/>
        <v>2786454.1055370201</v>
      </c>
    </row>
    <row r="437" spans="12:13" hidden="1">
      <c r="L437" s="45">
        <f t="shared" ca="1" si="41"/>
        <v>3835920.4438871839</v>
      </c>
      <c r="M437" s="45">
        <f t="shared" ca="1" si="42"/>
        <v>1229625.2335728398</v>
      </c>
    </row>
    <row r="438" spans="12:13" hidden="1">
      <c r="L438" s="45">
        <f t="shared" ca="1" si="41"/>
        <v>2614687.9392355923</v>
      </c>
      <c r="M438" s="45">
        <f t="shared" ca="1" si="42"/>
        <v>4924199.6793240169</v>
      </c>
    </row>
    <row r="439" spans="12:13" hidden="1">
      <c r="L439" s="45">
        <f t="shared" ca="1" si="41"/>
        <v>3408164.9510447616</v>
      </c>
      <c r="M439" s="45">
        <f t="shared" ca="1" si="42"/>
        <v>5004393.4039410073</v>
      </c>
    </row>
    <row r="440" spans="12:13" hidden="1">
      <c r="L440" s="45">
        <f t="shared" ca="1" si="41"/>
        <v>1007391.8459622823</v>
      </c>
      <c r="M440" s="45">
        <f t="shared" ca="1" si="42"/>
        <v>4038584.873720774</v>
      </c>
    </row>
    <row r="441" spans="12:13" hidden="1">
      <c r="L441" s="45">
        <f t="shared" ca="1" si="41"/>
        <v>2660319.4780918616</v>
      </c>
      <c r="M441" s="45">
        <f t="shared" ca="1" si="42"/>
        <v>2247347.1652326547</v>
      </c>
    </row>
    <row r="442" spans="12:13" hidden="1">
      <c r="L442" s="45">
        <f t="shared" ca="1" si="41"/>
        <v>2732640.0320428605</v>
      </c>
      <c r="M442" s="45">
        <f t="shared" ca="1" si="42"/>
        <v>1957649.7744880493</v>
      </c>
    </row>
    <row r="443" spans="12:13" hidden="1">
      <c r="L443" s="45">
        <f t="shared" ca="1" si="41"/>
        <v>2133248.103149076</v>
      </c>
      <c r="M443" s="45">
        <f t="shared" ca="1" si="42"/>
        <v>3935816.7810286316</v>
      </c>
    </row>
    <row r="444" spans="12:13" hidden="1">
      <c r="L444" s="45">
        <f t="shared" ca="1" si="41"/>
        <v>405908.97953280178</v>
      </c>
      <c r="M444" s="45">
        <f t="shared" ca="1" si="42"/>
        <v>3507088.9048110768</v>
      </c>
    </row>
    <row r="445" spans="12:13" hidden="1">
      <c r="L445" s="45">
        <f t="shared" ca="1" si="41"/>
        <v>1982043.2661643173</v>
      </c>
      <c r="M445" s="45">
        <f t="shared" ca="1" si="42"/>
        <v>2733373.0917229867</v>
      </c>
    </row>
    <row r="446" spans="12:13" hidden="1">
      <c r="L446" s="45">
        <f t="shared" ca="1" si="41"/>
        <v>2958378.778253505</v>
      </c>
      <c r="M446" s="45">
        <f t="shared" ca="1" si="42"/>
        <v>3877366.3938979609</v>
      </c>
    </row>
    <row r="447" spans="12:13" hidden="1">
      <c r="L447" s="45">
        <f t="shared" ca="1" si="41"/>
        <v>2961749.7232531388</v>
      </c>
      <c r="M447" s="45">
        <f t="shared" ca="1" si="42"/>
        <v>3936153.8581659938</v>
      </c>
    </row>
    <row r="448" spans="12:13" hidden="1">
      <c r="L448" s="45">
        <f t="shared" ca="1" si="41"/>
        <v>90319.625492432155</v>
      </c>
      <c r="M448" s="45">
        <f t="shared" ca="1" si="42"/>
        <v>2603712.2799490979</v>
      </c>
    </row>
    <row r="449" spans="12:13" hidden="1">
      <c r="L449" s="45">
        <f t="shared" ca="1" si="41"/>
        <v>3636734.341774411</v>
      </c>
      <c r="M449" s="45">
        <f t="shared" ca="1" si="42"/>
        <v>3872338.9303275105</v>
      </c>
    </row>
    <row r="450" spans="12:13" hidden="1">
      <c r="L450" s="45">
        <f t="shared" ca="1" si="41"/>
        <v>2911561.2569578318</v>
      </c>
      <c r="M450" s="45">
        <f t="shared" ca="1" si="42"/>
        <v>4393271.2042467706</v>
      </c>
    </row>
    <row r="451" spans="12:13" hidden="1">
      <c r="L451" s="45">
        <f t="shared" ca="1" si="41"/>
        <v>2914235.104416321</v>
      </c>
      <c r="M451" s="45">
        <f t="shared" ca="1" si="42"/>
        <v>3604314.4476470887</v>
      </c>
    </row>
    <row r="452" spans="12:13" hidden="1">
      <c r="L452" s="45">
        <f t="shared" ca="1" si="41"/>
        <v>1776508.3225983549</v>
      </c>
      <c r="M452" s="45">
        <f t="shared" ca="1" si="42"/>
        <v>3182436.5992546803</v>
      </c>
    </row>
    <row r="453" spans="12:13" hidden="1">
      <c r="L453" s="45">
        <f t="shared" ca="1" si="41"/>
        <v>963888.60865641083</v>
      </c>
      <c r="M453" s="45">
        <f t="shared" ca="1" si="42"/>
        <v>3838465.6760901655</v>
      </c>
    </row>
    <row r="454" spans="12:13" hidden="1">
      <c r="L454" s="45">
        <f t="shared" ca="1" si="41"/>
        <v>1605319.6515139905</v>
      </c>
      <c r="M454" s="45">
        <f t="shared" ca="1" si="42"/>
        <v>5466587.8003072608</v>
      </c>
    </row>
    <row r="455" spans="12:13" hidden="1">
      <c r="L455" s="45">
        <f t="shared" ca="1" si="41"/>
        <v>2546811.766978655</v>
      </c>
      <c r="M455" s="45">
        <f t="shared" ca="1" si="42"/>
        <v>2993474.1996980808</v>
      </c>
    </row>
    <row r="456" spans="12:13" hidden="1">
      <c r="L456" s="45">
        <f t="shared" ca="1" si="41"/>
        <v>1394879.4177270862</v>
      </c>
      <c r="M456" s="45">
        <f t="shared" ca="1" si="42"/>
        <v>4540967.6140420977</v>
      </c>
    </row>
    <row r="457" spans="12:13" hidden="1">
      <c r="L457" s="45">
        <f t="shared" ca="1" si="41"/>
        <v>2791339.5960329799</v>
      </c>
      <c r="M457" s="45">
        <f t="shared" ca="1" si="42"/>
        <v>3721047.5645538843</v>
      </c>
    </row>
    <row r="458" spans="12:13" hidden="1">
      <c r="L458" s="45">
        <f t="shared" ca="1" si="41"/>
        <v>2885762.3214184288</v>
      </c>
      <c r="M458" s="45">
        <f t="shared" ca="1" si="42"/>
        <v>3928786.8982842285</v>
      </c>
    </row>
    <row r="459" spans="12:13" hidden="1">
      <c r="L459" s="45">
        <f t="shared" ca="1" si="41"/>
        <v>902733.11002941988</v>
      </c>
      <c r="M459" s="45">
        <f t="shared" ca="1" si="42"/>
        <v>4451217.1213097572</v>
      </c>
    </row>
    <row r="460" spans="12:13" hidden="1">
      <c r="L460" s="45">
        <f t="shared" ca="1" si="41"/>
        <v>823764.7130344701</v>
      </c>
      <c r="M460" s="45">
        <f t="shared" ca="1" si="42"/>
        <v>2796937.4253089172</v>
      </c>
    </row>
    <row r="461" spans="12:13" hidden="1">
      <c r="L461" s="45">
        <f t="shared" ca="1" si="41"/>
        <v>3612884.2169243256</v>
      </c>
      <c r="M461" s="45">
        <f t="shared" ca="1" si="42"/>
        <v>5625917.4821604993</v>
      </c>
    </row>
    <row r="462" spans="12:13" hidden="1">
      <c r="L462" s="45">
        <f t="shared" ca="1" si="41"/>
        <v>1316780.9170678549</v>
      </c>
      <c r="M462" s="45">
        <f t="shared" ca="1" si="42"/>
        <v>2263353.6381981787</v>
      </c>
    </row>
    <row r="463" spans="12:13" hidden="1">
      <c r="L463" s="45">
        <f t="shared" ca="1" si="41"/>
        <v>2402413.6404084624</v>
      </c>
      <c r="M463" s="45">
        <f t="shared" ca="1" si="42"/>
        <v>3041735.4950747313</v>
      </c>
    </row>
    <row r="464" spans="12:13" hidden="1">
      <c r="L464" s="45">
        <f t="shared" ca="1" si="41"/>
        <v>2821059.0395804094</v>
      </c>
      <c r="M464" s="45">
        <f t="shared" ca="1" si="42"/>
        <v>4410584.1761293244</v>
      </c>
    </row>
    <row r="465" spans="12:13" hidden="1">
      <c r="L465" s="45">
        <f t="shared" ca="1" si="41"/>
        <v>3420247.5001231693</v>
      </c>
      <c r="M465" s="45">
        <f t="shared" ca="1" si="42"/>
        <v>4213131.0869724154</v>
      </c>
    </row>
    <row r="466" spans="12:13" hidden="1">
      <c r="L466" s="45">
        <f t="shared" ca="1" si="41"/>
        <v>786932.8172663881</v>
      </c>
      <c r="M466" s="45">
        <f t="shared" ca="1" si="42"/>
        <v>2855290.1412312826</v>
      </c>
    </row>
    <row r="467" spans="12:13" hidden="1">
      <c r="L467" s="45">
        <f t="shared" ca="1" si="41"/>
        <v>2488548.8972626533</v>
      </c>
      <c r="M467" s="45">
        <f t="shared" ca="1" si="42"/>
        <v>3279462.9080419205</v>
      </c>
    </row>
    <row r="468" spans="12:13" hidden="1">
      <c r="L468" s="45">
        <f t="shared" ca="1" si="41"/>
        <v>530214.27727328963</v>
      </c>
      <c r="M468" s="45">
        <f t="shared" ca="1" si="42"/>
        <v>3268738.0187074943</v>
      </c>
    </row>
    <row r="469" spans="12:13" hidden="1">
      <c r="L469" s="45">
        <f t="shared" ca="1" si="41"/>
        <v>2020163.1360974177</v>
      </c>
      <c r="M469" s="45">
        <f t="shared" ca="1" si="42"/>
        <v>4112223.406163075</v>
      </c>
    </row>
    <row r="470" spans="12:13" hidden="1">
      <c r="L470" s="45">
        <f t="shared" ca="1" si="41"/>
        <v>2855390.0226466269</v>
      </c>
      <c r="M470" s="45">
        <f t="shared" ca="1" si="42"/>
        <v>5765217.3889051704</v>
      </c>
    </row>
    <row r="471" spans="12:13" hidden="1">
      <c r="L471" s="45">
        <f t="shared" ca="1" si="41"/>
        <v>2612268.3883844442</v>
      </c>
      <c r="M471" s="45">
        <f t="shared" ca="1" si="42"/>
        <v>3030421.5367453545</v>
      </c>
    </row>
    <row r="472" spans="12:13" hidden="1">
      <c r="L472" s="45">
        <f t="shared" ca="1" si="41"/>
        <v>2719685.797387701</v>
      </c>
      <c r="M472" s="45">
        <f t="shared" ca="1" si="42"/>
        <v>3656582.7044069911</v>
      </c>
    </row>
    <row r="473" spans="12:13" hidden="1">
      <c r="L473" s="45">
        <f t="shared" ca="1" si="41"/>
        <v>2684612.8283667965</v>
      </c>
      <c r="M473" s="45">
        <f t="shared" ca="1" si="42"/>
        <v>4219595.7533529382</v>
      </c>
    </row>
    <row r="474" spans="12:13" hidden="1">
      <c r="L474" s="45">
        <f t="shared" ca="1" si="41"/>
        <v>2408124.0365683385</v>
      </c>
      <c r="M474" s="45">
        <f t="shared" ca="1" si="42"/>
        <v>4540042.3555885451</v>
      </c>
    </row>
    <row r="475" spans="12:13" hidden="1">
      <c r="L475" s="45">
        <f t="shared" ca="1" si="41"/>
        <v>2344658.3062392017</v>
      </c>
      <c r="M475" s="45">
        <f t="shared" ca="1" si="42"/>
        <v>3275323.441369581</v>
      </c>
    </row>
    <row r="476" spans="12:13" hidden="1">
      <c r="L476" s="45">
        <f t="shared" ca="1" si="41"/>
        <v>3147899.648101748</v>
      </c>
      <c r="M476" s="45">
        <f t="shared" ca="1" si="42"/>
        <v>4598886.5356901521</v>
      </c>
    </row>
    <row r="477" spans="12:13" hidden="1">
      <c r="L477" s="45">
        <f t="shared" ca="1" si="41"/>
        <v>3513995.7845215416</v>
      </c>
      <c r="M477" s="45">
        <f t="shared" ca="1" si="42"/>
        <v>4020119.6737004891</v>
      </c>
    </row>
    <row r="478" spans="12:13" hidden="1">
      <c r="L478" s="45">
        <f t="shared" ca="1" si="41"/>
        <v>2350851.5111744674</v>
      </c>
      <c r="M478" s="45">
        <f t="shared" ca="1" si="42"/>
        <v>4230727.8544443408</v>
      </c>
    </row>
    <row r="479" spans="12:13" hidden="1">
      <c r="L479" s="45">
        <f t="shared" ca="1" si="41"/>
        <v>1311887.4356934002</v>
      </c>
      <c r="M479" s="45">
        <f t="shared" ca="1" si="42"/>
        <v>4511487.1418723045</v>
      </c>
    </row>
    <row r="480" spans="12:13" hidden="1">
      <c r="L480" s="45">
        <f t="shared" ca="1" si="41"/>
        <v>3167965.0171107873</v>
      </c>
      <c r="M480" s="45">
        <f t="shared" ca="1" si="42"/>
        <v>2411288.6849453524</v>
      </c>
    </row>
    <row r="481" spans="12:13" hidden="1">
      <c r="L481" s="45">
        <f t="shared" ca="1" si="41"/>
        <v>1677663.977034071</v>
      </c>
      <c r="M481" s="45">
        <f t="shared" ca="1" si="42"/>
        <v>3965976.6991621051</v>
      </c>
    </row>
    <row r="482" spans="12:13" hidden="1">
      <c r="L482" s="45">
        <f t="shared" ca="1" si="41"/>
        <v>2052142.3514434823</v>
      </c>
      <c r="M482" s="45">
        <f t="shared" ca="1" si="42"/>
        <v>1860549.9211305908</v>
      </c>
    </row>
    <row r="483" spans="12:13" hidden="1">
      <c r="L483" s="45">
        <f t="shared" ca="1" si="41"/>
        <v>1652782.1625645626</v>
      </c>
      <c r="M483" s="45">
        <f t="shared" ca="1" si="42"/>
        <v>2741030.726392888</v>
      </c>
    </row>
    <row r="484" spans="12:13" hidden="1">
      <c r="L484" s="45">
        <f t="shared" ca="1" si="41"/>
        <v>2283823.2940220693</v>
      </c>
      <c r="M484" s="45">
        <f t="shared" ca="1" si="42"/>
        <v>1551216.0033289604</v>
      </c>
    </row>
    <row r="485" spans="12:13" hidden="1">
      <c r="L485" s="45">
        <f t="shared" ca="1" si="41"/>
        <v>3367018.2233229871</v>
      </c>
      <c r="M485" s="45">
        <f t="shared" ca="1" si="42"/>
        <v>5155045.2966265753</v>
      </c>
    </row>
    <row r="486" spans="12:13" hidden="1">
      <c r="L486" s="45">
        <f t="shared" ca="1" si="41"/>
        <v>2268614.0151029979</v>
      </c>
      <c r="M486" s="45">
        <f t="shared" ca="1" si="42"/>
        <v>2775287.7494937535</v>
      </c>
    </row>
    <row r="487" spans="12:13" hidden="1">
      <c r="L487" s="45">
        <f t="shared" ca="1" si="41"/>
        <v>2199393.1936377124</v>
      </c>
      <c r="M487" s="45">
        <f t="shared" ca="1" si="42"/>
        <v>3913457.0608002618</v>
      </c>
    </row>
    <row r="488" spans="12:13" hidden="1">
      <c r="L488" s="45">
        <f t="shared" ca="1" si="41"/>
        <v>2962208.1691460581</v>
      </c>
      <c r="M488" s="45">
        <f t="shared" ca="1" si="42"/>
        <v>3924071.5357552678</v>
      </c>
    </row>
    <row r="489" spans="12:13" hidden="1">
      <c r="L489" s="45">
        <f t="shared" ca="1" si="41"/>
        <v>1983765.6995330837</v>
      </c>
      <c r="M489" s="45">
        <f t="shared" ca="1" si="42"/>
        <v>1622296.2709255689</v>
      </c>
    </row>
    <row r="490" spans="12:13" hidden="1">
      <c r="L490" s="45">
        <f t="shared" ref="L490:L504" ca="1" si="43">NORMINV(RAND(),$G$107,$G$109)</f>
        <v>1222482.9477922388</v>
      </c>
      <c r="M490" s="45">
        <f t="shared" ref="M490:M504" ca="1" si="44">NORMINV(RAND(),$H$107,$H$109)</f>
        <v>3141741.466041401</v>
      </c>
    </row>
    <row r="491" spans="12:13" hidden="1">
      <c r="L491" s="45">
        <f t="shared" ca="1" si="43"/>
        <v>1750970.2577772771</v>
      </c>
      <c r="M491" s="45">
        <f t="shared" ca="1" si="44"/>
        <v>4315069.13112617</v>
      </c>
    </row>
    <row r="492" spans="12:13" hidden="1">
      <c r="L492" s="45">
        <f t="shared" ca="1" si="43"/>
        <v>1985685.5594710445</v>
      </c>
      <c r="M492" s="45">
        <f t="shared" ca="1" si="44"/>
        <v>4983532.3872630708</v>
      </c>
    </row>
    <row r="493" spans="12:13" hidden="1">
      <c r="L493" s="45">
        <f t="shared" ca="1" si="43"/>
        <v>795563.39343399392</v>
      </c>
      <c r="M493" s="45">
        <f t="shared" ca="1" si="44"/>
        <v>3017704.6025158828</v>
      </c>
    </row>
    <row r="494" spans="12:13" hidden="1">
      <c r="L494" s="45">
        <f t="shared" ca="1" si="43"/>
        <v>733757.13704010122</v>
      </c>
      <c r="M494" s="45">
        <f t="shared" ca="1" si="44"/>
        <v>1619244.0664311401</v>
      </c>
    </row>
    <row r="495" spans="12:13" hidden="1">
      <c r="L495" s="45">
        <f t="shared" ca="1" si="43"/>
        <v>2777707.748289817</v>
      </c>
      <c r="M495" s="45">
        <f t="shared" ca="1" si="44"/>
        <v>3853542.8106687656</v>
      </c>
    </row>
    <row r="496" spans="12:13" hidden="1">
      <c r="L496" s="45">
        <f t="shared" ca="1" si="43"/>
        <v>1467572.0317362393</v>
      </c>
      <c r="M496" s="45">
        <f t="shared" ca="1" si="44"/>
        <v>4982562.892909361</v>
      </c>
    </row>
    <row r="497" spans="12:13" hidden="1">
      <c r="L497" s="45">
        <f t="shared" ca="1" si="43"/>
        <v>3100172.8538538432</v>
      </c>
      <c r="M497" s="45">
        <f t="shared" ca="1" si="44"/>
        <v>4395660.5630500438</v>
      </c>
    </row>
    <row r="498" spans="12:13" hidden="1">
      <c r="L498" s="45">
        <f t="shared" ca="1" si="43"/>
        <v>5421158.9418638516</v>
      </c>
      <c r="M498" s="45">
        <f t="shared" ca="1" si="44"/>
        <v>3652876.20857277</v>
      </c>
    </row>
    <row r="499" spans="12:13" hidden="1">
      <c r="L499" s="45">
        <f t="shared" ca="1" si="43"/>
        <v>3020640.038812927</v>
      </c>
      <c r="M499" s="45">
        <f t="shared" ca="1" si="44"/>
        <v>1807320.494341494</v>
      </c>
    </row>
    <row r="500" spans="12:13" hidden="1">
      <c r="L500" s="45">
        <f t="shared" ca="1" si="43"/>
        <v>2051760.6424337153</v>
      </c>
      <c r="M500" s="45">
        <f t="shared" ca="1" si="44"/>
        <v>2216472.1582269287</v>
      </c>
    </row>
    <row r="501" spans="12:13" hidden="1">
      <c r="L501" s="45">
        <f t="shared" ca="1" si="43"/>
        <v>1881719.0225088699</v>
      </c>
      <c r="M501" s="45">
        <f t="shared" ca="1" si="44"/>
        <v>3131356.1178975389</v>
      </c>
    </row>
    <row r="502" spans="12:13" hidden="1">
      <c r="L502" s="45">
        <f t="shared" ca="1" si="43"/>
        <v>3744813.074651869</v>
      </c>
      <c r="M502" s="45">
        <f t="shared" ca="1" si="44"/>
        <v>5668310.3366181366</v>
      </c>
    </row>
    <row r="503" spans="12:13" hidden="1">
      <c r="L503" s="45">
        <f t="shared" ca="1" si="43"/>
        <v>2367742.4464194188</v>
      </c>
      <c r="M503" s="45">
        <f t="shared" ca="1" si="44"/>
        <v>4772329.4811299713</v>
      </c>
    </row>
    <row r="504" spans="12:13" hidden="1">
      <c r="L504" s="45">
        <f t="shared" ca="1" si="43"/>
        <v>2803617.1157472571</v>
      </c>
      <c r="M504" s="45">
        <f t="shared" ca="1" si="44"/>
        <v>2874803.8236616817</v>
      </c>
    </row>
    <row r="505" spans="12:13" hidden="1">
      <c r="L505" s="45">
        <f ca="1">NORMINV(RAND(),$G$107,$G$109)</f>
        <v>1987633.8945035185</v>
      </c>
      <c r="M505" s="45">
        <f ca="1">NORMINV(RAND(),$H$107,$H$109)</f>
        <v>3341156.7718707426</v>
      </c>
    </row>
    <row r="506" spans="12:13" hidden="1">
      <c r="L506" s="45">
        <f ca="1">NORMINV(RAND(),$G$107,$G$109)</f>
        <v>1869123.9306887765</v>
      </c>
      <c r="M506" s="45">
        <f ca="1">NORMINV(RAND(),$H$107,$H$109)</f>
        <v>4156845.0958456378</v>
      </c>
    </row>
    <row r="507" spans="12:13" hidden="1">
      <c r="L507" s="45">
        <f t="shared" ref="L507:L570" ca="1" si="45">NORMINV(RAND(),$G$107,$G$109)</f>
        <v>3617410.1166229323</v>
      </c>
      <c r="M507" s="45">
        <f t="shared" ref="M507:M570" ca="1" si="46">NORMINV(RAND(),$H$107,$H$109)</f>
        <v>4106423.632795624</v>
      </c>
    </row>
    <row r="508" spans="12:13" hidden="1">
      <c r="L508" s="45">
        <f t="shared" ca="1" si="45"/>
        <v>1963864.9606811353</v>
      </c>
      <c r="M508" s="45">
        <f t="shared" ca="1" si="46"/>
        <v>3554926.5083376961</v>
      </c>
    </row>
    <row r="509" spans="12:13" hidden="1">
      <c r="L509" s="45">
        <f t="shared" ca="1" si="45"/>
        <v>4507093.2354245037</v>
      </c>
      <c r="M509" s="45">
        <f t="shared" ca="1" si="46"/>
        <v>3470459.5540388599</v>
      </c>
    </row>
    <row r="510" spans="12:13" hidden="1">
      <c r="L510" s="45">
        <f t="shared" ca="1" si="45"/>
        <v>2972854.2146941181</v>
      </c>
      <c r="M510" s="45">
        <f t="shared" ca="1" si="46"/>
        <v>3704442.7635519765</v>
      </c>
    </row>
    <row r="511" spans="12:13" hidden="1">
      <c r="L511" s="45">
        <f t="shared" ca="1" si="45"/>
        <v>1580876.3067972455</v>
      </c>
      <c r="M511" s="45">
        <f t="shared" ca="1" si="46"/>
        <v>4346136.1266756151</v>
      </c>
    </row>
    <row r="512" spans="12:13" hidden="1">
      <c r="L512" s="45">
        <f t="shared" ca="1" si="45"/>
        <v>1154491.462930942</v>
      </c>
      <c r="M512" s="45">
        <f t="shared" ca="1" si="46"/>
        <v>2945846.756553628</v>
      </c>
    </row>
    <row r="513" spans="12:13" hidden="1">
      <c r="L513" s="45">
        <f t="shared" ca="1" si="45"/>
        <v>1672187.7376577752</v>
      </c>
      <c r="M513" s="45">
        <f t="shared" ca="1" si="46"/>
        <v>3909298.7489125095</v>
      </c>
    </row>
    <row r="514" spans="12:13" hidden="1">
      <c r="L514" s="45">
        <f t="shared" ca="1" si="45"/>
        <v>1522730.7610439137</v>
      </c>
      <c r="M514" s="45">
        <f t="shared" ca="1" si="46"/>
        <v>1332148.5711296848</v>
      </c>
    </row>
    <row r="515" spans="12:13" hidden="1">
      <c r="L515" s="45">
        <f t="shared" ca="1" si="45"/>
        <v>3935517.0343331643</v>
      </c>
      <c r="M515" s="45">
        <f t="shared" ca="1" si="46"/>
        <v>3643769.1600736962</v>
      </c>
    </row>
    <row r="516" spans="12:13" hidden="1">
      <c r="L516" s="45">
        <f t="shared" ca="1" si="45"/>
        <v>4878815.7914735973</v>
      </c>
      <c r="M516" s="45">
        <f t="shared" ca="1" si="46"/>
        <v>4275517.2544053579</v>
      </c>
    </row>
    <row r="517" spans="12:13" hidden="1">
      <c r="L517" s="45">
        <f t="shared" ca="1" si="45"/>
        <v>1865707.9594071307</v>
      </c>
      <c r="M517" s="45">
        <f t="shared" ca="1" si="46"/>
        <v>1432277.2417941121</v>
      </c>
    </row>
    <row r="518" spans="12:13" hidden="1">
      <c r="L518" s="45">
        <f t="shared" ca="1" si="45"/>
        <v>1106111.7548638606</v>
      </c>
      <c r="M518" s="45">
        <f t="shared" ca="1" si="46"/>
        <v>4491486.9201437458</v>
      </c>
    </row>
    <row r="519" spans="12:13" hidden="1">
      <c r="L519" s="45">
        <f t="shared" ca="1" si="45"/>
        <v>3141272.6215409697</v>
      </c>
      <c r="M519" s="45">
        <f t="shared" ca="1" si="46"/>
        <v>3280968.9175985716</v>
      </c>
    </row>
    <row r="520" spans="12:13" hidden="1">
      <c r="L520" s="45">
        <f t="shared" ca="1" si="45"/>
        <v>4227204.4574213391</v>
      </c>
      <c r="M520" s="45">
        <f t="shared" ca="1" si="46"/>
        <v>3874515.8064083545</v>
      </c>
    </row>
    <row r="521" spans="12:13" hidden="1">
      <c r="L521" s="45">
        <f t="shared" ca="1" si="45"/>
        <v>2256488.6429175232</v>
      </c>
      <c r="M521" s="45">
        <f t="shared" ca="1" si="46"/>
        <v>4131097.6605941267</v>
      </c>
    </row>
    <row r="522" spans="12:13" hidden="1">
      <c r="L522" s="45">
        <f t="shared" ca="1" si="45"/>
        <v>1186474.5667043296</v>
      </c>
      <c r="M522" s="45">
        <f t="shared" ca="1" si="46"/>
        <v>4254138.9235097254</v>
      </c>
    </row>
    <row r="523" spans="12:13" hidden="1">
      <c r="L523" s="45">
        <f t="shared" ca="1" si="45"/>
        <v>3962833.72454273</v>
      </c>
      <c r="M523" s="45">
        <f t="shared" ca="1" si="46"/>
        <v>1988444.9215532793</v>
      </c>
    </row>
    <row r="524" spans="12:13" hidden="1">
      <c r="L524" s="45">
        <f t="shared" ca="1" si="45"/>
        <v>1893510.3449317962</v>
      </c>
      <c r="M524" s="45">
        <f t="shared" ca="1" si="46"/>
        <v>4715680.4059420945</v>
      </c>
    </row>
    <row r="525" spans="12:13" hidden="1">
      <c r="L525" s="45">
        <f t="shared" ca="1" si="45"/>
        <v>3322885.4420182714</v>
      </c>
      <c r="M525" s="45">
        <f t="shared" ca="1" si="46"/>
        <v>3201958.8063724656</v>
      </c>
    </row>
    <row r="526" spans="12:13" hidden="1">
      <c r="L526" s="45">
        <f t="shared" ca="1" si="45"/>
        <v>2281507.1551588345</v>
      </c>
      <c r="M526" s="45">
        <f t="shared" ca="1" si="46"/>
        <v>5128927.4683205113</v>
      </c>
    </row>
    <row r="527" spans="12:13" hidden="1">
      <c r="L527" s="45">
        <f t="shared" ca="1" si="45"/>
        <v>3360930.1685264125</v>
      </c>
      <c r="M527" s="45">
        <f t="shared" ca="1" si="46"/>
        <v>3802795.0197255602</v>
      </c>
    </row>
    <row r="528" spans="12:13" hidden="1">
      <c r="L528" s="45">
        <f t="shared" ca="1" si="45"/>
        <v>1756595.3660493228</v>
      </c>
      <c r="M528" s="45">
        <f t="shared" ca="1" si="46"/>
        <v>4248923.2579858638</v>
      </c>
    </row>
    <row r="529" spans="12:13" hidden="1">
      <c r="L529" s="45">
        <f t="shared" ca="1" si="45"/>
        <v>2219974.0855289465</v>
      </c>
      <c r="M529" s="45">
        <f t="shared" ca="1" si="46"/>
        <v>4421069.2181962496</v>
      </c>
    </row>
    <row r="530" spans="12:13" hidden="1">
      <c r="L530" s="45">
        <f t="shared" ca="1" si="45"/>
        <v>1604434.0347786029</v>
      </c>
      <c r="M530" s="45">
        <f t="shared" ca="1" si="46"/>
        <v>3981512.0797304478</v>
      </c>
    </row>
    <row r="531" spans="12:13" hidden="1">
      <c r="L531" s="45">
        <f t="shared" ca="1" si="45"/>
        <v>1530749.7536137835</v>
      </c>
      <c r="M531" s="45">
        <f t="shared" ca="1" si="46"/>
        <v>4701159.1651158193</v>
      </c>
    </row>
    <row r="532" spans="12:13" hidden="1">
      <c r="L532" s="45">
        <f t="shared" ca="1" si="45"/>
        <v>2582677.9129515118</v>
      </c>
      <c r="M532" s="45">
        <f t="shared" ca="1" si="46"/>
        <v>3097407.4932743232</v>
      </c>
    </row>
    <row r="533" spans="12:13" hidden="1">
      <c r="L533" s="45">
        <f t="shared" ca="1" si="45"/>
        <v>2742063.5106688687</v>
      </c>
      <c r="M533" s="45">
        <f t="shared" ca="1" si="46"/>
        <v>5567330.0757922437</v>
      </c>
    </row>
    <row r="534" spans="12:13" hidden="1">
      <c r="L534" s="45">
        <f t="shared" ca="1" si="45"/>
        <v>2908163.8565041041</v>
      </c>
      <c r="M534" s="45">
        <f t="shared" ca="1" si="46"/>
        <v>1581033.9246925241</v>
      </c>
    </row>
    <row r="535" spans="12:13" hidden="1">
      <c r="L535" s="45">
        <f t="shared" ca="1" si="45"/>
        <v>3529755.0049339742</v>
      </c>
      <c r="M535" s="45">
        <f t="shared" ca="1" si="46"/>
        <v>6010938.8455879362</v>
      </c>
    </row>
    <row r="536" spans="12:13" hidden="1">
      <c r="L536" s="45">
        <f t="shared" ca="1" si="45"/>
        <v>2883605.0221928563</v>
      </c>
      <c r="M536" s="45">
        <f t="shared" ca="1" si="46"/>
        <v>5697488.5762329083</v>
      </c>
    </row>
    <row r="537" spans="12:13" hidden="1">
      <c r="L537" s="45">
        <f t="shared" ca="1" si="45"/>
        <v>571785.23210036824</v>
      </c>
      <c r="M537" s="45">
        <f t="shared" ca="1" si="46"/>
        <v>4314699.4713364551</v>
      </c>
    </row>
    <row r="538" spans="12:13" hidden="1">
      <c r="L538" s="45">
        <f t="shared" ca="1" si="45"/>
        <v>4108377.9519636091</v>
      </c>
      <c r="M538" s="45">
        <f t="shared" ca="1" si="46"/>
        <v>4391404.3049070816</v>
      </c>
    </row>
    <row r="539" spans="12:13" hidden="1">
      <c r="L539" s="45">
        <f t="shared" ca="1" si="45"/>
        <v>2509111.4156522355</v>
      </c>
      <c r="M539" s="45">
        <f t="shared" ca="1" si="46"/>
        <v>2372693.2139018998</v>
      </c>
    </row>
    <row r="540" spans="12:13" hidden="1">
      <c r="L540" s="45">
        <f t="shared" ca="1" si="45"/>
        <v>2975494.8856207626</v>
      </c>
      <c r="M540" s="45">
        <f t="shared" ca="1" si="46"/>
        <v>3588598.5806389521</v>
      </c>
    </row>
    <row r="541" spans="12:13" hidden="1">
      <c r="L541" s="45">
        <f t="shared" ca="1" si="45"/>
        <v>2901421.6457375931</v>
      </c>
      <c r="M541" s="45">
        <f t="shared" ca="1" si="46"/>
        <v>967614.14113981929</v>
      </c>
    </row>
    <row r="542" spans="12:13" hidden="1">
      <c r="L542" s="45">
        <f t="shared" ca="1" si="45"/>
        <v>1490702.0029203445</v>
      </c>
      <c r="M542" s="45">
        <f t="shared" ca="1" si="46"/>
        <v>3616285.803262034</v>
      </c>
    </row>
    <row r="543" spans="12:13" hidden="1">
      <c r="L543" s="45">
        <f t="shared" ca="1" si="45"/>
        <v>3128447.0563081643</v>
      </c>
      <c r="M543" s="45">
        <f t="shared" ca="1" si="46"/>
        <v>4906498.1214111028</v>
      </c>
    </row>
    <row r="544" spans="12:13" hidden="1">
      <c r="L544" s="45">
        <f t="shared" ca="1" si="45"/>
        <v>1709334.7972034654</v>
      </c>
      <c r="M544" s="45">
        <f t="shared" ca="1" si="46"/>
        <v>3499001.4124342902</v>
      </c>
    </row>
    <row r="545" spans="12:13" hidden="1">
      <c r="L545" s="45">
        <f t="shared" ca="1" si="45"/>
        <v>1016743.762603695</v>
      </c>
      <c r="M545" s="45">
        <f t="shared" ca="1" si="46"/>
        <v>4605758.7481483379</v>
      </c>
    </row>
    <row r="546" spans="12:13" hidden="1">
      <c r="L546" s="45">
        <f t="shared" ca="1" si="45"/>
        <v>3006077.5341857765</v>
      </c>
      <c r="M546" s="45">
        <f t="shared" ca="1" si="46"/>
        <v>3225809.4560334668</v>
      </c>
    </row>
    <row r="547" spans="12:13" hidden="1">
      <c r="L547" s="45">
        <f t="shared" ca="1" si="45"/>
        <v>3085737.2147715762</v>
      </c>
      <c r="M547" s="45">
        <f t="shared" ca="1" si="46"/>
        <v>3129729.074355999</v>
      </c>
    </row>
    <row r="548" spans="12:13" hidden="1">
      <c r="L548" s="45">
        <f t="shared" ca="1" si="45"/>
        <v>3076679.563647151</v>
      </c>
      <c r="M548" s="45">
        <f t="shared" ca="1" si="46"/>
        <v>790904.68273425335</v>
      </c>
    </row>
    <row r="549" spans="12:13" hidden="1">
      <c r="L549" s="45">
        <f t="shared" ca="1" si="45"/>
        <v>2435429.2111363458</v>
      </c>
      <c r="M549" s="45">
        <f t="shared" ca="1" si="46"/>
        <v>4444981.2692163019</v>
      </c>
    </row>
    <row r="550" spans="12:13" hidden="1">
      <c r="L550" s="45">
        <f t="shared" ca="1" si="45"/>
        <v>1140967.0589761829</v>
      </c>
      <c r="M550" s="45">
        <f t="shared" ca="1" si="46"/>
        <v>5003726.5378880166</v>
      </c>
    </row>
    <row r="551" spans="12:13" hidden="1">
      <c r="L551" s="45">
        <f t="shared" ca="1" si="45"/>
        <v>3137169.8924441985</v>
      </c>
      <c r="M551" s="45">
        <f t="shared" ca="1" si="46"/>
        <v>5114120.4566470813</v>
      </c>
    </row>
    <row r="552" spans="12:13" hidden="1">
      <c r="L552" s="45">
        <f t="shared" ca="1" si="45"/>
        <v>3208611.7392628631</v>
      </c>
      <c r="M552" s="45">
        <f t="shared" ca="1" si="46"/>
        <v>2968792.1030769655</v>
      </c>
    </row>
    <row r="553" spans="12:13" hidden="1">
      <c r="L553" s="45">
        <f t="shared" ca="1" si="45"/>
        <v>2384403.89124696</v>
      </c>
      <c r="M553" s="45">
        <f t="shared" ca="1" si="46"/>
        <v>4729528.6494835848</v>
      </c>
    </row>
    <row r="554" spans="12:13" hidden="1">
      <c r="L554" s="45">
        <f t="shared" ca="1" si="45"/>
        <v>1807119.5235984186</v>
      </c>
      <c r="M554" s="45">
        <f t="shared" ca="1" si="46"/>
        <v>6024430.3788654953</v>
      </c>
    </row>
    <row r="555" spans="12:13" hidden="1">
      <c r="L555" s="45">
        <f t="shared" ca="1" si="45"/>
        <v>1191167.8114240495</v>
      </c>
      <c r="M555" s="45">
        <f t="shared" ca="1" si="46"/>
        <v>1255561.3601784343</v>
      </c>
    </row>
    <row r="556" spans="12:13" hidden="1">
      <c r="L556" s="45">
        <f t="shared" ca="1" si="45"/>
        <v>1669789.4253113233</v>
      </c>
      <c r="M556" s="45">
        <f t="shared" ca="1" si="46"/>
        <v>4831823.3242511908</v>
      </c>
    </row>
    <row r="557" spans="12:13" hidden="1">
      <c r="L557" s="45">
        <f t="shared" ca="1" si="45"/>
        <v>1431988.654176618</v>
      </c>
      <c r="M557" s="45">
        <f t="shared" ca="1" si="46"/>
        <v>3307558.3999683023</v>
      </c>
    </row>
    <row r="558" spans="12:13" hidden="1">
      <c r="L558" s="45">
        <f t="shared" ca="1" si="45"/>
        <v>1965918.1914782207</v>
      </c>
      <c r="M558" s="45">
        <f t="shared" ca="1" si="46"/>
        <v>3105320.9111742266</v>
      </c>
    </row>
    <row r="559" spans="12:13" hidden="1">
      <c r="L559" s="45">
        <f t="shared" ca="1" si="45"/>
        <v>1247876.8517379309</v>
      </c>
      <c r="M559" s="45">
        <f t="shared" ca="1" si="46"/>
        <v>4670497.1400844092</v>
      </c>
    </row>
    <row r="560" spans="12:13" hidden="1">
      <c r="L560" s="45">
        <f t="shared" ca="1" si="45"/>
        <v>2435966.3541371766</v>
      </c>
      <c r="M560" s="45">
        <f t="shared" ca="1" si="46"/>
        <v>2870567.6228361931</v>
      </c>
    </row>
    <row r="561" spans="12:13" hidden="1">
      <c r="L561" s="45">
        <f t="shared" ca="1" si="45"/>
        <v>2266980.9386169831</v>
      </c>
      <c r="M561" s="45">
        <f t="shared" ca="1" si="46"/>
        <v>4756723.4847280588</v>
      </c>
    </row>
    <row r="562" spans="12:13" hidden="1">
      <c r="L562" s="45">
        <f t="shared" ca="1" si="45"/>
        <v>2759032.0629626219</v>
      </c>
      <c r="M562" s="45">
        <f t="shared" ca="1" si="46"/>
        <v>2685781.4777111863</v>
      </c>
    </row>
    <row r="563" spans="12:13" hidden="1">
      <c r="L563" s="45">
        <f t="shared" ca="1" si="45"/>
        <v>2466708.5495369826</v>
      </c>
      <c r="M563" s="45">
        <f t="shared" ca="1" si="46"/>
        <v>1625149.1495203106</v>
      </c>
    </row>
    <row r="564" spans="12:13" hidden="1">
      <c r="L564" s="45">
        <f t="shared" ca="1" si="45"/>
        <v>4127542.0893549342</v>
      </c>
      <c r="M564" s="45">
        <f t="shared" ca="1" si="46"/>
        <v>2255901.4196756929</v>
      </c>
    </row>
    <row r="565" spans="12:13" hidden="1">
      <c r="L565" s="45">
        <f t="shared" ca="1" si="45"/>
        <v>2106848.228067772</v>
      </c>
      <c r="M565" s="45">
        <f t="shared" ca="1" si="46"/>
        <v>2463670.5309477639</v>
      </c>
    </row>
    <row r="566" spans="12:13" hidden="1">
      <c r="L566" s="45">
        <f t="shared" ca="1" si="45"/>
        <v>1555912.8023824811</v>
      </c>
      <c r="M566" s="45">
        <f t="shared" ca="1" si="46"/>
        <v>3259707.9871983677</v>
      </c>
    </row>
    <row r="567" spans="12:13" hidden="1">
      <c r="L567" s="45">
        <f t="shared" ca="1" si="45"/>
        <v>2498784.5354580665</v>
      </c>
      <c r="M567" s="45">
        <f t="shared" ca="1" si="46"/>
        <v>2533551.485559369</v>
      </c>
    </row>
    <row r="568" spans="12:13" hidden="1">
      <c r="L568" s="45">
        <f t="shared" ca="1" si="45"/>
        <v>2962027.1180288964</v>
      </c>
      <c r="M568" s="45">
        <f t="shared" ca="1" si="46"/>
        <v>6485000.7242328767</v>
      </c>
    </row>
    <row r="569" spans="12:13" hidden="1">
      <c r="L569" s="45">
        <f t="shared" ca="1" si="45"/>
        <v>3394408.422195822</v>
      </c>
      <c r="M569" s="45">
        <f t="shared" ca="1" si="46"/>
        <v>4118054.4452515631</v>
      </c>
    </row>
    <row r="570" spans="12:13" hidden="1">
      <c r="L570" s="45">
        <f t="shared" ca="1" si="45"/>
        <v>3674529.051350547</v>
      </c>
      <c r="M570" s="45">
        <f t="shared" ca="1" si="46"/>
        <v>2627394.4523266121</v>
      </c>
    </row>
    <row r="571" spans="12:13" hidden="1">
      <c r="L571" s="45">
        <f t="shared" ref="L571:L634" ca="1" si="47">NORMINV(RAND(),$G$107,$G$109)</f>
        <v>1835386.812107523</v>
      </c>
      <c r="M571" s="45">
        <f t="shared" ref="M571:M634" ca="1" si="48">NORMINV(RAND(),$H$107,$H$109)</f>
        <v>4506171.6041236399</v>
      </c>
    </row>
    <row r="572" spans="12:13" hidden="1">
      <c r="L572" s="45">
        <f t="shared" ca="1" si="47"/>
        <v>1073698.8498440252</v>
      </c>
      <c r="M572" s="45">
        <f t="shared" ca="1" si="48"/>
        <v>4594606.9886725182</v>
      </c>
    </row>
    <row r="573" spans="12:13" hidden="1">
      <c r="L573" s="45">
        <f t="shared" ca="1" si="47"/>
        <v>1055215.3206483545</v>
      </c>
      <c r="M573" s="45">
        <f t="shared" ca="1" si="48"/>
        <v>3770963.3177778213</v>
      </c>
    </row>
    <row r="574" spans="12:13" hidden="1">
      <c r="L574" s="45">
        <f t="shared" ca="1" si="47"/>
        <v>2415366.2156520681</v>
      </c>
      <c r="M574" s="45">
        <f t="shared" ca="1" si="48"/>
        <v>4718400.778727538</v>
      </c>
    </row>
    <row r="575" spans="12:13" hidden="1">
      <c r="L575" s="45">
        <f t="shared" ca="1" si="47"/>
        <v>1895906.3427752862</v>
      </c>
      <c r="M575" s="45">
        <f t="shared" ca="1" si="48"/>
        <v>3733246.7671311363</v>
      </c>
    </row>
    <row r="576" spans="12:13" hidden="1">
      <c r="L576" s="45">
        <f t="shared" ca="1" si="47"/>
        <v>3069594.0433126697</v>
      </c>
      <c r="M576" s="45">
        <f t="shared" ca="1" si="48"/>
        <v>5091560.6772446511</v>
      </c>
    </row>
    <row r="577" spans="12:13" hidden="1">
      <c r="L577" s="45">
        <f t="shared" ca="1" si="47"/>
        <v>1719886.4780295682</v>
      </c>
      <c r="M577" s="45">
        <f t="shared" ca="1" si="48"/>
        <v>3864243.4899659152</v>
      </c>
    </row>
    <row r="578" spans="12:13" hidden="1">
      <c r="L578" s="45">
        <f t="shared" ca="1" si="47"/>
        <v>2566953.1335031963</v>
      </c>
      <c r="M578" s="45">
        <f t="shared" ca="1" si="48"/>
        <v>2614288.0311955689</v>
      </c>
    </row>
    <row r="579" spans="12:13" hidden="1">
      <c r="L579" s="45">
        <f t="shared" ca="1" si="47"/>
        <v>1314953.549690285</v>
      </c>
      <c r="M579" s="45">
        <f t="shared" ca="1" si="48"/>
        <v>3919480.8587631732</v>
      </c>
    </row>
    <row r="580" spans="12:13" hidden="1">
      <c r="L580" s="45">
        <f t="shared" ca="1" si="47"/>
        <v>3307826.4036177448</v>
      </c>
      <c r="M580" s="45">
        <f t="shared" ca="1" si="48"/>
        <v>4079639.8608605429</v>
      </c>
    </row>
    <row r="581" spans="12:13" hidden="1">
      <c r="L581" s="45">
        <f t="shared" ca="1" si="47"/>
        <v>2856763.6328956503</v>
      </c>
      <c r="M581" s="45">
        <f t="shared" ca="1" si="48"/>
        <v>4234618.5835593324</v>
      </c>
    </row>
    <row r="582" spans="12:13" hidden="1">
      <c r="L582" s="45">
        <f t="shared" ca="1" si="47"/>
        <v>2013893.5405149164</v>
      </c>
      <c r="M582" s="45">
        <f t="shared" ca="1" si="48"/>
        <v>4302924.1389530366</v>
      </c>
    </row>
    <row r="583" spans="12:13" hidden="1">
      <c r="L583" s="45">
        <f t="shared" ca="1" si="47"/>
        <v>2659524.5448143124</v>
      </c>
      <c r="M583" s="45">
        <f t="shared" ca="1" si="48"/>
        <v>4399804.7464236515</v>
      </c>
    </row>
    <row r="584" spans="12:13" hidden="1">
      <c r="L584" s="45">
        <f t="shared" ca="1" si="47"/>
        <v>3890436.9555628845</v>
      </c>
      <c r="M584" s="45">
        <f t="shared" ca="1" si="48"/>
        <v>4167466.4147848245</v>
      </c>
    </row>
    <row r="585" spans="12:13" hidden="1">
      <c r="L585" s="45">
        <f t="shared" ca="1" si="47"/>
        <v>2904367.1729898034</v>
      </c>
      <c r="M585" s="45">
        <f t="shared" ca="1" si="48"/>
        <v>2583315.070041392</v>
      </c>
    </row>
    <row r="586" spans="12:13" hidden="1">
      <c r="L586" s="45">
        <f t="shared" ca="1" si="47"/>
        <v>1997250.6287113153</v>
      </c>
      <c r="M586" s="45">
        <f t="shared" ca="1" si="48"/>
        <v>3646025.3744779001</v>
      </c>
    </row>
    <row r="587" spans="12:13" hidden="1">
      <c r="L587" s="45">
        <f t="shared" ca="1" si="47"/>
        <v>1640003.8982053287</v>
      </c>
      <c r="M587" s="45">
        <f t="shared" ca="1" si="48"/>
        <v>4776494.2211948428</v>
      </c>
    </row>
    <row r="588" spans="12:13" hidden="1">
      <c r="L588" s="45">
        <f t="shared" ca="1" si="47"/>
        <v>1357327.229473541</v>
      </c>
      <c r="M588" s="45">
        <f t="shared" ca="1" si="48"/>
        <v>4440777.1245407294</v>
      </c>
    </row>
    <row r="589" spans="12:13" hidden="1">
      <c r="L589" s="45">
        <f t="shared" ca="1" si="47"/>
        <v>909524.36285671988</v>
      </c>
      <c r="M589" s="45">
        <f t="shared" ca="1" si="48"/>
        <v>3637144.7354115564</v>
      </c>
    </row>
    <row r="590" spans="12:13" hidden="1">
      <c r="L590" s="45">
        <f t="shared" ca="1" si="47"/>
        <v>1848594.6290776734</v>
      </c>
      <c r="M590" s="45">
        <f t="shared" ca="1" si="48"/>
        <v>3528856.8995714732</v>
      </c>
    </row>
    <row r="591" spans="12:13" hidden="1">
      <c r="L591" s="45">
        <f t="shared" ca="1" si="47"/>
        <v>3269153.1372455456</v>
      </c>
      <c r="M591" s="45">
        <f t="shared" ca="1" si="48"/>
        <v>5598767.1220084727</v>
      </c>
    </row>
    <row r="592" spans="12:13" hidden="1">
      <c r="L592" s="45">
        <f t="shared" ca="1" si="47"/>
        <v>1411092.2531880774</v>
      </c>
      <c r="M592" s="45">
        <f t="shared" ca="1" si="48"/>
        <v>2507120.2116898466</v>
      </c>
    </row>
    <row r="593" spans="12:13" hidden="1">
      <c r="L593" s="45">
        <f t="shared" ca="1" si="47"/>
        <v>4237024.9118455043</v>
      </c>
      <c r="M593" s="45">
        <f t="shared" ca="1" si="48"/>
        <v>4214247.3641493823</v>
      </c>
    </row>
    <row r="594" spans="12:13" hidden="1">
      <c r="L594" s="45">
        <f t="shared" ca="1" si="47"/>
        <v>2270955.1261818763</v>
      </c>
      <c r="M594" s="45">
        <f t="shared" ca="1" si="48"/>
        <v>2611358.1948579792</v>
      </c>
    </row>
    <row r="595" spans="12:13" hidden="1">
      <c r="L595" s="45">
        <f t="shared" ca="1" si="47"/>
        <v>1083340.3199178216</v>
      </c>
      <c r="M595" s="45">
        <f t="shared" ca="1" si="48"/>
        <v>4299000.6543135038</v>
      </c>
    </row>
    <row r="596" spans="12:13" hidden="1">
      <c r="L596" s="45">
        <f t="shared" ca="1" si="47"/>
        <v>1999923.4306039</v>
      </c>
      <c r="M596" s="45">
        <f t="shared" ca="1" si="48"/>
        <v>6504562.4977520155</v>
      </c>
    </row>
    <row r="597" spans="12:13" hidden="1">
      <c r="L597" s="45">
        <f t="shared" ca="1" si="47"/>
        <v>260899.3087627166</v>
      </c>
      <c r="M597" s="45">
        <f t="shared" ca="1" si="48"/>
        <v>2428389.8620116655</v>
      </c>
    </row>
    <row r="598" spans="12:13" hidden="1">
      <c r="L598" s="45">
        <f t="shared" ca="1" si="47"/>
        <v>2949452.682025874</v>
      </c>
      <c r="M598" s="45">
        <f t="shared" ca="1" si="48"/>
        <v>3940794.2825874467</v>
      </c>
    </row>
    <row r="599" spans="12:13" hidden="1">
      <c r="L599" s="45">
        <f t="shared" ca="1" si="47"/>
        <v>1694099.9337340228</v>
      </c>
      <c r="M599" s="45">
        <f t="shared" ca="1" si="48"/>
        <v>4013711.0225629164</v>
      </c>
    </row>
    <row r="600" spans="12:13" hidden="1">
      <c r="L600" s="45">
        <f t="shared" ca="1" si="47"/>
        <v>1198799.8602185962</v>
      </c>
      <c r="M600" s="45">
        <f t="shared" ca="1" si="48"/>
        <v>3471788.0162505344</v>
      </c>
    </row>
    <row r="601" spans="12:13" hidden="1">
      <c r="L601" s="45">
        <f t="shared" ca="1" si="47"/>
        <v>4403492.3428326389</v>
      </c>
      <c r="M601" s="45">
        <f t="shared" ca="1" si="48"/>
        <v>2326318.4511758573</v>
      </c>
    </row>
    <row r="602" spans="12:13" hidden="1">
      <c r="L602" s="45">
        <f t="shared" ca="1" si="47"/>
        <v>1090716.5060775224</v>
      </c>
      <c r="M602" s="45">
        <f t="shared" ca="1" si="48"/>
        <v>3005511.4099958101</v>
      </c>
    </row>
    <row r="603" spans="12:13" hidden="1">
      <c r="L603" s="45">
        <f t="shared" ca="1" si="47"/>
        <v>2554533.7642491087</v>
      </c>
      <c r="M603" s="45">
        <f t="shared" ca="1" si="48"/>
        <v>4027236.5549995815</v>
      </c>
    </row>
    <row r="604" spans="12:13" hidden="1">
      <c r="L604" s="45">
        <f t="shared" ca="1" si="47"/>
        <v>2172732.7709965389</v>
      </c>
      <c r="M604" s="45">
        <f t="shared" ca="1" si="48"/>
        <v>4994458.8805059567</v>
      </c>
    </row>
    <row r="605" spans="12:13" hidden="1">
      <c r="L605" s="45">
        <f t="shared" ca="1" si="47"/>
        <v>4198383.1574185761</v>
      </c>
      <c r="M605" s="45">
        <f t="shared" ca="1" si="48"/>
        <v>5524679.9624530002</v>
      </c>
    </row>
    <row r="606" spans="12:13" hidden="1">
      <c r="L606" s="45">
        <f t="shared" ca="1" si="47"/>
        <v>1727589.606870282</v>
      </c>
      <c r="M606" s="45">
        <f t="shared" ca="1" si="48"/>
        <v>4852801.0714307874</v>
      </c>
    </row>
    <row r="607" spans="12:13" hidden="1">
      <c r="L607" s="45">
        <f t="shared" ca="1" si="47"/>
        <v>1246622.7535827644</v>
      </c>
      <c r="M607" s="45">
        <f t="shared" ca="1" si="48"/>
        <v>1946760.7009410067</v>
      </c>
    </row>
    <row r="608" spans="12:13" hidden="1">
      <c r="L608" s="45">
        <f t="shared" ca="1" si="47"/>
        <v>2834601.1315230518</v>
      </c>
      <c r="M608" s="45">
        <f t="shared" ca="1" si="48"/>
        <v>3156774.638407995</v>
      </c>
    </row>
    <row r="609" spans="12:13" hidden="1">
      <c r="L609" s="45">
        <f t="shared" ca="1" si="47"/>
        <v>3227164.9077001251</v>
      </c>
      <c r="M609" s="45">
        <f t="shared" ca="1" si="48"/>
        <v>3025045.4361979347</v>
      </c>
    </row>
    <row r="610" spans="12:13" hidden="1">
      <c r="L610" s="45">
        <f t="shared" ca="1" si="47"/>
        <v>2037598.5361082281</v>
      </c>
      <c r="M610" s="45">
        <f t="shared" ca="1" si="48"/>
        <v>3276285.8321394529</v>
      </c>
    </row>
    <row r="611" spans="12:13" hidden="1">
      <c r="L611" s="45">
        <f t="shared" ca="1" si="47"/>
        <v>3320856.0190335424</v>
      </c>
      <c r="M611" s="45">
        <f t="shared" ca="1" si="48"/>
        <v>2985475.9168524304</v>
      </c>
    </row>
    <row r="612" spans="12:13" hidden="1">
      <c r="L612" s="45">
        <f t="shared" ca="1" si="47"/>
        <v>2532181.6422362612</v>
      </c>
      <c r="M612" s="45">
        <f t="shared" ca="1" si="48"/>
        <v>4347094.2509051561</v>
      </c>
    </row>
    <row r="613" spans="12:13" hidden="1">
      <c r="L613" s="45">
        <f t="shared" ca="1" si="47"/>
        <v>3496265.9313328695</v>
      </c>
      <c r="M613" s="45">
        <f t="shared" ca="1" si="48"/>
        <v>2201250.3626094349</v>
      </c>
    </row>
    <row r="614" spans="12:13" hidden="1">
      <c r="L614" s="45">
        <f t="shared" ca="1" si="47"/>
        <v>338383.42337076226</v>
      </c>
      <c r="M614" s="45">
        <f t="shared" ca="1" si="48"/>
        <v>3048188.3793867752</v>
      </c>
    </row>
    <row r="615" spans="12:13" hidden="1">
      <c r="L615" s="45">
        <f t="shared" ca="1" si="47"/>
        <v>2487397.7742476915</v>
      </c>
      <c r="M615" s="45">
        <f t="shared" ca="1" si="48"/>
        <v>5434531.2993966462</v>
      </c>
    </row>
    <row r="616" spans="12:13" hidden="1">
      <c r="L616" s="45">
        <f t="shared" ca="1" si="47"/>
        <v>2331424.7366958009</v>
      </c>
      <c r="M616" s="45">
        <f t="shared" ca="1" si="48"/>
        <v>5375442.1970059108</v>
      </c>
    </row>
    <row r="617" spans="12:13" hidden="1">
      <c r="L617" s="45">
        <f t="shared" ca="1" si="47"/>
        <v>2328377.1401715558</v>
      </c>
      <c r="M617" s="45">
        <f t="shared" ca="1" si="48"/>
        <v>4354357.821486379</v>
      </c>
    </row>
    <row r="618" spans="12:13" hidden="1">
      <c r="L618" s="45">
        <f t="shared" ca="1" si="47"/>
        <v>1854170.897542363</v>
      </c>
      <c r="M618" s="45">
        <f t="shared" ca="1" si="48"/>
        <v>3347233.7558589163</v>
      </c>
    </row>
    <row r="619" spans="12:13" hidden="1">
      <c r="L619" s="45">
        <f t="shared" ca="1" si="47"/>
        <v>2208588.3223948055</v>
      </c>
      <c r="M619" s="45">
        <f t="shared" ca="1" si="48"/>
        <v>2630624.0887004184</v>
      </c>
    </row>
    <row r="620" spans="12:13" hidden="1">
      <c r="L620" s="45">
        <f t="shared" ca="1" si="47"/>
        <v>3445900.6512866965</v>
      </c>
      <c r="M620" s="45">
        <f t="shared" ca="1" si="48"/>
        <v>5566240.9383879332</v>
      </c>
    </row>
    <row r="621" spans="12:13" hidden="1">
      <c r="L621" s="45">
        <f t="shared" ca="1" si="47"/>
        <v>2642277.4630920189</v>
      </c>
      <c r="M621" s="45">
        <f t="shared" ca="1" si="48"/>
        <v>3428736.8651604466</v>
      </c>
    </row>
    <row r="622" spans="12:13" hidden="1">
      <c r="L622" s="45">
        <f t="shared" ca="1" si="47"/>
        <v>931368.40965901222</v>
      </c>
      <c r="M622" s="45">
        <f t="shared" ca="1" si="48"/>
        <v>1936015.1923998753</v>
      </c>
    </row>
    <row r="623" spans="12:13" hidden="1">
      <c r="L623" s="45">
        <f t="shared" ca="1" si="47"/>
        <v>2777386.829369891</v>
      </c>
      <c r="M623" s="45">
        <f t="shared" ca="1" si="48"/>
        <v>3627899.0500950511</v>
      </c>
    </row>
    <row r="624" spans="12:13" hidden="1">
      <c r="L624" s="45">
        <f t="shared" ca="1" si="47"/>
        <v>3668524.7182540116</v>
      </c>
      <c r="M624" s="45">
        <f t="shared" ca="1" si="48"/>
        <v>4308924.5703882948</v>
      </c>
    </row>
    <row r="625" spans="12:13" hidden="1">
      <c r="L625" s="45">
        <f t="shared" ca="1" si="47"/>
        <v>2434816.2252010577</v>
      </c>
      <c r="M625" s="45">
        <f t="shared" ca="1" si="48"/>
        <v>2779947.4881780446</v>
      </c>
    </row>
    <row r="626" spans="12:13" hidden="1">
      <c r="L626" s="45">
        <f t="shared" ca="1" si="47"/>
        <v>1013327.1497301531</v>
      </c>
      <c r="M626" s="45">
        <f t="shared" ca="1" si="48"/>
        <v>4996602.8755174577</v>
      </c>
    </row>
    <row r="627" spans="12:13" hidden="1">
      <c r="L627" s="45">
        <f t="shared" ca="1" si="47"/>
        <v>3785795.2793063046</v>
      </c>
      <c r="M627" s="45">
        <f t="shared" ca="1" si="48"/>
        <v>3958759.5441273972</v>
      </c>
    </row>
    <row r="628" spans="12:13" hidden="1">
      <c r="L628" s="45">
        <f t="shared" ca="1" si="47"/>
        <v>676791.42652945383</v>
      </c>
      <c r="M628" s="45">
        <f t="shared" ca="1" si="48"/>
        <v>4931806.9781309385</v>
      </c>
    </row>
    <row r="629" spans="12:13" hidden="1">
      <c r="L629" s="45">
        <f t="shared" ca="1" si="47"/>
        <v>271970.73210640997</v>
      </c>
      <c r="M629" s="45">
        <f t="shared" ca="1" si="48"/>
        <v>3896314.6548840604</v>
      </c>
    </row>
    <row r="630" spans="12:13" hidden="1">
      <c r="L630" s="45">
        <f t="shared" ca="1" si="47"/>
        <v>2703898.6773846801</v>
      </c>
      <c r="M630" s="45">
        <f t="shared" ca="1" si="48"/>
        <v>5935313.5097607449</v>
      </c>
    </row>
    <row r="631" spans="12:13" hidden="1">
      <c r="L631" s="45">
        <f t="shared" ca="1" si="47"/>
        <v>2874487.1799695459</v>
      </c>
      <c r="M631" s="45">
        <f t="shared" ca="1" si="48"/>
        <v>3122090.3199589634</v>
      </c>
    </row>
    <row r="632" spans="12:13" hidden="1">
      <c r="L632" s="45">
        <f t="shared" ca="1" si="47"/>
        <v>1536837.9579033037</v>
      </c>
      <c r="M632" s="45">
        <f t="shared" ca="1" si="48"/>
        <v>5484701.6494843997</v>
      </c>
    </row>
    <row r="633" spans="12:13" hidden="1">
      <c r="L633" s="45">
        <f t="shared" ca="1" si="47"/>
        <v>1472027.5558237005</v>
      </c>
      <c r="M633" s="45">
        <f t="shared" ca="1" si="48"/>
        <v>3088810.325180036</v>
      </c>
    </row>
    <row r="634" spans="12:13" hidden="1">
      <c r="L634" s="45">
        <f t="shared" ca="1" si="47"/>
        <v>3428898.799742694</v>
      </c>
      <c r="M634" s="45">
        <f t="shared" ca="1" si="48"/>
        <v>3718129.6267136312</v>
      </c>
    </row>
    <row r="635" spans="12:13" hidden="1">
      <c r="L635" s="45">
        <f ca="1">NORMINV(RAND(),$G$107,$G$109)</f>
        <v>1658790.6726202159</v>
      </c>
      <c r="M635" s="45">
        <f ca="1">NORMINV(RAND(),$H$107,$H$109)</f>
        <v>3936404.6322300318</v>
      </c>
    </row>
    <row r="636" spans="12:13" hidden="1"/>
    <row r="637" spans="12:13" hidden="1"/>
    <row r="638" spans="12:13" hidden="1"/>
  </sheetData>
  <mergeCells count="2">
    <mergeCell ref="L103:M103"/>
    <mergeCell ref="L77:N7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>
    <tabColor rgb="FFFF0000"/>
  </sheetPr>
  <dimension ref="A1:NK57"/>
  <sheetViews>
    <sheetView zoomScaleNormal="100" zoomScalePageLayoutView="120" workbookViewId="0">
      <pane xSplit="5" ySplit="5" topLeftCell="I9" activePane="bottomRight" state="frozen"/>
      <selection pane="topRight" activeCell="E1" sqref="E1"/>
      <selection pane="bottomLeft" activeCell="A6" sqref="A6"/>
      <selection pane="bottomRight" activeCell="C25" sqref="C25:L26"/>
    </sheetView>
  </sheetViews>
  <sheetFormatPr baseColWidth="10" defaultRowHeight="12.75"/>
  <cols>
    <col min="1" max="1" width="18.5703125" style="198" customWidth="1"/>
    <col min="2" max="2" width="9" style="198" bestFit="1" customWidth="1"/>
    <col min="3" max="3" width="31.85546875" style="198" customWidth="1"/>
    <col min="4" max="4" width="5.85546875" style="198" customWidth="1"/>
    <col min="5" max="5" width="16.28515625" style="198" customWidth="1"/>
    <col min="6" max="6" width="16.42578125" style="198" customWidth="1"/>
    <col min="7" max="370" width="17" style="198" customWidth="1"/>
    <col min="371" max="16384" width="11.42578125" style="198"/>
  </cols>
  <sheetData>
    <row r="1" spans="1:370">
      <c r="EN1" s="199"/>
      <c r="GE1" s="200"/>
    </row>
    <row r="2" spans="1:370" ht="15">
      <c r="A2" s="201" t="s">
        <v>55</v>
      </c>
      <c r="E2" s="200"/>
      <c r="F2" s="202" t="str">
        <f t="shared" ref="F2:BQ2" ca="1" si="0">IF(TODAY()=F4,"X","")</f>
        <v/>
      </c>
      <c r="G2" s="202" t="str">
        <f t="shared" ca="1" si="0"/>
        <v/>
      </c>
      <c r="H2" s="202" t="str">
        <f t="shared" ca="1" si="0"/>
        <v/>
      </c>
      <c r="I2" s="202" t="str">
        <f t="shared" ca="1" si="0"/>
        <v/>
      </c>
      <c r="J2" s="202" t="str">
        <f t="shared" ca="1" si="0"/>
        <v/>
      </c>
      <c r="K2" s="202" t="str">
        <f t="shared" ca="1" si="0"/>
        <v/>
      </c>
      <c r="L2" s="202" t="str">
        <f t="shared" ca="1" si="0"/>
        <v/>
      </c>
      <c r="M2" s="202" t="str">
        <f t="shared" ca="1" si="0"/>
        <v/>
      </c>
      <c r="N2" s="202" t="str">
        <f t="shared" ca="1" si="0"/>
        <v/>
      </c>
      <c r="O2" s="202" t="str">
        <f t="shared" ca="1" si="0"/>
        <v/>
      </c>
      <c r="P2" s="202" t="str">
        <f t="shared" ca="1" si="0"/>
        <v/>
      </c>
      <c r="Q2" s="202" t="str">
        <f t="shared" ca="1" si="0"/>
        <v/>
      </c>
      <c r="R2" s="202" t="str">
        <f t="shared" ca="1" si="0"/>
        <v/>
      </c>
      <c r="S2" s="202" t="str">
        <f t="shared" ca="1" si="0"/>
        <v/>
      </c>
      <c r="T2" s="202" t="str">
        <f t="shared" ca="1" si="0"/>
        <v/>
      </c>
      <c r="U2" s="202" t="str">
        <f t="shared" ca="1" si="0"/>
        <v/>
      </c>
      <c r="V2" s="202" t="str">
        <f t="shared" ca="1" si="0"/>
        <v/>
      </c>
      <c r="W2" s="202" t="str">
        <f t="shared" ca="1" si="0"/>
        <v/>
      </c>
      <c r="X2" s="202" t="str">
        <f t="shared" ca="1" si="0"/>
        <v/>
      </c>
      <c r="Y2" s="202" t="str">
        <f t="shared" ca="1" si="0"/>
        <v/>
      </c>
      <c r="Z2" s="202" t="str">
        <f t="shared" ca="1" si="0"/>
        <v/>
      </c>
      <c r="AA2" s="202" t="str">
        <f t="shared" ca="1" si="0"/>
        <v/>
      </c>
      <c r="AB2" s="202" t="str">
        <f t="shared" ca="1" si="0"/>
        <v/>
      </c>
      <c r="AC2" s="202" t="str">
        <f t="shared" ca="1" si="0"/>
        <v/>
      </c>
      <c r="AD2" s="202" t="str">
        <f t="shared" ca="1" si="0"/>
        <v/>
      </c>
      <c r="AE2" s="202" t="str">
        <f t="shared" ca="1" si="0"/>
        <v/>
      </c>
      <c r="AF2" s="202" t="str">
        <f t="shared" ca="1" si="0"/>
        <v/>
      </c>
      <c r="AG2" s="202" t="str">
        <f t="shared" ca="1" si="0"/>
        <v/>
      </c>
      <c r="AH2" s="202" t="str">
        <f t="shared" ca="1" si="0"/>
        <v/>
      </c>
      <c r="AI2" s="202" t="str">
        <f t="shared" ca="1" si="0"/>
        <v/>
      </c>
      <c r="AJ2" s="202" t="str">
        <f t="shared" ca="1" si="0"/>
        <v/>
      </c>
      <c r="AK2" s="202" t="str">
        <f t="shared" ca="1" si="0"/>
        <v/>
      </c>
      <c r="AL2" s="202" t="str">
        <f t="shared" ca="1" si="0"/>
        <v/>
      </c>
      <c r="AM2" s="202" t="str">
        <f t="shared" ca="1" si="0"/>
        <v/>
      </c>
      <c r="AN2" s="202" t="str">
        <f t="shared" ca="1" si="0"/>
        <v/>
      </c>
      <c r="AO2" s="202" t="str">
        <f t="shared" ca="1" si="0"/>
        <v/>
      </c>
      <c r="AP2" s="202" t="str">
        <f t="shared" ca="1" si="0"/>
        <v/>
      </c>
      <c r="AQ2" s="202" t="str">
        <f t="shared" ca="1" si="0"/>
        <v/>
      </c>
      <c r="AR2" s="202" t="str">
        <f t="shared" ca="1" si="0"/>
        <v/>
      </c>
      <c r="AS2" s="202" t="str">
        <f t="shared" ca="1" si="0"/>
        <v/>
      </c>
      <c r="AT2" s="202" t="str">
        <f t="shared" ca="1" si="0"/>
        <v/>
      </c>
      <c r="AU2" s="202" t="str">
        <f t="shared" ca="1" si="0"/>
        <v/>
      </c>
      <c r="AV2" s="202" t="str">
        <f t="shared" ca="1" si="0"/>
        <v/>
      </c>
      <c r="AW2" s="202" t="str">
        <f t="shared" ca="1" si="0"/>
        <v/>
      </c>
      <c r="AX2" s="202" t="str">
        <f t="shared" ca="1" si="0"/>
        <v/>
      </c>
      <c r="AY2" s="202" t="str">
        <f t="shared" ca="1" si="0"/>
        <v/>
      </c>
      <c r="AZ2" s="202" t="str">
        <f t="shared" ca="1" si="0"/>
        <v/>
      </c>
      <c r="BA2" s="202" t="str">
        <f t="shared" ca="1" si="0"/>
        <v/>
      </c>
      <c r="BB2" s="202" t="str">
        <f t="shared" ca="1" si="0"/>
        <v/>
      </c>
      <c r="BC2" s="202" t="str">
        <f t="shared" ca="1" si="0"/>
        <v/>
      </c>
      <c r="BD2" s="202" t="str">
        <f t="shared" ca="1" si="0"/>
        <v/>
      </c>
      <c r="BE2" s="202" t="str">
        <f t="shared" ca="1" si="0"/>
        <v/>
      </c>
      <c r="BF2" s="202" t="str">
        <f t="shared" ca="1" si="0"/>
        <v/>
      </c>
      <c r="BG2" s="202" t="str">
        <f t="shared" ca="1" si="0"/>
        <v/>
      </c>
      <c r="BH2" s="202" t="str">
        <f t="shared" ca="1" si="0"/>
        <v/>
      </c>
      <c r="BI2" s="202" t="str">
        <f t="shared" ca="1" si="0"/>
        <v/>
      </c>
      <c r="BJ2" s="202" t="str">
        <f t="shared" ca="1" si="0"/>
        <v/>
      </c>
      <c r="BK2" s="202" t="str">
        <f t="shared" ca="1" si="0"/>
        <v/>
      </c>
      <c r="BL2" s="202" t="str">
        <f t="shared" ca="1" si="0"/>
        <v/>
      </c>
      <c r="BM2" s="202" t="str">
        <f t="shared" ca="1" si="0"/>
        <v/>
      </c>
      <c r="BN2" s="202" t="str">
        <f t="shared" ca="1" si="0"/>
        <v/>
      </c>
      <c r="BO2" s="202" t="str">
        <f t="shared" ca="1" si="0"/>
        <v/>
      </c>
      <c r="BP2" s="202" t="str">
        <f t="shared" ca="1" si="0"/>
        <v/>
      </c>
      <c r="BQ2" s="202" t="str">
        <f t="shared" ca="1" si="0"/>
        <v/>
      </c>
      <c r="BR2" s="202" t="str">
        <f t="shared" ref="BR2:EC2" ca="1" si="1">IF(TODAY()=BR4,"X","")</f>
        <v/>
      </c>
      <c r="BS2" s="202" t="str">
        <f t="shared" ca="1" si="1"/>
        <v/>
      </c>
      <c r="BT2" s="202" t="str">
        <f t="shared" ca="1" si="1"/>
        <v/>
      </c>
      <c r="BU2" s="202" t="str">
        <f t="shared" ca="1" si="1"/>
        <v/>
      </c>
      <c r="BV2" s="202" t="str">
        <f t="shared" ca="1" si="1"/>
        <v/>
      </c>
      <c r="BW2" s="202" t="str">
        <f t="shared" ca="1" si="1"/>
        <v/>
      </c>
      <c r="BX2" s="202" t="str">
        <f t="shared" ca="1" si="1"/>
        <v/>
      </c>
      <c r="BY2" s="202" t="str">
        <f t="shared" ca="1" si="1"/>
        <v/>
      </c>
      <c r="BZ2" s="202" t="str">
        <f t="shared" ca="1" si="1"/>
        <v/>
      </c>
      <c r="CA2" s="202" t="str">
        <f t="shared" ca="1" si="1"/>
        <v/>
      </c>
      <c r="CB2" s="202" t="str">
        <f t="shared" ca="1" si="1"/>
        <v/>
      </c>
      <c r="CC2" s="202" t="str">
        <f t="shared" ca="1" si="1"/>
        <v/>
      </c>
      <c r="CD2" s="202" t="str">
        <f t="shared" ca="1" si="1"/>
        <v/>
      </c>
      <c r="CE2" s="202" t="str">
        <f t="shared" ca="1" si="1"/>
        <v/>
      </c>
      <c r="CF2" s="202" t="str">
        <f t="shared" ca="1" si="1"/>
        <v/>
      </c>
      <c r="CG2" s="202" t="str">
        <f t="shared" ca="1" si="1"/>
        <v/>
      </c>
      <c r="CH2" s="202" t="str">
        <f t="shared" ca="1" si="1"/>
        <v/>
      </c>
      <c r="CI2" s="202" t="str">
        <f t="shared" ca="1" si="1"/>
        <v/>
      </c>
      <c r="CJ2" s="202" t="str">
        <f t="shared" ca="1" si="1"/>
        <v/>
      </c>
      <c r="CK2" s="202" t="str">
        <f t="shared" ca="1" si="1"/>
        <v/>
      </c>
      <c r="CL2" s="202" t="str">
        <f t="shared" ca="1" si="1"/>
        <v/>
      </c>
      <c r="CM2" s="202" t="str">
        <f t="shared" ca="1" si="1"/>
        <v/>
      </c>
      <c r="CN2" s="202" t="str">
        <f t="shared" ca="1" si="1"/>
        <v/>
      </c>
      <c r="CO2" s="202" t="str">
        <f t="shared" ca="1" si="1"/>
        <v/>
      </c>
      <c r="CP2" s="202" t="str">
        <f t="shared" ca="1" si="1"/>
        <v/>
      </c>
      <c r="CQ2" s="202" t="str">
        <f t="shared" ca="1" si="1"/>
        <v/>
      </c>
      <c r="CR2" s="202" t="str">
        <f t="shared" ca="1" si="1"/>
        <v/>
      </c>
      <c r="CS2" s="202" t="str">
        <f t="shared" ca="1" si="1"/>
        <v/>
      </c>
      <c r="CT2" s="202" t="str">
        <f t="shared" ca="1" si="1"/>
        <v/>
      </c>
      <c r="CU2" s="202" t="str">
        <f t="shared" ca="1" si="1"/>
        <v/>
      </c>
      <c r="CV2" s="202" t="str">
        <f t="shared" ca="1" si="1"/>
        <v/>
      </c>
      <c r="CW2" s="202" t="str">
        <f t="shared" ca="1" si="1"/>
        <v/>
      </c>
      <c r="CX2" s="202" t="str">
        <f t="shared" ca="1" si="1"/>
        <v/>
      </c>
      <c r="CY2" s="202" t="str">
        <f t="shared" ca="1" si="1"/>
        <v/>
      </c>
      <c r="CZ2" s="202" t="str">
        <f t="shared" ca="1" si="1"/>
        <v/>
      </c>
      <c r="DA2" s="202" t="str">
        <f t="shared" ca="1" si="1"/>
        <v/>
      </c>
      <c r="DB2" s="202" t="str">
        <f t="shared" ca="1" si="1"/>
        <v/>
      </c>
      <c r="DC2" s="202" t="str">
        <f t="shared" ca="1" si="1"/>
        <v/>
      </c>
      <c r="DD2" s="202" t="str">
        <f t="shared" ca="1" si="1"/>
        <v/>
      </c>
      <c r="DE2" s="202" t="str">
        <f t="shared" ca="1" si="1"/>
        <v/>
      </c>
      <c r="DF2" s="202" t="str">
        <f t="shared" ca="1" si="1"/>
        <v/>
      </c>
      <c r="DG2" s="202" t="str">
        <f t="shared" ca="1" si="1"/>
        <v/>
      </c>
      <c r="DH2" s="202" t="str">
        <f t="shared" ca="1" si="1"/>
        <v/>
      </c>
      <c r="DI2" s="202" t="str">
        <f t="shared" ca="1" si="1"/>
        <v/>
      </c>
      <c r="DJ2" s="202" t="str">
        <f t="shared" ca="1" si="1"/>
        <v/>
      </c>
      <c r="DK2" s="202" t="str">
        <f t="shared" ca="1" si="1"/>
        <v/>
      </c>
      <c r="DL2" s="202" t="str">
        <f t="shared" ca="1" si="1"/>
        <v/>
      </c>
      <c r="DM2" s="202" t="str">
        <f t="shared" ca="1" si="1"/>
        <v/>
      </c>
      <c r="DN2" s="202" t="str">
        <f t="shared" ca="1" si="1"/>
        <v/>
      </c>
      <c r="DO2" s="202" t="str">
        <f t="shared" ca="1" si="1"/>
        <v/>
      </c>
      <c r="DP2" s="202" t="str">
        <f t="shared" ca="1" si="1"/>
        <v/>
      </c>
      <c r="DQ2" s="202" t="str">
        <f t="shared" ca="1" si="1"/>
        <v/>
      </c>
      <c r="DR2" s="202" t="str">
        <f t="shared" ca="1" si="1"/>
        <v/>
      </c>
      <c r="DS2" s="202" t="str">
        <f t="shared" ca="1" si="1"/>
        <v/>
      </c>
      <c r="DT2" s="202" t="str">
        <f t="shared" ca="1" si="1"/>
        <v/>
      </c>
      <c r="DU2" s="202" t="str">
        <f t="shared" ca="1" si="1"/>
        <v/>
      </c>
      <c r="DV2" s="202" t="str">
        <f t="shared" ca="1" si="1"/>
        <v/>
      </c>
      <c r="DW2" s="202" t="str">
        <f t="shared" ca="1" si="1"/>
        <v/>
      </c>
      <c r="DX2" s="202" t="str">
        <f t="shared" ca="1" si="1"/>
        <v/>
      </c>
      <c r="DY2" s="202" t="str">
        <f t="shared" ca="1" si="1"/>
        <v/>
      </c>
      <c r="DZ2" s="202" t="str">
        <f t="shared" ca="1" si="1"/>
        <v/>
      </c>
      <c r="EA2" s="202" t="str">
        <f t="shared" ca="1" si="1"/>
        <v/>
      </c>
      <c r="EB2" s="202" t="str">
        <f t="shared" ca="1" si="1"/>
        <v/>
      </c>
      <c r="EC2" s="202" t="str">
        <f t="shared" ca="1" si="1"/>
        <v/>
      </c>
      <c r="ED2" s="202" t="str">
        <f t="shared" ref="ED2:GO2" ca="1" si="2">IF(TODAY()=ED4,"X","")</f>
        <v/>
      </c>
      <c r="EE2" s="202" t="str">
        <f t="shared" ca="1" si="2"/>
        <v/>
      </c>
      <c r="EF2" s="202" t="str">
        <f t="shared" ca="1" si="2"/>
        <v/>
      </c>
      <c r="EG2" s="202" t="str">
        <f t="shared" ca="1" si="2"/>
        <v/>
      </c>
      <c r="EH2" s="202" t="str">
        <f t="shared" ca="1" si="2"/>
        <v/>
      </c>
      <c r="EI2" s="202" t="str">
        <f t="shared" ca="1" si="2"/>
        <v/>
      </c>
      <c r="EJ2" s="202" t="str">
        <f t="shared" ca="1" si="2"/>
        <v/>
      </c>
      <c r="EK2" s="202" t="str">
        <f t="shared" ca="1" si="2"/>
        <v/>
      </c>
      <c r="EL2" s="202" t="str">
        <f t="shared" ca="1" si="2"/>
        <v/>
      </c>
      <c r="EM2" s="202" t="str">
        <f t="shared" ca="1" si="2"/>
        <v/>
      </c>
      <c r="EN2" s="202" t="str">
        <f t="shared" ca="1" si="2"/>
        <v/>
      </c>
      <c r="EO2" s="202" t="str">
        <f t="shared" ca="1" si="2"/>
        <v/>
      </c>
      <c r="EP2" s="202" t="str">
        <f t="shared" ca="1" si="2"/>
        <v/>
      </c>
      <c r="EQ2" s="202" t="str">
        <f t="shared" ca="1" si="2"/>
        <v/>
      </c>
      <c r="ER2" s="202" t="str">
        <f t="shared" ca="1" si="2"/>
        <v/>
      </c>
      <c r="ES2" s="202" t="str">
        <f t="shared" ca="1" si="2"/>
        <v/>
      </c>
      <c r="ET2" s="202" t="str">
        <f t="shared" ca="1" si="2"/>
        <v/>
      </c>
      <c r="EU2" s="202" t="str">
        <f t="shared" ca="1" si="2"/>
        <v/>
      </c>
      <c r="EV2" s="202" t="str">
        <f t="shared" ca="1" si="2"/>
        <v/>
      </c>
      <c r="EW2" s="202" t="str">
        <f t="shared" ca="1" si="2"/>
        <v/>
      </c>
      <c r="EX2" s="202" t="str">
        <f t="shared" ca="1" si="2"/>
        <v/>
      </c>
      <c r="EY2" s="202" t="str">
        <f t="shared" ca="1" si="2"/>
        <v/>
      </c>
      <c r="EZ2" s="202" t="str">
        <f t="shared" ca="1" si="2"/>
        <v/>
      </c>
      <c r="FA2" s="202" t="str">
        <f t="shared" ca="1" si="2"/>
        <v/>
      </c>
      <c r="FB2" s="202" t="str">
        <f t="shared" ca="1" si="2"/>
        <v/>
      </c>
      <c r="FC2" s="202" t="str">
        <f t="shared" ca="1" si="2"/>
        <v/>
      </c>
      <c r="FD2" s="202" t="str">
        <f t="shared" ca="1" si="2"/>
        <v/>
      </c>
      <c r="FE2" s="202" t="str">
        <f t="shared" ca="1" si="2"/>
        <v/>
      </c>
      <c r="FF2" s="202" t="str">
        <f t="shared" ca="1" si="2"/>
        <v/>
      </c>
      <c r="FG2" s="202" t="str">
        <f t="shared" ca="1" si="2"/>
        <v/>
      </c>
      <c r="FH2" s="202" t="str">
        <f t="shared" ca="1" si="2"/>
        <v/>
      </c>
      <c r="FI2" s="202" t="str">
        <f t="shared" ca="1" si="2"/>
        <v/>
      </c>
      <c r="FJ2" s="202" t="str">
        <f t="shared" ca="1" si="2"/>
        <v/>
      </c>
      <c r="FK2" s="202" t="str">
        <f t="shared" ca="1" si="2"/>
        <v/>
      </c>
      <c r="FL2" s="202" t="str">
        <f ca="1">IF(TODAY()=FL4,"X","")</f>
        <v/>
      </c>
      <c r="FM2" s="202" t="str">
        <f t="shared" ca="1" si="2"/>
        <v/>
      </c>
      <c r="FN2" s="202" t="str">
        <f t="shared" ca="1" si="2"/>
        <v/>
      </c>
      <c r="FO2" s="202" t="str">
        <f t="shared" ca="1" si="2"/>
        <v/>
      </c>
      <c r="FP2" s="202" t="str">
        <f t="shared" ca="1" si="2"/>
        <v/>
      </c>
      <c r="FQ2" s="202" t="str">
        <f t="shared" ca="1" si="2"/>
        <v/>
      </c>
      <c r="FR2" s="202" t="str">
        <f t="shared" ca="1" si="2"/>
        <v/>
      </c>
      <c r="FS2" s="202" t="str">
        <f t="shared" ca="1" si="2"/>
        <v/>
      </c>
      <c r="FT2" s="202" t="str">
        <f t="shared" ca="1" si="2"/>
        <v/>
      </c>
      <c r="FU2" s="202" t="str">
        <f t="shared" ca="1" si="2"/>
        <v/>
      </c>
      <c r="FV2" s="202" t="str">
        <f t="shared" ca="1" si="2"/>
        <v/>
      </c>
      <c r="FW2" s="202" t="str">
        <f t="shared" ca="1" si="2"/>
        <v/>
      </c>
      <c r="FX2" s="202" t="str">
        <f t="shared" ca="1" si="2"/>
        <v/>
      </c>
      <c r="FY2" s="202" t="str">
        <f t="shared" ca="1" si="2"/>
        <v/>
      </c>
      <c r="FZ2" s="202" t="str">
        <f t="shared" ca="1" si="2"/>
        <v/>
      </c>
      <c r="GA2" s="202" t="str">
        <f t="shared" ca="1" si="2"/>
        <v/>
      </c>
      <c r="GB2" s="202" t="str">
        <f t="shared" ca="1" si="2"/>
        <v/>
      </c>
      <c r="GC2" s="202" t="str">
        <f t="shared" ca="1" si="2"/>
        <v/>
      </c>
      <c r="GD2" s="202" t="str">
        <f t="shared" ca="1" si="2"/>
        <v/>
      </c>
      <c r="GE2" s="202" t="str">
        <f t="shared" ca="1" si="2"/>
        <v/>
      </c>
      <c r="GF2" s="202" t="str">
        <f t="shared" ca="1" si="2"/>
        <v/>
      </c>
      <c r="GG2" s="202" t="str">
        <f t="shared" ca="1" si="2"/>
        <v/>
      </c>
      <c r="GH2" s="202" t="str">
        <f t="shared" ca="1" si="2"/>
        <v/>
      </c>
      <c r="GI2" s="202" t="str">
        <f t="shared" ca="1" si="2"/>
        <v/>
      </c>
      <c r="GJ2" s="202" t="str">
        <f t="shared" ca="1" si="2"/>
        <v/>
      </c>
      <c r="GK2" s="202" t="str">
        <f t="shared" ca="1" si="2"/>
        <v/>
      </c>
      <c r="GL2" s="202" t="str">
        <f t="shared" ca="1" si="2"/>
        <v/>
      </c>
      <c r="GM2" s="202" t="str">
        <f t="shared" ca="1" si="2"/>
        <v/>
      </c>
      <c r="GN2" s="202" t="str">
        <f t="shared" ca="1" si="2"/>
        <v/>
      </c>
      <c r="GO2" s="202" t="str">
        <f t="shared" ca="1" si="2"/>
        <v/>
      </c>
      <c r="GP2" s="202" t="str">
        <f t="shared" ref="GP2:JA2" ca="1" si="3">IF(TODAY()=GP4,"X","")</f>
        <v/>
      </c>
      <c r="GQ2" s="202" t="str">
        <f t="shared" ca="1" si="3"/>
        <v/>
      </c>
      <c r="GR2" s="202" t="str">
        <f t="shared" ca="1" si="3"/>
        <v/>
      </c>
      <c r="GS2" s="202" t="str">
        <f t="shared" ca="1" si="3"/>
        <v/>
      </c>
      <c r="GT2" s="202" t="str">
        <f t="shared" ca="1" si="3"/>
        <v/>
      </c>
      <c r="GU2" s="202" t="str">
        <f t="shared" ca="1" si="3"/>
        <v/>
      </c>
      <c r="GV2" s="202" t="str">
        <f t="shared" ca="1" si="3"/>
        <v/>
      </c>
      <c r="GW2" s="202" t="str">
        <f t="shared" ca="1" si="3"/>
        <v/>
      </c>
      <c r="GX2" s="202" t="str">
        <f t="shared" ca="1" si="3"/>
        <v/>
      </c>
      <c r="GY2" s="202" t="str">
        <f t="shared" ca="1" si="3"/>
        <v/>
      </c>
      <c r="GZ2" s="202" t="str">
        <f t="shared" ca="1" si="3"/>
        <v/>
      </c>
      <c r="HA2" s="202" t="str">
        <f t="shared" ca="1" si="3"/>
        <v/>
      </c>
      <c r="HB2" s="202" t="str">
        <f t="shared" ca="1" si="3"/>
        <v/>
      </c>
      <c r="HC2" s="202" t="str">
        <f t="shared" ca="1" si="3"/>
        <v/>
      </c>
      <c r="HD2" s="202" t="str">
        <f t="shared" ca="1" si="3"/>
        <v/>
      </c>
      <c r="HE2" s="202" t="str">
        <f t="shared" ca="1" si="3"/>
        <v/>
      </c>
      <c r="HF2" s="202" t="str">
        <f t="shared" ca="1" si="3"/>
        <v/>
      </c>
      <c r="HG2" s="202" t="str">
        <f t="shared" ca="1" si="3"/>
        <v/>
      </c>
      <c r="HH2" s="202" t="str">
        <f t="shared" ca="1" si="3"/>
        <v/>
      </c>
      <c r="HI2" s="202" t="str">
        <f t="shared" ca="1" si="3"/>
        <v/>
      </c>
      <c r="HJ2" s="202" t="str">
        <f t="shared" ca="1" si="3"/>
        <v/>
      </c>
      <c r="HK2" s="202" t="str">
        <f t="shared" ca="1" si="3"/>
        <v/>
      </c>
      <c r="HL2" s="202" t="str">
        <f t="shared" ca="1" si="3"/>
        <v/>
      </c>
      <c r="HM2" s="202" t="str">
        <f t="shared" ca="1" si="3"/>
        <v/>
      </c>
      <c r="HN2" s="202" t="str">
        <f t="shared" ca="1" si="3"/>
        <v/>
      </c>
      <c r="HO2" s="202" t="str">
        <f t="shared" ca="1" si="3"/>
        <v/>
      </c>
      <c r="HP2" s="202" t="str">
        <f t="shared" ca="1" si="3"/>
        <v/>
      </c>
      <c r="HQ2" s="202" t="str">
        <f t="shared" ca="1" si="3"/>
        <v/>
      </c>
      <c r="HR2" s="202" t="str">
        <f t="shared" ca="1" si="3"/>
        <v/>
      </c>
      <c r="HS2" s="202" t="str">
        <f t="shared" ca="1" si="3"/>
        <v/>
      </c>
      <c r="HT2" s="202" t="str">
        <f t="shared" ca="1" si="3"/>
        <v/>
      </c>
      <c r="HU2" s="202" t="str">
        <f t="shared" ca="1" si="3"/>
        <v/>
      </c>
      <c r="HV2" s="202" t="str">
        <f t="shared" ca="1" si="3"/>
        <v/>
      </c>
      <c r="HW2" s="202" t="str">
        <f t="shared" ca="1" si="3"/>
        <v/>
      </c>
      <c r="HX2" s="202" t="str">
        <f t="shared" ca="1" si="3"/>
        <v/>
      </c>
      <c r="HY2" s="202" t="str">
        <f t="shared" ca="1" si="3"/>
        <v/>
      </c>
      <c r="HZ2" s="202" t="str">
        <f t="shared" ca="1" si="3"/>
        <v/>
      </c>
      <c r="IA2" s="202" t="str">
        <f t="shared" ca="1" si="3"/>
        <v/>
      </c>
      <c r="IB2" s="202" t="str">
        <f t="shared" ca="1" si="3"/>
        <v/>
      </c>
      <c r="IC2" s="202" t="str">
        <f t="shared" ca="1" si="3"/>
        <v/>
      </c>
      <c r="ID2" s="202" t="str">
        <f t="shared" ca="1" si="3"/>
        <v/>
      </c>
      <c r="IE2" s="202" t="str">
        <f t="shared" ca="1" si="3"/>
        <v/>
      </c>
      <c r="IF2" s="202" t="str">
        <f t="shared" ca="1" si="3"/>
        <v/>
      </c>
      <c r="IG2" s="202" t="str">
        <f t="shared" ca="1" si="3"/>
        <v/>
      </c>
      <c r="IH2" s="202" t="str">
        <f t="shared" ca="1" si="3"/>
        <v/>
      </c>
      <c r="II2" s="202" t="str">
        <f t="shared" ca="1" si="3"/>
        <v/>
      </c>
      <c r="IJ2" s="202" t="str">
        <f t="shared" ca="1" si="3"/>
        <v/>
      </c>
      <c r="IK2" s="202" t="str">
        <f t="shared" ca="1" si="3"/>
        <v/>
      </c>
      <c r="IL2" s="202" t="str">
        <f t="shared" ca="1" si="3"/>
        <v/>
      </c>
      <c r="IM2" s="202" t="str">
        <f t="shared" ca="1" si="3"/>
        <v/>
      </c>
      <c r="IN2" s="202" t="str">
        <f t="shared" ca="1" si="3"/>
        <v/>
      </c>
      <c r="IO2" s="202" t="str">
        <f t="shared" ca="1" si="3"/>
        <v/>
      </c>
      <c r="IP2" s="202" t="str">
        <f t="shared" ca="1" si="3"/>
        <v/>
      </c>
      <c r="IQ2" s="202" t="str">
        <f t="shared" ca="1" si="3"/>
        <v/>
      </c>
      <c r="IR2" s="202" t="str">
        <f t="shared" ca="1" si="3"/>
        <v/>
      </c>
      <c r="IS2" s="202" t="str">
        <f t="shared" ca="1" si="3"/>
        <v/>
      </c>
      <c r="IT2" s="202" t="str">
        <f t="shared" ca="1" si="3"/>
        <v/>
      </c>
      <c r="IU2" s="202" t="str">
        <f t="shared" ca="1" si="3"/>
        <v/>
      </c>
      <c r="IV2" s="202" t="str">
        <f t="shared" ca="1" si="3"/>
        <v/>
      </c>
      <c r="IW2" s="202" t="str">
        <f t="shared" ca="1" si="3"/>
        <v/>
      </c>
      <c r="IX2" s="202" t="str">
        <f t="shared" ca="1" si="3"/>
        <v/>
      </c>
      <c r="IY2" s="202" t="str">
        <f t="shared" ca="1" si="3"/>
        <v/>
      </c>
      <c r="IZ2" s="202" t="str">
        <f t="shared" ca="1" si="3"/>
        <v/>
      </c>
      <c r="JA2" s="202" t="str">
        <f t="shared" ca="1" si="3"/>
        <v/>
      </c>
      <c r="JB2" s="202" t="str">
        <f t="shared" ref="JB2:LM2" ca="1" si="4">IF(TODAY()=JB4,"X","")</f>
        <v/>
      </c>
      <c r="JC2" s="202" t="str">
        <f t="shared" ca="1" si="4"/>
        <v/>
      </c>
      <c r="JD2" s="202" t="str">
        <f t="shared" ca="1" si="4"/>
        <v/>
      </c>
      <c r="JE2" s="202" t="str">
        <f t="shared" ca="1" si="4"/>
        <v/>
      </c>
      <c r="JF2" s="202" t="str">
        <f t="shared" ca="1" si="4"/>
        <v/>
      </c>
      <c r="JG2" s="202" t="str">
        <f t="shared" ca="1" si="4"/>
        <v/>
      </c>
      <c r="JH2" s="202" t="str">
        <f t="shared" ca="1" si="4"/>
        <v/>
      </c>
      <c r="JI2" s="202" t="str">
        <f t="shared" ca="1" si="4"/>
        <v/>
      </c>
      <c r="JJ2" s="202" t="str">
        <f t="shared" ca="1" si="4"/>
        <v/>
      </c>
      <c r="JK2" s="202" t="str">
        <f t="shared" ca="1" si="4"/>
        <v/>
      </c>
      <c r="JL2" s="202" t="str">
        <f t="shared" ca="1" si="4"/>
        <v/>
      </c>
      <c r="JM2" s="202" t="str">
        <f t="shared" ca="1" si="4"/>
        <v/>
      </c>
      <c r="JN2" s="202" t="str">
        <f t="shared" ca="1" si="4"/>
        <v/>
      </c>
      <c r="JO2" s="202" t="str">
        <f t="shared" ca="1" si="4"/>
        <v/>
      </c>
      <c r="JP2" s="202" t="str">
        <f t="shared" ca="1" si="4"/>
        <v/>
      </c>
      <c r="JQ2" s="202" t="str">
        <f t="shared" ca="1" si="4"/>
        <v/>
      </c>
      <c r="JR2" s="202" t="str">
        <f t="shared" ca="1" si="4"/>
        <v/>
      </c>
      <c r="JS2" s="202" t="str">
        <f t="shared" ca="1" si="4"/>
        <v/>
      </c>
      <c r="JT2" s="202" t="str">
        <f t="shared" ca="1" si="4"/>
        <v/>
      </c>
      <c r="JU2" s="202" t="str">
        <f t="shared" ca="1" si="4"/>
        <v/>
      </c>
      <c r="JV2" s="202" t="str">
        <f t="shared" ca="1" si="4"/>
        <v/>
      </c>
      <c r="JW2" s="202" t="str">
        <f t="shared" ca="1" si="4"/>
        <v/>
      </c>
      <c r="JX2" s="202" t="str">
        <f t="shared" ca="1" si="4"/>
        <v/>
      </c>
      <c r="JY2" s="202" t="str">
        <f t="shared" ca="1" si="4"/>
        <v/>
      </c>
      <c r="JZ2" s="202" t="str">
        <f t="shared" ca="1" si="4"/>
        <v/>
      </c>
      <c r="KA2" s="202" t="str">
        <f t="shared" ca="1" si="4"/>
        <v/>
      </c>
      <c r="KB2" s="202" t="str">
        <f t="shared" ca="1" si="4"/>
        <v/>
      </c>
      <c r="KC2" s="202" t="str">
        <f t="shared" ca="1" si="4"/>
        <v/>
      </c>
      <c r="KD2" s="202" t="str">
        <f t="shared" ca="1" si="4"/>
        <v/>
      </c>
      <c r="KE2" s="202" t="str">
        <f t="shared" ca="1" si="4"/>
        <v/>
      </c>
      <c r="KF2" s="202" t="str">
        <f t="shared" ca="1" si="4"/>
        <v/>
      </c>
      <c r="KG2" s="202" t="str">
        <f t="shared" ca="1" si="4"/>
        <v/>
      </c>
      <c r="KH2" s="202" t="str">
        <f t="shared" ca="1" si="4"/>
        <v/>
      </c>
      <c r="KI2" s="202" t="str">
        <f t="shared" ca="1" si="4"/>
        <v/>
      </c>
      <c r="KJ2" s="202" t="str">
        <f t="shared" ca="1" si="4"/>
        <v/>
      </c>
      <c r="KK2" s="202" t="str">
        <f t="shared" ca="1" si="4"/>
        <v/>
      </c>
      <c r="KL2" s="202" t="str">
        <f t="shared" ca="1" si="4"/>
        <v/>
      </c>
      <c r="KM2" s="202" t="str">
        <f t="shared" ca="1" si="4"/>
        <v/>
      </c>
      <c r="KN2" s="202" t="str">
        <f t="shared" ca="1" si="4"/>
        <v/>
      </c>
      <c r="KO2" s="202" t="str">
        <f t="shared" ca="1" si="4"/>
        <v/>
      </c>
      <c r="KP2" s="202" t="str">
        <f t="shared" ca="1" si="4"/>
        <v/>
      </c>
      <c r="KQ2" s="202" t="str">
        <f t="shared" ca="1" si="4"/>
        <v/>
      </c>
      <c r="KR2" s="202" t="str">
        <f t="shared" ca="1" si="4"/>
        <v/>
      </c>
      <c r="KS2" s="202" t="str">
        <f t="shared" ca="1" si="4"/>
        <v/>
      </c>
      <c r="KT2" s="202" t="str">
        <f t="shared" ca="1" si="4"/>
        <v/>
      </c>
      <c r="KU2" s="202" t="str">
        <f t="shared" ca="1" si="4"/>
        <v/>
      </c>
      <c r="KV2" s="202" t="str">
        <f t="shared" ca="1" si="4"/>
        <v/>
      </c>
      <c r="KW2" s="202" t="str">
        <f t="shared" ca="1" si="4"/>
        <v/>
      </c>
      <c r="KX2" s="202" t="str">
        <f t="shared" ca="1" si="4"/>
        <v/>
      </c>
      <c r="KY2" s="202" t="str">
        <f t="shared" ca="1" si="4"/>
        <v/>
      </c>
      <c r="KZ2" s="202" t="str">
        <f t="shared" ca="1" si="4"/>
        <v/>
      </c>
      <c r="LA2" s="202" t="str">
        <f t="shared" ca="1" si="4"/>
        <v/>
      </c>
      <c r="LB2" s="202" t="str">
        <f t="shared" ca="1" si="4"/>
        <v/>
      </c>
      <c r="LC2" s="202" t="str">
        <f t="shared" ca="1" si="4"/>
        <v/>
      </c>
      <c r="LD2" s="202" t="str">
        <f t="shared" ca="1" si="4"/>
        <v/>
      </c>
      <c r="LE2" s="202" t="str">
        <f t="shared" ca="1" si="4"/>
        <v/>
      </c>
      <c r="LF2" s="202" t="str">
        <f t="shared" ca="1" si="4"/>
        <v/>
      </c>
      <c r="LG2" s="202" t="str">
        <f t="shared" ca="1" si="4"/>
        <v/>
      </c>
      <c r="LH2" s="202" t="str">
        <f t="shared" ca="1" si="4"/>
        <v/>
      </c>
      <c r="LI2" s="202" t="str">
        <f t="shared" ca="1" si="4"/>
        <v/>
      </c>
      <c r="LJ2" s="202" t="str">
        <f t="shared" ca="1" si="4"/>
        <v/>
      </c>
      <c r="LK2" s="202" t="str">
        <f t="shared" ca="1" si="4"/>
        <v/>
      </c>
      <c r="LL2" s="202" t="str">
        <f t="shared" ca="1" si="4"/>
        <v/>
      </c>
      <c r="LM2" s="202" t="str">
        <f t="shared" ca="1" si="4"/>
        <v/>
      </c>
      <c r="LN2" s="202" t="str">
        <f t="shared" ref="LN2:NF2" ca="1" si="5">IF(TODAY()=LN4,"X","")</f>
        <v/>
      </c>
      <c r="LO2" s="202" t="str">
        <f t="shared" ca="1" si="5"/>
        <v/>
      </c>
      <c r="LP2" s="202" t="str">
        <f t="shared" ca="1" si="5"/>
        <v/>
      </c>
      <c r="LQ2" s="202" t="str">
        <f t="shared" ca="1" si="5"/>
        <v/>
      </c>
      <c r="LR2" s="202" t="str">
        <f t="shared" ca="1" si="5"/>
        <v/>
      </c>
      <c r="LS2" s="202" t="str">
        <f t="shared" ca="1" si="5"/>
        <v/>
      </c>
      <c r="LT2" s="202" t="str">
        <f t="shared" ca="1" si="5"/>
        <v/>
      </c>
      <c r="LU2" s="202" t="str">
        <f t="shared" ca="1" si="5"/>
        <v/>
      </c>
      <c r="LV2" s="202" t="str">
        <f t="shared" ca="1" si="5"/>
        <v/>
      </c>
      <c r="LW2" s="202" t="str">
        <f t="shared" ca="1" si="5"/>
        <v/>
      </c>
      <c r="LX2" s="202" t="str">
        <f t="shared" ca="1" si="5"/>
        <v/>
      </c>
      <c r="LY2" s="202" t="str">
        <f t="shared" ca="1" si="5"/>
        <v/>
      </c>
      <c r="LZ2" s="202" t="str">
        <f t="shared" ca="1" si="5"/>
        <v/>
      </c>
      <c r="MA2" s="202" t="str">
        <f t="shared" ca="1" si="5"/>
        <v/>
      </c>
      <c r="MB2" s="202" t="str">
        <f t="shared" ca="1" si="5"/>
        <v/>
      </c>
      <c r="MC2" s="202" t="str">
        <f t="shared" ca="1" si="5"/>
        <v/>
      </c>
      <c r="MD2" s="202" t="str">
        <f t="shared" ca="1" si="5"/>
        <v/>
      </c>
      <c r="ME2" s="202" t="str">
        <f t="shared" ca="1" si="5"/>
        <v/>
      </c>
      <c r="MF2" s="202" t="str">
        <f t="shared" ca="1" si="5"/>
        <v/>
      </c>
      <c r="MG2" s="202" t="str">
        <f t="shared" ca="1" si="5"/>
        <v/>
      </c>
      <c r="MH2" s="202" t="str">
        <f t="shared" ca="1" si="5"/>
        <v/>
      </c>
      <c r="MI2" s="202" t="str">
        <f t="shared" ca="1" si="5"/>
        <v/>
      </c>
      <c r="MJ2" s="202" t="str">
        <f t="shared" ca="1" si="5"/>
        <v/>
      </c>
      <c r="MK2" s="202" t="str">
        <f t="shared" ca="1" si="5"/>
        <v/>
      </c>
      <c r="ML2" s="202" t="str">
        <f t="shared" ca="1" si="5"/>
        <v/>
      </c>
      <c r="MM2" s="202" t="str">
        <f t="shared" ca="1" si="5"/>
        <v/>
      </c>
      <c r="MN2" s="202" t="str">
        <f t="shared" ca="1" si="5"/>
        <v/>
      </c>
      <c r="MO2" s="202" t="str">
        <f t="shared" ca="1" si="5"/>
        <v/>
      </c>
      <c r="MP2" s="202" t="str">
        <f t="shared" ca="1" si="5"/>
        <v/>
      </c>
      <c r="MQ2" s="202" t="str">
        <f t="shared" ca="1" si="5"/>
        <v/>
      </c>
      <c r="MR2" s="202" t="str">
        <f t="shared" ca="1" si="5"/>
        <v/>
      </c>
      <c r="MS2" s="202" t="str">
        <f t="shared" ca="1" si="5"/>
        <v/>
      </c>
      <c r="MT2" s="202" t="str">
        <f t="shared" ca="1" si="5"/>
        <v/>
      </c>
      <c r="MU2" s="202" t="str">
        <f t="shared" ca="1" si="5"/>
        <v/>
      </c>
      <c r="MV2" s="202" t="str">
        <f t="shared" ca="1" si="5"/>
        <v/>
      </c>
      <c r="MW2" s="202" t="str">
        <f t="shared" ca="1" si="5"/>
        <v/>
      </c>
      <c r="MX2" s="202" t="str">
        <f t="shared" ca="1" si="5"/>
        <v/>
      </c>
      <c r="MY2" s="202" t="str">
        <f t="shared" ca="1" si="5"/>
        <v/>
      </c>
      <c r="MZ2" s="202" t="str">
        <f t="shared" ca="1" si="5"/>
        <v/>
      </c>
      <c r="NA2" s="202" t="str">
        <f t="shared" ca="1" si="5"/>
        <v/>
      </c>
      <c r="NB2" s="202" t="str">
        <f t="shared" ca="1" si="5"/>
        <v/>
      </c>
      <c r="NC2" s="202" t="str">
        <f t="shared" ca="1" si="5"/>
        <v/>
      </c>
      <c r="ND2" s="202" t="str">
        <f t="shared" ca="1" si="5"/>
        <v/>
      </c>
      <c r="NE2" s="202" t="str">
        <f t="shared" ca="1" si="5"/>
        <v/>
      </c>
      <c r="NF2" s="202" t="str">
        <f t="shared" ca="1" si="5"/>
        <v/>
      </c>
    </row>
    <row r="3" spans="1:370">
      <c r="E3" s="203" t="s">
        <v>39</v>
      </c>
      <c r="F3" s="204" t="s">
        <v>25</v>
      </c>
      <c r="G3" s="205" t="s">
        <v>26</v>
      </c>
      <c r="H3" s="204" t="s">
        <v>27</v>
      </c>
      <c r="I3" s="205" t="s">
        <v>28</v>
      </c>
      <c r="J3" s="204" t="s">
        <v>29</v>
      </c>
      <c r="K3" s="205" t="s">
        <v>30</v>
      </c>
      <c r="L3" s="204" t="s">
        <v>31</v>
      </c>
      <c r="M3" s="204" t="s">
        <v>25</v>
      </c>
      <c r="N3" s="205" t="s">
        <v>26</v>
      </c>
      <c r="O3" s="204" t="s">
        <v>27</v>
      </c>
      <c r="P3" s="205" t="s">
        <v>28</v>
      </c>
      <c r="Q3" s="204" t="s">
        <v>29</v>
      </c>
      <c r="R3" s="205" t="s">
        <v>30</v>
      </c>
      <c r="S3" s="204" t="s">
        <v>31</v>
      </c>
      <c r="T3" s="204" t="s">
        <v>25</v>
      </c>
      <c r="U3" s="205" t="s">
        <v>26</v>
      </c>
      <c r="V3" s="204" t="s">
        <v>27</v>
      </c>
      <c r="W3" s="205" t="s">
        <v>28</v>
      </c>
      <c r="X3" s="204" t="s">
        <v>29</v>
      </c>
      <c r="Y3" s="205" t="s">
        <v>30</v>
      </c>
      <c r="Z3" s="204" t="s">
        <v>31</v>
      </c>
      <c r="AA3" s="204" t="s">
        <v>25</v>
      </c>
      <c r="AB3" s="205" t="s">
        <v>26</v>
      </c>
      <c r="AC3" s="204" t="s">
        <v>27</v>
      </c>
      <c r="AD3" s="205" t="s">
        <v>28</v>
      </c>
      <c r="AE3" s="204" t="s">
        <v>29</v>
      </c>
      <c r="AF3" s="205" t="s">
        <v>30</v>
      </c>
      <c r="AG3" s="204" t="s">
        <v>31</v>
      </c>
      <c r="AH3" s="204" t="s">
        <v>25</v>
      </c>
      <c r="AI3" s="205" t="s">
        <v>26</v>
      </c>
      <c r="AJ3" s="204" t="s">
        <v>27</v>
      </c>
      <c r="AK3" s="205" t="s">
        <v>28</v>
      </c>
      <c r="AL3" s="204" t="s">
        <v>29</v>
      </c>
      <c r="AM3" s="205" t="s">
        <v>30</v>
      </c>
      <c r="AN3" s="204" t="s">
        <v>31</v>
      </c>
      <c r="AO3" s="204" t="s">
        <v>25</v>
      </c>
      <c r="AP3" s="205" t="s">
        <v>26</v>
      </c>
      <c r="AQ3" s="204" t="s">
        <v>27</v>
      </c>
      <c r="AR3" s="205" t="s">
        <v>28</v>
      </c>
      <c r="AS3" s="204" t="s">
        <v>29</v>
      </c>
      <c r="AT3" s="205" t="s">
        <v>30</v>
      </c>
      <c r="AU3" s="204" t="s">
        <v>31</v>
      </c>
      <c r="AV3" s="204" t="s">
        <v>25</v>
      </c>
      <c r="AW3" s="205" t="s">
        <v>26</v>
      </c>
      <c r="AX3" s="204" t="s">
        <v>27</v>
      </c>
      <c r="AY3" s="205" t="s">
        <v>28</v>
      </c>
      <c r="AZ3" s="204" t="s">
        <v>29</v>
      </c>
      <c r="BA3" s="205" t="s">
        <v>30</v>
      </c>
      <c r="BB3" s="204" t="s">
        <v>31</v>
      </c>
      <c r="BC3" s="204" t="s">
        <v>25</v>
      </c>
      <c r="BD3" s="205" t="s">
        <v>26</v>
      </c>
      <c r="BE3" s="204" t="s">
        <v>27</v>
      </c>
      <c r="BF3" s="205" t="s">
        <v>28</v>
      </c>
      <c r="BG3" s="204" t="s">
        <v>29</v>
      </c>
      <c r="BH3" s="205" t="s">
        <v>30</v>
      </c>
      <c r="BI3" s="204" t="s">
        <v>31</v>
      </c>
      <c r="BJ3" s="204" t="s">
        <v>25</v>
      </c>
      <c r="BK3" s="205" t="s">
        <v>26</v>
      </c>
      <c r="BL3" s="204" t="s">
        <v>27</v>
      </c>
      <c r="BM3" s="205" t="s">
        <v>28</v>
      </c>
      <c r="BN3" s="204" t="s">
        <v>29</v>
      </c>
      <c r="BO3" s="205" t="s">
        <v>30</v>
      </c>
      <c r="BP3" s="204" t="s">
        <v>31</v>
      </c>
      <c r="BQ3" s="204" t="s">
        <v>25</v>
      </c>
      <c r="BR3" s="205" t="s">
        <v>26</v>
      </c>
      <c r="BS3" s="204" t="s">
        <v>27</v>
      </c>
      <c r="BT3" s="205" t="s">
        <v>28</v>
      </c>
      <c r="BU3" s="204" t="s">
        <v>29</v>
      </c>
      <c r="BV3" s="205" t="s">
        <v>30</v>
      </c>
      <c r="BW3" s="204" t="s">
        <v>31</v>
      </c>
      <c r="BX3" s="204" t="s">
        <v>25</v>
      </c>
      <c r="BY3" s="205" t="s">
        <v>26</v>
      </c>
      <c r="BZ3" s="204" t="s">
        <v>27</v>
      </c>
      <c r="CA3" s="205" t="s">
        <v>28</v>
      </c>
      <c r="CB3" s="204" t="s">
        <v>29</v>
      </c>
      <c r="CC3" s="205" t="s">
        <v>30</v>
      </c>
      <c r="CD3" s="204" t="s">
        <v>31</v>
      </c>
      <c r="CE3" s="204" t="s">
        <v>25</v>
      </c>
      <c r="CF3" s="205" t="s">
        <v>26</v>
      </c>
      <c r="CG3" s="204" t="s">
        <v>27</v>
      </c>
      <c r="CH3" s="205" t="s">
        <v>28</v>
      </c>
      <c r="CI3" s="204" t="s">
        <v>29</v>
      </c>
      <c r="CJ3" s="205" t="s">
        <v>30</v>
      </c>
      <c r="CK3" s="204" t="s">
        <v>31</v>
      </c>
      <c r="CL3" s="204" t="s">
        <v>25</v>
      </c>
      <c r="CM3" s="205" t="s">
        <v>26</v>
      </c>
      <c r="CN3" s="204" t="s">
        <v>27</v>
      </c>
      <c r="CO3" s="205" t="s">
        <v>28</v>
      </c>
      <c r="CP3" s="204" t="s">
        <v>29</v>
      </c>
      <c r="CQ3" s="205" t="s">
        <v>30</v>
      </c>
      <c r="CR3" s="204" t="s">
        <v>31</v>
      </c>
      <c r="CS3" s="204" t="s">
        <v>25</v>
      </c>
      <c r="CT3" s="205" t="s">
        <v>26</v>
      </c>
      <c r="CU3" s="204" t="s">
        <v>27</v>
      </c>
      <c r="CV3" s="205" t="s">
        <v>28</v>
      </c>
      <c r="CW3" s="204" t="s">
        <v>29</v>
      </c>
      <c r="CX3" s="205" t="s">
        <v>30</v>
      </c>
      <c r="CY3" s="204" t="s">
        <v>31</v>
      </c>
      <c r="CZ3" s="204" t="s">
        <v>25</v>
      </c>
      <c r="DA3" s="205" t="s">
        <v>26</v>
      </c>
      <c r="DB3" s="204" t="s">
        <v>27</v>
      </c>
      <c r="DC3" s="205" t="s">
        <v>28</v>
      </c>
      <c r="DD3" s="204" t="s">
        <v>29</v>
      </c>
      <c r="DE3" s="205" t="s">
        <v>30</v>
      </c>
      <c r="DF3" s="204" t="s">
        <v>31</v>
      </c>
      <c r="DG3" s="204" t="s">
        <v>25</v>
      </c>
      <c r="DH3" s="205" t="s">
        <v>26</v>
      </c>
      <c r="DI3" s="204" t="s">
        <v>27</v>
      </c>
      <c r="DJ3" s="205" t="s">
        <v>28</v>
      </c>
      <c r="DK3" s="204" t="s">
        <v>29</v>
      </c>
      <c r="DL3" s="205" t="s">
        <v>30</v>
      </c>
      <c r="DM3" s="204" t="s">
        <v>31</v>
      </c>
      <c r="DN3" s="204" t="s">
        <v>25</v>
      </c>
      <c r="DO3" s="205" t="s">
        <v>26</v>
      </c>
      <c r="DP3" s="204" t="s">
        <v>27</v>
      </c>
      <c r="DQ3" s="205" t="s">
        <v>28</v>
      </c>
      <c r="DR3" s="204" t="s">
        <v>29</v>
      </c>
      <c r="DS3" s="205" t="s">
        <v>30</v>
      </c>
      <c r="DT3" s="204" t="s">
        <v>31</v>
      </c>
      <c r="DU3" s="204" t="s">
        <v>25</v>
      </c>
      <c r="DV3" s="205" t="s">
        <v>26</v>
      </c>
      <c r="DW3" s="204" t="s">
        <v>27</v>
      </c>
      <c r="DX3" s="205" t="s">
        <v>28</v>
      </c>
      <c r="DY3" s="204" t="s">
        <v>29</v>
      </c>
      <c r="DZ3" s="205" t="s">
        <v>30</v>
      </c>
      <c r="EA3" s="204" t="s">
        <v>31</v>
      </c>
      <c r="EB3" s="204" t="s">
        <v>25</v>
      </c>
      <c r="EC3" s="205" t="s">
        <v>26</v>
      </c>
      <c r="ED3" s="204" t="s">
        <v>27</v>
      </c>
      <c r="EE3" s="205" t="s">
        <v>28</v>
      </c>
      <c r="EF3" s="204" t="s">
        <v>29</v>
      </c>
      <c r="EG3" s="205" t="s">
        <v>30</v>
      </c>
      <c r="EH3" s="204" t="s">
        <v>31</v>
      </c>
      <c r="EI3" s="204" t="s">
        <v>25</v>
      </c>
      <c r="EJ3" s="205" t="s">
        <v>26</v>
      </c>
      <c r="EK3" s="204" t="s">
        <v>27</v>
      </c>
      <c r="EL3" s="205" t="s">
        <v>28</v>
      </c>
      <c r="EM3" s="204" t="s">
        <v>29</v>
      </c>
      <c r="EN3" s="205" t="s">
        <v>30</v>
      </c>
      <c r="EO3" s="204" t="s">
        <v>31</v>
      </c>
      <c r="EP3" s="204" t="s">
        <v>25</v>
      </c>
      <c r="EQ3" s="205" t="s">
        <v>26</v>
      </c>
      <c r="ER3" s="204" t="s">
        <v>27</v>
      </c>
      <c r="ES3" s="205" t="s">
        <v>28</v>
      </c>
      <c r="ET3" s="204" t="s">
        <v>29</v>
      </c>
      <c r="EU3" s="205" t="s">
        <v>30</v>
      </c>
      <c r="EV3" s="204" t="s">
        <v>31</v>
      </c>
      <c r="EW3" s="204" t="s">
        <v>25</v>
      </c>
      <c r="EX3" s="205" t="s">
        <v>26</v>
      </c>
      <c r="EY3" s="204" t="s">
        <v>27</v>
      </c>
      <c r="EZ3" s="205" t="s">
        <v>28</v>
      </c>
      <c r="FA3" s="204" t="s">
        <v>29</v>
      </c>
      <c r="FB3" s="205" t="s">
        <v>30</v>
      </c>
      <c r="FC3" s="204" t="s">
        <v>31</v>
      </c>
      <c r="FD3" s="204" t="s">
        <v>25</v>
      </c>
      <c r="FE3" s="205" t="s">
        <v>26</v>
      </c>
      <c r="FF3" s="204" t="s">
        <v>27</v>
      </c>
      <c r="FG3" s="205" t="s">
        <v>28</v>
      </c>
      <c r="FH3" s="204" t="s">
        <v>29</v>
      </c>
      <c r="FI3" s="205" t="s">
        <v>30</v>
      </c>
      <c r="FJ3" s="204" t="s">
        <v>31</v>
      </c>
      <c r="FK3" s="204" t="s">
        <v>25</v>
      </c>
      <c r="FL3" s="205" t="s">
        <v>26</v>
      </c>
      <c r="FM3" s="204" t="s">
        <v>27</v>
      </c>
      <c r="FN3" s="205" t="s">
        <v>28</v>
      </c>
      <c r="FO3" s="204" t="s">
        <v>29</v>
      </c>
      <c r="FP3" s="205" t="s">
        <v>30</v>
      </c>
      <c r="FQ3" s="204" t="s">
        <v>31</v>
      </c>
      <c r="FR3" s="204" t="s">
        <v>25</v>
      </c>
      <c r="FS3" s="205" t="s">
        <v>26</v>
      </c>
      <c r="FT3" s="204" t="s">
        <v>27</v>
      </c>
      <c r="FU3" s="205" t="s">
        <v>28</v>
      </c>
      <c r="FV3" s="204" t="s">
        <v>29</v>
      </c>
      <c r="FW3" s="205" t="s">
        <v>30</v>
      </c>
      <c r="FX3" s="204" t="s">
        <v>31</v>
      </c>
      <c r="FY3" s="204" t="s">
        <v>25</v>
      </c>
      <c r="FZ3" s="205" t="s">
        <v>26</v>
      </c>
      <c r="GA3" s="204" t="s">
        <v>27</v>
      </c>
      <c r="GB3" s="205" t="s">
        <v>28</v>
      </c>
      <c r="GC3" s="204" t="s">
        <v>29</v>
      </c>
      <c r="GD3" s="205" t="s">
        <v>30</v>
      </c>
      <c r="GE3" s="204" t="s">
        <v>31</v>
      </c>
      <c r="GF3" s="204" t="s">
        <v>25</v>
      </c>
      <c r="GG3" s="205" t="s">
        <v>26</v>
      </c>
      <c r="GH3" s="204" t="s">
        <v>27</v>
      </c>
      <c r="GI3" s="205" t="s">
        <v>28</v>
      </c>
      <c r="GJ3" s="204" t="s">
        <v>29</v>
      </c>
      <c r="GK3" s="205" t="s">
        <v>30</v>
      </c>
      <c r="GL3" s="204" t="s">
        <v>31</v>
      </c>
      <c r="GM3" s="204" t="s">
        <v>25</v>
      </c>
      <c r="GN3" s="205" t="s">
        <v>26</v>
      </c>
      <c r="GO3" s="204" t="s">
        <v>27</v>
      </c>
      <c r="GP3" s="205" t="s">
        <v>28</v>
      </c>
      <c r="GQ3" s="204" t="s">
        <v>29</v>
      </c>
      <c r="GR3" s="205" t="s">
        <v>30</v>
      </c>
      <c r="GS3" s="204" t="s">
        <v>31</v>
      </c>
      <c r="GT3" s="204" t="s">
        <v>25</v>
      </c>
      <c r="GU3" s="205" t="s">
        <v>26</v>
      </c>
      <c r="GV3" s="204" t="s">
        <v>27</v>
      </c>
      <c r="GW3" s="205" t="s">
        <v>28</v>
      </c>
      <c r="GX3" s="204" t="s">
        <v>29</v>
      </c>
      <c r="GY3" s="205" t="s">
        <v>30</v>
      </c>
      <c r="GZ3" s="204" t="s">
        <v>31</v>
      </c>
      <c r="HA3" s="204" t="s">
        <v>25</v>
      </c>
      <c r="HB3" s="205" t="s">
        <v>26</v>
      </c>
      <c r="HC3" s="204" t="s">
        <v>27</v>
      </c>
      <c r="HD3" s="205" t="s">
        <v>28</v>
      </c>
      <c r="HE3" s="204" t="s">
        <v>29</v>
      </c>
      <c r="HF3" s="205" t="s">
        <v>30</v>
      </c>
      <c r="HG3" s="204" t="s">
        <v>31</v>
      </c>
      <c r="HH3" s="204" t="s">
        <v>25</v>
      </c>
      <c r="HI3" s="205" t="s">
        <v>26</v>
      </c>
      <c r="HJ3" s="204" t="s">
        <v>27</v>
      </c>
      <c r="HK3" s="205" t="s">
        <v>28</v>
      </c>
      <c r="HL3" s="204" t="s">
        <v>29</v>
      </c>
      <c r="HM3" s="205" t="s">
        <v>30</v>
      </c>
      <c r="HN3" s="204" t="s">
        <v>31</v>
      </c>
      <c r="HO3" s="204" t="s">
        <v>25</v>
      </c>
      <c r="HP3" s="205" t="s">
        <v>26</v>
      </c>
      <c r="HQ3" s="204" t="s">
        <v>27</v>
      </c>
      <c r="HR3" s="205" t="s">
        <v>28</v>
      </c>
      <c r="HS3" s="204" t="s">
        <v>29</v>
      </c>
      <c r="HT3" s="205" t="s">
        <v>30</v>
      </c>
      <c r="HU3" s="204" t="s">
        <v>31</v>
      </c>
      <c r="HV3" s="204" t="s">
        <v>25</v>
      </c>
      <c r="HW3" s="205" t="s">
        <v>26</v>
      </c>
      <c r="HX3" s="204" t="s">
        <v>27</v>
      </c>
      <c r="HY3" s="205" t="s">
        <v>28</v>
      </c>
      <c r="HZ3" s="204" t="s">
        <v>29</v>
      </c>
      <c r="IA3" s="205" t="s">
        <v>30</v>
      </c>
      <c r="IB3" s="204" t="s">
        <v>31</v>
      </c>
      <c r="IC3" s="204" t="s">
        <v>25</v>
      </c>
      <c r="ID3" s="205" t="s">
        <v>26</v>
      </c>
      <c r="IE3" s="204" t="s">
        <v>27</v>
      </c>
      <c r="IF3" s="205" t="s">
        <v>28</v>
      </c>
      <c r="IG3" s="204" t="s">
        <v>29</v>
      </c>
      <c r="IH3" s="205" t="s">
        <v>30</v>
      </c>
      <c r="II3" s="204" t="s">
        <v>31</v>
      </c>
      <c r="IJ3" s="204" t="s">
        <v>25</v>
      </c>
      <c r="IK3" s="205" t="s">
        <v>26</v>
      </c>
      <c r="IL3" s="204" t="s">
        <v>27</v>
      </c>
      <c r="IM3" s="205" t="s">
        <v>28</v>
      </c>
      <c r="IN3" s="204" t="s">
        <v>29</v>
      </c>
      <c r="IO3" s="205" t="s">
        <v>30</v>
      </c>
      <c r="IP3" s="204" t="s">
        <v>31</v>
      </c>
      <c r="IQ3" s="204" t="s">
        <v>25</v>
      </c>
      <c r="IR3" s="205" t="s">
        <v>26</v>
      </c>
      <c r="IS3" s="204" t="s">
        <v>27</v>
      </c>
      <c r="IT3" s="205" t="s">
        <v>28</v>
      </c>
      <c r="IU3" s="204" t="s">
        <v>29</v>
      </c>
      <c r="IV3" s="205" t="s">
        <v>30</v>
      </c>
      <c r="IW3" s="204" t="s">
        <v>31</v>
      </c>
      <c r="IX3" s="204" t="s">
        <v>25</v>
      </c>
      <c r="IY3" s="205" t="s">
        <v>26</v>
      </c>
      <c r="IZ3" s="204" t="s">
        <v>27</v>
      </c>
      <c r="JA3" s="205" t="s">
        <v>28</v>
      </c>
      <c r="JB3" s="204" t="s">
        <v>29</v>
      </c>
      <c r="JC3" s="205" t="s">
        <v>30</v>
      </c>
      <c r="JD3" s="204" t="s">
        <v>31</v>
      </c>
      <c r="JE3" s="204" t="s">
        <v>25</v>
      </c>
      <c r="JF3" s="205" t="s">
        <v>26</v>
      </c>
      <c r="JG3" s="204" t="s">
        <v>27</v>
      </c>
      <c r="JH3" s="205" t="s">
        <v>28</v>
      </c>
      <c r="JI3" s="204" t="s">
        <v>29</v>
      </c>
      <c r="JJ3" s="205" t="s">
        <v>30</v>
      </c>
      <c r="JK3" s="204" t="s">
        <v>31</v>
      </c>
      <c r="JL3" s="204" t="s">
        <v>25</v>
      </c>
      <c r="JM3" s="205" t="s">
        <v>26</v>
      </c>
      <c r="JN3" s="204" t="s">
        <v>27</v>
      </c>
      <c r="JO3" s="205" t="s">
        <v>28</v>
      </c>
      <c r="JP3" s="204" t="s">
        <v>29</v>
      </c>
      <c r="JQ3" s="205" t="s">
        <v>30</v>
      </c>
      <c r="JR3" s="204" t="s">
        <v>31</v>
      </c>
      <c r="JS3" s="204" t="s">
        <v>25</v>
      </c>
      <c r="JT3" s="205" t="s">
        <v>26</v>
      </c>
      <c r="JU3" s="204" t="s">
        <v>27</v>
      </c>
      <c r="JV3" s="205" t="s">
        <v>28</v>
      </c>
      <c r="JW3" s="204" t="s">
        <v>29</v>
      </c>
      <c r="JX3" s="205" t="s">
        <v>30</v>
      </c>
      <c r="JY3" s="204" t="s">
        <v>31</v>
      </c>
      <c r="JZ3" s="204" t="s">
        <v>25</v>
      </c>
      <c r="KA3" s="205" t="s">
        <v>26</v>
      </c>
      <c r="KB3" s="204" t="s">
        <v>27</v>
      </c>
      <c r="KC3" s="205" t="s">
        <v>28</v>
      </c>
      <c r="KD3" s="204" t="s">
        <v>29</v>
      </c>
      <c r="KE3" s="205" t="s">
        <v>30</v>
      </c>
      <c r="KF3" s="204" t="s">
        <v>31</v>
      </c>
      <c r="KG3" s="204" t="s">
        <v>25</v>
      </c>
      <c r="KH3" s="205" t="s">
        <v>26</v>
      </c>
      <c r="KI3" s="204" t="s">
        <v>27</v>
      </c>
      <c r="KJ3" s="205" t="s">
        <v>28</v>
      </c>
      <c r="KK3" s="204" t="s">
        <v>29</v>
      </c>
      <c r="KL3" s="205" t="s">
        <v>30</v>
      </c>
      <c r="KM3" s="204" t="s">
        <v>31</v>
      </c>
      <c r="KN3" s="204" t="s">
        <v>25</v>
      </c>
      <c r="KO3" s="205" t="s">
        <v>26</v>
      </c>
      <c r="KP3" s="204" t="s">
        <v>27</v>
      </c>
      <c r="KQ3" s="205" t="s">
        <v>28</v>
      </c>
      <c r="KR3" s="204" t="s">
        <v>29</v>
      </c>
      <c r="KS3" s="205" t="s">
        <v>30</v>
      </c>
      <c r="KT3" s="204" t="s">
        <v>31</v>
      </c>
      <c r="KU3" s="204" t="s">
        <v>25</v>
      </c>
      <c r="KV3" s="205" t="s">
        <v>26</v>
      </c>
      <c r="KW3" s="204" t="s">
        <v>27</v>
      </c>
      <c r="KX3" s="205" t="s">
        <v>28</v>
      </c>
      <c r="KY3" s="204" t="s">
        <v>29</v>
      </c>
      <c r="KZ3" s="205" t="s">
        <v>30</v>
      </c>
      <c r="LA3" s="204" t="s">
        <v>31</v>
      </c>
      <c r="LB3" s="204" t="s">
        <v>25</v>
      </c>
      <c r="LC3" s="205" t="s">
        <v>26</v>
      </c>
      <c r="LD3" s="204" t="s">
        <v>27</v>
      </c>
      <c r="LE3" s="205" t="s">
        <v>28</v>
      </c>
      <c r="LF3" s="204" t="s">
        <v>29</v>
      </c>
      <c r="LG3" s="205" t="s">
        <v>30</v>
      </c>
      <c r="LH3" s="204" t="s">
        <v>31</v>
      </c>
      <c r="LI3" s="204" t="s">
        <v>25</v>
      </c>
      <c r="LJ3" s="205" t="s">
        <v>26</v>
      </c>
      <c r="LK3" s="204" t="s">
        <v>27</v>
      </c>
      <c r="LL3" s="205" t="s">
        <v>28</v>
      </c>
      <c r="LM3" s="204" t="s">
        <v>29</v>
      </c>
      <c r="LN3" s="205" t="s">
        <v>30</v>
      </c>
      <c r="LO3" s="204" t="s">
        <v>31</v>
      </c>
      <c r="LP3" s="204" t="s">
        <v>25</v>
      </c>
      <c r="LQ3" s="205" t="s">
        <v>26</v>
      </c>
      <c r="LR3" s="204" t="s">
        <v>27</v>
      </c>
      <c r="LS3" s="205" t="s">
        <v>28</v>
      </c>
      <c r="LT3" s="204" t="s">
        <v>29</v>
      </c>
      <c r="LU3" s="205" t="s">
        <v>30</v>
      </c>
      <c r="LV3" s="204" t="s">
        <v>31</v>
      </c>
      <c r="LW3" s="204" t="s">
        <v>25</v>
      </c>
      <c r="LX3" s="205" t="s">
        <v>26</v>
      </c>
      <c r="LY3" s="204" t="s">
        <v>27</v>
      </c>
      <c r="LZ3" s="205" t="s">
        <v>28</v>
      </c>
      <c r="MA3" s="204" t="s">
        <v>29</v>
      </c>
      <c r="MB3" s="205" t="s">
        <v>30</v>
      </c>
      <c r="MC3" s="204" t="s">
        <v>31</v>
      </c>
      <c r="MD3" s="204" t="s">
        <v>25</v>
      </c>
      <c r="ME3" s="205" t="s">
        <v>26</v>
      </c>
      <c r="MF3" s="204" t="s">
        <v>27</v>
      </c>
      <c r="MG3" s="205" t="s">
        <v>28</v>
      </c>
      <c r="MH3" s="204" t="s">
        <v>29</v>
      </c>
      <c r="MI3" s="205" t="s">
        <v>30</v>
      </c>
      <c r="MJ3" s="204" t="s">
        <v>31</v>
      </c>
      <c r="MK3" s="204" t="s">
        <v>25</v>
      </c>
      <c r="ML3" s="205" t="s">
        <v>26</v>
      </c>
      <c r="MM3" s="204" t="s">
        <v>27</v>
      </c>
      <c r="MN3" s="205" t="s">
        <v>28</v>
      </c>
      <c r="MO3" s="204" t="s">
        <v>29</v>
      </c>
      <c r="MP3" s="205" t="s">
        <v>30</v>
      </c>
      <c r="MQ3" s="204" t="s">
        <v>31</v>
      </c>
      <c r="MR3" s="204" t="s">
        <v>25</v>
      </c>
      <c r="MS3" s="205" t="s">
        <v>26</v>
      </c>
      <c r="MT3" s="204" t="s">
        <v>27</v>
      </c>
      <c r="MU3" s="205" t="s">
        <v>28</v>
      </c>
      <c r="MV3" s="204" t="s">
        <v>29</v>
      </c>
      <c r="MW3" s="205" t="s">
        <v>30</v>
      </c>
      <c r="MX3" s="204" t="s">
        <v>31</v>
      </c>
      <c r="MY3" s="204" t="s">
        <v>25</v>
      </c>
      <c r="MZ3" s="205" t="s">
        <v>26</v>
      </c>
      <c r="NA3" s="204" t="s">
        <v>27</v>
      </c>
      <c r="NB3" s="205" t="s">
        <v>28</v>
      </c>
      <c r="NC3" s="204" t="s">
        <v>29</v>
      </c>
      <c r="ND3" s="205" t="s">
        <v>30</v>
      </c>
      <c r="NE3" s="204" t="s">
        <v>31</v>
      </c>
      <c r="NF3" s="204" t="s">
        <v>25</v>
      </c>
    </row>
    <row r="4" spans="1:370" s="207" customFormat="1">
      <c r="A4" s="206"/>
      <c r="B4" s="206"/>
      <c r="E4" s="208">
        <v>43100</v>
      </c>
      <c r="F4" s="208">
        <v>43101</v>
      </c>
      <c r="G4" s="208">
        <f t="shared" ref="G4:BR4" si="6">+F4+1</f>
        <v>43102</v>
      </c>
      <c r="H4" s="208">
        <f t="shared" si="6"/>
        <v>43103</v>
      </c>
      <c r="I4" s="208">
        <f t="shared" si="6"/>
        <v>43104</v>
      </c>
      <c r="J4" s="208">
        <f t="shared" si="6"/>
        <v>43105</v>
      </c>
      <c r="K4" s="208">
        <f t="shared" si="6"/>
        <v>43106</v>
      </c>
      <c r="L4" s="208">
        <f t="shared" si="6"/>
        <v>43107</v>
      </c>
      <c r="M4" s="208">
        <f t="shared" si="6"/>
        <v>43108</v>
      </c>
      <c r="N4" s="208">
        <f t="shared" si="6"/>
        <v>43109</v>
      </c>
      <c r="O4" s="208">
        <f t="shared" si="6"/>
        <v>43110</v>
      </c>
      <c r="P4" s="208">
        <f t="shared" si="6"/>
        <v>43111</v>
      </c>
      <c r="Q4" s="208">
        <f t="shared" si="6"/>
        <v>43112</v>
      </c>
      <c r="R4" s="208">
        <f t="shared" si="6"/>
        <v>43113</v>
      </c>
      <c r="S4" s="208">
        <f t="shared" si="6"/>
        <v>43114</v>
      </c>
      <c r="T4" s="208">
        <f t="shared" si="6"/>
        <v>43115</v>
      </c>
      <c r="U4" s="208">
        <f t="shared" si="6"/>
        <v>43116</v>
      </c>
      <c r="V4" s="208">
        <f t="shared" si="6"/>
        <v>43117</v>
      </c>
      <c r="W4" s="208">
        <f t="shared" si="6"/>
        <v>43118</v>
      </c>
      <c r="X4" s="208">
        <f t="shared" si="6"/>
        <v>43119</v>
      </c>
      <c r="Y4" s="208">
        <f t="shared" si="6"/>
        <v>43120</v>
      </c>
      <c r="Z4" s="208">
        <f t="shared" si="6"/>
        <v>43121</v>
      </c>
      <c r="AA4" s="208">
        <f t="shared" si="6"/>
        <v>43122</v>
      </c>
      <c r="AB4" s="208">
        <f t="shared" si="6"/>
        <v>43123</v>
      </c>
      <c r="AC4" s="208">
        <f t="shared" si="6"/>
        <v>43124</v>
      </c>
      <c r="AD4" s="208">
        <f t="shared" si="6"/>
        <v>43125</v>
      </c>
      <c r="AE4" s="208">
        <f t="shared" si="6"/>
        <v>43126</v>
      </c>
      <c r="AF4" s="208">
        <f t="shared" si="6"/>
        <v>43127</v>
      </c>
      <c r="AG4" s="208">
        <f t="shared" si="6"/>
        <v>43128</v>
      </c>
      <c r="AH4" s="208">
        <f t="shared" si="6"/>
        <v>43129</v>
      </c>
      <c r="AI4" s="208">
        <f t="shared" si="6"/>
        <v>43130</v>
      </c>
      <c r="AJ4" s="208">
        <f t="shared" si="6"/>
        <v>43131</v>
      </c>
      <c r="AK4" s="208">
        <f t="shared" si="6"/>
        <v>43132</v>
      </c>
      <c r="AL4" s="208">
        <f t="shared" si="6"/>
        <v>43133</v>
      </c>
      <c r="AM4" s="208">
        <f t="shared" si="6"/>
        <v>43134</v>
      </c>
      <c r="AN4" s="208">
        <f t="shared" si="6"/>
        <v>43135</v>
      </c>
      <c r="AO4" s="208">
        <f t="shared" si="6"/>
        <v>43136</v>
      </c>
      <c r="AP4" s="208">
        <f t="shared" si="6"/>
        <v>43137</v>
      </c>
      <c r="AQ4" s="208">
        <f t="shared" si="6"/>
        <v>43138</v>
      </c>
      <c r="AR4" s="208">
        <f t="shared" si="6"/>
        <v>43139</v>
      </c>
      <c r="AS4" s="208">
        <f t="shared" si="6"/>
        <v>43140</v>
      </c>
      <c r="AT4" s="208">
        <f t="shared" si="6"/>
        <v>43141</v>
      </c>
      <c r="AU4" s="208">
        <f t="shared" si="6"/>
        <v>43142</v>
      </c>
      <c r="AV4" s="208">
        <f t="shared" si="6"/>
        <v>43143</v>
      </c>
      <c r="AW4" s="208">
        <f t="shared" si="6"/>
        <v>43144</v>
      </c>
      <c r="AX4" s="208">
        <f t="shared" si="6"/>
        <v>43145</v>
      </c>
      <c r="AY4" s="208">
        <f t="shared" si="6"/>
        <v>43146</v>
      </c>
      <c r="AZ4" s="208">
        <f t="shared" si="6"/>
        <v>43147</v>
      </c>
      <c r="BA4" s="208">
        <f t="shared" si="6"/>
        <v>43148</v>
      </c>
      <c r="BB4" s="208">
        <f t="shared" si="6"/>
        <v>43149</v>
      </c>
      <c r="BC4" s="208">
        <f t="shared" si="6"/>
        <v>43150</v>
      </c>
      <c r="BD4" s="208">
        <f t="shared" si="6"/>
        <v>43151</v>
      </c>
      <c r="BE4" s="208">
        <f t="shared" si="6"/>
        <v>43152</v>
      </c>
      <c r="BF4" s="208">
        <f t="shared" si="6"/>
        <v>43153</v>
      </c>
      <c r="BG4" s="208">
        <f t="shared" si="6"/>
        <v>43154</v>
      </c>
      <c r="BH4" s="208">
        <f t="shared" si="6"/>
        <v>43155</v>
      </c>
      <c r="BI4" s="208">
        <f t="shared" si="6"/>
        <v>43156</v>
      </c>
      <c r="BJ4" s="208">
        <f t="shared" si="6"/>
        <v>43157</v>
      </c>
      <c r="BK4" s="208">
        <f t="shared" si="6"/>
        <v>43158</v>
      </c>
      <c r="BL4" s="208">
        <f t="shared" si="6"/>
        <v>43159</v>
      </c>
      <c r="BM4" s="208">
        <f t="shared" si="6"/>
        <v>43160</v>
      </c>
      <c r="BN4" s="208">
        <f t="shared" si="6"/>
        <v>43161</v>
      </c>
      <c r="BO4" s="208">
        <f t="shared" si="6"/>
        <v>43162</v>
      </c>
      <c r="BP4" s="208">
        <f t="shared" si="6"/>
        <v>43163</v>
      </c>
      <c r="BQ4" s="208">
        <f t="shared" si="6"/>
        <v>43164</v>
      </c>
      <c r="BR4" s="208">
        <f t="shared" si="6"/>
        <v>43165</v>
      </c>
      <c r="BS4" s="208">
        <f t="shared" ref="BS4:ED4" si="7">+BR4+1</f>
        <v>43166</v>
      </c>
      <c r="BT4" s="208">
        <f t="shared" si="7"/>
        <v>43167</v>
      </c>
      <c r="BU4" s="208">
        <f t="shared" si="7"/>
        <v>43168</v>
      </c>
      <c r="BV4" s="208">
        <f t="shared" si="7"/>
        <v>43169</v>
      </c>
      <c r="BW4" s="208">
        <f t="shared" si="7"/>
        <v>43170</v>
      </c>
      <c r="BX4" s="208">
        <f t="shared" si="7"/>
        <v>43171</v>
      </c>
      <c r="BY4" s="208">
        <f t="shared" si="7"/>
        <v>43172</v>
      </c>
      <c r="BZ4" s="208">
        <f t="shared" si="7"/>
        <v>43173</v>
      </c>
      <c r="CA4" s="208">
        <f t="shared" si="7"/>
        <v>43174</v>
      </c>
      <c r="CB4" s="208">
        <f t="shared" si="7"/>
        <v>43175</v>
      </c>
      <c r="CC4" s="208">
        <f t="shared" si="7"/>
        <v>43176</v>
      </c>
      <c r="CD4" s="208">
        <f t="shared" si="7"/>
        <v>43177</v>
      </c>
      <c r="CE4" s="208">
        <f t="shared" si="7"/>
        <v>43178</v>
      </c>
      <c r="CF4" s="208">
        <f t="shared" si="7"/>
        <v>43179</v>
      </c>
      <c r="CG4" s="208">
        <f t="shared" si="7"/>
        <v>43180</v>
      </c>
      <c r="CH4" s="208">
        <f t="shared" si="7"/>
        <v>43181</v>
      </c>
      <c r="CI4" s="208">
        <f t="shared" si="7"/>
        <v>43182</v>
      </c>
      <c r="CJ4" s="208">
        <f t="shared" si="7"/>
        <v>43183</v>
      </c>
      <c r="CK4" s="208">
        <f t="shared" si="7"/>
        <v>43184</v>
      </c>
      <c r="CL4" s="208">
        <f t="shared" si="7"/>
        <v>43185</v>
      </c>
      <c r="CM4" s="208">
        <f t="shared" si="7"/>
        <v>43186</v>
      </c>
      <c r="CN4" s="208">
        <f t="shared" si="7"/>
        <v>43187</v>
      </c>
      <c r="CO4" s="208">
        <f t="shared" si="7"/>
        <v>43188</v>
      </c>
      <c r="CP4" s="208">
        <f t="shared" si="7"/>
        <v>43189</v>
      </c>
      <c r="CQ4" s="208">
        <f t="shared" si="7"/>
        <v>43190</v>
      </c>
      <c r="CR4" s="208">
        <f t="shared" si="7"/>
        <v>43191</v>
      </c>
      <c r="CS4" s="208">
        <f t="shared" si="7"/>
        <v>43192</v>
      </c>
      <c r="CT4" s="208">
        <f t="shared" si="7"/>
        <v>43193</v>
      </c>
      <c r="CU4" s="208">
        <f t="shared" si="7"/>
        <v>43194</v>
      </c>
      <c r="CV4" s="208">
        <f t="shared" si="7"/>
        <v>43195</v>
      </c>
      <c r="CW4" s="208">
        <f t="shared" si="7"/>
        <v>43196</v>
      </c>
      <c r="CX4" s="208">
        <f t="shared" si="7"/>
        <v>43197</v>
      </c>
      <c r="CY4" s="208">
        <f t="shared" si="7"/>
        <v>43198</v>
      </c>
      <c r="CZ4" s="208">
        <f t="shared" si="7"/>
        <v>43199</v>
      </c>
      <c r="DA4" s="208">
        <f t="shared" si="7"/>
        <v>43200</v>
      </c>
      <c r="DB4" s="208">
        <f t="shared" si="7"/>
        <v>43201</v>
      </c>
      <c r="DC4" s="208">
        <f t="shared" si="7"/>
        <v>43202</v>
      </c>
      <c r="DD4" s="208">
        <f t="shared" si="7"/>
        <v>43203</v>
      </c>
      <c r="DE4" s="208">
        <f t="shared" si="7"/>
        <v>43204</v>
      </c>
      <c r="DF4" s="208">
        <f t="shared" si="7"/>
        <v>43205</v>
      </c>
      <c r="DG4" s="208">
        <f t="shared" si="7"/>
        <v>43206</v>
      </c>
      <c r="DH4" s="208">
        <f t="shared" si="7"/>
        <v>43207</v>
      </c>
      <c r="DI4" s="208">
        <f t="shared" si="7"/>
        <v>43208</v>
      </c>
      <c r="DJ4" s="208">
        <f t="shared" si="7"/>
        <v>43209</v>
      </c>
      <c r="DK4" s="208">
        <f t="shared" si="7"/>
        <v>43210</v>
      </c>
      <c r="DL4" s="208">
        <f t="shared" si="7"/>
        <v>43211</v>
      </c>
      <c r="DM4" s="208">
        <f t="shared" si="7"/>
        <v>43212</v>
      </c>
      <c r="DN4" s="208">
        <f t="shared" si="7"/>
        <v>43213</v>
      </c>
      <c r="DO4" s="208">
        <f t="shared" si="7"/>
        <v>43214</v>
      </c>
      <c r="DP4" s="208">
        <f t="shared" si="7"/>
        <v>43215</v>
      </c>
      <c r="DQ4" s="208">
        <f t="shared" si="7"/>
        <v>43216</v>
      </c>
      <c r="DR4" s="208">
        <f t="shared" si="7"/>
        <v>43217</v>
      </c>
      <c r="DS4" s="208">
        <f t="shared" si="7"/>
        <v>43218</v>
      </c>
      <c r="DT4" s="208">
        <f t="shared" si="7"/>
        <v>43219</v>
      </c>
      <c r="DU4" s="208">
        <f t="shared" si="7"/>
        <v>43220</v>
      </c>
      <c r="DV4" s="208">
        <f t="shared" si="7"/>
        <v>43221</v>
      </c>
      <c r="DW4" s="208">
        <f t="shared" si="7"/>
        <v>43222</v>
      </c>
      <c r="DX4" s="208">
        <f t="shared" si="7"/>
        <v>43223</v>
      </c>
      <c r="DY4" s="208">
        <f t="shared" si="7"/>
        <v>43224</v>
      </c>
      <c r="DZ4" s="208">
        <f t="shared" si="7"/>
        <v>43225</v>
      </c>
      <c r="EA4" s="208">
        <f t="shared" si="7"/>
        <v>43226</v>
      </c>
      <c r="EB4" s="208">
        <f t="shared" si="7"/>
        <v>43227</v>
      </c>
      <c r="EC4" s="208">
        <f t="shared" si="7"/>
        <v>43228</v>
      </c>
      <c r="ED4" s="208">
        <f t="shared" si="7"/>
        <v>43229</v>
      </c>
      <c r="EE4" s="208">
        <f t="shared" ref="EE4:GP4" si="8">+ED4+1</f>
        <v>43230</v>
      </c>
      <c r="EF4" s="208">
        <f t="shared" si="8"/>
        <v>43231</v>
      </c>
      <c r="EG4" s="208">
        <f t="shared" si="8"/>
        <v>43232</v>
      </c>
      <c r="EH4" s="208">
        <f t="shared" si="8"/>
        <v>43233</v>
      </c>
      <c r="EI4" s="208">
        <f t="shared" si="8"/>
        <v>43234</v>
      </c>
      <c r="EJ4" s="208">
        <f t="shared" si="8"/>
        <v>43235</v>
      </c>
      <c r="EK4" s="208">
        <f t="shared" si="8"/>
        <v>43236</v>
      </c>
      <c r="EL4" s="208">
        <f t="shared" si="8"/>
        <v>43237</v>
      </c>
      <c r="EM4" s="208">
        <f t="shared" si="8"/>
        <v>43238</v>
      </c>
      <c r="EN4" s="208">
        <f t="shared" si="8"/>
        <v>43239</v>
      </c>
      <c r="EO4" s="208">
        <f t="shared" si="8"/>
        <v>43240</v>
      </c>
      <c r="EP4" s="208">
        <f t="shared" si="8"/>
        <v>43241</v>
      </c>
      <c r="EQ4" s="208">
        <f t="shared" si="8"/>
        <v>43242</v>
      </c>
      <c r="ER4" s="208">
        <f t="shared" si="8"/>
        <v>43243</v>
      </c>
      <c r="ES4" s="208">
        <f t="shared" si="8"/>
        <v>43244</v>
      </c>
      <c r="ET4" s="208">
        <f t="shared" si="8"/>
        <v>43245</v>
      </c>
      <c r="EU4" s="208">
        <f t="shared" si="8"/>
        <v>43246</v>
      </c>
      <c r="EV4" s="208">
        <f t="shared" si="8"/>
        <v>43247</v>
      </c>
      <c r="EW4" s="208">
        <f t="shared" si="8"/>
        <v>43248</v>
      </c>
      <c r="EX4" s="208">
        <f t="shared" si="8"/>
        <v>43249</v>
      </c>
      <c r="EY4" s="208">
        <f t="shared" si="8"/>
        <v>43250</v>
      </c>
      <c r="EZ4" s="208">
        <f t="shared" si="8"/>
        <v>43251</v>
      </c>
      <c r="FA4" s="208">
        <f t="shared" si="8"/>
        <v>43252</v>
      </c>
      <c r="FB4" s="208">
        <f t="shared" si="8"/>
        <v>43253</v>
      </c>
      <c r="FC4" s="208">
        <f t="shared" si="8"/>
        <v>43254</v>
      </c>
      <c r="FD4" s="208">
        <f t="shared" si="8"/>
        <v>43255</v>
      </c>
      <c r="FE4" s="208">
        <f t="shared" si="8"/>
        <v>43256</v>
      </c>
      <c r="FF4" s="208">
        <f t="shared" si="8"/>
        <v>43257</v>
      </c>
      <c r="FG4" s="208">
        <f t="shared" si="8"/>
        <v>43258</v>
      </c>
      <c r="FH4" s="208">
        <f t="shared" si="8"/>
        <v>43259</v>
      </c>
      <c r="FI4" s="208">
        <f t="shared" si="8"/>
        <v>43260</v>
      </c>
      <c r="FJ4" s="208">
        <f t="shared" si="8"/>
        <v>43261</v>
      </c>
      <c r="FK4" s="208">
        <f t="shared" si="8"/>
        <v>43262</v>
      </c>
      <c r="FL4" s="208">
        <f t="shared" si="8"/>
        <v>43263</v>
      </c>
      <c r="FM4" s="208">
        <f t="shared" si="8"/>
        <v>43264</v>
      </c>
      <c r="FN4" s="208">
        <f t="shared" si="8"/>
        <v>43265</v>
      </c>
      <c r="FO4" s="208">
        <f t="shared" si="8"/>
        <v>43266</v>
      </c>
      <c r="FP4" s="208">
        <f t="shared" si="8"/>
        <v>43267</v>
      </c>
      <c r="FQ4" s="208">
        <f t="shared" si="8"/>
        <v>43268</v>
      </c>
      <c r="FR4" s="208">
        <f t="shared" si="8"/>
        <v>43269</v>
      </c>
      <c r="FS4" s="208">
        <f t="shared" si="8"/>
        <v>43270</v>
      </c>
      <c r="FT4" s="208">
        <f t="shared" si="8"/>
        <v>43271</v>
      </c>
      <c r="FU4" s="208">
        <f t="shared" si="8"/>
        <v>43272</v>
      </c>
      <c r="FV4" s="208">
        <f t="shared" si="8"/>
        <v>43273</v>
      </c>
      <c r="FW4" s="208">
        <f t="shared" si="8"/>
        <v>43274</v>
      </c>
      <c r="FX4" s="208">
        <f t="shared" si="8"/>
        <v>43275</v>
      </c>
      <c r="FY4" s="208">
        <f t="shared" si="8"/>
        <v>43276</v>
      </c>
      <c r="FZ4" s="208">
        <f t="shared" si="8"/>
        <v>43277</v>
      </c>
      <c r="GA4" s="208">
        <f t="shared" si="8"/>
        <v>43278</v>
      </c>
      <c r="GB4" s="208">
        <f t="shared" si="8"/>
        <v>43279</v>
      </c>
      <c r="GC4" s="208">
        <f t="shared" si="8"/>
        <v>43280</v>
      </c>
      <c r="GD4" s="208">
        <f t="shared" si="8"/>
        <v>43281</v>
      </c>
      <c r="GE4" s="208">
        <f t="shared" si="8"/>
        <v>43282</v>
      </c>
      <c r="GF4" s="208">
        <f t="shared" si="8"/>
        <v>43283</v>
      </c>
      <c r="GG4" s="208">
        <f t="shared" si="8"/>
        <v>43284</v>
      </c>
      <c r="GH4" s="208">
        <f t="shared" si="8"/>
        <v>43285</v>
      </c>
      <c r="GI4" s="208">
        <f t="shared" si="8"/>
        <v>43286</v>
      </c>
      <c r="GJ4" s="208">
        <f t="shared" si="8"/>
        <v>43287</v>
      </c>
      <c r="GK4" s="208">
        <f t="shared" si="8"/>
        <v>43288</v>
      </c>
      <c r="GL4" s="208">
        <f t="shared" si="8"/>
        <v>43289</v>
      </c>
      <c r="GM4" s="208">
        <f t="shared" si="8"/>
        <v>43290</v>
      </c>
      <c r="GN4" s="208">
        <f t="shared" si="8"/>
        <v>43291</v>
      </c>
      <c r="GO4" s="208">
        <f t="shared" si="8"/>
        <v>43292</v>
      </c>
      <c r="GP4" s="208">
        <f t="shared" si="8"/>
        <v>43293</v>
      </c>
      <c r="GQ4" s="208">
        <f t="shared" ref="GQ4:JB4" si="9">+GP4+1</f>
        <v>43294</v>
      </c>
      <c r="GR4" s="208">
        <f t="shared" si="9"/>
        <v>43295</v>
      </c>
      <c r="GS4" s="208">
        <f t="shared" si="9"/>
        <v>43296</v>
      </c>
      <c r="GT4" s="208">
        <f t="shared" si="9"/>
        <v>43297</v>
      </c>
      <c r="GU4" s="208">
        <f t="shared" si="9"/>
        <v>43298</v>
      </c>
      <c r="GV4" s="208">
        <f t="shared" si="9"/>
        <v>43299</v>
      </c>
      <c r="GW4" s="208">
        <f t="shared" si="9"/>
        <v>43300</v>
      </c>
      <c r="GX4" s="208">
        <f t="shared" si="9"/>
        <v>43301</v>
      </c>
      <c r="GY4" s="208">
        <f t="shared" si="9"/>
        <v>43302</v>
      </c>
      <c r="GZ4" s="208">
        <f t="shared" si="9"/>
        <v>43303</v>
      </c>
      <c r="HA4" s="208">
        <f t="shared" si="9"/>
        <v>43304</v>
      </c>
      <c r="HB4" s="208">
        <f t="shared" si="9"/>
        <v>43305</v>
      </c>
      <c r="HC4" s="208">
        <f t="shared" si="9"/>
        <v>43306</v>
      </c>
      <c r="HD4" s="208">
        <f t="shared" si="9"/>
        <v>43307</v>
      </c>
      <c r="HE4" s="208">
        <f t="shared" si="9"/>
        <v>43308</v>
      </c>
      <c r="HF4" s="208">
        <f t="shared" si="9"/>
        <v>43309</v>
      </c>
      <c r="HG4" s="208">
        <f t="shared" si="9"/>
        <v>43310</v>
      </c>
      <c r="HH4" s="208">
        <f t="shared" si="9"/>
        <v>43311</v>
      </c>
      <c r="HI4" s="208">
        <f t="shared" si="9"/>
        <v>43312</v>
      </c>
      <c r="HJ4" s="208">
        <f t="shared" si="9"/>
        <v>43313</v>
      </c>
      <c r="HK4" s="208">
        <f t="shared" si="9"/>
        <v>43314</v>
      </c>
      <c r="HL4" s="208">
        <f t="shared" si="9"/>
        <v>43315</v>
      </c>
      <c r="HM4" s="208">
        <f t="shared" si="9"/>
        <v>43316</v>
      </c>
      <c r="HN4" s="208">
        <f t="shared" si="9"/>
        <v>43317</v>
      </c>
      <c r="HO4" s="208">
        <f t="shared" si="9"/>
        <v>43318</v>
      </c>
      <c r="HP4" s="208">
        <f t="shared" si="9"/>
        <v>43319</v>
      </c>
      <c r="HQ4" s="208">
        <f t="shared" si="9"/>
        <v>43320</v>
      </c>
      <c r="HR4" s="208">
        <f t="shared" si="9"/>
        <v>43321</v>
      </c>
      <c r="HS4" s="208">
        <f t="shared" si="9"/>
        <v>43322</v>
      </c>
      <c r="HT4" s="208">
        <f t="shared" si="9"/>
        <v>43323</v>
      </c>
      <c r="HU4" s="208">
        <f t="shared" si="9"/>
        <v>43324</v>
      </c>
      <c r="HV4" s="208">
        <f t="shared" si="9"/>
        <v>43325</v>
      </c>
      <c r="HW4" s="208">
        <f t="shared" si="9"/>
        <v>43326</v>
      </c>
      <c r="HX4" s="208">
        <f t="shared" si="9"/>
        <v>43327</v>
      </c>
      <c r="HY4" s="208">
        <f t="shared" si="9"/>
        <v>43328</v>
      </c>
      <c r="HZ4" s="208">
        <f t="shared" si="9"/>
        <v>43329</v>
      </c>
      <c r="IA4" s="208">
        <f t="shared" si="9"/>
        <v>43330</v>
      </c>
      <c r="IB4" s="208">
        <f t="shared" si="9"/>
        <v>43331</v>
      </c>
      <c r="IC4" s="208">
        <f t="shared" si="9"/>
        <v>43332</v>
      </c>
      <c r="ID4" s="208">
        <f t="shared" si="9"/>
        <v>43333</v>
      </c>
      <c r="IE4" s="208">
        <f t="shared" si="9"/>
        <v>43334</v>
      </c>
      <c r="IF4" s="208">
        <f t="shared" si="9"/>
        <v>43335</v>
      </c>
      <c r="IG4" s="208">
        <f t="shared" si="9"/>
        <v>43336</v>
      </c>
      <c r="IH4" s="208">
        <f t="shared" si="9"/>
        <v>43337</v>
      </c>
      <c r="II4" s="208">
        <f t="shared" si="9"/>
        <v>43338</v>
      </c>
      <c r="IJ4" s="208">
        <f t="shared" si="9"/>
        <v>43339</v>
      </c>
      <c r="IK4" s="208">
        <f t="shared" si="9"/>
        <v>43340</v>
      </c>
      <c r="IL4" s="208">
        <f t="shared" si="9"/>
        <v>43341</v>
      </c>
      <c r="IM4" s="208">
        <f t="shared" si="9"/>
        <v>43342</v>
      </c>
      <c r="IN4" s="208">
        <f t="shared" si="9"/>
        <v>43343</v>
      </c>
      <c r="IO4" s="208">
        <f t="shared" si="9"/>
        <v>43344</v>
      </c>
      <c r="IP4" s="208">
        <f t="shared" si="9"/>
        <v>43345</v>
      </c>
      <c r="IQ4" s="208">
        <f t="shared" si="9"/>
        <v>43346</v>
      </c>
      <c r="IR4" s="208">
        <f t="shared" si="9"/>
        <v>43347</v>
      </c>
      <c r="IS4" s="208">
        <f t="shared" si="9"/>
        <v>43348</v>
      </c>
      <c r="IT4" s="208">
        <f t="shared" si="9"/>
        <v>43349</v>
      </c>
      <c r="IU4" s="208">
        <f t="shared" si="9"/>
        <v>43350</v>
      </c>
      <c r="IV4" s="208">
        <f t="shared" si="9"/>
        <v>43351</v>
      </c>
      <c r="IW4" s="208">
        <f t="shared" si="9"/>
        <v>43352</v>
      </c>
      <c r="IX4" s="208">
        <f t="shared" si="9"/>
        <v>43353</v>
      </c>
      <c r="IY4" s="208">
        <f t="shared" si="9"/>
        <v>43354</v>
      </c>
      <c r="IZ4" s="208">
        <f t="shared" si="9"/>
        <v>43355</v>
      </c>
      <c r="JA4" s="208">
        <f t="shared" si="9"/>
        <v>43356</v>
      </c>
      <c r="JB4" s="208">
        <f t="shared" si="9"/>
        <v>43357</v>
      </c>
      <c r="JC4" s="208">
        <f t="shared" ref="JC4:LN4" si="10">+JB4+1</f>
        <v>43358</v>
      </c>
      <c r="JD4" s="208">
        <f t="shared" si="10"/>
        <v>43359</v>
      </c>
      <c r="JE4" s="208">
        <f t="shared" si="10"/>
        <v>43360</v>
      </c>
      <c r="JF4" s="208">
        <f t="shared" si="10"/>
        <v>43361</v>
      </c>
      <c r="JG4" s="208">
        <f t="shared" si="10"/>
        <v>43362</v>
      </c>
      <c r="JH4" s="208">
        <f t="shared" si="10"/>
        <v>43363</v>
      </c>
      <c r="JI4" s="208">
        <f t="shared" si="10"/>
        <v>43364</v>
      </c>
      <c r="JJ4" s="208">
        <f t="shared" si="10"/>
        <v>43365</v>
      </c>
      <c r="JK4" s="208">
        <f t="shared" si="10"/>
        <v>43366</v>
      </c>
      <c r="JL4" s="208">
        <f t="shared" si="10"/>
        <v>43367</v>
      </c>
      <c r="JM4" s="208">
        <f t="shared" si="10"/>
        <v>43368</v>
      </c>
      <c r="JN4" s="208">
        <f t="shared" si="10"/>
        <v>43369</v>
      </c>
      <c r="JO4" s="208">
        <f t="shared" si="10"/>
        <v>43370</v>
      </c>
      <c r="JP4" s="208">
        <f t="shared" si="10"/>
        <v>43371</v>
      </c>
      <c r="JQ4" s="208">
        <f t="shared" si="10"/>
        <v>43372</v>
      </c>
      <c r="JR4" s="208">
        <f t="shared" si="10"/>
        <v>43373</v>
      </c>
      <c r="JS4" s="208">
        <f t="shared" si="10"/>
        <v>43374</v>
      </c>
      <c r="JT4" s="208">
        <f t="shared" si="10"/>
        <v>43375</v>
      </c>
      <c r="JU4" s="208">
        <f t="shared" si="10"/>
        <v>43376</v>
      </c>
      <c r="JV4" s="208">
        <f t="shared" si="10"/>
        <v>43377</v>
      </c>
      <c r="JW4" s="208">
        <f t="shared" si="10"/>
        <v>43378</v>
      </c>
      <c r="JX4" s="208">
        <f t="shared" si="10"/>
        <v>43379</v>
      </c>
      <c r="JY4" s="208">
        <f t="shared" si="10"/>
        <v>43380</v>
      </c>
      <c r="JZ4" s="208">
        <f t="shared" si="10"/>
        <v>43381</v>
      </c>
      <c r="KA4" s="208">
        <f t="shared" si="10"/>
        <v>43382</v>
      </c>
      <c r="KB4" s="208">
        <f t="shared" si="10"/>
        <v>43383</v>
      </c>
      <c r="KC4" s="208">
        <f t="shared" si="10"/>
        <v>43384</v>
      </c>
      <c r="KD4" s="208">
        <f t="shared" si="10"/>
        <v>43385</v>
      </c>
      <c r="KE4" s="208">
        <f t="shared" si="10"/>
        <v>43386</v>
      </c>
      <c r="KF4" s="208">
        <f t="shared" si="10"/>
        <v>43387</v>
      </c>
      <c r="KG4" s="208">
        <f t="shared" si="10"/>
        <v>43388</v>
      </c>
      <c r="KH4" s="208">
        <f t="shared" si="10"/>
        <v>43389</v>
      </c>
      <c r="KI4" s="208">
        <f t="shared" si="10"/>
        <v>43390</v>
      </c>
      <c r="KJ4" s="208">
        <f t="shared" si="10"/>
        <v>43391</v>
      </c>
      <c r="KK4" s="208">
        <f t="shared" si="10"/>
        <v>43392</v>
      </c>
      <c r="KL4" s="208">
        <f t="shared" si="10"/>
        <v>43393</v>
      </c>
      <c r="KM4" s="208">
        <f t="shared" si="10"/>
        <v>43394</v>
      </c>
      <c r="KN4" s="208">
        <f t="shared" si="10"/>
        <v>43395</v>
      </c>
      <c r="KO4" s="208">
        <f t="shared" si="10"/>
        <v>43396</v>
      </c>
      <c r="KP4" s="208">
        <f t="shared" si="10"/>
        <v>43397</v>
      </c>
      <c r="KQ4" s="208">
        <f t="shared" si="10"/>
        <v>43398</v>
      </c>
      <c r="KR4" s="208">
        <f t="shared" si="10"/>
        <v>43399</v>
      </c>
      <c r="KS4" s="208">
        <f t="shared" si="10"/>
        <v>43400</v>
      </c>
      <c r="KT4" s="208">
        <f t="shared" si="10"/>
        <v>43401</v>
      </c>
      <c r="KU4" s="208">
        <f t="shared" si="10"/>
        <v>43402</v>
      </c>
      <c r="KV4" s="208">
        <f t="shared" si="10"/>
        <v>43403</v>
      </c>
      <c r="KW4" s="208">
        <f t="shared" si="10"/>
        <v>43404</v>
      </c>
      <c r="KX4" s="208">
        <f t="shared" si="10"/>
        <v>43405</v>
      </c>
      <c r="KY4" s="208">
        <f t="shared" si="10"/>
        <v>43406</v>
      </c>
      <c r="KZ4" s="208">
        <f t="shared" si="10"/>
        <v>43407</v>
      </c>
      <c r="LA4" s="208">
        <f t="shared" si="10"/>
        <v>43408</v>
      </c>
      <c r="LB4" s="208">
        <f t="shared" si="10"/>
        <v>43409</v>
      </c>
      <c r="LC4" s="208">
        <f t="shared" si="10"/>
        <v>43410</v>
      </c>
      <c r="LD4" s="208">
        <f t="shared" si="10"/>
        <v>43411</v>
      </c>
      <c r="LE4" s="208">
        <f t="shared" si="10"/>
        <v>43412</v>
      </c>
      <c r="LF4" s="208">
        <f t="shared" si="10"/>
        <v>43413</v>
      </c>
      <c r="LG4" s="208">
        <f t="shared" si="10"/>
        <v>43414</v>
      </c>
      <c r="LH4" s="208">
        <f t="shared" si="10"/>
        <v>43415</v>
      </c>
      <c r="LI4" s="208">
        <f t="shared" si="10"/>
        <v>43416</v>
      </c>
      <c r="LJ4" s="208">
        <f t="shared" si="10"/>
        <v>43417</v>
      </c>
      <c r="LK4" s="208">
        <f t="shared" si="10"/>
        <v>43418</v>
      </c>
      <c r="LL4" s="208">
        <f t="shared" si="10"/>
        <v>43419</v>
      </c>
      <c r="LM4" s="208">
        <f t="shared" si="10"/>
        <v>43420</v>
      </c>
      <c r="LN4" s="208">
        <f t="shared" si="10"/>
        <v>43421</v>
      </c>
      <c r="LO4" s="208">
        <f t="shared" ref="LO4:NF4" si="11">+LN4+1</f>
        <v>43422</v>
      </c>
      <c r="LP4" s="208">
        <f t="shared" si="11"/>
        <v>43423</v>
      </c>
      <c r="LQ4" s="208">
        <f t="shared" si="11"/>
        <v>43424</v>
      </c>
      <c r="LR4" s="208">
        <f t="shared" si="11"/>
        <v>43425</v>
      </c>
      <c r="LS4" s="208">
        <f t="shared" si="11"/>
        <v>43426</v>
      </c>
      <c r="LT4" s="208">
        <f t="shared" si="11"/>
        <v>43427</v>
      </c>
      <c r="LU4" s="208">
        <f t="shared" si="11"/>
        <v>43428</v>
      </c>
      <c r="LV4" s="208">
        <f t="shared" si="11"/>
        <v>43429</v>
      </c>
      <c r="LW4" s="208">
        <f t="shared" si="11"/>
        <v>43430</v>
      </c>
      <c r="LX4" s="208">
        <f t="shared" si="11"/>
        <v>43431</v>
      </c>
      <c r="LY4" s="208">
        <f t="shared" si="11"/>
        <v>43432</v>
      </c>
      <c r="LZ4" s="208">
        <f t="shared" si="11"/>
        <v>43433</v>
      </c>
      <c r="MA4" s="208">
        <f t="shared" si="11"/>
        <v>43434</v>
      </c>
      <c r="MB4" s="208">
        <f t="shared" si="11"/>
        <v>43435</v>
      </c>
      <c r="MC4" s="208">
        <f t="shared" si="11"/>
        <v>43436</v>
      </c>
      <c r="MD4" s="208">
        <f t="shared" si="11"/>
        <v>43437</v>
      </c>
      <c r="ME4" s="208">
        <f t="shared" si="11"/>
        <v>43438</v>
      </c>
      <c r="MF4" s="208">
        <f t="shared" si="11"/>
        <v>43439</v>
      </c>
      <c r="MG4" s="208">
        <f t="shared" si="11"/>
        <v>43440</v>
      </c>
      <c r="MH4" s="208">
        <f t="shared" si="11"/>
        <v>43441</v>
      </c>
      <c r="MI4" s="208">
        <f t="shared" si="11"/>
        <v>43442</v>
      </c>
      <c r="MJ4" s="208">
        <f t="shared" si="11"/>
        <v>43443</v>
      </c>
      <c r="MK4" s="208">
        <f t="shared" si="11"/>
        <v>43444</v>
      </c>
      <c r="ML4" s="208">
        <f t="shared" si="11"/>
        <v>43445</v>
      </c>
      <c r="MM4" s="208">
        <f t="shared" si="11"/>
        <v>43446</v>
      </c>
      <c r="MN4" s="208">
        <f t="shared" si="11"/>
        <v>43447</v>
      </c>
      <c r="MO4" s="208">
        <f t="shared" si="11"/>
        <v>43448</v>
      </c>
      <c r="MP4" s="208">
        <f t="shared" si="11"/>
        <v>43449</v>
      </c>
      <c r="MQ4" s="208">
        <f t="shared" si="11"/>
        <v>43450</v>
      </c>
      <c r="MR4" s="208">
        <f t="shared" si="11"/>
        <v>43451</v>
      </c>
      <c r="MS4" s="208">
        <f t="shared" si="11"/>
        <v>43452</v>
      </c>
      <c r="MT4" s="208">
        <f t="shared" si="11"/>
        <v>43453</v>
      </c>
      <c r="MU4" s="208">
        <f t="shared" si="11"/>
        <v>43454</v>
      </c>
      <c r="MV4" s="208">
        <f t="shared" si="11"/>
        <v>43455</v>
      </c>
      <c r="MW4" s="208">
        <f t="shared" si="11"/>
        <v>43456</v>
      </c>
      <c r="MX4" s="208">
        <f t="shared" si="11"/>
        <v>43457</v>
      </c>
      <c r="MY4" s="208">
        <f t="shared" si="11"/>
        <v>43458</v>
      </c>
      <c r="MZ4" s="208">
        <f t="shared" si="11"/>
        <v>43459</v>
      </c>
      <c r="NA4" s="208">
        <f t="shared" si="11"/>
        <v>43460</v>
      </c>
      <c r="NB4" s="208">
        <f t="shared" si="11"/>
        <v>43461</v>
      </c>
      <c r="NC4" s="208">
        <f t="shared" si="11"/>
        <v>43462</v>
      </c>
      <c r="ND4" s="208">
        <f t="shared" si="11"/>
        <v>43463</v>
      </c>
      <c r="NE4" s="208">
        <f t="shared" si="11"/>
        <v>43464</v>
      </c>
      <c r="NF4" s="208">
        <f t="shared" si="11"/>
        <v>43465</v>
      </c>
    </row>
    <row r="5" spans="1:370">
      <c r="A5" s="209" t="s">
        <v>36</v>
      </c>
      <c r="B5" s="210" t="s">
        <v>37</v>
      </c>
      <c r="C5" s="211" t="s">
        <v>38</v>
      </c>
      <c r="D5" s="211"/>
      <c r="E5" s="212">
        <v>3.2410000000000001</v>
      </c>
      <c r="F5" s="212">
        <f>+E5</f>
        <v>3.2410000000000001</v>
      </c>
      <c r="G5" s="212">
        <f>+F5</f>
        <v>3.2410000000000001</v>
      </c>
      <c r="H5" s="212">
        <f>+G5</f>
        <v>3.2410000000000001</v>
      </c>
      <c r="I5" s="212">
        <f t="shared" ref="I5:BT5" si="12">+H5</f>
        <v>3.2410000000000001</v>
      </c>
      <c r="J5" s="212">
        <f t="shared" si="12"/>
        <v>3.2410000000000001</v>
      </c>
      <c r="K5" s="212">
        <f t="shared" si="12"/>
        <v>3.2410000000000001</v>
      </c>
      <c r="L5" s="212">
        <f t="shared" si="12"/>
        <v>3.2410000000000001</v>
      </c>
      <c r="M5" s="212">
        <f t="shared" si="12"/>
        <v>3.2410000000000001</v>
      </c>
      <c r="N5" s="212">
        <f t="shared" si="12"/>
        <v>3.2410000000000001</v>
      </c>
      <c r="O5" s="212">
        <f t="shared" si="12"/>
        <v>3.2410000000000001</v>
      </c>
      <c r="P5" s="212">
        <f t="shared" si="12"/>
        <v>3.2410000000000001</v>
      </c>
      <c r="Q5" s="212">
        <f t="shared" si="12"/>
        <v>3.2410000000000001</v>
      </c>
      <c r="R5" s="212">
        <f t="shared" si="12"/>
        <v>3.2410000000000001</v>
      </c>
      <c r="S5" s="212">
        <f t="shared" si="12"/>
        <v>3.2410000000000001</v>
      </c>
      <c r="T5" s="212">
        <f t="shared" si="12"/>
        <v>3.2410000000000001</v>
      </c>
      <c r="U5" s="212">
        <f t="shared" si="12"/>
        <v>3.2410000000000001</v>
      </c>
      <c r="V5" s="212">
        <f t="shared" si="12"/>
        <v>3.2410000000000001</v>
      </c>
      <c r="W5" s="212">
        <f t="shared" si="12"/>
        <v>3.2410000000000001</v>
      </c>
      <c r="X5" s="212">
        <f t="shared" si="12"/>
        <v>3.2410000000000001</v>
      </c>
      <c r="Y5" s="212">
        <f t="shared" si="12"/>
        <v>3.2410000000000001</v>
      </c>
      <c r="Z5" s="212">
        <f t="shared" si="12"/>
        <v>3.2410000000000001</v>
      </c>
      <c r="AA5" s="212">
        <f t="shared" si="12"/>
        <v>3.2410000000000001</v>
      </c>
      <c r="AB5" s="212">
        <f t="shared" si="12"/>
        <v>3.2410000000000001</v>
      </c>
      <c r="AC5" s="212">
        <f t="shared" si="12"/>
        <v>3.2410000000000001</v>
      </c>
      <c r="AD5" s="212">
        <f t="shared" si="12"/>
        <v>3.2410000000000001</v>
      </c>
      <c r="AE5" s="212">
        <f t="shared" si="12"/>
        <v>3.2410000000000001</v>
      </c>
      <c r="AF5" s="212">
        <f t="shared" si="12"/>
        <v>3.2410000000000001</v>
      </c>
      <c r="AG5" s="212">
        <f t="shared" si="12"/>
        <v>3.2410000000000001</v>
      </c>
      <c r="AH5" s="212">
        <f t="shared" si="12"/>
        <v>3.2410000000000001</v>
      </c>
      <c r="AI5" s="212">
        <v>3.218</v>
      </c>
      <c r="AJ5" s="212">
        <v>3.2160000000000002</v>
      </c>
      <c r="AK5" s="212">
        <f t="shared" si="12"/>
        <v>3.2160000000000002</v>
      </c>
      <c r="AL5" s="212">
        <f t="shared" si="12"/>
        <v>3.2160000000000002</v>
      </c>
      <c r="AM5" s="212">
        <f t="shared" si="12"/>
        <v>3.2160000000000002</v>
      </c>
      <c r="AN5" s="212">
        <f t="shared" si="12"/>
        <v>3.2160000000000002</v>
      </c>
      <c r="AO5" s="212">
        <f t="shared" si="12"/>
        <v>3.2160000000000002</v>
      </c>
      <c r="AP5" s="212">
        <f t="shared" si="12"/>
        <v>3.2160000000000002</v>
      </c>
      <c r="AQ5" s="212">
        <f t="shared" si="12"/>
        <v>3.2160000000000002</v>
      </c>
      <c r="AR5" s="212">
        <f t="shared" si="12"/>
        <v>3.2160000000000002</v>
      </c>
      <c r="AS5" s="212">
        <f t="shared" si="12"/>
        <v>3.2160000000000002</v>
      </c>
      <c r="AT5" s="212">
        <f t="shared" si="12"/>
        <v>3.2160000000000002</v>
      </c>
      <c r="AU5" s="212">
        <v>3.2530000000000001</v>
      </c>
      <c r="AV5" s="212">
        <v>3.2679999999999998</v>
      </c>
      <c r="AW5" s="212">
        <v>3.2650000000000001</v>
      </c>
      <c r="AX5" s="212">
        <v>3.2690000000000001</v>
      </c>
      <c r="AY5" s="212">
        <f t="shared" si="12"/>
        <v>3.2690000000000001</v>
      </c>
      <c r="AZ5" s="212">
        <v>3.2480000000000002</v>
      </c>
      <c r="BA5" s="212">
        <f t="shared" si="12"/>
        <v>3.2480000000000002</v>
      </c>
      <c r="BB5" s="212">
        <f t="shared" si="12"/>
        <v>3.2480000000000002</v>
      </c>
      <c r="BC5" s="212">
        <v>3.242</v>
      </c>
      <c r="BD5" s="212">
        <v>3.2490000000000001</v>
      </c>
      <c r="BE5" s="212">
        <v>3.2509999999999999</v>
      </c>
      <c r="BF5" s="212">
        <v>3.2480000000000002</v>
      </c>
      <c r="BG5" s="212">
        <v>3.25</v>
      </c>
      <c r="BH5" s="212">
        <f t="shared" si="12"/>
        <v>3.25</v>
      </c>
      <c r="BI5" s="212">
        <f t="shared" si="12"/>
        <v>3.25</v>
      </c>
      <c r="BJ5" s="212">
        <v>3.2490000000000001</v>
      </c>
      <c r="BK5" s="212">
        <v>3.2490000000000001</v>
      </c>
      <c r="BL5" s="212">
        <v>3.2490000000000001</v>
      </c>
      <c r="BM5" s="212">
        <f t="shared" si="12"/>
        <v>3.2490000000000001</v>
      </c>
      <c r="BN5" s="212">
        <f t="shared" si="12"/>
        <v>3.2490000000000001</v>
      </c>
      <c r="BO5" s="212">
        <f t="shared" si="12"/>
        <v>3.2490000000000001</v>
      </c>
      <c r="BP5" s="212">
        <f t="shared" si="12"/>
        <v>3.2490000000000001</v>
      </c>
      <c r="BQ5" s="212">
        <f t="shared" si="12"/>
        <v>3.2490000000000001</v>
      </c>
      <c r="BR5" s="212">
        <v>3.25</v>
      </c>
      <c r="BS5" s="212">
        <f t="shared" si="12"/>
        <v>3.25</v>
      </c>
      <c r="BT5" s="212">
        <f t="shared" si="12"/>
        <v>3.25</v>
      </c>
      <c r="BU5" s="212">
        <f t="shared" ref="BU5:EF5" si="13">+BT5</f>
        <v>3.25</v>
      </c>
      <c r="BV5" s="212">
        <f t="shared" si="13"/>
        <v>3.25</v>
      </c>
      <c r="BW5" s="212">
        <f t="shared" si="13"/>
        <v>3.25</v>
      </c>
      <c r="BX5" s="212">
        <f t="shared" si="13"/>
        <v>3.25</v>
      </c>
      <c r="BY5" s="212">
        <v>3.2570000000000001</v>
      </c>
      <c r="BZ5" s="212">
        <v>3.2589999999999999</v>
      </c>
      <c r="CA5" s="212">
        <v>3.26</v>
      </c>
      <c r="CB5" s="212">
        <v>3.2610000000000001</v>
      </c>
      <c r="CC5" s="212">
        <f t="shared" si="13"/>
        <v>3.2610000000000001</v>
      </c>
      <c r="CD5" s="212">
        <f t="shared" si="13"/>
        <v>3.2610000000000001</v>
      </c>
      <c r="CE5" s="212">
        <v>3.2669999999999999</v>
      </c>
      <c r="CF5" s="212">
        <f t="shared" si="13"/>
        <v>3.2669999999999999</v>
      </c>
      <c r="CG5" s="212">
        <v>3.266</v>
      </c>
      <c r="CH5" s="212">
        <v>3.262</v>
      </c>
      <c r="CI5" s="212">
        <v>3.242</v>
      </c>
      <c r="CJ5" s="212">
        <f t="shared" si="13"/>
        <v>3.242</v>
      </c>
      <c r="CK5" s="212">
        <f t="shared" si="13"/>
        <v>3.242</v>
      </c>
      <c r="CL5" s="212">
        <v>3.2370000000000001</v>
      </c>
      <c r="CM5" s="212">
        <v>3.2170000000000001</v>
      </c>
      <c r="CN5" s="212">
        <v>3.3210000000000002</v>
      </c>
      <c r="CO5" s="212">
        <f t="shared" si="13"/>
        <v>3.3210000000000002</v>
      </c>
      <c r="CP5" s="212">
        <f t="shared" si="13"/>
        <v>3.3210000000000002</v>
      </c>
      <c r="CQ5" s="212">
        <f t="shared" si="13"/>
        <v>3.3210000000000002</v>
      </c>
      <c r="CR5" s="212">
        <f t="shared" si="13"/>
        <v>3.3210000000000002</v>
      </c>
      <c r="CS5" s="212">
        <f t="shared" si="13"/>
        <v>3.3210000000000002</v>
      </c>
      <c r="CT5" s="212">
        <f t="shared" si="13"/>
        <v>3.3210000000000002</v>
      </c>
      <c r="CU5" s="212">
        <f t="shared" si="13"/>
        <v>3.3210000000000002</v>
      </c>
      <c r="CV5" s="212">
        <f t="shared" si="13"/>
        <v>3.3210000000000002</v>
      </c>
      <c r="CW5" s="212">
        <f t="shared" si="13"/>
        <v>3.3210000000000002</v>
      </c>
      <c r="CX5" s="212">
        <f t="shared" si="13"/>
        <v>3.3210000000000002</v>
      </c>
      <c r="CY5" s="212">
        <f t="shared" si="13"/>
        <v>3.3210000000000002</v>
      </c>
      <c r="CZ5" s="212">
        <f t="shared" si="13"/>
        <v>3.3210000000000002</v>
      </c>
      <c r="DA5" s="212">
        <f t="shared" si="13"/>
        <v>3.3210000000000002</v>
      </c>
      <c r="DB5" s="212">
        <f t="shared" si="13"/>
        <v>3.3210000000000002</v>
      </c>
      <c r="DC5" s="212">
        <f t="shared" si="13"/>
        <v>3.3210000000000002</v>
      </c>
      <c r="DD5" s="212">
        <f t="shared" si="13"/>
        <v>3.3210000000000002</v>
      </c>
      <c r="DE5" s="212">
        <f t="shared" si="13"/>
        <v>3.3210000000000002</v>
      </c>
      <c r="DF5" s="212">
        <f t="shared" si="13"/>
        <v>3.3210000000000002</v>
      </c>
      <c r="DG5" s="212">
        <f t="shared" si="13"/>
        <v>3.3210000000000002</v>
      </c>
      <c r="DH5" s="212">
        <f t="shared" si="13"/>
        <v>3.3210000000000002</v>
      </c>
      <c r="DI5" s="212">
        <v>3.2189999999999999</v>
      </c>
      <c r="DJ5" s="212">
        <v>3.2160000000000002</v>
      </c>
      <c r="DK5" s="212">
        <v>3.22</v>
      </c>
      <c r="DL5" s="212">
        <f t="shared" si="13"/>
        <v>3.22</v>
      </c>
      <c r="DM5" s="212">
        <f t="shared" si="13"/>
        <v>3.22</v>
      </c>
      <c r="DN5" s="212">
        <v>3.2240000000000002</v>
      </c>
      <c r="DO5" s="212">
        <v>3.2290000000000001</v>
      </c>
      <c r="DP5" s="212">
        <v>3.2320000000000002</v>
      </c>
      <c r="DQ5" s="212">
        <v>3.2410000000000001</v>
      </c>
      <c r="DR5" s="212">
        <v>3.2360000000000002</v>
      </c>
      <c r="DS5" s="212">
        <f t="shared" si="13"/>
        <v>3.2360000000000002</v>
      </c>
      <c r="DT5" s="212">
        <f t="shared" si="13"/>
        <v>3.2360000000000002</v>
      </c>
      <c r="DU5" s="212">
        <f t="shared" si="13"/>
        <v>3.2360000000000002</v>
      </c>
      <c r="DV5" s="212">
        <f t="shared" si="13"/>
        <v>3.2360000000000002</v>
      </c>
      <c r="DW5" s="212">
        <f t="shared" si="13"/>
        <v>3.2360000000000002</v>
      </c>
      <c r="DX5" s="212">
        <f t="shared" si="13"/>
        <v>3.2360000000000002</v>
      </c>
      <c r="DY5" s="212">
        <f t="shared" si="13"/>
        <v>3.2360000000000002</v>
      </c>
      <c r="DZ5" s="212">
        <f t="shared" si="13"/>
        <v>3.2360000000000002</v>
      </c>
      <c r="EA5" s="212">
        <f t="shared" si="13"/>
        <v>3.2360000000000002</v>
      </c>
      <c r="EB5" s="212">
        <f t="shared" si="13"/>
        <v>3.2360000000000002</v>
      </c>
      <c r="EC5" s="212">
        <f t="shared" si="13"/>
        <v>3.2360000000000002</v>
      </c>
      <c r="ED5" s="212">
        <f t="shared" si="13"/>
        <v>3.2360000000000002</v>
      </c>
      <c r="EE5" s="212">
        <f t="shared" si="13"/>
        <v>3.2360000000000002</v>
      </c>
      <c r="EF5" s="212">
        <f t="shared" si="13"/>
        <v>3.2360000000000002</v>
      </c>
      <c r="EG5" s="212">
        <f t="shared" ref="EG5:GR5" si="14">+EF5</f>
        <v>3.2360000000000002</v>
      </c>
      <c r="EH5" s="212">
        <f t="shared" si="14"/>
        <v>3.2360000000000002</v>
      </c>
      <c r="EI5" s="212">
        <f t="shared" si="14"/>
        <v>3.2360000000000002</v>
      </c>
      <c r="EJ5" s="212">
        <f t="shared" si="14"/>
        <v>3.2360000000000002</v>
      </c>
      <c r="EK5" s="212">
        <f t="shared" si="14"/>
        <v>3.2360000000000002</v>
      </c>
      <c r="EL5" s="212">
        <f t="shared" si="14"/>
        <v>3.2360000000000002</v>
      </c>
      <c r="EM5" s="212">
        <f t="shared" si="14"/>
        <v>3.2360000000000002</v>
      </c>
      <c r="EN5" s="212">
        <f t="shared" si="14"/>
        <v>3.2360000000000002</v>
      </c>
      <c r="EO5" s="212">
        <f t="shared" si="14"/>
        <v>3.2360000000000002</v>
      </c>
      <c r="EP5" s="212">
        <f t="shared" si="14"/>
        <v>3.2360000000000002</v>
      </c>
      <c r="EQ5" s="212">
        <f t="shared" si="14"/>
        <v>3.2360000000000002</v>
      </c>
      <c r="ER5" s="212">
        <f t="shared" si="14"/>
        <v>3.2360000000000002</v>
      </c>
      <c r="ES5" s="212">
        <f t="shared" si="14"/>
        <v>3.2360000000000002</v>
      </c>
      <c r="ET5" s="212">
        <f t="shared" si="14"/>
        <v>3.2360000000000002</v>
      </c>
      <c r="EU5" s="212">
        <f t="shared" si="14"/>
        <v>3.2360000000000002</v>
      </c>
      <c r="EV5" s="212">
        <f t="shared" si="14"/>
        <v>3.2360000000000002</v>
      </c>
      <c r="EW5" s="212">
        <f t="shared" si="14"/>
        <v>3.2360000000000002</v>
      </c>
      <c r="EX5" s="212">
        <f t="shared" si="14"/>
        <v>3.2360000000000002</v>
      </c>
      <c r="EY5" s="212">
        <f t="shared" si="14"/>
        <v>3.2360000000000002</v>
      </c>
      <c r="EZ5" s="212">
        <f t="shared" si="14"/>
        <v>3.2360000000000002</v>
      </c>
      <c r="FA5" s="212">
        <f t="shared" si="14"/>
        <v>3.2360000000000002</v>
      </c>
      <c r="FB5" s="212">
        <f t="shared" si="14"/>
        <v>3.2360000000000002</v>
      </c>
      <c r="FC5" s="212">
        <f t="shared" si="14"/>
        <v>3.2360000000000002</v>
      </c>
      <c r="FD5" s="212">
        <f t="shared" si="14"/>
        <v>3.2360000000000002</v>
      </c>
      <c r="FE5" s="212">
        <f t="shared" si="14"/>
        <v>3.2360000000000002</v>
      </c>
      <c r="FF5" s="212">
        <f t="shared" si="14"/>
        <v>3.2360000000000002</v>
      </c>
      <c r="FG5" s="212">
        <f t="shared" si="14"/>
        <v>3.2360000000000002</v>
      </c>
      <c r="FH5" s="212">
        <f t="shared" si="14"/>
        <v>3.2360000000000002</v>
      </c>
      <c r="FI5" s="212">
        <f t="shared" si="14"/>
        <v>3.2360000000000002</v>
      </c>
      <c r="FJ5" s="212">
        <f t="shared" si="14"/>
        <v>3.2360000000000002</v>
      </c>
      <c r="FK5" s="212">
        <f t="shared" si="14"/>
        <v>3.2360000000000002</v>
      </c>
      <c r="FL5" s="212">
        <f t="shared" si="14"/>
        <v>3.2360000000000002</v>
      </c>
      <c r="FM5" s="212">
        <f t="shared" si="14"/>
        <v>3.2360000000000002</v>
      </c>
      <c r="FN5" s="212">
        <f t="shared" si="14"/>
        <v>3.2360000000000002</v>
      </c>
      <c r="FO5" s="212">
        <f t="shared" si="14"/>
        <v>3.2360000000000002</v>
      </c>
      <c r="FP5" s="212">
        <f t="shared" si="14"/>
        <v>3.2360000000000002</v>
      </c>
      <c r="FQ5" s="212">
        <f t="shared" si="14"/>
        <v>3.2360000000000002</v>
      </c>
      <c r="FR5" s="212">
        <f t="shared" si="14"/>
        <v>3.2360000000000002</v>
      </c>
      <c r="FS5" s="212">
        <f t="shared" si="14"/>
        <v>3.2360000000000002</v>
      </c>
      <c r="FT5" s="212">
        <f t="shared" si="14"/>
        <v>3.2360000000000002</v>
      </c>
      <c r="FU5" s="212">
        <f t="shared" si="14"/>
        <v>3.2360000000000002</v>
      </c>
      <c r="FV5" s="212">
        <f t="shared" si="14"/>
        <v>3.2360000000000002</v>
      </c>
      <c r="FW5" s="212">
        <f t="shared" si="14"/>
        <v>3.2360000000000002</v>
      </c>
      <c r="FX5" s="212">
        <f t="shared" si="14"/>
        <v>3.2360000000000002</v>
      </c>
      <c r="FY5" s="212">
        <f t="shared" si="14"/>
        <v>3.2360000000000002</v>
      </c>
      <c r="FZ5" s="212">
        <f t="shared" si="14"/>
        <v>3.2360000000000002</v>
      </c>
      <c r="GA5" s="212">
        <f t="shared" si="14"/>
        <v>3.2360000000000002</v>
      </c>
      <c r="GB5" s="212">
        <f t="shared" si="14"/>
        <v>3.2360000000000002</v>
      </c>
      <c r="GC5" s="212">
        <f t="shared" si="14"/>
        <v>3.2360000000000002</v>
      </c>
      <c r="GD5" s="212">
        <f t="shared" si="14"/>
        <v>3.2360000000000002</v>
      </c>
      <c r="GE5" s="212">
        <f t="shared" si="14"/>
        <v>3.2360000000000002</v>
      </c>
      <c r="GF5" s="212">
        <f t="shared" si="14"/>
        <v>3.2360000000000002</v>
      </c>
      <c r="GG5" s="212">
        <f t="shared" si="14"/>
        <v>3.2360000000000002</v>
      </c>
      <c r="GH5" s="212">
        <f t="shared" si="14"/>
        <v>3.2360000000000002</v>
      </c>
      <c r="GI5" s="212">
        <f t="shared" si="14"/>
        <v>3.2360000000000002</v>
      </c>
      <c r="GJ5" s="212">
        <f t="shared" si="14"/>
        <v>3.2360000000000002</v>
      </c>
      <c r="GK5" s="212">
        <f t="shared" si="14"/>
        <v>3.2360000000000002</v>
      </c>
      <c r="GL5" s="212">
        <f t="shared" si="14"/>
        <v>3.2360000000000002</v>
      </c>
      <c r="GM5" s="212">
        <f t="shared" si="14"/>
        <v>3.2360000000000002</v>
      </c>
      <c r="GN5" s="212">
        <f t="shared" si="14"/>
        <v>3.2360000000000002</v>
      </c>
      <c r="GO5" s="212">
        <f t="shared" si="14"/>
        <v>3.2360000000000002</v>
      </c>
      <c r="GP5" s="212">
        <f t="shared" si="14"/>
        <v>3.2360000000000002</v>
      </c>
      <c r="GQ5" s="212">
        <f t="shared" si="14"/>
        <v>3.2360000000000002</v>
      </c>
      <c r="GR5" s="212">
        <f t="shared" si="14"/>
        <v>3.2360000000000002</v>
      </c>
      <c r="GS5" s="212">
        <f t="shared" ref="GS5:JD5" si="15">+GR5</f>
        <v>3.2360000000000002</v>
      </c>
      <c r="GT5" s="212">
        <f t="shared" si="15"/>
        <v>3.2360000000000002</v>
      </c>
      <c r="GU5" s="212">
        <f t="shared" si="15"/>
        <v>3.2360000000000002</v>
      </c>
      <c r="GV5" s="212">
        <f t="shared" si="15"/>
        <v>3.2360000000000002</v>
      </c>
      <c r="GW5" s="212">
        <f t="shared" si="15"/>
        <v>3.2360000000000002</v>
      </c>
      <c r="GX5" s="212">
        <f t="shared" si="15"/>
        <v>3.2360000000000002</v>
      </c>
      <c r="GY5" s="212">
        <f>+GX5</f>
        <v>3.2360000000000002</v>
      </c>
      <c r="GZ5" s="212">
        <f t="shared" si="15"/>
        <v>3.2360000000000002</v>
      </c>
      <c r="HA5" s="212">
        <f t="shared" si="15"/>
        <v>3.2360000000000002</v>
      </c>
      <c r="HB5" s="212">
        <v>3.2770000000000001</v>
      </c>
      <c r="HC5" s="212">
        <f t="shared" si="15"/>
        <v>3.2770000000000001</v>
      </c>
      <c r="HD5" s="212">
        <f t="shared" si="15"/>
        <v>3.2770000000000001</v>
      </c>
      <c r="HE5" s="212">
        <f t="shared" si="15"/>
        <v>3.2770000000000001</v>
      </c>
      <c r="HF5" s="212">
        <f t="shared" si="15"/>
        <v>3.2770000000000001</v>
      </c>
      <c r="HG5" s="212">
        <f t="shared" si="15"/>
        <v>3.2770000000000001</v>
      </c>
      <c r="HH5" s="212">
        <f t="shared" si="15"/>
        <v>3.2770000000000001</v>
      </c>
      <c r="HI5" s="212">
        <f t="shared" si="15"/>
        <v>3.2770000000000001</v>
      </c>
      <c r="HJ5" s="212">
        <f t="shared" si="15"/>
        <v>3.2770000000000001</v>
      </c>
      <c r="HK5" s="212">
        <f t="shared" si="15"/>
        <v>3.2770000000000001</v>
      </c>
      <c r="HL5" s="212">
        <f t="shared" si="15"/>
        <v>3.2770000000000001</v>
      </c>
      <c r="HM5" s="212">
        <f t="shared" si="15"/>
        <v>3.2770000000000001</v>
      </c>
      <c r="HN5" s="212">
        <f t="shared" si="15"/>
        <v>3.2770000000000001</v>
      </c>
      <c r="HO5" s="212">
        <f t="shared" si="15"/>
        <v>3.2770000000000001</v>
      </c>
      <c r="HP5" s="212">
        <f t="shared" si="15"/>
        <v>3.2770000000000001</v>
      </c>
      <c r="HQ5" s="212">
        <f t="shared" si="15"/>
        <v>3.2770000000000001</v>
      </c>
      <c r="HR5" s="212">
        <f t="shared" si="15"/>
        <v>3.2770000000000001</v>
      </c>
      <c r="HS5" s="212">
        <f t="shared" si="15"/>
        <v>3.2770000000000001</v>
      </c>
      <c r="HT5" s="212">
        <f t="shared" si="15"/>
        <v>3.2770000000000001</v>
      </c>
      <c r="HU5" s="212">
        <f t="shared" si="15"/>
        <v>3.2770000000000001</v>
      </c>
      <c r="HV5" s="212">
        <f t="shared" si="15"/>
        <v>3.2770000000000001</v>
      </c>
      <c r="HW5" s="212">
        <f t="shared" si="15"/>
        <v>3.2770000000000001</v>
      </c>
      <c r="HX5" s="212">
        <f t="shared" si="15"/>
        <v>3.2770000000000001</v>
      </c>
      <c r="HY5" s="212">
        <f t="shared" si="15"/>
        <v>3.2770000000000001</v>
      </c>
      <c r="HZ5" s="212">
        <f t="shared" si="15"/>
        <v>3.2770000000000001</v>
      </c>
      <c r="IA5" s="212">
        <f t="shared" si="15"/>
        <v>3.2770000000000001</v>
      </c>
      <c r="IB5" s="212">
        <f t="shared" si="15"/>
        <v>3.2770000000000001</v>
      </c>
      <c r="IC5" s="212">
        <f t="shared" si="15"/>
        <v>3.2770000000000001</v>
      </c>
      <c r="ID5" s="212">
        <f t="shared" si="15"/>
        <v>3.2770000000000001</v>
      </c>
      <c r="IE5" s="212">
        <f t="shared" si="15"/>
        <v>3.2770000000000001</v>
      </c>
      <c r="IF5" s="212">
        <f t="shared" si="15"/>
        <v>3.2770000000000001</v>
      </c>
      <c r="IG5" s="212">
        <f t="shared" si="15"/>
        <v>3.2770000000000001</v>
      </c>
      <c r="IH5" s="212">
        <f t="shared" si="15"/>
        <v>3.2770000000000001</v>
      </c>
      <c r="II5" s="212">
        <f t="shared" si="15"/>
        <v>3.2770000000000001</v>
      </c>
      <c r="IJ5" s="212">
        <f t="shared" si="15"/>
        <v>3.2770000000000001</v>
      </c>
      <c r="IK5" s="212">
        <f t="shared" si="15"/>
        <v>3.2770000000000001</v>
      </c>
      <c r="IL5" s="212">
        <f t="shared" si="15"/>
        <v>3.2770000000000001</v>
      </c>
      <c r="IM5" s="212">
        <f t="shared" si="15"/>
        <v>3.2770000000000001</v>
      </c>
      <c r="IN5" s="212">
        <f t="shared" si="15"/>
        <v>3.2770000000000001</v>
      </c>
      <c r="IO5" s="212">
        <f t="shared" si="15"/>
        <v>3.2770000000000001</v>
      </c>
      <c r="IP5" s="212">
        <f t="shared" si="15"/>
        <v>3.2770000000000001</v>
      </c>
      <c r="IQ5" s="212">
        <f t="shared" si="15"/>
        <v>3.2770000000000001</v>
      </c>
      <c r="IR5" s="212">
        <f t="shared" si="15"/>
        <v>3.2770000000000001</v>
      </c>
      <c r="IS5" s="212">
        <f t="shared" si="15"/>
        <v>3.2770000000000001</v>
      </c>
      <c r="IT5" s="212">
        <f t="shared" si="15"/>
        <v>3.2770000000000001</v>
      </c>
      <c r="IU5" s="212">
        <f t="shared" si="15"/>
        <v>3.2770000000000001</v>
      </c>
      <c r="IV5" s="212">
        <f t="shared" si="15"/>
        <v>3.2770000000000001</v>
      </c>
      <c r="IW5" s="212">
        <f t="shared" si="15"/>
        <v>3.2770000000000001</v>
      </c>
      <c r="IX5" s="212">
        <f t="shared" si="15"/>
        <v>3.2770000000000001</v>
      </c>
      <c r="IY5" s="212">
        <f t="shared" si="15"/>
        <v>3.2770000000000001</v>
      </c>
      <c r="IZ5" s="212">
        <f t="shared" si="15"/>
        <v>3.2770000000000001</v>
      </c>
      <c r="JA5" s="212">
        <f t="shared" si="15"/>
        <v>3.2770000000000001</v>
      </c>
      <c r="JB5" s="212">
        <f t="shared" si="15"/>
        <v>3.2770000000000001</v>
      </c>
      <c r="JC5" s="212">
        <f t="shared" si="15"/>
        <v>3.2770000000000001</v>
      </c>
      <c r="JD5" s="212">
        <f t="shared" si="15"/>
        <v>3.2770000000000001</v>
      </c>
      <c r="JE5" s="212">
        <f t="shared" ref="JE5:LP5" si="16">+JD5</f>
        <v>3.2770000000000001</v>
      </c>
      <c r="JF5" s="212">
        <f t="shared" si="16"/>
        <v>3.2770000000000001</v>
      </c>
      <c r="JG5" s="212">
        <f t="shared" si="16"/>
        <v>3.2770000000000001</v>
      </c>
      <c r="JH5" s="212">
        <f t="shared" si="16"/>
        <v>3.2770000000000001</v>
      </c>
      <c r="JI5" s="212">
        <f t="shared" si="16"/>
        <v>3.2770000000000001</v>
      </c>
      <c r="JJ5" s="212">
        <f t="shared" si="16"/>
        <v>3.2770000000000001</v>
      </c>
      <c r="JK5" s="212">
        <f t="shared" si="16"/>
        <v>3.2770000000000001</v>
      </c>
      <c r="JL5" s="212">
        <f t="shared" si="16"/>
        <v>3.2770000000000001</v>
      </c>
      <c r="JM5" s="212">
        <f t="shared" si="16"/>
        <v>3.2770000000000001</v>
      </c>
      <c r="JN5" s="212">
        <f t="shared" si="16"/>
        <v>3.2770000000000001</v>
      </c>
      <c r="JO5" s="212">
        <f t="shared" si="16"/>
        <v>3.2770000000000001</v>
      </c>
      <c r="JP5" s="212">
        <f t="shared" si="16"/>
        <v>3.2770000000000001</v>
      </c>
      <c r="JQ5" s="212">
        <f t="shared" si="16"/>
        <v>3.2770000000000001</v>
      </c>
      <c r="JR5" s="212">
        <f t="shared" si="16"/>
        <v>3.2770000000000001</v>
      </c>
      <c r="JS5" s="212">
        <f t="shared" si="16"/>
        <v>3.2770000000000001</v>
      </c>
      <c r="JT5" s="212">
        <f t="shared" si="16"/>
        <v>3.2770000000000001</v>
      </c>
      <c r="JU5" s="212">
        <f t="shared" si="16"/>
        <v>3.2770000000000001</v>
      </c>
      <c r="JV5" s="212">
        <f t="shared" si="16"/>
        <v>3.2770000000000001</v>
      </c>
      <c r="JW5" s="212">
        <f t="shared" si="16"/>
        <v>3.2770000000000001</v>
      </c>
      <c r="JX5" s="212">
        <f t="shared" si="16"/>
        <v>3.2770000000000001</v>
      </c>
      <c r="JY5" s="212">
        <f t="shared" si="16"/>
        <v>3.2770000000000001</v>
      </c>
      <c r="JZ5" s="212">
        <f t="shared" si="16"/>
        <v>3.2770000000000001</v>
      </c>
      <c r="KA5" s="212">
        <f t="shared" si="16"/>
        <v>3.2770000000000001</v>
      </c>
      <c r="KB5" s="212">
        <f t="shared" si="16"/>
        <v>3.2770000000000001</v>
      </c>
      <c r="KC5" s="212">
        <f t="shared" si="16"/>
        <v>3.2770000000000001</v>
      </c>
      <c r="KD5" s="212">
        <f t="shared" si="16"/>
        <v>3.2770000000000001</v>
      </c>
      <c r="KE5" s="212">
        <f t="shared" si="16"/>
        <v>3.2770000000000001</v>
      </c>
      <c r="KF5" s="212">
        <f t="shared" si="16"/>
        <v>3.2770000000000001</v>
      </c>
      <c r="KG5" s="212">
        <f t="shared" si="16"/>
        <v>3.2770000000000001</v>
      </c>
      <c r="KH5" s="212">
        <f t="shared" si="16"/>
        <v>3.2770000000000001</v>
      </c>
      <c r="KI5" s="212">
        <f t="shared" si="16"/>
        <v>3.2770000000000001</v>
      </c>
      <c r="KJ5" s="212">
        <f t="shared" si="16"/>
        <v>3.2770000000000001</v>
      </c>
      <c r="KK5" s="212">
        <f t="shared" si="16"/>
        <v>3.2770000000000001</v>
      </c>
      <c r="KL5" s="212">
        <f t="shared" si="16"/>
        <v>3.2770000000000001</v>
      </c>
      <c r="KM5" s="212">
        <f t="shared" si="16"/>
        <v>3.2770000000000001</v>
      </c>
      <c r="KN5" s="212">
        <f t="shared" si="16"/>
        <v>3.2770000000000001</v>
      </c>
      <c r="KO5" s="212">
        <f t="shared" si="16"/>
        <v>3.2770000000000001</v>
      </c>
      <c r="KP5" s="212">
        <f t="shared" si="16"/>
        <v>3.2770000000000001</v>
      </c>
      <c r="KQ5" s="212">
        <f t="shared" si="16"/>
        <v>3.2770000000000001</v>
      </c>
      <c r="KR5" s="212">
        <f t="shared" si="16"/>
        <v>3.2770000000000001</v>
      </c>
      <c r="KS5" s="212">
        <f t="shared" si="16"/>
        <v>3.2770000000000001</v>
      </c>
      <c r="KT5" s="212">
        <f t="shared" si="16"/>
        <v>3.2770000000000001</v>
      </c>
      <c r="KU5" s="212">
        <f t="shared" si="16"/>
        <v>3.2770000000000001</v>
      </c>
      <c r="KV5" s="212">
        <f t="shared" si="16"/>
        <v>3.2770000000000001</v>
      </c>
      <c r="KW5" s="212">
        <f t="shared" si="16"/>
        <v>3.2770000000000001</v>
      </c>
      <c r="KX5" s="212">
        <f t="shared" si="16"/>
        <v>3.2770000000000001</v>
      </c>
      <c r="KY5" s="212">
        <f t="shared" si="16"/>
        <v>3.2770000000000001</v>
      </c>
      <c r="KZ5" s="212">
        <f t="shared" si="16"/>
        <v>3.2770000000000001</v>
      </c>
      <c r="LA5" s="212">
        <f t="shared" si="16"/>
        <v>3.2770000000000001</v>
      </c>
      <c r="LB5" s="212">
        <f t="shared" si="16"/>
        <v>3.2770000000000001</v>
      </c>
      <c r="LC5" s="212">
        <f t="shared" si="16"/>
        <v>3.2770000000000001</v>
      </c>
      <c r="LD5" s="212">
        <f t="shared" si="16"/>
        <v>3.2770000000000001</v>
      </c>
      <c r="LE5" s="212">
        <f t="shared" si="16"/>
        <v>3.2770000000000001</v>
      </c>
      <c r="LF5" s="212">
        <f t="shared" si="16"/>
        <v>3.2770000000000001</v>
      </c>
      <c r="LG5" s="212">
        <f t="shared" si="16"/>
        <v>3.2770000000000001</v>
      </c>
      <c r="LH5" s="212">
        <f t="shared" si="16"/>
        <v>3.2770000000000001</v>
      </c>
      <c r="LI5" s="212">
        <f t="shared" si="16"/>
        <v>3.2770000000000001</v>
      </c>
      <c r="LJ5" s="212">
        <f t="shared" si="16"/>
        <v>3.2770000000000001</v>
      </c>
      <c r="LK5" s="212">
        <f t="shared" si="16"/>
        <v>3.2770000000000001</v>
      </c>
      <c r="LL5" s="212">
        <f t="shared" si="16"/>
        <v>3.2770000000000001</v>
      </c>
      <c r="LM5" s="212">
        <f t="shared" si="16"/>
        <v>3.2770000000000001</v>
      </c>
      <c r="LN5" s="212">
        <f t="shared" si="16"/>
        <v>3.2770000000000001</v>
      </c>
      <c r="LO5" s="212">
        <f t="shared" si="16"/>
        <v>3.2770000000000001</v>
      </c>
      <c r="LP5" s="212">
        <f t="shared" si="16"/>
        <v>3.2770000000000001</v>
      </c>
      <c r="LQ5" s="212">
        <f t="shared" ref="LQ5:NF5" si="17">+LP5</f>
        <v>3.2770000000000001</v>
      </c>
      <c r="LR5" s="212">
        <f t="shared" si="17"/>
        <v>3.2770000000000001</v>
      </c>
      <c r="LS5" s="212">
        <f t="shared" si="17"/>
        <v>3.2770000000000001</v>
      </c>
      <c r="LT5" s="212">
        <f t="shared" si="17"/>
        <v>3.2770000000000001</v>
      </c>
      <c r="LU5" s="212">
        <f t="shared" si="17"/>
        <v>3.2770000000000001</v>
      </c>
      <c r="LV5" s="212">
        <f t="shared" si="17"/>
        <v>3.2770000000000001</v>
      </c>
      <c r="LW5" s="212">
        <f t="shared" si="17"/>
        <v>3.2770000000000001</v>
      </c>
      <c r="LX5" s="212">
        <f t="shared" si="17"/>
        <v>3.2770000000000001</v>
      </c>
      <c r="LY5" s="212">
        <f t="shared" si="17"/>
        <v>3.2770000000000001</v>
      </c>
      <c r="LZ5" s="212">
        <f t="shared" si="17"/>
        <v>3.2770000000000001</v>
      </c>
      <c r="MA5" s="212">
        <f t="shared" si="17"/>
        <v>3.2770000000000001</v>
      </c>
      <c r="MB5" s="212">
        <f t="shared" si="17"/>
        <v>3.2770000000000001</v>
      </c>
      <c r="MC5" s="212">
        <f t="shared" si="17"/>
        <v>3.2770000000000001</v>
      </c>
      <c r="MD5" s="212">
        <f t="shared" si="17"/>
        <v>3.2770000000000001</v>
      </c>
      <c r="ME5" s="212">
        <f t="shared" si="17"/>
        <v>3.2770000000000001</v>
      </c>
      <c r="MF5" s="212">
        <f t="shared" si="17"/>
        <v>3.2770000000000001</v>
      </c>
      <c r="MG5" s="212">
        <f t="shared" si="17"/>
        <v>3.2770000000000001</v>
      </c>
      <c r="MH5" s="212">
        <f t="shared" si="17"/>
        <v>3.2770000000000001</v>
      </c>
      <c r="MI5" s="212">
        <f t="shared" si="17"/>
        <v>3.2770000000000001</v>
      </c>
      <c r="MJ5" s="212">
        <f t="shared" si="17"/>
        <v>3.2770000000000001</v>
      </c>
      <c r="MK5" s="212">
        <f t="shared" si="17"/>
        <v>3.2770000000000001</v>
      </c>
      <c r="ML5" s="212">
        <f t="shared" si="17"/>
        <v>3.2770000000000001</v>
      </c>
      <c r="MM5" s="212">
        <f t="shared" si="17"/>
        <v>3.2770000000000001</v>
      </c>
      <c r="MN5" s="212">
        <f t="shared" si="17"/>
        <v>3.2770000000000001</v>
      </c>
      <c r="MO5" s="212">
        <f t="shared" si="17"/>
        <v>3.2770000000000001</v>
      </c>
      <c r="MP5" s="212">
        <f t="shared" si="17"/>
        <v>3.2770000000000001</v>
      </c>
      <c r="MQ5" s="212">
        <f t="shared" si="17"/>
        <v>3.2770000000000001</v>
      </c>
      <c r="MR5" s="212">
        <f t="shared" si="17"/>
        <v>3.2770000000000001</v>
      </c>
      <c r="MS5" s="212">
        <f t="shared" si="17"/>
        <v>3.2770000000000001</v>
      </c>
      <c r="MT5" s="212">
        <f t="shared" si="17"/>
        <v>3.2770000000000001</v>
      </c>
      <c r="MU5" s="212">
        <f t="shared" si="17"/>
        <v>3.2770000000000001</v>
      </c>
      <c r="MV5" s="212">
        <f t="shared" si="17"/>
        <v>3.2770000000000001</v>
      </c>
      <c r="MW5" s="212">
        <f t="shared" si="17"/>
        <v>3.2770000000000001</v>
      </c>
      <c r="MX5" s="212">
        <f t="shared" si="17"/>
        <v>3.2770000000000001</v>
      </c>
      <c r="MY5" s="212">
        <f t="shared" si="17"/>
        <v>3.2770000000000001</v>
      </c>
      <c r="MZ5" s="212">
        <f t="shared" si="17"/>
        <v>3.2770000000000001</v>
      </c>
      <c r="NA5" s="212">
        <f t="shared" si="17"/>
        <v>3.2770000000000001</v>
      </c>
      <c r="NB5" s="212">
        <f t="shared" si="17"/>
        <v>3.2770000000000001</v>
      </c>
      <c r="NC5" s="212">
        <f t="shared" si="17"/>
        <v>3.2770000000000001</v>
      </c>
      <c r="ND5" s="212">
        <f t="shared" si="17"/>
        <v>3.2770000000000001</v>
      </c>
      <c r="NE5" s="212">
        <f t="shared" si="17"/>
        <v>3.2770000000000001</v>
      </c>
      <c r="NF5" s="212">
        <f t="shared" si="17"/>
        <v>3.2770000000000001</v>
      </c>
    </row>
    <row r="6" spans="1:370">
      <c r="A6" s="447" t="s">
        <v>290</v>
      </c>
      <c r="B6" s="447"/>
      <c r="C6" s="213"/>
      <c r="D6" s="213"/>
      <c r="E6" s="214"/>
      <c r="F6" s="215"/>
      <c r="G6" s="215"/>
      <c r="H6" s="215"/>
      <c r="I6" s="215"/>
      <c r="J6" s="215"/>
      <c r="K6" s="215"/>
      <c r="L6" s="215"/>
      <c r="M6" s="215"/>
      <c r="N6" s="215"/>
      <c r="O6" s="215"/>
      <c r="P6" s="215"/>
      <c r="Q6" s="215"/>
      <c r="R6" s="215"/>
      <c r="S6" s="215"/>
      <c r="T6" s="215"/>
      <c r="U6" s="215"/>
      <c r="V6" s="215"/>
      <c r="W6" s="215"/>
      <c r="X6" s="215"/>
      <c r="Y6" s="215"/>
      <c r="Z6" s="215"/>
      <c r="AA6" s="215"/>
      <c r="AB6" s="215"/>
      <c r="AC6" s="215"/>
      <c r="AD6" s="215"/>
      <c r="AE6" s="215"/>
      <c r="AF6" s="215"/>
      <c r="AG6" s="215"/>
      <c r="AH6" s="215"/>
      <c r="AI6" s="215"/>
      <c r="AJ6" s="215"/>
      <c r="AK6" s="215"/>
      <c r="AL6" s="215"/>
      <c r="AM6" s="215"/>
      <c r="AN6" s="215"/>
      <c r="AO6" s="215"/>
      <c r="AP6" s="215"/>
      <c r="AQ6" s="215"/>
      <c r="AR6" s="215"/>
      <c r="AS6" s="215"/>
      <c r="AT6" s="215"/>
      <c r="AU6" s="215"/>
      <c r="AV6" s="215"/>
      <c r="AW6" s="215"/>
      <c r="AX6" s="215"/>
      <c r="AY6" s="215"/>
      <c r="AZ6" s="215"/>
      <c r="BA6" s="215"/>
      <c r="BB6" s="215"/>
      <c r="BC6" s="215"/>
      <c r="BD6" s="215"/>
      <c r="BE6" s="215"/>
      <c r="BF6" s="215"/>
      <c r="BG6" s="215"/>
      <c r="BH6" s="215"/>
      <c r="BI6" s="215"/>
      <c r="BJ6" s="215"/>
      <c r="BK6" s="215"/>
      <c r="BL6" s="215"/>
      <c r="BM6" s="215"/>
      <c r="BN6" s="215"/>
      <c r="BO6" s="215"/>
      <c r="BP6" s="215"/>
      <c r="BQ6" s="215"/>
      <c r="BR6" s="215"/>
      <c r="BS6" s="215"/>
      <c r="BT6" s="215"/>
      <c r="BU6" s="215"/>
      <c r="BV6" s="215"/>
      <c r="BW6" s="215"/>
      <c r="BX6" s="215"/>
      <c r="BY6" s="215"/>
      <c r="BZ6" s="215"/>
      <c r="CA6" s="215"/>
      <c r="CB6" s="215"/>
      <c r="CC6" s="215"/>
      <c r="CD6" s="215"/>
      <c r="CE6" s="215"/>
      <c r="CF6" s="215"/>
      <c r="CG6" s="215"/>
      <c r="CH6" s="215"/>
      <c r="CI6" s="215"/>
      <c r="CJ6" s="215"/>
      <c r="CK6" s="215"/>
      <c r="CL6" s="215"/>
      <c r="CM6" s="215"/>
      <c r="CN6" s="215"/>
      <c r="CO6" s="215"/>
      <c r="CP6" s="215"/>
      <c r="CQ6" s="215"/>
      <c r="CR6" s="215"/>
      <c r="CS6" s="215"/>
      <c r="CT6" s="215"/>
      <c r="CU6" s="215"/>
      <c r="CV6" s="215"/>
      <c r="CW6" s="215"/>
      <c r="CX6" s="215"/>
      <c r="CY6" s="215"/>
      <c r="CZ6" s="215"/>
      <c r="DA6" s="215"/>
      <c r="DB6" s="215"/>
      <c r="DC6" s="215"/>
      <c r="DD6" s="215"/>
      <c r="DE6" s="215"/>
      <c r="DF6" s="215"/>
      <c r="DG6" s="215"/>
      <c r="DH6" s="215"/>
      <c r="DI6" s="215"/>
      <c r="DJ6" s="215"/>
      <c r="DK6" s="215"/>
      <c r="DL6" s="215"/>
      <c r="DM6" s="215"/>
      <c r="DN6" s="215"/>
      <c r="DO6" s="215"/>
      <c r="DP6" s="215"/>
      <c r="DQ6" s="215"/>
      <c r="DR6" s="215"/>
      <c r="DS6" s="215"/>
      <c r="DT6" s="215"/>
      <c r="DU6" s="215"/>
      <c r="DV6" s="215"/>
      <c r="DW6" s="215"/>
      <c r="DX6" s="215"/>
      <c r="DY6" s="215"/>
      <c r="DZ6" s="215"/>
      <c r="EA6" s="215"/>
      <c r="EB6" s="215"/>
      <c r="EC6" s="215"/>
      <c r="ED6" s="215"/>
      <c r="EE6" s="215"/>
      <c r="EF6" s="215"/>
      <c r="EG6" s="215"/>
      <c r="EH6" s="215"/>
      <c r="EI6" s="215"/>
      <c r="EJ6" s="215"/>
      <c r="EK6" s="215"/>
      <c r="EL6" s="215"/>
      <c r="EM6" s="215"/>
      <c r="EN6" s="215"/>
      <c r="EO6" s="215"/>
      <c r="EP6" s="215"/>
      <c r="EQ6" s="215"/>
      <c r="ER6" s="215"/>
      <c r="ES6" s="215"/>
      <c r="ET6" s="215"/>
      <c r="EU6" s="215"/>
      <c r="EV6" s="215"/>
      <c r="EW6" s="215"/>
      <c r="EX6" s="215"/>
      <c r="EY6" s="215"/>
      <c r="EZ6" s="215"/>
      <c r="FA6" s="215"/>
      <c r="FB6" s="215"/>
      <c r="FC6" s="215"/>
      <c r="FD6" s="215"/>
      <c r="FE6" s="215"/>
      <c r="FF6" s="215"/>
      <c r="FG6" s="215"/>
      <c r="FH6" s="215"/>
      <c r="FI6" s="215"/>
      <c r="FJ6" s="215"/>
      <c r="FK6" s="215"/>
      <c r="FL6" s="215"/>
      <c r="FM6" s="215"/>
      <c r="FN6" s="215"/>
      <c r="FO6" s="215"/>
      <c r="FP6" s="215"/>
      <c r="FQ6" s="215"/>
      <c r="FR6" s="215"/>
      <c r="FS6" s="215"/>
      <c r="FT6" s="215"/>
      <c r="FU6" s="215"/>
      <c r="FV6" s="215"/>
      <c r="FW6" s="215"/>
      <c r="FX6" s="215"/>
      <c r="FY6" s="215"/>
      <c r="FZ6" s="215"/>
      <c r="GA6" s="215"/>
      <c r="GB6" s="215"/>
      <c r="GC6" s="215"/>
      <c r="GD6" s="215"/>
      <c r="GE6" s="215"/>
      <c r="GF6" s="215"/>
      <c r="GG6" s="215"/>
      <c r="GH6" s="215"/>
      <c r="GI6" s="215"/>
      <c r="GJ6" s="215"/>
      <c r="GK6" s="215"/>
      <c r="GL6" s="215"/>
      <c r="GM6" s="215"/>
      <c r="GN6" s="215"/>
      <c r="GO6" s="215"/>
      <c r="GP6" s="215"/>
      <c r="GQ6" s="215"/>
      <c r="GR6" s="215"/>
      <c r="GS6" s="215"/>
      <c r="GT6" s="215"/>
      <c r="GU6" s="215"/>
      <c r="GV6" s="215"/>
      <c r="GW6" s="215"/>
      <c r="GX6" s="215"/>
      <c r="GY6" s="215"/>
      <c r="GZ6" s="215"/>
      <c r="HA6" s="215"/>
      <c r="HB6" s="215"/>
      <c r="HC6" s="215"/>
      <c r="HD6" s="215"/>
      <c r="HE6" s="215"/>
      <c r="HF6" s="215"/>
      <c r="HG6" s="215"/>
      <c r="HH6" s="215"/>
      <c r="HI6" s="215"/>
      <c r="HJ6" s="215"/>
      <c r="HK6" s="215"/>
      <c r="HL6" s="215"/>
      <c r="HM6" s="215"/>
      <c r="HN6" s="215"/>
      <c r="HO6" s="215"/>
      <c r="HP6" s="215"/>
      <c r="HQ6" s="215"/>
      <c r="HR6" s="215"/>
      <c r="HS6" s="215"/>
      <c r="HT6" s="215"/>
      <c r="HU6" s="215"/>
      <c r="HV6" s="215"/>
      <c r="HW6" s="215"/>
      <c r="HX6" s="215"/>
      <c r="HY6" s="215"/>
      <c r="HZ6" s="215"/>
      <c r="IA6" s="215"/>
      <c r="IB6" s="215"/>
      <c r="IC6" s="215"/>
      <c r="ID6" s="215"/>
      <c r="IE6" s="215"/>
      <c r="IF6" s="215"/>
      <c r="IG6" s="215"/>
      <c r="IH6" s="215"/>
      <c r="II6" s="215"/>
      <c r="IJ6" s="215"/>
      <c r="IK6" s="215"/>
      <c r="IL6" s="215"/>
      <c r="IM6" s="215"/>
      <c r="IN6" s="215"/>
      <c r="IO6" s="215"/>
      <c r="IP6" s="215"/>
      <c r="IQ6" s="215"/>
      <c r="IR6" s="215"/>
      <c r="IS6" s="215"/>
      <c r="IT6" s="215"/>
      <c r="IU6" s="215"/>
      <c r="IV6" s="215"/>
      <c r="IW6" s="215"/>
      <c r="IX6" s="215"/>
      <c r="IY6" s="215"/>
      <c r="IZ6" s="215"/>
      <c r="JA6" s="215"/>
      <c r="JB6" s="215"/>
      <c r="JC6" s="215"/>
      <c r="JD6" s="215"/>
      <c r="JE6" s="215"/>
      <c r="JF6" s="215"/>
      <c r="JG6" s="215"/>
      <c r="JH6" s="215"/>
      <c r="JI6" s="215"/>
      <c r="JJ6" s="215"/>
      <c r="JK6" s="215"/>
      <c r="JL6" s="215"/>
      <c r="JM6" s="215"/>
      <c r="JN6" s="215"/>
      <c r="JO6" s="215"/>
      <c r="JP6" s="215"/>
      <c r="JQ6" s="215"/>
      <c r="JR6" s="215"/>
      <c r="JS6" s="215"/>
      <c r="JT6" s="215"/>
      <c r="JU6" s="215"/>
      <c r="JV6" s="215"/>
      <c r="JW6" s="215"/>
      <c r="JX6" s="215"/>
      <c r="JY6" s="215"/>
      <c r="JZ6" s="215"/>
      <c r="KA6" s="215"/>
      <c r="KB6" s="215"/>
      <c r="KC6" s="215"/>
      <c r="KD6" s="215"/>
      <c r="KE6" s="215"/>
      <c r="KF6" s="215"/>
      <c r="KG6" s="215"/>
      <c r="KH6" s="215"/>
      <c r="KI6" s="215"/>
      <c r="KJ6" s="215"/>
      <c r="KK6" s="215"/>
      <c r="KL6" s="215"/>
      <c r="KM6" s="215"/>
      <c r="KN6" s="215"/>
      <c r="KO6" s="215"/>
      <c r="KP6" s="215"/>
      <c r="KQ6" s="215"/>
      <c r="KR6" s="215"/>
      <c r="KS6" s="215"/>
      <c r="KT6" s="215"/>
      <c r="KU6" s="215"/>
      <c r="KV6" s="215"/>
      <c r="KW6" s="215"/>
      <c r="KX6" s="215"/>
      <c r="KY6" s="215"/>
      <c r="KZ6" s="215"/>
      <c r="LA6" s="215"/>
      <c r="LB6" s="215"/>
      <c r="LC6" s="215"/>
      <c r="LD6" s="215"/>
      <c r="LE6" s="215"/>
      <c r="LF6" s="215"/>
      <c r="LG6" s="215"/>
      <c r="LH6" s="215"/>
      <c r="LI6" s="215"/>
      <c r="LJ6" s="215"/>
      <c r="LK6" s="215"/>
      <c r="LL6" s="215"/>
      <c r="LM6" s="215"/>
      <c r="LN6" s="215"/>
      <c r="LO6" s="215"/>
      <c r="LP6" s="215"/>
      <c r="LQ6" s="215"/>
      <c r="LR6" s="215"/>
      <c r="LS6" s="215"/>
      <c r="LT6" s="215"/>
      <c r="LU6" s="215"/>
      <c r="LV6" s="215"/>
      <c r="LW6" s="215"/>
      <c r="LX6" s="215"/>
      <c r="LY6" s="215"/>
      <c r="LZ6" s="215"/>
      <c r="MA6" s="215"/>
      <c r="MB6" s="215"/>
      <c r="MC6" s="215"/>
      <c r="MD6" s="215"/>
      <c r="ME6" s="215"/>
      <c r="MF6" s="215"/>
      <c r="MG6" s="215"/>
      <c r="MH6" s="215"/>
      <c r="MI6" s="215"/>
      <c r="MJ6" s="215"/>
      <c r="MK6" s="215"/>
      <c r="ML6" s="215"/>
      <c r="MM6" s="215"/>
      <c r="MN6" s="215"/>
      <c r="MO6" s="215"/>
      <c r="MP6" s="215"/>
      <c r="MQ6" s="215"/>
      <c r="MR6" s="215"/>
      <c r="MS6" s="215"/>
      <c r="MT6" s="215"/>
      <c r="MU6" s="215"/>
      <c r="MV6" s="215"/>
      <c r="MW6" s="215"/>
      <c r="MX6" s="215"/>
      <c r="MY6" s="215"/>
      <c r="MZ6" s="215"/>
      <c r="NA6" s="215"/>
      <c r="NB6" s="215"/>
      <c r="NC6" s="215"/>
      <c r="ND6" s="215"/>
      <c r="NE6" s="215"/>
      <c r="NF6" s="215"/>
    </row>
    <row r="7" spans="1:370">
      <c r="A7" s="176" t="s">
        <v>40</v>
      </c>
      <c r="B7" s="177" t="str">
        <f t="shared" ref="B7:B16" si="18">REPLACE(MID(A7,1,8),3,1,0)</f>
        <v>11030103</v>
      </c>
      <c r="C7" s="216" t="s">
        <v>56</v>
      </c>
      <c r="D7" s="217" t="s">
        <v>53</v>
      </c>
      <c r="E7" s="218">
        <v>1401.16</v>
      </c>
      <c r="F7" s="218">
        <f>+E7</f>
        <v>1401.16</v>
      </c>
      <c r="G7" s="218">
        <f t="shared" ref="G7:AI7" si="19">+F7</f>
        <v>1401.16</v>
      </c>
      <c r="H7" s="218">
        <f t="shared" si="19"/>
        <v>1401.16</v>
      </c>
      <c r="I7" s="218">
        <f t="shared" si="19"/>
        <v>1401.16</v>
      </c>
      <c r="J7" s="218">
        <f t="shared" si="19"/>
        <v>1401.16</v>
      </c>
      <c r="K7" s="218">
        <f t="shared" si="19"/>
        <v>1401.16</v>
      </c>
      <c r="L7" s="218">
        <f t="shared" si="19"/>
        <v>1401.16</v>
      </c>
      <c r="M7" s="218">
        <f t="shared" si="19"/>
        <v>1401.16</v>
      </c>
      <c r="N7" s="218">
        <f t="shared" si="19"/>
        <v>1401.16</v>
      </c>
      <c r="O7" s="218">
        <f t="shared" si="19"/>
        <v>1401.16</v>
      </c>
      <c r="P7" s="218">
        <f t="shared" si="19"/>
        <v>1401.16</v>
      </c>
      <c r="Q7" s="218">
        <f t="shared" si="19"/>
        <v>1401.16</v>
      </c>
      <c r="R7" s="218">
        <f t="shared" si="19"/>
        <v>1401.16</v>
      </c>
      <c r="S7" s="218">
        <f t="shared" si="19"/>
        <v>1401.16</v>
      </c>
      <c r="T7" s="218">
        <f t="shared" si="19"/>
        <v>1401.16</v>
      </c>
      <c r="U7" s="218">
        <f t="shared" si="19"/>
        <v>1401.16</v>
      </c>
      <c r="V7" s="218">
        <f t="shared" si="19"/>
        <v>1401.16</v>
      </c>
      <c r="W7" s="218">
        <f t="shared" si="19"/>
        <v>1401.16</v>
      </c>
      <c r="X7" s="218">
        <f t="shared" si="19"/>
        <v>1401.16</v>
      </c>
      <c r="Y7" s="218">
        <f t="shared" si="19"/>
        <v>1401.16</v>
      </c>
      <c r="Z7" s="218">
        <f t="shared" si="19"/>
        <v>1401.16</v>
      </c>
      <c r="AA7" s="218">
        <f t="shared" si="19"/>
        <v>1401.16</v>
      </c>
      <c r="AB7" s="218">
        <f t="shared" si="19"/>
        <v>1401.16</v>
      </c>
      <c r="AC7" s="218">
        <f t="shared" si="19"/>
        <v>1401.16</v>
      </c>
      <c r="AD7" s="218">
        <f t="shared" si="19"/>
        <v>1401.16</v>
      </c>
      <c r="AE7" s="218">
        <f t="shared" si="19"/>
        <v>1401.16</v>
      </c>
      <c r="AF7" s="218">
        <f t="shared" si="19"/>
        <v>1401.16</v>
      </c>
      <c r="AG7" s="218">
        <f t="shared" si="19"/>
        <v>1401.16</v>
      </c>
      <c r="AH7" s="218">
        <f t="shared" si="19"/>
        <v>1401.16</v>
      </c>
      <c r="AI7" s="218">
        <f t="shared" si="19"/>
        <v>1401.16</v>
      </c>
      <c r="AJ7" s="218">
        <f>+AI7</f>
        <v>1401.16</v>
      </c>
      <c r="AK7" s="218">
        <f t="shared" ref="AK7:CV7" si="20">+AJ7</f>
        <v>1401.16</v>
      </c>
      <c r="AL7" s="218">
        <f t="shared" si="20"/>
        <v>1401.16</v>
      </c>
      <c r="AM7" s="218">
        <f t="shared" si="20"/>
        <v>1401.16</v>
      </c>
      <c r="AN7" s="218">
        <f t="shared" si="20"/>
        <v>1401.16</v>
      </c>
      <c r="AO7" s="218">
        <f t="shared" si="20"/>
        <v>1401.16</v>
      </c>
      <c r="AP7" s="218">
        <f t="shared" si="20"/>
        <v>1401.16</v>
      </c>
      <c r="AQ7" s="218">
        <f t="shared" si="20"/>
        <v>1401.16</v>
      </c>
      <c r="AR7" s="218">
        <f t="shared" si="20"/>
        <v>1401.16</v>
      </c>
      <c r="AS7" s="218">
        <f t="shared" si="20"/>
        <v>1401.16</v>
      </c>
      <c r="AT7" s="218">
        <f t="shared" si="20"/>
        <v>1401.16</v>
      </c>
      <c r="AU7" s="218">
        <f t="shared" si="20"/>
        <v>1401.16</v>
      </c>
      <c r="AV7" s="218">
        <f t="shared" si="20"/>
        <v>1401.16</v>
      </c>
      <c r="AW7" s="218">
        <f t="shared" si="20"/>
        <v>1401.16</v>
      </c>
      <c r="AX7" s="218">
        <f t="shared" si="20"/>
        <v>1401.16</v>
      </c>
      <c r="AY7" s="218">
        <f t="shared" si="20"/>
        <v>1401.16</v>
      </c>
      <c r="AZ7" s="218">
        <f t="shared" si="20"/>
        <v>1401.16</v>
      </c>
      <c r="BA7" s="218">
        <f t="shared" si="20"/>
        <v>1401.16</v>
      </c>
      <c r="BB7" s="218">
        <f t="shared" si="20"/>
        <v>1401.16</v>
      </c>
      <c r="BC7" s="218">
        <f t="shared" si="20"/>
        <v>1401.16</v>
      </c>
      <c r="BD7" s="218">
        <f t="shared" si="20"/>
        <v>1401.16</v>
      </c>
      <c r="BE7" s="218">
        <f t="shared" si="20"/>
        <v>1401.16</v>
      </c>
      <c r="BF7" s="218">
        <f t="shared" si="20"/>
        <v>1401.16</v>
      </c>
      <c r="BG7" s="218">
        <f t="shared" si="20"/>
        <v>1401.16</v>
      </c>
      <c r="BH7" s="218">
        <f t="shared" si="20"/>
        <v>1401.16</v>
      </c>
      <c r="BI7" s="218">
        <f t="shared" si="20"/>
        <v>1401.16</v>
      </c>
      <c r="BJ7" s="218">
        <f t="shared" si="20"/>
        <v>1401.16</v>
      </c>
      <c r="BK7" s="218">
        <f t="shared" si="20"/>
        <v>1401.16</v>
      </c>
      <c r="BL7" s="218">
        <f t="shared" si="20"/>
        <v>1401.16</v>
      </c>
      <c r="BM7" s="218">
        <f t="shared" si="20"/>
        <v>1401.16</v>
      </c>
      <c r="BN7" s="218">
        <f t="shared" si="20"/>
        <v>1401.16</v>
      </c>
      <c r="BO7" s="218">
        <f t="shared" si="20"/>
        <v>1401.16</v>
      </c>
      <c r="BP7" s="218">
        <f t="shared" si="20"/>
        <v>1401.16</v>
      </c>
      <c r="BQ7" s="218">
        <f t="shared" si="20"/>
        <v>1401.16</v>
      </c>
      <c r="BR7" s="218">
        <f t="shared" si="20"/>
        <v>1401.16</v>
      </c>
      <c r="BS7" s="218">
        <f t="shared" si="20"/>
        <v>1401.16</v>
      </c>
      <c r="BT7" s="218">
        <f t="shared" si="20"/>
        <v>1401.16</v>
      </c>
      <c r="BU7" s="218">
        <f t="shared" si="20"/>
        <v>1401.16</v>
      </c>
      <c r="BV7" s="218">
        <f t="shared" si="20"/>
        <v>1401.16</v>
      </c>
      <c r="BW7" s="218">
        <f t="shared" si="20"/>
        <v>1401.16</v>
      </c>
      <c r="BX7" s="218">
        <f t="shared" si="20"/>
        <v>1401.16</v>
      </c>
      <c r="BY7" s="218">
        <f t="shared" si="20"/>
        <v>1401.16</v>
      </c>
      <c r="BZ7" s="218">
        <f t="shared" si="20"/>
        <v>1401.16</v>
      </c>
      <c r="CA7" s="218">
        <f t="shared" si="20"/>
        <v>1401.16</v>
      </c>
      <c r="CB7" s="218">
        <f t="shared" si="20"/>
        <v>1401.16</v>
      </c>
      <c r="CC7" s="218">
        <f t="shared" si="20"/>
        <v>1401.16</v>
      </c>
      <c r="CD7" s="218">
        <f t="shared" si="20"/>
        <v>1401.16</v>
      </c>
      <c r="CE7" s="218">
        <f t="shared" si="20"/>
        <v>1401.16</v>
      </c>
      <c r="CF7" s="218">
        <f t="shared" si="20"/>
        <v>1401.16</v>
      </c>
      <c r="CG7" s="218">
        <f t="shared" si="20"/>
        <v>1401.16</v>
      </c>
      <c r="CH7" s="218">
        <f t="shared" si="20"/>
        <v>1401.16</v>
      </c>
      <c r="CI7" s="218">
        <f t="shared" si="20"/>
        <v>1401.16</v>
      </c>
      <c r="CJ7" s="218">
        <f t="shared" si="20"/>
        <v>1401.16</v>
      </c>
      <c r="CK7" s="218">
        <f t="shared" si="20"/>
        <v>1401.16</v>
      </c>
      <c r="CL7" s="218">
        <f t="shared" si="20"/>
        <v>1401.16</v>
      </c>
      <c r="CM7" s="218">
        <f t="shared" si="20"/>
        <v>1401.16</v>
      </c>
      <c r="CN7" s="218">
        <f t="shared" si="20"/>
        <v>1401.16</v>
      </c>
      <c r="CO7" s="218">
        <f t="shared" si="20"/>
        <v>1401.16</v>
      </c>
      <c r="CP7" s="218">
        <f t="shared" si="20"/>
        <v>1401.16</v>
      </c>
      <c r="CQ7" s="218">
        <f t="shared" si="20"/>
        <v>1401.16</v>
      </c>
      <c r="CR7" s="218">
        <f t="shared" si="20"/>
        <v>1401.16</v>
      </c>
      <c r="CS7" s="218">
        <f t="shared" si="20"/>
        <v>1401.16</v>
      </c>
      <c r="CT7" s="218">
        <f t="shared" si="20"/>
        <v>1401.16</v>
      </c>
      <c r="CU7" s="218">
        <f t="shared" si="20"/>
        <v>1401.16</v>
      </c>
      <c r="CV7" s="218">
        <f t="shared" si="20"/>
        <v>1401.16</v>
      </c>
      <c r="CW7" s="218">
        <f t="shared" ref="CW7:DL7" si="21">+CV7</f>
        <v>1401.16</v>
      </c>
      <c r="CX7" s="218">
        <f t="shared" si="21"/>
        <v>1401.16</v>
      </c>
      <c r="CY7" s="218">
        <f t="shared" si="21"/>
        <v>1401.16</v>
      </c>
      <c r="CZ7" s="218">
        <f t="shared" si="21"/>
        <v>1401.16</v>
      </c>
      <c r="DA7" s="218">
        <f t="shared" si="21"/>
        <v>1401.16</v>
      </c>
      <c r="DB7" s="218">
        <f t="shared" si="21"/>
        <v>1401.16</v>
      </c>
      <c r="DC7" s="218">
        <f t="shared" si="21"/>
        <v>1401.16</v>
      </c>
      <c r="DD7" s="218">
        <f t="shared" si="21"/>
        <v>1401.16</v>
      </c>
      <c r="DE7" s="218">
        <f t="shared" si="21"/>
        <v>1401.16</v>
      </c>
      <c r="DF7" s="218">
        <f t="shared" si="21"/>
        <v>1401.16</v>
      </c>
      <c r="DG7" s="218">
        <f t="shared" si="21"/>
        <v>1401.16</v>
      </c>
      <c r="DH7" s="218">
        <f t="shared" si="21"/>
        <v>1401.16</v>
      </c>
      <c r="DI7" s="218">
        <f t="shared" si="21"/>
        <v>1401.16</v>
      </c>
      <c r="DJ7" s="218">
        <f t="shared" si="21"/>
        <v>1401.16</v>
      </c>
      <c r="DK7" s="218">
        <f t="shared" si="21"/>
        <v>1401.16</v>
      </c>
      <c r="DL7" s="218">
        <f t="shared" si="21"/>
        <v>1401.16</v>
      </c>
      <c r="DM7" s="218">
        <f t="shared" ref="DM7:DX7" si="22">+DL7</f>
        <v>1401.16</v>
      </c>
      <c r="DN7" s="218">
        <f t="shared" si="22"/>
        <v>1401.16</v>
      </c>
      <c r="DO7" s="218">
        <f t="shared" si="22"/>
        <v>1401.16</v>
      </c>
      <c r="DP7" s="218">
        <f t="shared" si="22"/>
        <v>1401.16</v>
      </c>
      <c r="DQ7" s="218">
        <v>128168.63</v>
      </c>
      <c r="DR7" s="218">
        <f t="shared" si="22"/>
        <v>128168.63</v>
      </c>
      <c r="DS7" s="218">
        <f t="shared" si="22"/>
        <v>128168.63</v>
      </c>
      <c r="DT7" s="218">
        <f t="shared" si="22"/>
        <v>128168.63</v>
      </c>
      <c r="DU7" s="218">
        <f t="shared" si="22"/>
        <v>128168.63</v>
      </c>
      <c r="DV7" s="218">
        <f t="shared" si="22"/>
        <v>128168.63</v>
      </c>
      <c r="DW7" s="218">
        <f t="shared" si="22"/>
        <v>128168.63</v>
      </c>
      <c r="DX7" s="218">
        <f t="shared" si="22"/>
        <v>128168.63</v>
      </c>
      <c r="DY7" s="218">
        <f>+DIARIO!DT43</f>
        <v>0</v>
      </c>
      <c r="DZ7" s="218">
        <f>+DIARIO!DU43</f>
        <v>0</v>
      </c>
      <c r="EA7" s="218">
        <f>+DIARIO!DV43</f>
        <v>0</v>
      </c>
      <c r="EB7" s="218">
        <f>+DIARIO!DW43</f>
        <v>0</v>
      </c>
      <c r="EC7" s="218">
        <f>+DIARIO!DX43</f>
        <v>0</v>
      </c>
      <c r="ED7" s="218">
        <f>+DIARIO!DY43</f>
        <v>0</v>
      </c>
      <c r="EE7" s="218">
        <f>+DIARIO!DZ43</f>
        <v>0</v>
      </c>
      <c r="EF7" s="218">
        <f>+DIARIO!EA43</f>
        <v>0</v>
      </c>
      <c r="EG7" s="218">
        <f>+DIARIO!EB43</f>
        <v>0</v>
      </c>
      <c r="EH7" s="218">
        <f>+DIARIO!EC43</f>
        <v>0</v>
      </c>
      <c r="EI7" s="218">
        <f>+DIARIO!ED43</f>
        <v>0</v>
      </c>
      <c r="EJ7" s="218">
        <f>+DIARIO!EE43</f>
        <v>0</v>
      </c>
      <c r="EK7" s="218">
        <f>+DIARIO!EF43</f>
        <v>0</v>
      </c>
      <c r="EL7" s="218">
        <f>+DIARIO!EG43</f>
        <v>0</v>
      </c>
      <c r="EM7" s="218">
        <f>+DIARIO!EH43</f>
        <v>0</v>
      </c>
      <c r="EN7" s="218">
        <f>+DIARIO!EI43</f>
        <v>0</v>
      </c>
      <c r="EO7" s="218">
        <f>+DIARIO!EJ43</f>
        <v>0</v>
      </c>
      <c r="EP7" s="218">
        <f>+DIARIO!EK43</f>
        <v>0</v>
      </c>
      <c r="EQ7" s="218">
        <f>+DIARIO!EL43</f>
        <v>0</v>
      </c>
      <c r="ER7" s="218">
        <f>+DIARIO!EM43</f>
        <v>0</v>
      </c>
      <c r="ES7" s="218">
        <f>+DIARIO!EN43</f>
        <v>0</v>
      </c>
      <c r="ET7" s="218">
        <f>+DIARIO!EO43</f>
        <v>0</v>
      </c>
      <c r="EU7" s="218">
        <f>+DIARIO!EP43</f>
        <v>0</v>
      </c>
      <c r="EV7" s="218">
        <f>+DIARIO!EQ43</f>
        <v>0</v>
      </c>
      <c r="EW7" s="218">
        <f>+DIARIO!ER43</f>
        <v>0</v>
      </c>
      <c r="EX7" s="218">
        <f>+DIARIO!ES43</f>
        <v>0</v>
      </c>
      <c r="EY7" s="218">
        <f>+DIARIO!ET43</f>
        <v>0</v>
      </c>
      <c r="EZ7" s="218">
        <f>+DIARIO!EU43</f>
        <v>0</v>
      </c>
      <c r="FA7" s="218">
        <f>+DIARIO!EV43</f>
        <v>0</v>
      </c>
      <c r="FB7" s="218">
        <f>+DIARIO!EW43</f>
        <v>0</v>
      </c>
      <c r="FC7" s="218">
        <f>+DIARIO!EX43</f>
        <v>0</v>
      </c>
      <c r="FD7" s="218">
        <f>+DIARIO!EY43</f>
        <v>0</v>
      </c>
      <c r="FE7" s="218">
        <f>+DIARIO!EZ43</f>
        <v>0</v>
      </c>
      <c r="FF7" s="218">
        <f>+DIARIO!FA43</f>
        <v>0</v>
      </c>
      <c r="FG7" s="218">
        <f>+DIARIO!FB43</f>
        <v>0</v>
      </c>
      <c r="FH7" s="218">
        <f>+DIARIO!FC43</f>
        <v>0</v>
      </c>
      <c r="FI7" s="218">
        <f>+DIARIO!FD43</f>
        <v>0</v>
      </c>
      <c r="FJ7" s="218">
        <f>+DIARIO!FE43</f>
        <v>0</v>
      </c>
      <c r="FK7" s="218">
        <f>+DIARIO!FF43</f>
        <v>0</v>
      </c>
      <c r="FL7" s="218">
        <f>+DIARIO!FG43</f>
        <v>0</v>
      </c>
      <c r="FM7" s="218">
        <f>+DIARIO!FH43</f>
        <v>0</v>
      </c>
      <c r="FN7" s="218">
        <f>+DIARIO!FI43</f>
        <v>0</v>
      </c>
      <c r="FO7" s="218">
        <f>+DIARIO!FJ43</f>
        <v>0</v>
      </c>
      <c r="FP7" s="218">
        <f>+DIARIO!FK43</f>
        <v>0</v>
      </c>
      <c r="FQ7" s="218">
        <f>+DIARIO!FL43</f>
        <v>0</v>
      </c>
      <c r="FR7" s="218">
        <f>+DIARIO!FM43</f>
        <v>0</v>
      </c>
      <c r="FS7" s="218">
        <f>+DIARIO!FN43</f>
        <v>0</v>
      </c>
      <c r="FT7" s="218">
        <f>+DIARIO!FO43</f>
        <v>0</v>
      </c>
      <c r="FU7" s="218">
        <f>+DIARIO!FP43</f>
        <v>0</v>
      </c>
      <c r="FV7" s="218">
        <f>+DIARIO!FQ43</f>
        <v>0</v>
      </c>
      <c r="FW7" s="218">
        <f>+DIARIO!FR43</f>
        <v>0</v>
      </c>
      <c r="FX7" s="218">
        <f>+DIARIO!FS43</f>
        <v>0</v>
      </c>
      <c r="FY7" s="218">
        <f>+DIARIO!FT43</f>
        <v>0</v>
      </c>
      <c r="FZ7" s="218">
        <f>+DIARIO!FU43</f>
        <v>0</v>
      </c>
      <c r="GA7" s="218">
        <f>+DIARIO!FV43</f>
        <v>0</v>
      </c>
      <c r="GB7" s="218">
        <f>+DIARIO!FW43</f>
        <v>0</v>
      </c>
      <c r="GC7" s="218">
        <f>+DIARIO!FX43</f>
        <v>0</v>
      </c>
      <c r="GD7" s="218">
        <f>+DIARIO!FY43</f>
        <v>0</v>
      </c>
      <c r="GE7" s="218">
        <f>+DIARIO!FZ43</f>
        <v>0</v>
      </c>
      <c r="GF7" s="218">
        <f>+DIARIO!GA43</f>
        <v>0</v>
      </c>
      <c r="GG7" s="218">
        <f>+DIARIO!GB43</f>
        <v>0</v>
      </c>
      <c r="GH7" s="218">
        <f>+DIARIO!GC43</f>
        <v>0</v>
      </c>
      <c r="GI7" s="218">
        <f>+DIARIO!GD43</f>
        <v>0</v>
      </c>
      <c r="GJ7" s="218">
        <f>+DIARIO!GE43</f>
        <v>0</v>
      </c>
      <c r="GK7" s="218">
        <f>+DIARIO!GF43</f>
        <v>0</v>
      </c>
      <c r="GL7" s="218">
        <f>+DIARIO!GG43</f>
        <v>0</v>
      </c>
      <c r="GM7" s="218">
        <f>+DIARIO!GH43</f>
        <v>0</v>
      </c>
      <c r="GN7" s="218">
        <f>+DIARIO!GI43</f>
        <v>0</v>
      </c>
      <c r="GO7" s="218">
        <f>+DIARIO!GJ43</f>
        <v>0</v>
      </c>
      <c r="GP7" s="218">
        <f>+DIARIO!GK43</f>
        <v>0</v>
      </c>
      <c r="GQ7" s="218">
        <f>+DIARIO!GL43</f>
        <v>0</v>
      </c>
      <c r="GR7" s="218">
        <f>+DIARIO!GM43</f>
        <v>0</v>
      </c>
      <c r="GS7" s="218">
        <f>+DIARIO!GN43</f>
        <v>0</v>
      </c>
      <c r="GT7" s="218">
        <f>+DIARIO!GO43</f>
        <v>0</v>
      </c>
      <c r="GU7" s="218">
        <f>+DIARIO!GP43</f>
        <v>0</v>
      </c>
      <c r="GV7" s="218">
        <f>+DIARIO!GQ43</f>
        <v>0</v>
      </c>
      <c r="GW7" s="218">
        <f>+DIARIO!GR43</f>
        <v>0</v>
      </c>
      <c r="GX7" s="218">
        <f>+DIARIO!GS43</f>
        <v>0</v>
      </c>
      <c r="GY7" s="218">
        <f>+DIARIO!GT43</f>
        <v>0</v>
      </c>
      <c r="GZ7" s="218">
        <f>+DIARIO!GU43</f>
        <v>0</v>
      </c>
      <c r="HA7" s="218">
        <f>+DIARIO!GV43</f>
        <v>0</v>
      </c>
      <c r="HB7" s="218">
        <v>4961335.01</v>
      </c>
      <c r="HC7" s="218">
        <f>+DIARIO!GX43</f>
        <v>0</v>
      </c>
      <c r="HD7" s="218">
        <f>+DIARIO!GY43</f>
        <v>0</v>
      </c>
      <c r="HE7" s="218">
        <f>+DIARIO!GZ43</f>
        <v>0</v>
      </c>
      <c r="HF7" s="218">
        <f>+DIARIO!HA43</f>
        <v>0</v>
      </c>
      <c r="HG7" s="218">
        <f>+DIARIO!HB43</f>
        <v>0</v>
      </c>
      <c r="HH7" s="218">
        <f>+DIARIO!HC43</f>
        <v>0</v>
      </c>
      <c r="HI7" s="218">
        <f>+DIARIO!HD43</f>
        <v>0</v>
      </c>
      <c r="HJ7" s="218">
        <f>+DIARIO!HE43</f>
        <v>0</v>
      </c>
      <c r="HK7" s="218">
        <f>+DIARIO!HF43</f>
        <v>0</v>
      </c>
      <c r="HL7" s="218">
        <f>+DIARIO!HG43</f>
        <v>0</v>
      </c>
      <c r="HM7" s="218">
        <f>+DIARIO!HH43</f>
        <v>0</v>
      </c>
      <c r="HN7" s="218">
        <f>+DIARIO!HI43</f>
        <v>0</v>
      </c>
      <c r="HO7" s="218">
        <f>+DIARIO!HJ43</f>
        <v>0</v>
      </c>
      <c r="HP7" s="218">
        <f>+DIARIO!HK43</f>
        <v>0</v>
      </c>
      <c r="HQ7" s="218">
        <f>+DIARIO!HL43</f>
        <v>0</v>
      </c>
      <c r="HR7" s="218">
        <f>+DIARIO!HM43</f>
        <v>0</v>
      </c>
      <c r="HS7" s="218">
        <f>+DIARIO!HN43</f>
        <v>0</v>
      </c>
      <c r="HT7" s="218">
        <f>+DIARIO!HO43</f>
        <v>0</v>
      </c>
      <c r="HU7" s="218">
        <f>+DIARIO!HP43</f>
        <v>0</v>
      </c>
      <c r="HV7" s="218">
        <f>+DIARIO!HQ43</f>
        <v>0</v>
      </c>
      <c r="HW7" s="218">
        <f>+DIARIO!HR43</f>
        <v>0</v>
      </c>
      <c r="HX7" s="218">
        <f>+DIARIO!HS43</f>
        <v>0</v>
      </c>
      <c r="HY7" s="218">
        <f>+DIARIO!HT43</f>
        <v>0</v>
      </c>
      <c r="HZ7" s="218">
        <f>+DIARIO!HU43</f>
        <v>0</v>
      </c>
      <c r="IA7" s="218">
        <f>+DIARIO!HV43</f>
        <v>0</v>
      </c>
      <c r="IB7" s="218">
        <f>+DIARIO!HW43</f>
        <v>0</v>
      </c>
      <c r="IC7" s="218">
        <f>+DIARIO!HX43</f>
        <v>0</v>
      </c>
      <c r="ID7" s="218">
        <f>+DIARIO!HY43</f>
        <v>0</v>
      </c>
      <c r="IE7" s="218">
        <f>+DIARIO!HZ43</f>
        <v>0</v>
      </c>
      <c r="IF7" s="218">
        <f>+DIARIO!IA43</f>
        <v>0</v>
      </c>
      <c r="IG7" s="218">
        <f>+DIARIO!IB43</f>
        <v>0</v>
      </c>
      <c r="IH7" s="218">
        <f>+DIARIO!IC43</f>
        <v>0</v>
      </c>
      <c r="II7" s="218">
        <f>+DIARIO!ID43</f>
        <v>0</v>
      </c>
      <c r="IJ7" s="218">
        <f>+DIARIO!IE43</f>
        <v>0</v>
      </c>
      <c r="IK7" s="218">
        <f>+DIARIO!IF43</f>
        <v>0</v>
      </c>
      <c r="IL7" s="218">
        <f>+DIARIO!IG43</f>
        <v>0</v>
      </c>
      <c r="IM7" s="218">
        <f>+DIARIO!IH43</f>
        <v>0</v>
      </c>
      <c r="IN7" s="218">
        <f>+DIARIO!II43</f>
        <v>0</v>
      </c>
      <c r="IO7" s="218">
        <f>+DIARIO!IJ43</f>
        <v>0</v>
      </c>
      <c r="IP7" s="218">
        <f>+DIARIO!IK43</f>
        <v>0</v>
      </c>
      <c r="IQ7" s="218">
        <f>+DIARIO!IL43</f>
        <v>0</v>
      </c>
      <c r="IR7" s="218">
        <f>+DIARIO!IM43</f>
        <v>0</v>
      </c>
      <c r="IS7" s="218">
        <f>+DIARIO!IN43</f>
        <v>0</v>
      </c>
      <c r="IT7" s="218">
        <f>+DIARIO!IO43</f>
        <v>0</v>
      </c>
      <c r="IU7" s="218">
        <f>+DIARIO!IP43</f>
        <v>0</v>
      </c>
      <c r="IV7" s="218">
        <f>+DIARIO!IQ43</f>
        <v>0</v>
      </c>
      <c r="IW7" s="218">
        <f>+DIARIO!IR43</f>
        <v>0</v>
      </c>
      <c r="IX7" s="218">
        <f>+DIARIO!IS43</f>
        <v>0</v>
      </c>
      <c r="IY7" s="218">
        <f>+DIARIO!IT43</f>
        <v>0</v>
      </c>
      <c r="IZ7" s="218">
        <f>+DIARIO!IU43</f>
        <v>0</v>
      </c>
      <c r="JA7" s="218">
        <f>+DIARIO!IV43</f>
        <v>0</v>
      </c>
      <c r="JB7" s="218">
        <f>+DIARIO!IW43</f>
        <v>0</v>
      </c>
      <c r="JC7" s="218">
        <f>+DIARIO!IX43</f>
        <v>0</v>
      </c>
      <c r="JD7" s="218">
        <f>+DIARIO!IY43</f>
        <v>0</v>
      </c>
      <c r="JE7" s="218">
        <f>+DIARIO!IZ43</f>
        <v>0</v>
      </c>
      <c r="JF7" s="218">
        <f>+DIARIO!JA43</f>
        <v>0</v>
      </c>
      <c r="JG7" s="218">
        <f>+DIARIO!JB43</f>
        <v>0</v>
      </c>
      <c r="JH7" s="218">
        <f>+DIARIO!JC43</f>
        <v>0</v>
      </c>
      <c r="JI7" s="218">
        <f>+DIARIO!JD43</f>
        <v>0</v>
      </c>
      <c r="JJ7" s="218">
        <f>+DIARIO!JE43</f>
        <v>0</v>
      </c>
      <c r="JK7" s="218">
        <f>+DIARIO!JF43</f>
        <v>0</v>
      </c>
      <c r="JL7" s="218">
        <f>+DIARIO!JG43</f>
        <v>0</v>
      </c>
      <c r="JM7" s="218">
        <f>+DIARIO!JH43</f>
        <v>0</v>
      </c>
      <c r="JN7" s="218">
        <f>+DIARIO!JI43</f>
        <v>0</v>
      </c>
      <c r="JO7" s="218">
        <f>+DIARIO!JJ43</f>
        <v>0</v>
      </c>
      <c r="JP7" s="218">
        <f>+DIARIO!JK43</f>
        <v>0</v>
      </c>
      <c r="JQ7" s="218">
        <f>+DIARIO!JL43</f>
        <v>0</v>
      </c>
      <c r="JR7" s="218">
        <f>+DIARIO!JM43</f>
        <v>0</v>
      </c>
      <c r="JS7" s="218">
        <f>+DIARIO!JN43</f>
        <v>0</v>
      </c>
      <c r="JT7" s="218">
        <f>+DIARIO!JO43</f>
        <v>0</v>
      </c>
      <c r="JU7" s="218">
        <f>+DIARIO!JP43</f>
        <v>0</v>
      </c>
      <c r="JV7" s="218">
        <f>+DIARIO!JQ43</f>
        <v>0</v>
      </c>
      <c r="JW7" s="218">
        <f>+DIARIO!JR43</f>
        <v>0</v>
      </c>
      <c r="JX7" s="218">
        <f>+DIARIO!JS43</f>
        <v>0</v>
      </c>
      <c r="JY7" s="218">
        <f>+DIARIO!JT43</f>
        <v>0</v>
      </c>
      <c r="JZ7" s="218">
        <f>+DIARIO!JU43</f>
        <v>0</v>
      </c>
      <c r="KA7" s="218">
        <f>+DIARIO!JV43</f>
        <v>0</v>
      </c>
      <c r="KB7" s="218">
        <f>+DIARIO!JW43</f>
        <v>0</v>
      </c>
      <c r="KC7" s="218">
        <f>+DIARIO!JX43</f>
        <v>0</v>
      </c>
      <c r="KD7" s="218">
        <f>+DIARIO!JY43</f>
        <v>0</v>
      </c>
      <c r="KE7" s="218">
        <f>+DIARIO!JZ43</f>
        <v>0</v>
      </c>
      <c r="KF7" s="218">
        <f>+DIARIO!KA43</f>
        <v>0</v>
      </c>
      <c r="KG7" s="218">
        <f>+DIARIO!KB43</f>
        <v>0</v>
      </c>
      <c r="KH7" s="218">
        <f>+DIARIO!KC43</f>
        <v>0</v>
      </c>
      <c r="KI7" s="218">
        <f>+DIARIO!KD43</f>
        <v>0</v>
      </c>
      <c r="KJ7" s="218">
        <f>+DIARIO!KE43</f>
        <v>0</v>
      </c>
      <c r="KK7" s="218">
        <f>+DIARIO!KF43</f>
        <v>0</v>
      </c>
      <c r="KL7" s="218">
        <f>+DIARIO!KG43</f>
        <v>0</v>
      </c>
      <c r="KM7" s="218">
        <f>+DIARIO!KH43</f>
        <v>0</v>
      </c>
      <c r="KN7" s="218">
        <f>+DIARIO!KI43</f>
        <v>0</v>
      </c>
      <c r="KO7" s="218">
        <f>+DIARIO!KJ43</f>
        <v>0</v>
      </c>
      <c r="KP7" s="218">
        <f>+DIARIO!KK43</f>
        <v>0</v>
      </c>
      <c r="KQ7" s="218">
        <f>+DIARIO!KL43</f>
        <v>0</v>
      </c>
      <c r="KR7" s="218">
        <f>+DIARIO!KM43</f>
        <v>0</v>
      </c>
      <c r="KS7" s="218">
        <f>+DIARIO!KN43</f>
        <v>0</v>
      </c>
      <c r="KT7" s="218">
        <f>+DIARIO!KO43</f>
        <v>0</v>
      </c>
      <c r="KU7" s="218">
        <f>+DIARIO!KP43</f>
        <v>0</v>
      </c>
      <c r="KV7" s="218">
        <f>+DIARIO!KQ43</f>
        <v>0</v>
      </c>
      <c r="KW7" s="218">
        <f>+DIARIO!KR43</f>
        <v>0</v>
      </c>
      <c r="KX7" s="218">
        <f>+DIARIO!KS43</f>
        <v>0</v>
      </c>
      <c r="KY7" s="218">
        <f>+DIARIO!KT43</f>
        <v>0</v>
      </c>
      <c r="KZ7" s="218">
        <f>+DIARIO!KU43</f>
        <v>0</v>
      </c>
      <c r="LA7" s="218">
        <f>+DIARIO!KV43</f>
        <v>0</v>
      </c>
      <c r="LB7" s="218">
        <f>+DIARIO!KW43</f>
        <v>0</v>
      </c>
      <c r="LC7" s="218">
        <f>+DIARIO!KX43</f>
        <v>0</v>
      </c>
      <c r="LD7" s="218">
        <f>+DIARIO!KY43</f>
        <v>0</v>
      </c>
      <c r="LE7" s="218">
        <f>+DIARIO!KZ43</f>
        <v>0</v>
      </c>
      <c r="LF7" s="218">
        <f>+DIARIO!LA43</f>
        <v>0</v>
      </c>
      <c r="LG7" s="218">
        <f>+DIARIO!LB43</f>
        <v>0</v>
      </c>
      <c r="LH7" s="218">
        <f>+DIARIO!LC43</f>
        <v>0</v>
      </c>
      <c r="LI7" s="218">
        <f>+DIARIO!LD43</f>
        <v>0</v>
      </c>
      <c r="LJ7" s="218">
        <f>+DIARIO!LE43</f>
        <v>0</v>
      </c>
      <c r="LK7" s="218">
        <f>+DIARIO!LF43</f>
        <v>0</v>
      </c>
      <c r="LL7" s="218">
        <f>+DIARIO!LG43</f>
        <v>0</v>
      </c>
      <c r="LM7" s="218">
        <f>+DIARIO!LH43</f>
        <v>0</v>
      </c>
      <c r="LN7" s="218">
        <f>+DIARIO!LI43</f>
        <v>0</v>
      </c>
      <c r="LO7" s="218">
        <f>+DIARIO!LJ43</f>
        <v>0</v>
      </c>
      <c r="LP7" s="218">
        <f>+DIARIO!LK43</f>
        <v>0</v>
      </c>
      <c r="LQ7" s="218">
        <f>+DIARIO!LL43</f>
        <v>0</v>
      </c>
      <c r="LR7" s="218">
        <f>+DIARIO!LM43</f>
        <v>0</v>
      </c>
      <c r="LS7" s="218">
        <f>+DIARIO!LN43</f>
        <v>0</v>
      </c>
      <c r="LT7" s="218">
        <f>+DIARIO!LO43</f>
        <v>0</v>
      </c>
      <c r="LU7" s="218">
        <f>+DIARIO!LP43</f>
        <v>0</v>
      </c>
      <c r="LV7" s="218">
        <f>+DIARIO!LQ43</f>
        <v>0</v>
      </c>
      <c r="LW7" s="218">
        <f>+DIARIO!LR43</f>
        <v>0</v>
      </c>
      <c r="LX7" s="218">
        <f>+DIARIO!LS43</f>
        <v>0</v>
      </c>
      <c r="LY7" s="218">
        <f>+DIARIO!LT43</f>
        <v>0</v>
      </c>
      <c r="LZ7" s="218">
        <f>+DIARIO!LU43</f>
        <v>0</v>
      </c>
      <c r="MA7" s="218">
        <f>+DIARIO!LV43</f>
        <v>0</v>
      </c>
      <c r="MB7" s="218">
        <f>+DIARIO!LW43</f>
        <v>0</v>
      </c>
      <c r="MC7" s="218">
        <f>+DIARIO!LX43</f>
        <v>0</v>
      </c>
      <c r="MD7" s="218">
        <f>+DIARIO!LY43</f>
        <v>0</v>
      </c>
      <c r="ME7" s="218">
        <f>+DIARIO!LZ43</f>
        <v>0</v>
      </c>
      <c r="MF7" s="218">
        <f>+DIARIO!MA43</f>
        <v>0</v>
      </c>
      <c r="MG7" s="218">
        <f>+DIARIO!MB43</f>
        <v>0</v>
      </c>
      <c r="MH7" s="218">
        <f>+DIARIO!MC43</f>
        <v>0</v>
      </c>
      <c r="MI7" s="218">
        <f>+DIARIO!MD43</f>
        <v>0</v>
      </c>
      <c r="MJ7" s="218">
        <f>+DIARIO!ME43</f>
        <v>0</v>
      </c>
      <c r="MK7" s="218">
        <f>+DIARIO!MF43</f>
        <v>0</v>
      </c>
      <c r="ML7" s="218">
        <f>+DIARIO!MG43</f>
        <v>0</v>
      </c>
      <c r="MM7" s="218">
        <f>+DIARIO!MH43</f>
        <v>0</v>
      </c>
      <c r="MN7" s="218">
        <f>+DIARIO!MI43</f>
        <v>0</v>
      </c>
      <c r="MO7" s="218">
        <f>+DIARIO!MJ43</f>
        <v>0</v>
      </c>
      <c r="MP7" s="218">
        <f>+DIARIO!MK43</f>
        <v>0</v>
      </c>
      <c r="MQ7" s="218">
        <f>+DIARIO!ML43</f>
        <v>0</v>
      </c>
      <c r="MR7" s="218">
        <f>+DIARIO!MM43</f>
        <v>0</v>
      </c>
      <c r="MS7" s="218">
        <f>+DIARIO!MN43</f>
        <v>0</v>
      </c>
      <c r="MT7" s="218">
        <f>+DIARIO!MO43</f>
        <v>0</v>
      </c>
      <c r="MU7" s="218">
        <f>+DIARIO!MP43</f>
        <v>0</v>
      </c>
      <c r="MV7" s="218">
        <f>+DIARIO!MQ43</f>
        <v>0</v>
      </c>
      <c r="MW7" s="218">
        <f>+DIARIO!MR43</f>
        <v>0</v>
      </c>
      <c r="MX7" s="218">
        <f>+DIARIO!MS43</f>
        <v>0</v>
      </c>
      <c r="MY7" s="218">
        <f>+DIARIO!MT43</f>
        <v>0</v>
      </c>
      <c r="MZ7" s="218">
        <f>+DIARIO!MU43</f>
        <v>0</v>
      </c>
      <c r="NA7" s="218">
        <f>+DIARIO!MV43</f>
        <v>0</v>
      </c>
      <c r="NB7" s="218">
        <f>+DIARIO!MW43</f>
        <v>0</v>
      </c>
      <c r="NC7" s="218">
        <f>+DIARIO!MX43</f>
        <v>0</v>
      </c>
      <c r="ND7" s="218">
        <f>+DIARIO!MY43</f>
        <v>0</v>
      </c>
      <c r="NE7" s="218">
        <f>+DIARIO!MZ43</f>
        <v>0</v>
      </c>
      <c r="NF7" s="218">
        <f>+DIARIO!NA43</f>
        <v>0</v>
      </c>
    </row>
    <row r="8" spans="1:370">
      <c r="A8" s="176" t="s">
        <v>41</v>
      </c>
      <c r="B8" s="177" t="str">
        <f t="shared" si="18"/>
        <v>11030103</v>
      </c>
      <c r="C8" s="216" t="s">
        <v>57</v>
      </c>
      <c r="D8" s="217" t="s">
        <v>54</v>
      </c>
      <c r="E8" s="218">
        <v>205.59000000000015</v>
      </c>
      <c r="F8" s="218">
        <v>205.59000000000015</v>
      </c>
      <c r="G8" s="218">
        <v>205.59000000000015</v>
      </c>
      <c r="H8" s="218">
        <v>205.59000000000015</v>
      </c>
      <c r="I8" s="218">
        <v>205.59000000000015</v>
      </c>
      <c r="J8" s="218">
        <v>205.59000000000015</v>
      </c>
      <c r="K8" s="218">
        <v>205.59000000000015</v>
      </c>
      <c r="L8" s="218">
        <v>205.59000000000015</v>
      </c>
      <c r="M8" s="218">
        <v>205.59000000000015</v>
      </c>
      <c r="N8" s="218">
        <v>205.59000000000015</v>
      </c>
      <c r="O8" s="218">
        <v>205.59000000000015</v>
      </c>
      <c r="P8" s="218">
        <v>205.59000000000015</v>
      </c>
      <c r="Q8" s="218">
        <v>205.59000000000015</v>
      </c>
      <c r="R8" s="218">
        <v>205.59000000000015</v>
      </c>
      <c r="S8" s="218">
        <v>205.59000000000015</v>
      </c>
      <c r="T8" s="218">
        <v>205.59000000000015</v>
      </c>
      <c r="U8" s="218">
        <v>205.59000000000015</v>
      </c>
      <c r="V8" s="218">
        <v>205.59000000000015</v>
      </c>
      <c r="W8" s="218">
        <v>205.59000000000015</v>
      </c>
      <c r="X8" s="218">
        <v>205.59000000000015</v>
      </c>
      <c r="Y8" s="218">
        <v>205.59000000000015</v>
      </c>
      <c r="Z8" s="218">
        <v>205.59000000000015</v>
      </c>
      <c r="AA8" s="218">
        <v>205.59000000000015</v>
      </c>
      <c r="AB8" s="218">
        <v>205.59000000000015</v>
      </c>
      <c r="AC8" s="218">
        <v>205.59000000000015</v>
      </c>
      <c r="AD8" s="218">
        <v>205.59000000000015</v>
      </c>
      <c r="AE8" s="218">
        <v>205.59000000000015</v>
      </c>
      <c r="AF8" s="218">
        <v>205.59000000000015</v>
      </c>
      <c r="AG8" s="218">
        <v>205.59000000000015</v>
      </c>
      <c r="AH8" s="218">
        <v>205.59000000000015</v>
      </c>
      <c r="AI8" s="218">
        <v>205.59000000000015</v>
      </c>
      <c r="AJ8" s="218">
        <v>205.59000000000015</v>
      </c>
      <c r="AK8" s="218">
        <v>205.59000000000015</v>
      </c>
      <c r="AL8" s="218">
        <v>205.59000000000015</v>
      </c>
      <c r="AM8" s="218">
        <v>205.59000000000015</v>
      </c>
      <c r="AN8" s="218">
        <v>205.59000000000015</v>
      </c>
      <c r="AO8" s="218">
        <v>205.59000000000015</v>
      </c>
      <c r="AP8" s="218">
        <v>205.59000000000015</v>
      </c>
      <c r="AQ8" s="218">
        <v>205.59000000000015</v>
      </c>
      <c r="AR8" s="218">
        <v>205.59000000000015</v>
      </c>
      <c r="AS8" s="218">
        <v>205.59000000000015</v>
      </c>
      <c r="AT8" s="218">
        <v>205.59000000000015</v>
      </c>
      <c r="AU8" s="218">
        <v>205.59000000000015</v>
      </c>
      <c r="AV8" s="218">
        <v>205.59000000000015</v>
      </c>
      <c r="AW8" s="218">
        <v>205.59000000000015</v>
      </c>
      <c r="AX8" s="218">
        <v>205.59000000000015</v>
      </c>
      <c r="AY8" s="218">
        <v>205.59000000000015</v>
      </c>
      <c r="AZ8" s="218">
        <v>205.59000000000015</v>
      </c>
      <c r="BA8" s="218">
        <v>205.59000000000015</v>
      </c>
      <c r="BB8" s="218">
        <v>205.59000000000015</v>
      </c>
      <c r="BC8" s="218">
        <v>205.59000000000015</v>
      </c>
      <c r="BD8" s="218">
        <v>205.59000000000015</v>
      </c>
      <c r="BE8" s="218">
        <v>205.59000000000015</v>
      </c>
      <c r="BF8" s="218">
        <v>205.59000000000015</v>
      </c>
      <c r="BG8" s="218">
        <v>205.59000000000015</v>
      </c>
      <c r="BH8" s="218">
        <v>205.59000000000015</v>
      </c>
      <c r="BI8" s="218">
        <v>205.59000000000015</v>
      </c>
      <c r="BJ8" s="218">
        <v>205.59000000000015</v>
      </c>
      <c r="BK8" s="218">
        <v>205.59000000000015</v>
      </c>
      <c r="BL8" s="218">
        <v>205.59000000000015</v>
      </c>
      <c r="BM8" s="218">
        <v>205.59000000000015</v>
      </c>
      <c r="BN8" s="218">
        <v>205.59000000000015</v>
      </c>
      <c r="BO8" s="218">
        <v>205.59000000000015</v>
      </c>
      <c r="BP8" s="218">
        <v>205.59000000000015</v>
      </c>
      <c r="BQ8" s="218">
        <v>205.59000000000015</v>
      </c>
      <c r="BR8" s="218">
        <v>205.59000000000015</v>
      </c>
      <c r="BS8" s="218">
        <v>205.59000000000015</v>
      </c>
      <c r="BT8" s="218">
        <v>205.59000000000015</v>
      </c>
      <c r="BU8" s="218">
        <v>205.59000000000015</v>
      </c>
      <c r="BV8" s="218">
        <v>205.59000000000015</v>
      </c>
      <c r="BW8" s="218">
        <v>205.59000000000015</v>
      </c>
      <c r="BX8" s="218">
        <v>205.59000000000015</v>
      </c>
      <c r="BY8" s="218">
        <v>205.59000000000015</v>
      </c>
      <c r="BZ8" s="218">
        <v>205.59000000000015</v>
      </c>
      <c r="CA8" s="218">
        <v>205.59000000000015</v>
      </c>
      <c r="CB8" s="218">
        <v>205.59000000000015</v>
      </c>
      <c r="CC8" s="218">
        <v>205.59000000000015</v>
      </c>
      <c r="CD8" s="218">
        <v>205.59000000000015</v>
      </c>
      <c r="CE8" s="218">
        <v>205.59000000000015</v>
      </c>
      <c r="CF8" s="218">
        <v>205.59000000000015</v>
      </c>
      <c r="CG8" s="218">
        <v>205.59000000000015</v>
      </c>
      <c r="CH8" s="218">
        <v>205.59000000000015</v>
      </c>
      <c r="CI8" s="218">
        <v>205.59000000000015</v>
      </c>
      <c r="CJ8" s="218">
        <v>205.59000000000015</v>
      </c>
      <c r="CK8" s="218">
        <v>205.59000000000015</v>
      </c>
      <c r="CL8" s="218">
        <v>205.59000000000015</v>
      </c>
      <c r="CM8" s="218">
        <v>205.59000000000015</v>
      </c>
      <c r="CN8" s="218">
        <v>205.59000000000015</v>
      </c>
      <c r="CO8" s="218">
        <v>205.59000000000015</v>
      </c>
      <c r="CP8" s="218">
        <v>205.59000000000015</v>
      </c>
      <c r="CQ8" s="218">
        <v>205.59000000000015</v>
      </c>
      <c r="CR8" s="218">
        <v>205.59000000000015</v>
      </c>
      <c r="CS8" s="218">
        <v>205.59000000000015</v>
      </c>
      <c r="CT8" s="218">
        <v>205.59000000000015</v>
      </c>
      <c r="CU8" s="218">
        <v>205.59000000000015</v>
      </c>
      <c r="CV8" s="218">
        <v>205.59000000000015</v>
      </c>
      <c r="CW8" s="218">
        <v>205.59000000000015</v>
      </c>
      <c r="CX8" s="218">
        <v>205.59000000000015</v>
      </c>
      <c r="CY8" s="218">
        <v>205.59000000000015</v>
      </c>
      <c r="CZ8" s="218">
        <v>205.59000000000015</v>
      </c>
      <c r="DA8" s="218">
        <v>205.59000000000015</v>
      </c>
      <c r="DB8" s="218">
        <v>205.59000000000015</v>
      </c>
      <c r="DC8" s="218">
        <v>205.59000000000015</v>
      </c>
      <c r="DD8" s="218">
        <v>205.59000000000015</v>
      </c>
      <c r="DE8" s="218">
        <v>205.59000000000015</v>
      </c>
      <c r="DF8" s="218">
        <v>205.59000000000015</v>
      </c>
      <c r="DG8" s="218">
        <v>205.59000000000015</v>
      </c>
      <c r="DH8" s="218">
        <v>205.59000000000015</v>
      </c>
      <c r="DI8" s="218">
        <v>205.59000000000015</v>
      </c>
      <c r="DJ8" s="218">
        <v>205.59000000000015</v>
      </c>
      <c r="DK8" s="218">
        <v>205.59000000000015</v>
      </c>
      <c r="DL8" s="218">
        <v>205.59000000000015</v>
      </c>
      <c r="DM8" s="218">
        <v>205.59000000000015</v>
      </c>
      <c r="DN8" s="218">
        <v>205.59000000000015</v>
      </c>
      <c r="DO8" s="218">
        <v>205.59000000000015</v>
      </c>
      <c r="DP8" s="218">
        <v>205.59000000000015</v>
      </c>
      <c r="DQ8" s="218">
        <v>205.59000000000015</v>
      </c>
      <c r="DR8" s="218">
        <v>205.59000000000015</v>
      </c>
      <c r="DS8" s="218">
        <f>+DIARIO!DN122</f>
        <v>0</v>
      </c>
      <c r="DT8" s="218">
        <f>+DIARIO!DO122</f>
        <v>0</v>
      </c>
      <c r="DU8" s="218">
        <f>+DIARIO!DP122</f>
        <v>0</v>
      </c>
      <c r="DV8" s="218">
        <f>+DIARIO!DQ122</f>
        <v>0</v>
      </c>
      <c r="DW8" s="218">
        <f>+DIARIO!DR122</f>
        <v>0</v>
      </c>
      <c r="DX8" s="218">
        <f>+DIARIO!DS122</f>
        <v>0</v>
      </c>
      <c r="DY8" s="218">
        <f>+DIARIO!DT122</f>
        <v>0</v>
      </c>
      <c r="DZ8" s="218">
        <f>+DIARIO!DU122</f>
        <v>0</v>
      </c>
      <c r="EA8" s="218">
        <f>+DIARIO!DV122</f>
        <v>0</v>
      </c>
      <c r="EB8" s="218">
        <f>+DIARIO!DW122</f>
        <v>0</v>
      </c>
      <c r="EC8" s="218">
        <f>+DIARIO!DX122</f>
        <v>0</v>
      </c>
      <c r="ED8" s="218">
        <f>+DIARIO!DY122</f>
        <v>0</v>
      </c>
      <c r="EE8" s="218">
        <f>+DIARIO!DZ122</f>
        <v>0</v>
      </c>
      <c r="EF8" s="218">
        <f>+DIARIO!EA122</f>
        <v>0</v>
      </c>
      <c r="EG8" s="218">
        <f>+DIARIO!EB122</f>
        <v>0</v>
      </c>
      <c r="EH8" s="218">
        <f>+DIARIO!EC122</f>
        <v>0</v>
      </c>
      <c r="EI8" s="218">
        <f>+DIARIO!ED122</f>
        <v>0</v>
      </c>
      <c r="EJ8" s="218">
        <f>+DIARIO!EE122</f>
        <v>0</v>
      </c>
      <c r="EK8" s="218">
        <f>+DIARIO!EF122</f>
        <v>0</v>
      </c>
      <c r="EL8" s="218">
        <f>+DIARIO!EG122</f>
        <v>0</v>
      </c>
      <c r="EM8" s="218">
        <f>+DIARIO!EH122</f>
        <v>0</v>
      </c>
      <c r="EN8" s="218">
        <f>+DIARIO!EI122</f>
        <v>0</v>
      </c>
      <c r="EO8" s="218">
        <f>+DIARIO!EJ122</f>
        <v>0</v>
      </c>
      <c r="EP8" s="218">
        <f>+DIARIO!EK122</f>
        <v>0</v>
      </c>
      <c r="EQ8" s="218">
        <f>+DIARIO!EL122</f>
        <v>0</v>
      </c>
      <c r="ER8" s="218">
        <f>+DIARIO!EM122</f>
        <v>0</v>
      </c>
      <c r="ES8" s="218">
        <f>+DIARIO!EN122</f>
        <v>0</v>
      </c>
      <c r="ET8" s="218">
        <f>+DIARIO!EO122</f>
        <v>0</v>
      </c>
      <c r="EU8" s="218">
        <f>+DIARIO!EP122</f>
        <v>0</v>
      </c>
      <c r="EV8" s="218">
        <f>+DIARIO!EQ122</f>
        <v>0</v>
      </c>
      <c r="EW8" s="218">
        <f>+DIARIO!ER122</f>
        <v>0</v>
      </c>
      <c r="EX8" s="218">
        <f>+DIARIO!ES122</f>
        <v>0</v>
      </c>
      <c r="EY8" s="218">
        <f>+DIARIO!ET122</f>
        <v>0</v>
      </c>
      <c r="EZ8" s="218">
        <f>+DIARIO!EU122</f>
        <v>0</v>
      </c>
      <c r="FA8" s="218">
        <f>+DIARIO!EV122</f>
        <v>0</v>
      </c>
      <c r="FB8" s="218">
        <f>+DIARIO!EW122</f>
        <v>0</v>
      </c>
      <c r="FC8" s="218">
        <f>+DIARIO!EX122</f>
        <v>0</v>
      </c>
      <c r="FD8" s="218">
        <f>+DIARIO!EY122</f>
        <v>0</v>
      </c>
      <c r="FE8" s="218">
        <f>+DIARIO!EZ122</f>
        <v>0</v>
      </c>
      <c r="FF8" s="218">
        <f>+DIARIO!FA122</f>
        <v>0</v>
      </c>
      <c r="FG8" s="218">
        <f>+DIARIO!FB122</f>
        <v>0</v>
      </c>
      <c r="FH8" s="218">
        <f>+DIARIO!FC122</f>
        <v>0</v>
      </c>
      <c r="FI8" s="218">
        <f>+DIARIO!FD122</f>
        <v>0</v>
      </c>
      <c r="FJ8" s="218">
        <f>+DIARIO!FE122</f>
        <v>0</v>
      </c>
      <c r="FK8" s="218">
        <f>+DIARIO!FF122</f>
        <v>0</v>
      </c>
      <c r="FL8" s="218">
        <f>+DIARIO!FG122</f>
        <v>0</v>
      </c>
      <c r="FM8" s="218">
        <f>+DIARIO!FH122</f>
        <v>0</v>
      </c>
      <c r="FN8" s="218">
        <f>+DIARIO!FI122</f>
        <v>0</v>
      </c>
      <c r="FO8" s="218">
        <f>+DIARIO!FJ122</f>
        <v>0</v>
      </c>
      <c r="FP8" s="218">
        <f>+DIARIO!FK122</f>
        <v>0</v>
      </c>
      <c r="FQ8" s="218">
        <f>+DIARIO!FL122</f>
        <v>0</v>
      </c>
      <c r="FR8" s="218">
        <f>+DIARIO!FM122</f>
        <v>0</v>
      </c>
      <c r="FS8" s="218">
        <f>+DIARIO!FN122</f>
        <v>0</v>
      </c>
      <c r="FT8" s="218">
        <f>+DIARIO!FO122</f>
        <v>0</v>
      </c>
      <c r="FU8" s="218">
        <f>+DIARIO!FP122</f>
        <v>0</v>
      </c>
      <c r="FV8" s="218">
        <f>+DIARIO!FQ122</f>
        <v>0</v>
      </c>
      <c r="FW8" s="218">
        <f>+DIARIO!FR122</f>
        <v>0</v>
      </c>
      <c r="FX8" s="218">
        <f>+DIARIO!FS122</f>
        <v>0</v>
      </c>
      <c r="FY8" s="218">
        <f>+DIARIO!FT122</f>
        <v>0</v>
      </c>
      <c r="FZ8" s="218">
        <f>+DIARIO!FU122</f>
        <v>0</v>
      </c>
      <c r="GA8" s="218">
        <f>+DIARIO!FV122</f>
        <v>0</v>
      </c>
      <c r="GB8" s="218">
        <f>+DIARIO!FW122</f>
        <v>0</v>
      </c>
      <c r="GC8" s="218">
        <f>+DIARIO!FX122</f>
        <v>0</v>
      </c>
      <c r="GD8" s="218">
        <f>+DIARIO!FY122</f>
        <v>0</v>
      </c>
      <c r="GE8" s="218">
        <f>+DIARIO!FZ122</f>
        <v>0</v>
      </c>
      <c r="GF8" s="218">
        <f>+DIARIO!GA122</f>
        <v>0</v>
      </c>
      <c r="GG8" s="218">
        <f>+DIARIO!GB122</f>
        <v>0</v>
      </c>
      <c r="GH8" s="218">
        <f>+DIARIO!GC122</f>
        <v>0</v>
      </c>
      <c r="GI8" s="218">
        <f>+DIARIO!GD122</f>
        <v>0</v>
      </c>
      <c r="GJ8" s="218">
        <f>+DIARIO!GE122</f>
        <v>0</v>
      </c>
      <c r="GK8" s="218">
        <f>+DIARIO!GF122</f>
        <v>0</v>
      </c>
      <c r="GL8" s="218">
        <f>+DIARIO!GG122</f>
        <v>0</v>
      </c>
      <c r="GM8" s="218">
        <f>+DIARIO!GH122</f>
        <v>0</v>
      </c>
      <c r="GN8" s="218">
        <f>+DIARIO!GI122</f>
        <v>0</v>
      </c>
      <c r="GO8" s="218">
        <f>+DIARIO!GJ122</f>
        <v>0</v>
      </c>
      <c r="GP8" s="218">
        <f>+DIARIO!GK122</f>
        <v>0</v>
      </c>
      <c r="GQ8" s="218">
        <f>+DIARIO!GL122</f>
        <v>0</v>
      </c>
      <c r="GR8" s="218">
        <f>+DIARIO!GM122</f>
        <v>0</v>
      </c>
      <c r="GS8" s="218">
        <f>+DIARIO!GN122</f>
        <v>0</v>
      </c>
      <c r="GT8" s="218">
        <f>+DIARIO!GO122</f>
        <v>0</v>
      </c>
      <c r="GU8" s="218">
        <f>+DIARIO!GP122</f>
        <v>0</v>
      </c>
      <c r="GV8" s="218">
        <f>+DIARIO!GQ122</f>
        <v>0</v>
      </c>
      <c r="GW8" s="218">
        <f>+DIARIO!GR122</f>
        <v>0</v>
      </c>
      <c r="GX8" s="218">
        <f>+DIARIO!GS122</f>
        <v>0</v>
      </c>
      <c r="GY8" s="218">
        <f>+DIARIO!GT122</f>
        <v>0</v>
      </c>
      <c r="GZ8" s="218">
        <f>+DIARIO!GU122</f>
        <v>0</v>
      </c>
      <c r="HA8" s="218">
        <f>+DIARIO!GV122</f>
        <v>0</v>
      </c>
      <c r="HB8" s="218">
        <f>-23.54</f>
        <v>-23.54</v>
      </c>
      <c r="HC8" s="218">
        <f>+DIARIO!GX122</f>
        <v>0</v>
      </c>
      <c r="HD8" s="218">
        <f>+DIARIO!GY122</f>
        <v>0</v>
      </c>
      <c r="HE8" s="218">
        <f>+DIARIO!GZ122</f>
        <v>0</v>
      </c>
      <c r="HF8" s="218">
        <f>+DIARIO!HA122</f>
        <v>0</v>
      </c>
      <c r="HG8" s="218">
        <f>+DIARIO!HB122</f>
        <v>0</v>
      </c>
      <c r="HH8" s="218">
        <f>+DIARIO!HC122</f>
        <v>0</v>
      </c>
      <c r="HI8" s="218">
        <f>+DIARIO!HD122</f>
        <v>0</v>
      </c>
      <c r="HJ8" s="218">
        <f>+DIARIO!HE122</f>
        <v>0</v>
      </c>
      <c r="HK8" s="218">
        <f>+DIARIO!HF122</f>
        <v>0</v>
      </c>
      <c r="HL8" s="218">
        <f>+DIARIO!HG122</f>
        <v>0</v>
      </c>
      <c r="HM8" s="218">
        <f>+DIARIO!HH122</f>
        <v>0</v>
      </c>
      <c r="HN8" s="218">
        <f>+DIARIO!HI122</f>
        <v>0</v>
      </c>
      <c r="HO8" s="218">
        <f>+DIARIO!HJ122</f>
        <v>0</v>
      </c>
      <c r="HP8" s="218">
        <f>+DIARIO!HK122</f>
        <v>0</v>
      </c>
      <c r="HQ8" s="218">
        <f>+DIARIO!HL122</f>
        <v>0</v>
      </c>
      <c r="HR8" s="218">
        <f>+DIARIO!HM122</f>
        <v>0</v>
      </c>
      <c r="HS8" s="218">
        <f>+DIARIO!HN122</f>
        <v>0</v>
      </c>
      <c r="HT8" s="218">
        <f>+DIARIO!HO122</f>
        <v>0</v>
      </c>
      <c r="HU8" s="218">
        <f>+DIARIO!HP122</f>
        <v>0</v>
      </c>
      <c r="HV8" s="218">
        <f>+DIARIO!HQ122</f>
        <v>0</v>
      </c>
      <c r="HW8" s="218">
        <f>+DIARIO!HR122</f>
        <v>0</v>
      </c>
      <c r="HX8" s="218">
        <f>+DIARIO!HS122</f>
        <v>0</v>
      </c>
      <c r="HY8" s="218">
        <f>+DIARIO!HT122</f>
        <v>0</v>
      </c>
      <c r="HZ8" s="218">
        <f>+DIARIO!HU122</f>
        <v>0</v>
      </c>
      <c r="IA8" s="218">
        <f>+DIARIO!HV122</f>
        <v>0</v>
      </c>
      <c r="IB8" s="218">
        <f>+DIARIO!HW122</f>
        <v>0</v>
      </c>
      <c r="IC8" s="218">
        <f>+DIARIO!HX122</f>
        <v>0</v>
      </c>
      <c r="ID8" s="218">
        <f>+DIARIO!HY122</f>
        <v>0</v>
      </c>
      <c r="IE8" s="218">
        <f>+DIARIO!HZ122</f>
        <v>0</v>
      </c>
      <c r="IF8" s="218">
        <f>+DIARIO!IA122</f>
        <v>0</v>
      </c>
      <c r="IG8" s="218">
        <f>+DIARIO!IB122</f>
        <v>0</v>
      </c>
      <c r="IH8" s="218">
        <f>+DIARIO!IC122</f>
        <v>0</v>
      </c>
      <c r="II8" s="218">
        <f>+DIARIO!ID122</f>
        <v>0</v>
      </c>
      <c r="IJ8" s="218">
        <f>+DIARIO!IE122</f>
        <v>0</v>
      </c>
      <c r="IK8" s="218">
        <f>+DIARIO!IF122</f>
        <v>0</v>
      </c>
      <c r="IL8" s="218">
        <f>+DIARIO!IG122</f>
        <v>0</v>
      </c>
      <c r="IM8" s="218">
        <f>+DIARIO!IH122</f>
        <v>0</v>
      </c>
      <c r="IN8" s="218">
        <f>+DIARIO!II122</f>
        <v>0</v>
      </c>
      <c r="IO8" s="218">
        <f>+DIARIO!IJ122</f>
        <v>0</v>
      </c>
      <c r="IP8" s="218">
        <f>+DIARIO!IK122</f>
        <v>0</v>
      </c>
      <c r="IQ8" s="218">
        <f>+DIARIO!IL122</f>
        <v>0</v>
      </c>
      <c r="IR8" s="218">
        <f>+DIARIO!IM122</f>
        <v>0</v>
      </c>
      <c r="IS8" s="218">
        <f>+DIARIO!IN122</f>
        <v>0</v>
      </c>
      <c r="IT8" s="218">
        <f>+DIARIO!IO122</f>
        <v>0</v>
      </c>
      <c r="IU8" s="218">
        <f>+DIARIO!IP122</f>
        <v>0</v>
      </c>
      <c r="IV8" s="218">
        <f>+DIARIO!IQ122</f>
        <v>0</v>
      </c>
      <c r="IW8" s="218">
        <f>+DIARIO!IR122</f>
        <v>0</v>
      </c>
      <c r="IX8" s="218">
        <f>+DIARIO!IS122</f>
        <v>0</v>
      </c>
      <c r="IY8" s="218">
        <f>+DIARIO!IT122</f>
        <v>0</v>
      </c>
      <c r="IZ8" s="218">
        <f>+DIARIO!IU122</f>
        <v>0</v>
      </c>
      <c r="JA8" s="218">
        <f>+DIARIO!IV122</f>
        <v>0</v>
      </c>
      <c r="JB8" s="218">
        <f>+DIARIO!IW122</f>
        <v>0</v>
      </c>
      <c r="JC8" s="218">
        <f>+DIARIO!IX122</f>
        <v>0</v>
      </c>
      <c r="JD8" s="218">
        <f>+DIARIO!IY122</f>
        <v>0</v>
      </c>
      <c r="JE8" s="218">
        <f>+DIARIO!IZ122</f>
        <v>0</v>
      </c>
      <c r="JF8" s="218">
        <f>+DIARIO!JA122</f>
        <v>0</v>
      </c>
      <c r="JG8" s="218">
        <f>+DIARIO!JB122</f>
        <v>0</v>
      </c>
      <c r="JH8" s="218">
        <f>+DIARIO!JC122</f>
        <v>0</v>
      </c>
      <c r="JI8" s="218">
        <f>+DIARIO!JD122</f>
        <v>0</v>
      </c>
      <c r="JJ8" s="218">
        <f>+DIARIO!JE122</f>
        <v>0</v>
      </c>
      <c r="JK8" s="218">
        <f>+DIARIO!JF122</f>
        <v>0</v>
      </c>
      <c r="JL8" s="218">
        <f>+DIARIO!JG122</f>
        <v>0</v>
      </c>
      <c r="JM8" s="218">
        <f>+DIARIO!JH122</f>
        <v>0</v>
      </c>
      <c r="JN8" s="218">
        <f>+DIARIO!JI122</f>
        <v>0</v>
      </c>
      <c r="JO8" s="218">
        <f>+DIARIO!JJ122</f>
        <v>0</v>
      </c>
      <c r="JP8" s="218">
        <f>+DIARIO!JK122</f>
        <v>0</v>
      </c>
      <c r="JQ8" s="218">
        <f>+DIARIO!JL122</f>
        <v>0</v>
      </c>
      <c r="JR8" s="218">
        <f>+DIARIO!JM122</f>
        <v>0</v>
      </c>
      <c r="JS8" s="218">
        <f>+DIARIO!JN122</f>
        <v>0</v>
      </c>
      <c r="JT8" s="218">
        <f>+DIARIO!JO122</f>
        <v>0</v>
      </c>
      <c r="JU8" s="218">
        <f>+DIARIO!JP122</f>
        <v>0</v>
      </c>
      <c r="JV8" s="218">
        <f>+DIARIO!JQ122</f>
        <v>0</v>
      </c>
      <c r="JW8" s="218">
        <f>+DIARIO!JR122</f>
        <v>0</v>
      </c>
      <c r="JX8" s="218">
        <f>+DIARIO!JS122</f>
        <v>0</v>
      </c>
      <c r="JY8" s="218">
        <f>+DIARIO!JT122</f>
        <v>0</v>
      </c>
      <c r="JZ8" s="218">
        <f>+DIARIO!JU122</f>
        <v>0</v>
      </c>
      <c r="KA8" s="218">
        <f>+DIARIO!JV122</f>
        <v>0</v>
      </c>
      <c r="KB8" s="218">
        <f>+DIARIO!JW122</f>
        <v>0</v>
      </c>
      <c r="KC8" s="218">
        <f>+DIARIO!JX122</f>
        <v>0</v>
      </c>
      <c r="KD8" s="218">
        <f>+DIARIO!JY122</f>
        <v>0</v>
      </c>
      <c r="KE8" s="218">
        <f>+DIARIO!JZ122</f>
        <v>0</v>
      </c>
      <c r="KF8" s="218">
        <f>+DIARIO!KA122</f>
        <v>0</v>
      </c>
      <c r="KG8" s="218">
        <f>+DIARIO!KB122</f>
        <v>0</v>
      </c>
      <c r="KH8" s="218">
        <f>+DIARIO!KC122</f>
        <v>0</v>
      </c>
      <c r="KI8" s="218">
        <f>+DIARIO!KD122</f>
        <v>0</v>
      </c>
      <c r="KJ8" s="218">
        <f>+DIARIO!KE122</f>
        <v>0</v>
      </c>
      <c r="KK8" s="218">
        <f>+DIARIO!KF122</f>
        <v>0</v>
      </c>
      <c r="KL8" s="218">
        <f>+DIARIO!KG122</f>
        <v>0</v>
      </c>
      <c r="KM8" s="218">
        <f>+DIARIO!KH122</f>
        <v>0</v>
      </c>
      <c r="KN8" s="218">
        <f>+DIARIO!KI122</f>
        <v>0</v>
      </c>
      <c r="KO8" s="218">
        <f>+DIARIO!KJ122</f>
        <v>0</v>
      </c>
      <c r="KP8" s="218">
        <f>+DIARIO!KK122</f>
        <v>0</v>
      </c>
      <c r="KQ8" s="218">
        <f>+DIARIO!KL122</f>
        <v>0</v>
      </c>
      <c r="KR8" s="218">
        <f>+DIARIO!KM122</f>
        <v>0</v>
      </c>
      <c r="KS8" s="218">
        <f>+DIARIO!KN122</f>
        <v>0</v>
      </c>
      <c r="KT8" s="218">
        <f>+DIARIO!KO122</f>
        <v>0</v>
      </c>
      <c r="KU8" s="218">
        <f>+DIARIO!KP122</f>
        <v>0</v>
      </c>
      <c r="KV8" s="218">
        <f>+DIARIO!KQ122</f>
        <v>0</v>
      </c>
      <c r="KW8" s="218">
        <f>+DIARIO!KR122</f>
        <v>0</v>
      </c>
      <c r="KX8" s="218">
        <f>+DIARIO!KS122</f>
        <v>0</v>
      </c>
      <c r="KY8" s="218">
        <f>+DIARIO!KT122</f>
        <v>0</v>
      </c>
      <c r="KZ8" s="218">
        <f>+DIARIO!KU122</f>
        <v>0</v>
      </c>
      <c r="LA8" s="218">
        <f>+DIARIO!KV122</f>
        <v>0</v>
      </c>
      <c r="LB8" s="218">
        <f>+DIARIO!KW122</f>
        <v>0</v>
      </c>
      <c r="LC8" s="218">
        <f>+DIARIO!KX122</f>
        <v>0</v>
      </c>
      <c r="LD8" s="218">
        <f>+DIARIO!KY122</f>
        <v>0</v>
      </c>
      <c r="LE8" s="218">
        <f>+DIARIO!KZ122</f>
        <v>0</v>
      </c>
      <c r="LF8" s="218">
        <f>+DIARIO!LA122</f>
        <v>0</v>
      </c>
      <c r="LG8" s="218">
        <f>+DIARIO!LB122</f>
        <v>0</v>
      </c>
      <c r="LH8" s="218">
        <f>+DIARIO!LC122</f>
        <v>0</v>
      </c>
      <c r="LI8" s="218">
        <f>+DIARIO!LD122</f>
        <v>0</v>
      </c>
      <c r="LJ8" s="218">
        <f>+DIARIO!LE122</f>
        <v>0</v>
      </c>
      <c r="LK8" s="218">
        <f>+DIARIO!LF122</f>
        <v>0</v>
      </c>
      <c r="LL8" s="218">
        <f>+DIARIO!LG122</f>
        <v>0</v>
      </c>
      <c r="LM8" s="218">
        <f>+DIARIO!LH122</f>
        <v>0</v>
      </c>
      <c r="LN8" s="218">
        <f>+DIARIO!LI122</f>
        <v>0</v>
      </c>
      <c r="LO8" s="218">
        <f>+DIARIO!LJ122</f>
        <v>0</v>
      </c>
      <c r="LP8" s="218">
        <f>+DIARIO!LK122</f>
        <v>0</v>
      </c>
      <c r="LQ8" s="218">
        <f>+DIARIO!LL122</f>
        <v>0</v>
      </c>
      <c r="LR8" s="218">
        <f>+DIARIO!LM122</f>
        <v>0</v>
      </c>
      <c r="LS8" s="218">
        <f>+DIARIO!LN122</f>
        <v>0</v>
      </c>
      <c r="LT8" s="218">
        <f>+DIARIO!LO122</f>
        <v>0</v>
      </c>
      <c r="LU8" s="218">
        <f>+DIARIO!LP122</f>
        <v>0</v>
      </c>
      <c r="LV8" s="218">
        <f>+DIARIO!LQ122</f>
        <v>0</v>
      </c>
      <c r="LW8" s="218">
        <f>+DIARIO!LR122</f>
        <v>0</v>
      </c>
      <c r="LX8" s="218">
        <f>+DIARIO!LS122</f>
        <v>0</v>
      </c>
      <c r="LY8" s="218">
        <f>+DIARIO!LT122</f>
        <v>0</v>
      </c>
      <c r="LZ8" s="218">
        <f>+DIARIO!LU122</f>
        <v>0</v>
      </c>
      <c r="MA8" s="218">
        <f>+DIARIO!LV122</f>
        <v>0</v>
      </c>
      <c r="MB8" s="218">
        <f>+DIARIO!LW122</f>
        <v>0</v>
      </c>
      <c r="MC8" s="218">
        <f>+DIARIO!LX122</f>
        <v>0</v>
      </c>
      <c r="MD8" s="218">
        <f>+DIARIO!LY122</f>
        <v>0</v>
      </c>
      <c r="ME8" s="218">
        <f>+DIARIO!LZ122</f>
        <v>0</v>
      </c>
      <c r="MF8" s="218">
        <f>+DIARIO!MA122</f>
        <v>0</v>
      </c>
      <c r="MG8" s="218">
        <f>+DIARIO!MB122</f>
        <v>0</v>
      </c>
      <c r="MH8" s="218">
        <f>+DIARIO!MC122</f>
        <v>0</v>
      </c>
      <c r="MI8" s="218">
        <f>+DIARIO!MD122</f>
        <v>0</v>
      </c>
      <c r="MJ8" s="218">
        <f>+DIARIO!ME122</f>
        <v>0</v>
      </c>
      <c r="MK8" s="218">
        <f>+DIARIO!MF122</f>
        <v>0</v>
      </c>
      <c r="ML8" s="218">
        <f>+DIARIO!MG122</f>
        <v>0</v>
      </c>
      <c r="MM8" s="218">
        <f>+DIARIO!MH122</f>
        <v>0</v>
      </c>
      <c r="MN8" s="218">
        <f>+DIARIO!MI122</f>
        <v>0</v>
      </c>
      <c r="MO8" s="218">
        <f>+DIARIO!MJ122</f>
        <v>0</v>
      </c>
      <c r="MP8" s="218">
        <f>+DIARIO!MK122</f>
        <v>0</v>
      </c>
      <c r="MQ8" s="218">
        <f>+DIARIO!ML122</f>
        <v>0</v>
      </c>
      <c r="MR8" s="218">
        <f>+DIARIO!MM122</f>
        <v>0</v>
      </c>
      <c r="MS8" s="218">
        <f>+DIARIO!MN122</f>
        <v>0</v>
      </c>
      <c r="MT8" s="218">
        <f>+DIARIO!MO122</f>
        <v>0</v>
      </c>
      <c r="MU8" s="218">
        <f>+DIARIO!MP122</f>
        <v>0</v>
      </c>
      <c r="MV8" s="218">
        <f>+DIARIO!MQ122</f>
        <v>0</v>
      </c>
      <c r="MW8" s="218">
        <f>+DIARIO!MR122</f>
        <v>0</v>
      </c>
      <c r="MX8" s="218">
        <f>+DIARIO!MS122</f>
        <v>0</v>
      </c>
      <c r="MY8" s="218">
        <f>+DIARIO!MT122</f>
        <v>0</v>
      </c>
      <c r="MZ8" s="218">
        <f>+DIARIO!MU122</f>
        <v>0</v>
      </c>
      <c r="NA8" s="218">
        <f>+DIARIO!MV122</f>
        <v>0</v>
      </c>
      <c r="NB8" s="218">
        <f>+DIARIO!MW122</f>
        <v>0</v>
      </c>
      <c r="NC8" s="218">
        <f>+DIARIO!MX122</f>
        <v>0</v>
      </c>
      <c r="ND8" s="218">
        <f>+DIARIO!MY122</f>
        <v>0</v>
      </c>
      <c r="NE8" s="218">
        <f>+DIARIO!MZ122</f>
        <v>0</v>
      </c>
      <c r="NF8" s="218">
        <f>+DIARIO!NA122</f>
        <v>0</v>
      </c>
    </row>
    <row r="9" spans="1:370">
      <c r="A9" s="176" t="s">
        <v>478</v>
      </c>
      <c r="B9" s="177" t="str">
        <f>REPLACE(MID(A9,1,8),3,1,0)</f>
        <v>11030104</v>
      </c>
      <c r="C9" s="216" t="s">
        <v>479</v>
      </c>
      <c r="D9" s="217" t="s">
        <v>53</v>
      </c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18"/>
      <c r="AE9" s="218"/>
      <c r="AF9" s="218"/>
      <c r="AG9" s="218"/>
      <c r="AH9" s="218"/>
      <c r="AI9" s="218"/>
      <c r="AJ9" s="218"/>
      <c r="AK9" s="218"/>
      <c r="AL9" s="218"/>
      <c r="AM9" s="218"/>
      <c r="AN9" s="218"/>
      <c r="AO9" s="218"/>
      <c r="AP9" s="218"/>
      <c r="AQ9" s="218"/>
      <c r="AR9" s="218"/>
      <c r="AS9" s="218"/>
      <c r="AT9" s="218"/>
      <c r="AU9" s="218"/>
      <c r="AV9" s="218"/>
      <c r="AW9" s="218"/>
      <c r="AX9" s="218"/>
      <c r="AY9" s="218"/>
      <c r="AZ9" s="218"/>
      <c r="BA9" s="218"/>
      <c r="BB9" s="218"/>
      <c r="BC9" s="218"/>
      <c r="BD9" s="218"/>
      <c r="BE9" s="218"/>
      <c r="BF9" s="218"/>
      <c r="BG9" s="218"/>
      <c r="BH9" s="218"/>
      <c r="BI9" s="218"/>
      <c r="BJ9" s="218"/>
      <c r="BK9" s="218"/>
      <c r="BL9" s="218"/>
      <c r="BM9" s="218"/>
      <c r="BN9" s="218"/>
      <c r="BO9" s="218"/>
      <c r="BP9" s="218"/>
      <c r="BQ9" s="218"/>
      <c r="BR9" s="218"/>
      <c r="BS9" s="218"/>
      <c r="BT9" s="218"/>
      <c r="BU9" s="218"/>
      <c r="BV9" s="218"/>
      <c r="BW9" s="218"/>
      <c r="BX9" s="218"/>
      <c r="BY9" s="218"/>
      <c r="BZ9" s="218"/>
      <c r="CA9" s="218"/>
      <c r="CB9" s="218"/>
      <c r="CC9" s="218"/>
      <c r="CD9" s="218"/>
      <c r="CE9" s="218"/>
      <c r="CF9" s="218"/>
      <c r="CG9" s="218"/>
      <c r="CH9" s="218"/>
      <c r="CI9" s="218"/>
      <c r="CJ9" s="218"/>
      <c r="CK9" s="218"/>
      <c r="CL9" s="218"/>
      <c r="CM9" s="218"/>
      <c r="CN9" s="218"/>
      <c r="CO9" s="218"/>
      <c r="CP9" s="218"/>
      <c r="CQ9" s="218"/>
      <c r="CR9" s="218"/>
      <c r="CS9" s="218"/>
      <c r="CT9" s="218"/>
      <c r="CU9" s="218"/>
      <c r="CV9" s="218"/>
      <c r="CW9" s="218"/>
      <c r="CX9" s="218"/>
      <c r="CY9" s="218"/>
      <c r="CZ9" s="218"/>
      <c r="DA9" s="218"/>
      <c r="DB9" s="218"/>
      <c r="DC9" s="218"/>
      <c r="DD9" s="218"/>
      <c r="DE9" s="218"/>
      <c r="DF9" s="218"/>
      <c r="DG9" s="218"/>
      <c r="DH9" s="218"/>
      <c r="DI9" s="218"/>
      <c r="DJ9" s="218"/>
      <c r="DK9" s="218"/>
      <c r="DL9" s="218"/>
      <c r="DM9" s="218"/>
      <c r="DN9" s="218"/>
      <c r="DO9" s="218"/>
      <c r="DP9" s="218"/>
      <c r="DQ9" s="218"/>
      <c r="DR9" s="218"/>
      <c r="DS9" s="218"/>
      <c r="DT9" s="218"/>
      <c r="DU9" s="218"/>
      <c r="DV9" s="218"/>
      <c r="DW9" s="218"/>
      <c r="DX9" s="218"/>
      <c r="DY9" s="218"/>
      <c r="DZ9" s="218"/>
      <c r="EA9" s="218"/>
      <c r="EB9" s="218"/>
      <c r="EC9" s="218"/>
      <c r="ED9" s="218"/>
      <c r="EE9" s="218"/>
      <c r="EF9" s="218"/>
      <c r="EG9" s="218"/>
      <c r="EH9" s="218"/>
      <c r="EI9" s="218"/>
      <c r="EJ9" s="218"/>
      <c r="EK9" s="218"/>
      <c r="EL9" s="218"/>
      <c r="EM9" s="218"/>
      <c r="EN9" s="218"/>
      <c r="EO9" s="218"/>
      <c r="EP9" s="218"/>
      <c r="EQ9" s="218"/>
      <c r="ER9" s="218"/>
      <c r="ES9" s="218"/>
      <c r="ET9" s="218"/>
      <c r="EU9" s="218"/>
      <c r="EV9" s="218"/>
      <c r="EW9" s="218"/>
      <c r="EX9" s="218"/>
      <c r="EY9" s="218"/>
      <c r="EZ9" s="218"/>
      <c r="FA9" s="218"/>
      <c r="FB9" s="218"/>
      <c r="FC9" s="218"/>
      <c r="FD9" s="218"/>
      <c r="FE9" s="218"/>
      <c r="FF9" s="218"/>
      <c r="FG9" s="218"/>
      <c r="FH9" s="218"/>
      <c r="FI9" s="218"/>
      <c r="FJ9" s="218"/>
      <c r="FK9" s="218"/>
      <c r="FL9" s="218"/>
      <c r="FM9" s="218"/>
      <c r="FN9" s="218"/>
      <c r="FO9" s="218"/>
      <c r="FP9" s="218"/>
      <c r="FQ9" s="218"/>
      <c r="FR9" s="218"/>
      <c r="FS9" s="218"/>
      <c r="FT9" s="218"/>
      <c r="FU9" s="218"/>
      <c r="FV9" s="218"/>
      <c r="FW9" s="218"/>
      <c r="FX9" s="218"/>
      <c r="FY9" s="218"/>
      <c r="FZ9" s="218"/>
      <c r="GA9" s="218"/>
      <c r="GB9" s="218"/>
      <c r="GC9" s="218"/>
      <c r="GD9" s="218"/>
      <c r="GE9" s="218"/>
      <c r="GF9" s="218"/>
      <c r="GG9" s="218"/>
      <c r="GH9" s="218"/>
      <c r="GI9" s="218"/>
      <c r="GJ9" s="218"/>
      <c r="GK9" s="218"/>
      <c r="GL9" s="218"/>
      <c r="GM9" s="218"/>
      <c r="GN9" s="218"/>
      <c r="GO9" s="218"/>
      <c r="GP9" s="218"/>
      <c r="GQ9" s="218"/>
      <c r="GR9" s="218"/>
      <c r="GS9" s="218"/>
      <c r="GT9" s="218"/>
      <c r="GU9" s="218"/>
      <c r="GV9" s="218"/>
      <c r="GW9" s="218"/>
      <c r="GX9" s="218"/>
      <c r="GY9" s="218"/>
      <c r="GZ9" s="218"/>
      <c r="HA9" s="218"/>
      <c r="HB9" s="218">
        <v>860025.11</v>
      </c>
      <c r="HC9" s="218"/>
      <c r="HD9" s="218"/>
      <c r="HE9" s="218"/>
      <c r="HF9" s="218"/>
      <c r="HG9" s="218"/>
      <c r="HH9" s="218"/>
      <c r="HI9" s="218"/>
      <c r="HJ9" s="218"/>
      <c r="HK9" s="218"/>
      <c r="HL9" s="218"/>
      <c r="HM9" s="218"/>
      <c r="HN9" s="218"/>
      <c r="HO9" s="218"/>
      <c r="HP9" s="218"/>
      <c r="HQ9" s="218"/>
      <c r="HR9" s="218"/>
      <c r="HS9" s="218"/>
      <c r="HT9" s="218"/>
      <c r="HU9" s="218"/>
      <c r="HV9" s="218"/>
      <c r="HW9" s="218"/>
      <c r="HX9" s="218"/>
      <c r="HY9" s="218"/>
      <c r="HZ9" s="218"/>
      <c r="IA9" s="218"/>
      <c r="IB9" s="218"/>
      <c r="IC9" s="218"/>
      <c r="ID9" s="218"/>
      <c r="IE9" s="218"/>
      <c r="IF9" s="218"/>
      <c r="IG9" s="218"/>
      <c r="IH9" s="218"/>
      <c r="II9" s="218"/>
      <c r="IJ9" s="218"/>
      <c r="IK9" s="218"/>
      <c r="IL9" s="218"/>
      <c r="IM9" s="218"/>
      <c r="IN9" s="218"/>
      <c r="IO9" s="218"/>
      <c r="IP9" s="218"/>
      <c r="IQ9" s="218"/>
      <c r="IR9" s="218"/>
      <c r="IS9" s="218"/>
      <c r="IT9" s="218"/>
      <c r="IU9" s="218"/>
      <c r="IV9" s="218"/>
      <c r="IW9" s="218"/>
      <c r="IX9" s="218"/>
      <c r="IY9" s="218"/>
      <c r="IZ9" s="218"/>
      <c r="JA9" s="218"/>
      <c r="JB9" s="218"/>
      <c r="JC9" s="218"/>
      <c r="JD9" s="218"/>
      <c r="JE9" s="218"/>
      <c r="JF9" s="218"/>
      <c r="JG9" s="218"/>
      <c r="JH9" s="218"/>
      <c r="JI9" s="218"/>
      <c r="JJ9" s="218"/>
      <c r="JK9" s="218"/>
      <c r="JL9" s="218"/>
      <c r="JM9" s="218"/>
      <c r="JN9" s="218"/>
      <c r="JO9" s="218"/>
      <c r="JP9" s="218"/>
      <c r="JQ9" s="218"/>
      <c r="JR9" s="218"/>
      <c r="JS9" s="218"/>
      <c r="JT9" s="218"/>
      <c r="JU9" s="218"/>
      <c r="JV9" s="218"/>
      <c r="JW9" s="218"/>
      <c r="JX9" s="218"/>
      <c r="JY9" s="218"/>
      <c r="JZ9" s="218"/>
      <c r="KA9" s="218"/>
      <c r="KB9" s="218"/>
      <c r="KC9" s="218"/>
      <c r="KD9" s="218"/>
      <c r="KE9" s="218"/>
      <c r="KF9" s="218"/>
      <c r="KG9" s="218"/>
      <c r="KH9" s="218"/>
      <c r="KI9" s="218"/>
      <c r="KJ9" s="218"/>
      <c r="KK9" s="218"/>
      <c r="KL9" s="218"/>
      <c r="KM9" s="218"/>
      <c r="KN9" s="218"/>
      <c r="KO9" s="218"/>
      <c r="KP9" s="218"/>
      <c r="KQ9" s="218"/>
      <c r="KR9" s="218"/>
      <c r="KS9" s="218"/>
      <c r="KT9" s="218"/>
      <c r="KU9" s="218"/>
      <c r="KV9" s="218"/>
      <c r="KW9" s="218"/>
      <c r="KX9" s="218"/>
      <c r="KY9" s="218"/>
      <c r="KZ9" s="218"/>
      <c r="LA9" s="218"/>
      <c r="LB9" s="218"/>
      <c r="LC9" s="218"/>
      <c r="LD9" s="218"/>
      <c r="LE9" s="218"/>
      <c r="LF9" s="218"/>
      <c r="LG9" s="218"/>
      <c r="LH9" s="218"/>
      <c r="LI9" s="218"/>
      <c r="LJ9" s="218"/>
      <c r="LK9" s="218"/>
      <c r="LL9" s="218"/>
      <c r="LM9" s="218"/>
      <c r="LN9" s="218"/>
      <c r="LO9" s="218"/>
      <c r="LP9" s="218"/>
      <c r="LQ9" s="218"/>
      <c r="LR9" s="218"/>
      <c r="LS9" s="218"/>
      <c r="LT9" s="218"/>
      <c r="LU9" s="218"/>
      <c r="LV9" s="218"/>
      <c r="LW9" s="218"/>
      <c r="LX9" s="218"/>
      <c r="LY9" s="218"/>
      <c r="LZ9" s="218"/>
      <c r="MA9" s="218"/>
      <c r="MB9" s="218"/>
      <c r="MC9" s="218"/>
      <c r="MD9" s="218"/>
      <c r="ME9" s="218"/>
      <c r="MF9" s="218"/>
      <c r="MG9" s="218"/>
      <c r="MH9" s="218"/>
      <c r="MI9" s="218"/>
      <c r="MJ9" s="218"/>
      <c r="MK9" s="218"/>
      <c r="ML9" s="218"/>
      <c r="MM9" s="218"/>
      <c r="MN9" s="218"/>
      <c r="MO9" s="218"/>
      <c r="MP9" s="218"/>
      <c r="MQ9" s="218"/>
      <c r="MR9" s="218"/>
      <c r="MS9" s="218"/>
      <c r="MT9" s="218"/>
      <c r="MU9" s="218"/>
      <c r="MV9" s="218"/>
      <c r="MW9" s="218"/>
      <c r="MX9" s="218"/>
      <c r="MY9" s="218"/>
      <c r="MZ9" s="218"/>
      <c r="NA9" s="218"/>
      <c r="NB9" s="218"/>
      <c r="NC9" s="218"/>
      <c r="ND9" s="218"/>
      <c r="NE9" s="218"/>
      <c r="NF9" s="218"/>
    </row>
    <row r="10" spans="1:370">
      <c r="A10" s="176" t="s">
        <v>42</v>
      </c>
      <c r="B10" s="177" t="str">
        <f t="shared" si="18"/>
        <v>11030106</v>
      </c>
      <c r="C10" s="216" t="s">
        <v>62</v>
      </c>
      <c r="D10" s="217" t="s">
        <v>53</v>
      </c>
      <c r="E10" s="218">
        <v>83035.570000000007</v>
      </c>
      <c r="F10" s="218">
        <f t="shared" ref="F10:F16" si="23">+E10</f>
        <v>83035.570000000007</v>
      </c>
      <c r="G10" s="218">
        <f t="shared" ref="G10:AK13" si="24">+F10</f>
        <v>83035.570000000007</v>
      </c>
      <c r="H10" s="218">
        <f t="shared" si="24"/>
        <v>83035.570000000007</v>
      </c>
      <c r="I10" s="218">
        <f t="shared" si="24"/>
        <v>83035.570000000007</v>
      </c>
      <c r="J10" s="218">
        <f t="shared" si="24"/>
        <v>83035.570000000007</v>
      </c>
      <c r="K10" s="218">
        <f t="shared" si="24"/>
        <v>83035.570000000007</v>
      </c>
      <c r="L10" s="218">
        <f t="shared" si="24"/>
        <v>83035.570000000007</v>
      </c>
      <c r="M10" s="218">
        <f t="shared" si="24"/>
        <v>83035.570000000007</v>
      </c>
      <c r="N10" s="218">
        <f t="shared" si="24"/>
        <v>83035.570000000007</v>
      </c>
      <c r="O10" s="218">
        <f t="shared" si="24"/>
        <v>83035.570000000007</v>
      </c>
      <c r="P10" s="218">
        <f t="shared" si="24"/>
        <v>83035.570000000007</v>
      </c>
      <c r="Q10" s="218">
        <f t="shared" si="24"/>
        <v>83035.570000000007</v>
      </c>
      <c r="R10" s="218">
        <f t="shared" si="24"/>
        <v>83035.570000000007</v>
      </c>
      <c r="S10" s="218">
        <f t="shared" si="24"/>
        <v>83035.570000000007</v>
      </c>
      <c r="T10" s="218">
        <f t="shared" si="24"/>
        <v>83035.570000000007</v>
      </c>
      <c r="U10" s="218">
        <f t="shared" si="24"/>
        <v>83035.570000000007</v>
      </c>
      <c r="V10" s="218">
        <f t="shared" si="24"/>
        <v>83035.570000000007</v>
      </c>
      <c r="W10" s="218">
        <f t="shared" si="24"/>
        <v>83035.570000000007</v>
      </c>
      <c r="X10" s="218">
        <f t="shared" si="24"/>
        <v>83035.570000000007</v>
      </c>
      <c r="Y10" s="218">
        <f t="shared" si="24"/>
        <v>83035.570000000007</v>
      </c>
      <c r="Z10" s="218">
        <f t="shared" si="24"/>
        <v>83035.570000000007</v>
      </c>
      <c r="AA10" s="218">
        <f t="shared" si="24"/>
        <v>83035.570000000007</v>
      </c>
      <c r="AB10" s="218">
        <f t="shared" si="24"/>
        <v>83035.570000000007</v>
      </c>
      <c r="AC10" s="218">
        <f t="shared" si="24"/>
        <v>83035.570000000007</v>
      </c>
      <c r="AD10" s="218">
        <f t="shared" si="24"/>
        <v>83035.570000000007</v>
      </c>
      <c r="AE10" s="218">
        <f t="shared" si="24"/>
        <v>83035.570000000007</v>
      </c>
      <c r="AF10" s="218">
        <f t="shared" si="24"/>
        <v>83035.570000000007</v>
      </c>
      <c r="AG10" s="218">
        <f t="shared" si="24"/>
        <v>83035.570000000007</v>
      </c>
      <c r="AH10" s="218">
        <f t="shared" si="24"/>
        <v>83035.570000000007</v>
      </c>
      <c r="AI10" s="218">
        <f t="shared" si="24"/>
        <v>83035.570000000007</v>
      </c>
      <c r="AJ10" s="218">
        <v>5444204.7199999997</v>
      </c>
      <c r="AK10" s="218">
        <f>+DIARIO!AF34</f>
        <v>6844204.7199999988</v>
      </c>
      <c r="AL10" s="218">
        <f>+DIARIO!AG34</f>
        <v>2944204.7199999988</v>
      </c>
      <c r="AM10" s="218">
        <f>+DIARIO!AH34</f>
        <v>2944204.7199999988</v>
      </c>
      <c r="AN10" s="218">
        <f>+DIARIO!AI34</f>
        <v>2944204.7199999988</v>
      </c>
      <c r="AO10" s="218">
        <f>+DIARIO!AJ34</f>
        <v>2944204.7199999988</v>
      </c>
      <c r="AP10" s="218">
        <f>+DIARIO!AK34</f>
        <v>2944204.7199999988</v>
      </c>
      <c r="AQ10" s="218">
        <f>+DIARIO!AL34</f>
        <v>2944204.7199999988</v>
      </c>
      <c r="AR10" s="218">
        <f>+DIARIO!AM34</f>
        <v>2944204.7199999988</v>
      </c>
      <c r="AS10" s="218">
        <f>+DIARIO!AN34</f>
        <v>2944204.7199999988</v>
      </c>
      <c r="AT10" s="218">
        <f>+DIARIO!AO34</f>
        <v>2944204.7199999988</v>
      </c>
      <c r="AU10" s="218">
        <f>+DIARIO!AP34</f>
        <v>2944204.7199999988</v>
      </c>
      <c r="AV10" s="218">
        <v>942292.52</v>
      </c>
      <c r="AW10" s="218">
        <v>514917.06</v>
      </c>
      <c r="AX10" s="218">
        <v>1779359.12</v>
      </c>
      <c r="AY10" s="218">
        <v>3703990.94</v>
      </c>
      <c r="AZ10" s="218">
        <v>3910697.81</v>
      </c>
      <c r="BA10" s="218">
        <f>+DIARIO!AV34</f>
        <v>358986.7799999998</v>
      </c>
      <c r="BB10" s="218">
        <f>+DIARIO!AW34</f>
        <v>358986.7799999998</v>
      </c>
      <c r="BC10" s="218">
        <v>1855090.89</v>
      </c>
      <c r="BD10" s="218">
        <v>1425340.09</v>
      </c>
      <c r="BE10" s="218">
        <v>1610780.69</v>
      </c>
      <c r="BF10" s="218">
        <v>1372870.62</v>
      </c>
      <c r="BG10" s="218">
        <v>6982394.6900000004</v>
      </c>
      <c r="BH10" s="218">
        <f>+DIARIO!BC34</f>
        <v>352394.69000000041</v>
      </c>
      <c r="BI10" s="218">
        <f>+DIARIO!BD34</f>
        <v>352394.69000000041</v>
      </c>
      <c r="BJ10" s="218">
        <v>2410646.41</v>
      </c>
      <c r="BK10" s="218">
        <v>2477960.4300000002</v>
      </c>
      <c r="BL10" s="218">
        <v>2776594.86</v>
      </c>
      <c r="BM10" s="218">
        <f>+DIARIO!BH34</f>
        <v>2266898.3699999992</v>
      </c>
      <c r="BN10" s="218">
        <f>+DIARIO!BI34</f>
        <v>666898.36999999918</v>
      </c>
      <c r="BO10" s="218">
        <f>+DIARIO!BJ34</f>
        <v>666898.36999999918</v>
      </c>
      <c r="BP10" s="218">
        <f>+DIARIO!BK34</f>
        <v>666898.36999999918</v>
      </c>
      <c r="BQ10" s="218">
        <f>+DIARIO!BL34</f>
        <v>666898.36999999918</v>
      </c>
      <c r="BR10" s="218">
        <v>2132253.86</v>
      </c>
      <c r="BS10" s="218">
        <f>+DIARIO!BN34</f>
        <v>2132253.86</v>
      </c>
      <c r="BT10" s="218">
        <f>+DIARIO!BO34</f>
        <v>2132253.86</v>
      </c>
      <c r="BU10" s="218">
        <f>+DIARIO!BP34</f>
        <v>2132253.86</v>
      </c>
      <c r="BV10" s="218">
        <f>+DIARIO!BQ34</f>
        <v>2132253.86</v>
      </c>
      <c r="BW10" s="218">
        <f>+DIARIO!BR34</f>
        <v>2132253.86</v>
      </c>
      <c r="BX10" s="218">
        <f>+DIARIO!BS34</f>
        <v>2132253.86</v>
      </c>
      <c r="BY10" s="218">
        <v>2422666.61</v>
      </c>
      <c r="BZ10" s="218">
        <v>756032.12</v>
      </c>
      <c r="CA10" s="218">
        <v>1190344.25</v>
      </c>
      <c r="CB10" s="218">
        <v>1746708.67</v>
      </c>
      <c r="CC10" s="218">
        <f>+DIARIO!BX34</f>
        <v>216708.66999999993</v>
      </c>
      <c r="CD10" s="218">
        <f>+DIARIO!BY34</f>
        <v>216708.66999999993</v>
      </c>
      <c r="CE10" s="218">
        <v>1652602.98</v>
      </c>
      <c r="CF10" s="218">
        <v>1949395.42</v>
      </c>
      <c r="CG10" s="218">
        <v>3203425.9</v>
      </c>
      <c r="CH10" s="218">
        <v>3744268.57</v>
      </c>
      <c r="CI10" s="218">
        <v>3823746.86</v>
      </c>
      <c r="CJ10" s="218">
        <f>+DIARIO!CE34</f>
        <v>460622.65999999968</v>
      </c>
      <c r="CK10" s="218">
        <f>+DIARIO!CF34</f>
        <v>460622.65999999968</v>
      </c>
      <c r="CL10" s="218">
        <v>5473810.1100000003</v>
      </c>
      <c r="CM10" s="218">
        <v>5857197.25</v>
      </c>
      <c r="CN10" s="218">
        <v>3175631.36</v>
      </c>
      <c r="CO10" s="218">
        <f>+DIARIO!CJ34</f>
        <v>895324.56999999983</v>
      </c>
      <c r="CP10" s="218">
        <f>+DIARIO!CK34</f>
        <v>895324.56999999983</v>
      </c>
      <c r="CQ10" s="218">
        <f>+DIARIO!CL34</f>
        <v>895324.56999999983</v>
      </c>
      <c r="CR10" s="218">
        <f>+DIARIO!CM34</f>
        <v>-378904.45999999996</v>
      </c>
      <c r="CS10" s="218">
        <f>+DIARIO!CN34</f>
        <v>-378904.45999999996</v>
      </c>
      <c r="CT10" s="218">
        <f>+DIARIO!CO34</f>
        <v>-378904.45999999996</v>
      </c>
      <c r="CU10" s="218">
        <f>+DIARIO!CP34</f>
        <v>-378904.45999999996</v>
      </c>
      <c r="CV10" s="218">
        <f>+DIARIO!CQ34</f>
        <v>-378904.45999999996</v>
      </c>
      <c r="CW10" s="218">
        <f>+DIARIO!CR34</f>
        <v>-378904.45999999996</v>
      </c>
      <c r="CX10" s="218">
        <f>+DIARIO!CS34</f>
        <v>-378904.45999999996</v>
      </c>
      <c r="CY10" s="218">
        <f>+DIARIO!CT34</f>
        <v>-378904.45999999996</v>
      </c>
      <c r="CZ10" s="218">
        <f>+DIARIO!CU34</f>
        <v>-378904.45999999996</v>
      </c>
      <c r="DA10" s="218">
        <f>+DIARIO!CV34</f>
        <v>-378904.45999999996</v>
      </c>
      <c r="DB10" s="218">
        <f>+DIARIO!CW34</f>
        <v>-378904.45999999996</v>
      </c>
      <c r="DC10" s="218">
        <f>+DIARIO!CX34</f>
        <v>-378904.45999999996</v>
      </c>
      <c r="DD10" s="218">
        <f>+DIARIO!CY34</f>
        <v>-378904.45999999996</v>
      </c>
      <c r="DE10" s="218">
        <f>+DIARIO!CZ34</f>
        <v>-378904.45999999996</v>
      </c>
      <c r="DF10" s="218">
        <f>+DIARIO!DA34</f>
        <v>-378904.45999999996</v>
      </c>
      <c r="DG10" s="218">
        <f>+DIARIO!DB34</f>
        <v>-378904.45999999996</v>
      </c>
      <c r="DH10" s="218">
        <f>+DIARIO!DC34</f>
        <v>-378904.45999999996</v>
      </c>
      <c r="DI10" s="218"/>
      <c r="DJ10" s="218">
        <v>3147906.14</v>
      </c>
      <c r="DK10" s="218">
        <v>3051202.54</v>
      </c>
      <c r="DL10" s="218">
        <f>+DIARIO!DG34</f>
        <v>359394.74000000022</v>
      </c>
      <c r="DM10" s="218">
        <f>+DIARIO!DH34</f>
        <v>359394.74000000022</v>
      </c>
      <c r="DN10" s="218">
        <v>2720361.83</v>
      </c>
      <c r="DO10" s="218">
        <v>2849575.08</v>
      </c>
      <c r="DP10" s="218">
        <v>2878575.72</v>
      </c>
      <c r="DQ10" s="218">
        <v>2815009.09</v>
      </c>
      <c r="DR10" s="218">
        <v>3570346.37</v>
      </c>
      <c r="DS10" s="218">
        <f>+DIARIO!DN34</f>
        <v>360503.45000000019</v>
      </c>
      <c r="DT10" s="218">
        <f>+DIARIO!DO34</f>
        <v>360503.45000000019</v>
      </c>
      <c r="DU10" s="218">
        <v>3079077.85</v>
      </c>
      <c r="DV10" s="218">
        <v>3079077.85</v>
      </c>
      <c r="DW10" s="218">
        <f>+DIARIO!DR34</f>
        <v>1805327.4200000002</v>
      </c>
      <c r="DX10" s="218">
        <f>+DIARIO!DS34</f>
        <v>1805327.4200000002</v>
      </c>
      <c r="DY10" s="218">
        <f>+DIARIO!DT34</f>
        <v>1805327.4200000002</v>
      </c>
      <c r="DZ10" s="218">
        <f>+DIARIO!DU34</f>
        <v>1805327.4200000002</v>
      </c>
      <c r="EA10" s="218">
        <f>+DIARIO!DV34</f>
        <v>1805327.4200000002</v>
      </c>
      <c r="EB10" s="218">
        <f>+DIARIO!DW34</f>
        <v>1805327.4200000002</v>
      </c>
      <c r="EC10" s="218">
        <f>+DIARIO!DX34</f>
        <v>1805327.4200000002</v>
      </c>
      <c r="ED10" s="218">
        <f>+DIARIO!DY34</f>
        <v>1805327.4200000002</v>
      </c>
      <c r="EE10" s="218">
        <f>+DIARIO!DZ34</f>
        <v>1805327.4200000002</v>
      </c>
      <c r="EF10" s="218">
        <f>+DIARIO!EA34</f>
        <v>1805327.4200000002</v>
      </c>
      <c r="EG10" s="218">
        <f>+DIARIO!EB34</f>
        <v>1805327.4200000002</v>
      </c>
      <c r="EH10" s="218">
        <f>+DIARIO!EC34</f>
        <v>1805327.4200000002</v>
      </c>
      <c r="EI10" s="218">
        <f>+DIARIO!ED34</f>
        <v>1805327.4200000002</v>
      </c>
      <c r="EJ10" s="218">
        <f>+DIARIO!EE34</f>
        <v>1805327.4200000002</v>
      </c>
      <c r="EK10" s="218">
        <f>+DIARIO!EF34</f>
        <v>1805327.4200000002</v>
      </c>
      <c r="EL10" s="218">
        <f>+DIARIO!EG34</f>
        <v>1805327.4200000002</v>
      </c>
      <c r="EM10" s="218">
        <f>+DIARIO!EH34</f>
        <v>1805327.4200000002</v>
      </c>
      <c r="EN10" s="218">
        <f>+DIARIO!EI34</f>
        <v>1805327.4200000002</v>
      </c>
      <c r="EO10" s="218">
        <f>+DIARIO!EJ34</f>
        <v>1805327.4200000002</v>
      </c>
      <c r="EP10" s="218">
        <f>+DIARIO!EK34</f>
        <v>1805327.4200000002</v>
      </c>
      <c r="EQ10" s="218">
        <f>+DIARIO!EL34</f>
        <v>1805327.4200000002</v>
      </c>
      <c r="ER10" s="218">
        <f>+DIARIO!EM34</f>
        <v>1805327.4200000002</v>
      </c>
      <c r="ES10" s="218">
        <f>+DIARIO!EN34</f>
        <v>1805327.4200000002</v>
      </c>
      <c r="ET10" s="218">
        <f>+DIARIO!EO34</f>
        <v>1805327.4200000002</v>
      </c>
      <c r="EU10" s="218">
        <f>+DIARIO!EP34</f>
        <v>1805327.4200000002</v>
      </c>
      <c r="EV10" s="218">
        <f>+DIARIO!EQ34</f>
        <v>1805327.4200000002</v>
      </c>
      <c r="EW10" s="218">
        <f>+DIARIO!ER34</f>
        <v>1805327.4200000002</v>
      </c>
      <c r="EX10" s="218">
        <f>+DIARIO!ES34</f>
        <v>1805327.4200000002</v>
      </c>
      <c r="EY10" s="218">
        <f>+DIARIO!ET34</f>
        <v>1805327.4200000002</v>
      </c>
      <c r="EZ10" s="218">
        <f>+DIARIO!EU34</f>
        <v>1805327.4200000002</v>
      </c>
      <c r="FA10" s="218">
        <f>+DIARIO!EV34</f>
        <v>531834.52000000025</v>
      </c>
      <c r="FB10" s="218">
        <f>+DIARIO!EW34</f>
        <v>531834.52000000025</v>
      </c>
      <c r="FC10" s="218">
        <f>+DIARIO!EX34</f>
        <v>531834.52000000025</v>
      </c>
      <c r="FD10" s="218">
        <f>+DIARIO!EY34</f>
        <v>531834.52000000025</v>
      </c>
      <c r="FE10" s="218">
        <f>+DIARIO!EZ34</f>
        <v>531834.52000000025</v>
      </c>
      <c r="FF10" s="218">
        <f>+DIARIO!FA34</f>
        <v>531834.52000000025</v>
      </c>
      <c r="FG10" s="218">
        <f>+DIARIO!FB34</f>
        <v>531834.52000000025</v>
      </c>
      <c r="FH10" s="218">
        <f>+DIARIO!FC34</f>
        <v>531834.52000000025</v>
      </c>
      <c r="FI10" s="218">
        <f>+DIARIO!FD34</f>
        <v>531834.52000000025</v>
      </c>
      <c r="FJ10" s="218">
        <f>+DIARIO!FE34</f>
        <v>531834.52000000025</v>
      </c>
      <c r="FK10" s="218">
        <f>+DIARIO!FF34</f>
        <v>531834.52000000025</v>
      </c>
      <c r="FL10" s="218">
        <f>+DIARIO!FG34</f>
        <v>531834.52000000025</v>
      </c>
      <c r="FM10" s="218">
        <f>+DIARIO!FH34</f>
        <v>531834.52000000025</v>
      </c>
      <c r="FN10" s="218">
        <f>+DIARIO!FI34</f>
        <v>531834.52000000025</v>
      </c>
      <c r="FO10" s="218">
        <f>+DIARIO!FJ34</f>
        <v>531834.52000000025</v>
      </c>
      <c r="FP10" s="218">
        <f>+DIARIO!FK34</f>
        <v>531834.52000000025</v>
      </c>
      <c r="FQ10" s="218">
        <f>+DIARIO!FL34</f>
        <v>531834.52000000025</v>
      </c>
      <c r="FR10" s="218">
        <f>+DIARIO!FM34</f>
        <v>531834.52000000025</v>
      </c>
      <c r="FS10" s="218">
        <f>+DIARIO!FN34</f>
        <v>531834.52000000025</v>
      </c>
      <c r="FT10" s="218">
        <f>+DIARIO!FO34</f>
        <v>531834.52000000025</v>
      </c>
      <c r="FU10" s="218">
        <f>+DIARIO!FP34</f>
        <v>531834.52000000025</v>
      </c>
      <c r="FV10" s="218">
        <f>+DIARIO!FQ34</f>
        <v>531834.52000000025</v>
      </c>
      <c r="FW10" s="218">
        <f>+DIARIO!FR34</f>
        <v>531834.52000000025</v>
      </c>
      <c r="FX10" s="218">
        <f>+DIARIO!FS34</f>
        <v>531834.52000000025</v>
      </c>
      <c r="FY10" s="218">
        <f>+DIARIO!FT34</f>
        <v>531834.52000000025</v>
      </c>
      <c r="FZ10" s="218">
        <f>+DIARIO!FU34</f>
        <v>531834.52000000025</v>
      </c>
      <c r="GA10" s="218">
        <f>+DIARIO!FV34</f>
        <v>531834.52000000025</v>
      </c>
      <c r="GB10" s="218">
        <f>+DIARIO!FW34</f>
        <v>531834.52000000025</v>
      </c>
      <c r="GC10" s="218">
        <f>+DIARIO!FX34</f>
        <v>531834.52000000025</v>
      </c>
      <c r="GD10" s="218">
        <f>+DIARIO!FY34</f>
        <v>531834.52000000025</v>
      </c>
      <c r="GE10" s="218">
        <f>+DIARIO!FZ34</f>
        <v>-741659.23999999976</v>
      </c>
      <c r="GF10" s="218">
        <f>+DIARIO!GA34</f>
        <v>-741659.23999999976</v>
      </c>
      <c r="GG10" s="218">
        <f>+DIARIO!GB34</f>
        <v>-741659.23999999976</v>
      </c>
      <c r="GH10" s="218">
        <f>+DIARIO!GC34</f>
        <v>-741659.23999999976</v>
      </c>
      <c r="GI10" s="218">
        <f>+DIARIO!GD34</f>
        <v>-741659.23999999976</v>
      </c>
      <c r="GJ10" s="218">
        <f>+DIARIO!GE34</f>
        <v>-741659.23999999976</v>
      </c>
      <c r="GK10" s="218">
        <f>+DIARIO!GF34</f>
        <v>-741659.23999999976</v>
      </c>
      <c r="GL10" s="218">
        <f>+DIARIO!GG34</f>
        <v>-741659.23999999976</v>
      </c>
      <c r="GM10" s="218">
        <f>+DIARIO!GH34</f>
        <v>-741659.23999999976</v>
      </c>
      <c r="GN10" s="218">
        <f>+DIARIO!GI34</f>
        <v>-741659.23999999976</v>
      </c>
      <c r="GO10" s="218">
        <f>+DIARIO!GJ34</f>
        <v>-741659.23999999976</v>
      </c>
      <c r="GP10" s="218">
        <f>+DIARIO!GK34</f>
        <v>-741659.23999999976</v>
      </c>
      <c r="GQ10" s="218">
        <f>+DIARIO!GL34</f>
        <v>-741659.23999999976</v>
      </c>
      <c r="GR10" s="218">
        <f>+DIARIO!GM34</f>
        <v>-741659.23999999976</v>
      </c>
      <c r="GS10" s="218">
        <f>+DIARIO!GN34</f>
        <v>-741659.23999999976</v>
      </c>
      <c r="GT10" s="218">
        <f>+DIARIO!GO34</f>
        <v>-741659.23999999976</v>
      </c>
      <c r="GU10" s="218">
        <f>+DIARIO!GP34</f>
        <v>-741659.23999999976</v>
      </c>
      <c r="GV10" s="218">
        <f>+DIARIO!GQ34</f>
        <v>-741659.23999999976</v>
      </c>
      <c r="GW10" s="218">
        <f>+DIARIO!GR34</f>
        <v>-741659.23999999976</v>
      </c>
      <c r="GX10" s="218">
        <f>+DIARIO!GS34</f>
        <v>-741659.23999999976</v>
      </c>
      <c r="GY10" s="218">
        <f>+DIARIO!GT34</f>
        <v>-741659.23999999976</v>
      </c>
      <c r="GZ10" s="218">
        <f>+DIARIO!GU34</f>
        <v>-741659.23999999976</v>
      </c>
      <c r="HA10" s="218">
        <f>+DIARIO!GV34</f>
        <v>-741659.23999999976</v>
      </c>
      <c r="HB10" s="218">
        <v>2528514.9300000002</v>
      </c>
      <c r="HC10" s="218">
        <f>+DIARIO!GX34</f>
        <v>-741659.23999999976</v>
      </c>
      <c r="HD10" s="218">
        <f>+DIARIO!GY34</f>
        <v>-741659.23999999976</v>
      </c>
      <c r="HE10" s="218">
        <f>+DIARIO!GZ34</f>
        <v>-741659.23999999976</v>
      </c>
      <c r="HF10" s="218">
        <f>+DIARIO!HA34</f>
        <v>-741659.23999999976</v>
      </c>
      <c r="HG10" s="218">
        <f>+DIARIO!HB34</f>
        <v>-741659.23999999976</v>
      </c>
      <c r="HH10" s="218">
        <f>+DIARIO!HC34</f>
        <v>-741659.23999999976</v>
      </c>
      <c r="HI10" s="218">
        <f>+DIARIO!HD34</f>
        <v>-741659.23999999976</v>
      </c>
      <c r="HJ10" s="218">
        <f>+DIARIO!HE34</f>
        <v>-2100145.2199999997</v>
      </c>
      <c r="HK10" s="218">
        <f>+DIARIO!HF34</f>
        <v>-2100145.2199999997</v>
      </c>
      <c r="HL10" s="218">
        <f>+DIARIO!HG34</f>
        <v>-2100145.2199999997</v>
      </c>
      <c r="HM10" s="218">
        <f>+DIARIO!HH34</f>
        <v>-2100145.2199999997</v>
      </c>
      <c r="HN10" s="218">
        <f>+DIARIO!HI34</f>
        <v>-2100145.2199999997</v>
      </c>
      <c r="HO10" s="218">
        <f>+DIARIO!HJ34</f>
        <v>-2100145.2199999997</v>
      </c>
      <c r="HP10" s="218">
        <f>+DIARIO!HK34</f>
        <v>-2100145.2199999997</v>
      </c>
      <c r="HQ10" s="218">
        <f>+DIARIO!HL34</f>
        <v>-2100145.2199999997</v>
      </c>
      <c r="HR10" s="218">
        <f>+DIARIO!HM34</f>
        <v>-2100145.2199999997</v>
      </c>
      <c r="HS10" s="218">
        <f>+DIARIO!HN34</f>
        <v>-2100145.2199999997</v>
      </c>
      <c r="HT10" s="218">
        <f>+DIARIO!HO34</f>
        <v>-2100145.2199999997</v>
      </c>
      <c r="HU10" s="218">
        <f>+DIARIO!HP34</f>
        <v>-2100145.2199999997</v>
      </c>
      <c r="HV10" s="218">
        <f>+DIARIO!HQ34</f>
        <v>-2100145.2199999997</v>
      </c>
      <c r="HW10" s="218">
        <f>+DIARIO!HR34</f>
        <v>-2100145.2199999997</v>
      </c>
      <c r="HX10" s="218">
        <f>+DIARIO!HS34</f>
        <v>-2100145.2199999997</v>
      </c>
      <c r="HY10" s="218">
        <f>+DIARIO!HT34</f>
        <v>-2100145.2199999997</v>
      </c>
      <c r="HZ10" s="218">
        <f>+DIARIO!HU34</f>
        <v>-2100145.2199999997</v>
      </c>
      <c r="IA10" s="218">
        <f>+DIARIO!HV34</f>
        <v>-2100145.2199999997</v>
      </c>
      <c r="IB10" s="218">
        <f>+DIARIO!HW34</f>
        <v>-2100145.2199999997</v>
      </c>
      <c r="IC10" s="218">
        <f>+DIARIO!HX34</f>
        <v>-2100145.2199999997</v>
      </c>
      <c r="ID10" s="218">
        <f>+DIARIO!HY34</f>
        <v>-2100145.2199999997</v>
      </c>
      <c r="IE10" s="218">
        <f>+DIARIO!HZ34</f>
        <v>-2100145.2199999997</v>
      </c>
      <c r="IF10" s="218">
        <f>+DIARIO!IA34</f>
        <v>-2100145.2199999997</v>
      </c>
      <c r="IG10" s="218">
        <f>+DIARIO!IB34</f>
        <v>-2100145.2199999997</v>
      </c>
      <c r="IH10" s="218">
        <f>+DIARIO!IC34</f>
        <v>-2100145.2199999997</v>
      </c>
      <c r="II10" s="218">
        <f>+DIARIO!ID34</f>
        <v>-2100145.2199999997</v>
      </c>
      <c r="IJ10" s="218">
        <f>+DIARIO!IE34</f>
        <v>-2100145.2199999997</v>
      </c>
      <c r="IK10" s="218">
        <f>+DIARIO!IF34</f>
        <v>-2100145.2199999997</v>
      </c>
      <c r="IL10" s="218">
        <f>+DIARIO!IG34</f>
        <v>-2100145.2199999997</v>
      </c>
      <c r="IM10" s="218">
        <f>+DIARIO!IH34</f>
        <v>-2100145.2199999997</v>
      </c>
      <c r="IN10" s="218">
        <f>+DIARIO!II34</f>
        <v>-2100145.2199999997</v>
      </c>
      <c r="IO10" s="218">
        <f>+DIARIO!IJ34</f>
        <v>-3372196.2699999996</v>
      </c>
      <c r="IP10" s="218">
        <f>+DIARIO!IK34</f>
        <v>-3372196.2699999996</v>
      </c>
      <c r="IQ10" s="218">
        <f>+DIARIO!IL34</f>
        <v>-3372196.2699999996</v>
      </c>
      <c r="IR10" s="218">
        <f>+DIARIO!IM34</f>
        <v>-3372196.2699999996</v>
      </c>
      <c r="IS10" s="218">
        <f>+DIARIO!IN34</f>
        <v>-3372196.2699999996</v>
      </c>
      <c r="IT10" s="218">
        <f>+DIARIO!IO34</f>
        <v>-3372196.2699999996</v>
      </c>
      <c r="IU10" s="218">
        <f>+DIARIO!IP34</f>
        <v>-3372196.2699999996</v>
      </c>
      <c r="IV10" s="218">
        <f>+DIARIO!IQ34</f>
        <v>-3372196.2699999996</v>
      </c>
      <c r="IW10" s="218">
        <f>+DIARIO!IR34</f>
        <v>-3372196.2699999996</v>
      </c>
      <c r="IX10" s="218">
        <f>+DIARIO!IS34</f>
        <v>-3372196.2699999996</v>
      </c>
      <c r="IY10" s="218">
        <f>+DIARIO!IT34</f>
        <v>-3372196.2699999996</v>
      </c>
      <c r="IZ10" s="218">
        <f>+DIARIO!IU34</f>
        <v>-3372196.2699999996</v>
      </c>
      <c r="JA10" s="218">
        <f>+DIARIO!IV34</f>
        <v>-3372196.2699999996</v>
      </c>
      <c r="JB10" s="218">
        <f>+DIARIO!IW34</f>
        <v>-3372196.2699999996</v>
      </c>
      <c r="JC10" s="218">
        <f>+DIARIO!IX34</f>
        <v>-3372196.2699999996</v>
      </c>
      <c r="JD10" s="218">
        <f>+DIARIO!IY34</f>
        <v>-3372196.2699999996</v>
      </c>
      <c r="JE10" s="218">
        <f>+DIARIO!IZ34</f>
        <v>-3372196.2699999996</v>
      </c>
      <c r="JF10" s="218">
        <f>+DIARIO!JA34</f>
        <v>-3372196.2699999996</v>
      </c>
      <c r="JG10" s="218">
        <f>+DIARIO!JB34</f>
        <v>-3372196.2699999996</v>
      </c>
      <c r="JH10" s="218">
        <f>+DIARIO!JC34</f>
        <v>-3372196.2699999996</v>
      </c>
      <c r="JI10" s="218">
        <f>+DIARIO!JD34</f>
        <v>-3372196.2699999996</v>
      </c>
      <c r="JJ10" s="218">
        <f>+DIARIO!JE34</f>
        <v>-3372196.2699999996</v>
      </c>
      <c r="JK10" s="218">
        <f>+DIARIO!JF34</f>
        <v>-3372196.2699999996</v>
      </c>
      <c r="JL10" s="218">
        <f>+DIARIO!JG34</f>
        <v>-3372196.2699999996</v>
      </c>
      <c r="JM10" s="218">
        <f>+DIARIO!JH34</f>
        <v>-3372196.2699999996</v>
      </c>
      <c r="JN10" s="218">
        <f>+DIARIO!JI34</f>
        <v>-3372196.2699999996</v>
      </c>
      <c r="JO10" s="218">
        <f>+DIARIO!JJ34</f>
        <v>-3372196.2699999996</v>
      </c>
      <c r="JP10" s="218">
        <f>+DIARIO!JK34</f>
        <v>-3372196.2699999996</v>
      </c>
      <c r="JQ10" s="218">
        <f>+DIARIO!JL34</f>
        <v>-3372196.2699999996</v>
      </c>
      <c r="JR10" s="218">
        <f>+DIARIO!JM34</f>
        <v>-3372196.2699999996</v>
      </c>
      <c r="JS10" s="218">
        <f>+DIARIO!JN34</f>
        <v>-4644248.0999999996</v>
      </c>
      <c r="JT10" s="218">
        <f>+DIARIO!JO34</f>
        <v>-4644248.0999999996</v>
      </c>
      <c r="JU10" s="218">
        <f>+DIARIO!JP34</f>
        <v>-4644248.0999999996</v>
      </c>
      <c r="JV10" s="218">
        <f>+DIARIO!JQ34</f>
        <v>-4644248.0999999996</v>
      </c>
      <c r="JW10" s="218">
        <f>+DIARIO!JR34</f>
        <v>-4644248.0999999996</v>
      </c>
      <c r="JX10" s="218">
        <f>+DIARIO!JS34</f>
        <v>-4644248.0999999996</v>
      </c>
      <c r="JY10" s="218">
        <f>+DIARIO!JT34</f>
        <v>-4644248.0999999996</v>
      </c>
      <c r="JZ10" s="218">
        <f>+DIARIO!JU34</f>
        <v>-4644248.0999999996</v>
      </c>
      <c r="KA10" s="218">
        <f>+DIARIO!JV34</f>
        <v>-4644248.0999999996</v>
      </c>
      <c r="KB10" s="218">
        <f>+DIARIO!JW34</f>
        <v>-4644248.0999999996</v>
      </c>
      <c r="KC10" s="218">
        <f>+DIARIO!JX34</f>
        <v>-4644248.0999999996</v>
      </c>
      <c r="KD10" s="218">
        <f>+DIARIO!JY34</f>
        <v>-4644248.0999999996</v>
      </c>
      <c r="KE10" s="218">
        <f>+DIARIO!JZ34</f>
        <v>-4644248.0999999996</v>
      </c>
      <c r="KF10" s="218">
        <f>+DIARIO!KA34</f>
        <v>-4644248.0999999996</v>
      </c>
      <c r="KG10" s="218">
        <f>+DIARIO!KB34</f>
        <v>-4644248.0999999996</v>
      </c>
      <c r="KH10" s="218">
        <f>+DIARIO!KC34</f>
        <v>-4644248.0999999996</v>
      </c>
      <c r="KI10" s="218">
        <f>+DIARIO!KD34</f>
        <v>-4644248.0999999996</v>
      </c>
      <c r="KJ10" s="218">
        <f>+DIARIO!KE34</f>
        <v>-4644248.0999999996</v>
      </c>
      <c r="KK10" s="218">
        <f>+DIARIO!KF34</f>
        <v>-4644248.0999999996</v>
      </c>
      <c r="KL10" s="218">
        <f>+DIARIO!KG34</f>
        <v>-4644248.0999999996</v>
      </c>
      <c r="KM10" s="218">
        <f>+DIARIO!KH34</f>
        <v>-4644248.0999999996</v>
      </c>
      <c r="KN10" s="218">
        <f>+DIARIO!KI34</f>
        <v>-4644248.0999999996</v>
      </c>
      <c r="KO10" s="218">
        <f>+DIARIO!KJ34</f>
        <v>-4644248.0999999996</v>
      </c>
      <c r="KP10" s="218">
        <f>+DIARIO!KK34</f>
        <v>-4644248.0999999996</v>
      </c>
      <c r="KQ10" s="218">
        <f>+DIARIO!KL34</f>
        <v>-4644248.0999999996</v>
      </c>
      <c r="KR10" s="218">
        <f>+DIARIO!KM34</f>
        <v>-4644248.0999999996</v>
      </c>
      <c r="KS10" s="218">
        <f>+DIARIO!KN34</f>
        <v>-4644248.0999999996</v>
      </c>
      <c r="KT10" s="218">
        <f>+DIARIO!KO34</f>
        <v>-4644248.0999999996</v>
      </c>
      <c r="KU10" s="218">
        <f>+DIARIO!KP34</f>
        <v>-4644248.0999999996</v>
      </c>
      <c r="KV10" s="218">
        <f>+DIARIO!KQ34</f>
        <v>-4644248.0999999996</v>
      </c>
      <c r="KW10" s="218">
        <f>+DIARIO!KR34</f>
        <v>-4644248.0999999996</v>
      </c>
      <c r="KX10" s="218">
        <f>+DIARIO!KS34</f>
        <v>-5914575.3699999992</v>
      </c>
      <c r="KY10" s="218">
        <f>+DIARIO!KT34</f>
        <v>-5914575.3699999992</v>
      </c>
      <c r="KZ10" s="218">
        <f>+DIARIO!KU34</f>
        <v>-5914575.3699999992</v>
      </c>
      <c r="LA10" s="218">
        <f>+DIARIO!KV34</f>
        <v>-5914575.3699999992</v>
      </c>
      <c r="LB10" s="218">
        <f>+DIARIO!KW34</f>
        <v>-5914575.3699999992</v>
      </c>
      <c r="LC10" s="218">
        <f>+DIARIO!KX34</f>
        <v>-5914575.3699999992</v>
      </c>
      <c r="LD10" s="218">
        <f>+DIARIO!KY34</f>
        <v>-5914575.3699999992</v>
      </c>
      <c r="LE10" s="218">
        <f>+DIARIO!KZ34</f>
        <v>-5914575.3699999992</v>
      </c>
      <c r="LF10" s="218">
        <f>+DIARIO!LA34</f>
        <v>-5914575.3699999992</v>
      </c>
      <c r="LG10" s="218">
        <f>+DIARIO!LB34</f>
        <v>-5914575.3699999992</v>
      </c>
      <c r="LH10" s="218">
        <f>+DIARIO!LC34</f>
        <v>-5914575.3699999992</v>
      </c>
      <c r="LI10" s="218">
        <f>+DIARIO!LD34</f>
        <v>-5914575.3699999992</v>
      </c>
      <c r="LJ10" s="218">
        <f>+DIARIO!LE34</f>
        <v>-5914575.3699999992</v>
      </c>
      <c r="LK10" s="218">
        <f>+DIARIO!LF34</f>
        <v>-5914575.3699999992</v>
      </c>
      <c r="LL10" s="218">
        <f>+DIARIO!LG34</f>
        <v>-5914575.3699999992</v>
      </c>
      <c r="LM10" s="218">
        <f>+DIARIO!LH34</f>
        <v>-5914575.3699999992</v>
      </c>
      <c r="LN10" s="218">
        <f>+DIARIO!LI34</f>
        <v>-5914575.3699999992</v>
      </c>
      <c r="LO10" s="218">
        <f>+DIARIO!LJ34</f>
        <v>-5914575.3699999992</v>
      </c>
      <c r="LP10" s="218">
        <f>+DIARIO!LK34</f>
        <v>-5914575.3699999992</v>
      </c>
      <c r="LQ10" s="218">
        <f>+DIARIO!LL34</f>
        <v>-5914575.3699999992</v>
      </c>
      <c r="LR10" s="218">
        <f>+DIARIO!LM34</f>
        <v>-5914575.3699999992</v>
      </c>
      <c r="LS10" s="218">
        <f>+DIARIO!LN34</f>
        <v>-5914575.3699999992</v>
      </c>
      <c r="LT10" s="218">
        <f>+DIARIO!LO34</f>
        <v>-5914575.3699999992</v>
      </c>
      <c r="LU10" s="218">
        <f>+DIARIO!LP34</f>
        <v>-5914575.3699999992</v>
      </c>
      <c r="LV10" s="218">
        <f>+DIARIO!LQ34</f>
        <v>-5914575.3699999992</v>
      </c>
      <c r="LW10" s="218">
        <f>+DIARIO!LR34</f>
        <v>-5914575.3699999992</v>
      </c>
      <c r="LX10" s="218">
        <f>+DIARIO!LS34</f>
        <v>-5914575.3699999992</v>
      </c>
      <c r="LY10" s="218">
        <f>+DIARIO!LT34</f>
        <v>-5914575.3699999992</v>
      </c>
      <c r="LZ10" s="218">
        <f>+DIARIO!LU34</f>
        <v>-5914575.3699999992</v>
      </c>
      <c r="MA10" s="218">
        <f>+DIARIO!LV34</f>
        <v>-5914575.3699999992</v>
      </c>
      <c r="MB10" s="218">
        <f>+DIARIO!LW34</f>
        <v>-7183690.9099999992</v>
      </c>
      <c r="MC10" s="218">
        <f>+DIARIO!LX34</f>
        <v>-7183690.9099999992</v>
      </c>
      <c r="MD10" s="218">
        <f>+DIARIO!LY34</f>
        <v>-7183690.9099999992</v>
      </c>
      <c r="ME10" s="218">
        <f>+DIARIO!LZ34</f>
        <v>-7183690.9099999992</v>
      </c>
      <c r="MF10" s="218">
        <f>+DIARIO!MA34</f>
        <v>-7183690.9099999992</v>
      </c>
      <c r="MG10" s="218">
        <f>+DIARIO!MB34</f>
        <v>-7183690.9099999992</v>
      </c>
      <c r="MH10" s="218">
        <f>+DIARIO!MC34</f>
        <v>-7183690.9099999992</v>
      </c>
      <c r="MI10" s="218">
        <f>+DIARIO!MD34</f>
        <v>-7183690.9099999992</v>
      </c>
      <c r="MJ10" s="218">
        <f>+DIARIO!ME34</f>
        <v>-7183690.9099999992</v>
      </c>
      <c r="MK10" s="218">
        <f>+DIARIO!MF34</f>
        <v>-7183690.9099999992</v>
      </c>
      <c r="ML10" s="218">
        <f>+DIARIO!MG34</f>
        <v>-7183690.9099999992</v>
      </c>
      <c r="MM10" s="218">
        <f>+DIARIO!MH34</f>
        <v>-7183690.9099999992</v>
      </c>
      <c r="MN10" s="218">
        <f>+DIARIO!MI34</f>
        <v>-7183690.9099999992</v>
      </c>
      <c r="MO10" s="218">
        <f>+DIARIO!MJ34</f>
        <v>-7183690.9099999992</v>
      </c>
      <c r="MP10" s="218">
        <f>+DIARIO!MK34</f>
        <v>-7183690.9099999992</v>
      </c>
      <c r="MQ10" s="218">
        <f>+DIARIO!ML34</f>
        <v>-7183690.9099999992</v>
      </c>
      <c r="MR10" s="218">
        <f>+DIARIO!MM34</f>
        <v>-7183690.9099999992</v>
      </c>
      <c r="MS10" s="218">
        <f>+DIARIO!MN34</f>
        <v>-7183690.9099999992</v>
      </c>
      <c r="MT10" s="218">
        <f>+DIARIO!MO34</f>
        <v>-7183690.9099999992</v>
      </c>
      <c r="MU10" s="218">
        <f>+DIARIO!MP34</f>
        <v>-7183690.9099999992</v>
      </c>
      <c r="MV10" s="218">
        <f>+DIARIO!MQ34</f>
        <v>-7183690.9099999992</v>
      </c>
      <c r="MW10" s="218">
        <f>+DIARIO!MR34</f>
        <v>-7183690.9099999992</v>
      </c>
      <c r="MX10" s="218">
        <f>+DIARIO!MS34</f>
        <v>-7183690.9099999992</v>
      </c>
      <c r="MY10" s="218">
        <f>+DIARIO!MT34</f>
        <v>-7183690.9099999992</v>
      </c>
      <c r="MZ10" s="218">
        <f>+DIARIO!MU34</f>
        <v>-7183690.9099999992</v>
      </c>
      <c r="NA10" s="218">
        <f>+DIARIO!MV34</f>
        <v>-7183690.9099999992</v>
      </c>
      <c r="NB10" s="218">
        <f>+DIARIO!MW34</f>
        <v>-7183690.9099999992</v>
      </c>
      <c r="NC10" s="218">
        <f>+DIARIO!MX34</f>
        <v>-7183690.9099999992</v>
      </c>
      <c r="ND10" s="218">
        <f>+DIARIO!MY34</f>
        <v>-7183690.9099999992</v>
      </c>
      <c r="NE10" s="218">
        <f>+DIARIO!MZ34</f>
        <v>-7183690.9099999992</v>
      </c>
      <c r="NF10" s="218">
        <f>+DIARIO!NA34</f>
        <v>-7183690.9099999992</v>
      </c>
    </row>
    <row r="11" spans="1:370" ht="0.75" customHeight="1">
      <c r="A11" s="176" t="s">
        <v>43</v>
      </c>
      <c r="B11" s="177" t="str">
        <f t="shared" si="18"/>
        <v>11030106</v>
      </c>
      <c r="C11" s="216" t="s">
        <v>58</v>
      </c>
      <c r="D11" s="217" t="s">
        <v>53</v>
      </c>
      <c r="E11" s="218"/>
      <c r="F11" s="218">
        <f t="shared" si="23"/>
        <v>0</v>
      </c>
      <c r="G11" s="218">
        <f t="shared" si="24"/>
        <v>0</v>
      </c>
      <c r="H11" s="218">
        <f t="shared" si="24"/>
        <v>0</v>
      </c>
      <c r="I11" s="218">
        <f t="shared" si="24"/>
        <v>0</v>
      </c>
      <c r="J11" s="218">
        <f t="shared" si="24"/>
        <v>0</v>
      </c>
      <c r="K11" s="218">
        <f t="shared" si="24"/>
        <v>0</v>
      </c>
      <c r="L11" s="218">
        <f t="shared" si="24"/>
        <v>0</v>
      </c>
      <c r="M11" s="218">
        <f t="shared" si="24"/>
        <v>0</v>
      </c>
      <c r="N11" s="218">
        <f t="shared" si="24"/>
        <v>0</v>
      </c>
      <c r="O11" s="218">
        <f t="shared" si="24"/>
        <v>0</v>
      </c>
      <c r="P11" s="218">
        <f t="shared" si="24"/>
        <v>0</v>
      </c>
      <c r="Q11" s="218">
        <f t="shared" si="24"/>
        <v>0</v>
      </c>
      <c r="R11" s="218">
        <f t="shared" si="24"/>
        <v>0</v>
      </c>
      <c r="S11" s="218">
        <f t="shared" si="24"/>
        <v>0</v>
      </c>
      <c r="T11" s="218">
        <f t="shared" si="24"/>
        <v>0</v>
      </c>
      <c r="U11" s="218">
        <f t="shared" si="24"/>
        <v>0</v>
      </c>
      <c r="V11" s="218">
        <f t="shared" si="24"/>
        <v>0</v>
      </c>
      <c r="W11" s="218">
        <f t="shared" si="24"/>
        <v>0</v>
      </c>
      <c r="X11" s="218">
        <f t="shared" si="24"/>
        <v>0</v>
      </c>
      <c r="Y11" s="218">
        <f t="shared" si="24"/>
        <v>0</v>
      </c>
      <c r="Z11" s="218">
        <f t="shared" si="24"/>
        <v>0</v>
      </c>
      <c r="AA11" s="218">
        <f t="shared" si="24"/>
        <v>0</v>
      </c>
      <c r="AB11" s="218">
        <f t="shared" si="24"/>
        <v>0</v>
      </c>
      <c r="AC11" s="218">
        <f t="shared" si="24"/>
        <v>0</v>
      </c>
      <c r="AD11" s="218">
        <f t="shared" si="24"/>
        <v>0</v>
      </c>
      <c r="AE11" s="218">
        <f t="shared" si="24"/>
        <v>0</v>
      </c>
      <c r="AF11" s="218">
        <f t="shared" si="24"/>
        <v>0</v>
      </c>
      <c r="AG11" s="218">
        <f t="shared" si="24"/>
        <v>0</v>
      </c>
      <c r="AH11" s="218">
        <f t="shared" si="24"/>
        <v>0</v>
      </c>
      <c r="AI11" s="218">
        <f t="shared" si="24"/>
        <v>0</v>
      </c>
      <c r="AJ11" s="218">
        <f t="shared" si="24"/>
        <v>0</v>
      </c>
      <c r="AK11" s="218">
        <f t="shared" si="24"/>
        <v>0</v>
      </c>
      <c r="AL11" s="218">
        <f t="shared" ref="AL11:CW11" si="25">+AK11</f>
        <v>0</v>
      </c>
      <c r="AM11" s="218">
        <f t="shared" si="25"/>
        <v>0</v>
      </c>
      <c r="AN11" s="218">
        <f t="shared" si="25"/>
        <v>0</v>
      </c>
      <c r="AO11" s="218">
        <f t="shared" si="25"/>
        <v>0</v>
      </c>
      <c r="AP11" s="218">
        <f t="shared" si="25"/>
        <v>0</v>
      </c>
      <c r="AQ11" s="218">
        <f t="shared" si="25"/>
        <v>0</v>
      </c>
      <c r="AR11" s="218">
        <f t="shared" si="25"/>
        <v>0</v>
      </c>
      <c r="AS11" s="218">
        <f t="shared" si="25"/>
        <v>0</v>
      </c>
      <c r="AT11" s="218">
        <f t="shared" si="25"/>
        <v>0</v>
      </c>
      <c r="AU11" s="218">
        <f t="shared" si="25"/>
        <v>0</v>
      </c>
      <c r="AV11" s="218">
        <f t="shared" si="25"/>
        <v>0</v>
      </c>
      <c r="AW11" s="218">
        <f t="shared" si="25"/>
        <v>0</v>
      </c>
      <c r="AX11" s="218">
        <f t="shared" si="25"/>
        <v>0</v>
      </c>
      <c r="AY11" s="218">
        <f t="shared" si="25"/>
        <v>0</v>
      </c>
      <c r="AZ11" s="218">
        <f t="shared" si="25"/>
        <v>0</v>
      </c>
      <c r="BA11" s="218">
        <f t="shared" si="25"/>
        <v>0</v>
      </c>
      <c r="BB11" s="218">
        <f t="shared" si="25"/>
        <v>0</v>
      </c>
      <c r="BC11" s="218">
        <f t="shared" si="25"/>
        <v>0</v>
      </c>
      <c r="BD11" s="218">
        <f t="shared" si="25"/>
        <v>0</v>
      </c>
      <c r="BE11" s="218" t="e">
        <f>+DIARIO!#REF!</f>
        <v>#REF!</v>
      </c>
      <c r="BF11" s="218" t="e">
        <f t="shared" si="25"/>
        <v>#REF!</v>
      </c>
      <c r="BG11" s="218" t="e">
        <f t="shared" si="25"/>
        <v>#REF!</v>
      </c>
      <c r="BH11" s="218" t="e">
        <f t="shared" si="25"/>
        <v>#REF!</v>
      </c>
      <c r="BI11" s="218" t="e">
        <f t="shared" si="25"/>
        <v>#REF!</v>
      </c>
      <c r="BJ11" s="218" t="e">
        <f t="shared" si="25"/>
        <v>#REF!</v>
      </c>
      <c r="BK11" s="218" t="e">
        <f t="shared" si="25"/>
        <v>#REF!</v>
      </c>
      <c r="BL11" s="218" t="e">
        <f t="shared" si="25"/>
        <v>#REF!</v>
      </c>
      <c r="BM11" s="218" t="e">
        <f t="shared" si="25"/>
        <v>#REF!</v>
      </c>
      <c r="BN11" s="218" t="e">
        <f t="shared" si="25"/>
        <v>#REF!</v>
      </c>
      <c r="BO11" s="218" t="e">
        <f t="shared" si="25"/>
        <v>#REF!</v>
      </c>
      <c r="BP11" s="218" t="e">
        <f t="shared" si="25"/>
        <v>#REF!</v>
      </c>
      <c r="BQ11" s="218" t="e">
        <f t="shared" si="25"/>
        <v>#REF!</v>
      </c>
      <c r="BR11" s="218" t="e">
        <f t="shared" si="25"/>
        <v>#REF!</v>
      </c>
      <c r="BS11" s="218" t="e">
        <f t="shared" si="25"/>
        <v>#REF!</v>
      </c>
      <c r="BT11" s="218" t="e">
        <f t="shared" si="25"/>
        <v>#REF!</v>
      </c>
      <c r="BU11" s="218" t="e">
        <f t="shared" si="25"/>
        <v>#REF!</v>
      </c>
      <c r="BV11" s="218" t="e">
        <f t="shared" si="25"/>
        <v>#REF!</v>
      </c>
      <c r="BW11" s="218" t="e">
        <f t="shared" si="25"/>
        <v>#REF!</v>
      </c>
      <c r="BX11" s="218" t="e">
        <f t="shared" si="25"/>
        <v>#REF!</v>
      </c>
      <c r="BY11" s="218" t="e">
        <f t="shared" si="25"/>
        <v>#REF!</v>
      </c>
      <c r="BZ11" s="218" t="e">
        <f t="shared" si="25"/>
        <v>#REF!</v>
      </c>
      <c r="CA11" s="218" t="e">
        <f t="shared" si="25"/>
        <v>#REF!</v>
      </c>
      <c r="CB11" s="218" t="e">
        <f t="shared" si="25"/>
        <v>#REF!</v>
      </c>
      <c r="CC11" s="218" t="e">
        <f t="shared" si="25"/>
        <v>#REF!</v>
      </c>
      <c r="CD11" s="218" t="e">
        <f t="shared" si="25"/>
        <v>#REF!</v>
      </c>
      <c r="CE11" s="218" t="e">
        <f t="shared" si="25"/>
        <v>#REF!</v>
      </c>
      <c r="CF11" s="218" t="e">
        <f t="shared" si="25"/>
        <v>#REF!</v>
      </c>
      <c r="CG11" s="218" t="e">
        <f t="shared" si="25"/>
        <v>#REF!</v>
      </c>
      <c r="CH11" s="218" t="e">
        <f t="shared" si="25"/>
        <v>#REF!</v>
      </c>
      <c r="CI11" s="218" t="e">
        <f t="shared" si="25"/>
        <v>#REF!</v>
      </c>
      <c r="CJ11" s="218" t="e">
        <f t="shared" si="25"/>
        <v>#REF!</v>
      </c>
      <c r="CK11" s="218" t="e">
        <f t="shared" si="25"/>
        <v>#REF!</v>
      </c>
      <c r="CL11" s="218" t="e">
        <f t="shared" si="25"/>
        <v>#REF!</v>
      </c>
      <c r="CM11" s="218" t="e">
        <f t="shared" si="25"/>
        <v>#REF!</v>
      </c>
      <c r="CN11" s="218" t="e">
        <f t="shared" si="25"/>
        <v>#REF!</v>
      </c>
      <c r="CO11" s="218" t="e">
        <f t="shared" si="25"/>
        <v>#REF!</v>
      </c>
      <c r="CP11" s="218" t="e">
        <f t="shared" si="25"/>
        <v>#REF!</v>
      </c>
      <c r="CQ11" s="218" t="e">
        <f t="shared" si="25"/>
        <v>#REF!</v>
      </c>
      <c r="CR11" s="218" t="e">
        <f t="shared" si="25"/>
        <v>#REF!</v>
      </c>
      <c r="CS11" s="218" t="e">
        <f t="shared" si="25"/>
        <v>#REF!</v>
      </c>
      <c r="CT11" s="218" t="e">
        <f t="shared" si="25"/>
        <v>#REF!</v>
      </c>
      <c r="CU11" s="218" t="e">
        <f t="shared" si="25"/>
        <v>#REF!</v>
      </c>
      <c r="CV11" s="218" t="e">
        <f t="shared" si="25"/>
        <v>#REF!</v>
      </c>
      <c r="CW11" s="218" t="e">
        <f t="shared" si="25"/>
        <v>#REF!</v>
      </c>
      <c r="CX11" s="218" t="e">
        <f t="shared" ref="CX11:FI11" si="26">+CW11</f>
        <v>#REF!</v>
      </c>
      <c r="CY11" s="218" t="e">
        <f t="shared" si="26"/>
        <v>#REF!</v>
      </c>
      <c r="CZ11" s="218" t="e">
        <f t="shared" si="26"/>
        <v>#REF!</v>
      </c>
      <c r="DA11" s="218" t="e">
        <f t="shared" si="26"/>
        <v>#REF!</v>
      </c>
      <c r="DB11" s="218" t="e">
        <f t="shared" si="26"/>
        <v>#REF!</v>
      </c>
      <c r="DC11" s="218" t="e">
        <f t="shared" si="26"/>
        <v>#REF!</v>
      </c>
      <c r="DD11" s="218" t="e">
        <f t="shared" si="26"/>
        <v>#REF!</v>
      </c>
      <c r="DE11" s="218" t="e">
        <f t="shared" si="26"/>
        <v>#REF!</v>
      </c>
      <c r="DF11" s="218" t="e">
        <f t="shared" si="26"/>
        <v>#REF!</v>
      </c>
      <c r="DG11" s="218" t="e">
        <f t="shared" si="26"/>
        <v>#REF!</v>
      </c>
      <c r="DH11" s="218" t="e">
        <f t="shared" si="26"/>
        <v>#REF!</v>
      </c>
      <c r="DI11" s="218" t="e">
        <f t="shared" si="26"/>
        <v>#REF!</v>
      </c>
      <c r="DJ11" s="218" t="e">
        <f t="shared" si="26"/>
        <v>#REF!</v>
      </c>
      <c r="DK11" s="218" t="e">
        <f t="shared" si="26"/>
        <v>#REF!</v>
      </c>
      <c r="DL11" s="218" t="e">
        <f t="shared" si="26"/>
        <v>#REF!</v>
      </c>
      <c r="DM11" s="218" t="e">
        <f t="shared" si="26"/>
        <v>#REF!</v>
      </c>
      <c r="DN11" s="218" t="e">
        <f t="shared" si="26"/>
        <v>#REF!</v>
      </c>
      <c r="DO11" s="218" t="e">
        <f t="shared" si="26"/>
        <v>#REF!</v>
      </c>
      <c r="DP11" s="218" t="e">
        <f t="shared" si="26"/>
        <v>#REF!</v>
      </c>
      <c r="DQ11" s="218" t="e">
        <f t="shared" si="26"/>
        <v>#REF!</v>
      </c>
      <c r="DR11" s="218" t="e">
        <f t="shared" si="26"/>
        <v>#REF!</v>
      </c>
      <c r="DS11" s="218" t="e">
        <f t="shared" si="26"/>
        <v>#REF!</v>
      </c>
      <c r="DT11" s="218" t="e">
        <f t="shared" si="26"/>
        <v>#REF!</v>
      </c>
      <c r="DU11" s="218" t="e">
        <f t="shared" si="26"/>
        <v>#REF!</v>
      </c>
      <c r="DV11" s="218">
        <f>+DIARIO!DQ12</f>
        <v>0</v>
      </c>
      <c r="DW11" s="218">
        <f t="shared" si="26"/>
        <v>0</v>
      </c>
      <c r="DX11" s="218">
        <f t="shared" si="26"/>
        <v>0</v>
      </c>
      <c r="DY11" s="218">
        <f t="shared" si="26"/>
        <v>0</v>
      </c>
      <c r="DZ11" s="218">
        <f t="shared" si="26"/>
        <v>0</v>
      </c>
      <c r="EA11" s="218">
        <f t="shared" si="26"/>
        <v>0</v>
      </c>
      <c r="EB11" s="218">
        <f t="shared" si="26"/>
        <v>0</v>
      </c>
      <c r="EC11" s="218">
        <f t="shared" si="26"/>
        <v>0</v>
      </c>
      <c r="ED11" s="218">
        <f t="shared" si="26"/>
        <v>0</v>
      </c>
      <c r="EE11" s="218">
        <f t="shared" si="26"/>
        <v>0</v>
      </c>
      <c r="EF11" s="218">
        <f t="shared" si="26"/>
        <v>0</v>
      </c>
      <c r="EG11" s="218">
        <f t="shared" si="26"/>
        <v>0</v>
      </c>
      <c r="EH11" s="218">
        <f t="shared" si="26"/>
        <v>0</v>
      </c>
      <c r="EI11" s="218">
        <f t="shared" si="26"/>
        <v>0</v>
      </c>
      <c r="EJ11" s="218">
        <f t="shared" si="26"/>
        <v>0</v>
      </c>
      <c r="EK11" s="218">
        <f t="shared" si="26"/>
        <v>0</v>
      </c>
      <c r="EL11" s="218">
        <f t="shared" si="26"/>
        <v>0</v>
      </c>
      <c r="EM11" s="218">
        <f t="shared" si="26"/>
        <v>0</v>
      </c>
      <c r="EN11" s="218">
        <f t="shared" si="26"/>
        <v>0</v>
      </c>
      <c r="EO11" s="218">
        <f t="shared" si="26"/>
        <v>0</v>
      </c>
      <c r="EP11" s="218">
        <f t="shared" si="26"/>
        <v>0</v>
      </c>
      <c r="EQ11" s="218">
        <f t="shared" si="26"/>
        <v>0</v>
      </c>
      <c r="ER11" s="218">
        <f t="shared" si="26"/>
        <v>0</v>
      </c>
      <c r="ES11" s="218">
        <f t="shared" si="26"/>
        <v>0</v>
      </c>
      <c r="ET11" s="218">
        <f t="shared" si="26"/>
        <v>0</v>
      </c>
      <c r="EU11" s="218">
        <f t="shared" si="26"/>
        <v>0</v>
      </c>
      <c r="EV11" s="218">
        <f t="shared" si="26"/>
        <v>0</v>
      </c>
      <c r="EW11" s="218">
        <f t="shared" si="26"/>
        <v>0</v>
      </c>
      <c r="EX11" s="218">
        <f t="shared" si="26"/>
        <v>0</v>
      </c>
      <c r="EY11" s="218">
        <f t="shared" si="26"/>
        <v>0</v>
      </c>
      <c r="EZ11" s="218">
        <f t="shared" si="26"/>
        <v>0</v>
      </c>
      <c r="FA11" s="218">
        <f t="shared" si="26"/>
        <v>0</v>
      </c>
      <c r="FB11" s="218">
        <f t="shared" si="26"/>
        <v>0</v>
      </c>
      <c r="FC11" s="218">
        <f t="shared" si="26"/>
        <v>0</v>
      </c>
      <c r="FD11" s="218">
        <f t="shared" si="26"/>
        <v>0</v>
      </c>
      <c r="FE11" s="218">
        <f t="shared" si="26"/>
        <v>0</v>
      </c>
      <c r="FF11" s="218">
        <f t="shared" si="26"/>
        <v>0</v>
      </c>
      <c r="FG11" s="218">
        <f t="shared" si="26"/>
        <v>0</v>
      </c>
      <c r="FH11" s="218">
        <f t="shared" si="26"/>
        <v>0</v>
      </c>
      <c r="FI11" s="218">
        <f t="shared" si="26"/>
        <v>0</v>
      </c>
      <c r="FJ11" s="218">
        <f t="shared" ref="FJ11:HU11" si="27">+FI11</f>
        <v>0</v>
      </c>
      <c r="FK11" s="218">
        <f t="shared" si="27"/>
        <v>0</v>
      </c>
      <c r="FL11" s="218">
        <f t="shared" si="27"/>
        <v>0</v>
      </c>
      <c r="FM11" s="218">
        <f t="shared" si="27"/>
        <v>0</v>
      </c>
      <c r="FN11" s="218">
        <f t="shared" si="27"/>
        <v>0</v>
      </c>
      <c r="FO11" s="218">
        <f t="shared" si="27"/>
        <v>0</v>
      </c>
      <c r="FP11" s="218">
        <f t="shared" si="27"/>
        <v>0</v>
      </c>
      <c r="FQ11" s="218">
        <f t="shared" si="27"/>
        <v>0</v>
      </c>
      <c r="FR11" s="218">
        <f t="shared" si="27"/>
        <v>0</v>
      </c>
      <c r="FS11" s="218">
        <f t="shared" si="27"/>
        <v>0</v>
      </c>
      <c r="FT11" s="218">
        <f t="shared" si="27"/>
        <v>0</v>
      </c>
      <c r="FU11" s="218">
        <f t="shared" si="27"/>
        <v>0</v>
      </c>
      <c r="FV11" s="218">
        <f t="shared" si="27"/>
        <v>0</v>
      </c>
      <c r="FW11" s="218">
        <f t="shared" si="27"/>
        <v>0</v>
      </c>
      <c r="FX11" s="218">
        <f t="shared" si="27"/>
        <v>0</v>
      </c>
      <c r="FY11" s="218">
        <f t="shared" si="27"/>
        <v>0</v>
      </c>
      <c r="FZ11" s="218">
        <f t="shared" si="27"/>
        <v>0</v>
      </c>
      <c r="GA11" s="218">
        <f t="shared" si="27"/>
        <v>0</v>
      </c>
      <c r="GB11" s="218">
        <f t="shared" si="27"/>
        <v>0</v>
      </c>
      <c r="GC11" s="218">
        <f t="shared" si="27"/>
        <v>0</v>
      </c>
      <c r="GD11" s="218">
        <f t="shared" si="27"/>
        <v>0</v>
      </c>
      <c r="GE11" s="218">
        <f t="shared" si="27"/>
        <v>0</v>
      </c>
      <c r="GF11" s="218">
        <f t="shared" si="27"/>
        <v>0</v>
      </c>
      <c r="GG11" s="218">
        <f t="shared" si="27"/>
        <v>0</v>
      </c>
      <c r="GH11" s="218">
        <f t="shared" si="27"/>
        <v>0</v>
      </c>
      <c r="GI11" s="218">
        <f t="shared" si="27"/>
        <v>0</v>
      </c>
      <c r="GJ11" s="218">
        <f t="shared" si="27"/>
        <v>0</v>
      </c>
      <c r="GK11" s="218">
        <f t="shared" si="27"/>
        <v>0</v>
      </c>
      <c r="GL11" s="218">
        <f t="shared" si="27"/>
        <v>0</v>
      </c>
      <c r="GM11" s="218">
        <f t="shared" si="27"/>
        <v>0</v>
      </c>
      <c r="GN11" s="218">
        <f t="shared" si="27"/>
        <v>0</v>
      </c>
      <c r="GO11" s="218">
        <f t="shared" si="27"/>
        <v>0</v>
      </c>
      <c r="GP11" s="218">
        <f t="shared" si="27"/>
        <v>0</v>
      </c>
      <c r="GQ11" s="218">
        <f t="shared" si="27"/>
        <v>0</v>
      </c>
      <c r="GR11" s="218">
        <f t="shared" si="27"/>
        <v>0</v>
      </c>
      <c r="GS11" s="218">
        <f t="shared" si="27"/>
        <v>0</v>
      </c>
      <c r="GT11" s="218">
        <f t="shared" si="27"/>
        <v>0</v>
      </c>
      <c r="GU11" s="218">
        <f t="shared" si="27"/>
        <v>0</v>
      </c>
      <c r="GV11" s="218">
        <f t="shared" si="27"/>
        <v>0</v>
      </c>
      <c r="GW11" s="218">
        <f t="shared" si="27"/>
        <v>0</v>
      </c>
      <c r="GX11" s="218">
        <f t="shared" si="27"/>
        <v>0</v>
      </c>
      <c r="GY11" s="218">
        <f t="shared" si="27"/>
        <v>0</v>
      </c>
      <c r="GZ11" s="218">
        <f t="shared" si="27"/>
        <v>0</v>
      </c>
      <c r="HA11" s="218">
        <f t="shared" si="27"/>
        <v>0</v>
      </c>
      <c r="HB11" s="218">
        <f t="shared" si="27"/>
        <v>0</v>
      </c>
      <c r="HC11" s="218">
        <f t="shared" si="27"/>
        <v>0</v>
      </c>
      <c r="HD11" s="218">
        <f t="shared" si="27"/>
        <v>0</v>
      </c>
      <c r="HE11" s="218">
        <f t="shared" si="27"/>
        <v>0</v>
      </c>
      <c r="HF11" s="218">
        <f t="shared" si="27"/>
        <v>0</v>
      </c>
      <c r="HG11" s="218">
        <f t="shared" si="27"/>
        <v>0</v>
      </c>
      <c r="HH11" s="218">
        <f t="shared" si="27"/>
        <v>0</v>
      </c>
      <c r="HI11" s="218">
        <f t="shared" si="27"/>
        <v>0</v>
      </c>
      <c r="HJ11" s="218">
        <f t="shared" si="27"/>
        <v>0</v>
      </c>
      <c r="HK11" s="218">
        <f t="shared" si="27"/>
        <v>0</v>
      </c>
      <c r="HL11" s="218">
        <f t="shared" si="27"/>
        <v>0</v>
      </c>
      <c r="HM11" s="218">
        <f t="shared" si="27"/>
        <v>0</v>
      </c>
      <c r="HN11" s="218">
        <f t="shared" si="27"/>
        <v>0</v>
      </c>
      <c r="HO11" s="218">
        <f t="shared" si="27"/>
        <v>0</v>
      </c>
      <c r="HP11" s="218">
        <f t="shared" si="27"/>
        <v>0</v>
      </c>
      <c r="HQ11" s="218">
        <f t="shared" si="27"/>
        <v>0</v>
      </c>
      <c r="HR11" s="218">
        <f t="shared" si="27"/>
        <v>0</v>
      </c>
      <c r="HS11" s="218">
        <f t="shared" si="27"/>
        <v>0</v>
      </c>
      <c r="HT11" s="218">
        <f t="shared" si="27"/>
        <v>0</v>
      </c>
      <c r="HU11" s="218">
        <f t="shared" si="27"/>
        <v>0</v>
      </c>
      <c r="HV11" s="218">
        <f t="shared" ref="HV11:KG11" si="28">+HU11</f>
        <v>0</v>
      </c>
      <c r="HW11" s="218">
        <f t="shared" si="28"/>
        <v>0</v>
      </c>
      <c r="HX11" s="218">
        <f t="shared" si="28"/>
        <v>0</v>
      </c>
      <c r="HY11" s="218">
        <f t="shared" si="28"/>
        <v>0</v>
      </c>
      <c r="HZ11" s="218">
        <f t="shared" si="28"/>
        <v>0</v>
      </c>
      <c r="IA11" s="218">
        <f t="shared" si="28"/>
        <v>0</v>
      </c>
      <c r="IB11" s="218">
        <f t="shared" si="28"/>
        <v>0</v>
      </c>
      <c r="IC11" s="218">
        <f t="shared" si="28"/>
        <v>0</v>
      </c>
      <c r="ID11" s="218">
        <f t="shared" si="28"/>
        <v>0</v>
      </c>
      <c r="IE11" s="218">
        <f t="shared" si="28"/>
        <v>0</v>
      </c>
      <c r="IF11" s="218">
        <f t="shared" si="28"/>
        <v>0</v>
      </c>
      <c r="IG11" s="218">
        <f t="shared" si="28"/>
        <v>0</v>
      </c>
      <c r="IH11" s="218">
        <f t="shared" si="28"/>
        <v>0</v>
      </c>
      <c r="II11" s="218">
        <f t="shared" si="28"/>
        <v>0</v>
      </c>
      <c r="IJ11" s="218">
        <f t="shared" si="28"/>
        <v>0</v>
      </c>
      <c r="IK11" s="218">
        <f t="shared" si="28"/>
        <v>0</v>
      </c>
      <c r="IL11" s="218">
        <f t="shared" si="28"/>
        <v>0</v>
      </c>
      <c r="IM11" s="218">
        <f t="shared" si="28"/>
        <v>0</v>
      </c>
      <c r="IN11" s="218">
        <f t="shared" si="28"/>
        <v>0</v>
      </c>
      <c r="IO11" s="218">
        <f t="shared" si="28"/>
        <v>0</v>
      </c>
      <c r="IP11" s="218">
        <f t="shared" si="28"/>
        <v>0</v>
      </c>
      <c r="IQ11" s="218">
        <f t="shared" si="28"/>
        <v>0</v>
      </c>
      <c r="IR11" s="218">
        <f t="shared" si="28"/>
        <v>0</v>
      </c>
      <c r="IS11" s="218">
        <f t="shared" si="28"/>
        <v>0</v>
      </c>
      <c r="IT11" s="218">
        <f t="shared" si="28"/>
        <v>0</v>
      </c>
      <c r="IU11" s="218">
        <f t="shared" si="28"/>
        <v>0</v>
      </c>
      <c r="IV11" s="218">
        <f t="shared" si="28"/>
        <v>0</v>
      </c>
      <c r="IW11" s="218">
        <f t="shared" si="28"/>
        <v>0</v>
      </c>
      <c r="IX11" s="218">
        <f t="shared" si="28"/>
        <v>0</v>
      </c>
      <c r="IY11" s="218">
        <f t="shared" si="28"/>
        <v>0</v>
      </c>
      <c r="IZ11" s="218">
        <f t="shared" si="28"/>
        <v>0</v>
      </c>
      <c r="JA11" s="218">
        <f t="shared" si="28"/>
        <v>0</v>
      </c>
      <c r="JB11" s="218">
        <f t="shared" si="28"/>
        <v>0</v>
      </c>
      <c r="JC11" s="218">
        <f t="shared" si="28"/>
        <v>0</v>
      </c>
      <c r="JD11" s="218">
        <f t="shared" si="28"/>
        <v>0</v>
      </c>
      <c r="JE11" s="218">
        <f t="shared" si="28"/>
        <v>0</v>
      </c>
      <c r="JF11" s="218">
        <f t="shared" si="28"/>
        <v>0</v>
      </c>
      <c r="JG11" s="218">
        <f t="shared" si="28"/>
        <v>0</v>
      </c>
      <c r="JH11" s="218">
        <f t="shared" si="28"/>
        <v>0</v>
      </c>
      <c r="JI11" s="218">
        <f t="shared" si="28"/>
        <v>0</v>
      </c>
      <c r="JJ11" s="218">
        <f t="shared" si="28"/>
        <v>0</v>
      </c>
      <c r="JK11" s="218">
        <f t="shared" si="28"/>
        <v>0</v>
      </c>
      <c r="JL11" s="218">
        <f t="shared" si="28"/>
        <v>0</v>
      </c>
      <c r="JM11" s="218">
        <f t="shared" si="28"/>
        <v>0</v>
      </c>
      <c r="JN11" s="218">
        <f t="shared" si="28"/>
        <v>0</v>
      </c>
      <c r="JO11" s="218">
        <f t="shared" si="28"/>
        <v>0</v>
      </c>
      <c r="JP11" s="218">
        <f t="shared" si="28"/>
        <v>0</v>
      </c>
      <c r="JQ11" s="218">
        <f t="shared" si="28"/>
        <v>0</v>
      </c>
      <c r="JR11" s="218">
        <f t="shared" si="28"/>
        <v>0</v>
      </c>
      <c r="JS11" s="218">
        <f t="shared" si="28"/>
        <v>0</v>
      </c>
      <c r="JT11" s="218">
        <f t="shared" si="28"/>
        <v>0</v>
      </c>
      <c r="JU11" s="218">
        <f t="shared" si="28"/>
        <v>0</v>
      </c>
      <c r="JV11" s="218">
        <f t="shared" si="28"/>
        <v>0</v>
      </c>
      <c r="JW11" s="218">
        <f t="shared" si="28"/>
        <v>0</v>
      </c>
      <c r="JX11" s="218">
        <f t="shared" si="28"/>
        <v>0</v>
      </c>
      <c r="JY11" s="218">
        <f t="shared" si="28"/>
        <v>0</v>
      </c>
      <c r="JZ11" s="218">
        <f t="shared" si="28"/>
        <v>0</v>
      </c>
      <c r="KA11" s="218">
        <f t="shared" si="28"/>
        <v>0</v>
      </c>
      <c r="KB11" s="218">
        <f t="shared" si="28"/>
        <v>0</v>
      </c>
      <c r="KC11" s="218">
        <f t="shared" si="28"/>
        <v>0</v>
      </c>
      <c r="KD11" s="218">
        <f t="shared" si="28"/>
        <v>0</v>
      </c>
      <c r="KE11" s="218">
        <f t="shared" si="28"/>
        <v>0</v>
      </c>
      <c r="KF11" s="218">
        <f t="shared" si="28"/>
        <v>0</v>
      </c>
      <c r="KG11" s="218">
        <f t="shared" si="28"/>
        <v>0</v>
      </c>
      <c r="KH11" s="218">
        <f t="shared" ref="KH11:MS11" si="29">+KG11</f>
        <v>0</v>
      </c>
      <c r="KI11" s="218">
        <f t="shared" si="29"/>
        <v>0</v>
      </c>
      <c r="KJ11" s="218">
        <f t="shared" si="29"/>
        <v>0</v>
      </c>
      <c r="KK11" s="218">
        <f t="shared" si="29"/>
        <v>0</v>
      </c>
      <c r="KL11" s="218">
        <f t="shared" si="29"/>
        <v>0</v>
      </c>
      <c r="KM11" s="218">
        <f t="shared" si="29"/>
        <v>0</v>
      </c>
      <c r="KN11" s="218">
        <f t="shared" si="29"/>
        <v>0</v>
      </c>
      <c r="KO11" s="218">
        <f t="shared" si="29"/>
        <v>0</v>
      </c>
      <c r="KP11" s="218">
        <f t="shared" si="29"/>
        <v>0</v>
      </c>
      <c r="KQ11" s="218">
        <f t="shared" si="29"/>
        <v>0</v>
      </c>
      <c r="KR11" s="218">
        <f t="shared" si="29"/>
        <v>0</v>
      </c>
      <c r="KS11" s="218">
        <f t="shared" si="29"/>
        <v>0</v>
      </c>
      <c r="KT11" s="218">
        <f t="shared" si="29"/>
        <v>0</v>
      </c>
      <c r="KU11" s="218">
        <f t="shared" si="29"/>
        <v>0</v>
      </c>
      <c r="KV11" s="218">
        <f t="shared" si="29"/>
        <v>0</v>
      </c>
      <c r="KW11" s="218">
        <f t="shared" si="29"/>
        <v>0</v>
      </c>
      <c r="KX11" s="218">
        <f t="shared" si="29"/>
        <v>0</v>
      </c>
      <c r="KY11" s="218">
        <f t="shared" si="29"/>
        <v>0</v>
      </c>
      <c r="KZ11" s="218">
        <f t="shared" si="29"/>
        <v>0</v>
      </c>
      <c r="LA11" s="218">
        <f t="shared" si="29"/>
        <v>0</v>
      </c>
      <c r="LB11" s="218">
        <f t="shared" si="29"/>
        <v>0</v>
      </c>
      <c r="LC11" s="218">
        <f t="shared" si="29"/>
        <v>0</v>
      </c>
      <c r="LD11" s="218">
        <f t="shared" si="29"/>
        <v>0</v>
      </c>
      <c r="LE11" s="218">
        <f t="shared" si="29"/>
        <v>0</v>
      </c>
      <c r="LF11" s="218">
        <f t="shared" si="29"/>
        <v>0</v>
      </c>
      <c r="LG11" s="218">
        <f t="shared" si="29"/>
        <v>0</v>
      </c>
      <c r="LH11" s="218">
        <f t="shared" si="29"/>
        <v>0</v>
      </c>
      <c r="LI11" s="218">
        <f t="shared" si="29"/>
        <v>0</v>
      </c>
      <c r="LJ11" s="218">
        <f t="shared" si="29"/>
        <v>0</v>
      </c>
      <c r="LK11" s="218">
        <f t="shared" si="29"/>
        <v>0</v>
      </c>
      <c r="LL11" s="218">
        <f t="shared" si="29"/>
        <v>0</v>
      </c>
      <c r="LM11" s="218">
        <f t="shared" si="29"/>
        <v>0</v>
      </c>
      <c r="LN11" s="218">
        <f t="shared" si="29"/>
        <v>0</v>
      </c>
      <c r="LO11" s="218">
        <f t="shared" si="29"/>
        <v>0</v>
      </c>
      <c r="LP11" s="218">
        <f t="shared" si="29"/>
        <v>0</v>
      </c>
      <c r="LQ11" s="218">
        <f t="shared" si="29"/>
        <v>0</v>
      </c>
      <c r="LR11" s="218">
        <f t="shared" si="29"/>
        <v>0</v>
      </c>
      <c r="LS11" s="218">
        <f t="shared" si="29"/>
        <v>0</v>
      </c>
      <c r="LT11" s="218">
        <f t="shared" si="29"/>
        <v>0</v>
      </c>
      <c r="LU11" s="218">
        <f t="shared" si="29"/>
        <v>0</v>
      </c>
      <c r="LV11" s="218">
        <f t="shared" si="29"/>
        <v>0</v>
      </c>
      <c r="LW11" s="218">
        <f t="shared" si="29"/>
        <v>0</v>
      </c>
      <c r="LX11" s="218">
        <f t="shared" si="29"/>
        <v>0</v>
      </c>
      <c r="LY11" s="218">
        <f t="shared" si="29"/>
        <v>0</v>
      </c>
      <c r="LZ11" s="218">
        <f t="shared" si="29"/>
        <v>0</v>
      </c>
      <c r="MA11" s="218">
        <f t="shared" si="29"/>
        <v>0</v>
      </c>
      <c r="MB11" s="218">
        <f t="shared" si="29"/>
        <v>0</v>
      </c>
      <c r="MC11" s="218">
        <f t="shared" si="29"/>
        <v>0</v>
      </c>
      <c r="MD11" s="218">
        <f t="shared" si="29"/>
        <v>0</v>
      </c>
      <c r="ME11" s="218">
        <f t="shared" si="29"/>
        <v>0</v>
      </c>
      <c r="MF11" s="218">
        <f t="shared" si="29"/>
        <v>0</v>
      </c>
      <c r="MG11" s="218">
        <f t="shared" si="29"/>
        <v>0</v>
      </c>
      <c r="MH11" s="218">
        <f t="shared" si="29"/>
        <v>0</v>
      </c>
      <c r="MI11" s="218">
        <f t="shared" si="29"/>
        <v>0</v>
      </c>
      <c r="MJ11" s="218">
        <f t="shared" si="29"/>
        <v>0</v>
      </c>
      <c r="MK11" s="218">
        <f t="shared" si="29"/>
        <v>0</v>
      </c>
      <c r="ML11" s="218">
        <f t="shared" si="29"/>
        <v>0</v>
      </c>
      <c r="MM11" s="218">
        <f t="shared" si="29"/>
        <v>0</v>
      </c>
      <c r="MN11" s="218">
        <f t="shared" si="29"/>
        <v>0</v>
      </c>
      <c r="MO11" s="218">
        <f t="shared" si="29"/>
        <v>0</v>
      </c>
      <c r="MP11" s="218">
        <f t="shared" si="29"/>
        <v>0</v>
      </c>
      <c r="MQ11" s="218">
        <f t="shared" si="29"/>
        <v>0</v>
      </c>
      <c r="MR11" s="218">
        <f t="shared" si="29"/>
        <v>0</v>
      </c>
      <c r="MS11" s="218">
        <f t="shared" si="29"/>
        <v>0</v>
      </c>
      <c r="MT11" s="218">
        <f t="shared" ref="MT11:NF11" si="30">+MS11</f>
        <v>0</v>
      </c>
      <c r="MU11" s="218">
        <f t="shared" si="30"/>
        <v>0</v>
      </c>
      <c r="MV11" s="218">
        <f t="shared" si="30"/>
        <v>0</v>
      </c>
      <c r="MW11" s="218">
        <f t="shared" si="30"/>
        <v>0</v>
      </c>
      <c r="MX11" s="218">
        <f t="shared" si="30"/>
        <v>0</v>
      </c>
      <c r="MY11" s="218">
        <f t="shared" si="30"/>
        <v>0</v>
      </c>
      <c r="MZ11" s="218">
        <f t="shared" si="30"/>
        <v>0</v>
      </c>
      <c r="NA11" s="218">
        <f t="shared" si="30"/>
        <v>0</v>
      </c>
      <c r="NB11" s="218">
        <f t="shared" si="30"/>
        <v>0</v>
      </c>
      <c r="NC11" s="218">
        <f t="shared" si="30"/>
        <v>0</v>
      </c>
      <c r="ND11" s="218">
        <f t="shared" si="30"/>
        <v>0</v>
      </c>
      <c r="NE11" s="218">
        <f t="shared" si="30"/>
        <v>0</v>
      </c>
      <c r="NF11" s="218">
        <f t="shared" si="30"/>
        <v>0</v>
      </c>
    </row>
    <row r="12" spans="1:370">
      <c r="A12" s="176" t="s">
        <v>44</v>
      </c>
      <c r="B12" s="177" t="str">
        <f t="shared" si="18"/>
        <v>11030106</v>
      </c>
      <c r="C12" s="216" t="s">
        <v>59</v>
      </c>
      <c r="D12" s="217" t="s">
        <v>53</v>
      </c>
      <c r="E12" s="218">
        <v>202679.01</v>
      </c>
      <c r="F12" s="218">
        <f t="shared" si="23"/>
        <v>202679.01</v>
      </c>
      <c r="G12" s="218">
        <f t="shared" si="24"/>
        <v>202679.01</v>
      </c>
      <c r="H12" s="218">
        <f t="shared" si="24"/>
        <v>202679.01</v>
      </c>
      <c r="I12" s="218">
        <f t="shared" si="24"/>
        <v>202679.01</v>
      </c>
      <c r="J12" s="218">
        <f t="shared" si="24"/>
        <v>202679.01</v>
      </c>
      <c r="K12" s="218">
        <f t="shared" si="24"/>
        <v>202679.01</v>
      </c>
      <c r="L12" s="218">
        <f t="shared" si="24"/>
        <v>202679.01</v>
      </c>
      <c r="M12" s="218">
        <f t="shared" si="24"/>
        <v>202679.01</v>
      </c>
      <c r="N12" s="218">
        <f t="shared" si="24"/>
        <v>202679.01</v>
      </c>
      <c r="O12" s="218">
        <f t="shared" si="24"/>
        <v>202679.01</v>
      </c>
      <c r="P12" s="218">
        <f t="shared" si="24"/>
        <v>202679.01</v>
      </c>
      <c r="Q12" s="218">
        <f t="shared" si="24"/>
        <v>202679.01</v>
      </c>
      <c r="R12" s="218">
        <f t="shared" si="24"/>
        <v>202679.01</v>
      </c>
      <c r="S12" s="218">
        <f t="shared" si="24"/>
        <v>202679.01</v>
      </c>
      <c r="T12" s="218">
        <f t="shared" si="24"/>
        <v>202679.01</v>
      </c>
      <c r="U12" s="218">
        <f t="shared" si="24"/>
        <v>202679.01</v>
      </c>
      <c r="V12" s="218">
        <f t="shared" si="24"/>
        <v>202679.01</v>
      </c>
      <c r="W12" s="218">
        <f t="shared" si="24"/>
        <v>202679.01</v>
      </c>
      <c r="X12" s="218">
        <f t="shared" si="24"/>
        <v>202679.01</v>
      </c>
      <c r="Y12" s="218">
        <f t="shared" si="24"/>
        <v>202679.01</v>
      </c>
      <c r="Z12" s="218">
        <f t="shared" si="24"/>
        <v>202679.01</v>
      </c>
      <c r="AA12" s="218">
        <f t="shared" si="24"/>
        <v>202679.01</v>
      </c>
      <c r="AB12" s="218">
        <f t="shared" si="24"/>
        <v>202679.01</v>
      </c>
      <c r="AC12" s="218">
        <f t="shared" si="24"/>
        <v>202679.01</v>
      </c>
      <c r="AD12" s="218">
        <f t="shared" si="24"/>
        <v>202679.01</v>
      </c>
      <c r="AE12" s="218">
        <f t="shared" si="24"/>
        <v>202679.01</v>
      </c>
      <c r="AF12" s="218">
        <f t="shared" si="24"/>
        <v>202679.01</v>
      </c>
      <c r="AG12" s="218">
        <f t="shared" si="24"/>
        <v>202679.01</v>
      </c>
      <c r="AH12" s="218">
        <f t="shared" si="24"/>
        <v>202679.01</v>
      </c>
      <c r="AI12" s="218">
        <f t="shared" si="24"/>
        <v>202679.01</v>
      </c>
      <c r="AJ12" s="218">
        <v>690948.76</v>
      </c>
      <c r="AK12" s="218">
        <f>+DIARIO!AF13</f>
        <v>690948.76</v>
      </c>
      <c r="AL12" s="218">
        <f>+DIARIO!AG13</f>
        <v>173917.91</v>
      </c>
      <c r="AM12" s="218">
        <f>+DIARIO!AH13</f>
        <v>227192.2</v>
      </c>
      <c r="AN12" s="218">
        <f>+DIARIO!AI13</f>
        <v>230952.47</v>
      </c>
      <c r="AO12" s="218">
        <f>+DIARIO!AJ13</f>
        <v>232379.11000000002</v>
      </c>
      <c r="AP12" s="218">
        <f>+DIARIO!AK13</f>
        <v>401770.04000000004</v>
      </c>
      <c r="AQ12" s="218">
        <f>+DIARIO!AL13</f>
        <v>403456.12000000005</v>
      </c>
      <c r="AR12" s="218">
        <f>+DIARIO!AM13</f>
        <v>403930.58000000007</v>
      </c>
      <c r="AS12" s="218">
        <f>+DIARIO!AN13</f>
        <v>407080.27000000008</v>
      </c>
      <c r="AT12" s="218">
        <f>+DIARIO!AO13</f>
        <v>408982.5400000001</v>
      </c>
      <c r="AU12" s="218">
        <f>+DIARIO!AP13</f>
        <v>411016.46000000008</v>
      </c>
      <c r="AV12" s="218">
        <v>269575.09000000003</v>
      </c>
      <c r="AW12" s="218">
        <v>53630.68</v>
      </c>
      <c r="AX12" s="218">
        <v>105658.5</v>
      </c>
      <c r="AY12" s="218">
        <v>136543.87</v>
      </c>
      <c r="AZ12" s="218">
        <v>264033.73</v>
      </c>
      <c r="BA12" s="218">
        <f>+DIARIO!AV13</f>
        <v>295654.76</v>
      </c>
      <c r="BB12" s="218">
        <f>+DIARIO!AW13</f>
        <v>316618.56</v>
      </c>
      <c r="BC12" s="218">
        <v>166428.79</v>
      </c>
      <c r="BD12" s="218">
        <v>233762.95</v>
      </c>
      <c r="BE12" s="218">
        <v>163376.35999999999</v>
      </c>
      <c r="BF12" s="218">
        <v>275427.71000000002</v>
      </c>
      <c r="BG12" s="218">
        <v>384074.22</v>
      </c>
      <c r="BH12" s="218">
        <f>+DIARIO!BC13</f>
        <v>400159.25</v>
      </c>
      <c r="BI12" s="218">
        <f>+DIARIO!BD13</f>
        <v>434433.47</v>
      </c>
      <c r="BJ12" s="218">
        <v>594480.38</v>
      </c>
      <c r="BK12" s="218">
        <v>283435.98</v>
      </c>
      <c r="BL12" s="218">
        <v>517658.68</v>
      </c>
      <c r="BM12" s="218">
        <f>+DIARIO!BH13</f>
        <v>1409500.98</v>
      </c>
      <c r="BN12" s="218">
        <f>+DIARIO!BI13</f>
        <v>1125199.25</v>
      </c>
      <c r="BO12" s="218">
        <f>+DIARIO!BJ13</f>
        <v>1205421.3999999999</v>
      </c>
      <c r="BP12" s="218">
        <f>+DIARIO!BK13</f>
        <v>1209181.67</v>
      </c>
      <c r="BQ12" s="218">
        <f>+DIARIO!BL13</f>
        <v>1210608.3099999998</v>
      </c>
      <c r="BR12" s="218">
        <v>143527.76</v>
      </c>
      <c r="BS12" s="218">
        <f>+DIARIO!BN13</f>
        <v>146082.61000000002</v>
      </c>
      <c r="BT12" s="218">
        <f>+DIARIO!BO13</f>
        <v>146557.07</v>
      </c>
      <c r="BU12" s="218">
        <f>+DIARIO!BP13</f>
        <v>152920.33000000002</v>
      </c>
      <c r="BV12" s="218">
        <f>+DIARIO!BQ13</f>
        <v>155172.57</v>
      </c>
      <c r="BW12" s="218">
        <f>+DIARIO!BR13</f>
        <v>159298.33000000002</v>
      </c>
      <c r="BX12" s="218">
        <f>+DIARIO!BS13</f>
        <v>175611.53000000003</v>
      </c>
      <c r="BY12" s="218">
        <f>+DIARIO!BT13</f>
        <v>185610.08000000002</v>
      </c>
      <c r="BZ12" s="218">
        <v>122195.28</v>
      </c>
      <c r="CA12" s="218">
        <v>74311.63</v>
      </c>
      <c r="CB12" s="218">
        <v>118565.4</v>
      </c>
      <c r="CC12" s="218">
        <f>+DIARIO!BX13</f>
        <v>151591.01999999999</v>
      </c>
      <c r="CD12" s="218">
        <f>+DIARIO!BY13</f>
        <v>172554.82</v>
      </c>
      <c r="CE12" s="218">
        <v>213954.76</v>
      </c>
      <c r="CF12" s="218">
        <v>186344.34</v>
      </c>
      <c r="CG12" s="218">
        <v>110751.4</v>
      </c>
      <c r="CH12" s="218">
        <v>223525.8</v>
      </c>
      <c r="CI12" s="218">
        <v>192347.61</v>
      </c>
      <c r="CJ12" s="218">
        <f>+DIARIO!CE13</f>
        <v>209931.16999999998</v>
      </c>
      <c r="CK12" s="218">
        <f>+DIARIO!CF13</f>
        <v>244118.62</v>
      </c>
      <c r="CL12" s="218">
        <v>374350.97</v>
      </c>
      <c r="CM12" s="218">
        <v>300918.49</v>
      </c>
      <c r="CN12" s="218">
        <v>291081.39</v>
      </c>
      <c r="CO12" s="218">
        <f>+DIARIO!CJ13</f>
        <v>498765.7</v>
      </c>
      <c r="CP12" s="218">
        <f>+DIARIO!CK13</f>
        <v>639252.4</v>
      </c>
      <c r="CQ12" s="218">
        <f>+DIARIO!CL13</f>
        <v>1201140.1400000001</v>
      </c>
      <c r="CR12" s="218">
        <f>+DIARIO!CM13</f>
        <v>1201140.1400000001</v>
      </c>
      <c r="CS12" s="218">
        <f>+DIARIO!CN13</f>
        <v>1317992.8600000001</v>
      </c>
      <c r="CT12" s="218">
        <f>+DIARIO!CO13</f>
        <v>1395386.73</v>
      </c>
      <c r="CU12" s="218">
        <f>+DIARIO!CP13</f>
        <v>1399147</v>
      </c>
      <c r="CV12" s="218">
        <f>+DIARIO!CQ13</f>
        <v>1400573.64</v>
      </c>
      <c r="CW12" s="218">
        <f>+DIARIO!CR13</f>
        <v>1584230.13</v>
      </c>
      <c r="CX12" s="218">
        <f>+DIARIO!CS13</f>
        <v>1586784.98</v>
      </c>
      <c r="CY12" s="218">
        <f>+DIARIO!CT13</f>
        <v>1587259.44</v>
      </c>
      <c r="CZ12" s="218">
        <f>+DIARIO!CU13</f>
        <v>1593642.18</v>
      </c>
      <c r="DA12" s="218">
        <f>+DIARIO!CV13</f>
        <v>1595894.42</v>
      </c>
      <c r="DB12" s="218">
        <f>+DIARIO!CW13</f>
        <v>1600020.18</v>
      </c>
      <c r="DC12" s="218">
        <f>+DIARIO!CX13</f>
        <v>1616353.01</v>
      </c>
      <c r="DD12" s="218">
        <f>+DIARIO!CY13</f>
        <v>1626351.56</v>
      </c>
      <c r="DE12" s="218">
        <f>+DIARIO!CZ13</f>
        <v>1630331.9100000001</v>
      </c>
      <c r="DF12" s="218">
        <f>+DIARIO!DA13</f>
        <v>1638898.12</v>
      </c>
      <c r="DG12" s="218">
        <f>+DIARIO!DB13</f>
        <v>1669457.4000000001</v>
      </c>
      <c r="DH12" s="218">
        <f>+DIARIO!DC13</f>
        <v>1703115.61</v>
      </c>
      <c r="DI12" s="218">
        <v>262143.39</v>
      </c>
      <c r="DJ12" s="218">
        <v>340852.32</v>
      </c>
      <c r="DK12" s="218">
        <v>90168.79</v>
      </c>
      <c r="DL12" s="218">
        <f>+DIARIO!DG13</f>
        <v>150837.26</v>
      </c>
      <c r="DM12" s="218">
        <f>+DIARIO!DH13</f>
        <v>165773.44</v>
      </c>
      <c r="DN12" s="218">
        <v>229203.41</v>
      </c>
      <c r="DO12" s="218">
        <v>307159.13</v>
      </c>
      <c r="DP12" s="218">
        <v>189569.2</v>
      </c>
      <c r="DQ12" s="218">
        <v>421344.58</v>
      </c>
      <c r="DR12" s="218">
        <v>233246.9</v>
      </c>
      <c r="DS12" s="218">
        <f>+DIARIO!DN13</f>
        <v>345020.83999999997</v>
      </c>
      <c r="DT12" s="218">
        <f>+DIARIO!DO13</f>
        <v>554167.04999999993</v>
      </c>
      <c r="DU12" s="218">
        <v>327838.83</v>
      </c>
      <c r="DV12" s="218">
        <f>+DIARIO!DQ13</f>
        <v>891088</v>
      </c>
      <c r="DW12" s="218">
        <f>+DIARIO!DR13</f>
        <v>1007940.72</v>
      </c>
      <c r="DX12" s="218">
        <f>+DIARIO!DS13</f>
        <v>1085336.26</v>
      </c>
      <c r="DY12" s="218">
        <f>+DIARIO!DT13</f>
        <v>1089096.53</v>
      </c>
      <c r="DZ12" s="218">
        <f>+DIARIO!DU13</f>
        <v>1090523.17</v>
      </c>
      <c r="EA12" s="218">
        <f>+DIARIO!DV13</f>
        <v>1274181.6099999999</v>
      </c>
      <c r="EB12" s="218">
        <f>+DIARIO!DW13</f>
        <v>1276736.46</v>
      </c>
      <c r="EC12" s="218">
        <f>+DIARIO!DX13</f>
        <v>1277210.92</v>
      </c>
      <c r="ED12" s="218">
        <f>+DIARIO!DY13</f>
        <v>1283574.18</v>
      </c>
      <c r="EE12" s="218">
        <f>+DIARIO!DZ13</f>
        <v>1285826.42</v>
      </c>
      <c r="EF12" s="218">
        <f>+DIARIO!EA13</f>
        <v>1289952.18</v>
      </c>
      <c r="EG12" s="218">
        <f>+DIARIO!EB13</f>
        <v>1306268.3199999998</v>
      </c>
      <c r="EH12" s="218">
        <f>+DIARIO!EC13</f>
        <v>1316266.8699999999</v>
      </c>
      <c r="EI12" s="218">
        <f>+DIARIO!ED13</f>
        <v>1320247.22</v>
      </c>
      <c r="EJ12" s="218">
        <f>+DIARIO!EE13</f>
        <v>1328813.43</v>
      </c>
      <c r="EK12" s="218">
        <f>+DIARIO!EF13</f>
        <v>1359372.71</v>
      </c>
      <c r="EL12" s="218">
        <f>+DIARIO!EG13</f>
        <v>1393006.19</v>
      </c>
      <c r="EM12" s="218">
        <f>+DIARIO!EH13</f>
        <v>1414742.95</v>
      </c>
      <c r="EN12" s="218">
        <f>+DIARIO!EI13</f>
        <v>1423706.24</v>
      </c>
      <c r="EO12" s="218">
        <f>+DIARIO!EJ13</f>
        <v>1469535.33</v>
      </c>
      <c r="EP12" s="218">
        <f>+DIARIO!EK13</f>
        <v>1530203.8</v>
      </c>
      <c r="EQ12" s="218">
        <f>+DIARIO!EL13</f>
        <v>1545139.98</v>
      </c>
      <c r="ER12" s="218">
        <f>+DIARIO!EM13</f>
        <v>1550727.23</v>
      </c>
      <c r="ES12" s="218">
        <f>+DIARIO!EN13</f>
        <v>1568310.79</v>
      </c>
      <c r="ET12" s="218">
        <f>+DIARIO!EO13</f>
        <v>1602506.6300000001</v>
      </c>
      <c r="EU12" s="218">
        <f>+DIARIO!EP13</f>
        <v>1661621.1500000001</v>
      </c>
      <c r="EV12" s="218">
        <f>+DIARIO!EQ13</f>
        <v>1697900.7500000002</v>
      </c>
      <c r="EW12" s="218">
        <f>+DIARIO!ER13</f>
        <v>1809674.6900000002</v>
      </c>
      <c r="EX12" s="218">
        <f>+DIARIO!ES13</f>
        <v>2018728.4500000002</v>
      </c>
      <c r="EY12" s="218">
        <f>+DIARIO!ET13</f>
        <v>2160662.6800000002</v>
      </c>
      <c r="EZ12" s="218">
        <f>+DIARIO!EU13</f>
        <v>2724618.54</v>
      </c>
      <c r="FA12" s="218">
        <f>+DIARIO!EV13</f>
        <v>2724618.54</v>
      </c>
      <c r="FB12" s="218">
        <f>+DIARIO!EW13</f>
        <v>2842892.23</v>
      </c>
      <c r="FC12" s="218">
        <f>+DIARIO!EX13</f>
        <v>2920307.74</v>
      </c>
      <c r="FD12" s="218">
        <f>+DIARIO!EY13</f>
        <v>2924068.0100000002</v>
      </c>
      <c r="FE12" s="218">
        <f>+DIARIO!EZ13</f>
        <v>2925494.6500000004</v>
      </c>
      <c r="FF12" s="218">
        <f>+DIARIO!FA13</f>
        <v>3109151.8000000003</v>
      </c>
      <c r="FG12" s="218">
        <f>+DIARIO!FB13</f>
        <v>3111706.6500000004</v>
      </c>
      <c r="FH12" s="218">
        <f>+DIARIO!FC13</f>
        <v>3112181.1100000003</v>
      </c>
      <c r="FI12" s="218">
        <f>+DIARIO!FD13</f>
        <v>3118609.8200000003</v>
      </c>
      <c r="FJ12" s="218">
        <f>+DIARIO!FE13</f>
        <v>3120862.0600000005</v>
      </c>
      <c r="FK12" s="218">
        <f>+DIARIO!FF13</f>
        <v>3124987.8200000003</v>
      </c>
      <c r="FL12" s="218">
        <f>+DIARIO!FG13</f>
        <v>3141320.6500000004</v>
      </c>
      <c r="FM12" s="218">
        <f>+DIARIO!FH13</f>
        <v>3151319.2</v>
      </c>
      <c r="FN12" s="218">
        <f>+DIARIO!FI13</f>
        <v>3155299.5500000003</v>
      </c>
      <c r="FO12" s="218">
        <f>+DIARIO!FJ13</f>
        <v>3163865.7600000002</v>
      </c>
      <c r="FP12" s="218">
        <f>+DIARIO!FK13</f>
        <v>3194425.04</v>
      </c>
      <c r="FQ12" s="218">
        <f>+DIARIO!FL13</f>
        <v>3228083.25</v>
      </c>
      <c r="FR12" s="218">
        <f>+DIARIO!FM13</f>
        <v>3249880.49</v>
      </c>
      <c r="FS12" s="218">
        <f>+DIARIO!FN13</f>
        <v>3258843.7800000003</v>
      </c>
      <c r="FT12" s="218">
        <f>+DIARIO!FO13</f>
        <v>3304731.9000000004</v>
      </c>
      <c r="FU12" s="218">
        <f>+DIARIO!FP13</f>
        <v>3365462.4600000004</v>
      </c>
      <c r="FV12" s="218">
        <f>+DIARIO!FQ13</f>
        <v>3380398.6400000006</v>
      </c>
      <c r="FW12" s="218">
        <f>+DIARIO!FR13</f>
        <v>3386018.1600000006</v>
      </c>
      <c r="FX12" s="218">
        <f>+DIARIO!FS13</f>
        <v>3403601.7200000007</v>
      </c>
      <c r="FY12" s="218">
        <f>+DIARIO!FT13</f>
        <v>3437874.6600000006</v>
      </c>
      <c r="FZ12" s="218">
        <f>+DIARIO!FU13</f>
        <v>3497111.8200000008</v>
      </c>
      <c r="GA12" s="218">
        <f>+DIARIO!FV13</f>
        <v>3533419.9100000006</v>
      </c>
      <c r="GB12" s="218">
        <f>+DIARIO!FW13</f>
        <v>3645193.8500000006</v>
      </c>
      <c r="GC12" s="218">
        <f>+DIARIO!FX13</f>
        <v>3854894.5300000007</v>
      </c>
      <c r="GD12" s="218">
        <f>+DIARIO!FY13</f>
        <v>3996983.0200000009</v>
      </c>
      <c r="GE12" s="218">
        <f>+DIARIO!FZ13</f>
        <v>4561323.9000000013</v>
      </c>
      <c r="GF12" s="218">
        <f>+DIARIO!GA13</f>
        <v>4680450.6800000016</v>
      </c>
      <c r="GG12" s="218">
        <f>+DIARIO!GB13</f>
        <v>4757867.8500000015</v>
      </c>
      <c r="GH12" s="218">
        <f>+DIARIO!GC13</f>
        <v>4761628.120000001</v>
      </c>
      <c r="GI12" s="218">
        <f>+DIARIO!GD13</f>
        <v>4763054.7600000007</v>
      </c>
      <c r="GJ12" s="218">
        <f>+DIARIO!GE13</f>
        <v>4958941.7100000009</v>
      </c>
      <c r="GK12" s="218">
        <f>+DIARIO!GF13</f>
        <v>4961496.5600000005</v>
      </c>
      <c r="GL12" s="218">
        <f>+DIARIO!GG13</f>
        <v>4961971.0200000005</v>
      </c>
      <c r="GM12" s="218">
        <f>+DIARIO!GH13</f>
        <v>4971515.2700000005</v>
      </c>
      <c r="GN12" s="218">
        <f>+DIARIO!GI13</f>
        <v>4973767.5100000007</v>
      </c>
      <c r="GO12" s="218">
        <f>+DIARIO!GJ13</f>
        <v>4978706.3000000007</v>
      </c>
      <c r="GP12" s="218">
        <f>+DIARIO!GK13</f>
        <v>4996552.5900000008</v>
      </c>
      <c r="GQ12" s="218">
        <f>+DIARIO!GL13</f>
        <v>5006551.1400000006</v>
      </c>
      <c r="GR12" s="218">
        <f>+DIARIO!GM13</f>
        <v>5010531.49</v>
      </c>
      <c r="GS12" s="218">
        <f>+DIARIO!GN13</f>
        <v>5019097.7</v>
      </c>
      <c r="GT12" s="218">
        <f>+DIARIO!GO13</f>
        <v>5054354.84</v>
      </c>
      <c r="GU12" s="218">
        <f>+DIARIO!GP13</f>
        <v>5092541.29</v>
      </c>
      <c r="GV12" s="218">
        <f>+DIARIO!GQ13</f>
        <v>5114908.12</v>
      </c>
      <c r="GW12" s="218">
        <f>+DIARIO!GR13</f>
        <v>5124329.8500000006</v>
      </c>
      <c r="GX12" s="218">
        <f>+DIARIO!GS13</f>
        <v>5174356.8600000003</v>
      </c>
      <c r="GY12" s="218">
        <f>+DIARIO!GT13</f>
        <v>5247208.87</v>
      </c>
      <c r="GZ12" s="218">
        <f>+DIARIO!GU13</f>
        <v>5264637.01</v>
      </c>
      <c r="HA12" s="218">
        <f>+DIARIO!GV13</f>
        <v>5270778.8999999994</v>
      </c>
      <c r="HB12" s="218">
        <v>567999.56999999995</v>
      </c>
      <c r="HC12" s="218">
        <f>+DIARIO!GX13</f>
        <v>5328663.93</v>
      </c>
      <c r="HD12" s="218">
        <f>+DIARIO!GY13</f>
        <v>5391495.6499999994</v>
      </c>
      <c r="HE12" s="218">
        <f>+DIARIO!GZ13</f>
        <v>5430949.8399999999</v>
      </c>
      <c r="HF12" s="218">
        <f>+DIARIO!HA13</f>
        <v>5551229.4699999997</v>
      </c>
      <c r="HG12" s="218">
        <f>+DIARIO!HB13</f>
        <v>5766170.7599999998</v>
      </c>
      <c r="HH12" s="218">
        <f>+DIARIO!HC13</f>
        <v>5928232.3199999994</v>
      </c>
      <c r="HI12" s="218">
        <f>+DIARIO!HD13</f>
        <v>6522742.1599999992</v>
      </c>
      <c r="HJ12" s="218">
        <f>+DIARIO!HE13</f>
        <v>6522742.1599999992</v>
      </c>
      <c r="HK12" s="218">
        <f>+DIARIO!HF13</f>
        <v>6641015.8499999996</v>
      </c>
      <c r="HL12" s="218">
        <f>+DIARIO!HG13</f>
        <v>6718431.6999999993</v>
      </c>
      <c r="HM12" s="218">
        <f>+DIARIO!HH13</f>
        <v>6722191.9699999988</v>
      </c>
      <c r="HN12" s="218">
        <f>+DIARIO!HI13</f>
        <v>6723618.6099999985</v>
      </c>
      <c r="HO12" s="218">
        <f>+DIARIO!HJ13</f>
        <v>6906183.129999998</v>
      </c>
      <c r="HP12" s="218">
        <f>+DIARIO!HK13</f>
        <v>6908737.9799999977</v>
      </c>
      <c r="HQ12" s="218">
        <f>+DIARIO!HL13</f>
        <v>6909212.4399999976</v>
      </c>
      <c r="HR12" s="218">
        <f>+DIARIO!HM13</f>
        <v>6915719.7699999977</v>
      </c>
      <c r="HS12" s="218">
        <f>+DIARIO!HN13</f>
        <v>6917972.0099999979</v>
      </c>
      <c r="HT12" s="218">
        <f>+DIARIO!HO13</f>
        <v>6922097.7699999977</v>
      </c>
      <c r="HU12" s="218">
        <f>+DIARIO!HP13</f>
        <v>6938426.2199999979</v>
      </c>
      <c r="HV12" s="218">
        <f>+DIARIO!HQ13</f>
        <v>6948424.7699999977</v>
      </c>
      <c r="HW12" s="218">
        <f>+DIARIO!HR13</f>
        <v>6952437.7099999981</v>
      </c>
      <c r="HX12" s="218">
        <f>+DIARIO!HS13</f>
        <v>6961003.9199999981</v>
      </c>
      <c r="HY12" s="218">
        <f>+DIARIO!HT13</f>
        <v>6991563.1999999983</v>
      </c>
      <c r="HZ12" s="218">
        <f>+DIARIO!HU13</f>
        <v>7025268.1899999985</v>
      </c>
      <c r="IA12" s="218">
        <f>+DIARIO!HV13</f>
        <v>7047096.1899999985</v>
      </c>
      <c r="IB12" s="218">
        <f>+DIARIO!HW13</f>
        <v>7055317.129999999</v>
      </c>
      <c r="IC12" s="218">
        <f>+DIARIO!HX13</f>
        <v>7101292.7499999991</v>
      </c>
      <c r="ID12" s="218">
        <f>+DIARIO!HY13</f>
        <v>7162044.0299999993</v>
      </c>
      <c r="IE12" s="218">
        <f>+DIARIO!HZ13</f>
        <v>7176980.209999999</v>
      </c>
      <c r="IF12" s="218">
        <f>+DIARIO!IA13</f>
        <v>7182599.7299999986</v>
      </c>
      <c r="IG12" s="218">
        <f>+DIARIO!IB13</f>
        <v>7200183.2899999982</v>
      </c>
      <c r="IH12" s="218">
        <f>+DIARIO!IC13</f>
        <v>7234524.6399999978</v>
      </c>
      <c r="II12" s="218">
        <f>+DIARIO!ID13</f>
        <v>7293774.0999999978</v>
      </c>
      <c r="IJ12" s="218">
        <f>+DIARIO!IE13</f>
        <v>7330096.7799999975</v>
      </c>
      <c r="IK12" s="218">
        <f>+DIARIO!IF13</f>
        <v>7441967.1199999973</v>
      </c>
      <c r="IL12" s="218">
        <f>+DIARIO!IG13</f>
        <v>7650575.2299999977</v>
      </c>
      <c r="IM12" s="218">
        <f>+DIARIO!IH13</f>
        <v>7793064.2699999977</v>
      </c>
      <c r="IN12" s="218">
        <f>+DIARIO!II13</f>
        <v>8357692.1899999976</v>
      </c>
      <c r="IO12" s="218">
        <f>+DIARIO!IJ13</f>
        <v>8357692.1899999976</v>
      </c>
      <c r="IP12" s="218">
        <f>+DIARIO!IK13</f>
        <v>8475965.8799999971</v>
      </c>
      <c r="IQ12" s="218">
        <f>+DIARIO!IL13</f>
        <v>8553507.339999998</v>
      </c>
      <c r="IR12" s="218">
        <f>+DIARIO!IM13</f>
        <v>8557267.6099999975</v>
      </c>
      <c r="IS12" s="218">
        <f>+DIARIO!IN13</f>
        <v>8558694.2499999981</v>
      </c>
      <c r="IT12" s="218">
        <f>+DIARIO!IO13</f>
        <v>8741259.0999999978</v>
      </c>
      <c r="IU12" s="218">
        <f>+DIARIO!IP13</f>
        <v>8743813.9499999974</v>
      </c>
      <c r="IV12" s="218">
        <f>+DIARIO!IQ13</f>
        <v>8744288.4099999983</v>
      </c>
      <c r="IW12" s="218">
        <f>+DIARIO!IR13</f>
        <v>8750795.7399999984</v>
      </c>
      <c r="IX12" s="218">
        <f>+DIARIO!IS13</f>
        <v>8753047.9799999986</v>
      </c>
      <c r="IY12" s="218">
        <f>+DIARIO!IT13</f>
        <v>8757173.7399999984</v>
      </c>
      <c r="IZ12" s="218">
        <f>+DIARIO!IU13</f>
        <v>8773502.1899999976</v>
      </c>
      <c r="JA12" s="218">
        <f>+DIARIO!IV13</f>
        <v>8783500.7399999984</v>
      </c>
      <c r="JB12" s="218">
        <f>+DIARIO!IW13</f>
        <v>8787513.6799999978</v>
      </c>
      <c r="JC12" s="218">
        <f>+DIARIO!IX13</f>
        <v>8796079.8899999987</v>
      </c>
      <c r="JD12" s="218">
        <f>+DIARIO!IY13</f>
        <v>8826639.1699999981</v>
      </c>
      <c r="JE12" s="218">
        <f>+DIARIO!IZ13</f>
        <v>8860344.1599999983</v>
      </c>
      <c r="JF12" s="218">
        <f>+DIARIO!JA13</f>
        <v>8882172.1599999983</v>
      </c>
      <c r="JG12" s="218">
        <f>+DIARIO!JB13</f>
        <v>8890393.0999999978</v>
      </c>
      <c r="JH12" s="218">
        <f>+DIARIO!JC13</f>
        <v>8936389.1999999974</v>
      </c>
      <c r="JI12" s="218">
        <f>+DIARIO!JD13</f>
        <v>8997140.4799999967</v>
      </c>
      <c r="JJ12" s="218">
        <f>+DIARIO!JE13</f>
        <v>9012076.6599999964</v>
      </c>
      <c r="JK12" s="218">
        <f>+DIARIO!JF13</f>
        <v>9017696.179999996</v>
      </c>
      <c r="JL12" s="218">
        <f>+DIARIO!JG13</f>
        <v>9035279.7399999965</v>
      </c>
      <c r="JM12" s="218">
        <f>+DIARIO!JH13</f>
        <v>9069590.8099999968</v>
      </c>
      <c r="JN12" s="218">
        <f>+DIARIO!JI13</f>
        <v>9129406.299999997</v>
      </c>
      <c r="JO12" s="218">
        <f>+DIARIO!JJ13</f>
        <v>9165794.0899999961</v>
      </c>
      <c r="JP12" s="218">
        <f>+DIARIO!JK13</f>
        <v>9277684.2899999954</v>
      </c>
      <c r="JQ12" s="218">
        <f>+DIARIO!JL13</f>
        <v>9486266.2799999956</v>
      </c>
      <c r="JR12" s="218">
        <f>+DIARIO!JM13</f>
        <v>9628814.1299999952</v>
      </c>
      <c r="JS12" s="218">
        <f>+DIARIO!JN13</f>
        <v>10193442.049999995</v>
      </c>
      <c r="JT12" s="218">
        <f>+DIARIO!JO13</f>
        <v>10311715.739999995</v>
      </c>
      <c r="JU12" s="218">
        <f>+DIARIO!JP13</f>
        <v>10389222.069999995</v>
      </c>
      <c r="JV12" s="218">
        <f>+DIARIO!JQ13</f>
        <v>10392982.339999994</v>
      </c>
      <c r="JW12" s="218">
        <f>+DIARIO!JR13</f>
        <v>10394408.979999995</v>
      </c>
      <c r="JX12" s="218">
        <f>+DIARIO!JS13</f>
        <v>10576975.909999995</v>
      </c>
      <c r="JY12" s="218">
        <f>+DIARIO!JT13</f>
        <v>10579530.759999994</v>
      </c>
      <c r="JZ12" s="218">
        <f>+DIARIO!JU13</f>
        <v>10580005.219999995</v>
      </c>
      <c r="KA12" s="218">
        <f>+DIARIO!JV13</f>
        <v>10586498.299999995</v>
      </c>
      <c r="KB12" s="218">
        <f>+DIARIO!JW13</f>
        <v>10588750.539999995</v>
      </c>
      <c r="KC12" s="218">
        <f>+DIARIO!JX13</f>
        <v>10592876.299999995</v>
      </c>
      <c r="KD12" s="218">
        <f>+DIARIO!JY13</f>
        <v>10609189.499999994</v>
      </c>
      <c r="KE12" s="218">
        <f>+DIARIO!JZ13</f>
        <v>10619188.049999995</v>
      </c>
      <c r="KF12" s="218">
        <f>+DIARIO!KA13</f>
        <v>10623200.989999995</v>
      </c>
      <c r="KG12" s="218">
        <f>+DIARIO!KB13</f>
        <v>10631767.199999996</v>
      </c>
      <c r="KH12" s="218">
        <f>+DIARIO!KC13</f>
        <v>10662326.479999995</v>
      </c>
      <c r="KI12" s="218">
        <f>+DIARIO!KD13</f>
        <v>10696006.949999996</v>
      </c>
      <c r="KJ12" s="218">
        <f>+DIARIO!KE13</f>
        <v>10717834.949999996</v>
      </c>
      <c r="KK12" s="218">
        <f>+DIARIO!KF13</f>
        <v>10726055.889999995</v>
      </c>
      <c r="KL12" s="218">
        <f>+DIARIO!KG13</f>
        <v>10772051.989999995</v>
      </c>
      <c r="KM12" s="218">
        <f>+DIARIO!KH13</f>
        <v>10832803.269999994</v>
      </c>
      <c r="KN12" s="218">
        <f>+DIARIO!KI13</f>
        <v>10847739.449999994</v>
      </c>
      <c r="KO12" s="218">
        <f>+DIARIO!KJ13</f>
        <v>10853358.969999993</v>
      </c>
      <c r="KP12" s="218">
        <f>+DIARIO!KK13</f>
        <v>10870942.529999994</v>
      </c>
      <c r="KQ12" s="218">
        <f>+DIARIO!KL13</f>
        <v>10904578.049999993</v>
      </c>
      <c r="KR12" s="218">
        <f>+DIARIO!KM13</f>
        <v>10964369.029999994</v>
      </c>
      <c r="KS12" s="218">
        <f>+DIARIO!KN13</f>
        <v>11000728.579999994</v>
      </c>
      <c r="KT12" s="218">
        <f>+DIARIO!KO13</f>
        <v>11112618.779999994</v>
      </c>
      <c r="KU12" s="218">
        <f>+DIARIO!KP13</f>
        <v>11320482.179999994</v>
      </c>
      <c r="KV12" s="218">
        <f>+DIARIO!KQ13</f>
        <v>11462972.849999994</v>
      </c>
      <c r="KW12" s="218">
        <f>+DIARIO!KR13</f>
        <v>12027510.749999994</v>
      </c>
      <c r="KX12" s="218">
        <f>+DIARIO!KS13</f>
        <v>12027510.749999994</v>
      </c>
      <c r="KY12" s="218">
        <f>+DIARIO!KT13</f>
        <v>12145784.439999994</v>
      </c>
      <c r="KZ12" s="218">
        <f>+DIARIO!KU13</f>
        <v>12222544.769999994</v>
      </c>
      <c r="LA12" s="218">
        <f>+DIARIO!KV13</f>
        <v>12226305.039999994</v>
      </c>
      <c r="LB12" s="218">
        <f>+DIARIO!KW13</f>
        <v>12227731.679999994</v>
      </c>
      <c r="LC12" s="218">
        <f>+DIARIO!KX13</f>
        <v>12408517.349999994</v>
      </c>
      <c r="LD12" s="218">
        <f>+DIARIO!KY13</f>
        <v>12411072.199999994</v>
      </c>
      <c r="LE12" s="218">
        <f>+DIARIO!KZ13</f>
        <v>12411546.659999995</v>
      </c>
      <c r="LF12" s="218">
        <f>+DIARIO!LA13</f>
        <v>12418076.409999995</v>
      </c>
      <c r="LG12" s="218">
        <f>+DIARIO!LB13</f>
        <v>12420328.649999995</v>
      </c>
      <c r="LH12" s="218">
        <f>+DIARIO!LC13</f>
        <v>12424454.409999995</v>
      </c>
      <c r="LI12" s="218">
        <f>+DIARIO!LD13</f>
        <v>12440782.849999994</v>
      </c>
      <c r="LJ12" s="218">
        <f>+DIARIO!LE13</f>
        <v>12450781.399999995</v>
      </c>
      <c r="LK12" s="218">
        <f>+DIARIO!LF13</f>
        <v>12454794.339999994</v>
      </c>
      <c r="LL12" s="218">
        <f>+DIARIO!LG13</f>
        <v>12463360.549999995</v>
      </c>
      <c r="LM12" s="218">
        <f>+DIARIO!LH13</f>
        <v>12493919.829999994</v>
      </c>
      <c r="LN12" s="218">
        <f>+DIARIO!LI13</f>
        <v>12527624.819999995</v>
      </c>
      <c r="LO12" s="218">
        <f>+DIARIO!LJ13</f>
        <v>12549452.819999995</v>
      </c>
      <c r="LP12" s="218">
        <f>+DIARIO!LK13</f>
        <v>12557673.759999994</v>
      </c>
      <c r="LQ12" s="218">
        <f>+DIARIO!LL13</f>
        <v>12603729.429999994</v>
      </c>
      <c r="LR12" s="218">
        <f>+DIARIO!LM13</f>
        <v>12664480.699999994</v>
      </c>
      <c r="LS12" s="218">
        <f>+DIARIO!LN13</f>
        <v>12679416.879999993</v>
      </c>
      <c r="LT12" s="218">
        <f>+DIARIO!LO13</f>
        <v>12685036.399999993</v>
      </c>
      <c r="LU12" s="218">
        <f>+DIARIO!LP13</f>
        <v>12702619.959999993</v>
      </c>
      <c r="LV12" s="218">
        <f>+DIARIO!LQ13</f>
        <v>12736320.439999994</v>
      </c>
      <c r="LW12" s="218">
        <f>+DIARIO!LR13</f>
        <v>12796197.189999994</v>
      </c>
      <c r="LX12" s="218">
        <f>+DIARIO!LS13</f>
        <v>12832558.569999995</v>
      </c>
      <c r="LY12" s="218">
        <f>+DIARIO!LT13</f>
        <v>12944534.629999995</v>
      </c>
      <c r="LZ12" s="218">
        <f>+DIARIO!LU13</f>
        <v>13151019.599999996</v>
      </c>
      <c r="MA12" s="218">
        <f>+DIARIO!LV13</f>
        <v>13293647.239999996</v>
      </c>
      <c r="MB12" s="218">
        <f>+DIARIO!LW13</f>
        <v>13858348.709999997</v>
      </c>
      <c r="MC12" s="218">
        <f>+DIARIO!LX13</f>
        <v>13976622.399999997</v>
      </c>
      <c r="MD12" s="218">
        <f>+DIARIO!LY13</f>
        <v>14053384.379999997</v>
      </c>
      <c r="ME12" s="218">
        <f>+DIARIO!LZ13</f>
        <v>14057144.649999997</v>
      </c>
      <c r="MF12" s="218">
        <f>+DIARIO!MA13</f>
        <v>14058571.289999997</v>
      </c>
      <c r="MG12" s="218">
        <f>+DIARIO!MB13</f>
        <v>14248831.129999997</v>
      </c>
      <c r="MH12" s="218">
        <f>+DIARIO!MC13</f>
        <v>14251385.979999997</v>
      </c>
      <c r="MI12" s="218">
        <f>+DIARIO!MD13</f>
        <v>14251860.439999998</v>
      </c>
      <c r="MJ12" s="218">
        <f>+DIARIO!ME13</f>
        <v>14258964.439999998</v>
      </c>
      <c r="MK12" s="218">
        <f>+DIARIO!MF13</f>
        <v>14261181.969999997</v>
      </c>
      <c r="ML12" s="218">
        <f>+DIARIO!MG13</f>
        <v>14266120.759999996</v>
      </c>
      <c r="MM12" s="218">
        <f>+DIARIO!MH13</f>
        <v>14282929.729999997</v>
      </c>
      <c r="MN12" s="218">
        <f>+DIARIO!MI13</f>
        <v>14292928.279999997</v>
      </c>
      <c r="MO12" s="218">
        <f>+DIARIO!MJ13</f>
        <v>14296941.219999997</v>
      </c>
      <c r="MP12" s="218">
        <f>+DIARIO!MK13</f>
        <v>14305507.429999998</v>
      </c>
      <c r="MQ12" s="218">
        <f>+DIARIO!ML13</f>
        <v>14336066.709999997</v>
      </c>
      <c r="MR12" s="218">
        <f>+DIARIO!MM13</f>
        <v>14370471.209999997</v>
      </c>
      <c r="MS12" s="218">
        <f>+DIARIO!MN13</f>
        <v>14392193.699999997</v>
      </c>
      <c r="MT12" s="218">
        <f>+DIARIO!MO13</f>
        <v>14400414.639999997</v>
      </c>
      <c r="MU12" s="218">
        <f>+DIARIO!MP13</f>
        <v>14446470.309999997</v>
      </c>
      <c r="MV12" s="218">
        <f>+DIARIO!MQ13</f>
        <v>14514415.909999996</v>
      </c>
      <c r="MW12" s="218">
        <f>+DIARIO!MR13</f>
        <v>14529352.089999996</v>
      </c>
      <c r="MX12" s="218">
        <f>+DIARIO!MS13</f>
        <v>14534945.499999996</v>
      </c>
      <c r="MY12" s="218">
        <f>+DIARIO!MT13</f>
        <v>14552529.059999997</v>
      </c>
      <c r="MZ12" s="218">
        <f>+DIARIO!MU13</f>
        <v>14588435.579999996</v>
      </c>
      <c r="NA12" s="218">
        <f>+DIARIO!MV13</f>
        <v>14649051.899999997</v>
      </c>
      <c r="NB12" s="218">
        <f>+DIARIO!MW13</f>
        <v>14685692.999999996</v>
      </c>
      <c r="NC12" s="218">
        <f>+DIARIO!MX13</f>
        <v>14799502.249999996</v>
      </c>
      <c r="ND12" s="218">
        <f>+DIARIO!MY13</f>
        <v>15008585.629999997</v>
      </c>
      <c r="NE12" s="218">
        <f>+DIARIO!MZ13</f>
        <v>15157151.859999998</v>
      </c>
      <c r="NF12" s="218">
        <f>+DIARIO!NA13</f>
        <v>15728356.429999998</v>
      </c>
    </row>
    <row r="13" spans="1:370">
      <c r="A13" s="176" t="s">
        <v>45</v>
      </c>
      <c r="B13" s="177" t="str">
        <f t="shared" si="18"/>
        <v>11030106</v>
      </c>
      <c r="C13" s="216" t="s">
        <v>60</v>
      </c>
      <c r="D13" s="217" t="s">
        <v>54</v>
      </c>
      <c r="E13" s="218">
        <v>8628.56</v>
      </c>
      <c r="F13" s="218">
        <f t="shared" si="23"/>
        <v>8628.56</v>
      </c>
      <c r="G13" s="218">
        <f t="shared" si="24"/>
        <v>8628.56</v>
      </c>
      <c r="H13" s="218">
        <f t="shared" si="24"/>
        <v>8628.56</v>
      </c>
      <c r="I13" s="218">
        <f t="shared" si="24"/>
        <v>8628.56</v>
      </c>
      <c r="J13" s="218">
        <f t="shared" si="24"/>
        <v>8628.56</v>
      </c>
      <c r="K13" s="218">
        <f t="shared" si="24"/>
        <v>8628.56</v>
      </c>
      <c r="L13" s="218">
        <f t="shared" si="24"/>
        <v>8628.56</v>
      </c>
      <c r="M13" s="218">
        <f t="shared" si="24"/>
        <v>8628.56</v>
      </c>
      <c r="N13" s="218">
        <f t="shared" si="24"/>
        <v>8628.56</v>
      </c>
      <c r="O13" s="218">
        <f t="shared" si="24"/>
        <v>8628.56</v>
      </c>
      <c r="P13" s="218">
        <f t="shared" si="24"/>
        <v>8628.56</v>
      </c>
      <c r="Q13" s="218">
        <f t="shared" si="24"/>
        <v>8628.56</v>
      </c>
      <c r="R13" s="218">
        <f t="shared" si="24"/>
        <v>8628.56</v>
      </c>
      <c r="S13" s="218">
        <f t="shared" si="24"/>
        <v>8628.56</v>
      </c>
      <c r="T13" s="218">
        <f t="shared" si="24"/>
        <v>8628.56</v>
      </c>
      <c r="U13" s="218">
        <f t="shared" si="24"/>
        <v>8628.56</v>
      </c>
      <c r="V13" s="218">
        <f t="shared" si="24"/>
        <v>8628.56</v>
      </c>
      <c r="W13" s="218">
        <f t="shared" si="24"/>
        <v>8628.56</v>
      </c>
      <c r="X13" s="218">
        <f t="shared" si="24"/>
        <v>8628.56</v>
      </c>
      <c r="Y13" s="218">
        <f t="shared" si="24"/>
        <v>8628.56</v>
      </c>
      <c r="Z13" s="218">
        <f t="shared" si="24"/>
        <v>8628.56</v>
      </c>
      <c r="AA13" s="218">
        <f t="shared" si="24"/>
        <v>8628.56</v>
      </c>
      <c r="AB13" s="218">
        <f t="shared" si="24"/>
        <v>8628.56</v>
      </c>
      <c r="AC13" s="218">
        <f t="shared" si="24"/>
        <v>8628.56</v>
      </c>
      <c r="AD13" s="218">
        <f t="shared" si="24"/>
        <v>8628.56</v>
      </c>
      <c r="AE13" s="218">
        <f t="shared" si="24"/>
        <v>8628.56</v>
      </c>
      <c r="AF13" s="218">
        <f t="shared" si="24"/>
        <v>8628.56</v>
      </c>
      <c r="AG13" s="218">
        <f t="shared" si="24"/>
        <v>8628.56</v>
      </c>
      <c r="AH13" s="218">
        <f t="shared" si="24"/>
        <v>8628.56</v>
      </c>
      <c r="AI13" s="218">
        <f t="shared" si="24"/>
        <v>8628.56</v>
      </c>
      <c r="AJ13" s="218">
        <f t="shared" ref="AJ13" si="31">+AI13</f>
        <v>8628.56</v>
      </c>
      <c r="AK13" s="218">
        <f t="shared" ref="AK13" si="32">+AJ13</f>
        <v>8628.56</v>
      </c>
      <c r="AL13" s="218">
        <f t="shared" ref="AL13" si="33">+AK13</f>
        <v>8628.56</v>
      </c>
      <c r="AM13" s="218">
        <f t="shared" ref="AM13" si="34">+AL13</f>
        <v>8628.56</v>
      </c>
      <c r="AN13" s="218">
        <f t="shared" ref="AN13" si="35">+AM13</f>
        <v>8628.56</v>
      </c>
      <c r="AO13" s="218">
        <f t="shared" ref="AO13" si="36">+AN13</f>
        <v>8628.56</v>
      </c>
      <c r="AP13" s="218">
        <f t="shared" ref="AP13" si="37">+AO13</f>
        <v>8628.56</v>
      </c>
      <c r="AQ13" s="218">
        <f t="shared" ref="AQ13" si="38">+AP13</f>
        <v>8628.56</v>
      </c>
      <c r="AR13" s="218">
        <f t="shared" ref="AR13" si="39">+AQ13</f>
        <v>8628.56</v>
      </c>
      <c r="AS13" s="218">
        <f t="shared" ref="AS13" si="40">+AR13</f>
        <v>8628.56</v>
      </c>
      <c r="AT13" s="218">
        <f t="shared" ref="AT13" si="41">+AS13</f>
        <v>8628.56</v>
      </c>
      <c r="AU13" s="218">
        <f t="shared" ref="AU13" si="42">+AT13</f>
        <v>8628.56</v>
      </c>
      <c r="AV13" s="218">
        <f t="shared" ref="AV13" si="43">+AU13</f>
        <v>8628.56</v>
      </c>
      <c r="AW13" s="218">
        <f t="shared" ref="AW13" si="44">+AV13</f>
        <v>8628.56</v>
      </c>
      <c r="AX13" s="218">
        <f t="shared" ref="AX13" si="45">+AW13</f>
        <v>8628.56</v>
      </c>
      <c r="AY13" s="218">
        <f t="shared" ref="AY13" si="46">+AX13</f>
        <v>8628.56</v>
      </c>
      <c r="AZ13" s="218">
        <f t="shared" ref="AZ13" si="47">+AY13</f>
        <v>8628.56</v>
      </c>
      <c r="BA13" s="218">
        <f t="shared" ref="BA13" si="48">+AZ13</f>
        <v>8628.56</v>
      </c>
      <c r="BB13" s="218">
        <f t="shared" ref="BB13" si="49">+BA13</f>
        <v>8628.56</v>
      </c>
      <c r="BC13" s="218">
        <f t="shared" ref="BC13" si="50">+BB13</f>
        <v>8628.56</v>
      </c>
      <c r="BD13" s="218">
        <f t="shared" ref="BD13" si="51">+BC13</f>
        <v>8628.56</v>
      </c>
      <c r="BE13" s="218">
        <f t="shared" ref="BE13" si="52">+BD13</f>
        <v>8628.56</v>
      </c>
      <c r="BF13" s="218">
        <f t="shared" ref="BF13" si="53">+BE13</f>
        <v>8628.56</v>
      </c>
      <c r="BG13" s="218">
        <f t="shared" ref="BG13" si="54">+BF13</f>
        <v>8628.56</v>
      </c>
      <c r="BH13" s="218">
        <f t="shared" ref="BH13" si="55">+BG13</f>
        <v>8628.56</v>
      </c>
      <c r="BI13" s="218">
        <f t="shared" ref="BI13" si="56">+BH13</f>
        <v>8628.56</v>
      </c>
      <c r="BJ13" s="218">
        <f t="shared" ref="BJ13" si="57">+BI13</f>
        <v>8628.56</v>
      </c>
      <c r="BK13" s="218">
        <f t="shared" ref="BK13" si="58">+BJ13</f>
        <v>8628.56</v>
      </c>
      <c r="BL13" s="218">
        <f t="shared" ref="BL13" si="59">+BK13</f>
        <v>8628.56</v>
      </c>
      <c r="BM13" s="218">
        <f t="shared" ref="BM13" si="60">+BL13</f>
        <v>8628.56</v>
      </c>
      <c r="BN13" s="218">
        <f t="shared" ref="BN13" si="61">+BM13</f>
        <v>8628.56</v>
      </c>
      <c r="BO13" s="218">
        <f t="shared" ref="BO13" si="62">+BN13</f>
        <v>8628.56</v>
      </c>
      <c r="BP13" s="218">
        <f t="shared" ref="BP13" si="63">+BO13</f>
        <v>8628.56</v>
      </c>
      <c r="BQ13" s="218">
        <f t="shared" ref="BQ13" si="64">+BP13</f>
        <v>8628.56</v>
      </c>
      <c r="BR13" s="218">
        <f t="shared" ref="BR13" si="65">+BQ13</f>
        <v>8628.56</v>
      </c>
      <c r="BS13" s="218">
        <f t="shared" ref="BS13" si="66">+BR13</f>
        <v>8628.56</v>
      </c>
      <c r="BT13" s="218">
        <f t="shared" ref="BT13" si="67">+BS13</f>
        <v>8628.56</v>
      </c>
      <c r="BU13" s="218">
        <f t="shared" ref="BU13" si="68">+BT13</f>
        <v>8628.56</v>
      </c>
      <c r="BV13" s="218">
        <f t="shared" ref="BV13" si="69">+BU13</f>
        <v>8628.56</v>
      </c>
      <c r="BW13" s="218">
        <f t="shared" ref="BW13" si="70">+BV13</f>
        <v>8628.56</v>
      </c>
      <c r="BX13" s="218">
        <f t="shared" ref="BX13" si="71">+BW13</f>
        <v>8628.56</v>
      </c>
      <c r="BY13" s="218">
        <f t="shared" ref="BY13" si="72">+BX13</f>
        <v>8628.56</v>
      </c>
      <c r="BZ13" s="218">
        <f t="shared" ref="BZ13" si="73">+BY13</f>
        <v>8628.56</v>
      </c>
      <c r="CA13" s="218">
        <f t="shared" ref="CA13" si="74">+BZ13</f>
        <v>8628.56</v>
      </c>
      <c r="CB13" s="218">
        <f t="shared" ref="CB13" si="75">+CA13</f>
        <v>8628.56</v>
      </c>
      <c r="CC13" s="218">
        <f t="shared" ref="CC13" si="76">+CB13</f>
        <v>8628.56</v>
      </c>
      <c r="CD13" s="218">
        <f t="shared" ref="CD13" si="77">+CC13</f>
        <v>8628.56</v>
      </c>
      <c r="CE13" s="218">
        <f t="shared" ref="CE13" si="78">+CD13</f>
        <v>8628.56</v>
      </c>
      <c r="CF13" s="218">
        <f t="shared" ref="CF13" si="79">+CE13</f>
        <v>8628.56</v>
      </c>
      <c r="CG13" s="218">
        <f t="shared" ref="CG13" si="80">+CF13</f>
        <v>8628.56</v>
      </c>
      <c r="CH13" s="218">
        <f t="shared" ref="CH13" si="81">+CG13</f>
        <v>8628.56</v>
      </c>
      <c r="CI13" s="218">
        <f t="shared" ref="CI13" si="82">+CH13</f>
        <v>8628.56</v>
      </c>
      <c r="CJ13" s="218">
        <f t="shared" ref="CJ13" si="83">+CI13</f>
        <v>8628.56</v>
      </c>
      <c r="CK13" s="218">
        <f t="shared" ref="CK13" si="84">+CJ13</f>
        <v>8628.56</v>
      </c>
      <c r="CL13" s="218">
        <f t="shared" ref="CL13" si="85">+CK13</f>
        <v>8628.56</v>
      </c>
      <c r="CM13" s="218">
        <f t="shared" ref="CM13" si="86">+CL13</f>
        <v>8628.56</v>
      </c>
      <c r="CN13" s="218">
        <f t="shared" ref="CN13" si="87">+CM13</f>
        <v>8628.56</v>
      </c>
      <c r="CO13" s="218">
        <f t="shared" ref="CO13" si="88">+CN13</f>
        <v>8628.56</v>
      </c>
      <c r="CP13" s="218">
        <f t="shared" ref="CP13" si="89">+CO13</f>
        <v>8628.56</v>
      </c>
      <c r="CQ13" s="218">
        <f t="shared" ref="CQ13" si="90">+CP13</f>
        <v>8628.56</v>
      </c>
      <c r="CR13" s="218">
        <f t="shared" ref="CR13" si="91">+CQ13</f>
        <v>8628.56</v>
      </c>
      <c r="CS13" s="218">
        <f t="shared" ref="CS13" si="92">+CR13</f>
        <v>8628.56</v>
      </c>
      <c r="CT13" s="218">
        <f t="shared" ref="CT13" si="93">+CS13</f>
        <v>8628.56</v>
      </c>
      <c r="CU13" s="218">
        <f t="shared" ref="CU13" si="94">+CT13</f>
        <v>8628.56</v>
      </c>
      <c r="CV13" s="218">
        <f t="shared" ref="CV13" si="95">+CU13</f>
        <v>8628.56</v>
      </c>
      <c r="CW13" s="218">
        <f t="shared" ref="CW13" si="96">+CV13</f>
        <v>8628.56</v>
      </c>
      <c r="CX13" s="218">
        <f t="shared" ref="CX13" si="97">+CW13</f>
        <v>8628.56</v>
      </c>
      <c r="CY13" s="218">
        <f t="shared" ref="CY13" si="98">+CX13</f>
        <v>8628.56</v>
      </c>
      <c r="CZ13" s="218">
        <f t="shared" ref="CZ13" si="99">+CY13</f>
        <v>8628.56</v>
      </c>
      <c r="DA13" s="218">
        <f t="shared" ref="DA13" si="100">+CZ13</f>
        <v>8628.56</v>
      </c>
      <c r="DB13" s="218">
        <f t="shared" ref="DB13" si="101">+DA13</f>
        <v>8628.56</v>
      </c>
      <c r="DC13" s="218">
        <f t="shared" ref="DC13" si="102">+DB13</f>
        <v>8628.56</v>
      </c>
      <c r="DD13" s="218">
        <f t="shared" ref="DD13" si="103">+DC13</f>
        <v>8628.56</v>
      </c>
      <c r="DE13" s="218">
        <f t="shared" ref="DE13" si="104">+DD13</f>
        <v>8628.56</v>
      </c>
      <c r="DF13" s="218">
        <f t="shared" ref="DF13" si="105">+DE13</f>
        <v>8628.56</v>
      </c>
      <c r="DG13" s="218">
        <f t="shared" ref="DG13" si="106">+DF13</f>
        <v>8628.56</v>
      </c>
      <c r="DH13" s="218">
        <f t="shared" ref="DH13" si="107">+DG13</f>
        <v>8628.56</v>
      </c>
      <c r="DI13" s="218">
        <f t="shared" ref="DI13" si="108">+DH13</f>
        <v>8628.56</v>
      </c>
      <c r="DJ13" s="218">
        <f t="shared" ref="DJ13" si="109">+DI13</f>
        <v>8628.56</v>
      </c>
      <c r="DK13" s="218">
        <v>129854.16</v>
      </c>
      <c r="DL13" s="218">
        <v>32029.48</v>
      </c>
      <c r="DM13" s="218">
        <v>32029.48</v>
      </c>
      <c r="DN13" s="218">
        <v>127678.83</v>
      </c>
      <c r="DO13" s="218">
        <v>127681.42</v>
      </c>
      <c r="DP13" s="218">
        <v>128167.37</v>
      </c>
      <c r="DQ13" s="218">
        <v>127419.74</v>
      </c>
      <c r="DR13" s="218">
        <v>126672.49</v>
      </c>
      <c r="DS13" s="218">
        <f>+DIARIO!DN14</f>
        <v>0</v>
      </c>
      <c r="DT13" s="218">
        <f>+DIARIO!DS14</f>
        <v>0</v>
      </c>
      <c r="DU13" s="218">
        <v>121298.28</v>
      </c>
      <c r="DV13" s="218">
        <f>+DIARIO!DQ14</f>
        <v>0</v>
      </c>
      <c r="DW13" s="218">
        <f>+DIARIO!DV14</f>
        <v>0</v>
      </c>
      <c r="DX13" s="218">
        <f>+DIARIO!DW14</f>
        <v>0</v>
      </c>
      <c r="DY13" s="218">
        <f>+DIARIO!DX14</f>
        <v>0</v>
      </c>
      <c r="DZ13" s="218">
        <f>+DIARIO!DY14</f>
        <v>0</v>
      </c>
      <c r="EA13" s="218">
        <f>+DIARIO!DZ14</f>
        <v>0</v>
      </c>
      <c r="EB13" s="218">
        <f>+DIARIO!EA14</f>
        <v>0</v>
      </c>
      <c r="EC13" s="218">
        <f>+DIARIO!EB14</f>
        <v>0</v>
      </c>
      <c r="ED13" s="218">
        <f>+DIARIO!EC14</f>
        <v>0</v>
      </c>
      <c r="EE13" s="218">
        <f>+DIARIO!ED14</f>
        <v>0</v>
      </c>
      <c r="EF13" s="218">
        <f>+DIARIO!EE14</f>
        <v>0</v>
      </c>
      <c r="EG13" s="218">
        <f>+DIARIO!EF14</f>
        <v>0</v>
      </c>
      <c r="EH13" s="218">
        <f>+DIARIO!EG14</f>
        <v>0</v>
      </c>
      <c r="EI13" s="218">
        <f>+DIARIO!EH14</f>
        <v>0</v>
      </c>
      <c r="EJ13" s="218">
        <f>+DIARIO!EI14</f>
        <v>0</v>
      </c>
      <c r="EK13" s="218">
        <f>+DIARIO!EJ14</f>
        <v>0</v>
      </c>
      <c r="EL13" s="218">
        <f>+DIARIO!EK14</f>
        <v>0</v>
      </c>
      <c r="EM13" s="218">
        <f>+DIARIO!EL14</f>
        <v>0</v>
      </c>
      <c r="EN13" s="218">
        <f>+DIARIO!EM14</f>
        <v>0</v>
      </c>
      <c r="EO13" s="218">
        <f>+DIARIO!EN14</f>
        <v>0</v>
      </c>
      <c r="EP13" s="218">
        <f>+DIARIO!EO14</f>
        <v>0</v>
      </c>
      <c r="EQ13" s="218">
        <f>+DIARIO!EP14</f>
        <v>0</v>
      </c>
      <c r="ER13" s="218">
        <f>+DIARIO!EQ14</f>
        <v>0</v>
      </c>
      <c r="ES13" s="218">
        <f>+DIARIO!ER14</f>
        <v>0</v>
      </c>
      <c r="ET13" s="218">
        <f>+DIARIO!ES14</f>
        <v>0</v>
      </c>
      <c r="EU13" s="218">
        <f>+DIARIO!ET14</f>
        <v>0</v>
      </c>
      <c r="EV13" s="218">
        <f t="shared" ref="EV13" si="110">+EU13</f>
        <v>0</v>
      </c>
      <c r="EW13" s="218">
        <f t="shared" ref="EW13" si="111">+EV13</f>
        <v>0</v>
      </c>
      <c r="EX13" s="218">
        <f t="shared" ref="EX13" si="112">+EW13</f>
        <v>0</v>
      </c>
      <c r="EY13" s="218">
        <f t="shared" ref="EY13" si="113">+EX13</f>
        <v>0</v>
      </c>
      <c r="EZ13" s="218">
        <f t="shared" ref="EZ13" si="114">+EY13</f>
        <v>0</v>
      </c>
      <c r="FA13" s="218">
        <f t="shared" ref="FA13" si="115">+EZ13</f>
        <v>0</v>
      </c>
      <c r="FB13" s="218">
        <f t="shared" ref="FB13" si="116">+FA13</f>
        <v>0</v>
      </c>
      <c r="FC13" s="218">
        <f t="shared" ref="FC13" si="117">+FB13</f>
        <v>0</v>
      </c>
      <c r="FD13" s="218">
        <f t="shared" ref="FD13" si="118">+FC13</f>
        <v>0</v>
      </c>
      <c r="FE13" s="218">
        <f t="shared" ref="FE13" si="119">+FD13</f>
        <v>0</v>
      </c>
      <c r="FF13" s="218">
        <f t="shared" ref="FF13" si="120">+FE13</f>
        <v>0</v>
      </c>
      <c r="FG13" s="218">
        <f t="shared" ref="FG13" si="121">+FF13</f>
        <v>0</v>
      </c>
      <c r="FH13" s="218">
        <f t="shared" ref="FH13" si="122">+FG13</f>
        <v>0</v>
      </c>
      <c r="FI13" s="218">
        <f t="shared" ref="FI13" si="123">+FH13</f>
        <v>0</v>
      </c>
      <c r="FJ13" s="218">
        <f t="shared" ref="FJ13" si="124">+FI13</f>
        <v>0</v>
      </c>
      <c r="FK13" s="218">
        <f t="shared" ref="FK13" si="125">+FJ13</f>
        <v>0</v>
      </c>
      <c r="FL13" s="218">
        <f t="shared" ref="FL13" si="126">+FK13</f>
        <v>0</v>
      </c>
      <c r="FM13" s="218">
        <f t="shared" ref="FM13" si="127">+FL13</f>
        <v>0</v>
      </c>
      <c r="FN13" s="218">
        <f t="shared" ref="FN13" si="128">+FM13</f>
        <v>0</v>
      </c>
      <c r="FO13" s="218">
        <f t="shared" ref="FO13" si="129">+FN13</f>
        <v>0</v>
      </c>
      <c r="FP13" s="218">
        <f t="shared" ref="FP13" si="130">+FO13</f>
        <v>0</v>
      </c>
      <c r="FQ13" s="218">
        <f t="shared" ref="FQ13" si="131">+FP13</f>
        <v>0</v>
      </c>
      <c r="FR13" s="218">
        <f t="shared" ref="FR13" si="132">+FQ13</f>
        <v>0</v>
      </c>
      <c r="FS13" s="218">
        <f t="shared" ref="FS13" si="133">+FR13</f>
        <v>0</v>
      </c>
      <c r="FT13" s="218">
        <f t="shared" ref="FT13" si="134">+FS13</f>
        <v>0</v>
      </c>
      <c r="FU13" s="218">
        <f t="shared" ref="FU13" si="135">+FT13</f>
        <v>0</v>
      </c>
      <c r="FV13" s="218">
        <f t="shared" ref="FV13" si="136">+FU13</f>
        <v>0</v>
      </c>
      <c r="FW13" s="218">
        <f>+DIARIO!FR112</f>
        <v>0</v>
      </c>
      <c r="FX13" s="218">
        <f>+DIARIO!FS112</f>
        <v>0</v>
      </c>
      <c r="FY13" s="218">
        <f>+DIARIO!FT112</f>
        <v>0</v>
      </c>
      <c r="FZ13" s="218">
        <f>+DIARIO!FU112</f>
        <v>0</v>
      </c>
      <c r="GA13" s="218">
        <f>+DIARIO!FV112</f>
        <v>0</v>
      </c>
      <c r="GB13" s="218">
        <f>+DIARIO!FW112</f>
        <v>0</v>
      </c>
      <c r="GC13" s="218">
        <f>+DIARIO!FX112</f>
        <v>0</v>
      </c>
      <c r="GD13" s="218">
        <f>+DIARIO!FY112</f>
        <v>0</v>
      </c>
      <c r="GE13" s="218">
        <f>+DIARIO!FZ112</f>
        <v>0</v>
      </c>
      <c r="GF13" s="218">
        <f>+DIARIO!GA112</f>
        <v>0</v>
      </c>
      <c r="GG13" s="218">
        <f>+DIARIO!GB112</f>
        <v>0</v>
      </c>
      <c r="GH13" s="218">
        <f>+DIARIO!GC112</f>
        <v>0</v>
      </c>
      <c r="GI13" s="218">
        <f>+DIARIO!GD112</f>
        <v>0</v>
      </c>
      <c r="GJ13" s="218">
        <f>+DIARIO!GE112</f>
        <v>0</v>
      </c>
      <c r="GK13" s="218">
        <f>+DIARIO!GF112</f>
        <v>0</v>
      </c>
      <c r="GL13" s="218">
        <f>+DIARIO!GG112</f>
        <v>0</v>
      </c>
      <c r="GM13" s="218">
        <f>+DIARIO!GH112</f>
        <v>0</v>
      </c>
      <c r="GN13" s="218">
        <f>+DIARIO!GI112</f>
        <v>0</v>
      </c>
      <c r="GO13" s="218">
        <f>+DIARIO!GJ112</f>
        <v>0</v>
      </c>
      <c r="GP13" s="218">
        <f>+DIARIO!GK112</f>
        <v>0</v>
      </c>
      <c r="GQ13" s="218">
        <f>+DIARIO!GL112</f>
        <v>0</v>
      </c>
      <c r="GR13" s="218">
        <f>+DIARIO!GM112</f>
        <v>0</v>
      </c>
      <c r="GS13" s="218">
        <f>+DIARIO!GN112</f>
        <v>0</v>
      </c>
      <c r="GT13" s="218">
        <f>+DIARIO!GO112</f>
        <v>0</v>
      </c>
      <c r="GU13" s="218">
        <f>+DIARIO!GP112</f>
        <v>0</v>
      </c>
      <c r="GV13" s="218">
        <f>+DIARIO!GQ112</f>
        <v>0</v>
      </c>
      <c r="GW13" s="218">
        <f>+DIARIO!GR112</f>
        <v>0</v>
      </c>
      <c r="GX13" s="218">
        <f>+DIARIO!GS112</f>
        <v>0</v>
      </c>
      <c r="GY13" s="218">
        <f>+DIARIO!GT112</f>
        <v>0</v>
      </c>
      <c r="GZ13" s="218">
        <f>+DIARIO!GU112</f>
        <v>0</v>
      </c>
      <c r="HA13" s="218">
        <f>+DIARIO!GV112</f>
        <v>0</v>
      </c>
      <c r="HB13" s="218">
        <f>362704.5</f>
        <v>362704.5</v>
      </c>
      <c r="HC13" s="218">
        <f>+DIARIO!GX112</f>
        <v>0</v>
      </c>
      <c r="HD13" s="218">
        <f>+DIARIO!GY112</f>
        <v>0</v>
      </c>
      <c r="HE13" s="218">
        <f>+DIARIO!GZ112</f>
        <v>0</v>
      </c>
      <c r="HF13" s="218">
        <f>+DIARIO!HA112</f>
        <v>0</v>
      </c>
      <c r="HG13" s="218">
        <f>+DIARIO!HB112</f>
        <v>0</v>
      </c>
      <c r="HH13" s="218">
        <f>+DIARIO!HC112</f>
        <v>0</v>
      </c>
      <c r="HI13" s="218">
        <f>+DIARIO!HD112</f>
        <v>0</v>
      </c>
      <c r="HJ13" s="218">
        <f>+DIARIO!HE112</f>
        <v>0</v>
      </c>
      <c r="HK13" s="218">
        <f>+DIARIO!HF112</f>
        <v>0</v>
      </c>
      <c r="HL13" s="218">
        <f>+DIARIO!HG112</f>
        <v>0</v>
      </c>
      <c r="HM13" s="218">
        <f>+DIARIO!HH112</f>
        <v>0</v>
      </c>
      <c r="HN13" s="218">
        <f>+DIARIO!HI112</f>
        <v>0</v>
      </c>
      <c r="HO13" s="218">
        <f>+DIARIO!HJ112</f>
        <v>0</v>
      </c>
      <c r="HP13" s="218">
        <f>+DIARIO!HK112</f>
        <v>0</v>
      </c>
      <c r="HQ13" s="218">
        <f>+DIARIO!HL112</f>
        <v>0</v>
      </c>
      <c r="HR13" s="218">
        <f>+DIARIO!HM112</f>
        <v>0</v>
      </c>
      <c r="HS13" s="218">
        <f>+DIARIO!HN112</f>
        <v>0</v>
      </c>
      <c r="HT13" s="218">
        <f>+DIARIO!HO112</f>
        <v>0</v>
      </c>
      <c r="HU13" s="218">
        <f>+DIARIO!HP112</f>
        <v>0</v>
      </c>
      <c r="HV13" s="218">
        <f>+DIARIO!HQ112</f>
        <v>0</v>
      </c>
      <c r="HW13" s="218">
        <f>+DIARIO!HR112</f>
        <v>0</v>
      </c>
      <c r="HX13" s="218">
        <f>+DIARIO!HS112</f>
        <v>0</v>
      </c>
      <c r="HY13" s="218">
        <f>+DIARIO!HT112</f>
        <v>0</v>
      </c>
      <c r="HZ13" s="218">
        <f>+DIARIO!HU112</f>
        <v>0</v>
      </c>
      <c r="IA13" s="218">
        <f>+DIARIO!HV112</f>
        <v>0</v>
      </c>
      <c r="IB13" s="218">
        <f>+DIARIO!HW112</f>
        <v>0</v>
      </c>
      <c r="IC13" s="218">
        <f>+DIARIO!HX112</f>
        <v>0</v>
      </c>
      <c r="ID13" s="218">
        <f>+DIARIO!HY112</f>
        <v>0</v>
      </c>
      <c r="IE13" s="218">
        <f>+DIARIO!HZ112</f>
        <v>0</v>
      </c>
      <c r="IF13" s="218">
        <f>+DIARIO!IA112</f>
        <v>0</v>
      </c>
      <c r="IG13" s="218">
        <f>+DIARIO!IB112</f>
        <v>0</v>
      </c>
      <c r="IH13" s="218">
        <f>+DIARIO!IC112</f>
        <v>0</v>
      </c>
      <c r="II13" s="218">
        <f>+DIARIO!ID112</f>
        <v>0</v>
      </c>
      <c r="IJ13" s="218">
        <f>+DIARIO!IE112</f>
        <v>0</v>
      </c>
      <c r="IK13" s="218">
        <f>+DIARIO!IF112</f>
        <v>0</v>
      </c>
      <c r="IL13" s="218">
        <f>+DIARIO!IG112</f>
        <v>0</v>
      </c>
      <c r="IM13" s="218">
        <f>+DIARIO!IH112</f>
        <v>0</v>
      </c>
      <c r="IN13" s="218">
        <f>+DIARIO!II112</f>
        <v>0</v>
      </c>
      <c r="IO13" s="218">
        <f>+DIARIO!IJ112</f>
        <v>0</v>
      </c>
      <c r="IP13" s="218">
        <f>+DIARIO!IK112</f>
        <v>0</v>
      </c>
      <c r="IQ13" s="218">
        <f>+DIARIO!IL112</f>
        <v>0</v>
      </c>
      <c r="IR13" s="218">
        <f>+DIARIO!IM112</f>
        <v>0</v>
      </c>
      <c r="IS13" s="218">
        <f>+DIARIO!IN112</f>
        <v>0</v>
      </c>
      <c r="IT13" s="218">
        <f>+DIARIO!IO112</f>
        <v>0</v>
      </c>
      <c r="IU13" s="218">
        <f>+DIARIO!IP112</f>
        <v>0</v>
      </c>
      <c r="IV13" s="218">
        <f>+DIARIO!IQ112</f>
        <v>0</v>
      </c>
      <c r="IW13" s="218">
        <f>+DIARIO!IR112</f>
        <v>0</v>
      </c>
      <c r="IX13" s="218">
        <f>+DIARIO!IS112</f>
        <v>0</v>
      </c>
      <c r="IY13" s="218">
        <f>+DIARIO!IT112</f>
        <v>0</v>
      </c>
      <c r="IZ13" s="218">
        <f>+DIARIO!IU112</f>
        <v>0</v>
      </c>
      <c r="JA13" s="218">
        <f>+DIARIO!IV112</f>
        <v>0</v>
      </c>
      <c r="JB13" s="218">
        <f>+DIARIO!IW112</f>
        <v>0</v>
      </c>
      <c r="JC13" s="218">
        <f>+DIARIO!IX112</f>
        <v>0</v>
      </c>
      <c r="JD13" s="218">
        <f>+DIARIO!IY112</f>
        <v>0</v>
      </c>
      <c r="JE13" s="218">
        <f>+DIARIO!IZ112</f>
        <v>0</v>
      </c>
      <c r="JF13" s="218">
        <f>+DIARIO!JA112</f>
        <v>0</v>
      </c>
      <c r="JG13" s="218">
        <f>+DIARIO!JB112</f>
        <v>0</v>
      </c>
      <c r="JH13" s="218">
        <f>+DIARIO!JC112</f>
        <v>0</v>
      </c>
      <c r="JI13" s="218">
        <f>+DIARIO!JD112</f>
        <v>0</v>
      </c>
      <c r="JJ13" s="218">
        <f>+DIARIO!JE112</f>
        <v>0</v>
      </c>
      <c r="JK13" s="218">
        <f>+DIARIO!JF112</f>
        <v>0</v>
      </c>
      <c r="JL13" s="218">
        <f>+DIARIO!JG112</f>
        <v>0</v>
      </c>
      <c r="JM13" s="218">
        <f>+DIARIO!JH112</f>
        <v>0</v>
      </c>
      <c r="JN13" s="218">
        <f>+DIARIO!JI112</f>
        <v>0</v>
      </c>
      <c r="JO13" s="218">
        <f>+DIARIO!JJ112</f>
        <v>0</v>
      </c>
      <c r="JP13" s="218">
        <f>+DIARIO!JK112</f>
        <v>0</v>
      </c>
      <c r="JQ13" s="218">
        <f>+DIARIO!JL112</f>
        <v>0</v>
      </c>
      <c r="JR13" s="218">
        <f>+DIARIO!JM112</f>
        <v>0</v>
      </c>
      <c r="JS13" s="218">
        <f>+DIARIO!JN112</f>
        <v>0</v>
      </c>
      <c r="JT13" s="218">
        <f>+DIARIO!JO112</f>
        <v>0</v>
      </c>
      <c r="JU13" s="218">
        <f>+DIARIO!JP112</f>
        <v>0</v>
      </c>
      <c r="JV13" s="218">
        <f>+DIARIO!JQ112</f>
        <v>0</v>
      </c>
      <c r="JW13" s="218">
        <f>+DIARIO!JR112</f>
        <v>0</v>
      </c>
      <c r="JX13" s="218">
        <f>+DIARIO!JS112</f>
        <v>0</v>
      </c>
      <c r="JY13" s="218">
        <f>+DIARIO!JT112</f>
        <v>0</v>
      </c>
      <c r="JZ13" s="218">
        <f>+DIARIO!JU112</f>
        <v>0</v>
      </c>
      <c r="KA13" s="218">
        <f>+DIARIO!JV112</f>
        <v>0</v>
      </c>
      <c r="KB13" s="218">
        <f>+DIARIO!JW112</f>
        <v>0</v>
      </c>
      <c r="KC13" s="218">
        <f>+DIARIO!JX112</f>
        <v>0</v>
      </c>
      <c r="KD13" s="218">
        <f>+DIARIO!JY112</f>
        <v>0</v>
      </c>
      <c r="KE13" s="218">
        <f>+DIARIO!JZ112</f>
        <v>0</v>
      </c>
      <c r="KF13" s="218">
        <f>+DIARIO!KA112</f>
        <v>0</v>
      </c>
      <c r="KG13" s="218">
        <f>+DIARIO!KB112</f>
        <v>0</v>
      </c>
      <c r="KH13" s="218">
        <f>+DIARIO!KC112</f>
        <v>0</v>
      </c>
      <c r="KI13" s="218">
        <f>+DIARIO!KD112</f>
        <v>0</v>
      </c>
      <c r="KJ13" s="218">
        <f>+DIARIO!KE112</f>
        <v>0</v>
      </c>
      <c r="KK13" s="218">
        <f>+DIARIO!KF112</f>
        <v>0</v>
      </c>
      <c r="KL13" s="218">
        <f>+DIARIO!KG112</f>
        <v>0</v>
      </c>
      <c r="KM13" s="218">
        <f>+DIARIO!KH112</f>
        <v>0</v>
      </c>
      <c r="KN13" s="218">
        <f>+DIARIO!KI112</f>
        <v>0</v>
      </c>
      <c r="KO13" s="218">
        <f>+DIARIO!KJ112</f>
        <v>0</v>
      </c>
      <c r="KP13" s="218">
        <f>+DIARIO!KK112</f>
        <v>0</v>
      </c>
      <c r="KQ13" s="218">
        <f>+DIARIO!KL112</f>
        <v>0</v>
      </c>
      <c r="KR13" s="218">
        <f>+DIARIO!KM112</f>
        <v>0</v>
      </c>
      <c r="KS13" s="218">
        <f>+DIARIO!KN112</f>
        <v>0</v>
      </c>
      <c r="KT13" s="218">
        <f>+DIARIO!KO112</f>
        <v>0</v>
      </c>
      <c r="KU13" s="218">
        <f>+DIARIO!KP112</f>
        <v>0</v>
      </c>
      <c r="KV13" s="218">
        <f>+DIARIO!KQ112</f>
        <v>0</v>
      </c>
      <c r="KW13" s="218">
        <f>+DIARIO!KR112</f>
        <v>0</v>
      </c>
      <c r="KX13" s="218">
        <f>+DIARIO!KS112</f>
        <v>0</v>
      </c>
      <c r="KY13" s="218">
        <f>+DIARIO!KT112</f>
        <v>0</v>
      </c>
      <c r="KZ13" s="218">
        <f>+DIARIO!KU112</f>
        <v>0</v>
      </c>
      <c r="LA13" s="218">
        <f>+DIARIO!KV112</f>
        <v>0</v>
      </c>
      <c r="LB13" s="218">
        <f>+DIARIO!KW112</f>
        <v>0</v>
      </c>
      <c r="LC13" s="218">
        <f>+DIARIO!KX112</f>
        <v>0</v>
      </c>
      <c r="LD13" s="218">
        <f>+DIARIO!KY112</f>
        <v>0</v>
      </c>
      <c r="LE13" s="218">
        <f>+DIARIO!KZ112</f>
        <v>0</v>
      </c>
      <c r="LF13" s="218">
        <f>+DIARIO!LA112</f>
        <v>0</v>
      </c>
      <c r="LG13" s="218">
        <f>+DIARIO!LB112</f>
        <v>0</v>
      </c>
      <c r="LH13" s="218">
        <f>+DIARIO!LC112</f>
        <v>0</v>
      </c>
      <c r="LI13" s="218">
        <f>+DIARIO!LD112</f>
        <v>0</v>
      </c>
      <c r="LJ13" s="218">
        <f>+DIARIO!LE112</f>
        <v>0</v>
      </c>
      <c r="LK13" s="218">
        <f>+DIARIO!LF112</f>
        <v>0</v>
      </c>
      <c r="LL13" s="218">
        <f>+DIARIO!LG112</f>
        <v>0</v>
      </c>
      <c r="LM13" s="218">
        <f>+DIARIO!LH112</f>
        <v>0</v>
      </c>
      <c r="LN13" s="218">
        <f>+DIARIO!LI112</f>
        <v>0</v>
      </c>
      <c r="LO13" s="218">
        <f>+DIARIO!LJ112</f>
        <v>0</v>
      </c>
      <c r="LP13" s="218">
        <f>+DIARIO!LK112</f>
        <v>0</v>
      </c>
      <c r="LQ13" s="218">
        <f>+DIARIO!LL112</f>
        <v>0</v>
      </c>
      <c r="LR13" s="218">
        <f>+DIARIO!LM112</f>
        <v>0</v>
      </c>
      <c r="LS13" s="218">
        <f>+DIARIO!LN112</f>
        <v>0</v>
      </c>
      <c r="LT13" s="218">
        <f>+DIARIO!LO112</f>
        <v>0</v>
      </c>
      <c r="LU13" s="218">
        <f>+DIARIO!LP112</f>
        <v>0</v>
      </c>
      <c r="LV13" s="218">
        <f>+DIARIO!LQ112</f>
        <v>0</v>
      </c>
      <c r="LW13" s="218">
        <f>+DIARIO!LR112</f>
        <v>0</v>
      </c>
      <c r="LX13" s="218">
        <f>+DIARIO!LS112</f>
        <v>0</v>
      </c>
      <c r="LY13" s="218">
        <f>+DIARIO!LT112</f>
        <v>0</v>
      </c>
      <c r="LZ13" s="218">
        <f>+DIARIO!LU112</f>
        <v>0</v>
      </c>
      <c r="MA13" s="218">
        <f>+DIARIO!LV112</f>
        <v>0</v>
      </c>
      <c r="MB13" s="218">
        <f>+DIARIO!LW112</f>
        <v>0</v>
      </c>
      <c r="MC13" s="218">
        <f>+DIARIO!LX112</f>
        <v>0</v>
      </c>
      <c r="MD13" s="218">
        <f>+DIARIO!LY112</f>
        <v>0</v>
      </c>
      <c r="ME13" s="218">
        <f>+DIARIO!LZ112</f>
        <v>0</v>
      </c>
      <c r="MF13" s="218">
        <f>+DIARIO!MA112</f>
        <v>0</v>
      </c>
      <c r="MG13" s="218">
        <f>+DIARIO!MB112</f>
        <v>0</v>
      </c>
      <c r="MH13" s="218">
        <f>+DIARIO!MC112</f>
        <v>0</v>
      </c>
      <c r="MI13" s="218">
        <f>+DIARIO!MD112</f>
        <v>0</v>
      </c>
      <c r="MJ13" s="218">
        <f>+DIARIO!ME112</f>
        <v>0</v>
      </c>
      <c r="MK13" s="218">
        <f>+DIARIO!MF112</f>
        <v>0</v>
      </c>
      <c r="ML13" s="218">
        <f>+DIARIO!MG112</f>
        <v>0</v>
      </c>
      <c r="MM13" s="218">
        <f>+DIARIO!MH112</f>
        <v>0</v>
      </c>
      <c r="MN13" s="218">
        <f>+DIARIO!MI112</f>
        <v>0</v>
      </c>
      <c r="MO13" s="218">
        <f>+DIARIO!MJ112</f>
        <v>0</v>
      </c>
      <c r="MP13" s="218">
        <f>+DIARIO!MK112</f>
        <v>0</v>
      </c>
      <c r="MQ13" s="218">
        <f>+DIARIO!ML112</f>
        <v>0</v>
      </c>
      <c r="MR13" s="218">
        <f>+DIARIO!MM112</f>
        <v>0</v>
      </c>
      <c r="MS13" s="218">
        <f>+DIARIO!MN112</f>
        <v>0</v>
      </c>
      <c r="MT13" s="218">
        <f>+DIARIO!MO112</f>
        <v>0</v>
      </c>
      <c r="MU13" s="218">
        <f>+DIARIO!MP112</f>
        <v>0</v>
      </c>
      <c r="MV13" s="218">
        <f>+DIARIO!MQ112</f>
        <v>0</v>
      </c>
      <c r="MW13" s="218">
        <f>+DIARIO!MR112</f>
        <v>0</v>
      </c>
      <c r="MX13" s="218">
        <f>+DIARIO!MS112</f>
        <v>0</v>
      </c>
      <c r="MY13" s="218">
        <f>+DIARIO!MT112</f>
        <v>0</v>
      </c>
      <c r="MZ13" s="218">
        <f>+DIARIO!MU112</f>
        <v>0</v>
      </c>
      <c r="NA13" s="218">
        <f>+DIARIO!MV112</f>
        <v>0</v>
      </c>
      <c r="NB13" s="218">
        <f>+DIARIO!MW112</f>
        <v>0</v>
      </c>
      <c r="NC13" s="218">
        <f>+DIARIO!MX112</f>
        <v>0</v>
      </c>
      <c r="ND13" s="218">
        <f>+DIARIO!MY112</f>
        <v>0</v>
      </c>
      <c r="NE13" s="218">
        <f>+DIARIO!MZ112</f>
        <v>0</v>
      </c>
      <c r="NF13" s="218">
        <f>+DIARIO!NA112</f>
        <v>0</v>
      </c>
    </row>
    <row r="14" spans="1:370">
      <c r="A14" s="176" t="s">
        <v>46</v>
      </c>
      <c r="B14" s="177" t="str">
        <f t="shared" si="18"/>
        <v>11030106</v>
      </c>
      <c r="C14" s="216" t="s">
        <v>61</v>
      </c>
      <c r="D14" s="217" t="s">
        <v>54</v>
      </c>
      <c r="E14" s="218">
        <v>10630.89</v>
      </c>
      <c r="F14" s="218">
        <f t="shared" si="23"/>
        <v>10630.89</v>
      </c>
      <c r="G14" s="218">
        <f t="shared" ref="G14:AJ16" si="137">+F14</f>
        <v>10630.89</v>
      </c>
      <c r="H14" s="218">
        <f t="shared" si="137"/>
        <v>10630.89</v>
      </c>
      <c r="I14" s="218">
        <f t="shared" si="137"/>
        <v>10630.89</v>
      </c>
      <c r="J14" s="218">
        <f t="shared" si="137"/>
        <v>10630.89</v>
      </c>
      <c r="K14" s="218">
        <f t="shared" si="137"/>
        <v>10630.89</v>
      </c>
      <c r="L14" s="218">
        <f t="shared" si="137"/>
        <v>10630.89</v>
      </c>
      <c r="M14" s="218">
        <f t="shared" si="137"/>
        <v>10630.89</v>
      </c>
      <c r="N14" s="218">
        <f t="shared" si="137"/>
        <v>10630.89</v>
      </c>
      <c r="O14" s="218">
        <f t="shared" si="137"/>
        <v>10630.89</v>
      </c>
      <c r="P14" s="218">
        <f t="shared" si="137"/>
        <v>10630.89</v>
      </c>
      <c r="Q14" s="218">
        <f t="shared" si="137"/>
        <v>10630.89</v>
      </c>
      <c r="R14" s="218">
        <f t="shared" si="137"/>
        <v>10630.89</v>
      </c>
      <c r="S14" s="218">
        <f t="shared" si="137"/>
        <v>10630.89</v>
      </c>
      <c r="T14" s="218">
        <f t="shared" si="137"/>
        <v>10630.89</v>
      </c>
      <c r="U14" s="218">
        <f t="shared" si="137"/>
        <v>10630.89</v>
      </c>
      <c r="V14" s="218">
        <f t="shared" si="137"/>
        <v>10630.89</v>
      </c>
      <c r="W14" s="218">
        <f t="shared" si="137"/>
        <v>10630.89</v>
      </c>
      <c r="X14" s="218">
        <f t="shared" si="137"/>
        <v>10630.89</v>
      </c>
      <c r="Y14" s="218">
        <f t="shared" si="137"/>
        <v>10630.89</v>
      </c>
      <c r="Z14" s="218">
        <f t="shared" si="137"/>
        <v>10630.89</v>
      </c>
      <c r="AA14" s="218">
        <f t="shared" si="137"/>
        <v>10630.89</v>
      </c>
      <c r="AB14" s="218">
        <f t="shared" si="137"/>
        <v>10630.89</v>
      </c>
      <c r="AC14" s="218">
        <f t="shared" si="137"/>
        <v>10630.89</v>
      </c>
      <c r="AD14" s="218">
        <f t="shared" si="137"/>
        <v>10630.89</v>
      </c>
      <c r="AE14" s="218">
        <f t="shared" si="137"/>
        <v>10630.89</v>
      </c>
      <c r="AF14" s="218">
        <f t="shared" si="137"/>
        <v>10630.89</v>
      </c>
      <c r="AG14" s="218">
        <f t="shared" si="137"/>
        <v>10630.89</v>
      </c>
      <c r="AH14" s="218">
        <f t="shared" si="137"/>
        <v>10630.89</v>
      </c>
      <c r="AI14" s="218">
        <f t="shared" si="137"/>
        <v>10630.89</v>
      </c>
      <c r="AJ14" s="218">
        <v>31949.48</v>
      </c>
      <c r="AK14" s="218">
        <v>31950.48</v>
      </c>
      <c r="AL14" s="218">
        <v>31951.48</v>
      </c>
      <c r="AM14" s="218">
        <v>31952.48</v>
      </c>
      <c r="AN14" s="218">
        <v>31953.48</v>
      </c>
      <c r="AO14" s="218">
        <v>31954.48</v>
      </c>
      <c r="AP14" s="218">
        <v>31955.48</v>
      </c>
      <c r="AQ14" s="218">
        <v>31956.48</v>
      </c>
      <c r="AR14" s="218">
        <v>31957.48</v>
      </c>
      <c r="AS14" s="218">
        <v>31958.48</v>
      </c>
      <c r="AT14" s="218">
        <v>31959.48</v>
      </c>
      <c r="AU14" s="218">
        <v>31960.48</v>
      </c>
      <c r="AV14" s="218">
        <v>31961.48</v>
      </c>
      <c r="AW14" s="218">
        <v>31962.48</v>
      </c>
      <c r="AX14" s="218">
        <v>31963.48</v>
      </c>
      <c r="AY14" s="218">
        <v>31964.48</v>
      </c>
      <c r="AZ14" s="218">
        <v>31965.48</v>
      </c>
      <c r="BA14" s="218">
        <v>31966.48</v>
      </c>
      <c r="BB14" s="218">
        <v>31967.48</v>
      </c>
      <c r="BC14" s="218">
        <v>31968.48</v>
      </c>
      <c r="BD14" s="218">
        <v>31969.48</v>
      </c>
      <c r="BE14" s="218">
        <v>31970.48</v>
      </c>
      <c r="BF14" s="218">
        <v>31971.48</v>
      </c>
      <c r="BG14" s="218">
        <v>31972.48</v>
      </c>
      <c r="BH14" s="218">
        <v>31973.48</v>
      </c>
      <c r="BI14" s="218">
        <v>31974.48</v>
      </c>
      <c r="BJ14" s="218">
        <v>31975.48</v>
      </c>
      <c r="BK14" s="218">
        <v>31976.48</v>
      </c>
      <c r="BL14" s="218">
        <v>31977.48</v>
      </c>
      <c r="BM14" s="218">
        <v>31978.48</v>
      </c>
      <c r="BN14" s="218">
        <v>31979.48</v>
      </c>
      <c r="BO14" s="218">
        <v>31980.48</v>
      </c>
      <c r="BP14" s="218">
        <v>31981.48</v>
      </c>
      <c r="BQ14" s="218">
        <v>31982.48</v>
      </c>
      <c r="BR14" s="218">
        <v>31983.48</v>
      </c>
      <c r="BS14" s="218">
        <v>31984.48</v>
      </c>
      <c r="BT14" s="218">
        <v>31985.48</v>
      </c>
      <c r="BU14" s="218">
        <v>31986.48</v>
      </c>
      <c r="BV14" s="218">
        <v>31987.48</v>
      </c>
      <c r="BW14" s="218">
        <v>31988.48</v>
      </c>
      <c r="BX14" s="218">
        <v>31989.48</v>
      </c>
      <c r="BY14" s="218">
        <v>31990.48</v>
      </c>
      <c r="BZ14" s="218">
        <v>31991.48</v>
      </c>
      <c r="CA14" s="218">
        <v>31992.48</v>
      </c>
      <c r="CB14" s="218">
        <v>31993.48</v>
      </c>
      <c r="CC14" s="218">
        <v>31994.48</v>
      </c>
      <c r="CD14" s="218">
        <v>31995.48</v>
      </c>
      <c r="CE14" s="218">
        <v>31996.48</v>
      </c>
      <c r="CF14" s="218">
        <v>31997.48</v>
      </c>
      <c r="CG14" s="218">
        <v>31998.48</v>
      </c>
      <c r="CH14" s="218">
        <v>31999.48</v>
      </c>
      <c r="CI14" s="218">
        <v>32000.48</v>
      </c>
      <c r="CJ14" s="218">
        <v>32001.48</v>
      </c>
      <c r="CK14" s="218">
        <v>32002.48</v>
      </c>
      <c r="CL14" s="218">
        <v>32003.48</v>
      </c>
      <c r="CM14" s="218">
        <v>32004.48</v>
      </c>
      <c r="CN14" s="218">
        <v>32005.48</v>
      </c>
      <c r="CO14" s="218">
        <v>32006.48</v>
      </c>
      <c r="CP14" s="218">
        <v>32007.48</v>
      </c>
      <c r="CQ14" s="218">
        <v>32008.48</v>
      </c>
      <c r="CR14" s="218">
        <v>32009.48</v>
      </c>
      <c r="CS14" s="218">
        <v>32010.48</v>
      </c>
      <c r="CT14" s="218">
        <v>32011.48</v>
      </c>
      <c r="CU14" s="218">
        <v>32012.48</v>
      </c>
      <c r="CV14" s="218">
        <v>32013.48</v>
      </c>
      <c r="CW14" s="218">
        <v>32014.48</v>
      </c>
      <c r="CX14" s="218">
        <v>32015.48</v>
      </c>
      <c r="CY14" s="218">
        <v>32016.48</v>
      </c>
      <c r="CZ14" s="218">
        <v>32017.48</v>
      </c>
      <c r="DA14" s="218">
        <v>32018.48</v>
      </c>
      <c r="DB14" s="218">
        <v>32019.48</v>
      </c>
      <c r="DC14" s="218">
        <v>32020.48</v>
      </c>
      <c r="DD14" s="218">
        <v>32021.48</v>
      </c>
      <c r="DE14" s="218">
        <v>32022.48</v>
      </c>
      <c r="DF14" s="218">
        <v>32023.48</v>
      </c>
      <c r="DG14" s="218">
        <v>32024.48</v>
      </c>
      <c r="DH14" s="218">
        <v>32025.48</v>
      </c>
      <c r="DI14" s="218">
        <v>32026.48</v>
      </c>
      <c r="DJ14" s="218">
        <v>131406.23000000001</v>
      </c>
      <c r="DK14" s="218">
        <v>32029.48</v>
      </c>
      <c r="DL14" s="218">
        <v>32029.48</v>
      </c>
      <c r="DM14" s="218">
        <v>32030.48</v>
      </c>
      <c r="DN14" s="218">
        <v>32031.48</v>
      </c>
      <c r="DO14" s="218">
        <v>11425.92</v>
      </c>
      <c r="DP14" s="218">
        <v>12421.94</v>
      </c>
      <c r="DQ14" s="218">
        <v>12888.82</v>
      </c>
      <c r="DR14" s="218">
        <v>13032.8</v>
      </c>
      <c r="DS14" s="218">
        <v>32036.48</v>
      </c>
      <c r="DT14" s="218">
        <v>32037.48</v>
      </c>
      <c r="DU14" s="218">
        <v>13918.17</v>
      </c>
      <c r="DV14" s="218">
        <f>+DIARIO!DQ15</f>
        <v>3079077.85</v>
      </c>
      <c r="DW14" s="218">
        <v>32040.48</v>
      </c>
      <c r="DX14" s="218">
        <v>32041.48</v>
      </c>
      <c r="DY14" s="218">
        <v>32042.48</v>
      </c>
      <c r="DZ14" s="218">
        <v>32043.48</v>
      </c>
      <c r="EA14" s="218">
        <v>32044.48</v>
      </c>
      <c r="EB14" s="218">
        <v>32045.48</v>
      </c>
      <c r="EC14" s="218">
        <v>32046.48</v>
      </c>
      <c r="ED14" s="218">
        <v>32047.48</v>
      </c>
      <c r="EE14" s="218">
        <v>32048.48</v>
      </c>
      <c r="EF14" s="218">
        <v>32049.48</v>
      </c>
      <c r="EG14" s="218">
        <v>32050.48</v>
      </c>
      <c r="EH14" s="218">
        <v>32051.48</v>
      </c>
      <c r="EI14" s="218">
        <v>32052.48</v>
      </c>
      <c r="EJ14" s="218">
        <v>32053.48</v>
      </c>
      <c r="EK14" s="218">
        <v>32054.48</v>
      </c>
      <c r="EL14" s="218">
        <v>32055.48</v>
      </c>
      <c r="EM14" s="218">
        <v>32056.48</v>
      </c>
      <c r="EN14" s="218">
        <v>32057.48</v>
      </c>
      <c r="EO14" s="218">
        <v>32058.48</v>
      </c>
      <c r="EP14" s="218">
        <v>32059.48</v>
      </c>
      <c r="EQ14" s="218">
        <v>32060.48</v>
      </c>
      <c r="ER14" s="218">
        <v>32061.48</v>
      </c>
      <c r="ES14" s="218">
        <v>32062.48</v>
      </c>
      <c r="ET14" s="218">
        <v>32063.48</v>
      </c>
      <c r="EU14" s="218">
        <v>32064.48</v>
      </c>
      <c r="EV14" s="218">
        <v>32065.48</v>
      </c>
      <c r="EW14" s="218">
        <v>32066.48</v>
      </c>
      <c r="EX14" s="218">
        <v>32067.48</v>
      </c>
      <c r="EY14" s="218">
        <v>32068.48</v>
      </c>
      <c r="EZ14" s="218">
        <v>32069.48</v>
      </c>
      <c r="FA14" s="218">
        <v>32070.48</v>
      </c>
      <c r="FB14" s="218">
        <v>32071.48</v>
      </c>
      <c r="FC14" s="218">
        <v>32072.48</v>
      </c>
      <c r="FD14" s="218">
        <v>32073.48</v>
      </c>
      <c r="FE14" s="218">
        <v>32074.48</v>
      </c>
      <c r="FF14" s="218">
        <v>32075.48</v>
      </c>
      <c r="FG14" s="218">
        <v>32076.48</v>
      </c>
      <c r="FH14" s="218">
        <v>32077.48</v>
      </c>
      <c r="FI14" s="218">
        <f>+DIARIO!FD95</f>
        <v>0</v>
      </c>
      <c r="FJ14" s="218">
        <f>+DIARIO!FE95</f>
        <v>0</v>
      </c>
      <c r="FK14" s="218">
        <f>+DIARIO!FF95</f>
        <v>0</v>
      </c>
      <c r="FL14" s="218">
        <f>+DIARIO!FG95</f>
        <v>0</v>
      </c>
      <c r="FM14" s="218">
        <f>+DIARIO!FH95</f>
        <v>0</v>
      </c>
      <c r="FN14" s="218">
        <f>+DIARIO!FI95</f>
        <v>0</v>
      </c>
      <c r="FO14" s="218">
        <f>+DIARIO!FJ95</f>
        <v>0</v>
      </c>
      <c r="FP14" s="218">
        <f>+DIARIO!FK95</f>
        <v>0</v>
      </c>
      <c r="FQ14" s="218">
        <f>+DIARIO!FL95</f>
        <v>0</v>
      </c>
      <c r="FR14" s="218">
        <f>+DIARIO!FM95</f>
        <v>0</v>
      </c>
      <c r="FS14" s="218">
        <f>+DIARIO!FN95</f>
        <v>0</v>
      </c>
      <c r="FT14" s="218">
        <f>+DIARIO!FO95</f>
        <v>0</v>
      </c>
      <c r="FU14" s="218">
        <f>+DIARIO!FP95</f>
        <v>0</v>
      </c>
      <c r="FV14" s="218">
        <f>+DIARIO!FQ95</f>
        <v>0</v>
      </c>
      <c r="FW14" s="218">
        <f>+DIARIO!FR95</f>
        <v>0</v>
      </c>
      <c r="FX14" s="218">
        <f>+DIARIO!FS95</f>
        <v>0</v>
      </c>
      <c r="FY14" s="218">
        <f>+DIARIO!FT95</f>
        <v>0</v>
      </c>
      <c r="FZ14" s="218">
        <f>+DIARIO!FU95</f>
        <v>0</v>
      </c>
      <c r="GA14" s="218">
        <f>+DIARIO!FV95</f>
        <v>0</v>
      </c>
      <c r="GB14" s="218">
        <f>+DIARIO!FW95</f>
        <v>0</v>
      </c>
      <c r="GC14" s="218">
        <f>+DIARIO!FX95</f>
        <v>0</v>
      </c>
      <c r="GD14" s="218">
        <f>+DIARIO!FY95</f>
        <v>0</v>
      </c>
      <c r="GE14" s="218">
        <f>+DIARIO!FZ95</f>
        <v>0</v>
      </c>
      <c r="GF14" s="218">
        <f>+DIARIO!GA95</f>
        <v>0</v>
      </c>
      <c r="GG14" s="218">
        <f>+DIARIO!GB95</f>
        <v>0</v>
      </c>
      <c r="GH14" s="218">
        <f>+DIARIO!GC95</f>
        <v>0</v>
      </c>
      <c r="GI14" s="218">
        <f>+DIARIO!GD95</f>
        <v>0</v>
      </c>
      <c r="GJ14" s="218">
        <f>+DIARIO!GE95</f>
        <v>0</v>
      </c>
      <c r="GK14" s="218">
        <f>+DIARIO!GF95</f>
        <v>0</v>
      </c>
      <c r="GL14" s="218">
        <f>+DIARIO!GG95</f>
        <v>0</v>
      </c>
      <c r="GM14" s="218">
        <f>+DIARIO!GH95</f>
        <v>0</v>
      </c>
      <c r="GN14" s="218">
        <f>+DIARIO!GI95</f>
        <v>0</v>
      </c>
      <c r="GO14" s="218">
        <f>+DIARIO!GJ95</f>
        <v>0</v>
      </c>
      <c r="GP14" s="218">
        <f>+DIARIO!GK95</f>
        <v>0</v>
      </c>
      <c r="GQ14" s="218">
        <f>+DIARIO!GL95</f>
        <v>0</v>
      </c>
      <c r="GR14" s="218">
        <f>+DIARIO!GM95</f>
        <v>0</v>
      </c>
      <c r="GS14" s="218">
        <f>+DIARIO!GN95</f>
        <v>0</v>
      </c>
      <c r="GT14" s="218">
        <f>+DIARIO!GO95</f>
        <v>0</v>
      </c>
      <c r="GU14" s="218">
        <f>+DIARIO!GP95</f>
        <v>0</v>
      </c>
      <c r="GV14" s="218">
        <f>+DIARIO!GQ95</f>
        <v>0</v>
      </c>
      <c r="GW14" s="218">
        <f>+DIARIO!GR95</f>
        <v>0</v>
      </c>
      <c r="GX14" s="218">
        <f>+DIARIO!GS95</f>
        <v>0</v>
      </c>
      <c r="GY14" s="218">
        <f>+DIARIO!GT95</f>
        <v>0</v>
      </c>
      <c r="GZ14" s="218">
        <f>+DIARIO!GU95</f>
        <v>0</v>
      </c>
      <c r="HA14" s="218">
        <f>+DIARIO!GV95</f>
        <v>0</v>
      </c>
      <c r="HB14" s="218">
        <v>30647.99</v>
      </c>
      <c r="HC14" s="218">
        <f>+DIARIO!GX95</f>
        <v>0</v>
      </c>
      <c r="HD14" s="218">
        <f>+DIARIO!GY95</f>
        <v>0</v>
      </c>
      <c r="HE14" s="218">
        <f>+DIARIO!GZ95</f>
        <v>0</v>
      </c>
      <c r="HF14" s="218">
        <f>+DIARIO!HA95</f>
        <v>0</v>
      </c>
      <c r="HG14" s="218">
        <f>+DIARIO!HB95</f>
        <v>0</v>
      </c>
      <c r="HH14" s="218">
        <f>+DIARIO!HC95</f>
        <v>0</v>
      </c>
      <c r="HI14" s="218">
        <f>+DIARIO!HD95</f>
        <v>0</v>
      </c>
      <c r="HJ14" s="218">
        <f>+DIARIO!HE95</f>
        <v>0</v>
      </c>
      <c r="HK14" s="218">
        <f>+DIARIO!HF95</f>
        <v>0</v>
      </c>
      <c r="HL14" s="218">
        <f>+DIARIO!HG95</f>
        <v>0</v>
      </c>
      <c r="HM14" s="218">
        <f>+DIARIO!HH95</f>
        <v>0</v>
      </c>
      <c r="HN14" s="218">
        <f>+DIARIO!HI95</f>
        <v>0</v>
      </c>
      <c r="HO14" s="218">
        <f>+DIARIO!HJ95</f>
        <v>0</v>
      </c>
      <c r="HP14" s="218">
        <f>+DIARIO!HK95</f>
        <v>0</v>
      </c>
      <c r="HQ14" s="218">
        <f>+DIARIO!HL95</f>
        <v>0</v>
      </c>
      <c r="HR14" s="218">
        <f>+DIARIO!HM95</f>
        <v>0</v>
      </c>
      <c r="HS14" s="218">
        <f>+DIARIO!HN95</f>
        <v>0</v>
      </c>
      <c r="HT14" s="218">
        <f>+DIARIO!HO95</f>
        <v>0</v>
      </c>
      <c r="HU14" s="218">
        <f>+DIARIO!HP95</f>
        <v>0</v>
      </c>
      <c r="HV14" s="218">
        <f>+DIARIO!HQ95</f>
        <v>0</v>
      </c>
      <c r="HW14" s="218">
        <f>+DIARIO!HR95</f>
        <v>0</v>
      </c>
      <c r="HX14" s="218">
        <f>+DIARIO!HS95</f>
        <v>0</v>
      </c>
      <c r="HY14" s="218">
        <f>+DIARIO!HT95</f>
        <v>0</v>
      </c>
      <c r="HZ14" s="218">
        <f>+DIARIO!HU95</f>
        <v>0</v>
      </c>
      <c r="IA14" s="218">
        <f>+DIARIO!HV95</f>
        <v>0</v>
      </c>
      <c r="IB14" s="218">
        <f>+DIARIO!HW95</f>
        <v>0</v>
      </c>
      <c r="IC14" s="218">
        <f>+DIARIO!HX95</f>
        <v>0</v>
      </c>
      <c r="ID14" s="218">
        <f>+DIARIO!HY95</f>
        <v>0</v>
      </c>
      <c r="IE14" s="218">
        <f>+DIARIO!HZ95</f>
        <v>0</v>
      </c>
      <c r="IF14" s="218">
        <f>+DIARIO!IA95</f>
        <v>0</v>
      </c>
      <c r="IG14" s="218">
        <f>+DIARIO!IB95</f>
        <v>0</v>
      </c>
      <c r="IH14" s="218">
        <f>+DIARIO!IC95</f>
        <v>0</v>
      </c>
      <c r="II14" s="218">
        <f>+DIARIO!ID95</f>
        <v>0</v>
      </c>
      <c r="IJ14" s="218">
        <f>+DIARIO!IE95</f>
        <v>0</v>
      </c>
      <c r="IK14" s="218">
        <f>+DIARIO!IF95</f>
        <v>0</v>
      </c>
      <c r="IL14" s="218">
        <f>+DIARIO!IG95</f>
        <v>0</v>
      </c>
      <c r="IM14" s="218">
        <f>+DIARIO!IH95</f>
        <v>0</v>
      </c>
      <c r="IN14" s="218">
        <f>+DIARIO!II95</f>
        <v>0</v>
      </c>
      <c r="IO14" s="218">
        <f>+DIARIO!IJ95</f>
        <v>0</v>
      </c>
      <c r="IP14" s="218">
        <f>+DIARIO!IK95</f>
        <v>0</v>
      </c>
      <c r="IQ14" s="218">
        <f>+DIARIO!IL95</f>
        <v>0</v>
      </c>
      <c r="IR14" s="218">
        <f>+DIARIO!IM95</f>
        <v>0</v>
      </c>
      <c r="IS14" s="218">
        <f>+DIARIO!IN95</f>
        <v>0</v>
      </c>
      <c r="IT14" s="218">
        <f>+DIARIO!IO95</f>
        <v>0</v>
      </c>
      <c r="IU14" s="218">
        <f>+DIARIO!IP95</f>
        <v>0</v>
      </c>
      <c r="IV14" s="218">
        <f>+DIARIO!IQ95</f>
        <v>0</v>
      </c>
      <c r="IW14" s="218">
        <f>+DIARIO!IR95</f>
        <v>0</v>
      </c>
      <c r="IX14" s="218">
        <f>+DIARIO!IS95</f>
        <v>0</v>
      </c>
      <c r="IY14" s="218">
        <f>+DIARIO!IT95</f>
        <v>0</v>
      </c>
      <c r="IZ14" s="218">
        <f>+DIARIO!IU95</f>
        <v>0</v>
      </c>
      <c r="JA14" s="218">
        <f>+DIARIO!IV95</f>
        <v>0</v>
      </c>
      <c r="JB14" s="218">
        <f>+DIARIO!IW95</f>
        <v>0</v>
      </c>
      <c r="JC14" s="218">
        <f>+DIARIO!IX95</f>
        <v>0</v>
      </c>
      <c r="JD14" s="218">
        <f>+DIARIO!IY95</f>
        <v>0</v>
      </c>
      <c r="JE14" s="218">
        <f>+DIARIO!IZ95</f>
        <v>0</v>
      </c>
      <c r="JF14" s="218">
        <f>+DIARIO!JA95</f>
        <v>0</v>
      </c>
      <c r="JG14" s="218">
        <f>+DIARIO!JB95</f>
        <v>0</v>
      </c>
      <c r="JH14" s="218">
        <f>+DIARIO!JC95</f>
        <v>0</v>
      </c>
      <c r="JI14" s="218">
        <f>+DIARIO!JD95</f>
        <v>0</v>
      </c>
      <c r="JJ14" s="218">
        <f>+DIARIO!JE95</f>
        <v>0</v>
      </c>
      <c r="JK14" s="218">
        <f>+DIARIO!JF95</f>
        <v>0</v>
      </c>
      <c r="JL14" s="218">
        <f>+DIARIO!JG95</f>
        <v>0</v>
      </c>
      <c r="JM14" s="218">
        <f>+DIARIO!JH95</f>
        <v>0</v>
      </c>
      <c r="JN14" s="218">
        <f>+DIARIO!JI95</f>
        <v>0</v>
      </c>
      <c r="JO14" s="218">
        <f>+DIARIO!JJ95</f>
        <v>0</v>
      </c>
      <c r="JP14" s="218">
        <f>+DIARIO!JK95</f>
        <v>0</v>
      </c>
      <c r="JQ14" s="218">
        <f>+DIARIO!JL95</f>
        <v>0</v>
      </c>
      <c r="JR14" s="218">
        <f>+DIARIO!JM95</f>
        <v>0</v>
      </c>
      <c r="JS14" s="218">
        <f>+DIARIO!JN95</f>
        <v>0</v>
      </c>
      <c r="JT14" s="218">
        <f>+DIARIO!JO95</f>
        <v>0</v>
      </c>
      <c r="JU14" s="218">
        <f>+DIARIO!JP95</f>
        <v>0</v>
      </c>
      <c r="JV14" s="218">
        <f>+DIARIO!JQ95</f>
        <v>0</v>
      </c>
      <c r="JW14" s="218">
        <f>+DIARIO!JR95</f>
        <v>0</v>
      </c>
      <c r="JX14" s="218">
        <f>+DIARIO!JS95</f>
        <v>0</v>
      </c>
      <c r="JY14" s="218">
        <f>+DIARIO!JT95</f>
        <v>0</v>
      </c>
      <c r="JZ14" s="218">
        <f>+DIARIO!JU95</f>
        <v>0</v>
      </c>
      <c r="KA14" s="218">
        <f>+DIARIO!JV95</f>
        <v>0</v>
      </c>
      <c r="KB14" s="218">
        <f>+DIARIO!JW95</f>
        <v>0</v>
      </c>
      <c r="KC14" s="218">
        <f>+DIARIO!JX95</f>
        <v>0</v>
      </c>
      <c r="KD14" s="218">
        <f>+DIARIO!JY95</f>
        <v>0</v>
      </c>
      <c r="KE14" s="218">
        <f>+DIARIO!JZ95</f>
        <v>0</v>
      </c>
      <c r="KF14" s="218">
        <f>+DIARIO!KA95</f>
        <v>0</v>
      </c>
      <c r="KG14" s="218">
        <f>+DIARIO!KB95</f>
        <v>0</v>
      </c>
      <c r="KH14" s="218">
        <f>+DIARIO!KC95</f>
        <v>0</v>
      </c>
      <c r="KI14" s="218">
        <f>+DIARIO!KD95</f>
        <v>0</v>
      </c>
      <c r="KJ14" s="218">
        <f>+DIARIO!KE95</f>
        <v>0</v>
      </c>
      <c r="KK14" s="218">
        <f>+DIARIO!KF95</f>
        <v>0</v>
      </c>
      <c r="KL14" s="218">
        <f>+DIARIO!KG95</f>
        <v>0</v>
      </c>
      <c r="KM14" s="218">
        <f>+DIARIO!KH95</f>
        <v>0</v>
      </c>
      <c r="KN14" s="218">
        <f>+DIARIO!KI95</f>
        <v>0</v>
      </c>
      <c r="KO14" s="218">
        <f>+DIARIO!KJ95</f>
        <v>0</v>
      </c>
      <c r="KP14" s="218">
        <f>+DIARIO!KK95</f>
        <v>0</v>
      </c>
      <c r="KQ14" s="218">
        <f>+DIARIO!KL95</f>
        <v>0</v>
      </c>
      <c r="KR14" s="218">
        <f>+DIARIO!KM95</f>
        <v>0</v>
      </c>
      <c r="KS14" s="218">
        <f>+DIARIO!KN95</f>
        <v>0</v>
      </c>
      <c r="KT14" s="218">
        <f>+DIARIO!KO95</f>
        <v>0</v>
      </c>
      <c r="KU14" s="218">
        <f>+DIARIO!KP95</f>
        <v>0</v>
      </c>
      <c r="KV14" s="218">
        <f>+DIARIO!KQ95</f>
        <v>0</v>
      </c>
      <c r="KW14" s="218">
        <f>+DIARIO!KR95</f>
        <v>0</v>
      </c>
      <c r="KX14" s="218">
        <f>+DIARIO!KS95</f>
        <v>0</v>
      </c>
      <c r="KY14" s="218">
        <f>+DIARIO!KT95</f>
        <v>0</v>
      </c>
      <c r="KZ14" s="218">
        <f>+DIARIO!KU95</f>
        <v>0</v>
      </c>
      <c r="LA14" s="218">
        <f>+DIARIO!KV95</f>
        <v>0</v>
      </c>
      <c r="LB14" s="218">
        <f>+DIARIO!KW95</f>
        <v>0</v>
      </c>
      <c r="LC14" s="218">
        <f>+DIARIO!KX95</f>
        <v>0</v>
      </c>
      <c r="LD14" s="218">
        <f>+DIARIO!KY95</f>
        <v>0</v>
      </c>
      <c r="LE14" s="218">
        <f>+DIARIO!KZ95</f>
        <v>0</v>
      </c>
      <c r="LF14" s="218">
        <f>+DIARIO!LA95</f>
        <v>0</v>
      </c>
      <c r="LG14" s="218">
        <f>+DIARIO!LB95</f>
        <v>0</v>
      </c>
      <c r="LH14" s="218">
        <f>+DIARIO!LC95</f>
        <v>0</v>
      </c>
      <c r="LI14" s="218">
        <f>+DIARIO!LD95</f>
        <v>0</v>
      </c>
      <c r="LJ14" s="218">
        <f>+DIARIO!LE95</f>
        <v>0</v>
      </c>
      <c r="LK14" s="218">
        <f>+DIARIO!LF95</f>
        <v>0</v>
      </c>
      <c r="LL14" s="218">
        <f>+DIARIO!LG95</f>
        <v>0</v>
      </c>
      <c r="LM14" s="218">
        <f>+DIARIO!LH95</f>
        <v>0</v>
      </c>
      <c r="LN14" s="218">
        <f>+DIARIO!LI95</f>
        <v>0</v>
      </c>
      <c r="LO14" s="218">
        <f>+DIARIO!LJ95</f>
        <v>0</v>
      </c>
      <c r="LP14" s="218">
        <f>+DIARIO!LK95</f>
        <v>0</v>
      </c>
      <c r="LQ14" s="218">
        <f>+DIARIO!LL95</f>
        <v>0</v>
      </c>
      <c r="LR14" s="218">
        <f>+DIARIO!LM95</f>
        <v>0</v>
      </c>
      <c r="LS14" s="218">
        <f>+DIARIO!LN95</f>
        <v>0</v>
      </c>
      <c r="LT14" s="218">
        <f>+DIARIO!LO95</f>
        <v>0</v>
      </c>
      <c r="LU14" s="218">
        <f>+DIARIO!LP95</f>
        <v>0</v>
      </c>
      <c r="LV14" s="218">
        <f>+DIARIO!LQ95</f>
        <v>0</v>
      </c>
      <c r="LW14" s="218">
        <f>+DIARIO!LR95</f>
        <v>0</v>
      </c>
      <c r="LX14" s="218">
        <f>+DIARIO!LS95</f>
        <v>0</v>
      </c>
      <c r="LY14" s="218">
        <f>+DIARIO!LT95</f>
        <v>0</v>
      </c>
      <c r="LZ14" s="218">
        <f>+DIARIO!LU95</f>
        <v>0</v>
      </c>
      <c r="MA14" s="218">
        <f>+DIARIO!LV95</f>
        <v>0</v>
      </c>
      <c r="MB14" s="218">
        <f>+DIARIO!LW95</f>
        <v>0</v>
      </c>
      <c r="MC14" s="218">
        <f>+DIARIO!LX95</f>
        <v>0</v>
      </c>
      <c r="MD14" s="218">
        <f>+DIARIO!LY95</f>
        <v>0</v>
      </c>
      <c r="ME14" s="218">
        <f>+DIARIO!LZ95</f>
        <v>0</v>
      </c>
      <c r="MF14" s="218">
        <f>+DIARIO!MA95</f>
        <v>0</v>
      </c>
      <c r="MG14" s="218">
        <f>+DIARIO!MB95</f>
        <v>0</v>
      </c>
      <c r="MH14" s="218">
        <f>+DIARIO!MC95</f>
        <v>0</v>
      </c>
      <c r="MI14" s="218">
        <f>+DIARIO!MD95</f>
        <v>0</v>
      </c>
      <c r="MJ14" s="218">
        <f>+DIARIO!ME95</f>
        <v>0</v>
      </c>
      <c r="MK14" s="218">
        <f>+DIARIO!MF95</f>
        <v>0</v>
      </c>
      <c r="ML14" s="218">
        <f>+DIARIO!MG95</f>
        <v>0</v>
      </c>
      <c r="MM14" s="218">
        <f>+DIARIO!MH95</f>
        <v>0</v>
      </c>
      <c r="MN14" s="218">
        <f>+DIARIO!MI95</f>
        <v>0</v>
      </c>
      <c r="MO14" s="218">
        <f>+DIARIO!MJ95</f>
        <v>0</v>
      </c>
      <c r="MP14" s="218">
        <f>+DIARIO!MK95</f>
        <v>0</v>
      </c>
      <c r="MQ14" s="218">
        <f>+DIARIO!ML95</f>
        <v>0</v>
      </c>
      <c r="MR14" s="218">
        <f>+DIARIO!MM95</f>
        <v>0</v>
      </c>
      <c r="MS14" s="218">
        <f>+DIARIO!MN95</f>
        <v>0</v>
      </c>
      <c r="MT14" s="218">
        <f>+DIARIO!MO95</f>
        <v>0</v>
      </c>
      <c r="MU14" s="218">
        <f>+DIARIO!MP95</f>
        <v>0</v>
      </c>
      <c r="MV14" s="218">
        <f>+DIARIO!MQ95</f>
        <v>0</v>
      </c>
      <c r="MW14" s="218">
        <f>+DIARIO!MR95</f>
        <v>0</v>
      </c>
      <c r="MX14" s="218">
        <f>+DIARIO!MS95</f>
        <v>0</v>
      </c>
      <c r="MY14" s="218">
        <f>+DIARIO!MT95</f>
        <v>0</v>
      </c>
      <c r="MZ14" s="218">
        <f>+DIARIO!MU95</f>
        <v>0</v>
      </c>
      <c r="NA14" s="218">
        <f>+DIARIO!MV95</f>
        <v>0</v>
      </c>
      <c r="NB14" s="218">
        <f>+DIARIO!MW95</f>
        <v>0</v>
      </c>
      <c r="NC14" s="218">
        <f>+DIARIO!MX95</f>
        <v>0</v>
      </c>
      <c r="ND14" s="218">
        <f>+DIARIO!MY95</f>
        <v>0</v>
      </c>
      <c r="NE14" s="218">
        <f>+DIARIO!MZ95</f>
        <v>0</v>
      </c>
      <c r="NF14" s="218">
        <f>+DIARIO!NA95</f>
        <v>0</v>
      </c>
    </row>
    <row r="15" spans="1:370">
      <c r="A15" s="176" t="s">
        <v>47</v>
      </c>
      <c r="B15" s="177" t="str">
        <f t="shared" si="18"/>
        <v>11030121</v>
      </c>
      <c r="C15" s="216" t="s">
        <v>4</v>
      </c>
      <c r="D15" s="217" t="s">
        <v>53</v>
      </c>
      <c r="E15" s="218">
        <v>187000</v>
      </c>
      <c r="F15" s="218">
        <f t="shared" si="23"/>
        <v>187000</v>
      </c>
      <c r="G15" s="218">
        <f t="shared" si="137"/>
        <v>187000</v>
      </c>
      <c r="H15" s="218">
        <f t="shared" si="137"/>
        <v>187000</v>
      </c>
      <c r="I15" s="218">
        <f t="shared" si="137"/>
        <v>187000</v>
      </c>
      <c r="J15" s="218">
        <f t="shared" si="137"/>
        <v>187000</v>
      </c>
      <c r="K15" s="218">
        <f t="shared" si="137"/>
        <v>187000</v>
      </c>
      <c r="L15" s="218">
        <f t="shared" si="137"/>
        <v>187000</v>
      </c>
      <c r="M15" s="218">
        <f t="shared" si="137"/>
        <v>187000</v>
      </c>
      <c r="N15" s="218">
        <f t="shared" si="137"/>
        <v>187000</v>
      </c>
      <c r="O15" s="218">
        <f t="shared" si="137"/>
        <v>187000</v>
      </c>
      <c r="P15" s="218">
        <f t="shared" si="137"/>
        <v>187000</v>
      </c>
      <c r="Q15" s="218">
        <f t="shared" si="137"/>
        <v>187000</v>
      </c>
      <c r="R15" s="218">
        <f t="shared" si="137"/>
        <v>187000</v>
      </c>
      <c r="S15" s="218">
        <f t="shared" si="137"/>
        <v>187000</v>
      </c>
      <c r="T15" s="218">
        <f t="shared" si="137"/>
        <v>187000</v>
      </c>
      <c r="U15" s="218">
        <f t="shared" si="137"/>
        <v>187000</v>
      </c>
      <c r="V15" s="218">
        <f t="shared" si="137"/>
        <v>187000</v>
      </c>
      <c r="W15" s="218">
        <f t="shared" si="137"/>
        <v>187000</v>
      </c>
      <c r="X15" s="218">
        <f t="shared" si="137"/>
        <v>187000</v>
      </c>
      <c r="Y15" s="218">
        <f t="shared" si="137"/>
        <v>187000</v>
      </c>
      <c r="Z15" s="218">
        <f t="shared" si="137"/>
        <v>187000</v>
      </c>
      <c r="AA15" s="218">
        <f t="shared" si="137"/>
        <v>187000</v>
      </c>
      <c r="AB15" s="218">
        <f t="shared" si="137"/>
        <v>187000</v>
      </c>
      <c r="AC15" s="218">
        <f t="shared" si="137"/>
        <v>187000</v>
      </c>
      <c r="AD15" s="218">
        <f t="shared" si="137"/>
        <v>187000</v>
      </c>
      <c r="AE15" s="218">
        <f t="shared" si="137"/>
        <v>187000</v>
      </c>
      <c r="AF15" s="218">
        <f t="shared" si="137"/>
        <v>187000</v>
      </c>
      <c r="AG15" s="218">
        <f t="shared" si="137"/>
        <v>187000</v>
      </c>
      <c r="AH15" s="218">
        <f>+AG15</f>
        <v>187000</v>
      </c>
      <c r="AI15" s="218">
        <f t="shared" si="137"/>
        <v>187000</v>
      </c>
      <c r="AJ15" s="218">
        <f t="shared" si="137"/>
        <v>187000</v>
      </c>
      <c r="AK15" s="218">
        <f t="shared" ref="AK15:AK16" si="138">+AJ15</f>
        <v>187000</v>
      </c>
      <c r="AL15" s="218">
        <f t="shared" ref="AL15:AL16" si="139">+AK15</f>
        <v>187000</v>
      </c>
      <c r="AM15" s="218">
        <f t="shared" ref="AM15:AM16" si="140">+AL15</f>
        <v>187000</v>
      </c>
      <c r="AN15" s="218">
        <f t="shared" ref="AN15:AN16" si="141">+AM15</f>
        <v>187000</v>
      </c>
      <c r="AO15" s="218">
        <f t="shared" ref="AO15:AO16" si="142">+AN15</f>
        <v>187000</v>
      </c>
      <c r="AP15" s="218">
        <f t="shared" ref="AP15:AP16" si="143">+AO15</f>
        <v>187000</v>
      </c>
      <c r="AQ15" s="218">
        <f t="shared" ref="AQ15:AQ16" si="144">+AP15</f>
        <v>187000</v>
      </c>
      <c r="AR15" s="218">
        <f t="shared" ref="AR15:AR16" si="145">+AQ15</f>
        <v>187000</v>
      </c>
      <c r="AS15" s="218">
        <f t="shared" ref="AS15:AS16" si="146">+AR15</f>
        <v>187000</v>
      </c>
      <c r="AT15" s="218">
        <f t="shared" ref="AT15:AT16" si="147">+AS15</f>
        <v>187000</v>
      </c>
      <c r="AU15" s="218">
        <f t="shared" ref="AU15:AU16" si="148">+AT15</f>
        <v>187000</v>
      </c>
      <c r="AV15" s="218">
        <f t="shared" ref="AV15:AV16" si="149">+AU15</f>
        <v>187000</v>
      </c>
      <c r="AW15" s="218">
        <f t="shared" ref="AW15:AW16" si="150">+AV15</f>
        <v>187000</v>
      </c>
      <c r="AX15" s="218">
        <f t="shared" ref="AX15:AX16" si="151">+AW15</f>
        <v>187000</v>
      </c>
      <c r="AY15" s="218">
        <f t="shared" ref="AY15:AY16" si="152">+AX15</f>
        <v>187000</v>
      </c>
      <c r="AZ15" s="218">
        <f t="shared" ref="AZ15:AZ16" si="153">+AY15</f>
        <v>187000</v>
      </c>
      <c r="BA15" s="218">
        <f t="shared" ref="BA15:BA16" si="154">+AZ15</f>
        <v>187000</v>
      </c>
      <c r="BB15" s="218">
        <f t="shared" ref="BB15:BB16" si="155">+BA15</f>
        <v>187000</v>
      </c>
      <c r="BC15" s="218">
        <f t="shared" ref="BC15:BC16" si="156">+BB15</f>
        <v>187000</v>
      </c>
      <c r="BD15" s="218">
        <f t="shared" ref="BD15:BD16" si="157">+BC15</f>
        <v>187000</v>
      </c>
      <c r="BE15" s="218">
        <f t="shared" ref="BE15:BE16" si="158">+BD15</f>
        <v>187000</v>
      </c>
      <c r="BF15" s="218">
        <f t="shared" ref="BF15:BF16" si="159">+BE15</f>
        <v>187000</v>
      </c>
      <c r="BG15" s="218">
        <f t="shared" ref="BG15:BG16" si="160">+BF15</f>
        <v>187000</v>
      </c>
      <c r="BH15" s="218">
        <f t="shared" ref="BH15:BH16" si="161">+BG15</f>
        <v>187000</v>
      </c>
      <c r="BI15" s="218">
        <f t="shared" ref="BI15:BI16" si="162">+BH15</f>
        <v>187000</v>
      </c>
      <c r="BJ15" s="218">
        <f t="shared" ref="BJ15:BJ16" si="163">+BI15</f>
        <v>187000</v>
      </c>
      <c r="BK15" s="218">
        <f t="shared" ref="BK15:BK16" si="164">+BJ15</f>
        <v>187000</v>
      </c>
      <c r="BL15" s="218">
        <f t="shared" ref="BL15:BL16" si="165">+BK15</f>
        <v>187000</v>
      </c>
      <c r="BM15" s="218">
        <f t="shared" ref="BM15:BM16" si="166">+BL15</f>
        <v>187000</v>
      </c>
      <c r="BN15" s="218">
        <f t="shared" ref="BN15:BN16" si="167">+BM15</f>
        <v>187000</v>
      </c>
      <c r="BO15" s="218">
        <f t="shared" ref="BO15:BO16" si="168">+BN15</f>
        <v>187000</v>
      </c>
      <c r="BP15" s="218">
        <f t="shared" ref="BP15:BP16" si="169">+BO15</f>
        <v>187000</v>
      </c>
      <c r="BQ15" s="218">
        <f t="shared" ref="BQ15:BQ16" si="170">+BP15</f>
        <v>187000</v>
      </c>
      <c r="BR15" s="218">
        <f t="shared" ref="BR15:BR16" si="171">+BQ15</f>
        <v>187000</v>
      </c>
      <c r="BS15" s="218">
        <f t="shared" ref="BS15:BS16" si="172">+BR15</f>
        <v>187000</v>
      </c>
      <c r="BT15" s="218">
        <f t="shared" ref="BT15:BT16" si="173">+BS15</f>
        <v>187000</v>
      </c>
      <c r="BU15" s="218">
        <f t="shared" ref="BU15:BU16" si="174">+BT15</f>
        <v>187000</v>
      </c>
      <c r="BV15" s="218">
        <f t="shared" ref="BV15:BV16" si="175">+BU15</f>
        <v>187000</v>
      </c>
      <c r="BW15" s="218">
        <f t="shared" ref="BW15:BW16" si="176">+BV15</f>
        <v>187000</v>
      </c>
      <c r="BX15" s="218">
        <f t="shared" ref="BX15:BX16" si="177">+BW15</f>
        <v>187000</v>
      </c>
      <c r="BY15" s="218">
        <f t="shared" ref="BY15:BY16" si="178">+BX15</f>
        <v>187000</v>
      </c>
      <c r="BZ15" s="218">
        <f t="shared" ref="BZ15:BZ16" si="179">+BY15</f>
        <v>187000</v>
      </c>
      <c r="CA15" s="218">
        <f t="shared" ref="CA15:CA16" si="180">+BZ15</f>
        <v>187000</v>
      </c>
      <c r="CB15" s="218">
        <f t="shared" ref="CB15:CB16" si="181">+CA15</f>
        <v>187000</v>
      </c>
      <c r="CC15" s="218">
        <f t="shared" ref="CC15:CC16" si="182">+CB15</f>
        <v>187000</v>
      </c>
      <c r="CD15" s="218">
        <f t="shared" ref="CD15:CD16" si="183">+CC15</f>
        <v>187000</v>
      </c>
      <c r="CE15" s="218">
        <f t="shared" ref="CE15:CE16" si="184">+CD15</f>
        <v>187000</v>
      </c>
      <c r="CF15" s="218">
        <f t="shared" ref="CF15:CF16" si="185">+CE15</f>
        <v>187000</v>
      </c>
      <c r="CG15" s="218">
        <f t="shared" ref="CG15:CG16" si="186">+CF15</f>
        <v>187000</v>
      </c>
      <c r="CH15" s="218">
        <f t="shared" ref="CH15:CH16" si="187">+CG15</f>
        <v>187000</v>
      </c>
      <c r="CI15" s="218">
        <f t="shared" ref="CI15:CI16" si="188">+CH15</f>
        <v>187000</v>
      </c>
      <c r="CJ15" s="218">
        <f t="shared" ref="CJ15:CJ16" si="189">+CI15</f>
        <v>187000</v>
      </c>
      <c r="CK15" s="218">
        <f t="shared" ref="CK15:CK16" si="190">+CJ15</f>
        <v>187000</v>
      </c>
      <c r="CL15" s="218">
        <f t="shared" ref="CL15:CL16" si="191">+CK15</f>
        <v>187000</v>
      </c>
      <c r="CM15" s="218">
        <f t="shared" ref="CM15:CM16" si="192">+CL15</f>
        <v>187000</v>
      </c>
      <c r="CN15" s="218">
        <f t="shared" ref="CN15:CN16" si="193">+CM15</f>
        <v>187000</v>
      </c>
      <c r="CO15" s="218">
        <f t="shared" ref="CO15:CO16" si="194">+CN15</f>
        <v>187000</v>
      </c>
      <c r="CP15" s="218">
        <f t="shared" ref="CP15:CP16" si="195">+CO15</f>
        <v>187000</v>
      </c>
      <c r="CQ15" s="218">
        <f t="shared" ref="CQ15:CQ16" si="196">+CP15</f>
        <v>187000</v>
      </c>
      <c r="CR15" s="218">
        <f t="shared" ref="CR15:CR16" si="197">+CQ15</f>
        <v>187000</v>
      </c>
      <c r="CS15" s="218">
        <f t="shared" ref="CS15:CS16" si="198">+CR15</f>
        <v>187000</v>
      </c>
      <c r="CT15" s="218">
        <f t="shared" ref="CT15:CT16" si="199">+CS15</f>
        <v>187000</v>
      </c>
      <c r="CU15" s="218">
        <f t="shared" ref="CU15:CU16" si="200">+CT15</f>
        <v>187000</v>
      </c>
      <c r="CV15" s="218">
        <f t="shared" ref="CV15:CV16" si="201">+CU15</f>
        <v>187000</v>
      </c>
      <c r="CW15" s="218">
        <f t="shared" ref="CW15:CW16" si="202">+CV15</f>
        <v>187000</v>
      </c>
      <c r="CX15" s="218">
        <f t="shared" ref="CX15:CX16" si="203">+CW15</f>
        <v>187000</v>
      </c>
      <c r="CY15" s="218">
        <f t="shared" ref="CY15:CY16" si="204">+CX15</f>
        <v>187000</v>
      </c>
      <c r="CZ15" s="218">
        <f t="shared" ref="CZ15:CZ16" si="205">+CY15</f>
        <v>187000</v>
      </c>
      <c r="DA15" s="218">
        <f t="shared" ref="DA15:DA16" si="206">+CZ15</f>
        <v>187000</v>
      </c>
      <c r="DB15" s="218">
        <f t="shared" ref="DB15:DB16" si="207">+DA15</f>
        <v>187000</v>
      </c>
      <c r="DC15" s="218">
        <f t="shared" ref="DC15:DC16" si="208">+DB15</f>
        <v>187000</v>
      </c>
      <c r="DD15" s="218">
        <f t="shared" ref="DD15:DD16" si="209">+DC15</f>
        <v>187000</v>
      </c>
      <c r="DE15" s="218">
        <f t="shared" ref="DE15:DE16" si="210">+DD15</f>
        <v>187000</v>
      </c>
      <c r="DF15" s="218">
        <f t="shared" ref="DF15:DF16" si="211">+DE15</f>
        <v>187000</v>
      </c>
      <c r="DG15" s="218">
        <f t="shared" ref="DG15:DG16" si="212">+DF15</f>
        <v>187000</v>
      </c>
      <c r="DH15" s="218">
        <f t="shared" ref="DH15:DH16" si="213">+DG15</f>
        <v>187000</v>
      </c>
      <c r="DI15" s="218">
        <f t="shared" ref="DI15:DI16" si="214">+DH15</f>
        <v>187000</v>
      </c>
      <c r="DJ15" s="218">
        <v>9838.33</v>
      </c>
      <c r="DK15" s="218">
        <v>9838.33</v>
      </c>
      <c r="DL15" s="218">
        <v>32029.48</v>
      </c>
      <c r="DM15" s="218">
        <f t="shared" ref="DM15:DM16" si="215">+DL15</f>
        <v>32029.48</v>
      </c>
      <c r="DN15" s="218">
        <v>11158.66</v>
      </c>
      <c r="DO15" s="218">
        <v>187000</v>
      </c>
      <c r="DP15" s="218">
        <f t="shared" ref="DP15:DP16" si="216">+DO15</f>
        <v>187000</v>
      </c>
      <c r="DQ15" s="218">
        <f t="shared" ref="DQ15" si="217">+DP15</f>
        <v>187000</v>
      </c>
      <c r="DR15" s="218">
        <f t="shared" ref="DR15:DR16" si="218">+DQ15</f>
        <v>187000</v>
      </c>
      <c r="DS15" s="218">
        <f t="shared" ref="DS15:DS16" si="219">+DR15</f>
        <v>187000</v>
      </c>
      <c r="DT15" s="218">
        <f t="shared" ref="DT15:DT16" si="220">+DS15</f>
        <v>187000</v>
      </c>
      <c r="DU15" s="218">
        <f t="shared" ref="DU15:DU16" si="221">+DT15</f>
        <v>187000</v>
      </c>
      <c r="DV15" s="218">
        <f t="shared" ref="DV15:DV16" si="222">+DU15</f>
        <v>187000</v>
      </c>
      <c r="DW15" s="218">
        <f t="shared" ref="DW15:DW16" si="223">+DV15</f>
        <v>187000</v>
      </c>
      <c r="DX15" s="218">
        <f t="shared" ref="DX15:DX16" si="224">+DW15</f>
        <v>187000</v>
      </c>
      <c r="DY15" s="218">
        <f t="shared" ref="DY15:DY16" si="225">+DX15</f>
        <v>187000</v>
      </c>
      <c r="DZ15" s="218">
        <f t="shared" ref="DZ15:DZ16" si="226">+DY15</f>
        <v>187000</v>
      </c>
      <c r="EA15" s="218">
        <f t="shared" ref="EA15:EA16" si="227">+DZ15</f>
        <v>187000</v>
      </c>
      <c r="EB15" s="218">
        <f t="shared" ref="EB15:EB16" si="228">+EA15</f>
        <v>187000</v>
      </c>
      <c r="EC15" s="218">
        <f t="shared" ref="EC15:EC16" si="229">+EB15</f>
        <v>187000</v>
      </c>
      <c r="ED15" s="218">
        <f t="shared" ref="ED15:ED16" si="230">+EC15</f>
        <v>187000</v>
      </c>
      <c r="EE15" s="218">
        <f t="shared" ref="EE15:EE16" si="231">+ED15</f>
        <v>187000</v>
      </c>
      <c r="EF15" s="218">
        <f t="shared" ref="EF15:EF16" si="232">+EE15</f>
        <v>187000</v>
      </c>
      <c r="EG15" s="218">
        <f t="shared" ref="EG15:EG16" si="233">+EF15</f>
        <v>187000</v>
      </c>
      <c r="EH15" s="218">
        <f t="shared" ref="EH15:EH16" si="234">+EG15</f>
        <v>187000</v>
      </c>
      <c r="EI15" s="218">
        <f t="shared" ref="EI15:EI16" si="235">+EH15</f>
        <v>187000</v>
      </c>
      <c r="EJ15" s="218">
        <f t="shared" ref="EJ15:EJ16" si="236">+EI15</f>
        <v>187000</v>
      </c>
      <c r="EK15" s="218">
        <f t="shared" ref="EK15:EK16" si="237">+EJ15</f>
        <v>187000</v>
      </c>
      <c r="EL15" s="218">
        <f t="shared" ref="EL15:EL16" si="238">+EK15</f>
        <v>187000</v>
      </c>
      <c r="EM15" s="218">
        <f t="shared" ref="EM15:EM16" si="239">+EL15</f>
        <v>187000</v>
      </c>
      <c r="EN15" s="218">
        <f t="shared" ref="EN15:EN16" si="240">+EM15</f>
        <v>187000</v>
      </c>
      <c r="EO15" s="218">
        <f t="shared" ref="EO15:EO16" si="241">+EN15</f>
        <v>187000</v>
      </c>
      <c r="EP15" s="218">
        <f t="shared" ref="EP15:EP16" si="242">+EO15</f>
        <v>187000</v>
      </c>
      <c r="EQ15" s="218">
        <f t="shared" ref="EQ15:EQ16" si="243">+EP15</f>
        <v>187000</v>
      </c>
      <c r="ER15" s="218">
        <f t="shared" ref="ER15:ER16" si="244">+EQ15</f>
        <v>187000</v>
      </c>
      <c r="ES15" s="218">
        <f t="shared" ref="ES15:ES16" si="245">+ER15</f>
        <v>187000</v>
      </c>
      <c r="ET15" s="218">
        <f t="shared" ref="ET15:ET16" si="246">+ES15</f>
        <v>187000</v>
      </c>
      <c r="EU15" s="218">
        <f t="shared" ref="EU15:EU16" si="247">+ET15</f>
        <v>187000</v>
      </c>
      <c r="EV15" s="218">
        <f t="shared" ref="EV15:EV16" si="248">+EU15</f>
        <v>187000</v>
      </c>
      <c r="EW15" s="218">
        <f t="shared" ref="EW15:EW16" si="249">+EV15</f>
        <v>187000</v>
      </c>
      <c r="EX15" s="218">
        <f t="shared" ref="EX15:EX16" si="250">+EW15</f>
        <v>187000</v>
      </c>
      <c r="EY15" s="218">
        <f t="shared" ref="EY15:EY16" si="251">+EX15</f>
        <v>187000</v>
      </c>
      <c r="EZ15" s="218">
        <f t="shared" ref="EZ15:EZ16" si="252">+EY15</f>
        <v>187000</v>
      </c>
      <c r="FA15" s="218">
        <f t="shared" ref="FA15:FA16" si="253">+EZ15</f>
        <v>187000</v>
      </c>
      <c r="FB15" s="218">
        <f t="shared" ref="FB15:FB16" si="254">+FA15</f>
        <v>187000</v>
      </c>
      <c r="FC15" s="218">
        <f t="shared" ref="FC15:FC16" si="255">+FB15</f>
        <v>187000</v>
      </c>
      <c r="FD15" s="218">
        <f t="shared" ref="FD15:FD16" si="256">+FC15</f>
        <v>187000</v>
      </c>
      <c r="FE15" s="218">
        <f t="shared" ref="FE15:FE16" si="257">+FD15</f>
        <v>187000</v>
      </c>
      <c r="FF15" s="218">
        <f t="shared" ref="FF15:FF16" si="258">+FE15</f>
        <v>187000</v>
      </c>
      <c r="FG15" s="218">
        <f t="shared" ref="FG15:FG16" si="259">+FF15</f>
        <v>187000</v>
      </c>
      <c r="FH15" s="218">
        <f t="shared" ref="FH15:FH16" si="260">+FG15</f>
        <v>187000</v>
      </c>
      <c r="FI15" s="218">
        <f>+DIARIO!FD52</f>
        <v>0</v>
      </c>
      <c r="FJ15" s="218">
        <f>+DIARIO!FE52</f>
        <v>0</v>
      </c>
      <c r="FK15" s="218">
        <f>+DIARIO!FF52</f>
        <v>0</v>
      </c>
      <c r="FL15" s="218">
        <f>+DIARIO!FG52</f>
        <v>0</v>
      </c>
      <c r="FM15" s="218">
        <f>+DIARIO!FH52</f>
        <v>0</v>
      </c>
      <c r="FN15" s="218">
        <f>+DIARIO!FI52</f>
        <v>0</v>
      </c>
      <c r="FO15" s="218">
        <f>+DIARIO!FJ52</f>
        <v>0</v>
      </c>
      <c r="FP15" s="218">
        <f>+DIARIO!FK52</f>
        <v>0</v>
      </c>
      <c r="FQ15" s="218">
        <f>+DIARIO!FL52</f>
        <v>0</v>
      </c>
      <c r="FR15" s="218">
        <f>+DIARIO!FM52</f>
        <v>0</v>
      </c>
      <c r="FS15" s="218">
        <f>+DIARIO!FN52</f>
        <v>0</v>
      </c>
      <c r="FT15" s="218">
        <f>+DIARIO!FO52</f>
        <v>0</v>
      </c>
      <c r="FU15" s="218">
        <f>+DIARIO!FP52</f>
        <v>0</v>
      </c>
      <c r="FV15" s="218">
        <f>+DIARIO!FQ52</f>
        <v>0</v>
      </c>
      <c r="FW15" s="218">
        <f>+DIARIO!FR52</f>
        <v>0</v>
      </c>
      <c r="FX15" s="218">
        <f>+DIARIO!FS52</f>
        <v>0</v>
      </c>
      <c r="FY15" s="218">
        <f>+DIARIO!FT52</f>
        <v>0</v>
      </c>
      <c r="FZ15" s="218">
        <f>+DIARIO!FU52</f>
        <v>0</v>
      </c>
      <c r="GA15" s="218">
        <f>+DIARIO!FV52</f>
        <v>0</v>
      </c>
      <c r="GB15" s="218">
        <f>+DIARIO!FW52</f>
        <v>0</v>
      </c>
      <c r="GC15" s="218">
        <f>+DIARIO!FX52</f>
        <v>0</v>
      </c>
      <c r="GD15" s="218">
        <f>+DIARIO!FY52</f>
        <v>0</v>
      </c>
      <c r="GE15" s="218">
        <f>+DIARIO!FZ52</f>
        <v>0</v>
      </c>
      <c r="GF15" s="218">
        <f>+DIARIO!GA52</f>
        <v>0</v>
      </c>
      <c r="GG15" s="218">
        <f>+DIARIO!GB52</f>
        <v>0</v>
      </c>
      <c r="GH15" s="218">
        <f>+DIARIO!GC52</f>
        <v>0</v>
      </c>
      <c r="GI15" s="218">
        <f>+DIARIO!GD52</f>
        <v>0</v>
      </c>
      <c r="GJ15" s="218">
        <f>+DIARIO!GE52</f>
        <v>0</v>
      </c>
      <c r="GK15" s="218">
        <f>+DIARIO!GF52</f>
        <v>0</v>
      </c>
      <c r="GL15" s="218">
        <f>+DIARIO!GG52</f>
        <v>0</v>
      </c>
      <c r="GM15" s="218">
        <f>+DIARIO!GH52</f>
        <v>0</v>
      </c>
      <c r="GN15" s="218">
        <f>+DIARIO!GI52</f>
        <v>0</v>
      </c>
      <c r="GO15" s="218">
        <f>+DIARIO!GJ52</f>
        <v>0</v>
      </c>
      <c r="GP15" s="218">
        <f>+DIARIO!GK52</f>
        <v>0</v>
      </c>
      <c r="GQ15" s="218">
        <f>+DIARIO!GL52</f>
        <v>0</v>
      </c>
      <c r="GR15" s="218">
        <f>+DIARIO!GM52</f>
        <v>0</v>
      </c>
      <c r="GS15" s="218">
        <f>+DIARIO!GN52</f>
        <v>0</v>
      </c>
      <c r="GT15" s="218">
        <f>+DIARIO!GO52</f>
        <v>0</v>
      </c>
      <c r="GU15" s="218">
        <f>+DIARIO!GP52</f>
        <v>0</v>
      </c>
      <c r="GV15" s="218">
        <f>+DIARIO!GQ52</f>
        <v>0</v>
      </c>
      <c r="GW15" s="218">
        <f>+DIARIO!GR52</f>
        <v>0</v>
      </c>
      <c r="GX15" s="218">
        <f>+DIARIO!GS52</f>
        <v>0</v>
      </c>
      <c r="GY15" s="218">
        <f>+DIARIO!GT52</f>
        <v>0</v>
      </c>
      <c r="GZ15" s="218">
        <f>+DIARIO!GU52</f>
        <v>0</v>
      </c>
      <c r="HA15" s="218">
        <f>+DIARIO!GV52</f>
        <v>0</v>
      </c>
      <c r="HB15" s="218">
        <v>310586.28999999998</v>
      </c>
      <c r="HC15" s="218">
        <f>+DIARIO!GX52</f>
        <v>0</v>
      </c>
      <c r="HD15" s="218">
        <f>+DIARIO!GY52</f>
        <v>0</v>
      </c>
      <c r="HE15" s="218">
        <f>+DIARIO!GZ52</f>
        <v>0</v>
      </c>
      <c r="HF15" s="218">
        <f>+DIARIO!HA52</f>
        <v>0</v>
      </c>
      <c r="HG15" s="218">
        <f>+DIARIO!HB52</f>
        <v>0</v>
      </c>
      <c r="HH15" s="218">
        <f>+DIARIO!HC52</f>
        <v>0</v>
      </c>
      <c r="HI15" s="218">
        <f>+DIARIO!HD52</f>
        <v>0</v>
      </c>
      <c r="HJ15" s="218">
        <f>+DIARIO!HE52</f>
        <v>0</v>
      </c>
      <c r="HK15" s="218">
        <f>+DIARIO!HF52</f>
        <v>0</v>
      </c>
      <c r="HL15" s="218">
        <f>+DIARIO!HG52</f>
        <v>0</v>
      </c>
      <c r="HM15" s="218">
        <f>+DIARIO!HH52</f>
        <v>0</v>
      </c>
      <c r="HN15" s="218">
        <f>+DIARIO!HI52</f>
        <v>0</v>
      </c>
      <c r="HO15" s="218">
        <f>+DIARIO!HJ52</f>
        <v>0</v>
      </c>
      <c r="HP15" s="218">
        <f>+DIARIO!HK52</f>
        <v>0</v>
      </c>
      <c r="HQ15" s="218">
        <f>+DIARIO!HL52</f>
        <v>0</v>
      </c>
      <c r="HR15" s="218">
        <f>+DIARIO!HM52</f>
        <v>0</v>
      </c>
      <c r="HS15" s="218">
        <f>+DIARIO!HN52</f>
        <v>0</v>
      </c>
      <c r="HT15" s="218">
        <f>+DIARIO!HO52</f>
        <v>0</v>
      </c>
      <c r="HU15" s="218">
        <f>+DIARIO!HP52</f>
        <v>0</v>
      </c>
      <c r="HV15" s="218">
        <f>+DIARIO!HQ52</f>
        <v>0</v>
      </c>
      <c r="HW15" s="218">
        <f>+DIARIO!HR52</f>
        <v>0</v>
      </c>
      <c r="HX15" s="218">
        <f>+DIARIO!HS52</f>
        <v>0</v>
      </c>
      <c r="HY15" s="218">
        <f>+DIARIO!HT52</f>
        <v>0</v>
      </c>
      <c r="HZ15" s="218">
        <f>+DIARIO!HU52</f>
        <v>0</v>
      </c>
      <c r="IA15" s="218">
        <f>+DIARIO!HV52</f>
        <v>0</v>
      </c>
      <c r="IB15" s="218">
        <f>+DIARIO!HW52</f>
        <v>0</v>
      </c>
      <c r="IC15" s="218">
        <f>+DIARIO!HX52</f>
        <v>0</v>
      </c>
      <c r="ID15" s="218">
        <f>+DIARIO!HY52</f>
        <v>0</v>
      </c>
      <c r="IE15" s="218">
        <f>+DIARIO!HZ52</f>
        <v>0</v>
      </c>
      <c r="IF15" s="218">
        <f>+DIARIO!IA52</f>
        <v>0</v>
      </c>
      <c r="IG15" s="218">
        <f>+DIARIO!IB52</f>
        <v>0</v>
      </c>
      <c r="IH15" s="218">
        <f>+DIARIO!IC52</f>
        <v>0</v>
      </c>
      <c r="II15" s="218">
        <f>+DIARIO!ID52</f>
        <v>0</v>
      </c>
      <c r="IJ15" s="218">
        <f>+DIARIO!IE52</f>
        <v>0</v>
      </c>
      <c r="IK15" s="218">
        <f>+DIARIO!IF52</f>
        <v>0</v>
      </c>
      <c r="IL15" s="218">
        <f>+DIARIO!IG52</f>
        <v>0</v>
      </c>
      <c r="IM15" s="218">
        <f>+DIARIO!IH52</f>
        <v>0</v>
      </c>
      <c r="IN15" s="218">
        <f>+DIARIO!II52</f>
        <v>0</v>
      </c>
      <c r="IO15" s="218">
        <f>+DIARIO!IJ52</f>
        <v>0</v>
      </c>
      <c r="IP15" s="218">
        <f>+DIARIO!IK52</f>
        <v>0</v>
      </c>
      <c r="IQ15" s="218">
        <f>+DIARIO!IL52</f>
        <v>0</v>
      </c>
      <c r="IR15" s="218">
        <f>+DIARIO!IM52</f>
        <v>0</v>
      </c>
      <c r="IS15" s="218">
        <f>+DIARIO!IN52</f>
        <v>0</v>
      </c>
      <c r="IT15" s="218">
        <f>+DIARIO!IO52</f>
        <v>0</v>
      </c>
      <c r="IU15" s="218">
        <f>+DIARIO!IP52</f>
        <v>0</v>
      </c>
      <c r="IV15" s="218">
        <f>+DIARIO!IQ52</f>
        <v>0</v>
      </c>
      <c r="IW15" s="218">
        <f>+DIARIO!IR52</f>
        <v>0</v>
      </c>
      <c r="IX15" s="218">
        <f>+DIARIO!IS52</f>
        <v>0</v>
      </c>
      <c r="IY15" s="218">
        <f>+DIARIO!IT52</f>
        <v>0</v>
      </c>
      <c r="IZ15" s="218">
        <f>+DIARIO!IU52</f>
        <v>0</v>
      </c>
      <c r="JA15" s="218">
        <f>+DIARIO!IV52</f>
        <v>0</v>
      </c>
      <c r="JB15" s="218">
        <f>+DIARIO!IW52</f>
        <v>0</v>
      </c>
      <c r="JC15" s="218">
        <f>+DIARIO!IX52</f>
        <v>0</v>
      </c>
      <c r="JD15" s="218">
        <f>+DIARIO!IY52</f>
        <v>0</v>
      </c>
      <c r="JE15" s="218">
        <f>+DIARIO!IZ52</f>
        <v>0</v>
      </c>
      <c r="JF15" s="218">
        <f>+DIARIO!JA52</f>
        <v>0</v>
      </c>
      <c r="JG15" s="218">
        <f>+DIARIO!JB52</f>
        <v>0</v>
      </c>
      <c r="JH15" s="218">
        <f>+DIARIO!JC52</f>
        <v>0</v>
      </c>
      <c r="JI15" s="218">
        <f>+DIARIO!JD52</f>
        <v>0</v>
      </c>
      <c r="JJ15" s="218">
        <f>+DIARIO!JE52</f>
        <v>0</v>
      </c>
      <c r="JK15" s="218">
        <f>+DIARIO!JF52</f>
        <v>0</v>
      </c>
      <c r="JL15" s="218">
        <f>+DIARIO!JG52</f>
        <v>0</v>
      </c>
      <c r="JM15" s="218">
        <f>+DIARIO!JH52</f>
        <v>0</v>
      </c>
      <c r="JN15" s="218">
        <f>+DIARIO!JI52</f>
        <v>0</v>
      </c>
      <c r="JO15" s="218">
        <f>+DIARIO!JJ52</f>
        <v>0</v>
      </c>
      <c r="JP15" s="218">
        <f>+DIARIO!JK52</f>
        <v>0</v>
      </c>
      <c r="JQ15" s="218">
        <f>+DIARIO!JL52</f>
        <v>0</v>
      </c>
      <c r="JR15" s="218">
        <f>+DIARIO!JM52</f>
        <v>0</v>
      </c>
      <c r="JS15" s="218">
        <f>+DIARIO!JN52</f>
        <v>0</v>
      </c>
      <c r="JT15" s="218">
        <f>+DIARIO!JO52</f>
        <v>0</v>
      </c>
      <c r="JU15" s="218">
        <f>+DIARIO!JP52</f>
        <v>0</v>
      </c>
      <c r="JV15" s="218">
        <f>+DIARIO!JQ52</f>
        <v>0</v>
      </c>
      <c r="JW15" s="218">
        <f>+DIARIO!JR52</f>
        <v>0</v>
      </c>
      <c r="JX15" s="218">
        <f>+DIARIO!JS52</f>
        <v>0</v>
      </c>
      <c r="JY15" s="218">
        <f>+DIARIO!JT52</f>
        <v>0</v>
      </c>
      <c r="JZ15" s="218">
        <f>+DIARIO!JU52</f>
        <v>0</v>
      </c>
      <c r="KA15" s="218">
        <f>+DIARIO!JV52</f>
        <v>0</v>
      </c>
      <c r="KB15" s="218">
        <f>+DIARIO!JW52</f>
        <v>0</v>
      </c>
      <c r="KC15" s="218">
        <f>+DIARIO!JX52</f>
        <v>0</v>
      </c>
      <c r="KD15" s="218">
        <f>+DIARIO!JY52</f>
        <v>0</v>
      </c>
      <c r="KE15" s="218">
        <f>+DIARIO!JZ52</f>
        <v>0</v>
      </c>
      <c r="KF15" s="218">
        <f>+DIARIO!KA52</f>
        <v>0</v>
      </c>
      <c r="KG15" s="218">
        <f>+DIARIO!KB52</f>
        <v>0</v>
      </c>
      <c r="KH15" s="218">
        <f>+DIARIO!KC52</f>
        <v>0</v>
      </c>
      <c r="KI15" s="218">
        <f>+DIARIO!KD52</f>
        <v>0</v>
      </c>
      <c r="KJ15" s="218">
        <f>+DIARIO!KE52</f>
        <v>0</v>
      </c>
      <c r="KK15" s="218">
        <f>+DIARIO!KF52</f>
        <v>0</v>
      </c>
      <c r="KL15" s="218">
        <f>+DIARIO!KG52</f>
        <v>0</v>
      </c>
      <c r="KM15" s="218">
        <f>+DIARIO!KH52</f>
        <v>0</v>
      </c>
      <c r="KN15" s="218">
        <f>+DIARIO!KI52</f>
        <v>0</v>
      </c>
      <c r="KO15" s="218">
        <f>+DIARIO!KJ52</f>
        <v>0</v>
      </c>
      <c r="KP15" s="218">
        <f>+DIARIO!KK52</f>
        <v>0</v>
      </c>
      <c r="KQ15" s="218">
        <f>+DIARIO!KL52</f>
        <v>0</v>
      </c>
      <c r="KR15" s="218">
        <f>+DIARIO!KM52</f>
        <v>0</v>
      </c>
      <c r="KS15" s="218">
        <f>+DIARIO!KN52</f>
        <v>0</v>
      </c>
      <c r="KT15" s="218">
        <f>+DIARIO!KO52</f>
        <v>0</v>
      </c>
      <c r="KU15" s="218">
        <f>+DIARIO!KP52</f>
        <v>0</v>
      </c>
      <c r="KV15" s="218">
        <f>+DIARIO!KQ52</f>
        <v>0</v>
      </c>
      <c r="KW15" s="218">
        <f>+DIARIO!KR52</f>
        <v>0</v>
      </c>
      <c r="KX15" s="218">
        <f>+DIARIO!KS52</f>
        <v>0</v>
      </c>
      <c r="KY15" s="218">
        <f>+DIARIO!KT52</f>
        <v>0</v>
      </c>
      <c r="KZ15" s="218">
        <f>+DIARIO!KU52</f>
        <v>0</v>
      </c>
      <c r="LA15" s="218">
        <f>+DIARIO!KV52</f>
        <v>0</v>
      </c>
      <c r="LB15" s="218">
        <f>+DIARIO!KW52</f>
        <v>0</v>
      </c>
      <c r="LC15" s="218">
        <f>+DIARIO!KX52</f>
        <v>0</v>
      </c>
      <c r="LD15" s="218">
        <f>+DIARIO!KY52</f>
        <v>0</v>
      </c>
      <c r="LE15" s="218">
        <f>+DIARIO!KZ52</f>
        <v>0</v>
      </c>
      <c r="LF15" s="218">
        <f>+DIARIO!LA52</f>
        <v>0</v>
      </c>
      <c r="LG15" s="218">
        <f>+DIARIO!LB52</f>
        <v>0</v>
      </c>
      <c r="LH15" s="218">
        <f>+DIARIO!LC52</f>
        <v>0</v>
      </c>
      <c r="LI15" s="218">
        <f>+DIARIO!LD52</f>
        <v>0</v>
      </c>
      <c r="LJ15" s="218">
        <f>+DIARIO!LE52</f>
        <v>0</v>
      </c>
      <c r="LK15" s="218">
        <f>+DIARIO!LF52</f>
        <v>0</v>
      </c>
      <c r="LL15" s="218">
        <f>+DIARIO!LG52</f>
        <v>0</v>
      </c>
      <c r="LM15" s="218">
        <f>+DIARIO!LH52</f>
        <v>0</v>
      </c>
      <c r="LN15" s="218">
        <f>+DIARIO!LI52</f>
        <v>0</v>
      </c>
      <c r="LO15" s="218">
        <f>+DIARIO!LJ52</f>
        <v>0</v>
      </c>
      <c r="LP15" s="218">
        <f>+DIARIO!LK52</f>
        <v>0</v>
      </c>
      <c r="LQ15" s="218">
        <f>+DIARIO!LL52</f>
        <v>0</v>
      </c>
      <c r="LR15" s="218">
        <f>+DIARIO!LM52</f>
        <v>0</v>
      </c>
      <c r="LS15" s="218">
        <f>+DIARIO!LN52</f>
        <v>0</v>
      </c>
      <c r="LT15" s="218">
        <f>+DIARIO!LO52</f>
        <v>0</v>
      </c>
      <c r="LU15" s="218">
        <f>+DIARIO!LP52</f>
        <v>0</v>
      </c>
      <c r="LV15" s="218">
        <f>+DIARIO!LQ52</f>
        <v>0</v>
      </c>
      <c r="LW15" s="218">
        <f>+DIARIO!LR52</f>
        <v>0</v>
      </c>
      <c r="LX15" s="218">
        <f>+DIARIO!LS52</f>
        <v>0</v>
      </c>
      <c r="LY15" s="218">
        <f>+DIARIO!LT52</f>
        <v>0</v>
      </c>
      <c r="LZ15" s="218">
        <f>+DIARIO!LU52</f>
        <v>0</v>
      </c>
      <c r="MA15" s="218">
        <f>+DIARIO!LV52</f>
        <v>0</v>
      </c>
      <c r="MB15" s="218">
        <f>+DIARIO!LW52</f>
        <v>0</v>
      </c>
      <c r="MC15" s="218">
        <f>+DIARIO!LX52</f>
        <v>0</v>
      </c>
      <c r="MD15" s="218">
        <f>+DIARIO!LY52</f>
        <v>0</v>
      </c>
      <c r="ME15" s="218">
        <f>+DIARIO!LZ52</f>
        <v>0</v>
      </c>
      <c r="MF15" s="218">
        <f>+DIARIO!MA52</f>
        <v>0</v>
      </c>
      <c r="MG15" s="218">
        <f>+DIARIO!MB52</f>
        <v>0</v>
      </c>
      <c r="MH15" s="218">
        <f>+DIARIO!MC52</f>
        <v>0</v>
      </c>
      <c r="MI15" s="218">
        <f>+DIARIO!MD52</f>
        <v>0</v>
      </c>
      <c r="MJ15" s="218">
        <f>+DIARIO!ME52</f>
        <v>0</v>
      </c>
      <c r="MK15" s="218">
        <f>+DIARIO!MF52</f>
        <v>0</v>
      </c>
      <c r="ML15" s="218">
        <f>+DIARIO!MG52</f>
        <v>0</v>
      </c>
      <c r="MM15" s="218">
        <f>+DIARIO!MH52</f>
        <v>0</v>
      </c>
      <c r="MN15" s="218">
        <f>+DIARIO!MI52</f>
        <v>0</v>
      </c>
      <c r="MO15" s="218">
        <f>+DIARIO!MJ52</f>
        <v>0</v>
      </c>
      <c r="MP15" s="218">
        <f>+DIARIO!MK52</f>
        <v>0</v>
      </c>
      <c r="MQ15" s="218">
        <f>+DIARIO!ML52</f>
        <v>0</v>
      </c>
      <c r="MR15" s="218">
        <f>+DIARIO!MM52</f>
        <v>0</v>
      </c>
      <c r="MS15" s="218">
        <f>+DIARIO!MN52</f>
        <v>0</v>
      </c>
      <c r="MT15" s="218">
        <f>+DIARIO!MO52</f>
        <v>0</v>
      </c>
      <c r="MU15" s="218">
        <f>+DIARIO!MP52</f>
        <v>0</v>
      </c>
      <c r="MV15" s="218">
        <f>+DIARIO!MQ52</f>
        <v>0</v>
      </c>
      <c r="MW15" s="218">
        <f>+DIARIO!MR52</f>
        <v>0</v>
      </c>
      <c r="MX15" s="218">
        <f>+DIARIO!MS52</f>
        <v>0</v>
      </c>
      <c r="MY15" s="218">
        <f>+DIARIO!MT52</f>
        <v>0</v>
      </c>
      <c r="MZ15" s="218">
        <f>+DIARIO!MU52</f>
        <v>0</v>
      </c>
      <c r="NA15" s="218">
        <f>+DIARIO!MV52</f>
        <v>0</v>
      </c>
      <c r="NB15" s="218">
        <f>+DIARIO!MW52</f>
        <v>0</v>
      </c>
      <c r="NC15" s="218">
        <f>+DIARIO!MX52</f>
        <v>0</v>
      </c>
      <c r="ND15" s="218">
        <f>+DIARIO!MY52</f>
        <v>0</v>
      </c>
      <c r="NE15" s="218">
        <f>+DIARIO!MZ52</f>
        <v>0</v>
      </c>
      <c r="NF15" s="218">
        <f>+DIARIO!NA52</f>
        <v>0</v>
      </c>
    </row>
    <row r="16" spans="1:370">
      <c r="A16" s="219" t="s">
        <v>48</v>
      </c>
      <c r="B16" s="220" t="str">
        <f t="shared" si="18"/>
        <v>11030132</v>
      </c>
      <c r="C16" s="221" t="s">
        <v>3</v>
      </c>
      <c r="D16" s="222" t="s">
        <v>53</v>
      </c>
      <c r="E16" s="223">
        <f>345000-191000</f>
        <v>154000</v>
      </c>
      <c r="F16" s="218">
        <f t="shared" si="23"/>
        <v>154000</v>
      </c>
      <c r="G16" s="218">
        <f t="shared" si="137"/>
        <v>154000</v>
      </c>
      <c r="H16" s="218">
        <f t="shared" si="137"/>
        <v>154000</v>
      </c>
      <c r="I16" s="218">
        <f t="shared" si="137"/>
        <v>154000</v>
      </c>
      <c r="J16" s="218">
        <f t="shared" si="137"/>
        <v>154000</v>
      </c>
      <c r="K16" s="218">
        <f t="shared" si="137"/>
        <v>154000</v>
      </c>
      <c r="L16" s="218">
        <f t="shared" si="137"/>
        <v>154000</v>
      </c>
      <c r="M16" s="218">
        <f t="shared" si="137"/>
        <v>154000</v>
      </c>
      <c r="N16" s="218">
        <f t="shared" si="137"/>
        <v>154000</v>
      </c>
      <c r="O16" s="218">
        <f t="shared" si="137"/>
        <v>154000</v>
      </c>
      <c r="P16" s="218">
        <f t="shared" si="137"/>
        <v>154000</v>
      </c>
      <c r="Q16" s="218">
        <f t="shared" si="137"/>
        <v>154000</v>
      </c>
      <c r="R16" s="218">
        <f t="shared" si="137"/>
        <v>154000</v>
      </c>
      <c r="S16" s="218">
        <f t="shared" si="137"/>
        <v>154000</v>
      </c>
      <c r="T16" s="218">
        <f t="shared" si="137"/>
        <v>154000</v>
      </c>
      <c r="U16" s="218">
        <f t="shared" si="137"/>
        <v>154000</v>
      </c>
      <c r="V16" s="218">
        <f t="shared" si="137"/>
        <v>154000</v>
      </c>
      <c r="W16" s="218">
        <f t="shared" si="137"/>
        <v>154000</v>
      </c>
      <c r="X16" s="218">
        <f t="shared" si="137"/>
        <v>154000</v>
      </c>
      <c r="Y16" s="218">
        <f t="shared" si="137"/>
        <v>154000</v>
      </c>
      <c r="Z16" s="218">
        <f t="shared" si="137"/>
        <v>154000</v>
      </c>
      <c r="AA16" s="218">
        <f t="shared" si="137"/>
        <v>154000</v>
      </c>
      <c r="AB16" s="218">
        <f t="shared" si="137"/>
        <v>154000</v>
      </c>
      <c r="AC16" s="218">
        <f t="shared" si="137"/>
        <v>154000</v>
      </c>
      <c r="AD16" s="218">
        <f t="shared" si="137"/>
        <v>154000</v>
      </c>
      <c r="AE16" s="218">
        <f t="shared" si="137"/>
        <v>154000</v>
      </c>
      <c r="AF16" s="218">
        <f t="shared" si="137"/>
        <v>154000</v>
      </c>
      <c r="AG16" s="218">
        <f t="shared" si="137"/>
        <v>154000</v>
      </c>
      <c r="AH16" s="218">
        <f t="shared" si="137"/>
        <v>154000</v>
      </c>
      <c r="AI16" s="218">
        <f t="shared" si="137"/>
        <v>154000</v>
      </c>
      <c r="AJ16" s="218">
        <f t="shared" si="137"/>
        <v>154000</v>
      </c>
      <c r="AK16" s="218">
        <f t="shared" si="138"/>
        <v>154000</v>
      </c>
      <c r="AL16" s="218">
        <f t="shared" si="139"/>
        <v>154000</v>
      </c>
      <c r="AM16" s="218">
        <f t="shared" si="140"/>
        <v>154000</v>
      </c>
      <c r="AN16" s="218">
        <f t="shared" si="141"/>
        <v>154000</v>
      </c>
      <c r="AO16" s="218">
        <f t="shared" si="142"/>
        <v>154000</v>
      </c>
      <c r="AP16" s="218">
        <f t="shared" si="143"/>
        <v>154000</v>
      </c>
      <c r="AQ16" s="218">
        <f t="shared" si="144"/>
        <v>154000</v>
      </c>
      <c r="AR16" s="218">
        <f t="shared" si="145"/>
        <v>154000</v>
      </c>
      <c r="AS16" s="218">
        <f t="shared" si="146"/>
        <v>154000</v>
      </c>
      <c r="AT16" s="218">
        <f t="shared" si="147"/>
        <v>154000</v>
      </c>
      <c r="AU16" s="218">
        <f t="shared" si="148"/>
        <v>154000</v>
      </c>
      <c r="AV16" s="218">
        <f t="shared" si="149"/>
        <v>154000</v>
      </c>
      <c r="AW16" s="218">
        <f t="shared" si="150"/>
        <v>154000</v>
      </c>
      <c r="AX16" s="218">
        <f t="shared" si="151"/>
        <v>154000</v>
      </c>
      <c r="AY16" s="218">
        <f t="shared" si="152"/>
        <v>154000</v>
      </c>
      <c r="AZ16" s="218">
        <f t="shared" si="153"/>
        <v>154000</v>
      </c>
      <c r="BA16" s="218">
        <f t="shared" si="154"/>
        <v>154000</v>
      </c>
      <c r="BB16" s="218">
        <f t="shared" si="155"/>
        <v>154000</v>
      </c>
      <c r="BC16" s="218">
        <f t="shared" si="156"/>
        <v>154000</v>
      </c>
      <c r="BD16" s="218">
        <f t="shared" si="157"/>
        <v>154000</v>
      </c>
      <c r="BE16" s="218">
        <f t="shared" si="158"/>
        <v>154000</v>
      </c>
      <c r="BF16" s="218">
        <f t="shared" si="159"/>
        <v>154000</v>
      </c>
      <c r="BG16" s="218">
        <f t="shared" si="160"/>
        <v>154000</v>
      </c>
      <c r="BH16" s="218">
        <f t="shared" si="161"/>
        <v>154000</v>
      </c>
      <c r="BI16" s="218">
        <f t="shared" si="162"/>
        <v>154000</v>
      </c>
      <c r="BJ16" s="218">
        <f t="shared" si="163"/>
        <v>154000</v>
      </c>
      <c r="BK16" s="218">
        <f t="shared" si="164"/>
        <v>154000</v>
      </c>
      <c r="BL16" s="218">
        <f t="shared" si="165"/>
        <v>154000</v>
      </c>
      <c r="BM16" s="218">
        <f t="shared" si="166"/>
        <v>154000</v>
      </c>
      <c r="BN16" s="218">
        <f t="shared" si="167"/>
        <v>154000</v>
      </c>
      <c r="BO16" s="218">
        <f t="shared" si="168"/>
        <v>154000</v>
      </c>
      <c r="BP16" s="218">
        <f t="shared" si="169"/>
        <v>154000</v>
      </c>
      <c r="BQ16" s="218">
        <f t="shared" si="170"/>
        <v>154000</v>
      </c>
      <c r="BR16" s="218">
        <f t="shared" si="171"/>
        <v>154000</v>
      </c>
      <c r="BS16" s="218">
        <f t="shared" si="172"/>
        <v>154000</v>
      </c>
      <c r="BT16" s="218">
        <f t="shared" si="173"/>
        <v>154000</v>
      </c>
      <c r="BU16" s="218">
        <f t="shared" si="174"/>
        <v>154000</v>
      </c>
      <c r="BV16" s="218">
        <f t="shared" si="175"/>
        <v>154000</v>
      </c>
      <c r="BW16" s="218">
        <f t="shared" si="176"/>
        <v>154000</v>
      </c>
      <c r="BX16" s="218">
        <f t="shared" si="177"/>
        <v>154000</v>
      </c>
      <c r="BY16" s="218">
        <f t="shared" si="178"/>
        <v>154000</v>
      </c>
      <c r="BZ16" s="218">
        <f t="shared" si="179"/>
        <v>154000</v>
      </c>
      <c r="CA16" s="218">
        <f t="shared" si="180"/>
        <v>154000</v>
      </c>
      <c r="CB16" s="218">
        <f t="shared" si="181"/>
        <v>154000</v>
      </c>
      <c r="CC16" s="218">
        <f t="shared" si="182"/>
        <v>154000</v>
      </c>
      <c r="CD16" s="218">
        <f t="shared" si="183"/>
        <v>154000</v>
      </c>
      <c r="CE16" s="218">
        <f t="shared" si="184"/>
        <v>154000</v>
      </c>
      <c r="CF16" s="218">
        <f t="shared" si="185"/>
        <v>154000</v>
      </c>
      <c r="CG16" s="218">
        <f t="shared" si="186"/>
        <v>154000</v>
      </c>
      <c r="CH16" s="218">
        <f t="shared" si="187"/>
        <v>154000</v>
      </c>
      <c r="CI16" s="218">
        <f t="shared" si="188"/>
        <v>154000</v>
      </c>
      <c r="CJ16" s="218">
        <f t="shared" si="189"/>
        <v>154000</v>
      </c>
      <c r="CK16" s="218">
        <f t="shared" si="190"/>
        <v>154000</v>
      </c>
      <c r="CL16" s="218">
        <f t="shared" si="191"/>
        <v>154000</v>
      </c>
      <c r="CM16" s="218">
        <f t="shared" si="192"/>
        <v>154000</v>
      </c>
      <c r="CN16" s="218">
        <f t="shared" si="193"/>
        <v>154000</v>
      </c>
      <c r="CO16" s="218">
        <f t="shared" si="194"/>
        <v>154000</v>
      </c>
      <c r="CP16" s="218">
        <f t="shared" si="195"/>
        <v>154000</v>
      </c>
      <c r="CQ16" s="218">
        <f t="shared" si="196"/>
        <v>154000</v>
      </c>
      <c r="CR16" s="218">
        <f t="shared" si="197"/>
        <v>154000</v>
      </c>
      <c r="CS16" s="218">
        <f t="shared" si="198"/>
        <v>154000</v>
      </c>
      <c r="CT16" s="218">
        <f t="shared" si="199"/>
        <v>154000</v>
      </c>
      <c r="CU16" s="218">
        <f t="shared" si="200"/>
        <v>154000</v>
      </c>
      <c r="CV16" s="218">
        <f t="shared" si="201"/>
        <v>154000</v>
      </c>
      <c r="CW16" s="218">
        <f t="shared" si="202"/>
        <v>154000</v>
      </c>
      <c r="CX16" s="218">
        <f t="shared" si="203"/>
        <v>154000</v>
      </c>
      <c r="CY16" s="218">
        <f t="shared" si="204"/>
        <v>154000</v>
      </c>
      <c r="CZ16" s="218">
        <f t="shared" si="205"/>
        <v>154000</v>
      </c>
      <c r="DA16" s="218">
        <f t="shared" si="206"/>
        <v>154000</v>
      </c>
      <c r="DB16" s="218">
        <f t="shared" si="207"/>
        <v>154000</v>
      </c>
      <c r="DC16" s="218">
        <f t="shared" si="208"/>
        <v>154000</v>
      </c>
      <c r="DD16" s="218">
        <f t="shared" si="209"/>
        <v>154000</v>
      </c>
      <c r="DE16" s="218">
        <f t="shared" si="210"/>
        <v>154000</v>
      </c>
      <c r="DF16" s="218">
        <f t="shared" si="211"/>
        <v>154000</v>
      </c>
      <c r="DG16" s="218">
        <f t="shared" si="212"/>
        <v>154000</v>
      </c>
      <c r="DH16" s="218">
        <f t="shared" si="213"/>
        <v>154000</v>
      </c>
      <c r="DI16" s="218">
        <f t="shared" si="214"/>
        <v>154000</v>
      </c>
      <c r="DJ16" s="218">
        <f t="shared" ref="DJ16" si="261">+DI16</f>
        <v>154000</v>
      </c>
      <c r="DK16" s="218">
        <f t="shared" ref="DK16" si="262">+DJ16</f>
        <v>154000</v>
      </c>
      <c r="DL16" s="218">
        <f t="shared" ref="DL16" si="263">+DK16</f>
        <v>154000</v>
      </c>
      <c r="DM16" s="218">
        <f t="shared" si="215"/>
        <v>154000</v>
      </c>
      <c r="DN16" s="218">
        <f t="shared" ref="DN16" si="264">+DM16</f>
        <v>154000</v>
      </c>
      <c r="DO16" s="218">
        <f t="shared" ref="DO16" si="265">+DN16</f>
        <v>154000</v>
      </c>
      <c r="DP16" s="218">
        <f t="shared" si="216"/>
        <v>154000</v>
      </c>
      <c r="DQ16" s="218">
        <f>349874.32-194000</f>
        <v>155874.32</v>
      </c>
      <c r="DR16" s="218">
        <f t="shared" si="218"/>
        <v>155874.32</v>
      </c>
      <c r="DS16" s="218">
        <f t="shared" si="219"/>
        <v>155874.32</v>
      </c>
      <c r="DT16" s="218">
        <f t="shared" si="220"/>
        <v>155874.32</v>
      </c>
      <c r="DU16" s="218">
        <f t="shared" si="221"/>
        <v>155874.32</v>
      </c>
      <c r="DV16" s="218">
        <f t="shared" si="222"/>
        <v>155874.32</v>
      </c>
      <c r="DW16" s="218">
        <f t="shared" si="223"/>
        <v>155874.32</v>
      </c>
      <c r="DX16" s="218">
        <f t="shared" si="224"/>
        <v>155874.32</v>
      </c>
      <c r="DY16" s="218">
        <f t="shared" si="225"/>
        <v>155874.32</v>
      </c>
      <c r="DZ16" s="218">
        <f t="shared" si="226"/>
        <v>155874.32</v>
      </c>
      <c r="EA16" s="218">
        <f t="shared" si="227"/>
        <v>155874.32</v>
      </c>
      <c r="EB16" s="218">
        <f t="shared" si="228"/>
        <v>155874.32</v>
      </c>
      <c r="EC16" s="218">
        <f t="shared" si="229"/>
        <v>155874.32</v>
      </c>
      <c r="ED16" s="218">
        <f t="shared" si="230"/>
        <v>155874.32</v>
      </c>
      <c r="EE16" s="218">
        <f t="shared" si="231"/>
        <v>155874.32</v>
      </c>
      <c r="EF16" s="218">
        <f t="shared" si="232"/>
        <v>155874.32</v>
      </c>
      <c r="EG16" s="218">
        <f t="shared" si="233"/>
        <v>155874.32</v>
      </c>
      <c r="EH16" s="218">
        <f t="shared" si="234"/>
        <v>155874.32</v>
      </c>
      <c r="EI16" s="218">
        <f t="shared" si="235"/>
        <v>155874.32</v>
      </c>
      <c r="EJ16" s="218">
        <f t="shared" si="236"/>
        <v>155874.32</v>
      </c>
      <c r="EK16" s="218">
        <f t="shared" si="237"/>
        <v>155874.32</v>
      </c>
      <c r="EL16" s="218">
        <f t="shared" si="238"/>
        <v>155874.32</v>
      </c>
      <c r="EM16" s="218">
        <f t="shared" si="239"/>
        <v>155874.32</v>
      </c>
      <c r="EN16" s="218">
        <f t="shared" si="240"/>
        <v>155874.32</v>
      </c>
      <c r="EO16" s="218">
        <f t="shared" si="241"/>
        <v>155874.32</v>
      </c>
      <c r="EP16" s="218">
        <f t="shared" si="242"/>
        <v>155874.32</v>
      </c>
      <c r="EQ16" s="218">
        <f t="shared" si="243"/>
        <v>155874.32</v>
      </c>
      <c r="ER16" s="218">
        <f t="shared" si="244"/>
        <v>155874.32</v>
      </c>
      <c r="ES16" s="218">
        <f t="shared" si="245"/>
        <v>155874.32</v>
      </c>
      <c r="ET16" s="218">
        <f t="shared" si="246"/>
        <v>155874.32</v>
      </c>
      <c r="EU16" s="218">
        <f t="shared" si="247"/>
        <v>155874.32</v>
      </c>
      <c r="EV16" s="218">
        <f t="shared" si="248"/>
        <v>155874.32</v>
      </c>
      <c r="EW16" s="218">
        <f t="shared" si="249"/>
        <v>155874.32</v>
      </c>
      <c r="EX16" s="218">
        <f t="shared" si="250"/>
        <v>155874.32</v>
      </c>
      <c r="EY16" s="218">
        <f t="shared" si="251"/>
        <v>155874.32</v>
      </c>
      <c r="EZ16" s="218">
        <f t="shared" si="252"/>
        <v>155874.32</v>
      </c>
      <c r="FA16" s="218">
        <f t="shared" si="253"/>
        <v>155874.32</v>
      </c>
      <c r="FB16" s="218">
        <f t="shared" si="254"/>
        <v>155874.32</v>
      </c>
      <c r="FC16" s="218">
        <f t="shared" si="255"/>
        <v>155874.32</v>
      </c>
      <c r="FD16" s="218">
        <f t="shared" si="256"/>
        <v>155874.32</v>
      </c>
      <c r="FE16" s="218">
        <f t="shared" si="257"/>
        <v>155874.32</v>
      </c>
      <c r="FF16" s="218">
        <f t="shared" si="258"/>
        <v>155874.32</v>
      </c>
      <c r="FG16" s="218">
        <f t="shared" si="259"/>
        <v>155874.32</v>
      </c>
      <c r="FH16" s="218">
        <f t="shared" si="260"/>
        <v>155874.32</v>
      </c>
      <c r="FI16" s="218">
        <f>+DIARIO!FD70</f>
        <v>0</v>
      </c>
      <c r="FJ16" s="218">
        <f>+DIARIO!FE70</f>
        <v>0</v>
      </c>
      <c r="FK16" s="218">
        <f>+DIARIO!FF70</f>
        <v>0</v>
      </c>
      <c r="FL16" s="218">
        <f>+DIARIO!FG70</f>
        <v>0</v>
      </c>
      <c r="FM16" s="218">
        <f>+DIARIO!FH70</f>
        <v>0</v>
      </c>
      <c r="FN16" s="218">
        <f>+DIARIO!FI70</f>
        <v>0</v>
      </c>
      <c r="FO16" s="218">
        <f>+DIARIO!FJ70</f>
        <v>0</v>
      </c>
      <c r="FP16" s="218">
        <f>+DIARIO!FK70</f>
        <v>0</v>
      </c>
      <c r="FQ16" s="218">
        <f>+DIARIO!FL70</f>
        <v>0</v>
      </c>
      <c r="FR16" s="218">
        <f>+DIARIO!FM70</f>
        <v>0</v>
      </c>
      <c r="FS16" s="218">
        <f>+DIARIO!FN70</f>
        <v>0</v>
      </c>
      <c r="FT16" s="218">
        <f>+DIARIO!FO70</f>
        <v>0</v>
      </c>
      <c r="FU16" s="218">
        <f>+DIARIO!FP70</f>
        <v>0</v>
      </c>
      <c r="FV16" s="218">
        <f>+DIARIO!FQ70</f>
        <v>0</v>
      </c>
      <c r="FW16" s="218">
        <f>+DIARIO!FR70</f>
        <v>0</v>
      </c>
      <c r="FX16" s="218">
        <f>+DIARIO!FS70</f>
        <v>0</v>
      </c>
      <c r="FY16" s="218">
        <f>+DIARIO!FT70</f>
        <v>0</v>
      </c>
      <c r="FZ16" s="218">
        <f>+DIARIO!FU70</f>
        <v>0</v>
      </c>
      <c r="GA16" s="218">
        <f>+DIARIO!FV70</f>
        <v>0</v>
      </c>
      <c r="GB16" s="218">
        <f>+DIARIO!FW70</f>
        <v>0</v>
      </c>
      <c r="GC16" s="218">
        <f>+DIARIO!FX70</f>
        <v>0</v>
      </c>
      <c r="GD16" s="218">
        <f>+DIARIO!FY70</f>
        <v>0</v>
      </c>
      <c r="GE16" s="218">
        <f>+DIARIO!FZ70</f>
        <v>0</v>
      </c>
      <c r="GF16" s="218">
        <f>+DIARIO!GA70</f>
        <v>0</v>
      </c>
      <c r="GG16" s="218">
        <f>+DIARIO!GB70</f>
        <v>0</v>
      </c>
      <c r="GH16" s="218">
        <f>+DIARIO!GC70</f>
        <v>0</v>
      </c>
      <c r="GI16" s="218">
        <f>+DIARIO!GD70</f>
        <v>0</v>
      </c>
      <c r="GJ16" s="218">
        <f>+DIARIO!GE70</f>
        <v>0</v>
      </c>
      <c r="GK16" s="218">
        <f>+DIARIO!GF70</f>
        <v>0</v>
      </c>
      <c r="GL16" s="218">
        <f>+DIARIO!GG70</f>
        <v>0</v>
      </c>
      <c r="GM16" s="218">
        <f>+DIARIO!GH70</f>
        <v>0</v>
      </c>
      <c r="GN16" s="218">
        <f>+DIARIO!GI70</f>
        <v>0</v>
      </c>
      <c r="GO16" s="218">
        <f>+DIARIO!GJ70</f>
        <v>0</v>
      </c>
      <c r="GP16" s="218">
        <f>+DIARIO!GK70</f>
        <v>0</v>
      </c>
      <c r="GQ16" s="218">
        <f>+DIARIO!GL70</f>
        <v>0</v>
      </c>
      <c r="GR16" s="218">
        <f>+DIARIO!GM70</f>
        <v>0</v>
      </c>
      <c r="GS16" s="218">
        <f>+DIARIO!GN70</f>
        <v>0</v>
      </c>
      <c r="GT16" s="218">
        <f>+DIARIO!GO70</f>
        <v>0</v>
      </c>
      <c r="GU16" s="218">
        <f>+DIARIO!GP70</f>
        <v>0</v>
      </c>
      <c r="GV16" s="218">
        <f>+DIARIO!GQ70</f>
        <v>0</v>
      </c>
      <c r="GW16" s="218">
        <f>+DIARIO!GR70</f>
        <v>0</v>
      </c>
      <c r="GX16" s="218">
        <f>+DIARIO!GS70</f>
        <v>0</v>
      </c>
      <c r="GY16" s="218">
        <f>+DIARIO!GT70</f>
        <v>0</v>
      </c>
      <c r="GZ16" s="218">
        <f>+DIARIO!GU70</f>
        <v>0</v>
      </c>
      <c r="HA16" s="218">
        <f>+DIARIO!GV70</f>
        <v>0</v>
      </c>
      <c r="HB16" s="218">
        <v>481066.31</v>
      </c>
      <c r="HC16" s="218">
        <f>+DIARIO!GX70</f>
        <v>0</v>
      </c>
      <c r="HD16" s="218">
        <f>+DIARIO!GY70</f>
        <v>0</v>
      </c>
      <c r="HE16" s="218">
        <f>+DIARIO!GZ70</f>
        <v>0</v>
      </c>
      <c r="HF16" s="218">
        <f>+DIARIO!HA70</f>
        <v>0</v>
      </c>
      <c r="HG16" s="218">
        <f>+DIARIO!HB70</f>
        <v>0</v>
      </c>
      <c r="HH16" s="218">
        <f>+DIARIO!HC70</f>
        <v>0</v>
      </c>
      <c r="HI16" s="218">
        <f>+DIARIO!HD70</f>
        <v>0</v>
      </c>
      <c r="HJ16" s="218">
        <f>+DIARIO!HE70</f>
        <v>0</v>
      </c>
      <c r="HK16" s="218">
        <f>+DIARIO!HF70</f>
        <v>0</v>
      </c>
      <c r="HL16" s="218">
        <f>+DIARIO!HG70</f>
        <v>0</v>
      </c>
      <c r="HM16" s="218">
        <f>+DIARIO!HH70</f>
        <v>0</v>
      </c>
      <c r="HN16" s="218">
        <f>+DIARIO!HI70</f>
        <v>0</v>
      </c>
      <c r="HO16" s="218">
        <f>+DIARIO!HJ70</f>
        <v>0</v>
      </c>
      <c r="HP16" s="218">
        <f>+DIARIO!HK70</f>
        <v>0</v>
      </c>
      <c r="HQ16" s="218">
        <f>+DIARIO!HL70</f>
        <v>0</v>
      </c>
      <c r="HR16" s="218">
        <f>+DIARIO!HM70</f>
        <v>0</v>
      </c>
      <c r="HS16" s="218">
        <f>+DIARIO!HN70</f>
        <v>0</v>
      </c>
      <c r="HT16" s="218">
        <f>+DIARIO!HO70</f>
        <v>0</v>
      </c>
      <c r="HU16" s="218">
        <f>+DIARIO!HP70</f>
        <v>0</v>
      </c>
      <c r="HV16" s="218">
        <f>+DIARIO!HQ70</f>
        <v>0</v>
      </c>
      <c r="HW16" s="218">
        <f>+DIARIO!HR70</f>
        <v>0</v>
      </c>
      <c r="HX16" s="218">
        <f>+DIARIO!HS70</f>
        <v>0</v>
      </c>
      <c r="HY16" s="218">
        <f>+DIARIO!HT70</f>
        <v>0</v>
      </c>
      <c r="HZ16" s="218">
        <f>+DIARIO!HU70</f>
        <v>0</v>
      </c>
      <c r="IA16" s="218">
        <f>+DIARIO!HV70</f>
        <v>0</v>
      </c>
      <c r="IB16" s="218">
        <f>+DIARIO!HW70</f>
        <v>0</v>
      </c>
      <c r="IC16" s="218">
        <f>+DIARIO!HX70</f>
        <v>0</v>
      </c>
      <c r="ID16" s="218">
        <f>+DIARIO!HY70</f>
        <v>0</v>
      </c>
      <c r="IE16" s="218">
        <f>+DIARIO!HZ70</f>
        <v>0</v>
      </c>
      <c r="IF16" s="218">
        <f>+DIARIO!IA70</f>
        <v>0</v>
      </c>
      <c r="IG16" s="218">
        <f>+DIARIO!IB70</f>
        <v>0</v>
      </c>
      <c r="IH16" s="218">
        <f>+DIARIO!IC70</f>
        <v>0</v>
      </c>
      <c r="II16" s="218">
        <f>+DIARIO!ID70</f>
        <v>0</v>
      </c>
      <c r="IJ16" s="218">
        <f>+DIARIO!IE70</f>
        <v>0</v>
      </c>
      <c r="IK16" s="218">
        <f>+DIARIO!IF70</f>
        <v>0</v>
      </c>
      <c r="IL16" s="218">
        <f>+DIARIO!IG70</f>
        <v>0</v>
      </c>
      <c r="IM16" s="218">
        <f>+DIARIO!IH70</f>
        <v>0</v>
      </c>
      <c r="IN16" s="218">
        <f>+DIARIO!II70</f>
        <v>0</v>
      </c>
      <c r="IO16" s="218">
        <f>+DIARIO!IJ70</f>
        <v>0</v>
      </c>
      <c r="IP16" s="218">
        <f>+DIARIO!IK70</f>
        <v>0</v>
      </c>
      <c r="IQ16" s="218">
        <f>+DIARIO!IL70</f>
        <v>0</v>
      </c>
      <c r="IR16" s="218">
        <f>+DIARIO!IM70</f>
        <v>0</v>
      </c>
      <c r="IS16" s="218">
        <f>+DIARIO!IN70</f>
        <v>0</v>
      </c>
      <c r="IT16" s="218">
        <f>+DIARIO!IO70</f>
        <v>0</v>
      </c>
      <c r="IU16" s="218">
        <f>+DIARIO!IP70</f>
        <v>0</v>
      </c>
      <c r="IV16" s="218">
        <f>+DIARIO!IQ70</f>
        <v>0</v>
      </c>
      <c r="IW16" s="218">
        <f>+DIARIO!IR70</f>
        <v>0</v>
      </c>
      <c r="IX16" s="218">
        <f>+DIARIO!IS70</f>
        <v>0</v>
      </c>
      <c r="IY16" s="218">
        <f>+DIARIO!IT70</f>
        <v>0</v>
      </c>
      <c r="IZ16" s="218">
        <f>+DIARIO!IU70</f>
        <v>0</v>
      </c>
      <c r="JA16" s="218">
        <f>+DIARIO!IV70</f>
        <v>0</v>
      </c>
      <c r="JB16" s="218">
        <f>+DIARIO!IW70</f>
        <v>0</v>
      </c>
      <c r="JC16" s="218">
        <f>+DIARIO!IX70</f>
        <v>0</v>
      </c>
      <c r="JD16" s="218">
        <f>+DIARIO!IY70</f>
        <v>0</v>
      </c>
      <c r="JE16" s="218">
        <f>+DIARIO!IZ70</f>
        <v>0</v>
      </c>
      <c r="JF16" s="218">
        <f>+DIARIO!JA70</f>
        <v>0</v>
      </c>
      <c r="JG16" s="218">
        <f>+DIARIO!JB70</f>
        <v>0</v>
      </c>
      <c r="JH16" s="218">
        <f>+DIARIO!JC70</f>
        <v>0</v>
      </c>
      <c r="JI16" s="218">
        <f>+DIARIO!JD70</f>
        <v>0</v>
      </c>
      <c r="JJ16" s="218">
        <f>+DIARIO!JE70</f>
        <v>0</v>
      </c>
      <c r="JK16" s="218">
        <f>+DIARIO!JF70</f>
        <v>0</v>
      </c>
      <c r="JL16" s="218">
        <f>+DIARIO!JG70</f>
        <v>0</v>
      </c>
      <c r="JM16" s="218">
        <f>+DIARIO!JH70</f>
        <v>0</v>
      </c>
      <c r="JN16" s="218">
        <f>+DIARIO!JI70</f>
        <v>0</v>
      </c>
      <c r="JO16" s="218">
        <f>+DIARIO!JJ70</f>
        <v>0</v>
      </c>
      <c r="JP16" s="218">
        <f>+DIARIO!JK70</f>
        <v>0</v>
      </c>
      <c r="JQ16" s="218">
        <f>+DIARIO!JL70</f>
        <v>0</v>
      </c>
      <c r="JR16" s="218">
        <f>+DIARIO!JM70</f>
        <v>0</v>
      </c>
      <c r="JS16" s="218">
        <f>+DIARIO!JN70</f>
        <v>0</v>
      </c>
      <c r="JT16" s="218">
        <f>+DIARIO!JO70</f>
        <v>0</v>
      </c>
      <c r="JU16" s="218">
        <f>+DIARIO!JP70</f>
        <v>0</v>
      </c>
      <c r="JV16" s="218">
        <f>+DIARIO!JQ70</f>
        <v>0</v>
      </c>
      <c r="JW16" s="218">
        <f>+DIARIO!JR70</f>
        <v>0</v>
      </c>
      <c r="JX16" s="218">
        <f>+DIARIO!JS70</f>
        <v>0</v>
      </c>
      <c r="JY16" s="218">
        <f>+DIARIO!JT70</f>
        <v>0</v>
      </c>
      <c r="JZ16" s="218">
        <f>+DIARIO!JU70</f>
        <v>0</v>
      </c>
      <c r="KA16" s="218">
        <f>+DIARIO!JV70</f>
        <v>0</v>
      </c>
      <c r="KB16" s="218">
        <f>+DIARIO!JW70</f>
        <v>0</v>
      </c>
      <c r="KC16" s="218">
        <f>+DIARIO!JX70</f>
        <v>0</v>
      </c>
      <c r="KD16" s="218">
        <f>+DIARIO!JY70</f>
        <v>0</v>
      </c>
      <c r="KE16" s="218">
        <f>+DIARIO!JZ70</f>
        <v>0</v>
      </c>
      <c r="KF16" s="218">
        <f>+DIARIO!KA70</f>
        <v>0</v>
      </c>
      <c r="KG16" s="218">
        <f>+DIARIO!KB70</f>
        <v>0</v>
      </c>
      <c r="KH16" s="218">
        <f>+DIARIO!KC70</f>
        <v>0</v>
      </c>
      <c r="KI16" s="218">
        <f>+DIARIO!KD70</f>
        <v>0</v>
      </c>
      <c r="KJ16" s="218">
        <f>+DIARIO!KE70</f>
        <v>0</v>
      </c>
      <c r="KK16" s="218">
        <f>+DIARIO!KF70</f>
        <v>0</v>
      </c>
      <c r="KL16" s="218">
        <f>+DIARIO!KG70</f>
        <v>0</v>
      </c>
      <c r="KM16" s="218">
        <f>+DIARIO!KH70</f>
        <v>0</v>
      </c>
      <c r="KN16" s="218">
        <f>+DIARIO!KI70</f>
        <v>0</v>
      </c>
      <c r="KO16" s="218">
        <f>+DIARIO!KJ70</f>
        <v>0</v>
      </c>
      <c r="KP16" s="218">
        <f>+DIARIO!KK70</f>
        <v>0</v>
      </c>
      <c r="KQ16" s="218">
        <f>+DIARIO!KL70</f>
        <v>0</v>
      </c>
      <c r="KR16" s="218">
        <f>+DIARIO!KM70</f>
        <v>0</v>
      </c>
      <c r="KS16" s="218">
        <f>+DIARIO!KN70</f>
        <v>0</v>
      </c>
      <c r="KT16" s="218">
        <f>+DIARIO!KO70</f>
        <v>0</v>
      </c>
      <c r="KU16" s="218">
        <f>+DIARIO!KP70</f>
        <v>0</v>
      </c>
      <c r="KV16" s="218">
        <f>+DIARIO!KQ70</f>
        <v>0</v>
      </c>
      <c r="KW16" s="218">
        <f>+DIARIO!KR70</f>
        <v>0</v>
      </c>
      <c r="KX16" s="218">
        <f>+DIARIO!KS70</f>
        <v>0</v>
      </c>
      <c r="KY16" s="218">
        <f>+DIARIO!KT70</f>
        <v>0</v>
      </c>
      <c r="KZ16" s="218">
        <f>+DIARIO!KU70</f>
        <v>0</v>
      </c>
      <c r="LA16" s="218">
        <f>+DIARIO!KV70</f>
        <v>0</v>
      </c>
      <c r="LB16" s="218">
        <f>+DIARIO!KW70</f>
        <v>0</v>
      </c>
      <c r="LC16" s="218">
        <f>+DIARIO!KX70</f>
        <v>0</v>
      </c>
      <c r="LD16" s="218">
        <f>+DIARIO!KY70</f>
        <v>0</v>
      </c>
      <c r="LE16" s="218">
        <f>+DIARIO!KZ70</f>
        <v>0</v>
      </c>
      <c r="LF16" s="218">
        <f>+DIARIO!LA70</f>
        <v>0</v>
      </c>
      <c r="LG16" s="218">
        <f>+DIARIO!LB70</f>
        <v>0</v>
      </c>
      <c r="LH16" s="218">
        <f>+DIARIO!LC70</f>
        <v>0</v>
      </c>
      <c r="LI16" s="218">
        <f>+DIARIO!LD70</f>
        <v>0</v>
      </c>
      <c r="LJ16" s="218">
        <f>+DIARIO!LE70</f>
        <v>0</v>
      </c>
      <c r="LK16" s="218">
        <f>+DIARIO!LF70</f>
        <v>0</v>
      </c>
      <c r="LL16" s="218">
        <f>+DIARIO!LG70</f>
        <v>0</v>
      </c>
      <c r="LM16" s="218">
        <f>+DIARIO!LH70</f>
        <v>0</v>
      </c>
      <c r="LN16" s="218">
        <f>+DIARIO!LI70</f>
        <v>0</v>
      </c>
      <c r="LO16" s="218">
        <f>+DIARIO!LJ70</f>
        <v>0</v>
      </c>
      <c r="LP16" s="218">
        <f>+DIARIO!LK70</f>
        <v>0</v>
      </c>
      <c r="LQ16" s="218">
        <f>+DIARIO!LL70</f>
        <v>0</v>
      </c>
      <c r="LR16" s="218">
        <f>+DIARIO!LM70</f>
        <v>0</v>
      </c>
      <c r="LS16" s="218">
        <f>+DIARIO!LN70</f>
        <v>0</v>
      </c>
      <c r="LT16" s="218">
        <f>+DIARIO!LO70</f>
        <v>0</v>
      </c>
      <c r="LU16" s="218">
        <f>+DIARIO!LP70</f>
        <v>0</v>
      </c>
      <c r="LV16" s="218">
        <f>+DIARIO!LQ70</f>
        <v>0</v>
      </c>
      <c r="LW16" s="218">
        <f>+DIARIO!LR70</f>
        <v>0</v>
      </c>
      <c r="LX16" s="218">
        <f>+DIARIO!LS70</f>
        <v>0</v>
      </c>
      <c r="LY16" s="218">
        <f>+DIARIO!LT70</f>
        <v>0</v>
      </c>
      <c r="LZ16" s="218">
        <f>+DIARIO!LU70</f>
        <v>0</v>
      </c>
      <c r="MA16" s="218">
        <f>+DIARIO!LV70</f>
        <v>0</v>
      </c>
      <c r="MB16" s="218">
        <f>+DIARIO!LW70</f>
        <v>0</v>
      </c>
      <c r="MC16" s="218">
        <f>+DIARIO!LX70</f>
        <v>0</v>
      </c>
      <c r="MD16" s="218">
        <f>+DIARIO!LY70</f>
        <v>0</v>
      </c>
      <c r="ME16" s="218">
        <f>+DIARIO!LZ70</f>
        <v>0</v>
      </c>
      <c r="MF16" s="218">
        <f>+DIARIO!MA70</f>
        <v>0</v>
      </c>
      <c r="MG16" s="218">
        <f>+DIARIO!MB70</f>
        <v>0</v>
      </c>
      <c r="MH16" s="218">
        <f>+DIARIO!MC70</f>
        <v>0</v>
      </c>
      <c r="MI16" s="218">
        <f>+DIARIO!MD70</f>
        <v>0</v>
      </c>
      <c r="MJ16" s="218">
        <f>+DIARIO!ME70</f>
        <v>0</v>
      </c>
      <c r="MK16" s="218">
        <f>+DIARIO!MF70</f>
        <v>0</v>
      </c>
      <c r="ML16" s="218">
        <f>+DIARIO!MG70</f>
        <v>0</v>
      </c>
      <c r="MM16" s="218">
        <f>+DIARIO!MH70</f>
        <v>0</v>
      </c>
      <c r="MN16" s="218">
        <f>+DIARIO!MI70</f>
        <v>0</v>
      </c>
      <c r="MO16" s="218">
        <f>+DIARIO!MJ70</f>
        <v>0</v>
      </c>
      <c r="MP16" s="218">
        <f>+DIARIO!MK70</f>
        <v>0</v>
      </c>
      <c r="MQ16" s="218">
        <f>+DIARIO!ML70</f>
        <v>0</v>
      </c>
      <c r="MR16" s="218">
        <f>+DIARIO!MM70</f>
        <v>0</v>
      </c>
      <c r="MS16" s="218">
        <f>+DIARIO!MN70</f>
        <v>0</v>
      </c>
      <c r="MT16" s="218">
        <f>+DIARIO!MO70</f>
        <v>0</v>
      </c>
      <c r="MU16" s="218">
        <f>+DIARIO!MP70</f>
        <v>0</v>
      </c>
      <c r="MV16" s="218">
        <f>+DIARIO!MQ70</f>
        <v>0</v>
      </c>
      <c r="MW16" s="218">
        <f>+DIARIO!MR70</f>
        <v>0</v>
      </c>
      <c r="MX16" s="218">
        <f>+DIARIO!MS70</f>
        <v>0</v>
      </c>
      <c r="MY16" s="218">
        <f>+DIARIO!MT70</f>
        <v>0</v>
      </c>
      <c r="MZ16" s="218">
        <f>+DIARIO!MU70</f>
        <v>0</v>
      </c>
      <c r="NA16" s="218">
        <f>+DIARIO!MV70</f>
        <v>0</v>
      </c>
      <c r="NB16" s="218">
        <f>+DIARIO!MW70</f>
        <v>0</v>
      </c>
      <c r="NC16" s="218">
        <f>+DIARIO!MX70</f>
        <v>0</v>
      </c>
      <c r="ND16" s="218">
        <f>+DIARIO!MY70</f>
        <v>0</v>
      </c>
      <c r="NE16" s="218">
        <f>+DIARIO!MZ70</f>
        <v>0</v>
      </c>
      <c r="NF16" s="218">
        <f>+DIARIO!NA70</f>
        <v>0</v>
      </c>
    </row>
    <row r="17" spans="1:375">
      <c r="A17" s="447" t="s">
        <v>291</v>
      </c>
      <c r="B17" s="447"/>
      <c r="C17" s="213"/>
      <c r="D17" s="213"/>
      <c r="E17" s="214"/>
      <c r="F17" s="215"/>
      <c r="G17" s="215"/>
      <c r="H17" s="215"/>
      <c r="I17" s="215"/>
      <c r="J17" s="215"/>
      <c r="K17" s="215"/>
      <c r="L17" s="215"/>
      <c r="M17" s="215"/>
      <c r="N17" s="215"/>
      <c r="O17" s="215"/>
      <c r="P17" s="215"/>
      <c r="Q17" s="215"/>
      <c r="R17" s="215"/>
      <c r="S17" s="215"/>
      <c r="T17" s="215"/>
      <c r="U17" s="215"/>
      <c r="V17" s="215"/>
      <c r="W17" s="215"/>
      <c r="X17" s="215"/>
      <c r="Y17" s="215"/>
      <c r="Z17" s="215"/>
      <c r="AA17" s="215"/>
      <c r="AB17" s="215"/>
      <c r="AC17" s="215"/>
      <c r="AD17" s="215"/>
      <c r="AE17" s="215"/>
      <c r="AF17" s="215"/>
      <c r="AG17" s="215"/>
      <c r="AH17" s="215"/>
      <c r="AI17" s="215"/>
      <c r="AJ17" s="215"/>
      <c r="AK17" s="215"/>
      <c r="AL17" s="215"/>
      <c r="AM17" s="215"/>
      <c r="AN17" s="215"/>
      <c r="AO17" s="215"/>
      <c r="AP17" s="215"/>
      <c r="AQ17" s="215"/>
      <c r="AR17" s="215"/>
      <c r="AS17" s="215"/>
      <c r="AT17" s="215"/>
      <c r="AU17" s="215"/>
      <c r="AV17" s="215"/>
      <c r="AW17" s="215"/>
      <c r="AX17" s="215"/>
      <c r="AY17" s="215"/>
      <c r="AZ17" s="215"/>
      <c r="BA17" s="215"/>
      <c r="BB17" s="215"/>
      <c r="BC17" s="215"/>
      <c r="BD17" s="215"/>
      <c r="BE17" s="215"/>
      <c r="BF17" s="215"/>
      <c r="BG17" s="215"/>
      <c r="BH17" s="215"/>
      <c r="BI17" s="215"/>
      <c r="BJ17" s="215"/>
      <c r="BK17" s="215"/>
      <c r="BL17" s="215"/>
      <c r="BM17" s="215"/>
      <c r="BN17" s="215"/>
      <c r="BO17" s="215"/>
      <c r="BP17" s="215"/>
      <c r="BQ17" s="215"/>
      <c r="BR17" s="215"/>
      <c r="BS17" s="215"/>
      <c r="BT17" s="215"/>
      <c r="BU17" s="215"/>
      <c r="BV17" s="215"/>
      <c r="BW17" s="215"/>
      <c r="BX17" s="215"/>
      <c r="BY17" s="215"/>
      <c r="BZ17" s="215"/>
      <c r="CA17" s="215"/>
      <c r="CB17" s="215"/>
      <c r="CC17" s="215"/>
      <c r="CD17" s="215"/>
      <c r="CE17" s="215"/>
      <c r="CF17" s="215"/>
      <c r="CG17" s="215"/>
      <c r="CH17" s="215"/>
      <c r="CI17" s="215"/>
      <c r="CJ17" s="215"/>
      <c r="CK17" s="215"/>
      <c r="CL17" s="215"/>
      <c r="CM17" s="215"/>
      <c r="CN17" s="215"/>
      <c r="CO17" s="215"/>
      <c r="CP17" s="215"/>
      <c r="CQ17" s="215"/>
      <c r="CR17" s="215"/>
      <c r="CS17" s="215"/>
      <c r="CT17" s="215"/>
      <c r="CU17" s="215"/>
      <c r="CV17" s="215"/>
      <c r="CW17" s="215"/>
      <c r="CX17" s="215"/>
      <c r="CY17" s="215"/>
      <c r="CZ17" s="215"/>
      <c r="DA17" s="215"/>
      <c r="DB17" s="215"/>
      <c r="DC17" s="215"/>
      <c r="DD17" s="215"/>
      <c r="DE17" s="215"/>
      <c r="DF17" s="215"/>
      <c r="DG17" s="215"/>
      <c r="DH17" s="215"/>
      <c r="DI17" s="215"/>
      <c r="DJ17" s="215"/>
      <c r="DK17" s="215"/>
      <c r="DL17" s="215"/>
      <c r="DM17" s="215"/>
      <c r="DN17" s="215"/>
      <c r="DO17" s="215"/>
      <c r="DP17" s="215"/>
      <c r="DQ17" s="215"/>
      <c r="DR17" s="215"/>
      <c r="DS17" s="215"/>
      <c r="DT17" s="215"/>
      <c r="DU17" s="215"/>
      <c r="DV17" s="215"/>
      <c r="DW17" s="215"/>
      <c r="DX17" s="215"/>
      <c r="DY17" s="215"/>
      <c r="DZ17" s="215"/>
      <c r="EA17" s="215"/>
      <c r="EB17" s="215"/>
      <c r="EC17" s="215"/>
      <c r="ED17" s="215"/>
      <c r="EE17" s="215"/>
      <c r="EF17" s="215"/>
      <c r="EG17" s="215"/>
      <c r="EH17" s="215"/>
      <c r="EI17" s="215"/>
      <c r="EJ17" s="215"/>
      <c r="EK17" s="215"/>
      <c r="EL17" s="215"/>
      <c r="EM17" s="215"/>
      <c r="EN17" s="215"/>
      <c r="EO17" s="215"/>
      <c r="EP17" s="215"/>
      <c r="EQ17" s="215"/>
      <c r="ER17" s="215"/>
      <c r="ES17" s="215"/>
      <c r="ET17" s="215"/>
      <c r="EU17" s="215"/>
      <c r="EV17" s="215"/>
      <c r="EW17" s="215"/>
      <c r="EX17" s="215"/>
      <c r="EY17" s="215"/>
      <c r="EZ17" s="215"/>
      <c r="FA17" s="215"/>
      <c r="FB17" s="215"/>
      <c r="FC17" s="215"/>
      <c r="FD17" s="215"/>
      <c r="FE17" s="215"/>
      <c r="FF17" s="215"/>
      <c r="FG17" s="215"/>
      <c r="FH17" s="215"/>
      <c r="FI17" s="215"/>
      <c r="FJ17" s="215"/>
      <c r="FK17" s="215"/>
      <c r="FL17" s="215"/>
      <c r="FM17" s="215"/>
      <c r="FN17" s="215"/>
      <c r="FO17" s="215"/>
      <c r="FP17" s="215"/>
      <c r="FQ17" s="215"/>
      <c r="FR17" s="215"/>
      <c r="FS17" s="215"/>
      <c r="FT17" s="215"/>
      <c r="FU17" s="215"/>
      <c r="FV17" s="215"/>
      <c r="FW17" s="215"/>
      <c r="FX17" s="215"/>
      <c r="FY17" s="215"/>
      <c r="FZ17" s="215"/>
      <c r="GA17" s="215"/>
      <c r="GB17" s="215"/>
      <c r="GC17" s="215"/>
      <c r="GD17" s="215"/>
      <c r="GE17" s="215"/>
      <c r="GF17" s="215"/>
      <c r="GG17" s="215"/>
      <c r="GH17" s="215"/>
      <c r="GI17" s="215"/>
      <c r="GJ17" s="215"/>
      <c r="GK17" s="215"/>
      <c r="GL17" s="215"/>
      <c r="GM17" s="215"/>
      <c r="GN17" s="215"/>
      <c r="GO17" s="215"/>
      <c r="GP17" s="215"/>
      <c r="GQ17" s="215"/>
      <c r="GR17" s="215"/>
      <c r="GS17" s="215"/>
      <c r="GT17" s="215"/>
      <c r="GU17" s="215"/>
      <c r="GV17" s="215"/>
      <c r="GW17" s="215"/>
      <c r="GX17" s="215"/>
      <c r="GY17" s="215"/>
      <c r="GZ17" s="215"/>
      <c r="HA17" s="215"/>
      <c r="HB17" s="215"/>
      <c r="HC17" s="215"/>
      <c r="HD17" s="215"/>
      <c r="HE17" s="215"/>
      <c r="HF17" s="215"/>
      <c r="HG17" s="215"/>
      <c r="HH17" s="215"/>
      <c r="HI17" s="215"/>
      <c r="HJ17" s="215"/>
      <c r="HK17" s="215"/>
      <c r="HL17" s="215"/>
      <c r="HM17" s="215"/>
      <c r="HN17" s="215"/>
      <c r="HO17" s="215"/>
      <c r="HP17" s="215"/>
      <c r="HQ17" s="215"/>
      <c r="HR17" s="215"/>
      <c r="HS17" s="215"/>
      <c r="HT17" s="215"/>
      <c r="HU17" s="215"/>
      <c r="HV17" s="215"/>
      <c r="HW17" s="215"/>
      <c r="HX17" s="215"/>
      <c r="HY17" s="215"/>
      <c r="HZ17" s="215"/>
      <c r="IA17" s="215"/>
      <c r="IB17" s="215"/>
      <c r="IC17" s="215"/>
      <c r="ID17" s="215"/>
      <c r="IE17" s="215"/>
      <c r="IF17" s="215"/>
      <c r="IG17" s="215"/>
      <c r="IH17" s="215"/>
      <c r="II17" s="215"/>
      <c r="IJ17" s="215"/>
      <c r="IK17" s="215"/>
      <c r="IL17" s="215"/>
      <c r="IM17" s="215"/>
      <c r="IN17" s="215"/>
      <c r="IO17" s="215"/>
      <c r="IP17" s="215"/>
      <c r="IQ17" s="215"/>
      <c r="IR17" s="215"/>
      <c r="IS17" s="215"/>
      <c r="IT17" s="215"/>
      <c r="IU17" s="215"/>
      <c r="IV17" s="215"/>
      <c r="IW17" s="215"/>
      <c r="IX17" s="215"/>
      <c r="IY17" s="215"/>
      <c r="IZ17" s="215"/>
      <c r="JA17" s="215"/>
      <c r="JB17" s="215"/>
      <c r="JC17" s="215"/>
      <c r="JD17" s="215"/>
      <c r="JE17" s="215"/>
      <c r="JF17" s="215"/>
      <c r="JG17" s="215"/>
      <c r="JH17" s="215"/>
      <c r="JI17" s="215"/>
      <c r="JJ17" s="215"/>
      <c r="JK17" s="215"/>
      <c r="JL17" s="215"/>
      <c r="JM17" s="215"/>
      <c r="JN17" s="215"/>
      <c r="JO17" s="215"/>
      <c r="JP17" s="215"/>
      <c r="JQ17" s="215"/>
      <c r="JR17" s="215"/>
      <c r="JS17" s="215"/>
      <c r="JT17" s="215"/>
      <c r="JU17" s="215"/>
      <c r="JV17" s="215"/>
      <c r="JW17" s="215"/>
      <c r="JX17" s="215"/>
      <c r="JY17" s="215"/>
      <c r="JZ17" s="215"/>
      <c r="KA17" s="215"/>
      <c r="KB17" s="215"/>
      <c r="KC17" s="215"/>
      <c r="KD17" s="215"/>
      <c r="KE17" s="215"/>
      <c r="KF17" s="215"/>
      <c r="KG17" s="215"/>
      <c r="KH17" s="215"/>
      <c r="KI17" s="215"/>
      <c r="KJ17" s="215"/>
      <c r="KK17" s="215"/>
      <c r="KL17" s="215"/>
      <c r="KM17" s="215"/>
      <c r="KN17" s="215"/>
      <c r="KO17" s="215"/>
      <c r="KP17" s="215"/>
      <c r="KQ17" s="215"/>
      <c r="KR17" s="215"/>
      <c r="KS17" s="215"/>
      <c r="KT17" s="215"/>
      <c r="KU17" s="215"/>
      <c r="KV17" s="215"/>
      <c r="KW17" s="215"/>
      <c r="KX17" s="215"/>
      <c r="KY17" s="215"/>
      <c r="KZ17" s="215"/>
      <c r="LA17" s="215"/>
      <c r="LB17" s="215"/>
      <c r="LC17" s="215"/>
      <c r="LD17" s="215"/>
      <c r="LE17" s="215"/>
      <c r="LF17" s="215"/>
      <c r="LG17" s="215"/>
      <c r="LH17" s="215"/>
      <c r="LI17" s="215"/>
      <c r="LJ17" s="215"/>
      <c r="LK17" s="215"/>
      <c r="LL17" s="215"/>
      <c r="LM17" s="215"/>
      <c r="LN17" s="215"/>
      <c r="LO17" s="215"/>
      <c r="LP17" s="215"/>
      <c r="LQ17" s="215"/>
      <c r="LR17" s="215"/>
      <c r="LS17" s="215"/>
      <c r="LT17" s="215"/>
      <c r="LU17" s="215"/>
      <c r="LV17" s="215"/>
      <c r="LW17" s="215"/>
      <c r="LX17" s="215"/>
      <c r="LY17" s="215"/>
      <c r="LZ17" s="215"/>
      <c r="MA17" s="215"/>
      <c r="MB17" s="215"/>
      <c r="MC17" s="215"/>
      <c r="MD17" s="215"/>
      <c r="ME17" s="215"/>
      <c r="MF17" s="215"/>
      <c r="MG17" s="215"/>
      <c r="MH17" s="215"/>
      <c r="MI17" s="215"/>
      <c r="MJ17" s="215"/>
      <c r="MK17" s="215"/>
      <c r="ML17" s="215"/>
      <c r="MM17" s="215"/>
      <c r="MN17" s="215"/>
      <c r="MO17" s="215"/>
      <c r="MP17" s="215"/>
      <c r="MQ17" s="215"/>
      <c r="MR17" s="215"/>
      <c r="MS17" s="215"/>
      <c r="MT17" s="215"/>
      <c r="MU17" s="215"/>
      <c r="MV17" s="215"/>
      <c r="MW17" s="215"/>
      <c r="MX17" s="215"/>
      <c r="MY17" s="215"/>
      <c r="MZ17" s="215"/>
      <c r="NA17" s="215"/>
      <c r="NB17" s="215"/>
      <c r="NC17" s="215"/>
      <c r="ND17" s="215"/>
      <c r="NE17" s="215"/>
      <c r="NF17" s="215"/>
    </row>
    <row r="18" spans="1:375">
      <c r="A18" s="176" t="s">
        <v>317</v>
      </c>
      <c r="B18" s="177" t="str">
        <f>REPLACE(MID(A18,1,8),3,1,0)</f>
        <v>11030103</v>
      </c>
      <c r="C18" s="216" t="s">
        <v>364</v>
      </c>
      <c r="D18" s="217" t="s">
        <v>53</v>
      </c>
      <c r="E18" s="218">
        <v>3835148.34</v>
      </c>
      <c r="F18" s="218">
        <v>3835148.34</v>
      </c>
      <c r="G18" s="218">
        <v>3835148.34</v>
      </c>
      <c r="H18" s="218">
        <v>3835148.34</v>
      </c>
      <c r="I18" s="218">
        <v>3835148.34</v>
      </c>
      <c r="J18" s="218">
        <v>3835148.34</v>
      </c>
      <c r="K18" s="218">
        <v>3835148.34</v>
      </c>
      <c r="L18" s="218">
        <v>3835148.34</v>
      </c>
      <c r="M18" s="218">
        <v>3835148.34</v>
      </c>
      <c r="N18" s="218">
        <v>3835148.34</v>
      </c>
      <c r="O18" s="218">
        <v>3835148.34</v>
      </c>
      <c r="P18" s="218">
        <v>3835148.34</v>
      </c>
      <c r="Q18" s="218">
        <v>3835148.34</v>
      </c>
      <c r="R18" s="218">
        <v>3835148.34</v>
      </c>
      <c r="S18" s="218">
        <v>3835148.34</v>
      </c>
      <c r="T18" s="218">
        <v>3835148.34</v>
      </c>
      <c r="U18" s="218">
        <v>3835148.34</v>
      </c>
      <c r="V18" s="218">
        <v>3835148.34</v>
      </c>
      <c r="W18" s="218">
        <v>3835148.34</v>
      </c>
      <c r="X18" s="218">
        <v>3835148.34</v>
      </c>
      <c r="Y18" s="218">
        <v>3835148.34</v>
      </c>
      <c r="Z18" s="218">
        <v>3835148.34</v>
      </c>
      <c r="AA18" s="218">
        <v>3835148.34</v>
      </c>
      <c r="AB18" s="218">
        <v>3835148.34</v>
      </c>
      <c r="AC18" s="218">
        <v>3835148.34</v>
      </c>
      <c r="AD18" s="218">
        <v>3835148.34</v>
      </c>
      <c r="AE18" s="218">
        <v>3835148.34</v>
      </c>
      <c r="AF18" s="218">
        <v>3835148.34</v>
      </c>
      <c r="AG18" s="218">
        <v>3835148.34</v>
      </c>
      <c r="AH18" s="218">
        <v>3835148.34</v>
      </c>
      <c r="AI18" s="218">
        <v>3835148.34</v>
      </c>
      <c r="AJ18" s="218">
        <f>+Posición!$B$106+Posición!$B$115+Posición!$B$124+Posición!$B$133</f>
        <v>0</v>
      </c>
      <c r="AK18" s="218">
        <f>+Posición!$B$106+Posición!$B$115+Posición!$B$124+Posición!$B$133</f>
        <v>0</v>
      </c>
      <c r="AL18" s="218">
        <f>+Posición!$B$106+Posición!$B$115+Posición!$B$124+Posición!$B$133</f>
        <v>0</v>
      </c>
      <c r="AM18" s="218">
        <f>+Posición!$B$106+Posición!$B$115+Posición!$B$124+Posición!$B$133</f>
        <v>0</v>
      </c>
      <c r="AN18" s="218">
        <f>+Posición!$B$106+Posición!$B$115+Posición!$B$124+Posición!$B$133</f>
        <v>0</v>
      </c>
      <c r="AO18" s="218">
        <f>+Posición!$B$106+Posición!$B$115+Posición!$B$124+Posición!$B$133</f>
        <v>0</v>
      </c>
      <c r="AP18" s="218">
        <f>+Posición!$B$106+Posición!$B$115+Posición!$B$124+Posición!$B$133</f>
        <v>0</v>
      </c>
      <c r="AQ18" s="218">
        <f>+Posición!$B$106+Posición!$B$115+Posición!$B$124+Posición!$B$133</f>
        <v>0</v>
      </c>
      <c r="AR18" s="218">
        <f>+Posición!$B$106+Posición!$B$115+Posición!$B$124+Posición!$B$133</f>
        <v>0</v>
      </c>
      <c r="AS18" s="218">
        <f>+Posición!$B$106+Posición!$B$115+Posición!$B$124+Posición!$B$133</f>
        <v>0</v>
      </c>
      <c r="AT18" s="218">
        <f>+Posición!$B$106+Posición!$B$115+Posición!$B$124+Posición!$B$133</f>
        <v>0</v>
      </c>
      <c r="AU18" s="218">
        <f>+Posición!$B$106+Posición!$B$115+Posición!$B$124+Posición!$B$133</f>
        <v>0</v>
      </c>
      <c r="AV18" s="218">
        <f>+Posición!$B$106+Posición!$B$115+Posición!$B$124+Posición!$B$133</f>
        <v>0</v>
      </c>
      <c r="AW18" s="218">
        <f>+Posición!$B$106+Posición!$B$115+Posición!$B$124+Posición!$B$133</f>
        <v>0</v>
      </c>
      <c r="AX18" s="218">
        <f>+Posición!$B$106+Posición!$B$115+Posición!$B$124+Posición!$B$133</f>
        <v>0</v>
      </c>
      <c r="AY18" s="218">
        <f>+Posición!$B$106+Posición!$B$115+Posición!$B$124+Posición!$B$133</f>
        <v>0</v>
      </c>
      <c r="AZ18" s="218">
        <f>+Posición!$B$106+Posición!$B$115+Posición!$B$124+Posición!$B$133</f>
        <v>0</v>
      </c>
      <c r="BA18" s="218">
        <f>+Posición!$B$106+Posición!$B$115+Posición!$B$124+Posición!$B$133</f>
        <v>0</v>
      </c>
      <c r="BB18" s="218">
        <f>+Posición!$B$106+Posición!$B$115+Posición!$B$124+Posición!$B$133</f>
        <v>0</v>
      </c>
      <c r="BC18" s="218">
        <f>+Posición!$B$106+Posición!$B$115+Posición!$B$124+Posición!$B$133</f>
        <v>0</v>
      </c>
      <c r="BD18" s="218">
        <f>+Posición!$B$106+Posición!$B$115+Posición!$B$124+Posición!$B$133</f>
        <v>0</v>
      </c>
      <c r="BE18" s="218">
        <f>+Posición!$B$106+Posición!$B$115+Posición!$B$124+Posición!$B$133</f>
        <v>0</v>
      </c>
      <c r="BF18" s="218">
        <f>+Posición!$B$106+Posición!$B$115+Posición!$B$124+Posición!$B$133</f>
        <v>0</v>
      </c>
      <c r="BG18" s="218">
        <f>+Posición!$B$106+Posición!$B$115+Posición!$B$124+Posición!$B$133</f>
        <v>0</v>
      </c>
      <c r="BH18" s="218">
        <f>+Posición!$B$106+Posición!$B$115+Posición!$B$124+Posición!$B$133</f>
        <v>0</v>
      </c>
      <c r="BI18" s="218">
        <f>+Posición!$B$106+Posición!$B$115+Posición!$B$124+Posición!$B$133</f>
        <v>0</v>
      </c>
      <c r="BJ18" s="218">
        <f>+Posición!$B$106+Posición!$B$115+Posición!$B$124+Posición!$B$133</f>
        <v>0</v>
      </c>
      <c r="BK18" s="218">
        <f>+Posición!$B$106+Posición!$B$115+Posición!$B$124+Posición!$B$133</f>
        <v>0</v>
      </c>
      <c r="BL18" s="218">
        <f>+Posición!$B$106+Posición!$B$115+Posición!$B$124+Posición!$B$133</f>
        <v>0</v>
      </c>
      <c r="BM18" s="218">
        <f>+Posición!$B$106+Posición!$B$115+Posición!$B$124+Posición!$B$133</f>
        <v>0</v>
      </c>
      <c r="BN18" s="218">
        <f>+Posición!$B$106+Posición!$B$115+Posición!$B$124+Posición!$B$133</f>
        <v>0</v>
      </c>
      <c r="BO18" s="218">
        <f>+Posición!$B$106+Posición!$B$115+Posición!$B$124+Posición!$B$133</f>
        <v>0</v>
      </c>
      <c r="BP18" s="218">
        <f>+Posición!$B$106+Posición!$B$115+Posición!$B$124+Posición!$B$133</f>
        <v>0</v>
      </c>
      <c r="BQ18" s="218">
        <f>+Posición!$B$106+Posición!$B$115+Posición!$B$124+Posición!$B$133</f>
        <v>0</v>
      </c>
      <c r="BR18" s="218">
        <f>+Posición!$B$106+Posición!$B$115+Posición!$B$124+Posición!$B$133</f>
        <v>0</v>
      </c>
      <c r="BS18" s="218">
        <f>+Posición!$B$106+Posición!$B$115+Posición!$B$124+Posición!$B$133</f>
        <v>0</v>
      </c>
      <c r="BT18" s="218">
        <f>+Posición!$B$106+Posición!$B$115+Posición!$B$124+Posición!$B$133</f>
        <v>0</v>
      </c>
      <c r="BU18" s="218">
        <f>+Posición!$B$106+Posición!$B$115+Posición!$B$124+Posición!$B$133</f>
        <v>0</v>
      </c>
      <c r="BV18" s="218">
        <f>+Posición!$B$106+Posición!$B$115+Posición!$B$124+Posición!$B$133</f>
        <v>0</v>
      </c>
      <c r="BW18" s="218">
        <f>+Posición!$B$106+Posición!$B$115+Posición!$B$124+Posición!$B$133</f>
        <v>0</v>
      </c>
      <c r="BX18" s="218">
        <f>+Posición!$B$106+Posición!$B$115+Posición!$B$124+Posición!$B$133</f>
        <v>0</v>
      </c>
      <c r="BY18" s="218">
        <f>+Posición!$B$106+Posición!$B$115+Posición!$B$124+Posición!$B$133</f>
        <v>0</v>
      </c>
      <c r="BZ18" s="218">
        <f>+Posición!$B$106+Posición!$B$115+Posición!$B$124+Posición!$B$133</f>
        <v>0</v>
      </c>
      <c r="CA18" s="218">
        <f>+Posición!$B$106+Posición!$B$115+Posición!$B$124+Posición!$B$133</f>
        <v>0</v>
      </c>
      <c r="CB18" s="218">
        <f>+Posición!$B$106+Posición!$B$115+Posición!$B$124+Posición!$B$133</f>
        <v>0</v>
      </c>
      <c r="CC18" s="218">
        <f>+Posición!$B$106+Posición!$B$115+Posición!$B$124+Posición!$B$133</f>
        <v>0</v>
      </c>
      <c r="CD18" s="218">
        <f>+Posición!$B$106+Posición!$B$115+Posición!$B$124+Posición!$B$133</f>
        <v>0</v>
      </c>
      <c r="CE18" s="218">
        <f>+Posición!$B$106+Posición!$B$115+Posición!$B$124+Posición!$B$133</f>
        <v>0</v>
      </c>
      <c r="CF18" s="218">
        <f>+Posición!$B$106+Posición!$B$115+Posición!$B$124+Posición!$B$133</f>
        <v>0</v>
      </c>
      <c r="CG18" s="218">
        <f>+Posición!$B$106+Posición!$B$115+Posición!$B$124+Posición!$B$133</f>
        <v>0</v>
      </c>
      <c r="CH18" s="218">
        <f>+Posición!$B$106+Posición!$B$115+Posición!$B$124+Posición!$B$133</f>
        <v>0</v>
      </c>
      <c r="CI18" s="218">
        <f>+Posición!$B$106+Posición!$B$115+Posición!$B$124+Posición!$B$133</f>
        <v>0</v>
      </c>
      <c r="CJ18" s="218">
        <f>+Posición!$B$106+Posición!$B$115+Posición!$B$124+Posición!$B$133</f>
        <v>0</v>
      </c>
      <c r="CK18" s="218">
        <f>+Posición!$B$106+Posición!$B$115+Posición!$B$124+Posición!$B$133</f>
        <v>0</v>
      </c>
      <c r="CL18" s="218">
        <f>+Posición!$B$106+Posición!$B$115+Posición!$B$124+Posición!$B$133</f>
        <v>0</v>
      </c>
      <c r="CM18" s="218">
        <f>+Posición!$B$106+Posición!$B$115+Posición!$B$124+Posición!$B$133</f>
        <v>0</v>
      </c>
      <c r="CN18" s="218">
        <f>+Posición!$B$106+Posición!$B$115+Posición!$B$124+Posición!$B$133</f>
        <v>0</v>
      </c>
      <c r="CO18" s="218">
        <f>+Posición!$B$106+Posición!$B$115+Posición!$B$124+Posición!$B$133</f>
        <v>0</v>
      </c>
      <c r="CP18" s="218">
        <f>+Posición!$B$106+Posición!$B$115+Posición!$B$124+Posición!$B$133</f>
        <v>0</v>
      </c>
      <c r="CQ18" s="218">
        <f>+Posición!$B$106+Posición!$B$115+Posición!$B$124+Posición!$B$133</f>
        <v>0</v>
      </c>
      <c r="CR18" s="218">
        <f>+Posición!$B$106+Posición!$B$115+Posición!$B$124+Posición!$B$133</f>
        <v>0</v>
      </c>
      <c r="CS18" s="218">
        <f>+Posición!$B$106+Posición!$B$115+Posición!$B$124+Posición!$B$133</f>
        <v>0</v>
      </c>
      <c r="CT18" s="218">
        <f>+Posición!$B$106+Posición!$B$115+Posición!$B$124+Posición!$B$133</f>
        <v>0</v>
      </c>
      <c r="CU18" s="218">
        <f>+Posición!$B$106+Posición!$B$115+Posición!$B$124+Posición!$B$133</f>
        <v>0</v>
      </c>
      <c r="CV18" s="218">
        <f>+Posición!$B$106+Posición!$B$115+Posición!$B$124+Posición!$B$133</f>
        <v>0</v>
      </c>
      <c r="CW18" s="218">
        <f>+Posición!$B$106+Posición!$B$115+Posición!$B$124+Posición!$B$133</f>
        <v>0</v>
      </c>
      <c r="CX18" s="218">
        <f>+Posición!$B$106+Posición!$B$115+Posición!$B$124+Posición!$B$133</f>
        <v>0</v>
      </c>
      <c r="CY18" s="218">
        <f>+Posición!$B$106+Posición!$B$115+Posición!$B$124+Posición!$B$133</f>
        <v>0</v>
      </c>
      <c r="CZ18" s="218">
        <f>+Posición!$B$106+Posición!$B$115+Posición!$B$124+Posición!$B$133</f>
        <v>0</v>
      </c>
      <c r="DA18" s="218">
        <f>+Posición!$B$106+Posición!$B$115+Posición!$B$124+Posición!$B$133</f>
        <v>0</v>
      </c>
      <c r="DB18" s="218">
        <f>+Posición!$B$106+Posición!$B$115+Posición!$B$124+Posición!$B$133</f>
        <v>0</v>
      </c>
      <c r="DC18" s="218">
        <f>+Posición!$B$106+Posición!$B$115+Posición!$B$124+Posición!$B$133</f>
        <v>0</v>
      </c>
      <c r="DD18" s="218">
        <f>+Posición!$B$106+Posición!$B$115+Posición!$B$124+Posición!$B$133</f>
        <v>0</v>
      </c>
      <c r="DE18" s="218">
        <f>+Posición!$B$106+Posición!$B$115+Posición!$B$124+Posición!$B$133</f>
        <v>0</v>
      </c>
      <c r="DF18" s="218">
        <f>+Posición!$B$106+Posición!$B$115+Posición!$B$124+Posición!$B$133</f>
        <v>0</v>
      </c>
      <c r="DG18" s="218">
        <f>+Posición!$B$106+Posición!$B$115+Posición!$B$124+Posición!$B$133</f>
        <v>0</v>
      </c>
      <c r="DH18" s="218">
        <f>+Posición!$B$106+Posición!$B$115+Posición!$B$124+Posición!$B$133</f>
        <v>0</v>
      </c>
      <c r="DI18" s="218">
        <f>+Posición!$B$106+Posición!$B$115+Posición!$B$124+Posición!$B$133</f>
        <v>0</v>
      </c>
      <c r="DJ18" s="218">
        <f>+Posición!$B$106+Posición!$B$115+Posición!$B$124+Posición!$B$133</f>
        <v>0</v>
      </c>
      <c r="DK18" s="218">
        <f>+Posición!$B$106+Posición!$B$115+Posición!$B$124+Posición!$B$133</f>
        <v>0</v>
      </c>
      <c r="DL18" s="218">
        <f>+Posición!$B$106+Posición!$B$115+Posición!$B$124+Posición!$B$133</f>
        <v>0</v>
      </c>
      <c r="DM18" s="218">
        <f>+Posición!$B$106+Posición!$B$115+Posición!$B$124+Posición!$B$133</f>
        <v>0</v>
      </c>
      <c r="DN18" s="218">
        <f>+Posición!$B$105+Posición!$B$114+Posición!$B$123</f>
        <v>0</v>
      </c>
      <c r="DO18" s="218">
        <f>+Posición!$B$105+Posición!$B$114+Posición!$B$123</f>
        <v>0</v>
      </c>
      <c r="DP18" s="218">
        <f>+Posición!$B$105+Posición!$B$114+Posición!$B$123</f>
        <v>0</v>
      </c>
      <c r="DQ18" s="218">
        <f>+Posición!$B$105+Posición!$B$114+Posición!$B$123</f>
        <v>0</v>
      </c>
      <c r="DR18" s="218">
        <f>+Posición!$B$105+Posición!$B$114+Posición!$B$123</f>
        <v>0</v>
      </c>
      <c r="DS18" s="218">
        <f>+Posición!$B$105+Posición!$B$114+Posición!$B$123</f>
        <v>0</v>
      </c>
      <c r="DT18" s="218">
        <f>+Posición!$B$105+Posición!$B$114+Posición!$B$123</f>
        <v>0</v>
      </c>
      <c r="DU18" s="218">
        <f>+Posición!$B$105+Posición!$B$114+Posición!$B$123</f>
        <v>0</v>
      </c>
      <c r="DV18" s="218">
        <f>+Posición!$B$105+Posición!$B$114+Posición!$B$123</f>
        <v>0</v>
      </c>
      <c r="DW18" s="218">
        <f>+Posición!$B$105+Posición!$B$114+Posición!$B$123</f>
        <v>0</v>
      </c>
      <c r="DX18" s="218">
        <f>+Posición!$B$105+Posición!$B$114+Posición!$B$123</f>
        <v>0</v>
      </c>
      <c r="DY18" s="218">
        <f>+Posición!$B$105+Posición!$B$114+Posición!$B$123</f>
        <v>0</v>
      </c>
      <c r="DZ18" s="218">
        <f>+Posición!$B$105+Posición!$B$114+Posición!$B$123</f>
        <v>0</v>
      </c>
      <c r="EA18" s="218">
        <f>+Posición!$B$105+Posición!$B$114+Posición!$B$123</f>
        <v>0</v>
      </c>
      <c r="EB18" s="218">
        <f>+Posición!$B$105+Posición!$B$114+Posición!$B$123</f>
        <v>0</v>
      </c>
      <c r="EC18" s="218">
        <f>+Posición!$B$105+Posición!$B$114+Posición!$B$123</f>
        <v>0</v>
      </c>
      <c r="ED18" s="218">
        <f>+Posición!$B$105+Posición!$B$114+Posición!$B$123</f>
        <v>0</v>
      </c>
      <c r="EE18" s="218">
        <f>+Posición!$B$105+Posición!$B$114+Posición!$B$123</f>
        <v>0</v>
      </c>
      <c r="EF18" s="218">
        <f>+Posición!$B$105+Posición!$B$114+Posición!$B$123</f>
        <v>0</v>
      </c>
      <c r="EG18" s="218">
        <f>+Posición!$B$105+Posición!$B$114+Posición!$B$123</f>
        <v>0</v>
      </c>
      <c r="EH18" s="218">
        <f>+Posición!$B$105+Posición!$B$114+Posición!$B$123</f>
        <v>0</v>
      </c>
      <c r="EI18" s="218">
        <f>+Posición!$B$105+Posición!$B$114+Posición!$B$123</f>
        <v>0</v>
      </c>
      <c r="EJ18" s="218">
        <f>+Posición!$B$105+Posición!$B$114+Posición!$B$123</f>
        <v>0</v>
      </c>
      <c r="EK18" s="218">
        <f>+Posición!$B$105+Posición!$B$114+Posición!$B$123</f>
        <v>0</v>
      </c>
      <c r="EL18" s="218">
        <f>+Posición!$B$105+Posición!$B$114+Posición!$B$123</f>
        <v>0</v>
      </c>
      <c r="EM18" s="218">
        <f>+Posición!$B$105+Posición!$B$114+Posición!$B$123</f>
        <v>0</v>
      </c>
      <c r="EN18" s="218">
        <f>+Posición!$B$105+Posición!$B$114+Posición!$B$123</f>
        <v>0</v>
      </c>
      <c r="EO18" s="218">
        <f>+Posición!$B$105+Posición!$B$114+Posición!$B$123</f>
        <v>0</v>
      </c>
      <c r="EP18" s="218">
        <f>+Posición!$B$105+Posición!$B$114+Posición!$B$123</f>
        <v>0</v>
      </c>
      <c r="EQ18" s="218">
        <f>+Posición!$B$105+Posición!$B$114+Posición!$B$123</f>
        <v>0</v>
      </c>
      <c r="ER18" s="218">
        <f>+Posición!$B$105+Posición!$B$114+Posición!$B$123</f>
        <v>0</v>
      </c>
      <c r="ES18" s="218">
        <f>+Posición!$B$105+Posición!$B$114+Posición!$B$123</f>
        <v>0</v>
      </c>
      <c r="ET18" s="218">
        <f>+Posición!$B$105+Posición!$B$114+Posición!$B$123</f>
        <v>0</v>
      </c>
      <c r="EU18" s="218">
        <f>+Posición!$B$105+Posición!$B$114+Posición!$B$123</f>
        <v>0</v>
      </c>
      <c r="EV18" s="218">
        <f>+Posición!$B$105+Posición!$B$114+Posición!$B$123</f>
        <v>0</v>
      </c>
      <c r="EW18" s="218">
        <f>+Posición!$B$105+Posición!$B$114+Posición!$B$123</f>
        <v>0</v>
      </c>
      <c r="EX18" s="218">
        <f>+Posición!$B$105+Posición!$B$114+Posición!$B$123</f>
        <v>0</v>
      </c>
      <c r="EY18" s="218">
        <f>+Posición!$B$105+Posición!$B$114+Posición!$B$123</f>
        <v>0</v>
      </c>
      <c r="EZ18" s="218">
        <f>+Posición!$B$105+Posición!$B$114+Posición!$B$123</f>
        <v>0</v>
      </c>
      <c r="FA18" s="218">
        <f>+Posición!$B$105+Posición!$B$114+Posición!$B$123</f>
        <v>0</v>
      </c>
      <c r="FB18" s="218">
        <f>+Posición!$B$105+Posición!$B$114+Posición!$B$123</f>
        <v>0</v>
      </c>
      <c r="FC18" s="218">
        <f>+Posición!$B$105+Posición!$B$114+Posición!$B$123</f>
        <v>0</v>
      </c>
      <c r="FD18" s="218">
        <f>+Posición!$B$105+Posición!$B$114+Posición!$B$123</f>
        <v>0</v>
      </c>
      <c r="FE18" s="218">
        <f>+Posición!$B$105+Posición!$B$114+Posición!$B$123</f>
        <v>0</v>
      </c>
      <c r="FF18" s="218">
        <f>+Posición!$B$105+Posición!$B$114+Posición!$B$123</f>
        <v>0</v>
      </c>
      <c r="FG18" s="218">
        <f>+Posición!$B$105+Posición!$B$114+Posición!$B$123</f>
        <v>0</v>
      </c>
      <c r="FH18" s="218">
        <f>+Posición!$B$105+Posición!$B$114+Posición!$B$123</f>
        <v>0</v>
      </c>
      <c r="FI18" s="218">
        <f>+Posición!$B$105+Posición!$B$114+Posición!$B$123</f>
        <v>0</v>
      </c>
      <c r="FJ18" s="218">
        <f>+Posición!$B$105+Posición!$B$114+Posición!$B$123</f>
        <v>0</v>
      </c>
      <c r="FK18" s="218">
        <f>+Posición!$B$105+Posición!$B$114+Posición!$B$123</f>
        <v>0</v>
      </c>
      <c r="FL18" s="218">
        <f>+Posición!$B$105+Posición!$B$114+Posición!$B$123</f>
        <v>0</v>
      </c>
      <c r="FM18" s="218">
        <f>+Posición!$B$105+Posición!$B$114+Posición!$B$123</f>
        <v>0</v>
      </c>
      <c r="FN18" s="218">
        <f>+Posición!$B$105+Posición!$B$114+Posición!$B$123</f>
        <v>0</v>
      </c>
      <c r="FO18" s="218">
        <f>+Posición!$B$105+Posición!$B$114+Posición!$B$123</f>
        <v>0</v>
      </c>
      <c r="FP18" s="218">
        <f>+Posición!$B$105+Posición!$B$114+Posición!$B$123</f>
        <v>0</v>
      </c>
      <c r="FQ18" s="218">
        <f>+Posición!$B$105+Posición!$B$114+Posición!$B$123</f>
        <v>0</v>
      </c>
      <c r="FR18" s="218">
        <f>+Posición!$B$105+Posición!$B$114+Posición!$B$123</f>
        <v>0</v>
      </c>
      <c r="FS18" s="218">
        <f>+Posición!$B$105+Posición!$B$114+Posición!$B$123</f>
        <v>0</v>
      </c>
      <c r="FT18" s="218">
        <f>+Posición!$B$105+Posición!$B$114+Posición!$B$123</f>
        <v>0</v>
      </c>
      <c r="FU18" s="218">
        <f>+Posición!$B$105+Posición!$B$114+Posición!$B$123</f>
        <v>0</v>
      </c>
      <c r="FV18" s="218">
        <f>+Posición!$B$105+Posición!$B$114+Posición!$B$123</f>
        <v>0</v>
      </c>
      <c r="FW18" s="218">
        <f>+Posición!$B$105+Posición!$B$114+Posición!$B$123</f>
        <v>0</v>
      </c>
      <c r="FX18" s="218">
        <f>+Posición!$B$105+Posición!$B$114+Posición!$B$123</f>
        <v>0</v>
      </c>
      <c r="FY18" s="218">
        <f>+Posición!$B$105+Posición!$B$114+Posición!$B$123</f>
        <v>0</v>
      </c>
      <c r="FZ18" s="218">
        <f>+Posición!$B$105+Posición!$B$114+Posición!$B$123</f>
        <v>0</v>
      </c>
      <c r="GA18" s="218">
        <f>+Posición!$B$105+Posición!$B$114+Posición!$B$123</f>
        <v>0</v>
      </c>
      <c r="GB18" s="218">
        <f>+Posición!$B$105+Posición!$B$114+Posición!$B$123</f>
        <v>0</v>
      </c>
      <c r="GC18" s="218">
        <f>+Posición!$B$105+Posición!$B$114+Posición!$B$123</f>
        <v>0</v>
      </c>
      <c r="GD18" s="218">
        <f>+Posición!$B$105+Posición!$B$114+Posición!$B$123</f>
        <v>0</v>
      </c>
      <c r="GE18" s="218">
        <f>+Posición!$B$105+Posición!$B$114+Posición!$B$123</f>
        <v>0</v>
      </c>
      <c r="GF18" s="218">
        <f>+Posición!$B$105+Posición!$B$114+Posición!$B$123</f>
        <v>0</v>
      </c>
      <c r="GG18" s="218">
        <f>+Posición!$B$105+Posición!$B$114+Posición!$B$123</f>
        <v>0</v>
      </c>
      <c r="GH18" s="218">
        <f>+Posición!$B$105+Posición!$B$114+Posición!$B$123</f>
        <v>0</v>
      </c>
      <c r="GI18" s="218">
        <f>+Posición!$B$105+Posición!$B$114+Posición!$B$123</f>
        <v>0</v>
      </c>
      <c r="GJ18" s="218">
        <f>+Posición!$B$105+Posición!$B$114+Posición!$B$123</f>
        <v>0</v>
      </c>
      <c r="GK18" s="218">
        <f>+Posición!$B$105+Posición!$B$114+Posición!$B$123</f>
        <v>0</v>
      </c>
      <c r="GL18" s="218">
        <f>+Posición!$B$105+Posición!$B$114+Posición!$B$123</f>
        <v>0</v>
      </c>
      <c r="GM18" s="218">
        <f>+Posición!$B$105+Posición!$B$114+Posición!$B$123</f>
        <v>0</v>
      </c>
      <c r="GN18" s="218">
        <f>+Posición!$B$105+Posición!$B$114+Posición!$B$123</f>
        <v>0</v>
      </c>
      <c r="GO18" s="218">
        <f>+Posición!$B$105+Posición!$B$114+Posición!$B$123</f>
        <v>0</v>
      </c>
      <c r="GP18" s="218">
        <f>+Posición!$B$105+Posición!$B$114+Posición!$B$123</f>
        <v>0</v>
      </c>
      <c r="GQ18" s="218">
        <f>+Posición!$B$105+Posición!$B$114+Posición!$B$123</f>
        <v>0</v>
      </c>
      <c r="GR18" s="218">
        <f>+Posición!$B$105+Posición!$B$114+Posición!$B$123</f>
        <v>0</v>
      </c>
      <c r="GS18" s="218">
        <f>+Posición!$B$105+Posición!$B$114+Posición!$B$123</f>
        <v>0</v>
      </c>
      <c r="GT18" s="218">
        <f>+Posición!$B$105+Posición!$B$114+Posición!$B$123</f>
        <v>0</v>
      </c>
      <c r="GU18" s="218">
        <f>+Posición!$B$105+Posición!$B$114+Posición!$B$123</f>
        <v>0</v>
      </c>
      <c r="GV18" s="218">
        <f>+Posición!$B$105+Posición!$B$114+Posición!$B$123</f>
        <v>0</v>
      </c>
      <c r="GW18" s="218">
        <f>+Posición!$B$105+Posición!$B$114+Posición!$B$123</f>
        <v>0</v>
      </c>
      <c r="GX18" s="218">
        <f>+Posición!$B$105+Posición!$B$114+Posición!$B$123</f>
        <v>0</v>
      </c>
      <c r="GY18" s="218">
        <f>+Posición!$B$105+Posición!$B$114+Posición!$B$123</f>
        <v>0</v>
      </c>
      <c r="GZ18" s="218">
        <f>+Posición!$B$105+Posición!$B$114+Posición!$B$123</f>
        <v>0</v>
      </c>
      <c r="HA18" s="218">
        <f>+Posición!$B$105+Posición!$B$114+Posición!$B$123</f>
        <v>0</v>
      </c>
      <c r="HB18" s="218">
        <v>0</v>
      </c>
      <c r="HC18" s="218">
        <f>+Posición!$B$105+Posición!$B$114+Posición!$B$123</f>
        <v>0</v>
      </c>
      <c r="HD18" s="218">
        <f>+Posición!$B$105+Posición!$B$114+Posición!$B$123</f>
        <v>0</v>
      </c>
      <c r="HE18" s="218">
        <f>+Posición!$B$105+Posición!$B$114+Posición!$B$123</f>
        <v>0</v>
      </c>
      <c r="HF18" s="218">
        <f>+Posición!$B$105+Posición!$B$114+Posición!$B$123</f>
        <v>0</v>
      </c>
      <c r="HG18" s="218">
        <f>+Posición!$B$105+Posición!$B$114+Posición!$B$123</f>
        <v>0</v>
      </c>
      <c r="HH18" s="218">
        <f>+Posición!$B$105+Posición!$B$114+Posición!$B$123</f>
        <v>0</v>
      </c>
      <c r="HI18" s="218">
        <f>+Posición!$B$105+Posición!$B$114+Posición!$B$123</f>
        <v>0</v>
      </c>
      <c r="HJ18" s="218">
        <f>+Posición!$B$105+Posición!$B$114+Posición!$B$123</f>
        <v>0</v>
      </c>
      <c r="HK18" s="218">
        <f>+Posición!$B$105+Posición!$B$114+Posición!$B$123</f>
        <v>0</v>
      </c>
      <c r="HL18" s="218">
        <f>+Posición!$B$105+Posición!$B$114+Posición!$B$123</f>
        <v>0</v>
      </c>
      <c r="HM18" s="218">
        <f>+Posición!$B$105+Posición!$B$114+Posición!$B$123</f>
        <v>0</v>
      </c>
      <c r="HN18" s="218">
        <f>+Posición!$B$105+Posición!$B$114+Posición!$B$123</f>
        <v>0</v>
      </c>
      <c r="HO18" s="218">
        <f>+Posición!$B$105+Posición!$B$114+Posición!$B$123</f>
        <v>0</v>
      </c>
      <c r="HP18" s="218">
        <f>+Posición!$B$105+Posición!$B$114+Posición!$B$123</f>
        <v>0</v>
      </c>
      <c r="HQ18" s="218">
        <f>+Posición!$B$105+Posición!$B$114+Posición!$B$123</f>
        <v>0</v>
      </c>
      <c r="HR18" s="218">
        <f>+Posición!$B$105+Posición!$B$114+Posición!$B$123</f>
        <v>0</v>
      </c>
      <c r="HS18" s="218">
        <f>+Posición!$B$105+Posición!$B$114+Posición!$B$123</f>
        <v>0</v>
      </c>
      <c r="HT18" s="218">
        <f>+Posición!$B$105+Posición!$B$114+Posición!$B$123</f>
        <v>0</v>
      </c>
      <c r="HU18" s="218">
        <f>+Posición!$B$105+Posición!$B$114+Posición!$B$123</f>
        <v>0</v>
      </c>
      <c r="HV18" s="218">
        <f>+Posición!$B$105+Posición!$B$114+Posición!$B$123</f>
        <v>0</v>
      </c>
      <c r="HW18" s="218">
        <f>+Posición!$B$105+Posición!$B$114+Posición!$B$123</f>
        <v>0</v>
      </c>
      <c r="HX18" s="218">
        <f>+Posición!$B$105+Posición!$B$114+Posición!$B$123</f>
        <v>0</v>
      </c>
      <c r="HY18" s="218">
        <f>+Posición!$B$105+Posición!$B$114+Posición!$B$123</f>
        <v>0</v>
      </c>
      <c r="HZ18" s="218">
        <f>+Posición!$B$105+Posición!$B$114+Posición!$B$123</f>
        <v>0</v>
      </c>
      <c r="IA18" s="218">
        <f>+Posición!$B$105+Posición!$B$114+Posición!$B$123</f>
        <v>0</v>
      </c>
      <c r="IB18" s="218">
        <f>+Posición!$B$105+Posición!$B$114+Posición!$B$123</f>
        <v>0</v>
      </c>
      <c r="IC18" s="218">
        <f>+Posición!$B$105+Posición!$B$114+Posición!$B$123</f>
        <v>0</v>
      </c>
      <c r="ID18" s="218">
        <f>+Posición!$B$105+Posición!$B$114+Posición!$B$123</f>
        <v>0</v>
      </c>
      <c r="IE18" s="218">
        <f>+Posición!$B$105+Posición!$B$114+Posición!$B$123</f>
        <v>0</v>
      </c>
      <c r="IF18" s="218">
        <f>+Posición!$B$105+Posición!$B$114+Posición!$B$123</f>
        <v>0</v>
      </c>
      <c r="IG18" s="218">
        <f>+Posición!$B$105+Posición!$B$114+Posición!$B$123</f>
        <v>0</v>
      </c>
      <c r="IH18" s="218">
        <f>+Posición!$B$105+Posición!$B$114+Posición!$B$123</f>
        <v>0</v>
      </c>
      <c r="II18" s="218">
        <f>+Posición!$B$105+Posición!$B$114+Posición!$B$123</f>
        <v>0</v>
      </c>
      <c r="IJ18" s="218">
        <f>+Posición!$B$105+Posición!$B$114+Posición!$B$123</f>
        <v>0</v>
      </c>
      <c r="IK18" s="218">
        <f>+Posición!$B$105+Posición!$B$114+Posición!$B$123</f>
        <v>0</v>
      </c>
      <c r="IL18" s="218">
        <f>+Posición!$B$105+Posición!$B$114+Posición!$B$123</f>
        <v>0</v>
      </c>
      <c r="IM18" s="218">
        <f>+Posición!$B$105+Posición!$B$114+Posición!$B$123</f>
        <v>0</v>
      </c>
      <c r="IN18" s="218">
        <f>+Posición!$B$105+Posición!$B$114+Posición!$B$123</f>
        <v>0</v>
      </c>
      <c r="IO18" s="218">
        <f>+Posición!$B$105+Posición!$B$114+Posición!$B$123</f>
        <v>0</v>
      </c>
      <c r="IP18" s="218">
        <f>+Posición!$B$105+Posición!$B$114+Posición!$B$123</f>
        <v>0</v>
      </c>
      <c r="IQ18" s="218">
        <f>+Posición!$B$105+Posición!$B$114+Posición!$B$123</f>
        <v>0</v>
      </c>
      <c r="IR18" s="218">
        <f>+Posición!$B$105+Posición!$B$114+Posición!$B$123</f>
        <v>0</v>
      </c>
      <c r="IS18" s="218">
        <f>+Posición!$B$105+Posición!$B$114+Posición!$B$123</f>
        <v>0</v>
      </c>
      <c r="IT18" s="218">
        <f>+Posición!$B$105+Posición!$B$114+Posición!$B$123</f>
        <v>0</v>
      </c>
      <c r="IU18" s="218">
        <f>+Posición!$B$105+Posición!$B$114+Posición!$B$123</f>
        <v>0</v>
      </c>
      <c r="IV18" s="218">
        <f>+Posición!$B$105+Posición!$B$114+Posición!$B$123</f>
        <v>0</v>
      </c>
      <c r="IW18" s="218">
        <f>+Posición!$B$105+Posición!$B$114+Posición!$B$123</f>
        <v>0</v>
      </c>
      <c r="IX18" s="218">
        <f>+Posición!$B$105+Posición!$B$114+Posición!$B$123</f>
        <v>0</v>
      </c>
      <c r="IY18" s="218">
        <f>+Posición!$B$105+Posición!$B$114+Posición!$B$123</f>
        <v>0</v>
      </c>
      <c r="IZ18" s="218">
        <f>+Posición!$B$105+Posición!$B$114+Posición!$B$123</f>
        <v>0</v>
      </c>
      <c r="JA18" s="218">
        <f>+Posición!$B$105+Posición!$B$114+Posición!$B$123</f>
        <v>0</v>
      </c>
      <c r="JB18" s="218">
        <f>+Posición!$B$105+Posición!$B$114+Posición!$B$123</f>
        <v>0</v>
      </c>
      <c r="JC18" s="218">
        <f>+Posición!$B$105+Posición!$B$114+Posición!$B$123</f>
        <v>0</v>
      </c>
      <c r="JD18" s="218">
        <f>+Posición!$B$105+Posición!$B$114+Posición!$B$123</f>
        <v>0</v>
      </c>
      <c r="JE18" s="218">
        <f>+Posición!$B$105+Posición!$B$114+Posición!$B$123</f>
        <v>0</v>
      </c>
      <c r="JF18" s="218">
        <f>+Posición!$B$105+Posición!$B$114+Posición!$B$123</f>
        <v>0</v>
      </c>
      <c r="JG18" s="218">
        <f>+Posición!$B$105+Posición!$B$114+Posición!$B$123</f>
        <v>0</v>
      </c>
      <c r="JH18" s="218">
        <f>+Posición!$B$105+Posición!$B$114+Posición!$B$123</f>
        <v>0</v>
      </c>
      <c r="JI18" s="218">
        <f>+Posición!$B$105+Posición!$B$114+Posición!$B$123</f>
        <v>0</v>
      </c>
      <c r="JJ18" s="218">
        <f>+Posición!$B$105+Posición!$B$114+Posición!$B$123</f>
        <v>0</v>
      </c>
      <c r="JK18" s="218">
        <f>+Posición!$B$105+Posición!$B$114+Posición!$B$123</f>
        <v>0</v>
      </c>
      <c r="JL18" s="218">
        <f>+Posición!$B$105+Posición!$B$114+Posición!$B$123</f>
        <v>0</v>
      </c>
      <c r="JM18" s="218">
        <f>+Posición!$B$105+Posición!$B$114+Posición!$B$123</f>
        <v>0</v>
      </c>
      <c r="JN18" s="218">
        <f>+Posición!$B$105+Posición!$B$114+Posición!$B$123</f>
        <v>0</v>
      </c>
      <c r="JO18" s="218">
        <f>+Posición!$B$105+Posición!$B$114+Posición!$B$123</f>
        <v>0</v>
      </c>
      <c r="JP18" s="218">
        <f>+Posición!$B$105+Posición!$B$114+Posición!$B$123</f>
        <v>0</v>
      </c>
      <c r="JQ18" s="218">
        <f>+Posición!$B$105+Posición!$B$114+Posición!$B$123</f>
        <v>0</v>
      </c>
      <c r="JR18" s="218">
        <f>+Posición!$B$105+Posición!$B$114+Posición!$B$123</f>
        <v>0</v>
      </c>
      <c r="JS18" s="218">
        <f>+Posición!$B$105+Posición!$B$114+Posición!$B$123</f>
        <v>0</v>
      </c>
      <c r="JT18" s="218">
        <f>+Posición!$B$105+Posición!$B$114+Posición!$B$123</f>
        <v>0</v>
      </c>
      <c r="JU18" s="218">
        <f>+Posición!$B$105+Posición!$B$114+Posición!$B$123</f>
        <v>0</v>
      </c>
      <c r="JV18" s="218">
        <f>+Posición!$B$105+Posición!$B$114+Posición!$B$123</f>
        <v>0</v>
      </c>
      <c r="JW18" s="218">
        <f>+Posición!$B$105+Posición!$B$114+Posición!$B$123</f>
        <v>0</v>
      </c>
      <c r="JX18" s="218">
        <f>+Posición!$B$105+Posición!$B$114+Posición!$B$123</f>
        <v>0</v>
      </c>
      <c r="JY18" s="218">
        <f>+Posición!$B$105+Posición!$B$114+Posición!$B$123</f>
        <v>0</v>
      </c>
      <c r="JZ18" s="218">
        <f>+Posición!$B$105+Posición!$B$114+Posición!$B$123</f>
        <v>0</v>
      </c>
      <c r="KA18" s="218">
        <f>+Posición!$B$105+Posición!$B$114+Posición!$B$123</f>
        <v>0</v>
      </c>
      <c r="KB18" s="218">
        <f>+Posición!$B$105+Posición!$B$114+Posición!$B$123</f>
        <v>0</v>
      </c>
      <c r="KC18" s="218">
        <f>+Posición!$B$105+Posición!$B$114+Posición!$B$123</f>
        <v>0</v>
      </c>
      <c r="KD18" s="218">
        <f>+Posición!$B$105+Posición!$B$114+Posición!$B$123</f>
        <v>0</v>
      </c>
      <c r="KE18" s="218">
        <f>+Posición!$B$105+Posición!$B$114+Posición!$B$123</f>
        <v>0</v>
      </c>
      <c r="KF18" s="218">
        <f>+Posición!$B$105+Posición!$B$114+Posición!$B$123</f>
        <v>0</v>
      </c>
      <c r="KG18" s="218">
        <f>+Posición!$B$105+Posición!$B$114+Posición!$B$123</f>
        <v>0</v>
      </c>
      <c r="KH18" s="218">
        <f>+Posición!$B$105+Posición!$B$114+Posición!$B$123</f>
        <v>0</v>
      </c>
      <c r="KI18" s="218">
        <f>+Posición!$B$105+Posición!$B$114+Posición!$B$123</f>
        <v>0</v>
      </c>
      <c r="KJ18" s="218">
        <f>+Posición!$B$105+Posición!$B$114+Posición!$B$123</f>
        <v>0</v>
      </c>
      <c r="KK18" s="218">
        <f>+Posición!$B$105+Posición!$B$114+Posición!$B$123</f>
        <v>0</v>
      </c>
      <c r="KL18" s="218">
        <f>+Posición!$B$105+Posición!$B$114+Posición!$B$123</f>
        <v>0</v>
      </c>
      <c r="KM18" s="218">
        <f>+Posición!$B$105+Posición!$B$114+Posición!$B$123</f>
        <v>0</v>
      </c>
      <c r="KN18" s="218">
        <f>+Posición!$B$105+Posición!$B$114+Posición!$B$123</f>
        <v>0</v>
      </c>
      <c r="KO18" s="218">
        <f>+Posición!$B$105+Posición!$B$114+Posición!$B$123</f>
        <v>0</v>
      </c>
      <c r="KP18" s="218">
        <f>+Posición!$B$105+Posición!$B$114+Posición!$B$123</f>
        <v>0</v>
      </c>
      <c r="KQ18" s="218">
        <f>+Posición!$B$105+Posición!$B$114+Posición!$B$123</f>
        <v>0</v>
      </c>
      <c r="KR18" s="218">
        <f>+Posición!$B$105+Posición!$B$114+Posición!$B$123</f>
        <v>0</v>
      </c>
      <c r="KS18" s="218">
        <f>+Posición!$B$105+Posición!$B$114+Posición!$B$123</f>
        <v>0</v>
      </c>
      <c r="KT18" s="218">
        <f>+Posición!$B$105+Posición!$B$114+Posición!$B$123</f>
        <v>0</v>
      </c>
      <c r="KU18" s="218">
        <f>+Posición!$B$105+Posición!$B$114+Posición!$B$123</f>
        <v>0</v>
      </c>
      <c r="KV18" s="218">
        <f>+Posición!$B$105+Posición!$B$114+Posición!$B$123</f>
        <v>0</v>
      </c>
      <c r="KW18" s="218">
        <f>+Posición!$B$105+Posición!$B$114+Posición!$B$123</f>
        <v>0</v>
      </c>
      <c r="KX18" s="218">
        <f>+Posición!$B$105+Posición!$B$114+Posición!$B$123</f>
        <v>0</v>
      </c>
      <c r="KY18" s="218">
        <f>+Posición!$B$105+Posición!$B$114+Posición!$B$123</f>
        <v>0</v>
      </c>
      <c r="KZ18" s="218">
        <f>+Posición!$B$105+Posición!$B$114+Posición!$B$123</f>
        <v>0</v>
      </c>
      <c r="LA18" s="218">
        <f>+Posición!$B$105+Posición!$B$114+Posición!$B$123</f>
        <v>0</v>
      </c>
      <c r="LB18" s="218">
        <f>+Posición!$B$105+Posición!$B$114+Posición!$B$123</f>
        <v>0</v>
      </c>
      <c r="LC18" s="218">
        <f>+Posición!$B$105+Posición!$B$114+Posición!$B$123</f>
        <v>0</v>
      </c>
      <c r="LD18" s="218">
        <f>+Posición!$B$105+Posición!$B$114+Posición!$B$123</f>
        <v>0</v>
      </c>
      <c r="LE18" s="218">
        <f>+Posición!$B$105+Posición!$B$114+Posición!$B$123</f>
        <v>0</v>
      </c>
      <c r="LF18" s="218">
        <f>+Posición!$B$105+Posición!$B$114+Posición!$B$123</f>
        <v>0</v>
      </c>
      <c r="LG18" s="218">
        <f>+Posición!$B$105+Posición!$B$114+Posición!$B$123</f>
        <v>0</v>
      </c>
      <c r="LH18" s="218">
        <f>+Posición!$B$105+Posición!$B$114+Posición!$B$123</f>
        <v>0</v>
      </c>
      <c r="LI18" s="218">
        <f>+Posición!$B$105+Posición!$B$114+Posición!$B$123</f>
        <v>0</v>
      </c>
      <c r="LJ18" s="218">
        <f>+Posición!$B$105+Posición!$B$114+Posición!$B$123</f>
        <v>0</v>
      </c>
      <c r="LK18" s="218">
        <f>+Posición!$B$105+Posición!$B$114+Posición!$B$123</f>
        <v>0</v>
      </c>
      <c r="LL18" s="218">
        <f>+Posición!$B$105+Posición!$B$114+Posición!$B$123</f>
        <v>0</v>
      </c>
      <c r="LM18" s="218">
        <f>+Posición!$B$105+Posición!$B$114+Posición!$B$123</f>
        <v>0</v>
      </c>
      <c r="LN18" s="218">
        <f>+Posición!$B$105+Posición!$B$114+Posición!$B$123</f>
        <v>0</v>
      </c>
      <c r="LO18" s="218">
        <f>+Posición!$B$105+Posición!$B$114+Posición!$B$123</f>
        <v>0</v>
      </c>
      <c r="LP18" s="218">
        <f>+Posición!$B$105+Posición!$B$114+Posición!$B$123</f>
        <v>0</v>
      </c>
      <c r="LQ18" s="218">
        <f>+Posición!$B$105+Posición!$B$114+Posición!$B$123</f>
        <v>0</v>
      </c>
      <c r="LR18" s="218">
        <f>+Posición!$B$105+Posición!$B$114+Posición!$B$123</f>
        <v>0</v>
      </c>
      <c r="LS18" s="218">
        <f>+Posición!$B$105+Posición!$B$114+Posición!$B$123</f>
        <v>0</v>
      </c>
      <c r="LT18" s="218">
        <f>+Posición!$B$105+Posición!$B$114+Posición!$B$123</f>
        <v>0</v>
      </c>
      <c r="LU18" s="218">
        <f>+Posición!$B$105+Posición!$B$114+Posición!$B$123</f>
        <v>0</v>
      </c>
      <c r="LV18" s="218">
        <f>+Posición!$B$105+Posición!$B$114+Posición!$B$123</f>
        <v>0</v>
      </c>
      <c r="LW18" s="218">
        <f>+Posición!$B$105+Posición!$B$114+Posición!$B$123</f>
        <v>0</v>
      </c>
      <c r="LX18" s="218">
        <f>+Posición!$B$105+Posición!$B$114+Posición!$B$123</f>
        <v>0</v>
      </c>
      <c r="LY18" s="218">
        <f>+Posición!$B$105+Posición!$B$114+Posición!$B$123</f>
        <v>0</v>
      </c>
      <c r="LZ18" s="218">
        <f>+Posición!$B$105+Posición!$B$114+Posición!$B$123</f>
        <v>0</v>
      </c>
      <c r="MA18" s="218">
        <f>+Posición!$B$105+Posición!$B$114+Posición!$B$123</f>
        <v>0</v>
      </c>
      <c r="MB18" s="218">
        <f>+Posición!$B$105+Posición!$B$114+Posición!$B$123</f>
        <v>0</v>
      </c>
      <c r="MC18" s="218">
        <f>+Posición!$B$105+Posición!$B$114+Posición!$B$123</f>
        <v>0</v>
      </c>
      <c r="MD18" s="218">
        <f>+Posición!$B$105+Posición!$B$114+Posición!$B$123</f>
        <v>0</v>
      </c>
      <c r="ME18" s="218">
        <f>+Posición!$B$105+Posición!$B$114+Posición!$B$123</f>
        <v>0</v>
      </c>
      <c r="MF18" s="218">
        <f>+Posición!$B$105+Posición!$B$114+Posición!$B$123</f>
        <v>0</v>
      </c>
      <c r="MG18" s="218">
        <f>+Posición!$B$105+Posición!$B$114+Posición!$B$123</f>
        <v>0</v>
      </c>
      <c r="MH18" s="218">
        <f>+Posición!$B$105+Posición!$B$114+Posición!$B$123</f>
        <v>0</v>
      </c>
      <c r="MI18" s="218">
        <f>+Posición!$B$105+Posición!$B$114+Posición!$B$123</f>
        <v>0</v>
      </c>
      <c r="MJ18" s="218">
        <f>+Posición!$B$105+Posición!$B$114+Posición!$B$123</f>
        <v>0</v>
      </c>
      <c r="MK18" s="218">
        <f>+Posición!$B$105+Posición!$B$114+Posición!$B$123</f>
        <v>0</v>
      </c>
      <c r="ML18" s="218">
        <f>+Posición!$B$105+Posición!$B$114+Posición!$B$123</f>
        <v>0</v>
      </c>
      <c r="MM18" s="218">
        <f>+Posición!$B$105+Posición!$B$114+Posición!$B$123</f>
        <v>0</v>
      </c>
      <c r="MN18" s="218">
        <f>+Posición!$B$105+Posición!$B$114+Posición!$B$123</f>
        <v>0</v>
      </c>
      <c r="MO18" s="218">
        <f>+Posición!$B$105+Posición!$B$114+Posición!$B$123</f>
        <v>0</v>
      </c>
      <c r="MP18" s="218">
        <f>+Posición!$B$105+Posición!$B$114+Posición!$B$123</f>
        <v>0</v>
      </c>
      <c r="MQ18" s="218">
        <f>+Posición!$B$105+Posición!$B$114+Posición!$B$123</f>
        <v>0</v>
      </c>
      <c r="MR18" s="218">
        <f>+Posición!$B$105+Posición!$B$114+Posición!$B$123</f>
        <v>0</v>
      </c>
      <c r="MS18" s="218">
        <f>+Posición!$B$105+Posición!$B$114+Posición!$B$123</f>
        <v>0</v>
      </c>
      <c r="MT18" s="218">
        <f>+Posición!$B$105+Posición!$B$114+Posición!$B$123</f>
        <v>0</v>
      </c>
      <c r="MU18" s="218">
        <f>+Posición!$B$105+Posición!$B$114+Posición!$B$123</f>
        <v>0</v>
      </c>
      <c r="MV18" s="218">
        <f>+Posición!$B$105+Posición!$B$114+Posición!$B$123</f>
        <v>0</v>
      </c>
      <c r="MW18" s="218">
        <f>+Posición!$B$105+Posición!$B$114+Posición!$B$123</f>
        <v>0</v>
      </c>
      <c r="MX18" s="218">
        <f>+Posición!$B$105+Posición!$B$114+Posición!$B$123</f>
        <v>0</v>
      </c>
      <c r="MY18" s="218">
        <f>+Posición!$B$105+Posición!$B$114+Posición!$B$123</f>
        <v>0</v>
      </c>
      <c r="MZ18" s="218">
        <f>+Posición!$B$105+Posición!$B$114+Posición!$B$123</f>
        <v>0</v>
      </c>
      <c r="NA18" s="218">
        <f>+Posición!$B$105+Posición!$B$114+Posición!$B$123</f>
        <v>0</v>
      </c>
      <c r="NB18" s="218">
        <f>+Posición!$B$105+Posición!$B$114+Posición!$B$123</f>
        <v>0</v>
      </c>
      <c r="NC18" s="218">
        <f>+Posición!$B$105+Posición!$B$114+Posición!$B$123</f>
        <v>0</v>
      </c>
      <c r="ND18" s="218">
        <f>+Posición!$B$105+Posición!$B$114+Posición!$B$123</f>
        <v>0</v>
      </c>
      <c r="NE18" s="218">
        <f>+Posición!$B$105+Posición!$B$114+Posición!$B$123</f>
        <v>0</v>
      </c>
      <c r="NF18" s="218">
        <f>+Posición!$B$105+Posición!$B$114+Posición!$B$123</f>
        <v>0</v>
      </c>
    </row>
    <row r="19" spans="1:375">
      <c r="A19" s="176" t="s">
        <v>481</v>
      </c>
      <c r="B19" s="177" t="str">
        <f>REPLACE(MID(A19,1,8),3,1,0)</f>
        <v>11030104</v>
      </c>
      <c r="C19" s="216" t="s">
        <v>480</v>
      </c>
      <c r="D19" s="217" t="s">
        <v>53</v>
      </c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  <c r="AA19" s="218"/>
      <c r="AB19" s="218"/>
      <c r="AC19" s="218"/>
      <c r="AD19" s="218"/>
      <c r="AE19" s="218"/>
      <c r="AF19" s="218"/>
      <c r="AG19" s="218"/>
      <c r="AH19" s="218"/>
      <c r="AI19" s="218"/>
      <c r="AJ19" s="218"/>
      <c r="AK19" s="218"/>
      <c r="AL19" s="218"/>
      <c r="AM19" s="218"/>
      <c r="AN19" s="218"/>
      <c r="AO19" s="218"/>
      <c r="AP19" s="218"/>
      <c r="AQ19" s="218"/>
      <c r="AR19" s="218"/>
      <c r="AS19" s="218"/>
      <c r="AT19" s="218"/>
      <c r="AU19" s="218"/>
      <c r="AV19" s="218"/>
      <c r="AW19" s="218"/>
      <c r="AX19" s="218"/>
      <c r="AY19" s="218"/>
      <c r="AZ19" s="218"/>
      <c r="BA19" s="218"/>
      <c r="BB19" s="218"/>
      <c r="BC19" s="218"/>
      <c r="BD19" s="218"/>
      <c r="BE19" s="218"/>
      <c r="BF19" s="218"/>
      <c r="BG19" s="218"/>
      <c r="BH19" s="218"/>
      <c r="BI19" s="218"/>
      <c r="BJ19" s="218"/>
      <c r="BK19" s="218"/>
      <c r="BL19" s="218"/>
      <c r="BM19" s="218"/>
      <c r="BN19" s="218"/>
      <c r="BO19" s="218"/>
      <c r="BP19" s="218"/>
      <c r="BQ19" s="218"/>
      <c r="BR19" s="218"/>
      <c r="BS19" s="218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8"/>
      <c r="CJ19" s="218"/>
      <c r="CK19" s="218"/>
      <c r="CL19" s="218"/>
      <c r="CM19" s="218"/>
      <c r="CN19" s="218"/>
      <c r="CO19" s="218"/>
      <c r="CP19" s="218"/>
      <c r="CQ19" s="218"/>
      <c r="CR19" s="218"/>
      <c r="CS19" s="218">
        <f>+Posición!$B$107+Posición!$B$116+Posición!$B$125+Posición!$B$135</f>
        <v>0</v>
      </c>
      <c r="CT19" s="218">
        <f>+Posición!$B$107+Posición!$B$116+Posición!$B$125+Posición!$B$135</f>
        <v>0</v>
      </c>
      <c r="CU19" s="218">
        <f>+Posición!$B$107+Posición!$B$116+Posición!$B$125+Posición!$B$135</f>
        <v>0</v>
      </c>
      <c r="CV19" s="218">
        <f>+Posición!$B$107+Posición!$B$116+Posición!$B$125+Posición!$B$135</f>
        <v>0</v>
      </c>
      <c r="CW19" s="218">
        <f>+Posición!$B$107+Posición!$B$116+Posición!$B$125+Posición!$B$135</f>
        <v>0</v>
      </c>
      <c r="CX19" s="218">
        <f>+Posición!$B$107+Posición!$B$116+Posición!$B$125+Posición!$B$135</f>
        <v>0</v>
      </c>
      <c r="CY19" s="218">
        <f>+Posición!$B$107+Posición!$B$116+Posición!$B$125+Posición!$B$135</f>
        <v>0</v>
      </c>
      <c r="CZ19" s="218">
        <f>+Posición!$B$107+Posición!$B$116+Posición!$B$125+Posición!$B$135</f>
        <v>0</v>
      </c>
      <c r="DA19" s="218">
        <f>+Posición!$B$107+Posición!$B$116+Posición!$B$125+Posición!$B$135</f>
        <v>0</v>
      </c>
      <c r="DB19" s="218">
        <f>+Posición!$B$107+Posición!$B$116+Posición!$B$125+Posición!$B$135</f>
        <v>0</v>
      </c>
      <c r="DC19" s="218">
        <f>+Posición!$B$107+Posición!$B$116+Posición!$B$125+Posición!$B$135</f>
        <v>0</v>
      </c>
      <c r="DD19" s="218">
        <f>+Posición!$B$107+Posición!$B$116+Posición!$B$125+Posición!$B$135</f>
        <v>0</v>
      </c>
      <c r="DE19" s="218">
        <f>+Posición!$B$107+Posición!$B$116+Posición!$B$125+Posición!$B$135</f>
        <v>0</v>
      </c>
      <c r="DF19" s="218">
        <f>+Posición!$B$107+Posición!$B$116+Posición!$B$125+Posición!$B$135</f>
        <v>0</v>
      </c>
      <c r="DG19" s="218">
        <f>+Posición!$B$107+Posición!$B$116+Posición!$B$125+Posición!$B$135</f>
        <v>0</v>
      </c>
      <c r="DH19" s="218">
        <f>+Posición!$B$107+Posición!$B$116+Posición!$B$125+Posición!$B$135</f>
        <v>0</v>
      </c>
      <c r="DI19" s="218">
        <f>+Posición!$B$107+Posición!$B$116+Posición!$B$125+Posición!$B$135</f>
        <v>0</v>
      </c>
      <c r="DJ19" s="218">
        <f>+Posición!$B$107+Posición!$B$116+Posición!$B$125+Posición!$B$135</f>
        <v>0</v>
      </c>
      <c r="DK19" s="218">
        <f>+Posición!$B$107+Posición!$B$116+Posición!$B$125+Posición!$B$135</f>
        <v>0</v>
      </c>
      <c r="DL19" s="218">
        <f>+Posición!$B$107+Posición!$B$116+Posición!$B$125+Posición!$B$135</f>
        <v>0</v>
      </c>
      <c r="DM19" s="218">
        <f>+Posición!$B$107+Posición!$B$116+Posición!$B$125+Posición!$B$135</f>
        <v>0</v>
      </c>
      <c r="DN19" s="218">
        <f>+Posición!$B$106+Posición!$B$115+Posición!$B$124</f>
        <v>0</v>
      </c>
      <c r="DO19" s="218">
        <f>+Posición!$B$106+Posición!$B$115+Posición!$B$124</f>
        <v>0</v>
      </c>
      <c r="DP19" s="218">
        <f>+Posición!$B$106+Posición!$B$115+Posición!$B$124</f>
        <v>0</v>
      </c>
      <c r="DQ19" s="218">
        <f>+Posición!$B$106+Posición!$B$115+Posición!$B$124</f>
        <v>0</v>
      </c>
      <c r="DR19" s="218">
        <f>+Posición!$B$106+Posición!$B$115+Posición!$B$124</f>
        <v>0</v>
      </c>
      <c r="DS19" s="218">
        <f>+Posición!$B$106+Posición!$B$115+Posición!$B$124</f>
        <v>0</v>
      </c>
      <c r="DT19" s="218">
        <f>+Posición!$B$106+Posición!$B$115+Posición!$B$124</f>
        <v>0</v>
      </c>
      <c r="DU19" s="218">
        <f>+Posición!$B$106+Posición!$B$115+Posición!$B$124</f>
        <v>0</v>
      </c>
      <c r="DV19" s="218">
        <f>+Posición!$B$106+Posición!$B$115+Posición!$B$124</f>
        <v>0</v>
      </c>
      <c r="DW19" s="218">
        <f>+Posición!$B$106+Posición!$B$115+Posición!$B$124</f>
        <v>0</v>
      </c>
      <c r="DX19" s="218">
        <f>+Posición!$B$106+Posición!$B$115+Posición!$B$124</f>
        <v>0</v>
      </c>
      <c r="DY19" s="218">
        <f>+Posición!$B$106+Posición!$B$115+Posición!$B$124</f>
        <v>0</v>
      </c>
      <c r="DZ19" s="218">
        <f>+Posición!$B$106+Posición!$B$115+Posición!$B$124</f>
        <v>0</v>
      </c>
      <c r="EA19" s="218">
        <f>+Posición!$B$106+Posición!$B$115+Posición!$B$124</f>
        <v>0</v>
      </c>
      <c r="EB19" s="218">
        <f>+Posición!$B$106+Posición!$B$115+Posición!$B$124</f>
        <v>0</v>
      </c>
      <c r="EC19" s="218">
        <f>+Posición!$B$106+Posición!$B$115+Posición!$B$124</f>
        <v>0</v>
      </c>
      <c r="ED19" s="218">
        <f>+Posición!$B$106+Posición!$B$115+Posición!$B$124</f>
        <v>0</v>
      </c>
      <c r="EE19" s="218">
        <f>+Posición!$B$106+Posición!$B$115+Posición!$B$124</f>
        <v>0</v>
      </c>
      <c r="EF19" s="218">
        <f>+Posición!$B$106+Posición!$B$115+Posición!$B$124</f>
        <v>0</v>
      </c>
      <c r="EG19" s="218">
        <f>+Posición!$B$106+Posición!$B$115+Posición!$B$124</f>
        <v>0</v>
      </c>
      <c r="EH19" s="218">
        <f>+Posición!$B$106+Posición!$B$115+Posición!$B$124</f>
        <v>0</v>
      </c>
      <c r="EI19" s="218">
        <f>+Posición!$B$106+Posición!$B$115+Posición!$B$124</f>
        <v>0</v>
      </c>
      <c r="EJ19" s="218">
        <f>+Posición!$B$106+Posición!$B$115+Posición!$B$124</f>
        <v>0</v>
      </c>
      <c r="EK19" s="218">
        <f>+Posición!$B$106+Posición!$B$115+Posición!$B$124</f>
        <v>0</v>
      </c>
      <c r="EL19" s="218">
        <f>+Posición!$B$106+Posición!$B$115+Posición!$B$124</f>
        <v>0</v>
      </c>
      <c r="EM19" s="218">
        <f>+Posición!$B$106+Posición!$B$115+Posición!$B$124</f>
        <v>0</v>
      </c>
      <c r="EN19" s="218">
        <f>+Posición!$B$106+Posición!$B$115+Posición!$B$124</f>
        <v>0</v>
      </c>
      <c r="EO19" s="218">
        <f>+Posición!$B$106+Posición!$B$115+Posición!$B$124</f>
        <v>0</v>
      </c>
      <c r="EP19" s="218">
        <f>+Posición!$B$106+Posición!$B$115+Posición!$B$124</f>
        <v>0</v>
      </c>
      <c r="EQ19" s="218">
        <f>+Posición!$B$106+Posición!$B$115+Posición!$B$124</f>
        <v>0</v>
      </c>
      <c r="ER19" s="218">
        <f>+Posición!$B$106+Posición!$B$115+Posición!$B$124</f>
        <v>0</v>
      </c>
      <c r="ES19" s="218">
        <f>+Posición!$B$106+Posición!$B$115+Posición!$B$124</f>
        <v>0</v>
      </c>
      <c r="ET19" s="218">
        <f>+Posición!$B$106+Posición!$B$115+Posición!$B$124</f>
        <v>0</v>
      </c>
      <c r="EU19" s="218">
        <f>+Posición!$B$106+Posición!$B$115+Posición!$B$124</f>
        <v>0</v>
      </c>
      <c r="EV19" s="218">
        <f>+Posición!$B$106+Posición!$B$115+Posición!$B$124</f>
        <v>0</v>
      </c>
      <c r="EW19" s="218">
        <f>+Posición!$B$106+Posición!$B$115+Posición!$B$124</f>
        <v>0</v>
      </c>
      <c r="EX19" s="218">
        <f>+Posición!$B$106+Posición!$B$115+Posición!$B$124</f>
        <v>0</v>
      </c>
      <c r="EY19" s="218">
        <f>+Posición!$B$106+Posición!$B$115+Posición!$B$124</f>
        <v>0</v>
      </c>
      <c r="EZ19" s="218">
        <f>+Posición!$B$106+Posición!$B$115+Posición!$B$124</f>
        <v>0</v>
      </c>
      <c r="FA19" s="218">
        <f>+Posición!$B$106+Posición!$B$115+Posición!$B$124</f>
        <v>0</v>
      </c>
      <c r="FB19" s="218">
        <f>+Posición!$B$106+Posición!$B$115+Posición!$B$124</f>
        <v>0</v>
      </c>
      <c r="FC19" s="218">
        <f>+Posición!$B$106+Posición!$B$115+Posición!$B$124</f>
        <v>0</v>
      </c>
      <c r="FD19" s="218">
        <f>+Posición!$B$106+Posición!$B$115+Posición!$B$124</f>
        <v>0</v>
      </c>
      <c r="FE19" s="218">
        <f>+Posición!$B$106+Posición!$B$115+Posición!$B$124</f>
        <v>0</v>
      </c>
      <c r="FF19" s="218">
        <f>+Posición!$B$106+Posición!$B$115+Posición!$B$124</f>
        <v>0</v>
      </c>
      <c r="FG19" s="218">
        <f>+Posición!$B$106+Posición!$B$115+Posición!$B$124</f>
        <v>0</v>
      </c>
      <c r="FH19" s="218">
        <f>+Posición!$B$106+Posición!$B$115+Posición!$B$124</f>
        <v>0</v>
      </c>
      <c r="FI19" s="218">
        <f>+Posición!$B$106+Posición!$B$115+Posición!$B$124</f>
        <v>0</v>
      </c>
      <c r="FJ19" s="218">
        <f>+Posición!$B$106+Posición!$B$115+Posición!$B$124</f>
        <v>0</v>
      </c>
      <c r="FK19" s="218">
        <f>+Posición!$B$106+Posición!$B$115+Posición!$B$124</f>
        <v>0</v>
      </c>
      <c r="FL19" s="218">
        <f>+Posición!$B$106+Posición!$B$115+Posición!$B$124</f>
        <v>0</v>
      </c>
      <c r="FM19" s="218">
        <f>+Posición!$B$106+Posición!$B$115+Posición!$B$124</f>
        <v>0</v>
      </c>
      <c r="FN19" s="218">
        <f>+Posición!$B$106+Posición!$B$115+Posición!$B$124</f>
        <v>0</v>
      </c>
      <c r="FO19" s="218">
        <f>+Posición!$B$106+Posición!$B$115+Posición!$B$124</f>
        <v>0</v>
      </c>
      <c r="FP19" s="218">
        <f>+Posición!$B$106+Posición!$B$115+Posición!$B$124</f>
        <v>0</v>
      </c>
      <c r="FQ19" s="218">
        <f>+Posición!$B$106+Posición!$B$115+Posición!$B$124</f>
        <v>0</v>
      </c>
      <c r="FR19" s="218">
        <f>+Posición!$B$106+Posición!$B$115+Posición!$B$124</f>
        <v>0</v>
      </c>
      <c r="FS19" s="218">
        <f>+Posición!$B$106+Posición!$B$115+Posición!$B$124</f>
        <v>0</v>
      </c>
      <c r="FT19" s="218">
        <f>+Posición!$B$106+Posición!$B$115+Posición!$B$124</f>
        <v>0</v>
      </c>
      <c r="FU19" s="218">
        <f>+Posición!$B$106+Posición!$B$115+Posición!$B$124</f>
        <v>0</v>
      </c>
      <c r="FV19" s="218">
        <f>+Posición!$B$106+Posición!$B$115+Posición!$B$124</f>
        <v>0</v>
      </c>
      <c r="FW19" s="218">
        <f>+Posición!$B$106+Posición!$B$115+Posición!$B$124</f>
        <v>0</v>
      </c>
      <c r="FX19" s="218">
        <f>+Posición!$B$106+Posición!$B$115+Posición!$B$124</f>
        <v>0</v>
      </c>
      <c r="FY19" s="218">
        <f>+Posición!$B$106+Posición!$B$115+Posición!$B$124</f>
        <v>0</v>
      </c>
      <c r="FZ19" s="218">
        <f>+Posición!$B$106+Posición!$B$115+Posición!$B$124</f>
        <v>0</v>
      </c>
      <c r="GA19" s="218">
        <f>+Posición!$B$106+Posición!$B$115+Posición!$B$124</f>
        <v>0</v>
      </c>
      <c r="GB19" s="218">
        <f>+Posición!$B$106+Posición!$B$115+Posición!$B$124</f>
        <v>0</v>
      </c>
      <c r="GC19" s="218">
        <f>+Posición!$B$106+Posición!$B$115+Posición!$B$124</f>
        <v>0</v>
      </c>
      <c r="GD19" s="218">
        <f>+Posición!$B$106+Posición!$B$115+Posición!$B$124</f>
        <v>0</v>
      </c>
      <c r="GE19" s="218">
        <f>+Posición!$B$106+Posición!$B$115+Posición!$B$124</f>
        <v>0</v>
      </c>
      <c r="GF19" s="218">
        <f>+Posición!$B$106+Posición!$B$115+Posición!$B$124</f>
        <v>0</v>
      </c>
      <c r="GG19" s="218">
        <f>+Posición!$B$106+Posición!$B$115+Posición!$B$124</f>
        <v>0</v>
      </c>
      <c r="GH19" s="218">
        <f>+Posición!$B$106+Posición!$B$115+Posición!$B$124</f>
        <v>0</v>
      </c>
      <c r="GI19" s="218">
        <f>+Posición!$B$106+Posición!$B$115+Posición!$B$124</f>
        <v>0</v>
      </c>
      <c r="GJ19" s="218">
        <f>+Posición!$B$106+Posición!$B$115+Posición!$B$124</f>
        <v>0</v>
      </c>
      <c r="GK19" s="218">
        <f>+Posición!$B$106+Posición!$B$115+Posición!$B$124</f>
        <v>0</v>
      </c>
      <c r="GL19" s="218">
        <f>+Posición!$B$106+Posición!$B$115+Posición!$B$124</f>
        <v>0</v>
      </c>
      <c r="GM19" s="218">
        <f>+Posición!$B$106+Posición!$B$115+Posición!$B$124</f>
        <v>0</v>
      </c>
      <c r="GN19" s="218">
        <f>+Posición!$B$106+Posición!$B$115+Posición!$B$124</f>
        <v>0</v>
      </c>
      <c r="GO19" s="218">
        <f>+Posición!$B$106+Posición!$B$115+Posición!$B$124</f>
        <v>0</v>
      </c>
      <c r="GP19" s="218">
        <f>+Posición!$B$106+Posición!$B$115+Posición!$B$124</f>
        <v>0</v>
      </c>
      <c r="GQ19" s="218">
        <f>+Posición!$B$106+Posición!$B$115+Posición!$B$124</f>
        <v>0</v>
      </c>
      <c r="GR19" s="218">
        <f>+Posición!$B$106+Posición!$B$115+Posición!$B$124</f>
        <v>0</v>
      </c>
      <c r="GS19" s="218">
        <f>+Posición!$B$106+Posición!$B$115+Posición!$B$124</f>
        <v>0</v>
      </c>
      <c r="GT19" s="218">
        <f>+Posición!$B$106+Posición!$B$115+Posición!$B$124</f>
        <v>0</v>
      </c>
      <c r="GU19" s="218">
        <f>+Posición!$B$106+Posición!$B$115+Posición!$B$124</f>
        <v>0</v>
      </c>
      <c r="GV19" s="218">
        <f>+Posición!$B$106+Posición!$B$115+Posición!$B$124</f>
        <v>0</v>
      </c>
      <c r="GW19" s="218">
        <f>+Posición!$B$106+Posición!$B$115+Posición!$B$124</f>
        <v>0</v>
      </c>
      <c r="GX19" s="218">
        <f>+Posición!$B$106+Posición!$B$115+Posición!$B$124</f>
        <v>0</v>
      </c>
      <c r="GY19" s="218">
        <f>+Posición!$B$106+Posición!$B$115+Posición!$B$124</f>
        <v>0</v>
      </c>
      <c r="GZ19" s="218">
        <f>+Posición!$B$106+Posición!$B$115+Posición!$B$124</f>
        <v>0</v>
      </c>
      <c r="HA19" s="218">
        <f>+Posición!$B$106+Posición!$B$115+Posición!$B$124</f>
        <v>0</v>
      </c>
      <c r="HB19" s="218">
        <v>4000000</v>
      </c>
      <c r="HC19" s="218">
        <f>+Posición!$B$106+Posición!$B$115+Posición!$B$124</f>
        <v>0</v>
      </c>
      <c r="HD19" s="218">
        <f>+Posición!$B$106+Posición!$B$115+Posición!$B$124</f>
        <v>0</v>
      </c>
      <c r="HE19" s="218">
        <f>+Posición!$B$106+Posición!$B$115+Posición!$B$124</f>
        <v>0</v>
      </c>
      <c r="HF19" s="218">
        <f>+Posición!$B$106+Posición!$B$115+Posición!$B$124</f>
        <v>0</v>
      </c>
      <c r="HG19" s="218">
        <f>+Posición!$B$106+Posición!$B$115+Posición!$B$124</f>
        <v>0</v>
      </c>
      <c r="HH19" s="218">
        <f>+Posición!$B$106+Posición!$B$115+Posición!$B$124</f>
        <v>0</v>
      </c>
      <c r="HI19" s="218">
        <f>+Posición!$B$106+Posición!$B$115+Posición!$B$124</f>
        <v>0</v>
      </c>
      <c r="HJ19" s="218">
        <f>+Posición!$B$106+Posición!$B$115+Posición!$B$124</f>
        <v>0</v>
      </c>
      <c r="HK19" s="218">
        <f>+Posición!$B$106+Posición!$B$115+Posición!$B$124</f>
        <v>0</v>
      </c>
      <c r="HL19" s="218">
        <f>+Posición!$B$106+Posición!$B$115+Posición!$B$124</f>
        <v>0</v>
      </c>
      <c r="HM19" s="218">
        <f>+Posición!$B$106+Posición!$B$115+Posición!$B$124</f>
        <v>0</v>
      </c>
      <c r="HN19" s="218">
        <f>+Posición!$B$106+Posición!$B$115+Posición!$B$124</f>
        <v>0</v>
      </c>
      <c r="HO19" s="218">
        <f>+Posición!$B$106+Posición!$B$115+Posición!$B$124</f>
        <v>0</v>
      </c>
      <c r="HP19" s="218">
        <f>+Posición!$B$106+Posición!$B$115+Posición!$B$124</f>
        <v>0</v>
      </c>
      <c r="HQ19" s="218">
        <f>+Posición!$B$106+Posición!$B$115+Posición!$B$124</f>
        <v>0</v>
      </c>
      <c r="HR19" s="218">
        <f>+Posición!$B$106+Posición!$B$115+Posición!$B$124</f>
        <v>0</v>
      </c>
      <c r="HS19" s="218">
        <f>+Posición!$B$106+Posición!$B$115+Posición!$B$124</f>
        <v>0</v>
      </c>
      <c r="HT19" s="218">
        <f>+Posición!$B$106+Posición!$B$115+Posición!$B$124</f>
        <v>0</v>
      </c>
      <c r="HU19" s="218">
        <f>+Posición!$B$106+Posición!$B$115+Posición!$B$124</f>
        <v>0</v>
      </c>
      <c r="HV19" s="218">
        <f>+Posición!$B$106+Posición!$B$115+Posición!$B$124</f>
        <v>0</v>
      </c>
      <c r="HW19" s="218">
        <f>+Posición!$B$106+Posición!$B$115+Posición!$B$124</f>
        <v>0</v>
      </c>
      <c r="HX19" s="218">
        <f>+Posición!$B$106+Posición!$B$115+Posición!$B$124</f>
        <v>0</v>
      </c>
      <c r="HY19" s="218">
        <f>+Posición!$B$106+Posición!$B$115+Posición!$B$124</f>
        <v>0</v>
      </c>
      <c r="HZ19" s="218">
        <f>+Posición!$B$106+Posición!$B$115+Posición!$B$124</f>
        <v>0</v>
      </c>
      <c r="IA19" s="218">
        <f>+Posición!$B$106+Posición!$B$115+Posición!$B$124</f>
        <v>0</v>
      </c>
      <c r="IB19" s="218">
        <f>+Posición!$B$106+Posición!$B$115+Posición!$B$124</f>
        <v>0</v>
      </c>
      <c r="IC19" s="218">
        <f>+Posición!$B$106+Posición!$B$115+Posición!$B$124</f>
        <v>0</v>
      </c>
      <c r="ID19" s="218">
        <f>+Posición!$B$106+Posición!$B$115+Posición!$B$124</f>
        <v>0</v>
      </c>
      <c r="IE19" s="218">
        <f>+Posición!$B$106+Posición!$B$115+Posición!$B$124</f>
        <v>0</v>
      </c>
      <c r="IF19" s="218">
        <f>+Posición!$B$106+Posición!$B$115+Posición!$B$124</f>
        <v>0</v>
      </c>
      <c r="IG19" s="218">
        <f>+Posición!$B$106+Posición!$B$115+Posición!$B$124</f>
        <v>0</v>
      </c>
      <c r="IH19" s="218">
        <f>+Posición!$B$106+Posición!$B$115+Posición!$B$124</f>
        <v>0</v>
      </c>
      <c r="II19" s="218">
        <f>+Posición!$B$106+Posición!$B$115+Posición!$B$124</f>
        <v>0</v>
      </c>
      <c r="IJ19" s="218">
        <f>+Posición!$B$106+Posición!$B$115+Posición!$B$124</f>
        <v>0</v>
      </c>
      <c r="IK19" s="218">
        <f>+Posición!$B$106+Posición!$B$115+Posición!$B$124</f>
        <v>0</v>
      </c>
      <c r="IL19" s="218">
        <f>+Posición!$B$106+Posición!$B$115+Posición!$B$124</f>
        <v>0</v>
      </c>
      <c r="IM19" s="218">
        <f>+Posición!$B$106+Posición!$B$115+Posición!$B$124</f>
        <v>0</v>
      </c>
      <c r="IN19" s="218">
        <f>+Posición!$B$106+Posición!$B$115+Posición!$B$124</f>
        <v>0</v>
      </c>
      <c r="IO19" s="218">
        <f>+Posición!$B$106+Posición!$B$115+Posición!$B$124</f>
        <v>0</v>
      </c>
      <c r="IP19" s="218">
        <f>+Posición!$B$106+Posición!$B$115+Posición!$B$124</f>
        <v>0</v>
      </c>
      <c r="IQ19" s="218">
        <f>+Posición!$B$106+Posición!$B$115+Posición!$B$124</f>
        <v>0</v>
      </c>
      <c r="IR19" s="218">
        <f>+Posición!$B$106+Posición!$B$115+Posición!$B$124</f>
        <v>0</v>
      </c>
      <c r="IS19" s="218">
        <f>+Posición!$B$106+Posición!$B$115+Posición!$B$124</f>
        <v>0</v>
      </c>
      <c r="IT19" s="218">
        <f>+Posición!$B$106+Posición!$B$115+Posición!$B$124</f>
        <v>0</v>
      </c>
      <c r="IU19" s="218">
        <f>+Posición!$B$106+Posición!$B$115+Posición!$B$124</f>
        <v>0</v>
      </c>
      <c r="IV19" s="218">
        <f>+Posición!$B$106+Posición!$B$115+Posición!$B$124</f>
        <v>0</v>
      </c>
      <c r="IW19" s="218">
        <f>+Posición!$B$106+Posición!$B$115+Posición!$B$124</f>
        <v>0</v>
      </c>
      <c r="IX19" s="218">
        <f>+Posición!$B$106+Posición!$B$115+Posición!$B$124</f>
        <v>0</v>
      </c>
      <c r="IY19" s="218">
        <f>+Posición!$B$106+Posición!$B$115+Posición!$B$124</f>
        <v>0</v>
      </c>
      <c r="IZ19" s="218">
        <f>+Posición!$B$106+Posición!$B$115+Posición!$B$124</f>
        <v>0</v>
      </c>
      <c r="JA19" s="218">
        <f>+Posición!$B$106+Posición!$B$115+Posición!$B$124</f>
        <v>0</v>
      </c>
      <c r="JB19" s="218">
        <f>+Posición!$B$106+Posición!$B$115+Posición!$B$124</f>
        <v>0</v>
      </c>
      <c r="JC19" s="218">
        <f>+Posición!$B$106+Posición!$B$115+Posición!$B$124</f>
        <v>0</v>
      </c>
      <c r="JD19" s="218">
        <f>+Posición!$B$106+Posición!$B$115+Posición!$B$124</f>
        <v>0</v>
      </c>
      <c r="JE19" s="218">
        <f>+Posición!$B$106+Posición!$B$115+Posición!$B$124</f>
        <v>0</v>
      </c>
      <c r="JF19" s="218">
        <f>+Posición!$B$106+Posición!$B$115+Posición!$B$124</f>
        <v>0</v>
      </c>
      <c r="JG19" s="218">
        <f>+Posición!$B$106+Posición!$B$115+Posición!$B$124</f>
        <v>0</v>
      </c>
      <c r="JH19" s="218">
        <f>+Posición!$B$106+Posición!$B$115+Posición!$B$124</f>
        <v>0</v>
      </c>
      <c r="JI19" s="218">
        <f>+Posición!$B$106+Posición!$B$115+Posición!$B$124</f>
        <v>0</v>
      </c>
      <c r="JJ19" s="218">
        <f>+Posición!$B$106+Posición!$B$115+Posición!$B$124</f>
        <v>0</v>
      </c>
      <c r="JK19" s="218">
        <f>+Posición!$B$106+Posición!$B$115+Posición!$B$124</f>
        <v>0</v>
      </c>
      <c r="JL19" s="218">
        <f>+Posición!$B$106+Posición!$B$115+Posición!$B$124</f>
        <v>0</v>
      </c>
      <c r="JM19" s="218">
        <f>+Posición!$B$106+Posición!$B$115+Posición!$B$124</f>
        <v>0</v>
      </c>
      <c r="JN19" s="218">
        <f>+Posición!$B$106+Posición!$B$115+Posición!$B$124</f>
        <v>0</v>
      </c>
      <c r="JO19" s="218">
        <f>+Posición!$B$106+Posición!$B$115+Posición!$B$124</f>
        <v>0</v>
      </c>
      <c r="JP19" s="218">
        <f>+Posición!$B$106+Posición!$B$115+Posición!$B$124</f>
        <v>0</v>
      </c>
      <c r="JQ19" s="218">
        <f>+Posición!$B$106+Posición!$B$115+Posición!$B$124</f>
        <v>0</v>
      </c>
      <c r="JR19" s="218">
        <f>+Posición!$B$106+Posición!$B$115+Posición!$B$124</f>
        <v>0</v>
      </c>
      <c r="JS19" s="218">
        <f>+Posición!$B$106+Posición!$B$115+Posición!$B$124</f>
        <v>0</v>
      </c>
      <c r="JT19" s="218">
        <f>+Posición!$B$106+Posición!$B$115+Posición!$B$124</f>
        <v>0</v>
      </c>
      <c r="JU19" s="218">
        <f>+Posición!$B$106+Posición!$B$115+Posición!$B$124</f>
        <v>0</v>
      </c>
      <c r="JV19" s="218">
        <f>+Posición!$B$106+Posición!$B$115+Posición!$B$124</f>
        <v>0</v>
      </c>
      <c r="JW19" s="218">
        <f>+Posición!$B$106+Posición!$B$115+Posición!$B$124</f>
        <v>0</v>
      </c>
      <c r="JX19" s="218">
        <f>+Posición!$B$106+Posición!$B$115+Posición!$B$124</f>
        <v>0</v>
      </c>
      <c r="JY19" s="218">
        <f>+Posición!$B$106+Posición!$B$115+Posición!$B$124</f>
        <v>0</v>
      </c>
      <c r="JZ19" s="218">
        <f>+Posición!$B$106+Posición!$B$115+Posición!$B$124</f>
        <v>0</v>
      </c>
      <c r="KA19" s="218">
        <f>+Posición!$B$106+Posición!$B$115+Posición!$B$124</f>
        <v>0</v>
      </c>
      <c r="KB19" s="218">
        <f>+Posición!$B$106+Posición!$B$115+Posición!$B$124</f>
        <v>0</v>
      </c>
      <c r="KC19" s="218">
        <f>+Posición!$B$106+Posición!$B$115+Posición!$B$124</f>
        <v>0</v>
      </c>
      <c r="KD19" s="218">
        <f>+Posición!$B$106+Posición!$B$115+Posición!$B$124</f>
        <v>0</v>
      </c>
      <c r="KE19" s="218">
        <f>+Posición!$B$106+Posición!$B$115+Posición!$B$124</f>
        <v>0</v>
      </c>
      <c r="KF19" s="218">
        <f>+Posición!$B$106+Posición!$B$115+Posición!$B$124</f>
        <v>0</v>
      </c>
      <c r="KG19" s="218">
        <f>+Posición!$B$106+Posición!$B$115+Posición!$B$124</f>
        <v>0</v>
      </c>
      <c r="KH19" s="218">
        <f>+Posición!$B$106+Posición!$B$115+Posición!$B$124</f>
        <v>0</v>
      </c>
      <c r="KI19" s="218">
        <f>+Posición!$B$106+Posición!$B$115+Posición!$B$124</f>
        <v>0</v>
      </c>
      <c r="KJ19" s="218">
        <f>+Posición!$B$106+Posición!$B$115+Posición!$B$124</f>
        <v>0</v>
      </c>
      <c r="KK19" s="218">
        <f>+Posición!$B$106+Posición!$B$115+Posición!$B$124</f>
        <v>0</v>
      </c>
      <c r="KL19" s="218">
        <f>+Posición!$B$106+Posición!$B$115+Posición!$B$124</f>
        <v>0</v>
      </c>
      <c r="KM19" s="218">
        <f>+Posición!$B$106+Posición!$B$115+Posición!$B$124</f>
        <v>0</v>
      </c>
      <c r="KN19" s="218">
        <f>+Posición!$B$106+Posición!$B$115+Posición!$B$124</f>
        <v>0</v>
      </c>
      <c r="KO19" s="218">
        <f>+Posición!$B$106+Posición!$B$115+Posición!$B$124</f>
        <v>0</v>
      </c>
      <c r="KP19" s="218">
        <f>+Posición!$B$106+Posición!$B$115+Posición!$B$124</f>
        <v>0</v>
      </c>
      <c r="KQ19" s="218">
        <f>+Posición!$B$106+Posición!$B$115+Posición!$B$124</f>
        <v>0</v>
      </c>
      <c r="KR19" s="218">
        <f>+Posición!$B$106+Posición!$B$115+Posición!$B$124</f>
        <v>0</v>
      </c>
      <c r="KS19" s="218">
        <f>+Posición!$B$106+Posición!$B$115+Posición!$B$124</f>
        <v>0</v>
      </c>
      <c r="KT19" s="218">
        <f>+Posición!$B$106+Posición!$B$115+Posición!$B$124</f>
        <v>0</v>
      </c>
      <c r="KU19" s="218">
        <f>+Posición!$B$106+Posición!$B$115+Posición!$B$124</f>
        <v>0</v>
      </c>
      <c r="KV19" s="218">
        <f>+Posición!$B$106+Posición!$B$115+Posición!$B$124</f>
        <v>0</v>
      </c>
      <c r="KW19" s="218">
        <f>+Posición!$B$106+Posición!$B$115+Posición!$B$124</f>
        <v>0</v>
      </c>
      <c r="KX19" s="218">
        <f>+Posición!$B$106+Posición!$B$115+Posición!$B$124</f>
        <v>0</v>
      </c>
      <c r="KY19" s="218">
        <f>+Posición!$B$106+Posición!$B$115+Posición!$B$124</f>
        <v>0</v>
      </c>
      <c r="KZ19" s="218">
        <f>+Posición!$B$106+Posición!$B$115+Posición!$B$124</f>
        <v>0</v>
      </c>
      <c r="LA19" s="218">
        <f>+Posición!$B$106+Posición!$B$115+Posición!$B$124</f>
        <v>0</v>
      </c>
      <c r="LB19" s="218">
        <f>+Posición!$B$106+Posición!$B$115+Posición!$B$124</f>
        <v>0</v>
      </c>
      <c r="LC19" s="218">
        <f>+Posición!$B$106+Posición!$B$115+Posición!$B$124</f>
        <v>0</v>
      </c>
      <c r="LD19" s="218">
        <f>+Posición!$B$106+Posición!$B$115+Posición!$B$124</f>
        <v>0</v>
      </c>
      <c r="LE19" s="218">
        <f>+Posición!$B$106+Posición!$B$115+Posición!$B$124</f>
        <v>0</v>
      </c>
      <c r="LF19" s="218">
        <f>+Posición!$B$106+Posición!$B$115+Posición!$B$124</f>
        <v>0</v>
      </c>
      <c r="LG19" s="218">
        <f>+Posición!$B$106+Posición!$B$115+Posición!$B$124</f>
        <v>0</v>
      </c>
      <c r="LH19" s="218">
        <f>+Posición!$B$106+Posición!$B$115+Posición!$B$124</f>
        <v>0</v>
      </c>
      <c r="LI19" s="218">
        <f>+Posición!$B$106+Posición!$B$115+Posición!$B$124</f>
        <v>0</v>
      </c>
      <c r="LJ19" s="218">
        <f>+Posición!$B$106+Posición!$B$115+Posición!$B$124</f>
        <v>0</v>
      </c>
      <c r="LK19" s="218">
        <f>+Posición!$B$106+Posición!$B$115+Posición!$B$124</f>
        <v>0</v>
      </c>
      <c r="LL19" s="218">
        <f>+Posición!$B$106+Posición!$B$115+Posición!$B$124</f>
        <v>0</v>
      </c>
      <c r="LM19" s="218">
        <f>+Posición!$B$106+Posición!$B$115+Posición!$B$124</f>
        <v>0</v>
      </c>
      <c r="LN19" s="218">
        <f>+Posición!$B$106+Posición!$B$115+Posición!$B$124</f>
        <v>0</v>
      </c>
      <c r="LO19" s="218">
        <f>+Posición!$B$106+Posición!$B$115+Posición!$B$124</f>
        <v>0</v>
      </c>
      <c r="LP19" s="218">
        <f>+Posición!$B$106+Posición!$B$115+Posición!$B$124</f>
        <v>0</v>
      </c>
      <c r="LQ19" s="218">
        <f>+Posición!$B$106+Posición!$B$115+Posición!$B$124</f>
        <v>0</v>
      </c>
      <c r="LR19" s="218">
        <f>+Posición!$B$106+Posición!$B$115+Posición!$B$124</f>
        <v>0</v>
      </c>
      <c r="LS19" s="218">
        <f>+Posición!$B$106+Posición!$B$115+Posición!$B$124</f>
        <v>0</v>
      </c>
      <c r="LT19" s="218">
        <f>+Posición!$B$106+Posición!$B$115+Posición!$B$124</f>
        <v>0</v>
      </c>
      <c r="LU19" s="218">
        <f>+Posición!$B$106+Posición!$B$115+Posición!$B$124</f>
        <v>0</v>
      </c>
      <c r="LV19" s="218">
        <f>+Posición!$B$106+Posición!$B$115+Posición!$B$124</f>
        <v>0</v>
      </c>
      <c r="LW19" s="218">
        <f>+Posición!$B$106+Posición!$B$115+Posición!$B$124</f>
        <v>0</v>
      </c>
      <c r="LX19" s="218">
        <f>+Posición!$B$106+Posición!$B$115+Posición!$B$124</f>
        <v>0</v>
      </c>
      <c r="LY19" s="218">
        <f>+Posición!$B$106+Posición!$B$115+Posición!$B$124</f>
        <v>0</v>
      </c>
      <c r="LZ19" s="218">
        <f>+Posición!$B$106+Posición!$B$115+Posición!$B$124</f>
        <v>0</v>
      </c>
      <c r="MA19" s="218">
        <f>+Posición!$B$106+Posición!$B$115+Posición!$B$124</f>
        <v>0</v>
      </c>
      <c r="MB19" s="218">
        <f>+Posición!$B$106+Posición!$B$115+Posición!$B$124</f>
        <v>0</v>
      </c>
      <c r="MC19" s="218">
        <f>+Posición!$B$106+Posición!$B$115+Posición!$B$124</f>
        <v>0</v>
      </c>
      <c r="MD19" s="218">
        <f>+Posición!$B$106+Posición!$B$115+Posición!$B$124</f>
        <v>0</v>
      </c>
      <c r="ME19" s="218">
        <f>+Posición!$B$106+Posición!$B$115+Posición!$B$124</f>
        <v>0</v>
      </c>
      <c r="MF19" s="218">
        <f>+Posición!$B$106+Posición!$B$115+Posición!$B$124</f>
        <v>0</v>
      </c>
      <c r="MG19" s="218">
        <f>+Posición!$B$106+Posición!$B$115+Posición!$B$124</f>
        <v>0</v>
      </c>
      <c r="MH19" s="218">
        <f>+Posición!$B$106+Posición!$B$115+Posición!$B$124</f>
        <v>0</v>
      </c>
      <c r="MI19" s="218">
        <f>+Posición!$B$106+Posición!$B$115+Posición!$B$124</f>
        <v>0</v>
      </c>
      <c r="MJ19" s="218">
        <f>+Posición!$B$106+Posición!$B$115+Posición!$B$124</f>
        <v>0</v>
      </c>
      <c r="MK19" s="218">
        <f>+Posición!$B$106+Posición!$B$115+Posición!$B$124</f>
        <v>0</v>
      </c>
      <c r="ML19" s="218">
        <f>+Posición!$B$106+Posición!$B$115+Posición!$B$124</f>
        <v>0</v>
      </c>
      <c r="MM19" s="218">
        <f>+Posición!$B$106+Posición!$B$115+Posición!$B$124</f>
        <v>0</v>
      </c>
      <c r="MN19" s="218">
        <f>+Posición!$B$106+Posición!$B$115+Posición!$B$124</f>
        <v>0</v>
      </c>
      <c r="MO19" s="218">
        <f>+Posición!$B$106+Posición!$B$115+Posición!$B$124</f>
        <v>0</v>
      </c>
      <c r="MP19" s="218">
        <f>+Posición!$B$106+Posición!$B$115+Posición!$B$124</f>
        <v>0</v>
      </c>
      <c r="MQ19" s="218">
        <f>+Posición!$B$106+Posición!$B$115+Posición!$B$124</f>
        <v>0</v>
      </c>
      <c r="MR19" s="218">
        <f>+Posición!$B$106+Posición!$B$115+Posición!$B$124</f>
        <v>0</v>
      </c>
      <c r="MS19" s="218">
        <f>+Posición!$B$106+Posición!$B$115+Posición!$B$124</f>
        <v>0</v>
      </c>
      <c r="MT19" s="218">
        <f>+Posición!$B$106+Posición!$B$115+Posición!$B$124</f>
        <v>0</v>
      </c>
      <c r="MU19" s="218">
        <f>+Posición!$B$106+Posición!$B$115+Posición!$B$124</f>
        <v>0</v>
      </c>
      <c r="MV19" s="218">
        <f>+Posición!$B$106+Posición!$B$115+Posición!$B$124</f>
        <v>0</v>
      </c>
      <c r="MW19" s="218">
        <f>+Posición!$B$106+Posición!$B$115+Posición!$B$124</f>
        <v>0</v>
      </c>
      <c r="MX19" s="218">
        <f>+Posición!$B$106+Posición!$B$115+Posición!$B$124</f>
        <v>0</v>
      </c>
      <c r="MY19" s="218">
        <f>+Posición!$B$106+Posición!$B$115+Posición!$B$124</f>
        <v>0</v>
      </c>
      <c r="MZ19" s="218">
        <f>+Posición!$B$106+Posición!$B$115+Posición!$B$124</f>
        <v>0</v>
      </c>
      <c r="NA19" s="218">
        <f>+Posición!$B$106+Posición!$B$115+Posición!$B$124</f>
        <v>0</v>
      </c>
      <c r="NB19" s="218">
        <f>+Posición!$B$106+Posición!$B$115+Posición!$B$124</f>
        <v>0</v>
      </c>
      <c r="NC19" s="218">
        <f>+Posición!$B$106+Posición!$B$115+Posición!$B$124</f>
        <v>0</v>
      </c>
      <c r="ND19" s="218">
        <f>+Posición!$B$106+Posición!$B$115+Posición!$B$124</f>
        <v>0</v>
      </c>
      <c r="NE19" s="218">
        <f>+Posición!$B$106+Posición!$B$115+Posición!$B$124</f>
        <v>0</v>
      </c>
      <c r="NF19" s="218">
        <f>+Posición!$B$106+Posición!$B$115+Posición!$B$124</f>
        <v>0</v>
      </c>
    </row>
    <row r="20" spans="1:375">
      <c r="A20" s="176" t="s">
        <v>292</v>
      </c>
      <c r="B20" s="177" t="str">
        <f t="shared" ref="B20:B36" si="266">REPLACE(MID(A20,1,8),3,1,0)</f>
        <v>11030106</v>
      </c>
      <c r="C20" s="216" t="s">
        <v>365</v>
      </c>
      <c r="D20" s="217" t="s">
        <v>53</v>
      </c>
      <c r="E20" s="218">
        <v>2500000</v>
      </c>
      <c r="F20" s="218">
        <v>2500000</v>
      </c>
      <c r="G20" s="218">
        <v>2500000</v>
      </c>
      <c r="H20" s="218">
        <v>2500000</v>
      </c>
      <c r="I20" s="218">
        <v>2500000</v>
      </c>
      <c r="J20" s="218">
        <v>2500000</v>
      </c>
      <c r="K20" s="218">
        <v>2500000</v>
      </c>
      <c r="L20" s="218">
        <v>2500000</v>
      </c>
      <c r="M20" s="218">
        <v>2500000</v>
      </c>
      <c r="N20" s="218">
        <v>2500000</v>
      </c>
      <c r="O20" s="218">
        <v>2500000</v>
      </c>
      <c r="P20" s="218">
        <v>2500000</v>
      </c>
      <c r="Q20" s="218">
        <v>2500000</v>
      </c>
      <c r="R20" s="218">
        <v>2500000</v>
      </c>
      <c r="S20" s="218">
        <v>2500000</v>
      </c>
      <c r="T20" s="218">
        <v>2500000</v>
      </c>
      <c r="U20" s="218">
        <v>2500000</v>
      </c>
      <c r="V20" s="218">
        <v>2500000</v>
      </c>
      <c r="W20" s="218">
        <v>2500000</v>
      </c>
      <c r="X20" s="218">
        <v>2500000</v>
      </c>
      <c r="Y20" s="218">
        <v>2500000</v>
      </c>
      <c r="Z20" s="218">
        <v>2500000</v>
      </c>
      <c r="AA20" s="218">
        <v>2500000</v>
      </c>
      <c r="AB20" s="218">
        <v>2500000</v>
      </c>
      <c r="AC20" s="218">
        <v>2500000</v>
      </c>
      <c r="AD20" s="218">
        <v>2500000</v>
      </c>
      <c r="AE20" s="218">
        <v>2500000</v>
      </c>
      <c r="AF20" s="218">
        <v>2500000</v>
      </c>
      <c r="AG20" s="218">
        <v>2500000</v>
      </c>
      <c r="AH20" s="218">
        <v>2500000</v>
      </c>
      <c r="AI20" s="218">
        <v>2500000</v>
      </c>
      <c r="AJ20" s="218">
        <f>+Posición!$B$108+Posición!$B$117+Posición!$B$126+Posición!$B$134</f>
        <v>0</v>
      </c>
      <c r="AK20" s="218">
        <f>+Posición!$B$108+Posición!$B$117+Posición!$B$126+Posición!$B$134</f>
        <v>0</v>
      </c>
      <c r="AL20" s="218">
        <f>+Posición!$B$108+Posición!$B$117+Posición!$B$126+Posición!$B$134</f>
        <v>0</v>
      </c>
      <c r="AM20" s="218">
        <f>+Posición!$B$108+Posición!$B$117+Posición!$B$126+Posición!$B$134</f>
        <v>0</v>
      </c>
      <c r="AN20" s="218">
        <f>+Posición!$B$108+Posición!$B$117+Posición!$B$126+Posición!$B$134</f>
        <v>0</v>
      </c>
      <c r="AO20" s="218">
        <f>+Posición!$B$108+Posición!$B$117+Posición!$B$126+Posición!$B$134</f>
        <v>0</v>
      </c>
      <c r="AP20" s="218">
        <f>+Posición!$B$108+Posición!$B$117+Posición!$B$126+Posición!$B$134</f>
        <v>0</v>
      </c>
      <c r="AQ20" s="218">
        <f>+Posición!$B$108+Posición!$B$117+Posición!$B$126+Posición!$B$134</f>
        <v>0</v>
      </c>
      <c r="AR20" s="218">
        <f>+Posición!$B$108+Posición!$B$117+Posición!$B$126+Posición!$B$134</f>
        <v>0</v>
      </c>
      <c r="AS20" s="218">
        <f>+Posición!$B$108+Posición!$B$117+Posición!$B$126+Posición!$B$134</f>
        <v>0</v>
      </c>
      <c r="AT20" s="218">
        <f>+Posición!$B$108+Posición!$B$117+Posición!$B$126+Posición!$B$134</f>
        <v>0</v>
      </c>
      <c r="AU20" s="218">
        <f>+Posición!$B$108+Posición!$B$117+Posición!$B$126+Posición!$B$134</f>
        <v>0</v>
      </c>
      <c r="AV20" s="218">
        <f>+Posición!$B$108+Posición!$B$117+Posición!$B$126+Posición!$B$134</f>
        <v>0</v>
      </c>
      <c r="AW20" s="218">
        <f>+Posición!$B$108+Posición!$B$117+Posición!$B$126+Posición!$B$134</f>
        <v>0</v>
      </c>
      <c r="AX20" s="218">
        <f>+Posición!$B$108+Posición!$B$117+Posición!$B$126+Posición!$B$134</f>
        <v>0</v>
      </c>
      <c r="AY20" s="218">
        <f>+Posición!$B$108+Posición!$B$117+Posición!$B$126+Posición!$B$134</f>
        <v>0</v>
      </c>
      <c r="AZ20" s="218">
        <f>+Posición!$B$108+Posición!$B$117+Posición!$B$126+Posición!$B$134</f>
        <v>0</v>
      </c>
      <c r="BA20" s="218">
        <f>+Posición!$B$108+Posición!$B$117+Posición!$B$126+Posición!$B$134</f>
        <v>0</v>
      </c>
      <c r="BB20" s="218">
        <f>+Posición!$B$108+Posición!$B$117+Posición!$B$126+Posición!$B$134</f>
        <v>0</v>
      </c>
      <c r="BC20" s="218">
        <f>+Posición!$B$108+Posición!$B$117+Posición!$B$126+Posición!$B$134</f>
        <v>0</v>
      </c>
      <c r="BD20" s="218">
        <f>+Posición!$B$108+Posición!$B$117+Posición!$B$126+Posición!$B$134</f>
        <v>0</v>
      </c>
      <c r="BE20" s="218">
        <f>+Posición!$B$108+Posición!$B$117+Posición!$B$126+Posición!$B$134</f>
        <v>0</v>
      </c>
      <c r="BF20" s="218">
        <f>+Posición!$B$108+Posición!$B$117+Posición!$B$126+Posición!$B$134</f>
        <v>0</v>
      </c>
      <c r="BG20" s="218">
        <f>+Posición!$B$108+Posición!$B$117+Posición!$B$126+Posición!$B$134</f>
        <v>0</v>
      </c>
      <c r="BH20" s="218">
        <f>+Posición!$B$108+Posición!$B$117+Posición!$B$126+Posición!$B$134</f>
        <v>0</v>
      </c>
      <c r="BI20" s="218">
        <f>+Posición!$B$108+Posición!$B$117+Posición!$B$126+Posición!$B$134</f>
        <v>0</v>
      </c>
      <c r="BJ20" s="218">
        <f>+Posición!$B$108+Posición!$B$117+Posición!$B$126+Posición!$B$134</f>
        <v>0</v>
      </c>
      <c r="BK20" s="218">
        <f>+Posición!$B$108+Posición!$B$117+Posición!$B$126+Posición!$B$134</f>
        <v>0</v>
      </c>
      <c r="BL20" s="218">
        <f>+Posición!$B$108+Posición!$B$117+Posición!$B$126+Posición!$B$134</f>
        <v>0</v>
      </c>
      <c r="BM20" s="218">
        <f>+Posición!$B$108+Posición!$B$117+Posición!$B$126+Posición!$B$134</f>
        <v>0</v>
      </c>
      <c r="BN20" s="218">
        <f>+Posición!$B$108+Posición!$B$117+Posición!$B$126+Posición!$B$134</f>
        <v>0</v>
      </c>
      <c r="BO20" s="218">
        <f>+Posición!$B$108+Posición!$B$117+Posición!$B$126+Posición!$B$134</f>
        <v>0</v>
      </c>
      <c r="BP20" s="218">
        <f>+Posición!$B$108+Posición!$B$117+Posición!$B$126+Posición!$B$134</f>
        <v>0</v>
      </c>
      <c r="BQ20" s="218">
        <f>+Posición!$B$108+Posición!$B$117+Posición!$B$126+Posición!$B$134</f>
        <v>0</v>
      </c>
      <c r="BR20" s="218">
        <f>+Posición!$B$108+Posición!$B$117+Posición!$B$126+Posición!$B$134</f>
        <v>0</v>
      </c>
      <c r="BS20" s="218">
        <f>+Posición!$B$108+Posición!$B$117+Posición!$B$126+Posición!$B$134</f>
        <v>0</v>
      </c>
      <c r="BT20" s="218">
        <f>+Posición!$B$108+Posición!$B$117+Posición!$B$126+Posición!$B$134</f>
        <v>0</v>
      </c>
      <c r="BU20" s="218">
        <f>+Posición!$B$108+Posición!$B$117+Posición!$B$126+Posición!$B$134</f>
        <v>0</v>
      </c>
      <c r="BV20" s="218">
        <f>+Posición!$B$108+Posición!$B$117+Posición!$B$126+Posición!$B$134</f>
        <v>0</v>
      </c>
      <c r="BW20" s="218">
        <f>+Posición!$B$108+Posición!$B$117+Posición!$B$126+Posición!$B$134</f>
        <v>0</v>
      </c>
      <c r="BX20" s="218">
        <f>+Posición!$B$108+Posición!$B$117+Posición!$B$126+Posición!$B$134</f>
        <v>0</v>
      </c>
      <c r="BY20" s="218">
        <f>+Posición!$B$108+Posición!$B$117+Posición!$B$126+Posición!$B$134</f>
        <v>0</v>
      </c>
      <c r="BZ20" s="218">
        <f>+Posición!$B$108+Posición!$B$117+Posición!$B$126+Posición!$B$134</f>
        <v>0</v>
      </c>
      <c r="CA20" s="218">
        <f>+Posición!$B$108+Posición!$B$117+Posición!$B$126+Posición!$B$134</f>
        <v>0</v>
      </c>
      <c r="CB20" s="218">
        <f>+Posición!$B$108+Posición!$B$117+Posición!$B$126+Posición!$B$134</f>
        <v>0</v>
      </c>
      <c r="CC20" s="218">
        <f>+Posición!$B$108+Posición!$B$117+Posición!$B$126+Posición!$B$134</f>
        <v>0</v>
      </c>
      <c r="CD20" s="218">
        <f>+Posición!$B$108+Posición!$B$117+Posición!$B$126+Posición!$B$134</f>
        <v>0</v>
      </c>
      <c r="CE20" s="218">
        <f>+Posición!$B$108+Posición!$B$117+Posición!$B$126+Posición!$B$134</f>
        <v>0</v>
      </c>
      <c r="CF20" s="218">
        <f>+Posición!$B$108+Posición!$B$117+Posición!$B$126+Posición!$B$134</f>
        <v>0</v>
      </c>
      <c r="CG20" s="218">
        <f>+Posición!$B$108+Posición!$B$117+Posición!$B$126+Posición!$B$134</f>
        <v>0</v>
      </c>
      <c r="CH20" s="218">
        <f>+Posición!$B$108+Posición!$B$117+Posición!$B$126+Posición!$B$134</f>
        <v>0</v>
      </c>
      <c r="CI20" s="218">
        <f>+Posición!$B$108+Posición!$B$117+Posición!$B$126+Posición!$B$134</f>
        <v>0</v>
      </c>
      <c r="CJ20" s="218">
        <f>+Posición!$B$108+Posición!$B$117+Posición!$B$126+Posición!$B$134</f>
        <v>0</v>
      </c>
      <c r="CK20" s="218">
        <f>+Posición!$B$108+Posición!$B$117+Posición!$B$126+Posición!$B$134</f>
        <v>0</v>
      </c>
      <c r="CL20" s="218">
        <f>+Posición!$B$108+Posición!$B$117+Posición!$B$126+Posición!$B$134</f>
        <v>0</v>
      </c>
      <c r="CM20" s="218">
        <f>+Posición!$B$108+Posición!$B$117+Posición!$B$126+Posición!$B$134</f>
        <v>0</v>
      </c>
      <c r="CN20" s="218">
        <f>+Posición!$B$108+Posición!$B$117+Posición!$B$126+Posición!$B$134</f>
        <v>0</v>
      </c>
      <c r="CO20" s="218">
        <f>+Posición!$B$108+Posición!$B$117+Posición!$B$126+Posición!$B$134</f>
        <v>0</v>
      </c>
      <c r="CP20" s="218">
        <f>+Posición!$B$108+Posición!$B$117+Posición!$B$126+Posición!$B$134</f>
        <v>0</v>
      </c>
      <c r="CQ20" s="218">
        <f>+Posición!$B$108+Posición!$B$117+Posición!$B$126+Posición!$B$134</f>
        <v>0</v>
      </c>
      <c r="CR20" s="218">
        <f>+Posición!$B$108+Posición!$B$117+Posición!$B$126+Posición!$B$134</f>
        <v>0</v>
      </c>
      <c r="CS20" s="218">
        <f>+Posición!$B$108+Posición!$B$117+Posición!$B$126+Posición!$B$134</f>
        <v>0</v>
      </c>
      <c r="CT20" s="218">
        <f>+Posición!$B$108+Posición!$B$117+Posición!$B$126+Posición!$B$134</f>
        <v>0</v>
      </c>
      <c r="CU20" s="218">
        <f>+Posición!$B$108+Posición!$B$117+Posición!$B$126+Posición!$B$134</f>
        <v>0</v>
      </c>
      <c r="CV20" s="218">
        <f>+Posición!$B$108+Posición!$B$117+Posición!$B$126+Posición!$B$134</f>
        <v>0</v>
      </c>
      <c r="CW20" s="218">
        <f>+Posición!$B$108+Posición!$B$117+Posición!$B$126+Posición!$B$134</f>
        <v>0</v>
      </c>
      <c r="CX20" s="218">
        <f>+Posición!$B$108+Posición!$B$117+Posición!$B$126+Posición!$B$134</f>
        <v>0</v>
      </c>
      <c r="CY20" s="218">
        <f>+Posición!$B$108+Posición!$B$117+Posición!$B$126+Posición!$B$134</f>
        <v>0</v>
      </c>
      <c r="CZ20" s="218">
        <f>+Posición!$B$108+Posición!$B$117+Posición!$B$126+Posición!$B$134</f>
        <v>0</v>
      </c>
      <c r="DA20" s="218">
        <f>+Posición!$B$108+Posición!$B$117+Posición!$B$126+Posición!$B$134</f>
        <v>0</v>
      </c>
      <c r="DB20" s="218">
        <f>+Posición!$B$108+Posición!$B$117+Posición!$B$126+Posición!$B$134</f>
        <v>0</v>
      </c>
      <c r="DC20" s="218">
        <f>+Posición!$B$108+Posición!$B$117+Posición!$B$126+Posición!$B$134</f>
        <v>0</v>
      </c>
      <c r="DD20" s="218">
        <f>+Posición!$B$108+Posición!$B$117+Posición!$B$126+Posición!$B$134</f>
        <v>0</v>
      </c>
      <c r="DE20" s="218">
        <f>+Posición!$B$108+Posición!$B$117+Posición!$B$126+Posición!$B$134</f>
        <v>0</v>
      </c>
      <c r="DF20" s="218">
        <f>+Posición!$B$108+Posición!$B$117+Posición!$B$126+Posición!$B$134</f>
        <v>0</v>
      </c>
      <c r="DG20" s="218">
        <f>+Posición!$B$108+Posición!$B$117+Posición!$B$126+Posición!$B$134</f>
        <v>0</v>
      </c>
      <c r="DH20" s="218">
        <f>+Posición!$B$108+Posición!$B$117+Posición!$B$126+Posición!$B$134</f>
        <v>0</v>
      </c>
      <c r="DI20" s="218">
        <f>+Posición!$B$108+Posición!$B$117+Posición!$B$126+Posición!$B$134</f>
        <v>0</v>
      </c>
      <c r="DJ20" s="218">
        <f>+Posición!$B$108+Posición!$B$117+Posición!$B$126+Posición!$B$134</f>
        <v>0</v>
      </c>
      <c r="DK20" s="218">
        <f>+Posición!$B$108+Posición!$B$117+Posición!$B$126+Posición!$B$134</f>
        <v>0</v>
      </c>
      <c r="DL20" s="218">
        <f>+Posición!$B$108+Posición!$B$117+Posición!$B$126+Posición!$B$134</f>
        <v>0</v>
      </c>
      <c r="DM20" s="218">
        <f>+Posición!$B$108+Posición!$B$117+Posición!$B$126+Posición!$B$134</f>
        <v>0</v>
      </c>
      <c r="DN20" s="218">
        <f>+Posición!$B$108+Posición!$B$117+Posición!$B$126+Posición!$B$134</f>
        <v>0</v>
      </c>
      <c r="DO20" s="218">
        <f>+Posición!$B$108+Posición!$B$117+Posición!$B$126+Posición!$B$134</f>
        <v>0</v>
      </c>
      <c r="DP20" s="218">
        <f>+Posición!$B$108+Posición!$B$117+Posición!$B$126+Posición!$B$134</f>
        <v>0</v>
      </c>
      <c r="DQ20" s="218">
        <f>+Posición!$B$108+Posición!$B$117+Posición!$B$126+Posición!$B$134</f>
        <v>0</v>
      </c>
      <c r="DR20" s="218">
        <f>+Posición!$B$107+Posición!$B$116+Posición!$B$125+Posición!$B$133</f>
        <v>0</v>
      </c>
      <c r="DS20" s="218">
        <f>+Posición!$B$107+Posición!$B$116+Posición!$B$125+Posición!$B$133</f>
        <v>0</v>
      </c>
      <c r="DT20" s="218">
        <f>+Posición!$B$107+Posición!$B$116+Posición!$B$125+Posición!$B$133</f>
        <v>0</v>
      </c>
      <c r="DU20" s="218">
        <f>+Posición!$B$107+Posición!$B$116+Posición!$B$125+Posición!$B$133</f>
        <v>0</v>
      </c>
      <c r="DV20" s="218">
        <f>+Posición!$B$107+Posición!$B$116+Posición!$B$125+Posición!$B$133</f>
        <v>0</v>
      </c>
      <c r="DW20" s="218">
        <f>+Posición!$B$107+Posición!$B$116+Posición!$B$125+Posición!$B$133</f>
        <v>0</v>
      </c>
      <c r="DX20" s="218">
        <f>+Posición!$B$107+Posición!$B$116+Posición!$B$125+Posición!$B$133</f>
        <v>0</v>
      </c>
      <c r="DY20" s="218">
        <f>+Posición!$B$107+Posición!$B$116+Posición!$B$125+Posición!$B$133</f>
        <v>0</v>
      </c>
      <c r="DZ20" s="218">
        <f>+Posición!$B$107+Posición!$B$116+Posición!$B$125+Posición!$B$133</f>
        <v>0</v>
      </c>
      <c r="EA20" s="218">
        <f>+Posición!$B$107+Posición!$B$116+Posición!$B$125+Posición!$B$133</f>
        <v>0</v>
      </c>
      <c r="EB20" s="218">
        <f>+Posición!$B$107+Posición!$B$116+Posición!$B$125+Posición!$B$133</f>
        <v>0</v>
      </c>
      <c r="EC20" s="218">
        <f>+Posición!$B$107+Posición!$B$116+Posición!$B$125+Posición!$B$133</f>
        <v>0</v>
      </c>
      <c r="ED20" s="218">
        <f>+Posición!$B$107+Posición!$B$116+Posición!$B$125+Posición!$B$133</f>
        <v>0</v>
      </c>
      <c r="EE20" s="218">
        <f>+Posición!$B$107+Posición!$B$116+Posición!$B$125+Posición!$B$133</f>
        <v>0</v>
      </c>
      <c r="EF20" s="218">
        <f>+Posición!$B$107+Posición!$B$116+Posición!$B$125+Posición!$B$133</f>
        <v>0</v>
      </c>
      <c r="EG20" s="218">
        <f>+Posición!$B$107+Posición!$B$116+Posición!$B$125+Posición!$B$133</f>
        <v>0</v>
      </c>
      <c r="EH20" s="218">
        <f>+Posición!$B$107+Posición!$B$116+Posición!$B$125+Posición!$B$133</f>
        <v>0</v>
      </c>
      <c r="EI20" s="218">
        <f>+Posición!$B$107+Posición!$B$116+Posición!$B$125+Posición!$B$133</f>
        <v>0</v>
      </c>
      <c r="EJ20" s="218">
        <f>+Posición!$B$107+Posición!$B$116+Posición!$B$125+Posición!$B$133</f>
        <v>0</v>
      </c>
      <c r="EK20" s="218">
        <f>+Posición!$B$107+Posición!$B$116+Posición!$B$125+Posición!$B$133</f>
        <v>0</v>
      </c>
      <c r="EL20" s="218">
        <f>+Posición!$B$107+Posición!$B$116+Posición!$B$125+Posición!$B$133</f>
        <v>0</v>
      </c>
      <c r="EM20" s="218">
        <f>+Posición!$B$107+Posición!$B$116+Posición!$B$125+Posición!$B$133</f>
        <v>0</v>
      </c>
      <c r="EN20" s="218">
        <f>+Posición!$B$107+Posición!$B$116+Posición!$B$125+Posición!$B$133</f>
        <v>0</v>
      </c>
      <c r="EO20" s="218">
        <f>+Posición!$B$107+Posición!$B$116+Posición!$B$125+Posición!$B$133</f>
        <v>0</v>
      </c>
      <c r="EP20" s="218">
        <f>+Posición!$B$107+Posición!$B$116+Posición!$B$125+Posición!$B$133</f>
        <v>0</v>
      </c>
      <c r="EQ20" s="218">
        <f>+Posición!$B$107+Posición!$B$116+Posición!$B$125+Posición!$B$133</f>
        <v>0</v>
      </c>
      <c r="ER20" s="218">
        <f>+Posición!$B$107+Posición!$B$116+Posición!$B$125+Posición!$B$133</f>
        <v>0</v>
      </c>
      <c r="ES20" s="218">
        <f>+Posición!$B$107+Posición!$B$116+Posición!$B$125+Posición!$B$133</f>
        <v>0</v>
      </c>
      <c r="ET20" s="218">
        <f>+Posición!$B$107+Posición!$B$116+Posición!$B$125+Posición!$B$133</f>
        <v>0</v>
      </c>
      <c r="EU20" s="218">
        <f>+Posición!$B$107+Posición!$B$116+Posición!$B$125+Posición!$B$133</f>
        <v>0</v>
      </c>
      <c r="EV20" s="218">
        <f>+Posición!$B$107+Posición!$B$116+Posición!$B$125+Posición!$B$133</f>
        <v>0</v>
      </c>
      <c r="EW20" s="218">
        <f>+Posición!$B$107+Posición!$B$116+Posición!$B$125+Posición!$B$133</f>
        <v>0</v>
      </c>
      <c r="EX20" s="218">
        <f>+Posición!$B$107+Posición!$B$116+Posición!$B$125+Posición!$B$133</f>
        <v>0</v>
      </c>
      <c r="EY20" s="218">
        <f>+Posición!$B$107+Posición!$B$116+Posición!$B$125+Posición!$B$133</f>
        <v>0</v>
      </c>
      <c r="EZ20" s="218">
        <f>+Posición!$B$107+Posición!$B$116+Posición!$B$125+Posición!$B$133</f>
        <v>0</v>
      </c>
      <c r="FA20" s="218">
        <f>+Posición!$B$107+Posición!$B$116+Posición!$B$125+Posición!$B$133</f>
        <v>0</v>
      </c>
      <c r="FB20" s="218">
        <f>+Posición!$B$107+Posición!$B$116+Posición!$B$125+Posición!$B$133</f>
        <v>0</v>
      </c>
      <c r="FC20" s="218">
        <f>+Posición!$B$107+Posición!$B$116+Posición!$B$125+Posición!$B$133</f>
        <v>0</v>
      </c>
      <c r="FD20" s="218">
        <f>+Posición!$B$107+Posición!$B$116+Posición!$B$125+Posición!$B$133</f>
        <v>0</v>
      </c>
      <c r="FE20" s="218">
        <f>+Posición!$B$107+Posición!$B$116+Posición!$B$125+Posición!$B$133</f>
        <v>0</v>
      </c>
      <c r="FF20" s="218">
        <f>+Posición!$B$107+Posición!$B$116+Posición!$B$125+Posición!$B$133</f>
        <v>0</v>
      </c>
      <c r="FG20" s="218">
        <f>+Posición!$B$107+Posición!$B$116+Posición!$B$125+Posición!$B$133</f>
        <v>0</v>
      </c>
      <c r="FH20" s="218">
        <f>+Posición!$B$107+Posición!$B$116+Posición!$B$125+Posición!$B$133</f>
        <v>0</v>
      </c>
      <c r="FI20" s="218">
        <f>+Posición!$B$107+Posición!$B$116+Posición!$B$125+Posición!$B$133</f>
        <v>0</v>
      </c>
      <c r="FJ20" s="218">
        <f>+Posición!$B$107+Posición!$B$116+Posición!$B$125+Posición!$B$133</f>
        <v>0</v>
      </c>
      <c r="FK20" s="218">
        <f>+Posición!$B$107+Posición!$B$116+Posición!$B$125+Posición!$B$133</f>
        <v>0</v>
      </c>
      <c r="FL20" s="218">
        <f>+Posición!$B$107+Posición!$B$116+Posición!$B$125+Posición!$B$133</f>
        <v>0</v>
      </c>
      <c r="FM20" s="218">
        <f>+Posición!$B$107+Posición!$B$116+Posición!$B$125+Posición!$B$133</f>
        <v>0</v>
      </c>
      <c r="FN20" s="218">
        <f>+Posición!$B$107+Posición!$B$116+Posición!$B$125+Posición!$B$133</f>
        <v>0</v>
      </c>
      <c r="FO20" s="218">
        <f>+Posición!$B$107+Posición!$B$116+Posición!$B$125+Posición!$B$133</f>
        <v>0</v>
      </c>
      <c r="FP20" s="218">
        <f>+Posición!$B$107+Posición!$B$116+Posición!$B$125+Posición!$B$133</f>
        <v>0</v>
      </c>
      <c r="FQ20" s="218">
        <f>+Posición!$B$107+Posición!$B$116+Posición!$B$125+Posición!$B$133</f>
        <v>0</v>
      </c>
      <c r="FR20" s="218">
        <f>+Posición!$B$107+Posición!$B$116+Posición!$B$125+Posición!$B$133</f>
        <v>0</v>
      </c>
      <c r="FS20" s="218">
        <f>+Posición!$B$107+Posición!$B$116+Posición!$B$125+Posición!$B$133</f>
        <v>0</v>
      </c>
      <c r="FT20" s="218">
        <f>+Posición!$B$107+Posición!$B$116+Posición!$B$125+Posición!$B$133</f>
        <v>0</v>
      </c>
      <c r="FU20" s="218">
        <f>+Posición!$B$107+Posición!$B$116+Posición!$B$125+Posición!$B$133</f>
        <v>0</v>
      </c>
      <c r="FV20" s="218">
        <f>+Posición!$B$107+Posición!$B$116+Posición!$B$125+Posición!$B$133</f>
        <v>0</v>
      </c>
      <c r="FW20" s="218">
        <f>+Posición!$B$107+Posición!$B$116+Posición!$B$125+Posición!$B$133</f>
        <v>0</v>
      </c>
      <c r="FX20" s="218">
        <f>+Posición!$B$107+Posición!$B$116+Posición!$B$125+Posición!$B$133</f>
        <v>0</v>
      </c>
      <c r="FY20" s="218">
        <f>+Posición!$B$107+Posición!$B$116+Posición!$B$125+Posición!$B$133</f>
        <v>0</v>
      </c>
      <c r="FZ20" s="218">
        <f>+Posición!$B$107+Posición!$B$116+Posición!$B$125+Posición!$B$133</f>
        <v>0</v>
      </c>
      <c r="GA20" s="218">
        <f>+Posición!$B$107+Posición!$B$116+Posición!$B$125+Posición!$B$133</f>
        <v>0</v>
      </c>
      <c r="GB20" s="218">
        <f>+Posición!$B$107+Posición!$B$116+Posición!$B$125+Posición!$B$133</f>
        <v>0</v>
      </c>
      <c r="GC20" s="218">
        <f>+Posición!$B$107+Posición!$B$116+Posición!$B$125+Posición!$B$133</f>
        <v>0</v>
      </c>
      <c r="GD20" s="218">
        <f>+Posición!$B$107+Posición!$B$116+Posición!$B$125+Posición!$B$133</f>
        <v>0</v>
      </c>
      <c r="GE20" s="218">
        <f>+Posición!$B$107+Posición!$B$116+Posición!$B$125+Posición!$B$133</f>
        <v>0</v>
      </c>
      <c r="GF20" s="218">
        <f>+Posición!$B$107+Posición!$B$116+Posición!$B$125+Posición!$B$133</f>
        <v>0</v>
      </c>
      <c r="GG20" s="218">
        <f>+Posición!$B$107+Posición!$B$116+Posición!$B$125+Posición!$B$133</f>
        <v>0</v>
      </c>
      <c r="GH20" s="218">
        <f>+Posición!$B$107+Posición!$B$116+Posición!$B$125+Posición!$B$133</f>
        <v>0</v>
      </c>
      <c r="GI20" s="218">
        <f>+Posición!$B$107+Posición!$B$116+Posición!$B$125+Posición!$B$133</f>
        <v>0</v>
      </c>
      <c r="GJ20" s="218">
        <f>+Posición!$B$107+Posición!$B$116+Posición!$B$125+Posición!$B$133</f>
        <v>0</v>
      </c>
      <c r="GK20" s="218">
        <f>+Posición!$B$107+Posición!$B$116+Posición!$B$125+Posición!$B$133</f>
        <v>0</v>
      </c>
      <c r="GL20" s="218">
        <f>+Posición!$B$107+Posición!$B$116+Posición!$B$125+Posición!$B$133</f>
        <v>0</v>
      </c>
      <c r="GM20" s="218">
        <f>+Posición!$B$107+Posición!$B$116+Posición!$B$125+Posición!$B$133</f>
        <v>0</v>
      </c>
      <c r="GN20" s="218">
        <f>+Posición!$B$107+Posición!$B$116+Posición!$B$125+Posición!$B$133</f>
        <v>0</v>
      </c>
      <c r="GO20" s="218">
        <f>+Posición!$B$107+Posición!$B$116+Posición!$B$125+Posición!$B$133</f>
        <v>0</v>
      </c>
      <c r="GP20" s="218">
        <f>+Posición!$B$107+Posición!$B$116+Posición!$B$125+Posición!$B$133</f>
        <v>0</v>
      </c>
      <c r="GQ20" s="218">
        <f>+Posición!$B$107+Posición!$B$116+Posición!$B$125+Posición!$B$133</f>
        <v>0</v>
      </c>
      <c r="GR20" s="218">
        <f>+Posición!$B$107+Posición!$B$116+Posición!$B$125+Posición!$B$133</f>
        <v>0</v>
      </c>
      <c r="GS20" s="218">
        <f>+Posición!$B$107+Posición!$B$116+Posición!$B$125+Posición!$B$133</f>
        <v>0</v>
      </c>
      <c r="GT20" s="218">
        <f>+Posición!$B$107+Posición!$B$116+Posición!$B$125+Posición!$B$133</f>
        <v>0</v>
      </c>
      <c r="GU20" s="218">
        <f>+Posición!$B$107+Posición!$B$116+Posición!$B$125+Posición!$B$133</f>
        <v>0</v>
      </c>
      <c r="GV20" s="218">
        <f>+Posición!$B$107+Posición!$B$116+Posición!$B$125+Posición!$B$133</f>
        <v>0</v>
      </c>
      <c r="GW20" s="218">
        <f>+Posición!$B$107+Posición!$B$116+Posición!$B$125+Posición!$B$133</f>
        <v>0</v>
      </c>
      <c r="GX20" s="218">
        <f>+Posición!$B$107+Posición!$B$116+Posición!$B$125+Posición!$B$133</f>
        <v>0</v>
      </c>
      <c r="GY20" s="218">
        <f>+Posición!$B$107+Posición!$B$116+Posición!$B$125+Posición!$B$133</f>
        <v>0</v>
      </c>
      <c r="GZ20" s="218">
        <f>+Posición!$B$107+Posición!$B$116+Posición!$B$125+Posición!$B$133</f>
        <v>0</v>
      </c>
      <c r="HA20" s="218">
        <f>+Posición!$B$107+Posición!$B$116+Posición!$B$125+Posición!$B$133</f>
        <v>0</v>
      </c>
      <c r="HB20" s="218">
        <f>+Posición!$B$107+Posición!$B$116+Posición!$B$125+Posición!$B$133</f>
        <v>0</v>
      </c>
      <c r="HC20" s="218">
        <f>+Posición!$B$107+Posición!$B$116+Posición!$B$125+Posición!$B$133</f>
        <v>0</v>
      </c>
      <c r="HD20" s="218">
        <f>+Posición!$B$107+Posición!$B$116+Posición!$B$125+Posición!$B$133</f>
        <v>0</v>
      </c>
      <c r="HE20" s="218">
        <f>+Posición!$B$107+Posición!$B$116+Posición!$B$125+Posición!$B$133</f>
        <v>0</v>
      </c>
      <c r="HF20" s="218">
        <f>+Posición!$B$107+Posición!$B$116+Posición!$B$125+Posición!$B$133</f>
        <v>0</v>
      </c>
      <c r="HG20" s="218">
        <f>+Posición!$B$107+Posición!$B$116+Posición!$B$125+Posición!$B$133</f>
        <v>0</v>
      </c>
      <c r="HH20" s="218">
        <f>+Posición!$B$107+Posición!$B$116+Posición!$B$125+Posición!$B$133</f>
        <v>0</v>
      </c>
      <c r="HI20" s="218">
        <f>+Posición!$B$107+Posición!$B$116+Posición!$B$125+Posición!$B$133</f>
        <v>0</v>
      </c>
      <c r="HJ20" s="218">
        <f>+Posición!$B$107+Posición!$B$116+Posición!$B$125+Posición!$B$133</f>
        <v>0</v>
      </c>
      <c r="HK20" s="218">
        <f>+Posición!$B$107+Posición!$B$116+Posición!$B$125+Posición!$B$133</f>
        <v>0</v>
      </c>
      <c r="HL20" s="218">
        <f>+Posición!$B$107+Posición!$B$116+Posición!$B$125+Posición!$B$133</f>
        <v>0</v>
      </c>
      <c r="HM20" s="218">
        <f>+Posición!$B$107+Posición!$B$116+Posición!$B$125+Posición!$B$133</f>
        <v>0</v>
      </c>
      <c r="HN20" s="218">
        <f>+Posición!$B$107+Posición!$B$116+Posición!$B$125+Posición!$B$133</f>
        <v>0</v>
      </c>
      <c r="HO20" s="218">
        <f>+Posición!$B$107+Posición!$B$116+Posición!$B$125+Posición!$B$133</f>
        <v>0</v>
      </c>
      <c r="HP20" s="218">
        <f>+Posición!$B$107+Posición!$B$116+Posición!$B$125+Posición!$B$133</f>
        <v>0</v>
      </c>
      <c r="HQ20" s="218">
        <f>+Posición!$B$107+Posición!$B$116+Posición!$B$125+Posición!$B$133</f>
        <v>0</v>
      </c>
      <c r="HR20" s="218">
        <f>+Posición!$B$107+Posición!$B$116+Posición!$B$125+Posición!$B$133</f>
        <v>0</v>
      </c>
      <c r="HS20" s="218">
        <f>+Posición!$B$107+Posición!$B$116+Posición!$B$125+Posición!$B$133</f>
        <v>0</v>
      </c>
      <c r="HT20" s="218">
        <f>+Posición!$B$107+Posición!$B$116+Posición!$B$125+Posición!$B$133</f>
        <v>0</v>
      </c>
      <c r="HU20" s="218">
        <f>+Posición!$B$107+Posición!$B$116+Posición!$B$125+Posición!$B$133</f>
        <v>0</v>
      </c>
      <c r="HV20" s="218">
        <f>+Posición!$B$107+Posición!$B$116+Posición!$B$125+Posición!$B$133</f>
        <v>0</v>
      </c>
      <c r="HW20" s="218">
        <f>+Posición!$B$107+Posición!$B$116+Posición!$B$125+Posición!$B$133</f>
        <v>0</v>
      </c>
      <c r="HX20" s="218">
        <f>+Posición!$B$107+Posición!$B$116+Posición!$B$125+Posición!$B$133</f>
        <v>0</v>
      </c>
      <c r="HY20" s="218">
        <f>+Posición!$B$107+Posición!$B$116+Posición!$B$125+Posición!$B$133</f>
        <v>0</v>
      </c>
      <c r="HZ20" s="218">
        <f>+Posición!$B$107+Posición!$B$116+Posición!$B$125+Posición!$B$133</f>
        <v>0</v>
      </c>
      <c r="IA20" s="218">
        <f>+Posición!$B$107+Posición!$B$116+Posición!$B$125+Posición!$B$133</f>
        <v>0</v>
      </c>
      <c r="IB20" s="218">
        <f>+Posición!$B$107+Posición!$B$116+Posición!$B$125+Posición!$B$133</f>
        <v>0</v>
      </c>
      <c r="IC20" s="218">
        <f>+Posición!$B$107+Posición!$B$116+Posición!$B$125+Posición!$B$133</f>
        <v>0</v>
      </c>
      <c r="ID20" s="218">
        <f>+Posición!$B$107+Posición!$B$116+Posición!$B$125+Posición!$B$133</f>
        <v>0</v>
      </c>
      <c r="IE20" s="218">
        <f>+Posición!$B$107+Posición!$B$116+Posición!$B$125+Posición!$B$133</f>
        <v>0</v>
      </c>
      <c r="IF20" s="218">
        <f>+Posición!$B$107+Posición!$B$116+Posición!$B$125+Posición!$B$133</f>
        <v>0</v>
      </c>
      <c r="IG20" s="218">
        <f>+Posición!$B$107+Posición!$B$116+Posición!$B$125+Posición!$B$133</f>
        <v>0</v>
      </c>
      <c r="IH20" s="218">
        <f>+Posición!$B$107+Posición!$B$116+Posición!$B$125+Posición!$B$133</f>
        <v>0</v>
      </c>
      <c r="II20" s="218">
        <f>+Posición!$B$107+Posición!$B$116+Posición!$B$125+Posición!$B$133</f>
        <v>0</v>
      </c>
      <c r="IJ20" s="218">
        <f>+Posición!$B$107+Posición!$B$116+Posición!$B$125+Posición!$B$133</f>
        <v>0</v>
      </c>
      <c r="IK20" s="218">
        <f>+Posición!$B$107+Posición!$B$116+Posición!$B$125+Posición!$B$133</f>
        <v>0</v>
      </c>
      <c r="IL20" s="218">
        <f>+Posición!$B$107+Posición!$B$116+Posición!$B$125+Posición!$B$133</f>
        <v>0</v>
      </c>
      <c r="IM20" s="218">
        <f>+Posición!$B$107+Posición!$B$116+Posición!$B$125+Posición!$B$133</f>
        <v>0</v>
      </c>
      <c r="IN20" s="218">
        <f>+Posición!$B$107+Posición!$B$116+Posición!$B$125+Posición!$B$133</f>
        <v>0</v>
      </c>
      <c r="IO20" s="218">
        <f>+Posición!$B$107+Posición!$B$116+Posición!$B$125+Posición!$B$133</f>
        <v>0</v>
      </c>
      <c r="IP20" s="218">
        <f>+Posición!$B$107+Posición!$B$116+Posición!$B$125+Posición!$B$133</f>
        <v>0</v>
      </c>
      <c r="IQ20" s="218">
        <f>+Posición!$B$107+Posición!$B$116+Posición!$B$125+Posición!$B$133</f>
        <v>0</v>
      </c>
      <c r="IR20" s="218">
        <f>+Posición!$B$107+Posición!$B$116+Posición!$B$125+Posición!$B$133</f>
        <v>0</v>
      </c>
      <c r="IS20" s="218">
        <f>+Posición!$B$107+Posición!$B$116+Posición!$B$125+Posición!$B$133</f>
        <v>0</v>
      </c>
      <c r="IT20" s="218">
        <f>+Posición!$B$107+Posición!$B$116+Posición!$B$125+Posición!$B$133</f>
        <v>0</v>
      </c>
      <c r="IU20" s="218">
        <f>+Posición!$B$107+Posición!$B$116+Posición!$B$125+Posición!$B$133</f>
        <v>0</v>
      </c>
      <c r="IV20" s="218">
        <f>+Posición!$B$107+Posición!$B$116+Posición!$B$125+Posición!$B$133</f>
        <v>0</v>
      </c>
      <c r="IW20" s="218">
        <f>+Posición!$B$107+Posición!$B$116+Posición!$B$125+Posición!$B$133</f>
        <v>0</v>
      </c>
      <c r="IX20" s="218">
        <f>+Posición!$B$107+Posición!$B$116+Posición!$B$125+Posición!$B$133</f>
        <v>0</v>
      </c>
      <c r="IY20" s="218">
        <f>+Posición!$B$107+Posición!$B$116+Posición!$B$125+Posición!$B$133</f>
        <v>0</v>
      </c>
      <c r="IZ20" s="218">
        <f>+Posición!$B$107+Posición!$B$116+Posición!$B$125+Posición!$B$133</f>
        <v>0</v>
      </c>
      <c r="JA20" s="218">
        <f>+Posición!$B$107+Posición!$B$116+Posición!$B$125+Posición!$B$133</f>
        <v>0</v>
      </c>
      <c r="JB20" s="218">
        <f>+Posición!$B$107+Posición!$B$116+Posición!$B$125+Posición!$B$133</f>
        <v>0</v>
      </c>
      <c r="JC20" s="218">
        <f>+Posición!$B$107+Posición!$B$116+Posición!$B$125+Posición!$B$133</f>
        <v>0</v>
      </c>
      <c r="JD20" s="218">
        <f>+Posición!$B$107+Posición!$B$116+Posición!$B$125+Posición!$B$133</f>
        <v>0</v>
      </c>
      <c r="JE20" s="218">
        <f>+Posición!$B$107+Posición!$B$116+Posición!$B$125+Posición!$B$133</f>
        <v>0</v>
      </c>
      <c r="JF20" s="218">
        <f>+Posición!$B$107+Posición!$B$116+Posición!$B$125+Posición!$B$133</f>
        <v>0</v>
      </c>
      <c r="JG20" s="218">
        <f>+Posición!$B$107+Posición!$B$116+Posición!$B$125+Posición!$B$133</f>
        <v>0</v>
      </c>
      <c r="JH20" s="218">
        <f>+Posición!$B$107+Posición!$B$116+Posición!$B$125+Posición!$B$133</f>
        <v>0</v>
      </c>
      <c r="JI20" s="218">
        <f>+Posición!$B$107+Posición!$B$116+Posición!$B$125+Posición!$B$133</f>
        <v>0</v>
      </c>
      <c r="JJ20" s="218">
        <f>+Posición!$B$107+Posición!$B$116+Posición!$B$125+Posición!$B$133</f>
        <v>0</v>
      </c>
      <c r="JK20" s="218">
        <f>+Posición!$B$107+Posición!$B$116+Posición!$B$125+Posición!$B$133</f>
        <v>0</v>
      </c>
      <c r="JL20" s="218">
        <f>+Posición!$B$107+Posición!$B$116+Posición!$B$125+Posición!$B$133</f>
        <v>0</v>
      </c>
      <c r="JM20" s="218">
        <f>+Posición!$B$107+Posición!$B$116+Posición!$B$125+Posición!$B$133</f>
        <v>0</v>
      </c>
      <c r="JN20" s="218">
        <f>+Posición!$B$107+Posición!$B$116+Posición!$B$125+Posición!$B$133</f>
        <v>0</v>
      </c>
      <c r="JO20" s="218">
        <f>+Posición!$B$107+Posición!$B$116+Posición!$B$125+Posición!$B$133</f>
        <v>0</v>
      </c>
      <c r="JP20" s="218">
        <f>+Posición!$B$107+Posición!$B$116+Posición!$B$125+Posición!$B$133</f>
        <v>0</v>
      </c>
      <c r="JQ20" s="218">
        <f>+Posición!$B$107+Posición!$B$116+Posición!$B$125+Posición!$B$133</f>
        <v>0</v>
      </c>
      <c r="JR20" s="218">
        <f>+Posición!$B$107+Posición!$B$116+Posición!$B$125+Posición!$B$133</f>
        <v>0</v>
      </c>
      <c r="JS20" s="218">
        <f>+Posición!$B$107+Posición!$B$116+Posición!$B$125+Posición!$B$133</f>
        <v>0</v>
      </c>
      <c r="JT20" s="218">
        <f>+Posición!$B$107+Posición!$B$116+Posición!$B$125+Posición!$B$133</f>
        <v>0</v>
      </c>
      <c r="JU20" s="218">
        <f>+Posición!$B$107+Posición!$B$116+Posición!$B$125+Posición!$B$133</f>
        <v>0</v>
      </c>
      <c r="JV20" s="218">
        <f>+Posición!$B$107+Posición!$B$116+Posición!$B$125+Posición!$B$133</f>
        <v>0</v>
      </c>
      <c r="JW20" s="218">
        <f>+Posición!$B$107+Posición!$B$116+Posición!$B$125+Posición!$B$133</f>
        <v>0</v>
      </c>
      <c r="JX20" s="218">
        <f>+Posición!$B$107+Posición!$B$116+Posición!$B$125+Posición!$B$133</f>
        <v>0</v>
      </c>
      <c r="JY20" s="218">
        <f>+Posición!$B$107+Posición!$B$116+Posición!$B$125+Posición!$B$133</f>
        <v>0</v>
      </c>
      <c r="JZ20" s="218">
        <f>+Posición!$B$107+Posición!$B$116+Posición!$B$125+Posición!$B$133</f>
        <v>0</v>
      </c>
      <c r="KA20" s="218">
        <f>+Posición!$B$107+Posición!$B$116+Posición!$B$125+Posición!$B$133</f>
        <v>0</v>
      </c>
      <c r="KB20" s="218">
        <f>+Posición!$B$107+Posición!$B$116+Posición!$B$125+Posición!$B$133</f>
        <v>0</v>
      </c>
      <c r="KC20" s="218">
        <f>+Posición!$B$107+Posición!$B$116+Posición!$B$125+Posición!$B$133</f>
        <v>0</v>
      </c>
      <c r="KD20" s="218">
        <f>+Posición!$B$107+Posición!$B$116+Posición!$B$125+Posición!$B$133</f>
        <v>0</v>
      </c>
      <c r="KE20" s="218">
        <f>+Posición!$B$107+Posición!$B$116+Posición!$B$125+Posición!$B$133</f>
        <v>0</v>
      </c>
      <c r="KF20" s="218">
        <f>+Posición!$B$107+Posición!$B$116+Posición!$B$125+Posición!$B$133</f>
        <v>0</v>
      </c>
      <c r="KG20" s="218">
        <f>+Posición!$B$107+Posición!$B$116+Posición!$B$125+Posición!$B$133</f>
        <v>0</v>
      </c>
      <c r="KH20" s="218">
        <f>+Posición!$B$107+Posición!$B$116+Posición!$B$125+Posición!$B$133</f>
        <v>0</v>
      </c>
      <c r="KI20" s="218">
        <f>+Posición!$B$107+Posición!$B$116+Posición!$B$125+Posición!$B$133</f>
        <v>0</v>
      </c>
      <c r="KJ20" s="218">
        <f>+Posición!$B$107+Posición!$B$116+Posición!$B$125+Posición!$B$133</f>
        <v>0</v>
      </c>
      <c r="KK20" s="218">
        <f>+Posición!$B$107+Posición!$B$116+Posición!$B$125+Posición!$B$133</f>
        <v>0</v>
      </c>
      <c r="KL20" s="218">
        <f>+Posición!$B$107+Posición!$B$116+Posición!$B$125+Posición!$B$133</f>
        <v>0</v>
      </c>
      <c r="KM20" s="218">
        <f>+Posición!$B$107+Posición!$B$116+Posición!$B$125+Posición!$B$133</f>
        <v>0</v>
      </c>
      <c r="KN20" s="218">
        <f>+Posición!$B$107+Posición!$B$116+Posición!$B$125+Posición!$B$133</f>
        <v>0</v>
      </c>
      <c r="KO20" s="218">
        <f>+Posición!$B$107+Posición!$B$116+Posición!$B$125+Posición!$B$133</f>
        <v>0</v>
      </c>
      <c r="KP20" s="218">
        <f>+Posición!$B$107+Posición!$B$116+Posición!$B$125+Posición!$B$133</f>
        <v>0</v>
      </c>
      <c r="KQ20" s="218">
        <f>+Posición!$B$107+Posición!$B$116+Posición!$B$125+Posición!$B$133</f>
        <v>0</v>
      </c>
      <c r="KR20" s="218">
        <f>+Posición!$B$107+Posición!$B$116+Posición!$B$125+Posición!$B$133</f>
        <v>0</v>
      </c>
      <c r="KS20" s="218">
        <f>+Posición!$B$107+Posición!$B$116+Posición!$B$125+Posición!$B$133</f>
        <v>0</v>
      </c>
      <c r="KT20" s="218">
        <f>+Posición!$B$107+Posición!$B$116+Posición!$B$125+Posición!$B$133</f>
        <v>0</v>
      </c>
      <c r="KU20" s="218">
        <f>+Posición!$B$107+Posición!$B$116+Posición!$B$125+Posición!$B$133</f>
        <v>0</v>
      </c>
      <c r="KV20" s="218">
        <f>+Posición!$B$107+Posición!$B$116+Posición!$B$125+Posición!$B$133</f>
        <v>0</v>
      </c>
      <c r="KW20" s="218">
        <f>+Posición!$B$107+Posición!$B$116+Posición!$B$125+Posición!$B$133</f>
        <v>0</v>
      </c>
      <c r="KX20" s="218">
        <f>+Posición!$B$107+Posición!$B$116+Posición!$B$125+Posición!$B$133</f>
        <v>0</v>
      </c>
      <c r="KY20" s="218">
        <f>+Posición!$B$107+Posición!$B$116+Posición!$B$125+Posición!$B$133</f>
        <v>0</v>
      </c>
      <c r="KZ20" s="218">
        <f>+Posición!$B$107+Posición!$B$116+Posición!$B$125+Posición!$B$133</f>
        <v>0</v>
      </c>
      <c r="LA20" s="218">
        <f>+Posición!$B$107+Posición!$B$116+Posición!$B$125+Posición!$B$133</f>
        <v>0</v>
      </c>
      <c r="LB20" s="218">
        <f>+Posición!$B$107+Posición!$B$116+Posición!$B$125+Posición!$B$133</f>
        <v>0</v>
      </c>
      <c r="LC20" s="218">
        <f>+Posición!$B$107+Posición!$B$116+Posición!$B$125+Posición!$B$133</f>
        <v>0</v>
      </c>
      <c r="LD20" s="218">
        <f>+Posición!$B$107+Posición!$B$116+Posición!$B$125+Posición!$B$133</f>
        <v>0</v>
      </c>
      <c r="LE20" s="218">
        <f>+Posición!$B$107+Posición!$B$116+Posición!$B$125+Posición!$B$133</f>
        <v>0</v>
      </c>
      <c r="LF20" s="218">
        <f>+Posición!$B$107+Posición!$B$116+Posición!$B$125+Posición!$B$133</f>
        <v>0</v>
      </c>
      <c r="LG20" s="218">
        <f>+Posición!$B$107+Posición!$B$116+Posición!$B$125+Posición!$B$133</f>
        <v>0</v>
      </c>
      <c r="LH20" s="218">
        <f>+Posición!$B$107+Posición!$B$116+Posición!$B$125+Posición!$B$133</f>
        <v>0</v>
      </c>
      <c r="LI20" s="218">
        <f>+Posición!$B$107+Posición!$B$116+Posición!$B$125+Posición!$B$133</f>
        <v>0</v>
      </c>
      <c r="LJ20" s="218">
        <f>+Posición!$B$107+Posición!$B$116+Posición!$B$125+Posición!$B$133</f>
        <v>0</v>
      </c>
      <c r="LK20" s="218">
        <f>+Posición!$B$107+Posición!$B$116+Posición!$B$125+Posición!$B$133</f>
        <v>0</v>
      </c>
      <c r="LL20" s="218">
        <f>+Posición!$B$107+Posición!$B$116+Posición!$B$125+Posición!$B$133</f>
        <v>0</v>
      </c>
      <c r="LM20" s="218">
        <f>+Posición!$B$107+Posición!$B$116+Posición!$B$125+Posición!$B$133</f>
        <v>0</v>
      </c>
      <c r="LN20" s="218">
        <f>+Posición!$B$107+Posición!$B$116+Posición!$B$125+Posición!$B$133</f>
        <v>0</v>
      </c>
      <c r="LO20" s="218">
        <f>+Posición!$B$107+Posición!$B$116+Posición!$B$125+Posición!$B$133</f>
        <v>0</v>
      </c>
      <c r="LP20" s="218">
        <f>+Posición!$B$107+Posición!$B$116+Posición!$B$125+Posición!$B$133</f>
        <v>0</v>
      </c>
      <c r="LQ20" s="218">
        <f>+Posición!$B$107+Posición!$B$116+Posición!$B$125+Posición!$B$133</f>
        <v>0</v>
      </c>
      <c r="LR20" s="218">
        <f>+Posición!$B$107+Posición!$B$116+Posición!$B$125+Posición!$B$133</f>
        <v>0</v>
      </c>
      <c r="LS20" s="218">
        <f>+Posición!$B$107+Posición!$B$116+Posición!$B$125+Posición!$B$133</f>
        <v>0</v>
      </c>
      <c r="LT20" s="218">
        <f>+Posición!$B$107+Posición!$B$116+Posición!$B$125+Posición!$B$133</f>
        <v>0</v>
      </c>
      <c r="LU20" s="218">
        <f>+Posición!$B$107+Posición!$B$116+Posición!$B$125+Posición!$B$133</f>
        <v>0</v>
      </c>
      <c r="LV20" s="218">
        <f>+Posición!$B$107+Posición!$B$116+Posición!$B$125+Posición!$B$133</f>
        <v>0</v>
      </c>
      <c r="LW20" s="218">
        <f>+Posición!$B$107+Posición!$B$116+Posición!$B$125+Posición!$B$133</f>
        <v>0</v>
      </c>
      <c r="LX20" s="218">
        <f>+Posición!$B$107+Posición!$B$116+Posición!$B$125+Posición!$B$133</f>
        <v>0</v>
      </c>
      <c r="LY20" s="218">
        <f>+Posición!$B$107+Posición!$B$116+Posición!$B$125+Posición!$B$133</f>
        <v>0</v>
      </c>
      <c r="LZ20" s="218">
        <f>+Posición!$B$107+Posición!$B$116+Posición!$B$125+Posición!$B$133</f>
        <v>0</v>
      </c>
      <c r="MA20" s="218">
        <f>+Posición!$B$107+Posición!$B$116+Posición!$B$125+Posición!$B$133</f>
        <v>0</v>
      </c>
      <c r="MB20" s="218">
        <f>+Posición!$B$107+Posición!$B$116+Posición!$B$125+Posición!$B$133</f>
        <v>0</v>
      </c>
      <c r="MC20" s="218">
        <f>+Posición!$B$107+Posición!$B$116+Posición!$B$125+Posición!$B$133</f>
        <v>0</v>
      </c>
      <c r="MD20" s="218">
        <f>+Posición!$B$107+Posición!$B$116+Posición!$B$125+Posición!$B$133</f>
        <v>0</v>
      </c>
      <c r="ME20" s="218">
        <f>+Posición!$B$107+Posición!$B$116+Posición!$B$125+Posición!$B$133</f>
        <v>0</v>
      </c>
      <c r="MF20" s="218">
        <f>+Posición!$B$107+Posición!$B$116+Posición!$B$125+Posición!$B$133</f>
        <v>0</v>
      </c>
      <c r="MG20" s="218">
        <f>+Posición!$B$107+Posición!$B$116+Posición!$B$125+Posición!$B$133</f>
        <v>0</v>
      </c>
      <c r="MH20" s="218">
        <f>+Posición!$B$107+Posición!$B$116+Posición!$B$125+Posición!$B$133</f>
        <v>0</v>
      </c>
      <c r="MI20" s="218">
        <f>+Posición!$B$107+Posición!$B$116+Posición!$B$125+Posición!$B$133</f>
        <v>0</v>
      </c>
      <c r="MJ20" s="218">
        <f>+Posición!$B$107+Posición!$B$116+Posición!$B$125+Posición!$B$133</f>
        <v>0</v>
      </c>
      <c r="MK20" s="218">
        <f>+Posición!$B$107+Posición!$B$116+Posición!$B$125+Posición!$B$133</f>
        <v>0</v>
      </c>
      <c r="ML20" s="218">
        <f>+Posición!$B$107+Posición!$B$116+Posición!$B$125+Posición!$B$133</f>
        <v>0</v>
      </c>
      <c r="MM20" s="218">
        <f>+Posición!$B$107+Posición!$B$116+Posición!$B$125+Posición!$B$133</f>
        <v>0</v>
      </c>
      <c r="MN20" s="218">
        <f>+Posición!$B$107+Posición!$B$116+Posición!$B$125+Posición!$B$133</f>
        <v>0</v>
      </c>
      <c r="MO20" s="218">
        <f>+Posición!$B$107+Posición!$B$116+Posición!$B$125+Posición!$B$133</f>
        <v>0</v>
      </c>
      <c r="MP20" s="218">
        <f>+Posición!$B$107+Posición!$B$116+Posición!$B$125+Posición!$B$133</f>
        <v>0</v>
      </c>
      <c r="MQ20" s="218">
        <f>+Posición!$B$107+Posición!$B$116+Posición!$B$125+Posición!$B$133</f>
        <v>0</v>
      </c>
      <c r="MR20" s="218">
        <f>+Posición!$B$107+Posición!$B$116+Posición!$B$125+Posición!$B$133</f>
        <v>0</v>
      </c>
      <c r="MS20" s="218">
        <f>+Posición!$B$107+Posición!$B$116+Posición!$B$125+Posición!$B$133</f>
        <v>0</v>
      </c>
      <c r="MT20" s="218">
        <f>+Posición!$B$107+Posición!$B$116+Posición!$B$125+Posición!$B$133</f>
        <v>0</v>
      </c>
      <c r="MU20" s="218">
        <f>+Posición!$B$107+Posición!$B$116+Posición!$B$125+Posición!$B$133</f>
        <v>0</v>
      </c>
      <c r="MV20" s="218">
        <f>+Posición!$B$107+Posición!$B$116+Posición!$B$125+Posición!$B$133</f>
        <v>0</v>
      </c>
      <c r="MW20" s="218">
        <f>+Posición!$B$107+Posición!$B$116+Posición!$B$125+Posición!$B$133</f>
        <v>0</v>
      </c>
      <c r="MX20" s="218">
        <f>+Posición!$B$107+Posición!$B$116+Posición!$B$125+Posición!$B$133</f>
        <v>0</v>
      </c>
      <c r="MY20" s="218">
        <f>+Posición!$B$107+Posición!$B$116+Posición!$B$125+Posición!$B$133</f>
        <v>0</v>
      </c>
      <c r="MZ20" s="218">
        <f>+Posición!$B$107+Posición!$B$116+Posición!$B$125+Posición!$B$133</f>
        <v>0</v>
      </c>
      <c r="NA20" s="218">
        <f>+Posición!$B$107+Posición!$B$116+Posición!$B$125+Posición!$B$133</f>
        <v>0</v>
      </c>
      <c r="NB20" s="218">
        <f>+Posición!$B$107+Posición!$B$116+Posición!$B$125+Posición!$B$133</f>
        <v>0</v>
      </c>
      <c r="NC20" s="218">
        <f>+Posición!$B$107+Posición!$B$116+Posición!$B$125+Posición!$B$133</f>
        <v>0</v>
      </c>
      <c r="ND20" s="218">
        <f>+Posición!$B$107+Posición!$B$116+Posición!$B$125+Posición!$B$133</f>
        <v>0</v>
      </c>
      <c r="NE20" s="218">
        <f>+Posición!$B$107+Posición!$B$116+Posición!$B$125+Posición!$B$133</f>
        <v>0</v>
      </c>
      <c r="NF20" s="218">
        <f>+Posición!$B$107+Posición!$B$116+Posición!$B$125+Posición!$B$133</f>
        <v>0</v>
      </c>
    </row>
    <row r="21" spans="1:375">
      <c r="A21" s="176" t="s">
        <v>293</v>
      </c>
      <c r="B21" s="177" t="str">
        <f t="shared" si="266"/>
        <v>11030106</v>
      </c>
      <c r="C21" s="216" t="s">
        <v>366</v>
      </c>
      <c r="D21" s="217" t="s">
        <v>53</v>
      </c>
      <c r="E21" s="218">
        <v>0</v>
      </c>
      <c r="F21" s="218">
        <v>0</v>
      </c>
      <c r="G21" s="218">
        <v>0</v>
      </c>
      <c r="H21" s="218">
        <v>0</v>
      </c>
      <c r="I21" s="218">
        <v>0</v>
      </c>
      <c r="J21" s="218">
        <v>0</v>
      </c>
      <c r="K21" s="218">
        <v>0</v>
      </c>
      <c r="L21" s="218">
        <v>0</v>
      </c>
      <c r="M21" s="218">
        <v>0</v>
      </c>
      <c r="N21" s="218">
        <v>0</v>
      </c>
      <c r="O21" s="218">
        <v>0</v>
      </c>
      <c r="P21" s="218">
        <v>0</v>
      </c>
      <c r="Q21" s="218">
        <v>0</v>
      </c>
      <c r="R21" s="218">
        <v>0</v>
      </c>
      <c r="S21" s="218">
        <v>0</v>
      </c>
      <c r="T21" s="218">
        <v>0</v>
      </c>
      <c r="U21" s="218">
        <v>0</v>
      </c>
      <c r="V21" s="218">
        <v>0</v>
      </c>
      <c r="W21" s="218">
        <v>0</v>
      </c>
      <c r="X21" s="218">
        <v>0</v>
      </c>
      <c r="Y21" s="218">
        <v>0</v>
      </c>
      <c r="Z21" s="218">
        <v>0</v>
      </c>
      <c r="AA21" s="218">
        <v>0</v>
      </c>
      <c r="AB21" s="218">
        <v>0</v>
      </c>
      <c r="AC21" s="218">
        <v>0</v>
      </c>
      <c r="AD21" s="218">
        <v>0</v>
      </c>
      <c r="AE21" s="218">
        <v>0</v>
      </c>
      <c r="AF21" s="218">
        <v>0</v>
      </c>
      <c r="AG21" s="218">
        <v>0</v>
      </c>
      <c r="AH21" s="218">
        <v>0</v>
      </c>
      <c r="AI21" s="218">
        <v>0</v>
      </c>
      <c r="AJ21" s="218">
        <f>+Posición!B103</f>
        <v>0</v>
      </c>
      <c r="AK21" s="218">
        <f>+Posición!C103</f>
        <v>0</v>
      </c>
      <c r="AL21" s="218">
        <f>+Posición!D103</f>
        <v>0</v>
      </c>
      <c r="AM21" s="218">
        <f>+Posición!E103</f>
        <v>0</v>
      </c>
      <c r="AN21" s="218">
        <f>+Posición!F103</f>
        <v>0</v>
      </c>
      <c r="AO21" s="218">
        <f>+Posición!G103</f>
        <v>0</v>
      </c>
      <c r="AP21" s="218">
        <f>+Posición!H103</f>
        <v>0</v>
      </c>
      <c r="AQ21" s="218">
        <f>+Posición!I103</f>
        <v>0</v>
      </c>
      <c r="AR21" s="218">
        <f>+Posición!J103</f>
        <v>0</v>
      </c>
      <c r="AS21" s="218">
        <f>+Posición!K103</f>
        <v>0</v>
      </c>
      <c r="AT21" s="218">
        <f>+Posición!L103</f>
        <v>0</v>
      </c>
      <c r="AU21" s="218">
        <f>+Posición!M103</f>
        <v>0</v>
      </c>
      <c r="AV21" s="218">
        <f>+Posición!N103</f>
        <v>0</v>
      </c>
      <c r="AW21" s="218">
        <f>+Posición!O103</f>
        <v>0</v>
      </c>
      <c r="AX21" s="218">
        <f>+Posición!P103</f>
        <v>0</v>
      </c>
      <c r="AY21" s="218">
        <f>+Posición!Q103</f>
        <v>0</v>
      </c>
      <c r="AZ21" s="218">
        <f>+Posición!R103</f>
        <v>0</v>
      </c>
      <c r="BA21" s="218">
        <f>+Posición!S103</f>
        <v>0</v>
      </c>
      <c r="BB21" s="218">
        <f>+Posición!T103</f>
        <v>0</v>
      </c>
      <c r="BC21" s="218">
        <f>+Posición!U103</f>
        <v>0</v>
      </c>
      <c r="BD21" s="218">
        <f>+Posición!V103</f>
        <v>0</v>
      </c>
      <c r="BE21" s="218">
        <f>+Posición!W103</f>
        <v>0</v>
      </c>
      <c r="BF21" s="218">
        <f>+Posición!X103</f>
        <v>0</v>
      </c>
      <c r="BG21" s="218">
        <f>+Posición!Y103</f>
        <v>0</v>
      </c>
      <c r="BH21" s="218">
        <f>+Posición!Z103</f>
        <v>0</v>
      </c>
      <c r="BI21" s="218">
        <f>+Posición!AA103</f>
        <v>0</v>
      </c>
      <c r="BJ21" s="218">
        <f>+Posición!AB103</f>
        <v>0</v>
      </c>
      <c r="BK21" s="218">
        <f>+Posición!AC103</f>
        <v>0</v>
      </c>
      <c r="BL21" s="218">
        <f>+Posición!AD103</f>
        <v>0</v>
      </c>
      <c r="BM21" s="218">
        <f>+Posición!AE103</f>
        <v>0</v>
      </c>
      <c r="BN21" s="218">
        <f>+Posición!AF103</f>
        <v>0</v>
      </c>
      <c r="BO21" s="218">
        <f>+Posición!AG103</f>
        <v>0</v>
      </c>
      <c r="BP21" s="218">
        <f>+Posición!AH103</f>
        <v>0</v>
      </c>
      <c r="BQ21" s="218">
        <f>+Posición!AI103</f>
        <v>0</v>
      </c>
      <c r="BR21" s="218">
        <f>+Posición!AJ103</f>
        <v>0</v>
      </c>
      <c r="BS21" s="218">
        <f>+Posición!AK103</f>
        <v>0</v>
      </c>
      <c r="BT21" s="218">
        <f>+Posición!AL103</f>
        <v>0</v>
      </c>
      <c r="BU21" s="218">
        <f>+Posición!AM103</f>
        <v>0</v>
      </c>
      <c r="BV21" s="218">
        <f>+Posición!AN103</f>
        <v>0</v>
      </c>
      <c r="BW21" s="218">
        <f>+Posición!AO103</f>
        <v>0</v>
      </c>
      <c r="BX21" s="218">
        <f>+Posición!AP103</f>
        <v>0</v>
      </c>
      <c r="BY21" s="218">
        <f>+Posición!AQ103</f>
        <v>0</v>
      </c>
      <c r="BZ21" s="218">
        <f>+Posición!AR103</f>
        <v>0</v>
      </c>
      <c r="CA21" s="218">
        <f>+Posición!AS103</f>
        <v>0</v>
      </c>
      <c r="CB21" s="218">
        <f>+Posición!AT103</f>
        <v>0</v>
      </c>
      <c r="CC21" s="218">
        <f>+Posición!AU103</f>
        <v>0</v>
      </c>
      <c r="CD21" s="218">
        <f>+Posición!AV103</f>
        <v>0</v>
      </c>
      <c r="CE21" s="218">
        <f>+Posición!AW103</f>
        <v>0</v>
      </c>
      <c r="CF21" s="218">
        <f>+Posición!AX103</f>
        <v>0</v>
      </c>
      <c r="CG21" s="218">
        <f>+Posición!AY103</f>
        <v>0</v>
      </c>
      <c r="CH21" s="218">
        <f>+Posición!AZ103</f>
        <v>0</v>
      </c>
      <c r="CI21" s="218">
        <f>+Posición!BA103</f>
        <v>0</v>
      </c>
      <c r="CJ21" s="218">
        <f>+Posición!BB103</f>
        <v>0</v>
      </c>
      <c r="CK21" s="218">
        <f>+Posición!BC103</f>
        <v>0</v>
      </c>
      <c r="CL21" s="218">
        <f>+Posición!BD103</f>
        <v>0</v>
      </c>
      <c r="CM21" s="218">
        <f>+Posición!BE103</f>
        <v>0</v>
      </c>
      <c r="CN21" s="218">
        <f>+Posición!BF103</f>
        <v>0</v>
      </c>
      <c r="CO21" s="218">
        <f>+Posición!BG103</f>
        <v>0</v>
      </c>
      <c r="CP21" s="218">
        <f>+Posición!BH103</f>
        <v>0</v>
      </c>
      <c r="CQ21" s="218">
        <f>+Posición!BI103</f>
        <v>0</v>
      </c>
      <c r="CR21" s="218">
        <f>+Posición!BJ103</f>
        <v>0</v>
      </c>
      <c r="CS21" s="218">
        <f>+Posición!BK103</f>
        <v>0</v>
      </c>
      <c r="CT21" s="218">
        <f>+Posición!BL103</f>
        <v>0</v>
      </c>
      <c r="CU21" s="218">
        <f>+Posición!BM103</f>
        <v>0</v>
      </c>
      <c r="CV21" s="218">
        <f>+Posición!BN103</f>
        <v>0</v>
      </c>
      <c r="CW21" s="218">
        <f>+Posición!BO103</f>
        <v>0</v>
      </c>
      <c r="CX21" s="218">
        <f>+Posición!BP103</f>
        <v>0</v>
      </c>
      <c r="CY21" s="218">
        <f>+Posición!BQ103</f>
        <v>0</v>
      </c>
      <c r="CZ21" s="218">
        <f>+Posición!BR103</f>
        <v>0</v>
      </c>
      <c r="DA21" s="218">
        <f>+Posición!BS103</f>
        <v>0</v>
      </c>
      <c r="DB21" s="218">
        <f>+Posición!BT103</f>
        <v>0</v>
      </c>
      <c r="DC21" s="218">
        <f>+Posición!BU103</f>
        <v>0</v>
      </c>
      <c r="DD21" s="218">
        <f>+Posición!BV103</f>
        <v>0</v>
      </c>
      <c r="DE21" s="218">
        <f>+Posición!BW103</f>
        <v>0</v>
      </c>
      <c r="DF21" s="218">
        <f>+Posición!BX103</f>
        <v>0</v>
      </c>
      <c r="DG21" s="218">
        <f>+Posición!BY103</f>
        <v>0</v>
      </c>
      <c r="DH21" s="218">
        <f>+Posición!BZ103</f>
        <v>0</v>
      </c>
      <c r="DI21" s="218">
        <f>+Posición!CA103</f>
        <v>0</v>
      </c>
      <c r="DJ21" s="218">
        <f>+Posición!CB103</f>
        <v>0</v>
      </c>
      <c r="DK21" s="218">
        <f>+Posición!CC103</f>
        <v>0</v>
      </c>
      <c r="DL21" s="218">
        <f>+Posición!CD103</f>
        <v>0</v>
      </c>
      <c r="DM21" s="218">
        <f>+Posición!CE103</f>
        <v>0</v>
      </c>
      <c r="DN21" s="218">
        <f>+Posición!CF103</f>
        <v>0</v>
      </c>
      <c r="DO21" s="218">
        <f>+Posición!CG103</f>
        <v>0</v>
      </c>
      <c r="DP21" s="218">
        <f>+Posición!CH103</f>
        <v>0</v>
      </c>
      <c r="DQ21" s="218">
        <f>+Posición!CI103</f>
        <v>0</v>
      </c>
      <c r="DR21" s="218">
        <f>+Posición!CJ103</f>
        <v>0</v>
      </c>
      <c r="DS21" s="218">
        <f>+Posición!CK103</f>
        <v>0</v>
      </c>
      <c r="DT21" s="218">
        <f>+Posición!CL103</f>
        <v>0</v>
      </c>
      <c r="DU21" s="218">
        <f>+Posición!CM103</f>
        <v>0</v>
      </c>
      <c r="DV21" s="218">
        <f>+Posición!CN103</f>
        <v>0</v>
      </c>
      <c r="DW21" s="218">
        <f>+Posición!CO103</f>
        <v>0</v>
      </c>
      <c r="DX21" s="218">
        <f>+Posición!CP103</f>
        <v>0</v>
      </c>
      <c r="DY21" s="218">
        <f>+Posición!CQ103</f>
        <v>0</v>
      </c>
      <c r="DZ21" s="218">
        <f>+Posición!CR103</f>
        <v>0</v>
      </c>
      <c r="EA21" s="218">
        <f>+Posición!CS103</f>
        <v>0</v>
      </c>
      <c r="EB21" s="218">
        <f>+Posición!CT103</f>
        <v>0</v>
      </c>
      <c r="EC21" s="218">
        <f>+Posición!CU103</f>
        <v>0</v>
      </c>
      <c r="ED21" s="218">
        <f>+Posición!CV103</f>
        <v>0</v>
      </c>
      <c r="EE21" s="218">
        <f>+Posición!CW103</f>
        <v>0</v>
      </c>
      <c r="EF21" s="218">
        <f>+Posición!CX103</f>
        <v>0</v>
      </c>
      <c r="EG21" s="218">
        <f>+Posición!CY103</f>
        <v>0</v>
      </c>
      <c r="EH21" s="218">
        <f>+Posición!CZ103</f>
        <v>0</v>
      </c>
      <c r="EI21" s="218">
        <f>+Posición!DA103</f>
        <v>0</v>
      </c>
      <c r="EJ21" s="218">
        <f>+Posición!DB103</f>
        <v>0</v>
      </c>
      <c r="EK21" s="218">
        <f>+Posición!DC103</f>
        <v>0</v>
      </c>
      <c r="EL21" s="218">
        <f>+Posición!DD103</f>
        <v>0</v>
      </c>
      <c r="EM21" s="218">
        <f>+Posición!DE103</f>
        <v>0</v>
      </c>
      <c r="EN21" s="218">
        <f>+Posición!DF103</f>
        <v>0</v>
      </c>
      <c r="EO21" s="218">
        <f>+Posición!DG103</f>
        <v>0</v>
      </c>
      <c r="EP21" s="218">
        <f>+Posición!DH103</f>
        <v>0</v>
      </c>
      <c r="EQ21" s="218">
        <f>+Posición!DI103</f>
        <v>0</v>
      </c>
      <c r="ER21" s="218">
        <f>+Posición!DJ103</f>
        <v>0</v>
      </c>
      <c r="ES21" s="218">
        <f>+Posición!DK103</f>
        <v>0</v>
      </c>
      <c r="ET21" s="218">
        <f>+Posición!DL103</f>
        <v>0</v>
      </c>
      <c r="EU21" s="218">
        <f>+Posición!DM103</f>
        <v>0</v>
      </c>
      <c r="EV21" s="218">
        <f>+Posición!DN103</f>
        <v>0</v>
      </c>
      <c r="EW21" s="218">
        <f>+Posición!DO103</f>
        <v>0</v>
      </c>
      <c r="EX21" s="218">
        <f>+Posición!DP103</f>
        <v>0</v>
      </c>
      <c r="EY21" s="218">
        <f>+Posición!DQ103</f>
        <v>0</v>
      </c>
      <c r="EZ21" s="218">
        <f>+Posición!DR103</f>
        <v>0</v>
      </c>
      <c r="FA21" s="218">
        <f>+Posición!DS103</f>
        <v>0</v>
      </c>
      <c r="FB21" s="218">
        <f>+Posición!DT103</f>
        <v>0</v>
      </c>
      <c r="FC21" s="218">
        <f>+Posición!DU103</f>
        <v>0</v>
      </c>
      <c r="FD21" s="218">
        <f>+Posición!DV103</f>
        <v>0</v>
      </c>
      <c r="FE21" s="218">
        <f>+Posición!DW103</f>
        <v>0</v>
      </c>
      <c r="FF21" s="218">
        <f>+Posición!DX103</f>
        <v>0</v>
      </c>
      <c r="FG21" s="218">
        <f>+Posición!DY103</f>
        <v>0</v>
      </c>
      <c r="FH21" s="218">
        <f>+Posición!DZ103</f>
        <v>0</v>
      </c>
      <c r="FI21" s="218">
        <f>+Posición!EA103</f>
        <v>0</v>
      </c>
      <c r="FJ21" s="218">
        <f>+Posición!EB103</f>
        <v>0</v>
      </c>
      <c r="FK21" s="218">
        <f>+Posición!EC103</f>
        <v>0</v>
      </c>
      <c r="FL21" s="218">
        <f>+Posición!ED103</f>
        <v>0</v>
      </c>
      <c r="FM21" s="218">
        <f>+Posición!EE103</f>
        <v>0</v>
      </c>
      <c r="FN21" s="218">
        <f>+Posición!EF103</f>
        <v>0</v>
      </c>
      <c r="FO21" s="218">
        <f>+Posición!EG103</f>
        <v>0</v>
      </c>
      <c r="FP21" s="218">
        <f>+Posición!EH103</f>
        <v>0</v>
      </c>
      <c r="FQ21" s="218">
        <f>+Posición!EI103</f>
        <v>0</v>
      </c>
      <c r="FR21" s="218">
        <f>+Posición!EJ103</f>
        <v>0</v>
      </c>
      <c r="FS21" s="218">
        <f>+Posición!EK103</f>
        <v>0</v>
      </c>
      <c r="FT21" s="218">
        <f>+Posición!EL103</f>
        <v>0</v>
      </c>
      <c r="FU21" s="218">
        <f>+Posición!EM103</f>
        <v>0</v>
      </c>
      <c r="FV21" s="218">
        <f>+Posición!EN103</f>
        <v>0</v>
      </c>
      <c r="FW21" s="218">
        <f>+Posición!EO103</f>
        <v>0</v>
      </c>
      <c r="FX21" s="218">
        <f>+Posición!EP103</f>
        <v>0</v>
      </c>
      <c r="FY21" s="218">
        <f>+Posición!EQ103</f>
        <v>0</v>
      </c>
      <c r="FZ21" s="218">
        <f>+Posición!ER103</f>
        <v>0</v>
      </c>
      <c r="GA21" s="218">
        <f>+Posición!ES103</f>
        <v>0</v>
      </c>
      <c r="GB21" s="218">
        <f>+Posición!ET103</f>
        <v>0</v>
      </c>
      <c r="GC21" s="218">
        <f>+Posición!EU103</f>
        <v>0</v>
      </c>
      <c r="GD21" s="218">
        <f>+Posición!EV103</f>
        <v>0</v>
      </c>
      <c r="GE21" s="218">
        <f>+Posición!EW103</f>
        <v>0</v>
      </c>
      <c r="GF21" s="218">
        <f>+Posición!EX103</f>
        <v>0</v>
      </c>
      <c r="GG21" s="218">
        <f>+Posición!EY103</f>
        <v>0</v>
      </c>
      <c r="GH21" s="218">
        <f>+Posición!EZ103</f>
        <v>0</v>
      </c>
      <c r="GI21" s="218">
        <f>+Posición!FA103</f>
        <v>0</v>
      </c>
      <c r="GJ21" s="218">
        <f>+Posición!FB103</f>
        <v>0</v>
      </c>
      <c r="GK21" s="218">
        <f>+Posición!FC103</f>
        <v>0</v>
      </c>
      <c r="GL21" s="218">
        <f>+Posición!FD103</f>
        <v>0</v>
      </c>
      <c r="GM21" s="218">
        <f>+Posición!FE103</f>
        <v>0</v>
      </c>
      <c r="GN21" s="218">
        <f>+Posición!FF103</f>
        <v>0</v>
      </c>
      <c r="GO21" s="218">
        <f>+Posición!FG103</f>
        <v>0</v>
      </c>
      <c r="GP21" s="218">
        <f>+Posición!FH103</f>
        <v>0</v>
      </c>
      <c r="GQ21" s="218">
        <f>+Posición!FI103</f>
        <v>0</v>
      </c>
      <c r="GR21" s="218">
        <f>+Posición!FJ103</f>
        <v>0</v>
      </c>
      <c r="GS21" s="218">
        <f>+Posición!FK103</f>
        <v>0</v>
      </c>
      <c r="GT21" s="218">
        <f>+Posición!FL103</f>
        <v>0</v>
      </c>
      <c r="GU21" s="218">
        <f>+Posición!FM103</f>
        <v>0</v>
      </c>
      <c r="GV21" s="218">
        <f>+Posición!FN103</f>
        <v>0</v>
      </c>
      <c r="GW21" s="218">
        <f>+Posición!FO103</f>
        <v>0</v>
      </c>
      <c r="GX21" s="218">
        <f>+Posición!FP103</f>
        <v>0</v>
      </c>
      <c r="GY21" s="218">
        <f>+Posición!FQ103</f>
        <v>0</v>
      </c>
      <c r="GZ21" s="218">
        <f>+Posición!FR103</f>
        <v>0</v>
      </c>
      <c r="HA21" s="218">
        <f>+Posición!FS103</f>
        <v>0</v>
      </c>
      <c r="HB21" s="218">
        <f>+Posición!FT103</f>
        <v>0</v>
      </c>
      <c r="HC21" s="218">
        <f>+Posición!FU103</f>
        <v>0</v>
      </c>
      <c r="HD21" s="218">
        <f>+Posición!FV103</f>
        <v>0</v>
      </c>
      <c r="HE21" s="218">
        <f>+Posición!FW103</f>
        <v>0</v>
      </c>
      <c r="HF21" s="218">
        <f>+Posición!FX103</f>
        <v>0</v>
      </c>
      <c r="HG21" s="218">
        <f>+Posición!FY103</f>
        <v>0</v>
      </c>
      <c r="HH21" s="218">
        <f>+Posición!FZ103</f>
        <v>0</v>
      </c>
      <c r="HI21" s="218">
        <f>+Posición!GA103</f>
        <v>0</v>
      </c>
      <c r="HJ21" s="218">
        <f>+Posición!GB103</f>
        <v>0</v>
      </c>
      <c r="HK21" s="218">
        <f>+Posición!GC103</f>
        <v>0</v>
      </c>
      <c r="HL21" s="218">
        <f>+Posición!GD103</f>
        <v>0</v>
      </c>
      <c r="HM21" s="218">
        <f>+Posición!GE103</f>
        <v>0</v>
      </c>
      <c r="HN21" s="218">
        <f>+Posición!GF103</f>
        <v>0</v>
      </c>
      <c r="HO21" s="218">
        <f>+Posición!GG103</f>
        <v>0</v>
      </c>
      <c r="HP21" s="218">
        <f>+Posición!GH103</f>
        <v>0</v>
      </c>
      <c r="HQ21" s="218">
        <f>+Posición!GI103</f>
        <v>0</v>
      </c>
      <c r="HR21" s="218">
        <f>+Posición!GJ103</f>
        <v>0</v>
      </c>
      <c r="HS21" s="218">
        <f>+Posición!GK103</f>
        <v>0</v>
      </c>
      <c r="HT21" s="218">
        <f>+Posición!GL103</f>
        <v>0</v>
      </c>
      <c r="HU21" s="218">
        <f>+Posición!GM103</f>
        <v>0</v>
      </c>
      <c r="HV21" s="218">
        <f>+Posición!GN103</f>
        <v>0</v>
      </c>
      <c r="HW21" s="218">
        <f>+Posición!GO103</f>
        <v>0</v>
      </c>
      <c r="HX21" s="218">
        <f>+Posición!GP103</f>
        <v>0</v>
      </c>
      <c r="HY21" s="218">
        <f>+Posición!GQ103</f>
        <v>0</v>
      </c>
      <c r="HZ21" s="218">
        <f>+Posición!GR103</f>
        <v>0</v>
      </c>
      <c r="IA21" s="218">
        <f>+Posición!GS103</f>
        <v>0</v>
      </c>
      <c r="IB21" s="218">
        <f>+Posición!GT103</f>
        <v>0</v>
      </c>
      <c r="IC21" s="218">
        <f>+Posición!GU103</f>
        <v>0</v>
      </c>
      <c r="ID21" s="218">
        <f>+Posición!GV103</f>
        <v>0</v>
      </c>
      <c r="IE21" s="218">
        <f>+Posición!GW103</f>
        <v>0</v>
      </c>
      <c r="IF21" s="218">
        <f>+Posición!GX103</f>
        <v>0</v>
      </c>
      <c r="IG21" s="218">
        <f>+Posición!GY103</f>
        <v>0</v>
      </c>
      <c r="IH21" s="218">
        <f>+Posición!GZ103</f>
        <v>0</v>
      </c>
      <c r="II21" s="218">
        <f>+Posición!HA103</f>
        <v>0</v>
      </c>
      <c r="IJ21" s="218">
        <f>+Posición!HB103</f>
        <v>0</v>
      </c>
      <c r="IK21" s="218">
        <f>+Posición!HC103</f>
        <v>0</v>
      </c>
      <c r="IL21" s="218">
        <f>+Posición!HD103</f>
        <v>0</v>
      </c>
      <c r="IM21" s="218">
        <f>+Posición!HE103</f>
        <v>0</v>
      </c>
      <c r="IN21" s="218">
        <f>+Posición!HF103</f>
        <v>0</v>
      </c>
      <c r="IO21" s="218">
        <f>+Posición!HG103</f>
        <v>0</v>
      </c>
      <c r="IP21" s="218">
        <f>+Posición!HH103</f>
        <v>0</v>
      </c>
      <c r="IQ21" s="218">
        <f>+Posición!HI103</f>
        <v>0</v>
      </c>
      <c r="IR21" s="218">
        <f>+Posición!HJ103</f>
        <v>0</v>
      </c>
      <c r="IS21" s="218">
        <f>+Posición!HK103</f>
        <v>0</v>
      </c>
      <c r="IT21" s="218">
        <f>+Posición!HL103</f>
        <v>0</v>
      </c>
      <c r="IU21" s="218">
        <f>+Posición!HM103</f>
        <v>0</v>
      </c>
      <c r="IV21" s="218">
        <f>+Posición!HN103</f>
        <v>0</v>
      </c>
      <c r="IW21" s="218">
        <f>+Posición!HO103</f>
        <v>0</v>
      </c>
      <c r="IX21" s="218">
        <f>+Posición!HP103</f>
        <v>0</v>
      </c>
      <c r="IY21" s="218">
        <f>+Posición!HQ103</f>
        <v>0</v>
      </c>
      <c r="IZ21" s="218">
        <f>+Posición!HR103</f>
        <v>0</v>
      </c>
      <c r="JA21" s="218">
        <f>+Posición!HS103</f>
        <v>0</v>
      </c>
      <c r="JB21" s="218">
        <f>+Posición!HT103</f>
        <v>0</v>
      </c>
      <c r="JC21" s="218">
        <f>+Posición!HU103</f>
        <v>0</v>
      </c>
      <c r="JD21" s="218">
        <f>+Posición!HV103</f>
        <v>0</v>
      </c>
      <c r="JE21" s="218">
        <f>+Posición!HW103</f>
        <v>0</v>
      </c>
      <c r="JF21" s="218">
        <f>+Posición!HX103</f>
        <v>0</v>
      </c>
      <c r="JG21" s="218">
        <f>+Posición!HY103</f>
        <v>0</v>
      </c>
      <c r="JH21" s="218">
        <f>+Posición!HZ103</f>
        <v>0</v>
      </c>
      <c r="JI21" s="218">
        <f>+Posición!IA103</f>
        <v>0</v>
      </c>
      <c r="JJ21" s="218">
        <f>+Posición!IB103</f>
        <v>0</v>
      </c>
      <c r="JK21" s="218">
        <f>+Posición!IC103</f>
        <v>0</v>
      </c>
      <c r="JL21" s="218">
        <f>+Posición!ID103</f>
        <v>0</v>
      </c>
      <c r="JM21" s="218">
        <f>+Posición!IE103</f>
        <v>0</v>
      </c>
      <c r="JN21" s="218">
        <f>+Posición!IF103</f>
        <v>0</v>
      </c>
      <c r="JO21" s="218">
        <f>+Posición!IG103</f>
        <v>0</v>
      </c>
      <c r="JP21" s="218">
        <f>+Posición!IH103</f>
        <v>0</v>
      </c>
      <c r="JQ21" s="218">
        <f>+Posición!II103</f>
        <v>0</v>
      </c>
      <c r="JR21" s="218">
        <f>+Posición!IJ103</f>
        <v>0</v>
      </c>
      <c r="JS21" s="218">
        <f>+Posición!IK103</f>
        <v>0</v>
      </c>
      <c r="JT21" s="218">
        <f>+Posición!IL103</f>
        <v>0</v>
      </c>
      <c r="JU21" s="218">
        <f>+Posición!IM103</f>
        <v>0</v>
      </c>
      <c r="JV21" s="218">
        <f>+Posición!IN103</f>
        <v>0</v>
      </c>
      <c r="JW21" s="218">
        <f>+Posición!IO103</f>
        <v>0</v>
      </c>
      <c r="JX21" s="218">
        <f>+Posición!IP103</f>
        <v>0</v>
      </c>
      <c r="JY21" s="218">
        <f>+Posición!IQ103</f>
        <v>0</v>
      </c>
      <c r="JZ21" s="218">
        <f>+Posición!IR103</f>
        <v>0</v>
      </c>
      <c r="KA21" s="218">
        <f>+Posición!IS103</f>
        <v>0</v>
      </c>
      <c r="KB21" s="218">
        <f>+Posición!IT103</f>
        <v>0</v>
      </c>
      <c r="KC21" s="218">
        <f>+Posición!IU103</f>
        <v>0</v>
      </c>
      <c r="KD21" s="218">
        <f>+Posición!IV103</f>
        <v>0</v>
      </c>
      <c r="KE21" s="218">
        <f>+Posición!IW103</f>
        <v>0</v>
      </c>
      <c r="KF21" s="218">
        <f>+Posición!IX103</f>
        <v>0</v>
      </c>
      <c r="KG21" s="218">
        <f>+Posición!IY103</f>
        <v>0</v>
      </c>
      <c r="KH21" s="218">
        <f>+Posición!IZ103</f>
        <v>0</v>
      </c>
      <c r="KI21" s="218">
        <f>+Posición!JA103</f>
        <v>0</v>
      </c>
      <c r="KJ21" s="218">
        <f>+Posición!JB103</f>
        <v>0</v>
      </c>
      <c r="KK21" s="218">
        <f>+Posición!JC103</f>
        <v>0</v>
      </c>
      <c r="KL21" s="218">
        <f>+Posición!JD103</f>
        <v>0</v>
      </c>
      <c r="KM21" s="218">
        <f>+Posición!JE103</f>
        <v>0</v>
      </c>
      <c r="KN21" s="218">
        <f>+Posición!JF103</f>
        <v>0</v>
      </c>
      <c r="KO21" s="218">
        <f>+Posición!JG103</f>
        <v>0</v>
      </c>
      <c r="KP21" s="218">
        <f>+Posición!JH103</f>
        <v>0</v>
      </c>
      <c r="KQ21" s="218">
        <f>+Posición!JI103</f>
        <v>0</v>
      </c>
      <c r="KR21" s="218">
        <f>+Posición!JJ103</f>
        <v>0</v>
      </c>
      <c r="KS21" s="218">
        <f>+Posición!JK103</f>
        <v>0</v>
      </c>
      <c r="KT21" s="218">
        <f>+Posición!JL103</f>
        <v>0</v>
      </c>
      <c r="KU21" s="218">
        <f>+Posición!JM103</f>
        <v>0</v>
      </c>
      <c r="KV21" s="218">
        <f>+Posición!JN103</f>
        <v>0</v>
      </c>
      <c r="KW21" s="218">
        <f>+Posición!JO103</f>
        <v>0</v>
      </c>
      <c r="KX21" s="218">
        <f>+Posición!JP103</f>
        <v>0</v>
      </c>
      <c r="KY21" s="218">
        <f>+Posición!JQ103</f>
        <v>0</v>
      </c>
      <c r="KZ21" s="218">
        <f>+Posición!JR103</f>
        <v>0</v>
      </c>
      <c r="LA21" s="218">
        <f>+Posición!JS103</f>
        <v>0</v>
      </c>
      <c r="LB21" s="218">
        <f>+Posición!JT103</f>
        <v>0</v>
      </c>
      <c r="LC21" s="218">
        <f>+Posición!JU103</f>
        <v>0</v>
      </c>
      <c r="LD21" s="218">
        <f>+Posición!JV103</f>
        <v>0</v>
      </c>
      <c r="LE21" s="218">
        <f>+Posición!JW103</f>
        <v>0</v>
      </c>
      <c r="LF21" s="218">
        <f>+Posición!JX103</f>
        <v>0</v>
      </c>
      <c r="LG21" s="218">
        <f>+Posición!JY103</f>
        <v>0</v>
      </c>
      <c r="LH21" s="218">
        <f>+Posición!JZ103</f>
        <v>0</v>
      </c>
      <c r="LI21" s="218">
        <f>+Posición!KA103</f>
        <v>0</v>
      </c>
      <c r="LJ21" s="218">
        <f>+Posición!KB103</f>
        <v>0</v>
      </c>
      <c r="LK21" s="218">
        <f>+Posición!KC103</f>
        <v>0</v>
      </c>
      <c r="LL21" s="218">
        <f>+Posición!KD103</f>
        <v>0</v>
      </c>
      <c r="LM21" s="218">
        <f>+Posición!KE103</f>
        <v>0</v>
      </c>
      <c r="LN21" s="218">
        <f>+Posición!KF103</f>
        <v>0</v>
      </c>
      <c r="LO21" s="218">
        <f>+Posición!KG103</f>
        <v>0</v>
      </c>
      <c r="LP21" s="218">
        <f>+Posición!KH103</f>
        <v>0</v>
      </c>
      <c r="LQ21" s="218">
        <f>+Posición!KI103</f>
        <v>0</v>
      </c>
      <c r="LR21" s="218">
        <f>+Posición!KJ103</f>
        <v>0</v>
      </c>
      <c r="LS21" s="218">
        <f>+Posición!KK103</f>
        <v>0</v>
      </c>
      <c r="LT21" s="218">
        <f>+Posición!KL103</f>
        <v>0</v>
      </c>
      <c r="LU21" s="218">
        <f>+Posición!KM103</f>
        <v>0</v>
      </c>
      <c r="LV21" s="218">
        <f>+Posición!KN103</f>
        <v>0</v>
      </c>
      <c r="LW21" s="218">
        <f>+Posición!KO103</f>
        <v>0</v>
      </c>
      <c r="LX21" s="218">
        <f>+Posición!KP103</f>
        <v>0</v>
      </c>
      <c r="LY21" s="218">
        <f>+Posición!KQ103</f>
        <v>0</v>
      </c>
      <c r="LZ21" s="218">
        <f>+Posición!KR103</f>
        <v>0</v>
      </c>
      <c r="MA21" s="218">
        <f>+Posición!KS103</f>
        <v>0</v>
      </c>
      <c r="MB21" s="218">
        <f>+Posición!KT103</f>
        <v>0</v>
      </c>
      <c r="MC21" s="218">
        <f>+Posición!KU103</f>
        <v>0</v>
      </c>
      <c r="MD21" s="218">
        <f>+Posición!KV103</f>
        <v>0</v>
      </c>
      <c r="ME21" s="218">
        <f>+Posición!KW103</f>
        <v>0</v>
      </c>
      <c r="MF21" s="218">
        <f>+Posición!KX103</f>
        <v>0</v>
      </c>
      <c r="MG21" s="218">
        <f>+Posición!KY103</f>
        <v>0</v>
      </c>
      <c r="MH21" s="218">
        <f>+Posición!KZ103</f>
        <v>0</v>
      </c>
      <c r="MI21" s="218">
        <f>+Posición!LA103</f>
        <v>0</v>
      </c>
      <c r="MJ21" s="218">
        <f>+Posición!LB103</f>
        <v>0</v>
      </c>
      <c r="MK21" s="218">
        <f>+Posición!LC103</f>
        <v>0</v>
      </c>
      <c r="ML21" s="218">
        <f>+Posición!LD103</f>
        <v>0</v>
      </c>
      <c r="MM21" s="218">
        <f>+Posición!LE103</f>
        <v>0</v>
      </c>
      <c r="MN21" s="218">
        <f>+Posición!LF103</f>
        <v>0</v>
      </c>
      <c r="MO21" s="218">
        <f>+Posición!LG103</f>
        <v>0</v>
      </c>
      <c r="MP21" s="218">
        <f>+Posición!LH103</f>
        <v>0</v>
      </c>
      <c r="MQ21" s="218">
        <f>+Posición!LI103</f>
        <v>0</v>
      </c>
      <c r="MR21" s="218">
        <f>+Posición!LJ103</f>
        <v>0</v>
      </c>
      <c r="MS21" s="218">
        <f>+Posición!LK103</f>
        <v>0</v>
      </c>
      <c r="MT21" s="218">
        <f>+Posición!LL103</f>
        <v>0</v>
      </c>
      <c r="MU21" s="218">
        <f>+Posición!LM103</f>
        <v>0</v>
      </c>
      <c r="MV21" s="218">
        <f>+Posición!LN103</f>
        <v>0</v>
      </c>
      <c r="MW21" s="218">
        <f>+Posición!LO103</f>
        <v>0</v>
      </c>
      <c r="MX21" s="218">
        <f>+Posición!LP103</f>
        <v>0</v>
      </c>
      <c r="MY21" s="218">
        <f>+Posición!LQ103</f>
        <v>0</v>
      </c>
      <c r="MZ21" s="218">
        <f>+Posición!LR103</f>
        <v>0</v>
      </c>
      <c r="NA21" s="218">
        <f>+Posición!LS103</f>
        <v>0</v>
      </c>
      <c r="NB21" s="218">
        <f>+Posición!LT103</f>
        <v>0</v>
      </c>
      <c r="NC21" s="218">
        <f>+Posición!LU103</f>
        <v>0</v>
      </c>
      <c r="ND21" s="218">
        <f>+Posición!LV103</f>
        <v>0</v>
      </c>
      <c r="NE21" s="218">
        <f>+Posición!LW103</f>
        <v>0</v>
      </c>
      <c r="NF21" s="218">
        <f>+Posición!LX103</f>
        <v>0</v>
      </c>
    </row>
    <row r="22" spans="1:375">
      <c r="A22" s="176" t="s">
        <v>319</v>
      </c>
      <c r="B22" s="177" t="str">
        <f t="shared" ref="B22:B28" si="267">REPLACE(MID(A22,1,8),3,1,0)</f>
        <v>11030106</v>
      </c>
      <c r="C22" s="216" t="s">
        <v>366</v>
      </c>
      <c r="D22" s="217" t="s">
        <v>54</v>
      </c>
      <c r="E22" s="218">
        <v>0</v>
      </c>
      <c r="F22" s="218">
        <v>0</v>
      </c>
      <c r="G22" s="218">
        <v>0</v>
      </c>
      <c r="H22" s="218">
        <v>0</v>
      </c>
      <c r="I22" s="218">
        <v>0</v>
      </c>
      <c r="J22" s="218">
        <v>0</v>
      </c>
      <c r="K22" s="218">
        <v>0</v>
      </c>
      <c r="L22" s="218">
        <v>0</v>
      </c>
      <c r="M22" s="218">
        <v>0</v>
      </c>
      <c r="N22" s="218">
        <v>0</v>
      </c>
      <c r="O22" s="218">
        <v>0</v>
      </c>
      <c r="P22" s="218">
        <v>0</v>
      </c>
      <c r="Q22" s="218">
        <v>0</v>
      </c>
      <c r="R22" s="218">
        <v>0</v>
      </c>
      <c r="S22" s="218">
        <v>0</v>
      </c>
      <c r="T22" s="218">
        <v>0</v>
      </c>
      <c r="U22" s="218">
        <v>0</v>
      </c>
      <c r="V22" s="218">
        <v>0</v>
      </c>
      <c r="W22" s="218">
        <v>0</v>
      </c>
      <c r="X22" s="218">
        <v>0</v>
      </c>
      <c r="Y22" s="218">
        <v>0</v>
      </c>
      <c r="Z22" s="218">
        <v>0</v>
      </c>
      <c r="AA22" s="218">
        <v>0</v>
      </c>
      <c r="AB22" s="218">
        <v>0</v>
      </c>
      <c r="AC22" s="218">
        <v>0</v>
      </c>
      <c r="AD22" s="218">
        <v>0</v>
      </c>
      <c r="AE22" s="218">
        <v>0</v>
      </c>
      <c r="AF22" s="218">
        <v>0</v>
      </c>
      <c r="AG22" s="218">
        <v>0</v>
      </c>
      <c r="AH22" s="218">
        <v>0</v>
      </c>
      <c r="AI22" s="218">
        <v>0</v>
      </c>
      <c r="AJ22" s="218">
        <f>+Posición!B144</f>
        <v>0</v>
      </c>
      <c r="AK22" s="218">
        <f>+Posición!C144</f>
        <v>0</v>
      </c>
      <c r="AL22" s="218">
        <f>+Posición!D144</f>
        <v>0</v>
      </c>
      <c r="AM22" s="218">
        <f>+Posición!E144</f>
        <v>0</v>
      </c>
      <c r="AN22" s="218">
        <f>+Posición!F144</f>
        <v>0</v>
      </c>
      <c r="AO22" s="218">
        <f>+Posición!G144</f>
        <v>0</v>
      </c>
      <c r="AP22" s="218">
        <f>+Posición!H144</f>
        <v>0</v>
      </c>
      <c r="AQ22" s="218">
        <f>+Posición!I144</f>
        <v>0</v>
      </c>
      <c r="AR22" s="218">
        <f>+Posición!J144</f>
        <v>0</v>
      </c>
      <c r="AS22" s="218">
        <f>+Posición!K144</f>
        <v>0</v>
      </c>
      <c r="AT22" s="218">
        <f>+Posición!L144</f>
        <v>0</v>
      </c>
      <c r="AU22" s="218">
        <f>+Posición!M144</f>
        <v>0</v>
      </c>
      <c r="AV22" s="218">
        <f>+Posición!N144</f>
        <v>0</v>
      </c>
      <c r="AW22" s="218">
        <f>+Posición!O144</f>
        <v>0</v>
      </c>
      <c r="AX22" s="218">
        <f>+Posición!P144</f>
        <v>0</v>
      </c>
      <c r="AY22" s="218">
        <f>+Posición!Q144</f>
        <v>0</v>
      </c>
      <c r="AZ22" s="218">
        <f>+Posición!R144</f>
        <v>0</v>
      </c>
      <c r="BA22" s="218">
        <f>+Posición!S144</f>
        <v>0</v>
      </c>
      <c r="BB22" s="218">
        <f>+Posición!T144</f>
        <v>0</v>
      </c>
      <c r="BC22" s="218">
        <f>+Posición!U144</f>
        <v>0</v>
      </c>
      <c r="BD22" s="218">
        <f>+Posición!V144</f>
        <v>0</v>
      </c>
      <c r="BE22" s="218">
        <f>+Posición!W144</f>
        <v>0</v>
      </c>
      <c r="BF22" s="218">
        <f>+Posición!X144</f>
        <v>0</v>
      </c>
      <c r="BG22" s="218">
        <f>+Posición!Y144</f>
        <v>0</v>
      </c>
      <c r="BH22" s="218">
        <f>+Posición!Z144</f>
        <v>0</v>
      </c>
      <c r="BI22" s="218">
        <f>+Posición!AA144</f>
        <v>0</v>
      </c>
      <c r="BJ22" s="218">
        <f>+Posición!AB144</f>
        <v>0</v>
      </c>
      <c r="BK22" s="218">
        <f>+Posición!AC144</f>
        <v>0</v>
      </c>
      <c r="BL22" s="218">
        <f>+Posición!AD144</f>
        <v>0</v>
      </c>
      <c r="BM22" s="218">
        <f>+Posición!AE144</f>
        <v>0</v>
      </c>
      <c r="BN22" s="218">
        <f>+Posición!AF144</f>
        <v>0</v>
      </c>
      <c r="BO22" s="218">
        <f>+Posición!AG144</f>
        <v>0</v>
      </c>
      <c r="BP22" s="218">
        <f>+Posición!AH144</f>
        <v>0</v>
      </c>
      <c r="BQ22" s="218">
        <f>+Posición!AI144</f>
        <v>0</v>
      </c>
      <c r="BR22" s="218">
        <f>+Posición!AJ144</f>
        <v>0</v>
      </c>
      <c r="BS22" s="218">
        <f>+Posición!AK144</f>
        <v>0</v>
      </c>
      <c r="BT22" s="218">
        <f>+Posición!AL144</f>
        <v>0</v>
      </c>
      <c r="BU22" s="218">
        <f>+Posición!AM144</f>
        <v>0</v>
      </c>
      <c r="BV22" s="218">
        <f>+Posición!AN144</f>
        <v>0</v>
      </c>
      <c r="BW22" s="218">
        <f>+Posición!AO144</f>
        <v>0</v>
      </c>
      <c r="BX22" s="218">
        <f>+Posición!AP144</f>
        <v>0</v>
      </c>
      <c r="BY22" s="218">
        <f>+Posición!AQ144</f>
        <v>0</v>
      </c>
      <c r="BZ22" s="218">
        <f>+Posición!AR144</f>
        <v>0</v>
      </c>
      <c r="CA22" s="218">
        <f>+Posición!AS144</f>
        <v>0</v>
      </c>
      <c r="CB22" s="218">
        <f>+Posición!AT144</f>
        <v>0</v>
      </c>
      <c r="CC22" s="218">
        <f>+Posición!AU144</f>
        <v>0</v>
      </c>
      <c r="CD22" s="218">
        <f>+Posición!AV144</f>
        <v>0</v>
      </c>
      <c r="CE22" s="218">
        <f>+Posición!AW144</f>
        <v>0</v>
      </c>
      <c r="CF22" s="218">
        <f>+Posición!AX144</f>
        <v>0</v>
      </c>
      <c r="CG22" s="218">
        <f>+Posición!AY144</f>
        <v>0</v>
      </c>
      <c r="CH22" s="218">
        <f>+Posición!AZ144</f>
        <v>0</v>
      </c>
      <c r="CI22" s="218">
        <f>+Posición!BA144</f>
        <v>0</v>
      </c>
      <c r="CJ22" s="218">
        <f>+Posición!BB144</f>
        <v>0</v>
      </c>
      <c r="CK22" s="218">
        <f>+Posición!BC144</f>
        <v>0</v>
      </c>
      <c r="CL22" s="218">
        <f>+Posición!BD144</f>
        <v>0</v>
      </c>
      <c r="CM22" s="218">
        <f>+Posición!BE144</f>
        <v>0</v>
      </c>
      <c r="CN22" s="218">
        <f>+Posición!BF144</f>
        <v>0</v>
      </c>
      <c r="CO22" s="218">
        <f>+Posición!BG144</f>
        <v>0</v>
      </c>
      <c r="CP22" s="218">
        <f>+Posición!BH144</f>
        <v>0</v>
      </c>
      <c r="CQ22" s="218">
        <f>+Posición!BI144</f>
        <v>0</v>
      </c>
      <c r="CR22" s="218">
        <f>+Posición!BJ144</f>
        <v>0</v>
      </c>
      <c r="CS22" s="218">
        <f>+Posición!BK144</f>
        <v>0</v>
      </c>
      <c r="CT22" s="218">
        <f>+Posición!BL144</f>
        <v>0</v>
      </c>
      <c r="CU22" s="218">
        <f>+Posición!BM144</f>
        <v>0</v>
      </c>
      <c r="CV22" s="218">
        <f>+Posición!BN144</f>
        <v>0</v>
      </c>
      <c r="CW22" s="218">
        <f>+Posición!BO144</f>
        <v>0</v>
      </c>
      <c r="CX22" s="218">
        <f>+Posición!BP144</f>
        <v>0</v>
      </c>
      <c r="CY22" s="218">
        <f>+Posición!BQ144</f>
        <v>0</v>
      </c>
      <c r="CZ22" s="218">
        <f>+Posición!BR144</f>
        <v>0</v>
      </c>
      <c r="DA22" s="218">
        <f>+Posición!BS144</f>
        <v>0</v>
      </c>
      <c r="DB22" s="218">
        <f>+Posición!BT144</f>
        <v>0</v>
      </c>
      <c r="DC22" s="218">
        <f>+Posición!BU144</f>
        <v>0</v>
      </c>
      <c r="DD22" s="218">
        <f>+Posición!BV144</f>
        <v>0</v>
      </c>
      <c r="DE22" s="218">
        <f>+Posición!BW144</f>
        <v>0</v>
      </c>
      <c r="DF22" s="218">
        <f>+Posición!BX144</f>
        <v>0</v>
      </c>
      <c r="DG22" s="218">
        <f>+Posición!BY144</f>
        <v>0</v>
      </c>
      <c r="DH22" s="218">
        <f>+Posición!BZ144</f>
        <v>0</v>
      </c>
      <c r="DI22" s="218">
        <f>+Posición!CA144</f>
        <v>0</v>
      </c>
      <c r="DJ22" s="218">
        <f>+Posición!CB144</f>
        <v>0</v>
      </c>
      <c r="DK22" s="218">
        <f>+Posición!CC144</f>
        <v>0</v>
      </c>
      <c r="DL22" s="218">
        <f>+Posición!CD144</f>
        <v>0</v>
      </c>
      <c r="DM22" s="218">
        <f>+Posición!CE144</f>
        <v>0</v>
      </c>
      <c r="DN22" s="218">
        <f>+Posición!CF144</f>
        <v>0</v>
      </c>
      <c r="DO22" s="218">
        <f>+Posición!CG144</f>
        <v>0</v>
      </c>
      <c r="DP22" s="218">
        <f>+Posición!CH144</f>
        <v>0</v>
      </c>
      <c r="DQ22" s="218">
        <f>+Posición!CI144</f>
        <v>0</v>
      </c>
      <c r="DR22" s="218">
        <f>+Posición!CJ144</f>
        <v>0</v>
      </c>
      <c r="DS22" s="218">
        <f>+Posición!CK144</f>
        <v>0</v>
      </c>
      <c r="DT22" s="218">
        <f>+Posición!CL144</f>
        <v>0</v>
      </c>
      <c r="DU22" s="218">
        <f>+Posición!CM144</f>
        <v>0</v>
      </c>
      <c r="DV22" s="218">
        <f>+Posición!CN144</f>
        <v>0</v>
      </c>
      <c r="DW22" s="218">
        <f>+Posición!CO144</f>
        <v>0</v>
      </c>
      <c r="DX22" s="218">
        <f>+Posición!CP144</f>
        <v>0</v>
      </c>
      <c r="DY22" s="218">
        <f>+Posición!CQ144</f>
        <v>0</v>
      </c>
      <c r="DZ22" s="218">
        <f>+Posición!CR144</f>
        <v>0</v>
      </c>
      <c r="EA22" s="218">
        <f>+Posición!CS144</f>
        <v>0</v>
      </c>
      <c r="EB22" s="218">
        <f>+Posición!CT144</f>
        <v>0</v>
      </c>
      <c r="EC22" s="218">
        <f>+Posición!CU144</f>
        <v>0</v>
      </c>
      <c r="ED22" s="218">
        <f>+Posición!CV144</f>
        <v>0</v>
      </c>
      <c r="EE22" s="218">
        <f>+Posición!CW144</f>
        <v>0</v>
      </c>
      <c r="EF22" s="218">
        <f>+Posición!CX144</f>
        <v>0</v>
      </c>
      <c r="EG22" s="218">
        <f>+Posición!CY144</f>
        <v>0</v>
      </c>
      <c r="EH22" s="218">
        <f>+Posición!CZ144</f>
        <v>0</v>
      </c>
      <c r="EI22" s="218">
        <f>+Posición!DA144</f>
        <v>0</v>
      </c>
      <c r="EJ22" s="218">
        <f>+Posición!DB144</f>
        <v>0</v>
      </c>
      <c r="EK22" s="218">
        <f>+Posición!DC144</f>
        <v>0</v>
      </c>
      <c r="EL22" s="218">
        <f>+Posición!DD144</f>
        <v>0</v>
      </c>
      <c r="EM22" s="218">
        <f>+Posición!DE144</f>
        <v>0</v>
      </c>
      <c r="EN22" s="218">
        <f>+Posición!DF144</f>
        <v>0</v>
      </c>
      <c r="EO22" s="218">
        <f>+Posición!DG144</f>
        <v>0</v>
      </c>
      <c r="EP22" s="218">
        <f>+Posición!DH144</f>
        <v>0</v>
      </c>
      <c r="EQ22" s="218">
        <f>+Posición!DI144</f>
        <v>0</v>
      </c>
      <c r="ER22" s="218">
        <f>+Posición!DJ144</f>
        <v>0</v>
      </c>
      <c r="ES22" s="218">
        <f>+Posición!DK144</f>
        <v>0</v>
      </c>
      <c r="ET22" s="218">
        <f>+Posición!DL144</f>
        <v>0</v>
      </c>
      <c r="EU22" s="218">
        <f>+Posición!DM144</f>
        <v>0</v>
      </c>
      <c r="EV22" s="218">
        <f>+Posición!DN144</f>
        <v>0</v>
      </c>
      <c r="EW22" s="218">
        <f>+Posición!DO144</f>
        <v>0</v>
      </c>
      <c r="EX22" s="218">
        <f>+Posición!DP144</f>
        <v>0</v>
      </c>
      <c r="EY22" s="218">
        <f>+Posición!DQ144</f>
        <v>0</v>
      </c>
      <c r="EZ22" s="218">
        <f>+Posición!DR144</f>
        <v>0</v>
      </c>
      <c r="FA22" s="218">
        <f>+Posición!DS144</f>
        <v>0</v>
      </c>
      <c r="FB22" s="218">
        <f>+Posición!DT144</f>
        <v>0</v>
      </c>
      <c r="FC22" s="218">
        <f>+Posición!DU144</f>
        <v>0</v>
      </c>
      <c r="FD22" s="218">
        <f>+Posición!DV144</f>
        <v>0</v>
      </c>
      <c r="FE22" s="218">
        <f>+Posición!DW144</f>
        <v>0</v>
      </c>
      <c r="FF22" s="218">
        <f>+Posición!DX144</f>
        <v>0</v>
      </c>
      <c r="FG22" s="218">
        <f>+Posición!DY144</f>
        <v>0</v>
      </c>
      <c r="FH22" s="218">
        <f>+Posición!DZ144</f>
        <v>0</v>
      </c>
      <c r="FI22" s="218">
        <f>+Posición!EA144</f>
        <v>0</v>
      </c>
      <c r="FJ22" s="218">
        <f>+Posición!EB144</f>
        <v>0</v>
      </c>
      <c r="FK22" s="218">
        <f>+Posición!EC144</f>
        <v>0</v>
      </c>
      <c r="FL22" s="218">
        <f>+Posición!ED144</f>
        <v>0</v>
      </c>
      <c r="FM22" s="218">
        <f>+Posición!EE144</f>
        <v>0</v>
      </c>
      <c r="FN22" s="218">
        <f>+Posición!EF144</f>
        <v>0</v>
      </c>
      <c r="FO22" s="218">
        <f>+Posición!EG144</f>
        <v>0</v>
      </c>
      <c r="FP22" s="218">
        <f>+Posición!EH144</f>
        <v>0</v>
      </c>
      <c r="FQ22" s="218">
        <f>+Posición!EI144</f>
        <v>0</v>
      </c>
      <c r="FR22" s="218">
        <f>+Posición!EJ144</f>
        <v>0</v>
      </c>
      <c r="FS22" s="218">
        <f>+Posición!EK144</f>
        <v>0</v>
      </c>
      <c r="FT22" s="218">
        <f>+Posición!EL144</f>
        <v>0</v>
      </c>
      <c r="FU22" s="218">
        <f>+Posición!EM144</f>
        <v>0</v>
      </c>
      <c r="FV22" s="218">
        <f>+Posición!EN144</f>
        <v>0</v>
      </c>
      <c r="FW22" s="218">
        <f>+Posición!EO144</f>
        <v>0</v>
      </c>
      <c r="FX22" s="218">
        <f>+Posición!EP144</f>
        <v>0</v>
      </c>
      <c r="FY22" s="218">
        <f>+Posición!EQ144</f>
        <v>0</v>
      </c>
      <c r="FZ22" s="218">
        <f>+Posición!ER144</f>
        <v>0</v>
      </c>
      <c r="GA22" s="218">
        <f>+Posición!ES144</f>
        <v>0</v>
      </c>
      <c r="GB22" s="218">
        <f>+Posición!ET144</f>
        <v>0</v>
      </c>
      <c r="GC22" s="218">
        <f>+Posición!EU144</f>
        <v>0</v>
      </c>
      <c r="GD22" s="218">
        <f>+Posición!EV144</f>
        <v>0</v>
      </c>
      <c r="GE22" s="218">
        <f>+Posición!EW144</f>
        <v>0</v>
      </c>
      <c r="GF22" s="218">
        <f>+Posición!EX144</f>
        <v>0</v>
      </c>
      <c r="GG22" s="218">
        <f>+Posición!EY144</f>
        <v>0</v>
      </c>
      <c r="GH22" s="218">
        <f>+Posición!EZ144</f>
        <v>0</v>
      </c>
      <c r="GI22" s="218">
        <f>+Posición!FA144</f>
        <v>0</v>
      </c>
      <c r="GJ22" s="218">
        <f>+Posición!FB144</f>
        <v>0</v>
      </c>
      <c r="GK22" s="218">
        <f>+Posición!FC144</f>
        <v>0</v>
      </c>
      <c r="GL22" s="218">
        <f>+Posición!FD144</f>
        <v>0</v>
      </c>
      <c r="GM22" s="218">
        <f>+Posición!FE144</f>
        <v>0</v>
      </c>
      <c r="GN22" s="218">
        <f>+Posición!FF144</f>
        <v>0</v>
      </c>
      <c r="GO22" s="218">
        <f>+Posición!FG144</f>
        <v>0</v>
      </c>
      <c r="GP22" s="218">
        <f>+Posición!FH144</f>
        <v>0</v>
      </c>
      <c r="GQ22" s="218">
        <f>+Posición!FI144</f>
        <v>0</v>
      </c>
      <c r="GR22" s="218">
        <f>+Posición!FJ144</f>
        <v>0</v>
      </c>
      <c r="GS22" s="218">
        <f>+Posición!FK144</f>
        <v>0</v>
      </c>
      <c r="GT22" s="218">
        <f>+Posición!FL144</f>
        <v>0</v>
      </c>
      <c r="GU22" s="218">
        <f>+Posición!FM144</f>
        <v>0</v>
      </c>
      <c r="GV22" s="218">
        <f>+Posición!FN144</f>
        <v>0</v>
      </c>
      <c r="GW22" s="218">
        <f>+Posición!FO144</f>
        <v>0</v>
      </c>
      <c r="GX22" s="218">
        <f>+Posición!FP144</f>
        <v>0</v>
      </c>
      <c r="GY22" s="218">
        <f>+Posición!FQ144</f>
        <v>0</v>
      </c>
      <c r="GZ22" s="218">
        <f>+Posición!FR144</f>
        <v>0</v>
      </c>
      <c r="HA22" s="218">
        <f>+Posición!FS144</f>
        <v>0</v>
      </c>
      <c r="HB22" s="218">
        <f>+Posición!FT144</f>
        <v>0</v>
      </c>
      <c r="HC22" s="218">
        <f>+Posición!FU144</f>
        <v>0</v>
      </c>
      <c r="HD22" s="218">
        <f>+Posición!FV144</f>
        <v>0</v>
      </c>
      <c r="HE22" s="218">
        <f>+Posición!FW144</f>
        <v>0</v>
      </c>
      <c r="HF22" s="218">
        <f>+Posición!FX144</f>
        <v>0</v>
      </c>
      <c r="HG22" s="218">
        <f>+Posición!FY144</f>
        <v>0</v>
      </c>
      <c r="HH22" s="218">
        <f>+Posición!FZ144</f>
        <v>0</v>
      </c>
      <c r="HI22" s="218">
        <f>+Posición!GA144</f>
        <v>0</v>
      </c>
      <c r="HJ22" s="218">
        <f>+Posición!GB144</f>
        <v>0</v>
      </c>
      <c r="HK22" s="218">
        <f>+Posición!GC144</f>
        <v>0</v>
      </c>
      <c r="HL22" s="218">
        <f>+Posición!GD144</f>
        <v>0</v>
      </c>
      <c r="HM22" s="218">
        <f>+Posición!GE144</f>
        <v>0</v>
      </c>
      <c r="HN22" s="218">
        <f>+Posición!GF144</f>
        <v>0</v>
      </c>
      <c r="HO22" s="218">
        <f>+Posición!GG144</f>
        <v>0</v>
      </c>
      <c r="HP22" s="218">
        <f>+Posición!GH144</f>
        <v>0</v>
      </c>
      <c r="HQ22" s="218">
        <f>+Posición!GI144</f>
        <v>0</v>
      </c>
      <c r="HR22" s="218">
        <f>+Posición!GJ144</f>
        <v>0</v>
      </c>
      <c r="HS22" s="218">
        <f>+Posición!GK144</f>
        <v>0</v>
      </c>
      <c r="HT22" s="218">
        <f>+Posición!GL144</f>
        <v>0</v>
      </c>
      <c r="HU22" s="218">
        <f>+Posición!GM144</f>
        <v>0</v>
      </c>
      <c r="HV22" s="218">
        <f>+Posición!GN144</f>
        <v>0</v>
      </c>
      <c r="HW22" s="218">
        <f>+Posición!GO144</f>
        <v>0</v>
      </c>
      <c r="HX22" s="218">
        <f>+Posición!GP144</f>
        <v>0</v>
      </c>
      <c r="HY22" s="218">
        <f>+Posición!GQ144</f>
        <v>0</v>
      </c>
      <c r="HZ22" s="218">
        <f>+Posición!GR144</f>
        <v>0</v>
      </c>
      <c r="IA22" s="218">
        <f>+Posición!GS144</f>
        <v>0</v>
      </c>
      <c r="IB22" s="218">
        <f>+Posición!GT144</f>
        <v>0</v>
      </c>
      <c r="IC22" s="218">
        <f>+Posición!GU144</f>
        <v>0</v>
      </c>
      <c r="ID22" s="218">
        <f>+Posición!GV144</f>
        <v>0</v>
      </c>
      <c r="IE22" s="218">
        <f>+Posición!GW144</f>
        <v>0</v>
      </c>
      <c r="IF22" s="218">
        <f>+Posición!GX144</f>
        <v>0</v>
      </c>
      <c r="IG22" s="218">
        <f>+Posición!GY144</f>
        <v>0</v>
      </c>
      <c r="IH22" s="218">
        <f>+Posición!GZ144</f>
        <v>0</v>
      </c>
      <c r="II22" s="218">
        <f>+Posición!HA144</f>
        <v>0</v>
      </c>
      <c r="IJ22" s="218">
        <f>+Posición!HB144</f>
        <v>0</v>
      </c>
      <c r="IK22" s="218">
        <f>+Posición!HC144</f>
        <v>0</v>
      </c>
      <c r="IL22" s="218">
        <f>+Posición!HD144</f>
        <v>0</v>
      </c>
      <c r="IM22" s="218">
        <f>+Posición!HE144</f>
        <v>0</v>
      </c>
      <c r="IN22" s="218">
        <f>+Posición!HF144</f>
        <v>0</v>
      </c>
      <c r="IO22" s="218">
        <f>+Posición!HG144</f>
        <v>0</v>
      </c>
      <c r="IP22" s="218">
        <f>+Posición!HH144</f>
        <v>0</v>
      </c>
      <c r="IQ22" s="218">
        <f>+Posición!HI144</f>
        <v>0</v>
      </c>
      <c r="IR22" s="218">
        <f>+Posición!HJ144</f>
        <v>0</v>
      </c>
      <c r="IS22" s="218">
        <f>+Posición!HK144</f>
        <v>0</v>
      </c>
      <c r="IT22" s="218">
        <f>+Posición!HL144</f>
        <v>0</v>
      </c>
      <c r="IU22" s="218">
        <f>+Posición!HM144</f>
        <v>0</v>
      </c>
      <c r="IV22" s="218">
        <f>+Posición!HN144</f>
        <v>0</v>
      </c>
      <c r="IW22" s="218">
        <f>+Posición!HO144</f>
        <v>0</v>
      </c>
      <c r="IX22" s="218">
        <f>+Posición!HP144</f>
        <v>0</v>
      </c>
      <c r="IY22" s="218">
        <f>+Posición!HQ144</f>
        <v>0</v>
      </c>
      <c r="IZ22" s="218">
        <f>+Posición!HR144</f>
        <v>0</v>
      </c>
      <c r="JA22" s="218">
        <f>+Posición!HS144</f>
        <v>0</v>
      </c>
      <c r="JB22" s="218">
        <f>+Posición!HT144</f>
        <v>0</v>
      </c>
      <c r="JC22" s="218">
        <f>+Posición!HU144</f>
        <v>0</v>
      </c>
      <c r="JD22" s="218">
        <f>+Posición!HV144</f>
        <v>0</v>
      </c>
      <c r="JE22" s="218">
        <f>+Posición!HW144</f>
        <v>0</v>
      </c>
      <c r="JF22" s="218">
        <f>+Posición!HX144</f>
        <v>0</v>
      </c>
      <c r="JG22" s="218">
        <f>+Posición!HY144</f>
        <v>0</v>
      </c>
      <c r="JH22" s="218">
        <f>+Posición!HZ144</f>
        <v>0</v>
      </c>
      <c r="JI22" s="218">
        <f>+Posición!IA144</f>
        <v>0</v>
      </c>
      <c r="JJ22" s="218">
        <f>+Posición!IB144</f>
        <v>0</v>
      </c>
      <c r="JK22" s="218">
        <f>+Posición!IC144</f>
        <v>0</v>
      </c>
      <c r="JL22" s="218">
        <f>+Posición!ID144</f>
        <v>0</v>
      </c>
      <c r="JM22" s="218">
        <f>+Posición!IE144</f>
        <v>0</v>
      </c>
      <c r="JN22" s="218">
        <f>+Posición!IF144</f>
        <v>0</v>
      </c>
      <c r="JO22" s="218">
        <f>+Posición!IG144</f>
        <v>0</v>
      </c>
      <c r="JP22" s="218">
        <f>+Posición!IH144</f>
        <v>0</v>
      </c>
      <c r="JQ22" s="218">
        <f>+Posición!II144</f>
        <v>0</v>
      </c>
      <c r="JR22" s="218">
        <f>+Posición!IJ144</f>
        <v>0</v>
      </c>
      <c r="JS22" s="218">
        <f>+Posición!IK144</f>
        <v>0</v>
      </c>
      <c r="JT22" s="218">
        <f>+Posición!IL144</f>
        <v>0</v>
      </c>
      <c r="JU22" s="218">
        <f>+Posición!IM144</f>
        <v>0</v>
      </c>
      <c r="JV22" s="218">
        <f>+Posición!IN144</f>
        <v>0</v>
      </c>
      <c r="JW22" s="218">
        <f>+Posición!IO144</f>
        <v>0</v>
      </c>
      <c r="JX22" s="218">
        <f>+Posición!IP144</f>
        <v>0</v>
      </c>
      <c r="JY22" s="218">
        <f>+Posición!IQ144</f>
        <v>0</v>
      </c>
      <c r="JZ22" s="218">
        <f>+Posición!IR144</f>
        <v>0</v>
      </c>
      <c r="KA22" s="218">
        <f>+Posición!IS144</f>
        <v>0</v>
      </c>
      <c r="KB22" s="218">
        <f>+Posición!IT144</f>
        <v>0</v>
      </c>
      <c r="KC22" s="218">
        <f>+Posición!IU144</f>
        <v>0</v>
      </c>
      <c r="KD22" s="218">
        <f>+Posición!IV144</f>
        <v>0</v>
      </c>
      <c r="KE22" s="218">
        <f>+Posición!IW144</f>
        <v>0</v>
      </c>
      <c r="KF22" s="218">
        <f>+Posición!IX144</f>
        <v>0</v>
      </c>
      <c r="KG22" s="218">
        <f>+Posición!IY144</f>
        <v>0</v>
      </c>
      <c r="KH22" s="218">
        <f>+Posición!IZ144</f>
        <v>0</v>
      </c>
      <c r="KI22" s="218">
        <f>+Posición!JA144</f>
        <v>0</v>
      </c>
      <c r="KJ22" s="218">
        <f>+Posición!JB144</f>
        <v>0</v>
      </c>
      <c r="KK22" s="218">
        <f>+Posición!JC144</f>
        <v>0</v>
      </c>
      <c r="KL22" s="218">
        <f>+Posición!JD144</f>
        <v>0</v>
      </c>
      <c r="KM22" s="218">
        <f>+Posición!JE144</f>
        <v>0</v>
      </c>
      <c r="KN22" s="218">
        <f>+Posición!JF144</f>
        <v>0</v>
      </c>
      <c r="KO22" s="218">
        <f>+Posición!JG144</f>
        <v>0</v>
      </c>
      <c r="KP22" s="218">
        <f>+Posición!JH144</f>
        <v>0</v>
      </c>
      <c r="KQ22" s="218">
        <f>+Posición!JI144</f>
        <v>0</v>
      </c>
      <c r="KR22" s="218">
        <f>+Posición!JJ144</f>
        <v>0</v>
      </c>
      <c r="KS22" s="218">
        <f>+Posición!JK144</f>
        <v>0</v>
      </c>
      <c r="KT22" s="218">
        <f>+Posición!JL144</f>
        <v>0</v>
      </c>
      <c r="KU22" s="218">
        <f>+Posición!JM144</f>
        <v>0</v>
      </c>
      <c r="KV22" s="218">
        <f>+Posición!JN144</f>
        <v>0</v>
      </c>
      <c r="KW22" s="218">
        <f>+Posición!JO144</f>
        <v>0</v>
      </c>
      <c r="KX22" s="218">
        <f>+Posición!JP144</f>
        <v>0</v>
      </c>
      <c r="KY22" s="218">
        <f>+Posición!JQ144</f>
        <v>0</v>
      </c>
      <c r="KZ22" s="218">
        <f>+Posición!JR144</f>
        <v>0</v>
      </c>
      <c r="LA22" s="218">
        <f>+Posición!JS144</f>
        <v>0</v>
      </c>
      <c r="LB22" s="218">
        <f>+Posición!JT144</f>
        <v>0</v>
      </c>
      <c r="LC22" s="218">
        <f>+Posición!JU144</f>
        <v>0</v>
      </c>
      <c r="LD22" s="218">
        <f>+Posición!JV144</f>
        <v>0</v>
      </c>
      <c r="LE22" s="218">
        <f>+Posición!JW144</f>
        <v>0</v>
      </c>
      <c r="LF22" s="218">
        <f>+Posición!JX144</f>
        <v>0</v>
      </c>
      <c r="LG22" s="218">
        <f>+Posición!JY144</f>
        <v>0</v>
      </c>
      <c r="LH22" s="218">
        <f>+Posición!JZ144</f>
        <v>0</v>
      </c>
      <c r="LI22" s="218">
        <f>+Posición!KA144</f>
        <v>0</v>
      </c>
      <c r="LJ22" s="218">
        <f>+Posición!KB144</f>
        <v>0</v>
      </c>
      <c r="LK22" s="218">
        <f>+Posición!KC144</f>
        <v>0</v>
      </c>
      <c r="LL22" s="218">
        <f>+Posición!KD144</f>
        <v>0</v>
      </c>
      <c r="LM22" s="218">
        <f>+Posición!KE144</f>
        <v>0</v>
      </c>
      <c r="LN22" s="218">
        <f>+Posición!KF144</f>
        <v>0</v>
      </c>
      <c r="LO22" s="218">
        <f>+Posición!KG144</f>
        <v>0</v>
      </c>
      <c r="LP22" s="218">
        <f>+Posición!KH144</f>
        <v>0</v>
      </c>
      <c r="LQ22" s="218">
        <f>+Posición!KI144</f>
        <v>0</v>
      </c>
      <c r="LR22" s="218">
        <f>+Posición!KJ144</f>
        <v>0</v>
      </c>
      <c r="LS22" s="218">
        <f>+Posición!KK144</f>
        <v>0</v>
      </c>
      <c r="LT22" s="218">
        <f>+Posición!KL144</f>
        <v>0</v>
      </c>
      <c r="LU22" s="218">
        <f>+Posición!KM144</f>
        <v>0</v>
      </c>
      <c r="LV22" s="218">
        <f>+Posición!KN144</f>
        <v>0</v>
      </c>
      <c r="LW22" s="218">
        <f>+Posición!KO144</f>
        <v>0</v>
      </c>
      <c r="LX22" s="218">
        <f>+Posición!KP144</f>
        <v>0</v>
      </c>
      <c r="LY22" s="218">
        <f>+Posición!KQ144</f>
        <v>0</v>
      </c>
      <c r="LZ22" s="218">
        <f>+Posición!KR144</f>
        <v>0</v>
      </c>
      <c r="MA22" s="218">
        <f>+Posición!KS144</f>
        <v>0</v>
      </c>
      <c r="MB22" s="218">
        <f>+Posición!KT144</f>
        <v>0</v>
      </c>
      <c r="MC22" s="218">
        <f>+Posición!KU144</f>
        <v>0</v>
      </c>
      <c r="MD22" s="218">
        <f>+Posición!KV144</f>
        <v>0</v>
      </c>
      <c r="ME22" s="218">
        <f>+Posición!KW144</f>
        <v>0</v>
      </c>
      <c r="MF22" s="218">
        <f>+Posición!KX144</f>
        <v>0</v>
      </c>
      <c r="MG22" s="218">
        <f>+Posición!KY144</f>
        <v>0</v>
      </c>
      <c r="MH22" s="218">
        <f>+Posición!KZ144</f>
        <v>0</v>
      </c>
      <c r="MI22" s="218">
        <f>+Posición!LA144</f>
        <v>0</v>
      </c>
      <c r="MJ22" s="218">
        <f>+Posición!LB144</f>
        <v>0</v>
      </c>
      <c r="MK22" s="218">
        <f>+Posición!LC144</f>
        <v>0</v>
      </c>
      <c r="ML22" s="218">
        <f>+Posición!LD144</f>
        <v>0</v>
      </c>
      <c r="MM22" s="218">
        <f>+Posición!LE144</f>
        <v>0</v>
      </c>
      <c r="MN22" s="218">
        <f>+Posición!LF144</f>
        <v>0</v>
      </c>
      <c r="MO22" s="218">
        <f>+Posición!LG144</f>
        <v>0</v>
      </c>
      <c r="MP22" s="218">
        <f>+Posición!LH144</f>
        <v>0</v>
      </c>
      <c r="MQ22" s="218">
        <f>+Posición!LI144</f>
        <v>0</v>
      </c>
      <c r="MR22" s="218">
        <f>+Posición!LJ144</f>
        <v>0</v>
      </c>
      <c r="MS22" s="218">
        <f>+Posición!LK144</f>
        <v>0</v>
      </c>
      <c r="MT22" s="218">
        <f>+Posición!LL144</f>
        <v>0</v>
      </c>
      <c r="MU22" s="218">
        <f>+Posición!LM144</f>
        <v>0</v>
      </c>
      <c r="MV22" s="218">
        <f>+Posición!LN144</f>
        <v>0</v>
      </c>
      <c r="MW22" s="218">
        <f>+Posición!LO144</f>
        <v>0</v>
      </c>
      <c r="MX22" s="218">
        <f>+Posición!LP144</f>
        <v>0</v>
      </c>
      <c r="MY22" s="218">
        <f>+Posición!LQ144</f>
        <v>0</v>
      </c>
      <c r="MZ22" s="218">
        <f>+Posición!LR144</f>
        <v>0</v>
      </c>
      <c r="NA22" s="218">
        <f>+Posición!LS144</f>
        <v>0</v>
      </c>
      <c r="NB22" s="218">
        <f>+Posición!LT144</f>
        <v>0</v>
      </c>
      <c r="NC22" s="218">
        <f>+Posición!LU144</f>
        <v>0</v>
      </c>
      <c r="ND22" s="218">
        <f>+Posición!LV144</f>
        <v>0</v>
      </c>
      <c r="NE22" s="218">
        <f>+Posición!LW144</f>
        <v>0</v>
      </c>
      <c r="NF22" s="218">
        <f>+Posición!LX144</f>
        <v>0</v>
      </c>
    </row>
    <row r="23" spans="1:375">
      <c r="A23" s="176" t="s">
        <v>315</v>
      </c>
      <c r="B23" s="177" t="str">
        <f t="shared" si="267"/>
        <v>11030106</v>
      </c>
      <c r="C23" s="216" t="s">
        <v>365</v>
      </c>
      <c r="D23" s="217" t="s">
        <v>54</v>
      </c>
      <c r="E23" s="218">
        <v>0</v>
      </c>
      <c r="F23" s="218">
        <v>0</v>
      </c>
      <c r="G23" s="218">
        <v>0</v>
      </c>
      <c r="H23" s="218">
        <v>0</v>
      </c>
      <c r="I23" s="218">
        <v>0</v>
      </c>
      <c r="J23" s="218">
        <v>0</v>
      </c>
      <c r="K23" s="218">
        <v>0</v>
      </c>
      <c r="L23" s="218">
        <v>0</v>
      </c>
      <c r="M23" s="218">
        <v>0</v>
      </c>
      <c r="N23" s="218">
        <v>0</v>
      </c>
      <c r="O23" s="218">
        <v>0</v>
      </c>
      <c r="P23" s="218">
        <v>0</v>
      </c>
      <c r="Q23" s="218">
        <v>0</v>
      </c>
      <c r="R23" s="218">
        <v>0</v>
      </c>
      <c r="S23" s="218">
        <v>0</v>
      </c>
      <c r="T23" s="218">
        <v>0</v>
      </c>
      <c r="U23" s="218">
        <v>0</v>
      </c>
      <c r="V23" s="218">
        <v>0</v>
      </c>
      <c r="W23" s="218">
        <v>0</v>
      </c>
      <c r="X23" s="218">
        <v>0</v>
      </c>
      <c r="Y23" s="218">
        <v>0</v>
      </c>
      <c r="Z23" s="218">
        <v>0</v>
      </c>
      <c r="AA23" s="218">
        <v>0</v>
      </c>
      <c r="AB23" s="218">
        <v>0</v>
      </c>
      <c r="AC23" s="218">
        <v>0</v>
      </c>
      <c r="AD23" s="218">
        <v>0</v>
      </c>
      <c r="AE23" s="218">
        <v>0</v>
      </c>
      <c r="AF23" s="218">
        <v>0</v>
      </c>
      <c r="AG23" s="218">
        <v>0</v>
      </c>
      <c r="AH23" s="218">
        <v>0</v>
      </c>
      <c r="AI23" s="218">
        <v>0</v>
      </c>
      <c r="AJ23" s="218">
        <f>+Posición!B145</f>
        <v>0</v>
      </c>
      <c r="AK23" s="218">
        <f>+Posición!C145</f>
        <v>0</v>
      </c>
      <c r="AL23" s="218">
        <f>+Posición!D145</f>
        <v>0</v>
      </c>
      <c r="AM23" s="218">
        <f>+Posición!E145</f>
        <v>0</v>
      </c>
      <c r="AN23" s="218">
        <f>+Posición!F145</f>
        <v>0</v>
      </c>
      <c r="AO23" s="218">
        <f>+Posición!G145</f>
        <v>0</v>
      </c>
      <c r="AP23" s="218">
        <f>+Posición!H145</f>
        <v>0</v>
      </c>
      <c r="AQ23" s="218">
        <f>+Posición!I145</f>
        <v>0</v>
      </c>
      <c r="AR23" s="218">
        <f>+Posición!J145</f>
        <v>0</v>
      </c>
      <c r="AS23" s="218">
        <f>+Posición!K145</f>
        <v>0</v>
      </c>
      <c r="AT23" s="218">
        <f>+Posición!L145</f>
        <v>0</v>
      </c>
      <c r="AU23" s="218">
        <f>+Posición!M145</f>
        <v>0</v>
      </c>
      <c r="AV23" s="218">
        <f>+Posición!N145</f>
        <v>0</v>
      </c>
      <c r="AW23" s="218">
        <f>+Posición!O145</f>
        <v>0</v>
      </c>
      <c r="AX23" s="218">
        <f>+Posición!P145</f>
        <v>0</v>
      </c>
      <c r="AY23" s="218">
        <f>+Posición!Q145</f>
        <v>0</v>
      </c>
      <c r="AZ23" s="218">
        <f>+Posición!R145</f>
        <v>0</v>
      </c>
      <c r="BA23" s="218">
        <f>+Posición!S145</f>
        <v>0</v>
      </c>
      <c r="BB23" s="218">
        <f>+Posición!T145</f>
        <v>0</v>
      </c>
      <c r="BC23" s="218">
        <f>+Posición!U145</f>
        <v>0</v>
      </c>
      <c r="BD23" s="218">
        <f>+Posición!V145</f>
        <v>0</v>
      </c>
      <c r="BE23" s="218">
        <f>+Posición!W145</f>
        <v>0</v>
      </c>
      <c r="BF23" s="218">
        <f>+Posición!X145</f>
        <v>0</v>
      </c>
      <c r="BG23" s="218">
        <f>+Posición!Y145</f>
        <v>0</v>
      </c>
      <c r="BH23" s="218">
        <f>+Posición!Z145</f>
        <v>0</v>
      </c>
      <c r="BI23" s="218">
        <f>+Posición!AA145</f>
        <v>0</v>
      </c>
      <c r="BJ23" s="218">
        <f>+Posición!AB145</f>
        <v>0</v>
      </c>
      <c r="BK23" s="218">
        <f>+Posición!AC145</f>
        <v>0</v>
      </c>
      <c r="BL23" s="218">
        <f>+Posición!AD145</f>
        <v>0</v>
      </c>
      <c r="BM23" s="218">
        <f>+Posición!AE145</f>
        <v>0</v>
      </c>
      <c r="BN23" s="218">
        <f>+Posición!AF145</f>
        <v>0</v>
      </c>
      <c r="BO23" s="218">
        <f>+Posición!AG145</f>
        <v>0</v>
      </c>
      <c r="BP23" s="218">
        <f>+Posición!AH145</f>
        <v>0</v>
      </c>
      <c r="BQ23" s="218">
        <f>+Posición!AI145</f>
        <v>0</v>
      </c>
      <c r="BR23" s="218">
        <f>+Posición!AJ145</f>
        <v>0</v>
      </c>
      <c r="BS23" s="218">
        <f>+Posición!AK145</f>
        <v>0</v>
      </c>
      <c r="BT23" s="218">
        <f>+Posición!AL145</f>
        <v>0</v>
      </c>
      <c r="BU23" s="218">
        <f>+Posición!AM145</f>
        <v>0</v>
      </c>
      <c r="BV23" s="218">
        <f>+Posición!AN145</f>
        <v>0</v>
      </c>
      <c r="BW23" s="218">
        <f>+Posición!AO145</f>
        <v>0</v>
      </c>
      <c r="BX23" s="218">
        <f>+Posición!AP145</f>
        <v>0</v>
      </c>
      <c r="BY23" s="218">
        <f>+Posición!AQ145</f>
        <v>0</v>
      </c>
      <c r="BZ23" s="218">
        <f>+Posición!AR145</f>
        <v>0</v>
      </c>
      <c r="CA23" s="218">
        <f>+Posición!AS145</f>
        <v>0</v>
      </c>
      <c r="CB23" s="218">
        <f>+Posición!AT145</f>
        <v>0</v>
      </c>
      <c r="CC23" s="218">
        <f>+Posición!AU145</f>
        <v>0</v>
      </c>
      <c r="CD23" s="218">
        <f>+Posición!AV145</f>
        <v>0</v>
      </c>
      <c r="CE23" s="218">
        <f>+Posición!AW145</f>
        <v>0</v>
      </c>
      <c r="CF23" s="218">
        <f>+Posición!AX145</f>
        <v>0</v>
      </c>
      <c r="CG23" s="218">
        <f>+Posición!AY145</f>
        <v>0</v>
      </c>
      <c r="CH23" s="218">
        <f>+Posición!AZ145</f>
        <v>0</v>
      </c>
      <c r="CI23" s="218">
        <f>+Posición!BA145</f>
        <v>0</v>
      </c>
      <c r="CJ23" s="218">
        <f>+Posición!BB145</f>
        <v>0</v>
      </c>
      <c r="CK23" s="218">
        <f>+Posición!BC145</f>
        <v>0</v>
      </c>
      <c r="CL23" s="218">
        <f>+Posición!BD145</f>
        <v>0</v>
      </c>
      <c r="CM23" s="218">
        <f>+Posición!BE145</f>
        <v>0</v>
      </c>
      <c r="CN23" s="218">
        <f>+Posición!BF145</f>
        <v>0</v>
      </c>
      <c r="CO23" s="218">
        <f>+Posición!BG145</f>
        <v>0</v>
      </c>
      <c r="CP23" s="218">
        <f>+Posición!BH145</f>
        <v>0</v>
      </c>
      <c r="CQ23" s="218">
        <f>+Posición!BI145</f>
        <v>0</v>
      </c>
      <c r="CR23" s="218">
        <f>+Posición!BJ145</f>
        <v>0</v>
      </c>
      <c r="CS23" s="218">
        <f>+Posición!BK145</f>
        <v>0</v>
      </c>
      <c r="CT23" s="218">
        <f>+Posición!BL145</f>
        <v>0</v>
      </c>
      <c r="CU23" s="218">
        <f>+Posición!BM145</f>
        <v>0</v>
      </c>
      <c r="CV23" s="218">
        <f>+Posición!BN145</f>
        <v>0</v>
      </c>
      <c r="CW23" s="218">
        <f>+Posición!BO145</f>
        <v>0</v>
      </c>
      <c r="CX23" s="218">
        <f>+Posición!BP145</f>
        <v>0</v>
      </c>
      <c r="CY23" s="218">
        <f>+Posición!BQ145</f>
        <v>0</v>
      </c>
      <c r="CZ23" s="218">
        <f>+Posición!BR145</f>
        <v>0</v>
      </c>
      <c r="DA23" s="218">
        <f>+Posición!BS145</f>
        <v>0</v>
      </c>
      <c r="DB23" s="218">
        <f>+Posición!BT145</f>
        <v>0</v>
      </c>
      <c r="DC23" s="218">
        <f>+Posición!BU145</f>
        <v>0</v>
      </c>
      <c r="DD23" s="218">
        <f>+Posición!BV145</f>
        <v>0</v>
      </c>
      <c r="DE23" s="218">
        <f>+Posición!BW145</f>
        <v>0</v>
      </c>
      <c r="DF23" s="218">
        <f>+Posición!BX145</f>
        <v>0</v>
      </c>
      <c r="DG23" s="218">
        <f>+Posición!BY145</f>
        <v>0</v>
      </c>
      <c r="DH23" s="218">
        <f>+Posición!BZ145</f>
        <v>0</v>
      </c>
      <c r="DI23" s="218">
        <f>+Posición!CA145</f>
        <v>0</v>
      </c>
      <c r="DJ23" s="218">
        <f>+Posición!CB145</f>
        <v>0</v>
      </c>
      <c r="DK23" s="218">
        <f>+Posición!CC145</f>
        <v>0</v>
      </c>
      <c r="DL23" s="218">
        <f>+Posición!CD145</f>
        <v>0</v>
      </c>
      <c r="DM23" s="218">
        <f>+Posición!CE145</f>
        <v>0</v>
      </c>
      <c r="DN23" s="218">
        <f>+Posición!CF145</f>
        <v>0</v>
      </c>
      <c r="DO23" s="218">
        <f>+Posición!CG145</f>
        <v>0</v>
      </c>
      <c r="DP23" s="218">
        <f>+Posición!CH145</f>
        <v>0</v>
      </c>
      <c r="DQ23" s="218">
        <f>+Posición!CI145</f>
        <v>0</v>
      </c>
      <c r="DR23" s="218">
        <f>+Posición!CJ145</f>
        <v>0</v>
      </c>
      <c r="DS23" s="218">
        <f>+Posición!CK145</f>
        <v>0</v>
      </c>
      <c r="DT23" s="218">
        <f>+Posición!CL145</f>
        <v>0</v>
      </c>
      <c r="DU23" s="218">
        <f>+Posición!CM145</f>
        <v>0</v>
      </c>
      <c r="DV23" s="218">
        <f>+Posición!CN145</f>
        <v>0</v>
      </c>
      <c r="DW23" s="218">
        <f>+Posición!CO145</f>
        <v>0</v>
      </c>
      <c r="DX23" s="218">
        <f>+Posición!CP145</f>
        <v>0</v>
      </c>
      <c r="DY23" s="218">
        <f>+Posición!CQ145</f>
        <v>0</v>
      </c>
      <c r="DZ23" s="218">
        <f>+Posición!CR145</f>
        <v>0</v>
      </c>
      <c r="EA23" s="218">
        <f>+Posición!CS145</f>
        <v>0</v>
      </c>
      <c r="EB23" s="218">
        <f>+Posición!CT145</f>
        <v>0</v>
      </c>
      <c r="EC23" s="218">
        <f>+Posición!CU145</f>
        <v>0</v>
      </c>
      <c r="ED23" s="218">
        <f>+Posición!CV145</f>
        <v>0</v>
      </c>
      <c r="EE23" s="218">
        <f>+Posición!CW145</f>
        <v>0</v>
      </c>
      <c r="EF23" s="218">
        <f>+Posición!CX145</f>
        <v>0</v>
      </c>
      <c r="EG23" s="218">
        <f>+Posición!CY145</f>
        <v>0</v>
      </c>
      <c r="EH23" s="218">
        <f>+Posición!CZ145</f>
        <v>0</v>
      </c>
      <c r="EI23" s="218">
        <f>+Posición!DA145</f>
        <v>0</v>
      </c>
      <c r="EJ23" s="218">
        <f>+Posición!DB145</f>
        <v>0</v>
      </c>
      <c r="EK23" s="218">
        <f>+Posición!DC145</f>
        <v>0</v>
      </c>
      <c r="EL23" s="218">
        <f>+Posición!DD145</f>
        <v>0</v>
      </c>
      <c r="EM23" s="218">
        <f>+Posición!DE145</f>
        <v>0</v>
      </c>
      <c r="EN23" s="218">
        <f>+Posición!DF145</f>
        <v>0</v>
      </c>
      <c r="EO23" s="218">
        <f>+Posición!DG145</f>
        <v>0</v>
      </c>
      <c r="EP23" s="218">
        <f>+Posición!DH145</f>
        <v>0</v>
      </c>
      <c r="EQ23" s="218">
        <f>+Posición!DI145</f>
        <v>0</v>
      </c>
      <c r="ER23" s="218">
        <f>+Posición!DJ145</f>
        <v>0</v>
      </c>
      <c r="ES23" s="218">
        <f>+Posición!DK145</f>
        <v>0</v>
      </c>
      <c r="ET23" s="218">
        <f>+Posición!DL145</f>
        <v>0</v>
      </c>
      <c r="EU23" s="218">
        <f>+Posición!DM145</f>
        <v>0</v>
      </c>
      <c r="EV23" s="218">
        <f>+Posición!DN145</f>
        <v>0</v>
      </c>
      <c r="EW23" s="218">
        <f>+Posición!DO145</f>
        <v>0</v>
      </c>
      <c r="EX23" s="218">
        <f>+Posición!DP145</f>
        <v>0</v>
      </c>
      <c r="EY23" s="218">
        <f>+Posición!DQ145</f>
        <v>0</v>
      </c>
      <c r="EZ23" s="218">
        <f>+Posición!DR145</f>
        <v>0</v>
      </c>
      <c r="FA23" s="218">
        <f>+Posición!DS145</f>
        <v>0</v>
      </c>
      <c r="FB23" s="218">
        <f>+Posición!DT145</f>
        <v>0</v>
      </c>
      <c r="FC23" s="218">
        <f>+Posición!DU145</f>
        <v>0</v>
      </c>
      <c r="FD23" s="218">
        <f>+Posición!DV145</f>
        <v>0</v>
      </c>
      <c r="FE23" s="218">
        <f>+Posición!DW145</f>
        <v>0</v>
      </c>
      <c r="FF23" s="218">
        <f>+Posición!DX145</f>
        <v>0</v>
      </c>
      <c r="FG23" s="218">
        <f>+Posición!DY145</f>
        <v>0</v>
      </c>
      <c r="FH23" s="218">
        <f>+Posición!DZ145</f>
        <v>0</v>
      </c>
      <c r="FI23" s="218">
        <f>+Posición!EA145</f>
        <v>0</v>
      </c>
      <c r="FJ23" s="218">
        <f>+Posición!EB145</f>
        <v>0</v>
      </c>
      <c r="FK23" s="218">
        <f>+Posición!EC145</f>
        <v>0</v>
      </c>
      <c r="FL23" s="218">
        <f>+Posición!ED145</f>
        <v>0</v>
      </c>
      <c r="FM23" s="218">
        <f>+Posición!EE145</f>
        <v>0</v>
      </c>
      <c r="FN23" s="218">
        <f>+Posición!EF145</f>
        <v>0</v>
      </c>
      <c r="FO23" s="218">
        <f>+Posición!EG145</f>
        <v>0</v>
      </c>
      <c r="FP23" s="218">
        <f>+Posición!EH145</f>
        <v>0</v>
      </c>
      <c r="FQ23" s="218">
        <f>+Posición!EI145</f>
        <v>0</v>
      </c>
      <c r="FR23" s="218">
        <f>+Posición!EJ145</f>
        <v>0</v>
      </c>
      <c r="FS23" s="218">
        <f>+Posición!EK145</f>
        <v>0</v>
      </c>
      <c r="FT23" s="218">
        <f>+Posición!EL145</f>
        <v>0</v>
      </c>
      <c r="FU23" s="218">
        <f>+Posición!EM145</f>
        <v>0</v>
      </c>
      <c r="FV23" s="218">
        <f>+Posición!EN145</f>
        <v>0</v>
      </c>
      <c r="FW23" s="218">
        <f>+Posición!EO145</f>
        <v>0</v>
      </c>
      <c r="FX23" s="218">
        <f>+Posición!EP145</f>
        <v>0</v>
      </c>
      <c r="FY23" s="218">
        <f>+Posición!EQ145</f>
        <v>0</v>
      </c>
      <c r="FZ23" s="218">
        <f>+Posición!ER145</f>
        <v>0</v>
      </c>
      <c r="GA23" s="218">
        <f>+Posición!ES145</f>
        <v>0</v>
      </c>
      <c r="GB23" s="218">
        <f>+Posición!ET145</f>
        <v>0</v>
      </c>
      <c r="GC23" s="218">
        <f>+Posición!EU145</f>
        <v>0</v>
      </c>
      <c r="GD23" s="218">
        <f>+Posición!EV145</f>
        <v>0</v>
      </c>
      <c r="GE23" s="218">
        <f>+Posición!EW145</f>
        <v>0</v>
      </c>
      <c r="GF23" s="218">
        <f>+Posición!EX145</f>
        <v>0</v>
      </c>
      <c r="GG23" s="218">
        <f>+Posición!EY145</f>
        <v>0</v>
      </c>
      <c r="GH23" s="218">
        <f>+Posición!EZ145</f>
        <v>0</v>
      </c>
      <c r="GI23" s="218">
        <f>+Posición!FA145</f>
        <v>0</v>
      </c>
      <c r="GJ23" s="218">
        <f>+Posición!FB145</f>
        <v>0</v>
      </c>
      <c r="GK23" s="218">
        <f>+Posición!FC145</f>
        <v>0</v>
      </c>
      <c r="GL23" s="218">
        <f>+Posición!FD145</f>
        <v>0</v>
      </c>
      <c r="GM23" s="218">
        <f>+Posición!FE145</f>
        <v>0</v>
      </c>
      <c r="GN23" s="218">
        <f>+Posición!FF145</f>
        <v>0</v>
      </c>
      <c r="GO23" s="218">
        <f>+Posición!FG145</f>
        <v>0</v>
      </c>
      <c r="GP23" s="218">
        <f>+Posición!FH145</f>
        <v>0</v>
      </c>
      <c r="GQ23" s="218">
        <f>+Posición!FI145</f>
        <v>0</v>
      </c>
      <c r="GR23" s="218">
        <f>+Posición!FJ145</f>
        <v>0</v>
      </c>
      <c r="GS23" s="218">
        <f>+Posición!FK145</f>
        <v>0</v>
      </c>
      <c r="GT23" s="218">
        <f>+Posición!FL145</f>
        <v>0</v>
      </c>
      <c r="GU23" s="218">
        <f>+Posición!FM145</f>
        <v>0</v>
      </c>
      <c r="GV23" s="218">
        <f>+Posición!FN145</f>
        <v>0</v>
      </c>
      <c r="GW23" s="218">
        <f>+Posición!FO145</f>
        <v>0</v>
      </c>
      <c r="GX23" s="218">
        <f>+Posición!FP145</f>
        <v>0</v>
      </c>
      <c r="GY23" s="218">
        <f>+Posición!FQ145</f>
        <v>0</v>
      </c>
      <c r="GZ23" s="218">
        <f>+Posición!FR145</f>
        <v>0</v>
      </c>
      <c r="HA23" s="218">
        <f>+Posición!FS145</f>
        <v>0</v>
      </c>
      <c r="HB23" s="218">
        <f>+Posición!FT145</f>
        <v>0</v>
      </c>
      <c r="HC23" s="218">
        <f>+Posición!FU145</f>
        <v>0</v>
      </c>
      <c r="HD23" s="218">
        <f>+Posición!FV145</f>
        <v>0</v>
      </c>
      <c r="HE23" s="218">
        <f>+Posición!FW145</f>
        <v>0</v>
      </c>
      <c r="HF23" s="218">
        <f>+Posición!FX145</f>
        <v>0</v>
      </c>
      <c r="HG23" s="218">
        <f>+Posición!FY145</f>
        <v>0</v>
      </c>
      <c r="HH23" s="218">
        <f>+Posición!FZ145</f>
        <v>0</v>
      </c>
      <c r="HI23" s="218">
        <f>+Posición!GA145</f>
        <v>0</v>
      </c>
      <c r="HJ23" s="218">
        <f>+Posición!GB145</f>
        <v>0</v>
      </c>
      <c r="HK23" s="218">
        <f>+Posición!GC145</f>
        <v>0</v>
      </c>
      <c r="HL23" s="218">
        <f>+Posición!GD145</f>
        <v>0</v>
      </c>
      <c r="HM23" s="218">
        <f>+Posición!GE145</f>
        <v>0</v>
      </c>
      <c r="HN23" s="218">
        <f>+Posición!GF145</f>
        <v>0</v>
      </c>
      <c r="HO23" s="218">
        <f>+Posición!GG145</f>
        <v>0</v>
      </c>
      <c r="HP23" s="218">
        <f>+Posición!GH145</f>
        <v>0</v>
      </c>
      <c r="HQ23" s="218">
        <f>+Posición!GI145</f>
        <v>0</v>
      </c>
      <c r="HR23" s="218">
        <f>+Posición!GJ145</f>
        <v>0</v>
      </c>
      <c r="HS23" s="218">
        <f>+Posición!GK145</f>
        <v>0</v>
      </c>
      <c r="HT23" s="218">
        <f>+Posición!GL145</f>
        <v>0</v>
      </c>
      <c r="HU23" s="218">
        <f>+Posición!GM145</f>
        <v>0</v>
      </c>
      <c r="HV23" s="218">
        <f>+Posición!GN145</f>
        <v>0</v>
      </c>
      <c r="HW23" s="218">
        <f>+Posición!GO145</f>
        <v>0</v>
      </c>
      <c r="HX23" s="218">
        <f>+Posición!GP145</f>
        <v>0</v>
      </c>
      <c r="HY23" s="218">
        <f>+Posición!GQ145</f>
        <v>0</v>
      </c>
      <c r="HZ23" s="218">
        <f>+Posición!GR145</f>
        <v>0</v>
      </c>
      <c r="IA23" s="218">
        <f>+Posición!GS145</f>
        <v>0</v>
      </c>
      <c r="IB23" s="218">
        <f>+Posición!GT145</f>
        <v>0</v>
      </c>
      <c r="IC23" s="218">
        <f>+Posición!GU145</f>
        <v>0</v>
      </c>
      <c r="ID23" s="218">
        <f>+Posición!GV145</f>
        <v>0</v>
      </c>
      <c r="IE23" s="218">
        <f>+Posición!GW145</f>
        <v>0</v>
      </c>
      <c r="IF23" s="218">
        <f>+Posición!GX145</f>
        <v>0</v>
      </c>
      <c r="IG23" s="218">
        <f>+Posición!GY145</f>
        <v>0</v>
      </c>
      <c r="IH23" s="218">
        <f>+Posición!GZ145</f>
        <v>0</v>
      </c>
      <c r="II23" s="218">
        <f>+Posición!HA145</f>
        <v>0</v>
      </c>
      <c r="IJ23" s="218">
        <f>+Posición!HB145</f>
        <v>0</v>
      </c>
      <c r="IK23" s="218">
        <f>+Posición!HC145</f>
        <v>0</v>
      </c>
      <c r="IL23" s="218">
        <f>+Posición!HD145</f>
        <v>0</v>
      </c>
      <c r="IM23" s="218">
        <f>+Posición!HE145</f>
        <v>0</v>
      </c>
      <c r="IN23" s="218">
        <f>+Posición!HF145</f>
        <v>0</v>
      </c>
      <c r="IO23" s="218">
        <f>+Posición!HG145</f>
        <v>0</v>
      </c>
      <c r="IP23" s="218">
        <f>+Posición!HH145</f>
        <v>0</v>
      </c>
      <c r="IQ23" s="218">
        <f>+Posición!HI145</f>
        <v>0</v>
      </c>
      <c r="IR23" s="218">
        <f>+Posición!HJ145</f>
        <v>0</v>
      </c>
      <c r="IS23" s="218">
        <f>+Posición!HK145</f>
        <v>0</v>
      </c>
      <c r="IT23" s="218">
        <f>+Posición!HL145</f>
        <v>0</v>
      </c>
      <c r="IU23" s="218">
        <f>+Posición!HM145</f>
        <v>0</v>
      </c>
      <c r="IV23" s="218">
        <f>+Posición!HN145</f>
        <v>0</v>
      </c>
      <c r="IW23" s="218">
        <f>+Posición!HO145</f>
        <v>0</v>
      </c>
      <c r="IX23" s="218">
        <f>+Posición!HP145</f>
        <v>0</v>
      </c>
      <c r="IY23" s="218">
        <f>+Posición!HQ145</f>
        <v>0</v>
      </c>
      <c r="IZ23" s="218">
        <f>+Posición!HR145</f>
        <v>0</v>
      </c>
      <c r="JA23" s="218">
        <f>+Posición!HS145</f>
        <v>0</v>
      </c>
      <c r="JB23" s="218">
        <f>+Posición!HT145</f>
        <v>0</v>
      </c>
      <c r="JC23" s="218">
        <f>+Posición!HU145</f>
        <v>0</v>
      </c>
      <c r="JD23" s="218">
        <f>+Posición!HV145</f>
        <v>0</v>
      </c>
      <c r="JE23" s="218">
        <f>+Posición!HW145</f>
        <v>0</v>
      </c>
      <c r="JF23" s="218">
        <f>+Posición!HX145</f>
        <v>0</v>
      </c>
      <c r="JG23" s="218">
        <f>+Posición!HY145</f>
        <v>0</v>
      </c>
      <c r="JH23" s="218">
        <f>+Posición!HZ145</f>
        <v>0</v>
      </c>
      <c r="JI23" s="218">
        <f>+Posición!IA145</f>
        <v>0</v>
      </c>
      <c r="JJ23" s="218">
        <f>+Posición!IB145</f>
        <v>0</v>
      </c>
      <c r="JK23" s="218">
        <f>+Posición!IC145</f>
        <v>0</v>
      </c>
      <c r="JL23" s="218">
        <f>+Posición!ID145</f>
        <v>0</v>
      </c>
      <c r="JM23" s="218">
        <f>+Posición!IE145</f>
        <v>0</v>
      </c>
      <c r="JN23" s="218">
        <f>+Posición!IF145</f>
        <v>0</v>
      </c>
      <c r="JO23" s="218">
        <f>+Posición!IG145</f>
        <v>0</v>
      </c>
      <c r="JP23" s="218">
        <f>+Posición!IH145</f>
        <v>0</v>
      </c>
      <c r="JQ23" s="218">
        <f>+Posición!II145</f>
        <v>0</v>
      </c>
      <c r="JR23" s="218">
        <f>+Posición!IJ145</f>
        <v>0</v>
      </c>
      <c r="JS23" s="218">
        <f>+Posición!IK145</f>
        <v>0</v>
      </c>
      <c r="JT23" s="218">
        <f>+Posición!IL145</f>
        <v>0</v>
      </c>
      <c r="JU23" s="218">
        <f>+Posición!IM145</f>
        <v>0</v>
      </c>
      <c r="JV23" s="218">
        <f>+Posición!IN145</f>
        <v>0</v>
      </c>
      <c r="JW23" s="218">
        <f>+Posición!IO145</f>
        <v>0</v>
      </c>
      <c r="JX23" s="218">
        <f>+Posición!IP145</f>
        <v>0</v>
      </c>
      <c r="JY23" s="218">
        <f>+Posición!IQ145</f>
        <v>0</v>
      </c>
      <c r="JZ23" s="218">
        <f>+Posición!IR145</f>
        <v>0</v>
      </c>
      <c r="KA23" s="218">
        <f>+Posición!IS145</f>
        <v>0</v>
      </c>
      <c r="KB23" s="218">
        <f>+Posición!IT145</f>
        <v>0</v>
      </c>
      <c r="KC23" s="218">
        <f>+Posición!IU145</f>
        <v>0</v>
      </c>
      <c r="KD23" s="218">
        <f>+Posición!IV145</f>
        <v>0</v>
      </c>
      <c r="KE23" s="218">
        <f>+Posición!IW145</f>
        <v>0</v>
      </c>
      <c r="KF23" s="218">
        <f>+Posición!IX145</f>
        <v>0</v>
      </c>
      <c r="KG23" s="218">
        <f>+Posición!IY145</f>
        <v>0</v>
      </c>
      <c r="KH23" s="218">
        <f>+Posición!IZ145</f>
        <v>0</v>
      </c>
      <c r="KI23" s="218">
        <f>+Posición!JA145</f>
        <v>0</v>
      </c>
      <c r="KJ23" s="218">
        <f>+Posición!JB145</f>
        <v>0</v>
      </c>
      <c r="KK23" s="218">
        <f>+Posición!JC145</f>
        <v>0</v>
      </c>
      <c r="KL23" s="218">
        <f>+Posición!JD145</f>
        <v>0</v>
      </c>
      <c r="KM23" s="218">
        <f>+Posición!JE145</f>
        <v>0</v>
      </c>
      <c r="KN23" s="218">
        <f>+Posición!JF145</f>
        <v>0</v>
      </c>
      <c r="KO23" s="218">
        <f>+Posición!JG145</f>
        <v>0</v>
      </c>
      <c r="KP23" s="218">
        <f>+Posición!JH145</f>
        <v>0</v>
      </c>
      <c r="KQ23" s="218">
        <f>+Posición!JI145</f>
        <v>0</v>
      </c>
      <c r="KR23" s="218">
        <f>+Posición!JJ145</f>
        <v>0</v>
      </c>
      <c r="KS23" s="218">
        <f>+Posición!JK145</f>
        <v>0</v>
      </c>
      <c r="KT23" s="218">
        <f>+Posición!JL145</f>
        <v>0</v>
      </c>
      <c r="KU23" s="218">
        <f>+Posición!JM145</f>
        <v>0</v>
      </c>
      <c r="KV23" s="218">
        <f>+Posición!JN145</f>
        <v>0</v>
      </c>
      <c r="KW23" s="218">
        <f>+Posición!JO145</f>
        <v>0</v>
      </c>
      <c r="KX23" s="218">
        <f>+Posición!JP145</f>
        <v>0</v>
      </c>
      <c r="KY23" s="218">
        <f>+Posición!JQ145</f>
        <v>0</v>
      </c>
      <c r="KZ23" s="218">
        <f>+Posición!JR145</f>
        <v>0</v>
      </c>
      <c r="LA23" s="218">
        <f>+Posición!JS145</f>
        <v>0</v>
      </c>
      <c r="LB23" s="218">
        <f>+Posición!JT145</f>
        <v>0</v>
      </c>
      <c r="LC23" s="218">
        <f>+Posición!JU145</f>
        <v>0</v>
      </c>
      <c r="LD23" s="218">
        <f>+Posición!JV145</f>
        <v>0</v>
      </c>
      <c r="LE23" s="218">
        <f>+Posición!JW145</f>
        <v>0</v>
      </c>
      <c r="LF23" s="218">
        <f>+Posición!JX145</f>
        <v>0</v>
      </c>
      <c r="LG23" s="218">
        <f>+Posición!JY145</f>
        <v>0</v>
      </c>
      <c r="LH23" s="218">
        <f>+Posición!JZ145</f>
        <v>0</v>
      </c>
      <c r="LI23" s="218">
        <f>+Posición!KA145</f>
        <v>0</v>
      </c>
      <c r="LJ23" s="218">
        <f>+Posición!KB145</f>
        <v>0</v>
      </c>
      <c r="LK23" s="218">
        <f>+Posición!KC145</f>
        <v>0</v>
      </c>
      <c r="LL23" s="218">
        <f>+Posición!KD145</f>
        <v>0</v>
      </c>
      <c r="LM23" s="218">
        <f>+Posición!KE145</f>
        <v>0</v>
      </c>
      <c r="LN23" s="218">
        <f>+Posición!KF145</f>
        <v>0</v>
      </c>
      <c r="LO23" s="218">
        <f>+Posición!KG145</f>
        <v>0</v>
      </c>
      <c r="LP23" s="218">
        <f>+Posición!KH145</f>
        <v>0</v>
      </c>
      <c r="LQ23" s="218">
        <f>+Posición!KI145</f>
        <v>0</v>
      </c>
      <c r="LR23" s="218">
        <f>+Posición!KJ145</f>
        <v>0</v>
      </c>
      <c r="LS23" s="218">
        <f>+Posición!KK145</f>
        <v>0</v>
      </c>
      <c r="LT23" s="218">
        <f>+Posición!KL145</f>
        <v>0</v>
      </c>
      <c r="LU23" s="218">
        <f>+Posición!KM145</f>
        <v>0</v>
      </c>
      <c r="LV23" s="218">
        <f>+Posición!KN145</f>
        <v>0</v>
      </c>
      <c r="LW23" s="218">
        <f>+Posición!KO145</f>
        <v>0</v>
      </c>
      <c r="LX23" s="218">
        <f>+Posición!KP145</f>
        <v>0</v>
      </c>
      <c r="LY23" s="218">
        <f>+Posición!KQ145</f>
        <v>0</v>
      </c>
      <c r="LZ23" s="218">
        <f>+Posición!KR145</f>
        <v>0</v>
      </c>
      <c r="MA23" s="218">
        <f>+Posición!KS145</f>
        <v>0</v>
      </c>
      <c r="MB23" s="218">
        <f>+Posición!KT145</f>
        <v>0</v>
      </c>
      <c r="MC23" s="218">
        <f>+Posición!KU145</f>
        <v>0</v>
      </c>
      <c r="MD23" s="218">
        <f>+Posición!KV145</f>
        <v>0</v>
      </c>
      <c r="ME23" s="218">
        <f>+Posición!KW145</f>
        <v>0</v>
      </c>
      <c r="MF23" s="218">
        <f>+Posición!KX145</f>
        <v>0</v>
      </c>
      <c r="MG23" s="218">
        <f>+Posición!KY145</f>
        <v>0</v>
      </c>
      <c r="MH23" s="218">
        <f>+Posición!KZ145</f>
        <v>0</v>
      </c>
      <c r="MI23" s="218">
        <f>+Posición!LA145</f>
        <v>0</v>
      </c>
      <c r="MJ23" s="218">
        <f>+Posición!LB145</f>
        <v>0</v>
      </c>
      <c r="MK23" s="218">
        <f>+Posición!LC145</f>
        <v>0</v>
      </c>
      <c r="ML23" s="218">
        <f>+Posición!LD145</f>
        <v>0</v>
      </c>
      <c r="MM23" s="218">
        <f>+Posición!LE145</f>
        <v>0</v>
      </c>
      <c r="MN23" s="218">
        <f>+Posición!LF145</f>
        <v>0</v>
      </c>
      <c r="MO23" s="218">
        <f>+Posición!LG145</f>
        <v>0</v>
      </c>
      <c r="MP23" s="218">
        <f>+Posición!LH145</f>
        <v>0</v>
      </c>
      <c r="MQ23" s="218">
        <f>+Posición!LI145</f>
        <v>0</v>
      </c>
      <c r="MR23" s="218">
        <f>+Posición!LJ145</f>
        <v>0</v>
      </c>
      <c r="MS23" s="218">
        <f>+Posición!LK145</f>
        <v>0</v>
      </c>
      <c r="MT23" s="218">
        <f>+Posición!LL145</f>
        <v>0</v>
      </c>
      <c r="MU23" s="218">
        <f>+Posición!LM145</f>
        <v>0</v>
      </c>
      <c r="MV23" s="218">
        <f>+Posición!LN145</f>
        <v>0</v>
      </c>
      <c r="MW23" s="218">
        <f>+Posición!LO145</f>
        <v>0</v>
      </c>
      <c r="MX23" s="218">
        <f>+Posición!LP145</f>
        <v>0</v>
      </c>
      <c r="MY23" s="218">
        <f>+Posición!LQ145</f>
        <v>0</v>
      </c>
      <c r="MZ23" s="218">
        <f>+Posición!LR145</f>
        <v>0</v>
      </c>
      <c r="NA23" s="218">
        <f>+Posición!LS145</f>
        <v>0</v>
      </c>
      <c r="NB23" s="218">
        <f>+Posición!LT145</f>
        <v>0</v>
      </c>
      <c r="NC23" s="218">
        <f>+Posición!LU145</f>
        <v>0</v>
      </c>
      <c r="ND23" s="218">
        <f>+Posición!LV145</f>
        <v>0</v>
      </c>
      <c r="NE23" s="218">
        <f>+Posición!LW145</f>
        <v>0</v>
      </c>
      <c r="NF23" s="218">
        <f>+Posición!LX145</f>
        <v>0</v>
      </c>
    </row>
    <row r="24" spans="1:375">
      <c r="A24" s="176" t="s">
        <v>313</v>
      </c>
      <c r="B24" s="177" t="str">
        <f t="shared" si="267"/>
        <v>11030132</v>
      </c>
      <c r="C24" s="216" t="s">
        <v>373</v>
      </c>
      <c r="D24" s="217" t="s">
        <v>53</v>
      </c>
      <c r="E24" s="218">
        <v>0</v>
      </c>
      <c r="F24" s="218">
        <v>0</v>
      </c>
      <c r="G24" s="218">
        <v>0</v>
      </c>
      <c r="H24" s="218">
        <v>0</v>
      </c>
      <c r="I24" s="218">
        <v>0</v>
      </c>
      <c r="J24" s="218">
        <v>0</v>
      </c>
      <c r="K24" s="218">
        <v>0</v>
      </c>
      <c r="L24" s="218">
        <v>0</v>
      </c>
      <c r="M24" s="218">
        <v>0</v>
      </c>
      <c r="N24" s="218">
        <v>0</v>
      </c>
      <c r="O24" s="218">
        <v>0</v>
      </c>
      <c r="P24" s="218">
        <v>0</v>
      </c>
      <c r="Q24" s="218">
        <v>0</v>
      </c>
      <c r="R24" s="218">
        <v>0</v>
      </c>
      <c r="S24" s="218">
        <v>0</v>
      </c>
      <c r="T24" s="218">
        <v>0</v>
      </c>
      <c r="U24" s="218">
        <v>0</v>
      </c>
      <c r="V24" s="218">
        <v>0</v>
      </c>
      <c r="W24" s="218">
        <v>0</v>
      </c>
      <c r="X24" s="218">
        <v>0</v>
      </c>
      <c r="Y24" s="218">
        <v>0</v>
      </c>
      <c r="Z24" s="218">
        <v>0</v>
      </c>
      <c r="AA24" s="218">
        <v>0</v>
      </c>
      <c r="AB24" s="218">
        <v>0</v>
      </c>
      <c r="AC24" s="218">
        <v>0</v>
      </c>
      <c r="AD24" s="218">
        <v>0</v>
      </c>
      <c r="AE24" s="218">
        <v>0</v>
      </c>
      <c r="AF24" s="218">
        <v>0</v>
      </c>
      <c r="AG24" s="218">
        <v>0</v>
      </c>
      <c r="AH24" s="218">
        <v>0</v>
      </c>
      <c r="AI24" s="218">
        <v>0</v>
      </c>
      <c r="AJ24" s="218">
        <f>+Posición!B104</f>
        <v>0</v>
      </c>
      <c r="AK24" s="218">
        <f>+Posición!C104</f>
        <v>0</v>
      </c>
      <c r="AL24" s="218">
        <f>+Posición!D104</f>
        <v>0</v>
      </c>
      <c r="AM24" s="218">
        <f>+Posición!E104</f>
        <v>0</v>
      </c>
      <c r="AN24" s="218">
        <f>+Posición!F104</f>
        <v>0</v>
      </c>
      <c r="AO24" s="218">
        <f>+Posición!G104</f>
        <v>0</v>
      </c>
      <c r="AP24" s="218">
        <f>+Posición!H104</f>
        <v>0</v>
      </c>
      <c r="AQ24" s="218">
        <f>+Posición!I104</f>
        <v>0</v>
      </c>
      <c r="AR24" s="218">
        <f>+Posición!J104</f>
        <v>0</v>
      </c>
      <c r="AS24" s="218">
        <f>+Posición!K104</f>
        <v>0</v>
      </c>
      <c r="AT24" s="218">
        <f>+Posición!L104</f>
        <v>0</v>
      </c>
      <c r="AU24" s="218">
        <f>+Posición!M104</f>
        <v>0</v>
      </c>
      <c r="AV24" s="218">
        <f>+Posición!N104</f>
        <v>0</v>
      </c>
      <c r="AW24" s="218">
        <f>+Posición!O104</f>
        <v>0</v>
      </c>
      <c r="AX24" s="218">
        <f>+Posición!P104</f>
        <v>0</v>
      </c>
      <c r="AY24" s="218">
        <f>+Posición!Q104</f>
        <v>0</v>
      </c>
      <c r="AZ24" s="218">
        <f>+Posición!R104</f>
        <v>0</v>
      </c>
      <c r="BA24" s="218">
        <f>+Posición!S104</f>
        <v>0</v>
      </c>
      <c r="BB24" s="218">
        <f>+Posición!T104</f>
        <v>0</v>
      </c>
      <c r="BC24" s="218">
        <f>+Posición!U104</f>
        <v>0</v>
      </c>
      <c r="BD24" s="218">
        <f>+Posición!V104</f>
        <v>0</v>
      </c>
      <c r="BE24" s="218">
        <f>+Posición!W104</f>
        <v>0</v>
      </c>
      <c r="BF24" s="218">
        <f>+Posición!X104</f>
        <v>0</v>
      </c>
      <c r="BG24" s="218">
        <f>+Posición!Y104</f>
        <v>0</v>
      </c>
      <c r="BH24" s="218">
        <f>+Posición!Z104</f>
        <v>0</v>
      </c>
      <c r="BI24" s="218">
        <f>+Posición!AA104</f>
        <v>0</v>
      </c>
      <c r="BJ24" s="218">
        <f>+Posición!AB104</f>
        <v>0</v>
      </c>
      <c r="BK24" s="218">
        <f>+Posición!AC104</f>
        <v>0</v>
      </c>
      <c r="BL24" s="218">
        <f>+Posición!AD104</f>
        <v>0</v>
      </c>
      <c r="BM24" s="218">
        <f>+Posición!AE104</f>
        <v>0</v>
      </c>
      <c r="BN24" s="218">
        <f>+Posición!AF104</f>
        <v>0</v>
      </c>
      <c r="BO24" s="218">
        <f>+Posición!AG104</f>
        <v>0</v>
      </c>
      <c r="BP24" s="218">
        <f>+Posición!AH104</f>
        <v>0</v>
      </c>
      <c r="BQ24" s="218">
        <f>+Posición!AI104</f>
        <v>0</v>
      </c>
      <c r="BR24" s="218">
        <f>+Posición!AJ104</f>
        <v>0</v>
      </c>
      <c r="BS24" s="218">
        <f>+Posición!AK104</f>
        <v>0</v>
      </c>
      <c r="BT24" s="218">
        <f>+Posición!AL104</f>
        <v>0</v>
      </c>
      <c r="BU24" s="218">
        <f>+Posición!AM104</f>
        <v>0</v>
      </c>
      <c r="BV24" s="218">
        <f>+Posición!AN104</f>
        <v>0</v>
      </c>
      <c r="BW24" s="218">
        <f>+Posición!AO104</f>
        <v>0</v>
      </c>
      <c r="BX24" s="218">
        <f>+Posición!AP104</f>
        <v>0</v>
      </c>
      <c r="BY24" s="218">
        <f>+Posición!AQ104</f>
        <v>0</v>
      </c>
      <c r="BZ24" s="218">
        <f>+Posición!AR104</f>
        <v>0</v>
      </c>
      <c r="CA24" s="218">
        <f>+Posición!AS104</f>
        <v>0</v>
      </c>
      <c r="CB24" s="218">
        <f>+Posición!AT104</f>
        <v>0</v>
      </c>
      <c r="CC24" s="218">
        <f>+Posición!AU104</f>
        <v>0</v>
      </c>
      <c r="CD24" s="218">
        <f>+Posición!AV104</f>
        <v>0</v>
      </c>
      <c r="CE24" s="218">
        <f>+Posición!AW104</f>
        <v>0</v>
      </c>
      <c r="CF24" s="218">
        <f>+Posición!AX104</f>
        <v>0</v>
      </c>
      <c r="CG24" s="218">
        <f>+Posición!AY104</f>
        <v>0</v>
      </c>
      <c r="CH24" s="218">
        <f>+Posición!AZ104</f>
        <v>0</v>
      </c>
      <c r="CI24" s="218">
        <f>+Posición!BA104</f>
        <v>0</v>
      </c>
      <c r="CJ24" s="218">
        <f>+Posición!BB104</f>
        <v>0</v>
      </c>
      <c r="CK24" s="218">
        <f>+Posición!BC104</f>
        <v>0</v>
      </c>
      <c r="CL24" s="218">
        <f>+Posición!BD104</f>
        <v>0</v>
      </c>
      <c r="CM24" s="218">
        <f>+Posición!BE104</f>
        <v>0</v>
      </c>
      <c r="CN24" s="218">
        <f>+Posición!BF104</f>
        <v>0</v>
      </c>
      <c r="CO24" s="218">
        <f>+Posición!BG104</f>
        <v>0</v>
      </c>
      <c r="CP24" s="218">
        <f>+Posición!BH104</f>
        <v>0</v>
      </c>
      <c r="CQ24" s="218">
        <f>+Posición!BI104</f>
        <v>0</v>
      </c>
      <c r="CR24" s="218">
        <f>+Posición!BJ104</f>
        <v>0</v>
      </c>
      <c r="CS24" s="218">
        <f>+Posición!BK104</f>
        <v>0</v>
      </c>
      <c r="CT24" s="218">
        <f>+Posición!BL104</f>
        <v>0</v>
      </c>
      <c r="CU24" s="218">
        <f>+Posición!BM104</f>
        <v>0</v>
      </c>
      <c r="CV24" s="218">
        <f>+Posición!BN104</f>
        <v>0</v>
      </c>
      <c r="CW24" s="218">
        <f>+Posición!BO104</f>
        <v>0</v>
      </c>
      <c r="CX24" s="218">
        <f>+Posición!BP104</f>
        <v>0</v>
      </c>
      <c r="CY24" s="218">
        <f>+Posición!BQ104</f>
        <v>0</v>
      </c>
      <c r="CZ24" s="218">
        <f>+Posición!BR104</f>
        <v>0</v>
      </c>
      <c r="DA24" s="218">
        <f>+Posición!BS104</f>
        <v>0</v>
      </c>
      <c r="DB24" s="218">
        <f>+Posición!BT104</f>
        <v>0</v>
      </c>
      <c r="DC24" s="218">
        <f>+Posición!BU104</f>
        <v>0</v>
      </c>
      <c r="DD24" s="218">
        <f>+Posición!BV104</f>
        <v>0</v>
      </c>
      <c r="DE24" s="218">
        <f>+Posición!BW104</f>
        <v>0</v>
      </c>
      <c r="DF24" s="218">
        <f>+Posición!BX104</f>
        <v>0</v>
      </c>
      <c r="DG24" s="218">
        <f>+Posición!BY104</f>
        <v>0</v>
      </c>
      <c r="DH24" s="218">
        <f>+Posición!BZ104</f>
        <v>0</v>
      </c>
      <c r="DI24" s="218">
        <f>+Posición!CA104</f>
        <v>0</v>
      </c>
      <c r="DJ24" s="218">
        <f>+Posición!CB104</f>
        <v>0</v>
      </c>
      <c r="DK24" s="218">
        <f>+Posición!CC104</f>
        <v>0</v>
      </c>
      <c r="DL24" s="218">
        <f>+Posición!CD104</f>
        <v>0</v>
      </c>
      <c r="DM24" s="218">
        <f>+Posición!CE104</f>
        <v>0</v>
      </c>
      <c r="DN24" s="218">
        <f>+Posición!CF104</f>
        <v>0</v>
      </c>
      <c r="DO24" s="218">
        <f>+Posición!CG104</f>
        <v>0</v>
      </c>
      <c r="DP24" s="218">
        <f>+Posición!CH104</f>
        <v>0</v>
      </c>
      <c r="DQ24" s="218">
        <f>+Posición!CI104</f>
        <v>0</v>
      </c>
      <c r="DR24" s="218">
        <f>+Posición!CJ104</f>
        <v>0</v>
      </c>
      <c r="DS24" s="218">
        <f>+Posición!CK104</f>
        <v>0</v>
      </c>
      <c r="DT24" s="218">
        <f>+Posición!CL104</f>
        <v>0</v>
      </c>
      <c r="DU24" s="218">
        <f>+Posición!CM104</f>
        <v>0</v>
      </c>
      <c r="DV24" s="218">
        <f>+Posición!CN104</f>
        <v>0</v>
      </c>
      <c r="DW24" s="218">
        <f>+Posición!CO104</f>
        <v>0</v>
      </c>
      <c r="DX24" s="218">
        <f>+Posición!CP104</f>
        <v>0</v>
      </c>
      <c r="DY24" s="218">
        <f>+Posición!CQ104</f>
        <v>0</v>
      </c>
      <c r="DZ24" s="218">
        <f>+Posición!CR104</f>
        <v>0</v>
      </c>
      <c r="EA24" s="218">
        <f>+Posición!CS104</f>
        <v>0</v>
      </c>
      <c r="EB24" s="218">
        <f>+Posición!CT104</f>
        <v>0</v>
      </c>
      <c r="EC24" s="218">
        <f>+Posición!CU104</f>
        <v>0</v>
      </c>
      <c r="ED24" s="218">
        <f>+Posición!CV104</f>
        <v>0</v>
      </c>
      <c r="EE24" s="218">
        <f>+Posición!CW104</f>
        <v>0</v>
      </c>
      <c r="EF24" s="218">
        <f>+Posición!CX104</f>
        <v>0</v>
      </c>
      <c r="EG24" s="218">
        <f>+Posición!CY104</f>
        <v>0</v>
      </c>
      <c r="EH24" s="218">
        <f>+Posición!CZ104</f>
        <v>0</v>
      </c>
      <c r="EI24" s="218">
        <f>+Posición!DA104</f>
        <v>0</v>
      </c>
      <c r="EJ24" s="218">
        <f>+Posición!DB104</f>
        <v>0</v>
      </c>
      <c r="EK24" s="218">
        <f>+Posición!DC104</f>
        <v>0</v>
      </c>
      <c r="EL24" s="218">
        <f>+Posición!DD104</f>
        <v>0</v>
      </c>
      <c r="EM24" s="218">
        <f>+Posición!DE104</f>
        <v>0</v>
      </c>
      <c r="EN24" s="218">
        <f>+Posición!DF104</f>
        <v>0</v>
      </c>
      <c r="EO24" s="218">
        <f>+Posición!DG104</f>
        <v>0</v>
      </c>
      <c r="EP24" s="218">
        <f>+Posición!DH104</f>
        <v>0</v>
      </c>
      <c r="EQ24" s="218">
        <f>+Posición!DI104</f>
        <v>0</v>
      </c>
      <c r="ER24" s="218">
        <f>+Posición!DJ104</f>
        <v>0</v>
      </c>
      <c r="ES24" s="218">
        <f>+Posición!DK104</f>
        <v>0</v>
      </c>
      <c r="ET24" s="218">
        <f>+Posición!DL104</f>
        <v>0</v>
      </c>
      <c r="EU24" s="218">
        <f>+Posición!DM104</f>
        <v>0</v>
      </c>
      <c r="EV24" s="218">
        <f>+Posición!DN104</f>
        <v>0</v>
      </c>
      <c r="EW24" s="218">
        <f>+Posición!DO104</f>
        <v>0</v>
      </c>
      <c r="EX24" s="218">
        <f>+Posición!DP104</f>
        <v>0</v>
      </c>
      <c r="EY24" s="218">
        <f>+Posición!DQ104</f>
        <v>0</v>
      </c>
      <c r="EZ24" s="218">
        <f>+Posición!DR104</f>
        <v>0</v>
      </c>
      <c r="FA24" s="218">
        <f>+Posición!DS104</f>
        <v>0</v>
      </c>
      <c r="FB24" s="218">
        <f>+Posición!DT104</f>
        <v>0</v>
      </c>
      <c r="FC24" s="218">
        <f>+Posición!DU104</f>
        <v>0</v>
      </c>
      <c r="FD24" s="218">
        <f>+Posición!DV104</f>
        <v>0</v>
      </c>
      <c r="FE24" s="218">
        <f>+Posición!DW104</f>
        <v>0</v>
      </c>
      <c r="FF24" s="218">
        <f>+Posición!DX104</f>
        <v>0</v>
      </c>
      <c r="FG24" s="218">
        <f>+Posición!DY104</f>
        <v>0</v>
      </c>
      <c r="FH24" s="218">
        <f>+Posición!DZ104</f>
        <v>0</v>
      </c>
      <c r="FI24" s="218">
        <f>+Posición!EA104</f>
        <v>0</v>
      </c>
      <c r="FJ24" s="218">
        <f>+Posición!EB104</f>
        <v>0</v>
      </c>
      <c r="FK24" s="218">
        <f>+Posición!EC104</f>
        <v>0</v>
      </c>
      <c r="FL24" s="218">
        <f>+Posición!ED104</f>
        <v>0</v>
      </c>
      <c r="FM24" s="218">
        <f>+Posición!EE104</f>
        <v>0</v>
      </c>
      <c r="FN24" s="218">
        <f>+Posición!EF104</f>
        <v>0</v>
      </c>
      <c r="FO24" s="218">
        <f>+Posición!EG104</f>
        <v>0</v>
      </c>
      <c r="FP24" s="218">
        <f>+Posición!EH104</f>
        <v>0</v>
      </c>
      <c r="FQ24" s="218">
        <f>+Posición!EI104</f>
        <v>0</v>
      </c>
      <c r="FR24" s="218">
        <f>+Posición!EJ104</f>
        <v>0</v>
      </c>
      <c r="FS24" s="218">
        <f>+Posición!EK104</f>
        <v>0</v>
      </c>
      <c r="FT24" s="218">
        <f>+Posición!EL104</f>
        <v>0</v>
      </c>
      <c r="FU24" s="218">
        <f>+Posición!EM104</f>
        <v>0</v>
      </c>
      <c r="FV24" s="218">
        <f>+Posición!EN104</f>
        <v>0</v>
      </c>
      <c r="FW24" s="218">
        <f>+Posición!EO104</f>
        <v>0</v>
      </c>
      <c r="FX24" s="218">
        <f>+Posición!EP104</f>
        <v>0</v>
      </c>
      <c r="FY24" s="218">
        <f>+Posición!EQ104</f>
        <v>0</v>
      </c>
      <c r="FZ24" s="218">
        <f>+Posición!ER104</f>
        <v>0</v>
      </c>
      <c r="GA24" s="218">
        <f>+Posición!ES104</f>
        <v>0</v>
      </c>
      <c r="GB24" s="218">
        <f>+Posición!ET104</f>
        <v>0</v>
      </c>
      <c r="GC24" s="218">
        <f>+Posición!EU104</f>
        <v>0</v>
      </c>
      <c r="GD24" s="218">
        <f>+Posición!EV104</f>
        <v>0</v>
      </c>
      <c r="GE24" s="218">
        <f>+Posición!EW104</f>
        <v>0</v>
      </c>
      <c r="GF24" s="218">
        <f>+Posición!EX104</f>
        <v>0</v>
      </c>
      <c r="GG24" s="218">
        <f>+Posición!EY104</f>
        <v>0</v>
      </c>
      <c r="GH24" s="218">
        <f>+Posición!EZ104</f>
        <v>0</v>
      </c>
      <c r="GI24" s="218">
        <f>+Posición!FA104</f>
        <v>0</v>
      </c>
      <c r="GJ24" s="218">
        <f>+Posición!FB104</f>
        <v>0</v>
      </c>
      <c r="GK24" s="218">
        <f>+Posición!FC104</f>
        <v>0</v>
      </c>
      <c r="GL24" s="218">
        <f>+Posición!FD104</f>
        <v>0</v>
      </c>
      <c r="GM24" s="218">
        <f>+Posición!FE104</f>
        <v>0</v>
      </c>
      <c r="GN24" s="218">
        <f>+Posición!FF104</f>
        <v>0</v>
      </c>
      <c r="GO24" s="218">
        <f>+Posición!FG104</f>
        <v>0</v>
      </c>
      <c r="GP24" s="218">
        <f>+Posición!FH104</f>
        <v>0</v>
      </c>
      <c r="GQ24" s="218">
        <f>+Posición!FI104</f>
        <v>0</v>
      </c>
      <c r="GR24" s="218">
        <f>+Posición!FJ104</f>
        <v>0</v>
      </c>
      <c r="GS24" s="218">
        <f>+Posición!FK104</f>
        <v>0</v>
      </c>
      <c r="GT24" s="218">
        <f>+Posición!FL104</f>
        <v>0</v>
      </c>
      <c r="GU24" s="218">
        <f>+Posición!FM104</f>
        <v>0</v>
      </c>
      <c r="GV24" s="218">
        <f>+Posición!FN104</f>
        <v>0</v>
      </c>
      <c r="GW24" s="218">
        <f>+Posición!FO104</f>
        <v>0</v>
      </c>
      <c r="GX24" s="218">
        <f>+Posición!FP104</f>
        <v>0</v>
      </c>
      <c r="GY24" s="218">
        <f>+Posición!FQ104</f>
        <v>0</v>
      </c>
      <c r="GZ24" s="218">
        <f>+Posición!FR104</f>
        <v>0</v>
      </c>
      <c r="HA24" s="218">
        <f>+Posición!FS104</f>
        <v>0</v>
      </c>
      <c r="HB24" s="218">
        <f>+Posición!FT104</f>
        <v>0</v>
      </c>
      <c r="HC24" s="218">
        <f>+Posición!FU104</f>
        <v>0</v>
      </c>
      <c r="HD24" s="218">
        <f>+Posición!FV104</f>
        <v>0</v>
      </c>
      <c r="HE24" s="218">
        <f>+Posición!FW104</f>
        <v>0</v>
      </c>
      <c r="HF24" s="218">
        <f>+Posición!FX104</f>
        <v>0</v>
      </c>
      <c r="HG24" s="218">
        <f>+Posición!FY104</f>
        <v>0</v>
      </c>
      <c r="HH24" s="218">
        <f>+Posición!FZ104</f>
        <v>0</v>
      </c>
      <c r="HI24" s="218">
        <f>+Posición!GA104</f>
        <v>0</v>
      </c>
      <c r="HJ24" s="218">
        <f>+Posición!GB104</f>
        <v>0</v>
      </c>
      <c r="HK24" s="218">
        <f>+Posición!GC104</f>
        <v>0</v>
      </c>
      <c r="HL24" s="218">
        <f>+Posición!GD104</f>
        <v>0</v>
      </c>
      <c r="HM24" s="218">
        <f>+Posición!GE104</f>
        <v>0</v>
      </c>
      <c r="HN24" s="218">
        <f>+Posición!GF104</f>
        <v>0</v>
      </c>
      <c r="HO24" s="218">
        <f>+Posición!GG104</f>
        <v>0</v>
      </c>
      <c r="HP24" s="218">
        <f>+Posición!GH104</f>
        <v>0</v>
      </c>
      <c r="HQ24" s="218">
        <f>+Posición!GI104</f>
        <v>0</v>
      </c>
      <c r="HR24" s="218">
        <f>+Posición!GJ104</f>
        <v>0</v>
      </c>
      <c r="HS24" s="218">
        <f>+Posición!GK104</f>
        <v>0</v>
      </c>
      <c r="HT24" s="218">
        <f>+Posición!GL104</f>
        <v>0</v>
      </c>
      <c r="HU24" s="218">
        <f>+Posición!GM104</f>
        <v>0</v>
      </c>
      <c r="HV24" s="218">
        <f>+Posición!GN104</f>
        <v>0</v>
      </c>
      <c r="HW24" s="218">
        <f>+Posición!GO104</f>
        <v>0</v>
      </c>
      <c r="HX24" s="218">
        <f>+Posición!GP104</f>
        <v>0</v>
      </c>
      <c r="HY24" s="218">
        <f>+Posición!GQ104</f>
        <v>0</v>
      </c>
      <c r="HZ24" s="218">
        <f>+Posición!GR104</f>
        <v>0</v>
      </c>
      <c r="IA24" s="218">
        <f>+Posición!GS104</f>
        <v>0</v>
      </c>
      <c r="IB24" s="218">
        <f>+Posición!GT104</f>
        <v>0</v>
      </c>
      <c r="IC24" s="218">
        <f>+Posición!GU104</f>
        <v>0</v>
      </c>
      <c r="ID24" s="218">
        <f>+Posición!GV104</f>
        <v>0</v>
      </c>
      <c r="IE24" s="218">
        <f>+Posición!GW104</f>
        <v>0</v>
      </c>
      <c r="IF24" s="218">
        <f>+Posición!GX104</f>
        <v>0</v>
      </c>
      <c r="IG24" s="218">
        <f>+Posición!GY104</f>
        <v>0</v>
      </c>
      <c r="IH24" s="218">
        <f>+Posición!GZ104</f>
        <v>0</v>
      </c>
      <c r="II24" s="218">
        <f>+Posición!HA104</f>
        <v>0</v>
      </c>
      <c r="IJ24" s="218">
        <f>+Posición!HB104</f>
        <v>0</v>
      </c>
      <c r="IK24" s="218">
        <f>+Posición!HC104</f>
        <v>0</v>
      </c>
      <c r="IL24" s="218">
        <f>+Posición!HD104</f>
        <v>0</v>
      </c>
      <c r="IM24" s="218">
        <f>+Posición!HE104</f>
        <v>0</v>
      </c>
      <c r="IN24" s="218">
        <f>+Posición!HF104</f>
        <v>0</v>
      </c>
      <c r="IO24" s="218">
        <f>+Posición!HG104</f>
        <v>0</v>
      </c>
      <c r="IP24" s="218">
        <f>+Posición!HH104</f>
        <v>0</v>
      </c>
      <c r="IQ24" s="218">
        <f>+Posición!HI104</f>
        <v>0</v>
      </c>
      <c r="IR24" s="218">
        <f>+Posición!HJ104</f>
        <v>0</v>
      </c>
      <c r="IS24" s="218">
        <f>+Posición!HK104</f>
        <v>0</v>
      </c>
      <c r="IT24" s="218">
        <f>+Posición!HL104</f>
        <v>0</v>
      </c>
      <c r="IU24" s="218">
        <f>+Posición!HM104</f>
        <v>0</v>
      </c>
      <c r="IV24" s="218">
        <f>+Posición!HN104</f>
        <v>0</v>
      </c>
      <c r="IW24" s="218">
        <f>+Posición!HO104</f>
        <v>0</v>
      </c>
      <c r="IX24" s="218">
        <f>+Posición!HP104</f>
        <v>0</v>
      </c>
      <c r="IY24" s="218">
        <f>+Posición!HQ104</f>
        <v>0</v>
      </c>
      <c r="IZ24" s="218">
        <f>+Posición!HR104</f>
        <v>0</v>
      </c>
      <c r="JA24" s="218">
        <f>+Posición!HS104</f>
        <v>0</v>
      </c>
      <c r="JB24" s="218">
        <f>+Posición!HT104</f>
        <v>0</v>
      </c>
      <c r="JC24" s="218">
        <f>+Posición!HU104</f>
        <v>0</v>
      </c>
      <c r="JD24" s="218">
        <f>+Posición!HV104</f>
        <v>0</v>
      </c>
      <c r="JE24" s="218">
        <f>+Posición!HW104</f>
        <v>0</v>
      </c>
      <c r="JF24" s="218">
        <f>+Posición!HX104</f>
        <v>0</v>
      </c>
      <c r="JG24" s="218">
        <f>+Posición!HY104</f>
        <v>0</v>
      </c>
      <c r="JH24" s="218">
        <f>+Posición!HZ104</f>
        <v>0</v>
      </c>
      <c r="JI24" s="218">
        <f>+Posición!IA104</f>
        <v>0</v>
      </c>
      <c r="JJ24" s="218">
        <f>+Posición!IB104</f>
        <v>0</v>
      </c>
      <c r="JK24" s="218">
        <f>+Posición!IC104</f>
        <v>0</v>
      </c>
      <c r="JL24" s="218">
        <f>+Posición!ID104</f>
        <v>0</v>
      </c>
      <c r="JM24" s="218">
        <f>+Posición!IE104</f>
        <v>0</v>
      </c>
      <c r="JN24" s="218">
        <f>+Posición!IF104</f>
        <v>0</v>
      </c>
      <c r="JO24" s="218">
        <f>+Posición!IG104</f>
        <v>0</v>
      </c>
      <c r="JP24" s="218">
        <f>+Posición!IH104</f>
        <v>0</v>
      </c>
      <c r="JQ24" s="218">
        <f>+Posición!II104</f>
        <v>0</v>
      </c>
      <c r="JR24" s="218">
        <f>+Posición!IJ104</f>
        <v>0</v>
      </c>
      <c r="JS24" s="218">
        <f>+Posición!IK104</f>
        <v>0</v>
      </c>
      <c r="JT24" s="218">
        <f>+Posición!IL104</f>
        <v>0</v>
      </c>
      <c r="JU24" s="218">
        <f>+Posición!IM104</f>
        <v>0</v>
      </c>
      <c r="JV24" s="218">
        <f>+Posición!IN104</f>
        <v>0</v>
      </c>
      <c r="JW24" s="218">
        <f>+Posición!IO104</f>
        <v>0</v>
      </c>
      <c r="JX24" s="218">
        <f>+Posición!IP104</f>
        <v>0</v>
      </c>
      <c r="JY24" s="218">
        <f>+Posición!IQ104</f>
        <v>0</v>
      </c>
      <c r="JZ24" s="218">
        <f>+Posición!IR104</f>
        <v>0</v>
      </c>
      <c r="KA24" s="218">
        <f>+Posición!IS104</f>
        <v>0</v>
      </c>
      <c r="KB24" s="218">
        <f>+Posición!IT104</f>
        <v>0</v>
      </c>
      <c r="KC24" s="218">
        <f>+Posición!IU104</f>
        <v>0</v>
      </c>
      <c r="KD24" s="218">
        <f>+Posición!IV104</f>
        <v>0</v>
      </c>
      <c r="KE24" s="218">
        <f>+Posición!IW104</f>
        <v>0</v>
      </c>
      <c r="KF24" s="218">
        <f>+Posición!IX104</f>
        <v>0</v>
      </c>
      <c r="KG24" s="218">
        <f>+Posición!IY104</f>
        <v>0</v>
      </c>
      <c r="KH24" s="218">
        <f>+Posición!IZ104</f>
        <v>0</v>
      </c>
      <c r="KI24" s="218">
        <f>+Posición!JA104</f>
        <v>0</v>
      </c>
      <c r="KJ24" s="218">
        <f>+Posición!JB104</f>
        <v>0</v>
      </c>
      <c r="KK24" s="218">
        <f>+Posición!JC104</f>
        <v>0</v>
      </c>
      <c r="KL24" s="218">
        <f>+Posición!JD104</f>
        <v>0</v>
      </c>
      <c r="KM24" s="218">
        <f>+Posición!JE104</f>
        <v>0</v>
      </c>
      <c r="KN24" s="218">
        <f>+Posición!JF104</f>
        <v>0</v>
      </c>
      <c r="KO24" s="218">
        <f>+Posición!JG104</f>
        <v>0</v>
      </c>
      <c r="KP24" s="218">
        <f>+Posición!JH104</f>
        <v>0</v>
      </c>
      <c r="KQ24" s="218">
        <f>+Posición!JI104</f>
        <v>0</v>
      </c>
      <c r="KR24" s="218">
        <f>+Posición!JJ104</f>
        <v>0</v>
      </c>
      <c r="KS24" s="218">
        <f>+Posición!JK104</f>
        <v>0</v>
      </c>
      <c r="KT24" s="218">
        <f>+Posición!JL104</f>
        <v>0</v>
      </c>
      <c r="KU24" s="218">
        <f>+Posición!JM104</f>
        <v>0</v>
      </c>
      <c r="KV24" s="218">
        <f>+Posición!JN104</f>
        <v>0</v>
      </c>
      <c r="KW24" s="218">
        <f>+Posición!JO104</f>
        <v>0</v>
      </c>
      <c r="KX24" s="218">
        <f>+Posición!JP104</f>
        <v>0</v>
      </c>
      <c r="KY24" s="218">
        <f>+Posición!JQ104</f>
        <v>0</v>
      </c>
      <c r="KZ24" s="218">
        <f>+Posición!JR104</f>
        <v>0</v>
      </c>
      <c r="LA24" s="218">
        <f>+Posición!JS104</f>
        <v>0</v>
      </c>
      <c r="LB24" s="218">
        <f>+Posición!JT104</f>
        <v>0</v>
      </c>
      <c r="LC24" s="218">
        <f>+Posición!JU104</f>
        <v>0</v>
      </c>
      <c r="LD24" s="218">
        <f>+Posición!JV104</f>
        <v>0</v>
      </c>
      <c r="LE24" s="218">
        <f>+Posición!JW104</f>
        <v>0</v>
      </c>
      <c r="LF24" s="218">
        <f>+Posición!JX104</f>
        <v>0</v>
      </c>
      <c r="LG24" s="218">
        <f>+Posición!JY104</f>
        <v>0</v>
      </c>
      <c r="LH24" s="218">
        <f>+Posición!JZ104</f>
        <v>0</v>
      </c>
      <c r="LI24" s="218">
        <f>+Posición!KA104</f>
        <v>0</v>
      </c>
      <c r="LJ24" s="218">
        <f>+Posición!KB104</f>
        <v>0</v>
      </c>
      <c r="LK24" s="218">
        <f>+Posición!KC104</f>
        <v>0</v>
      </c>
      <c r="LL24" s="218">
        <f>+Posición!KD104</f>
        <v>0</v>
      </c>
      <c r="LM24" s="218">
        <f>+Posición!KE104</f>
        <v>0</v>
      </c>
      <c r="LN24" s="218">
        <f>+Posición!KF104</f>
        <v>0</v>
      </c>
      <c r="LO24" s="218">
        <f>+Posición!KG104</f>
        <v>0</v>
      </c>
      <c r="LP24" s="218">
        <f>+Posición!KH104</f>
        <v>0</v>
      </c>
      <c r="LQ24" s="218">
        <f>+Posición!KI104</f>
        <v>0</v>
      </c>
      <c r="LR24" s="218">
        <f>+Posición!KJ104</f>
        <v>0</v>
      </c>
      <c r="LS24" s="218">
        <f>+Posición!KK104</f>
        <v>0</v>
      </c>
      <c r="LT24" s="218">
        <f>+Posición!KL104</f>
        <v>0</v>
      </c>
      <c r="LU24" s="218">
        <f>+Posición!KM104</f>
        <v>0</v>
      </c>
      <c r="LV24" s="218">
        <f>+Posición!KN104</f>
        <v>0</v>
      </c>
      <c r="LW24" s="218">
        <f>+Posición!KO104</f>
        <v>0</v>
      </c>
      <c r="LX24" s="218">
        <f>+Posición!KP104</f>
        <v>0</v>
      </c>
      <c r="LY24" s="218">
        <f>+Posición!KQ104</f>
        <v>0</v>
      </c>
      <c r="LZ24" s="218">
        <f>+Posición!KR104</f>
        <v>0</v>
      </c>
      <c r="MA24" s="218">
        <f>+Posición!KS104</f>
        <v>0</v>
      </c>
      <c r="MB24" s="218">
        <f>+Posición!KT104</f>
        <v>0</v>
      </c>
      <c r="MC24" s="218">
        <f>+Posición!KU104</f>
        <v>0</v>
      </c>
      <c r="MD24" s="218">
        <f>+Posición!KV104</f>
        <v>0</v>
      </c>
      <c r="ME24" s="218">
        <f>+Posición!KW104</f>
        <v>0</v>
      </c>
      <c r="MF24" s="218">
        <f>+Posición!KX104</f>
        <v>0</v>
      </c>
      <c r="MG24" s="218">
        <f>+Posición!KY104</f>
        <v>0</v>
      </c>
      <c r="MH24" s="218">
        <f>+Posición!KZ104</f>
        <v>0</v>
      </c>
      <c r="MI24" s="218">
        <f>+Posición!LA104</f>
        <v>0</v>
      </c>
      <c r="MJ24" s="218">
        <f>+Posición!LB104</f>
        <v>0</v>
      </c>
      <c r="MK24" s="218">
        <f>+Posición!LC104</f>
        <v>0</v>
      </c>
      <c r="ML24" s="218">
        <f>+Posición!LD104</f>
        <v>0</v>
      </c>
      <c r="MM24" s="218">
        <f>+Posición!LE104</f>
        <v>0</v>
      </c>
      <c r="MN24" s="218">
        <f>+Posición!LF104</f>
        <v>0</v>
      </c>
      <c r="MO24" s="218">
        <f>+Posición!LG104</f>
        <v>0</v>
      </c>
      <c r="MP24" s="218">
        <f>+Posición!LH104</f>
        <v>0</v>
      </c>
      <c r="MQ24" s="218">
        <f>+Posición!LI104</f>
        <v>0</v>
      </c>
      <c r="MR24" s="218">
        <f>+Posición!LJ104</f>
        <v>0</v>
      </c>
      <c r="MS24" s="218">
        <f>+Posición!LK104</f>
        <v>0</v>
      </c>
      <c r="MT24" s="218">
        <f>+Posición!LL104</f>
        <v>0</v>
      </c>
      <c r="MU24" s="218">
        <f>+Posición!LM104</f>
        <v>0</v>
      </c>
      <c r="MV24" s="218">
        <f>+Posición!LN104</f>
        <v>0</v>
      </c>
      <c r="MW24" s="218">
        <f>+Posición!LO104</f>
        <v>0</v>
      </c>
      <c r="MX24" s="218">
        <f>+Posición!LP104</f>
        <v>0</v>
      </c>
      <c r="MY24" s="218">
        <f>+Posición!LQ104</f>
        <v>0</v>
      </c>
      <c r="MZ24" s="218">
        <f>+Posición!LR104</f>
        <v>0</v>
      </c>
      <c r="NA24" s="218">
        <f>+Posición!LS104</f>
        <v>0</v>
      </c>
      <c r="NB24" s="218">
        <f>+Posición!LT104</f>
        <v>0</v>
      </c>
      <c r="NC24" s="218">
        <f>+Posición!LU104</f>
        <v>0</v>
      </c>
      <c r="ND24" s="218">
        <f>+Posición!LV104</f>
        <v>0</v>
      </c>
      <c r="NE24" s="218">
        <f>+Posición!LW104</f>
        <v>0</v>
      </c>
      <c r="NF24" s="218">
        <f>+Posición!LX104</f>
        <v>0</v>
      </c>
    </row>
    <row r="25" spans="1:375">
      <c r="A25" s="176" t="s">
        <v>297</v>
      </c>
      <c r="B25" s="177" t="str">
        <f t="shared" si="267"/>
        <v>11030132</v>
      </c>
      <c r="C25" s="216" t="s">
        <v>367</v>
      </c>
      <c r="D25" s="217" t="s">
        <v>53</v>
      </c>
      <c r="E25" s="218">
        <v>2109615.9900000002</v>
      </c>
      <c r="F25" s="218">
        <v>2109615.9900000002</v>
      </c>
      <c r="G25" s="218">
        <v>2109615.9900000002</v>
      </c>
      <c r="H25" s="218">
        <v>2109615.9900000002</v>
      </c>
      <c r="I25" s="218">
        <v>2109615.9900000002</v>
      </c>
      <c r="J25" s="218">
        <v>2109615.9900000002</v>
      </c>
      <c r="K25" s="218">
        <v>2109615.9900000002</v>
      </c>
      <c r="L25" s="218">
        <v>2109615.9900000002</v>
      </c>
      <c r="M25" s="218">
        <v>2109615.9900000002</v>
      </c>
      <c r="N25" s="218">
        <v>2109615.9900000002</v>
      </c>
      <c r="O25" s="218">
        <v>2109615.9900000002</v>
      </c>
      <c r="P25" s="218">
        <v>2109615.9900000002</v>
      </c>
      <c r="Q25" s="218">
        <v>2109615.9900000002</v>
      </c>
      <c r="R25" s="218">
        <v>2109615.9900000002</v>
      </c>
      <c r="S25" s="218">
        <v>2109615.9900000002</v>
      </c>
      <c r="T25" s="218">
        <v>2109615.9900000002</v>
      </c>
      <c r="U25" s="218">
        <v>2109615.9900000002</v>
      </c>
      <c r="V25" s="218">
        <v>2109615.9900000002</v>
      </c>
      <c r="W25" s="218">
        <v>2109615.9900000002</v>
      </c>
      <c r="X25" s="218">
        <v>2109615.9900000002</v>
      </c>
      <c r="Y25" s="218">
        <v>2109615.9900000002</v>
      </c>
      <c r="Z25" s="218">
        <v>2109615.9900000002</v>
      </c>
      <c r="AA25" s="218">
        <v>2109615.9900000002</v>
      </c>
      <c r="AB25" s="218">
        <v>2109615.9900000002</v>
      </c>
      <c r="AC25" s="218">
        <v>2109615.9900000002</v>
      </c>
      <c r="AD25" s="218">
        <v>2109615.9900000002</v>
      </c>
      <c r="AE25" s="218">
        <v>2109615.9900000002</v>
      </c>
      <c r="AF25" s="218">
        <v>2109615.9900000002</v>
      </c>
      <c r="AG25" s="218">
        <v>2109615.9900000002</v>
      </c>
      <c r="AH25" s="218">
        <v>2109615.9900000002</v>
      </c>
      <c r="AI25" s="218">
        <v>2109615.9900000002</v>
      </c>
      <c r="AJ25" s="218">
        <f>Posición!$B$112+Posición!$B$121+Posición!$B$130+Posición!$B$139</f>
        <v>0</v>
      </c>
      <c r="AK25" s="218">
        <f>Posición!$B$112+Posición!$B$121+Posición!$B$130+Posición!$B$139</f>
        <v>0</v>
      </c>
      <c r="AL25" s="218">
        <f>Posición!$B$112+Posición!$B$121+Posición!$B$130+Posición!$B$139</f>
        <v>0</v>
      </c>
      <c r="AM25" s="218">
        <f>Posición!$B$112+Posición!$B$121+Posición!$B$130+Posición!$B$139</f>
        <v>0</v>
      </c>
      <c r="AN25" s="218">
        <f>Posición!$B$112+Posición!$B$121+Posición!$B$130+Posición!$B$139</f>
        <v>0</v>
      </c>
      <c r="AO25" s="218">
        <f>Posición!$B$112+Posición!$B$121+Posición!$B$130+Posición!$B$139</f>
        <v>0</v>
      </c>
      <c r="AP25" s="218">
        <f>Posición!$B$112+Posición!$B$121+Posición!$B$130+Posición!$B$139</f>
        <v>0</v>
      </c>
      <c r="AQ25" s="218">
        <f>Posición!$B$112+Posición!$B$121+Posición!$B$130+Posición!$B$139</f>
        <v>0</v>
      </c>
      <c r="AR25" s="218">
        <f>Posición!$B$112+Posición!$B$121+Posición!$B$130+Posición!$B$139</f>
        <v>0</v>
      </c>
      <c r="AS25" s="218">
        <f>Posición!$B$112+Posición!$B$121+Posición!$B$130+Posición!$B$139</f>
        <v>0</v>
      </c>
      <c r="AT25" s="218">
        <f>Posición!$B$112+Posición!$B$121+Posición!$B$130+Posición!$B$139</f>
        <v>0</v>
      </c>
      <c r="AU25" s="218">
        <f>Posición!$B$112+Posición!$B$121+Posición!$B$130+Posición!$B$139</f>
        <v>0</v>
      </c>
      <c r="AV25" s="218">
        <f>Posición!$B$112+Posición!$B$121+Posición!$B$130+Posición!$B$139</f>
        <v>0</v>
      </c>
      <c r="AW25" s="218">
        <f>Posición!$B$112+Posición!$B$121+Posición!$B$130+Posición!$B$139</f>
        <v>0</v>
      </c>
      <c r="AX25" s="218">
        <f>Posición!$B$112+Posición!$B$121+Posición!$B$130+Posición!$B$139</f>
        <v>0</v>
      </c>
      <c r="AY25" s="218">
        <f>Posición!$B$112+Posición!$B$121+Posición!$B$130+Posición!$B$139</f>
        <v>0</v>
      </c>
      <c r="AZ25" s="218">
        <f>Posición!$B$112+Posición!$B$121+Posición!$B$130+Posición!$B$139</f>
        <v>0</v>
      </c>
      <c r="BA25" s="218">
        <f>Posición!$B$112+Posición!$B$121+Posición!$B$130+Posición!$B$139</f>
        <v>0</v>
      </c>
      <c r="BB25" s="218">
        <f>Posición!$B$112+Posición!$B$121+Posición!$B$130+Posición!$B$139</f>
        <v>0</v>
      </c>
      <c r="BC25" s="218">
        <f>Posición!$B$112+Posición!$B$121+Posición!$B$130+Posición!$B$139</f>
        <v>0</v>
      </c>
      <c r="BD25" s="218">
        <f>Posición!$B$112+Posición!$B$121+Posición!$B$130+Posición!$B$139</f>
        <v>0</v>
      </c>
      <c r="BE25" s="218">
        <f>Posición!$B$112+Posición!$B$121+Posición!$B$130+Posición!$B$139</f>
        <v>0</v>
      </c>
      <c r="BF25" s="218">
        <f>Posición!$B$112+Posición!$B$121+Posición!$B$130+Posición!$B$139</f>
        <v>0</v>
      </c>
      <c r="BG25" s="218">
        <f>Posición!$B$112+Posición!$B$121+Posición!$B$130+Posición!$B$139</f>
        <v>0</v>
      </c>
      <c r="BH25" s="218">
        <f>Posición!$B$112+Posición!$B$121+Posición!$B$130+Posición!$B$139</f>
        <v>0</v>
      </c>
      <c r="BI25" s="218">
        <f>Posición!$B$112+Posición!$B$121+Posición!$B$130+Posición!$B$139</f>
        <v>0</v>
      </c>
      <c r="BJ25" s="218">
        <f>Posición!$B$112+Posición!$B$121+Posición!$B$130+Posición!$B$139</f>
        <v>0</v>
      </c>
      <c r="BK25" s="218">
        <f>Posición!$B$112+Posición!$B$121+Posición!$B$130+Posición!$B$139</f>
        <v>0</v>
      </c>
      <c r="BL25" s="218">
        <f>Posición!$B$112+Posición!$B$121+Posición!$B$130+Posición!$B$139</f>
        <v>0</v>
      </c>
      <c r="BM25" s="218">
        <f>Posición!$B$112+Posición!$B$121+Posición!$B$130+Posición!$B$139</f>
        <v>0</v>
      </c>
      <c r="BN25" s="218">
        <f>Posición!$B$112+Posición!$B$121+Posición!$B$130+Posición!$B$139</f>
        <v>0</v>
      </c>
      <c r="BO25" s="218">
        <f>Posición!$B$112+Posición!$B$121+Posición!$B$130+Posición!$B$139</f>
        <v>0</v>
      </c>
      <c r="BP25" s="218">
        <f>Posición!$B$112+Posición!$B$121+Posición!$B$130+Posición!$B$139</f>
        <v>0</v>
      </c>
      <c r="BQ25" s="218">
        <f>Posición!$B$112+Posición!$B$121+Posición!$B$130+Posición!$B$139</f>
        <v>0</v>
      </c>
      <c r="BR25" s="218">
        <f>Posición!$B$112+Posición!$B$121+Posición!$B$130+Posición!$B$139</f>
        <v>0</v>
      </c>
      <c r="BS25" s="218">
        <f>Posición!$B$112+Posición!$B$121+Posición!$B$130+Posición!$B$139</f>
        <v>0</v>
      </c>
      <c r="BT25" s="218">
        <f>Posición!$B$112+Posición!$B$121+Posición!$B$130+Posición!$B$139</f>
        <v>0</v>
      </c>
      <c r="BU25" s="218">
        <f>Posición!$B$112+Posición!$B$121+Posición!$B$130+Posición!$B$139</f>
        <v>0</v>
      </c>
      <c r="BV25" s="218">
        <f>Posición!$B$112+Posición!$B$121+Posición!$B$130+Posición!$B$139</f>
        <v>0</v>
      </c>
      <c r="BW25" s="218">
        <f>Posición!$B$112+Posición!$B$121+Posición!$B$130+Posición!$B$139</f>
        <v>0</v>
      </c>
      <c r="BX25" s="218">
        <f>Posición!$B$112+Posición!$B$121+Posición!$B$130+Posición!$B$139</f>
        <v>0</v>
      </c>
      <c r="BY25" s="218">
        <f>Posición!$B$112+Posición!$B$121+Posición!$B$130+Posición!$B$139</f>
        <v>0</v>
      </c>
      <c r="BZ25" s="218">
        <f>Posición!$B$112+Posición!$B$121+Posición!$B$130+Posición!$B$139</f>
        <v>0</v>
      </c>
      <c r="CA25" s="218">
        <f>Posición!$B$112+Posición!$B$121+Posición!$B$130+Posición!$B$139</f>
        <v>0</v>
      </c>
      <c r="CB25" s="218">
        <f>Posición!$B$112+Posición!$B$121+Posición!$B$130+Posición!$B$139</f>
        <v>0</v>
      </c>
      <c r="CC25" s="218">
        <f>Posición!$B$112+Posición!$B$121+Posición!$B$130+Posición!$B$139</f>
        <v>0</v>
      </c>
      <c r="CD25" s="218">
        <f>Posición!$B$112+Posición!$B$121+Posición!$B$130+Posición!$B$139</f>
        <v>0</v>
      </c>
      <c r="CE25" s="218">
        <f>Posición!$B$112+Posición!$B$121+Posición!$B$130+Posición!$B$139</f>
        <v>0</v>
      </c>
      <c r="CF25" s="218">
        <f>Posición!$B$112+Posición!$B$121+Posición!$B$130+Posición!$B$139</f>
        <v>0</v>
      </c>
      <c r="CG25" s="218">
        <f>Posición!$B$112+Posición!$B$121+Posición!$B$130+Posición!$B$139</f>
        <v>0</v>
      </c>
      <c r="CH25" s="218">
        <f>Posición!$B$112+Posición!$B$121+Posición!$B$130+Posición!$B$139</f>
        <v>0</v>
      </c>
      <c r="CI25" s="218">
        <f>Posición!$B$112+Posición!$B$121+Posición!$B$130+Posición!$B$139</f>
        <v>0</v>
      </c>
      <c r="CJ25" s="218">
        <f>Posición!$B$112+Posición!$B$121+Posición!$B$130+Posición!$B$139</f>
        <v>0</v>
      </c>
      <c r="CK25" s="218">
        <f>Posición!$B$112+Posición!$B$121+Posición!$B$130+Posición!$B$139</f>
        <v>0</v>
      </c>
      <c r="CL25" s="218">
        <f>Posición!$B$112+Posición!$B$121+Posición!$B$130+Posición!$B$139</f>
        <v>0</v>
      </c>
      <c r="CM25" s="218">
        <f>Posición!$B$112+Posición!$B$121+Posición!$B$130+Posición!$B$139</f>
        <v>0</v>
      </c>
      <c r="CN25" s="218">
        <f>Posición!$B$112+Posición!$B$121+Posición!$B$130+Posición!$B$139</f>
        <v>0</v>
      </c>
      <c r="CO25" s="218">
        <f>Posición!$B$112+Posición!$B$121+Posición!$B$130+Posición!$B$139</f>
        <v>0</v>
      </c>
      <c r="CP25" s="218">
        <f>Posición!$B$112+Posición!$B$121+Posición!$B$130+Posición!$B$139</f>
        <v>0</v>
      </c>
      <c r="CQ25" s="218">
        <f>Posición!$B$112+Posición!$B$121+Posición!$B$130+Posición!$B$139</f>
        <v>0</v>
      </c>
      <c r="CR25" s="218">
        <f>Posición!$B$112+Posición!$B$121+Posición!$B$130+Posición!$B$139</f>
        <v>0</v>
      </c>
      <c r="CS25" s="218">
        <f>Posición!$B$112+Posición!$B$121+Posición!$B$130+Posición!$B$139</f>
        <v>0</v>
      </c>
      <c r="CT25" s="218">
        <f>Posición!$B$112+Posición!$B$121+Posición!$B$130+Posición!$B$139</f>
        <v>0</v>
      </c>
      <c r="CU25" s="218">
        <f>Posición!$B$112+Posición!$B$121+Posición!$B$130+Posición!$B$139</f>
        <v>0</v>
      </c>
      <c r="CV25" s="218">
        <f>Posición!$B$112+Posición!$B$121+Posición!$B$130+Posición!$B$139</f>
        <v>0</v>
      </c>
      <c r="CW25" s="218">
        <f>Posición!$B$112+Posición!$B$121+Posición!$B$130+Posición!$B$139</f>
        <v>0</v>
      </c>
      <c r="CX25" s="218">
        <f>Posición!$B$112+Posición!$B$121+Posición!$B$130+Posición!$B$139</f>
        <v>0</v>
      </c>
      <c r="CY25" s="218">
        <f>Posición!$B$112+Posición!$B$121+Posición!$B$130+Posición!$B$139</f>
        <v>0</v>
      </c>
      <c r="CZ25" s="218">
        <f>Posición!$B$112+Posición!$B$121+Posición!$B$130+Posición!$B$139</f>
        <v>0</v>
      </c>
      <c r="DA25" s="218">
        <f>Posición!$B$112+Posición!$B$121+Posición!$B$130+Posición!$B$139</f>
        <v>0</v>
      </c>
      <c r="DB25" s="218">
        <f>Posición!$B$112+Posición!$B$121+Posición!$B$130+Posición!$B$139</f>
        <v>0</v>
      </c>
      <c r="DC25" s="218">
        <f>Posición!$B$112+Posición!$B$121+Posición!$B$130+Posición!$B$139</f>
        <v>0</v>
      </c>
      <c r="DD25" s="218">
        <f>Posición!$B$112+Posición!$B$121+Posición!$B$130+Posición!$B$139</f>
        <v>0</v>
      </c>
      <c r="DE25" s="218">
        <f>Posición!$B$112+Posición!$B$121+Posición!$B$130+Posición!$B$139</f>
        <v>0</v>
      </c>
      <c r="DF25" s="218">
        <f>Posición!$B$112+Posición!$B$121+Posición!$B$130+Posición!$B$139</f>
        <v>0</v>
      </c>
      <c r="DG25" s="218">
        <f>Posición!$B$112+Posición!$B$121+Posición!$B$130+Posición!$B$139</f>
        <v>0</v>
      </c>
      <c r="DH25" s="218">
        <f>Posición!$B$112+Posición!$B$121+Posición!$B$130+Posición!$B$139</f>
        <v>0</v>
      </c>
      <c r="DI25" s="218">
        <f>Posición!$B$112+Posición!$B$121+Posición!$B$130+Posición!$B$139</f>
        <v>0</v>
      </c>
      <c r="DJ25" s="218">
        <f>Posición!$B$112+Posición!$B$121+Posición!$B$130+Posición!$B$139</f>
        <v>0</v>
      </c>
      <c r="DK25" s="218">
        <f>Posición!$B$112+Posición!$B$121+Posición!$B$130+Posición!$B$139</f>
        <v>0</v>
      </c>
      <c r="DL25" s="218">
        <f>Posición!$B$112+Posición!$B$121+Posición!$B$130+Posición!$B$139</f>
        <v>0</v>
      </c>
      <c r="DM25" s="218">
        <f>Posición!$B$112+Posición!$B$121+Posición!$B$130+Posición!$B$139</f>
        <v>0</v>
      </c>
      <c r="DN25" s="218">
        <f>Posición!$B$111+Posición!$B$120+Posición!$B$138</f>
        <v>0</v>
      </c>
      <c r="DO25" s="218">
        <f>Posición!$B$111+Posición!$B$120+Posición!$B$138</f>
        <v>0</v>
      </c>
      <c r="DP25" s="218">
        <f>Posición!$B$111+Posición!$B$120+Posición!$B$138</f>
        <v>0</v>
      </c>
      <c r="DQ25" s="218">
        <f>Posición!$B$111+Posición!$B$120+Posición!$B$138</f>
        <v>0</v>
      </c>
      <c r="DR25" s="218">
        <f>Posición!$B$111+Posición!$B$120+Posición!$B$138</f>
        <v>0</v>
      </c>
      <c r="DS25" s="218">
        <f>Posición!$B$111+Posición!$B$120+Posición!$B$138</f>
        <v>0</v>
      </c>
      <c r="DT25" s="218">
        <f>Posición!$B$111+Posición!$B$120+Posición!$B$138</f>
        <v>0</v>
      </c>
      <c r="DU25" s="218">
        <f>Posición!$B$111+Posición!$B$120+Posición!$B$138</f>
        <v>0</v>
      </c>
      <c r="DV25" s="218">
        <f>Posición!$B$111+Posición!$B$120+Posición!$B$138</f>
        <v>0</v>
      </c>
      <c r="DW25" s="218">
        <f>Posición!$B$111+Posición!$B$120+Posición!$B$138</f>
        <v>0</v>
      </c>
      <c r="DX25" s="218">
        <f>Posición!$B$111+Posición!$B$120+Posición!$B$138</f>
        <v>0</v>
      </c>
      <c r="DY25" s="218">
        <f>Posición!$B$111+Posición!$B$120+Posición!$B$138</f>
        <v>0</v>
      </c>
      <c r="DZ25" s="218">
        <f>Posición!$B$111+Posición!$B$120+Posición!$B$138</f>
        <v>0</v>
      </c>
      <c r="EA25" s="218">
        <f>Posición!$B$111+Posición!$B$120+Posición!$B$138</f>
        <v>0</v>
      </c>
      <c r="EB25" s="218">
        <f>Posición!$B$111+Posición!$B$120+Posición!$B$138</f>
        <v>0</v>
      </c>
      <c r="EC25" s="218">
        <f>Posición!$B$111+Posición!$B$120+Posición!$B$138</f>
        <v>0</v>
      </c>
      <c r="ED25" s="218">
        <f>Posición!$B$111+Posición!$B$120+Posición!$B$138</f>
        <v>0</v>
      </c>
      <c r="EE25" s="218">
        <f>Posición!$B$111+Posición!$B$120+Posición!$B$138</f>
        <v>0</v>
      </c>
      <c r="EF25" s="218">
        <f>Posición!$B$111+Posición!$B$120+Posición!$B$138</f>
        <v>0</v>
      </c>
      <c r="EG25" s="218">
        <f>Posición!$B$111+Posición!$B$120+Posición!$B$138</f>
        <v>0</v>
      </c>
      <c r="EH25" s="218">
        <f>Posición!$B$111+Posición!$B$120+Posición!$B$138</f>
        <v>0</v>
      </c>
      <c r="EI25" s="218">
        <f>Posición!$B$111+Posición!$B$120+Posición!$B$138</f>
        <v>0</v>
      </c>
      <c r="EJ25" s="218">
        <f>Posición!$B$111+Posición!$B$120+Posición!$B$138</f>
        <v>0</v>
      </c>
      <c r="EK25" s="218">
        <f>Posición!$B$111+Posición!$B$120+Posición!$B$138</f>
        <v>0</v>
      </c>
      <c r="EL25" s="218">
        <f>Posición!$B$111+Posición!$B$120+Posición!$B$138</f>
        <v>0</v>
      </c>
      <c r="EM25" s="218">
        <f>Posición!$B$111+Posición!$B$120+Posición!$B$138</f>
        <v>0</v>
      </c>
      <c r="EN25" s="218">
        <f>Posición!$B$111+Posición!$B$120+Posición!$B$138</f>
        <v>0</v>
      </c>
      <c r="EO25" s="218">
        <f>Posición!$B$111+Posición!$B$120+Posición!$B$138</f>
        <v>0</v>
      </c>
      <c r="EP25" s="218">
        <f>Posición!$B$111+Posición!$B$120+Posición!$B$138</f>
        <v>0</v>
      </c>
      <c r="EQ25" s="218">
        <f>Posición!$B$111+Posición!$B$120+Posición!$B$138</f>
        <v>0</v>
      </c>
      <c r="ER25" s="218">
        <f>Posición!$B$111+Posición!$B$120+Posición!$B$138</f>
        <v>0</v>
      </c>
      <c r="ES25" s="218">
        <f>Posición!$B$111+Posición!$B$120+Posición!$B$138</f>
        <v>0</v>
      </c>
      <c r="ET25" s="218">
        <f>Posición!$B$111+Posición!$B$120+Posición!$B$138</f>
        <v>0</v>
      </c>
      <c r="EU25" s="218">
        <f>Posición!$B$111+Posición!$B$120+Posición!$B$138</f>
        <v>0</v>
      </c>
      <c r="EV25" s="218">
        <f>Posición!$B$111+Posición!$B$120+Posición!$B$138</f>
        <v>0</v>
      </c>
      <c r="EW25" s="218">
        <f>Posición!$B$111+Posición!$B$120+Posición!$B$138</f>
        <v>0</v>
      </c>
      <c r="EX25" s="218">
        <f>Posición!$B$111+Posición!$B$120+Posición!$B$138</f>
        <v>0</v>
      </c>
      <c r="EY25" s="218">
        <f>Posición!$B$111+Posición!$B$120+Posición!$B$138</f>
        <v>0</v>
      </c>
      <c r="EZ25" s="218">
        <f>Posición!$B$111+Posición!$B$120+Posición!$B$138</f>
        <v>0</v>
      </c>
      <c r="FA25" s="218">
        <f>Posición!$B$111+Posición!$B$120+Posición!$B$138</f>
        <v>0</v>
      </c>
      <c r="FB25" s="218">
        <f>Posición!$B$111+Posición!$B$120+Posición!$B$138</f>
        <v>0</v>
      </c>
      <c r="FC25" s="218">
        <f>Posición!$B$111+Posición!$B$120+Posición!$B$138</f>
        <v>0</v>
      </c>
      <c r="FD25" s="218">
        <f>Posición!$B$111+Posición!$B$120+Posición!$B$138</f>
        <v>0</v>
      </c>
      <c r="FE25" s="218">
        <f>Posición!$B$111+Posición!$B$120+Posición!$B$138</f>
        <v>0</v>
      </c>
      <c r="FF25" s="218">
        <f>Posición!$B$111+Posición!$B$120+Posición!$B$138</f>
        <v>0</v>
      </c>
      <c r="FG25" s="218">
        <f>Posición!$B$111+Posición!$B$120+Posición!$B$138</f>
        <v>0</v>
      </c>
      <c r="FH25" s="218">
        <f>Posición!$B$111+Posición!$B$120+Posición!$B$138</f>
        <v>0</v>
      </c>
      <c r="FI25" s="218">
        <f>Posición!$B$111+Posición!$B$120+Posición!$B$138</f>
        <v>0</v>
      </c>
      <c r="FJ25" s="218">
        <f>Posición!$B$111+Posición!$B$120+Posición!$B$138</f>
        <v>0</v>
      </c>
      <c r="FK25" s="218">
        <f>Posición!$B$111+Posición!$B$120+Posición!$B$138</f>
        <v>0</v>
      </c>
      <c r="FL25" s="218">
        <f>Posición!$B$111+Posición!$B$120+Posición!$B$138</f>
        <v>0</v>
      </c>
      <c r="FM25" s="218">
        <f>Posición!$B$111+Posición!$B$120+Posición!$B$138</f>
        <v>0</v>
      </c>
      <c r="FN25" s="218">
        <f>Posición!$B$111+Posición!$B$120+Posición!$B$138</f>
        <v>0</v>
      </c>
      <c r="FO25" s="218">
        <f>Posición!$B$111+Posición!$B$120+Posición!$B$138</f>
        <v>0</v>
      </c>
      <c r="FP25" s="218">
        <f>Posición!$B$111+Posición!$B$120+Posición!$B$138</f>
        <v>0</v>
      </c>
      <c r="FQ25" s="218">
        <f>Posición!$B$111+Posición!$B$120+Posición!$B$138</f>
        <v>0</v>
      </c>
      <c r="FR25" s="218">
        <f>Posición!$B$111+Posición!$B$120+Posición!$B$138</f>
        <v>0</v>
      </c>
      <c r="FS25" s="218">
        <f>Posición!$B$111+Posición!$B$120+Posición!$B$138</f>
        <v>0</v>
      </c>
      <c r="FT25" s="218">
        <f>Posición!$B$111+Posición!$B$120+Posición!$B$138</f>
        <v>0</v>
      </c>
      <c r="FU25" s="218">
        <f>Posición!$B$111+Posición!$B$120+Posición!$B$138</f>
        <v>0</v>
      </c>
      <c r="FV25" s="218">
        <f>Posición!$B$111+Posición!$B$120+Posición!$B$138</f>
        <v>0</v>
      </c>
      <c r="FW25" s="218">
        <f>Posición!$B$111+Posición!$B$120+Posición!$B$138</f>
        <v>0</v>
      </c>
      <c r="FX25" s="218">
        <f>Posición!$B$111+Posición!$B$120+Posición!$B$138</f>
        <v>0</v>
      </c>
      <c r="FY25" s="218">
        <f>Posición!$B$111+Posición!$B$120+Posición!$B$138</f>
        <v>0</v>
      </c>
      <c r="FZ25" s="218">
        <f>Posición!$B$111+Posición!$B$120+Posición!$B$138</f>
        <v>0</v>
      </c>
      <c r="GA25" s="218">
        <f>Posición!$B$111+Posición!$B$120+Posición!$B$138</f>
        <v>0</v>
      </c>
      <c r="GB25" s="218">
        <f>Posición!$B$111+Posición!$B$120+Posición!$B$138</f>
        <v>0</v>
      </c>
      <c r="GC25" s="218">
        <f>Posición!$B$111+Posición!$B$120+Posición!$B$138</f>
        <v>0</v>
      </c>
      <c r="GD25" s="218">
        <f>Posición!$B$111+Posición!$B$120+Posición!$B$138</f>
        <v>0</v>
      </c>
      <c r="GE25" s="218">
        <f>Posición!$B$111+Posición!$B$120+Posición!$B$138</f>
        <v>0</v>
      </c>
      <c r="GF25" s="218">
        <f>Posición!$B$111+Posición!$B$120+Posición!$B$138</f>
        <v>0</v>
      </c>
      <c r="GG25" s="218">
        <f>Posición!$B$111+Posición!$B$120+Posición!$B$138</f>
        <v>0</v>
      </c>
      <c r="GH25" s="218">
        <f>Posición!$B$111+Posición!$B$120+Posición!$B$138</f>
        <v>0</v>
      </c>
      <c r="GI25" s="218">
        <f>Posición!$B$111+Posición!$B$120+Posición!$B$138</f>
        <v>0</v>
      </c>
      <c r="GJ25" s="218">
        <f>Posición!$B$111+Posición!$B$120+Posición!$B$138</f>
        <v>0</v>
      </c>
      <c r="GK25" s="218">
        <f>Posición!$B$111+Posición!$B$120+Posición!$B$138</f>
        <v>0</v>
      </c>
      <c r="GL25" s="218">
        <f>Posición!$B$111+Posición!$B$120+Posición!$B$138</f>
        <v>0</v>
      </c>
      <c r="GM25" s="218">
        <f>Posición!$B$111+Posición!$B$120+Posición!$B$138</f>
        <v>0</v>
      </c>
      <c r="GN25" s="218">
        <f>Posición!$B$111+Posición!$B$120+Posición!$B$138</f>
        <v>0</v>
      </c>
      <c r="GO25" s="218">
        <f>Posición!$B$111+Posición!$B$120+Posición!$B$138</f>
        <v>0</v>
      </c>
      <c r="GP25" s="218">
        <f>Posición!$B$111+Posición!$B$120+Posición!$B$138</f>
        <v>0</v>
      </c>
      <c r="GQ25" s="218">
        <f>Posición!$B$111+Posición!$B$120+Posición!$B$138</f>
        <v>0</v>
      </c>
      <c r="GR25" s="218">
        <f>Posición!$B$111+Posición!$B$120+Posición!$B$138</f>
        <v>0</v>
      </c>
      <c r="GS25" s="218">
        <f>Posición!$B$111+Posición!$B$120+Posición!$B$138</f>
        <v>0</v>
      </c>
      <c r="GT25" s="218">
        <f>Posición!$B$111+Posición!$B$120+Posición!$B$138</f>
        <v>0</v>
      </c>
      <c r="GU25" s="218">
        <f>Posición!$B$111+Posición!$B$120+Posición!$B$138</f>
        <v>0</v>
      </c>
      <c r="GV25" s="218">
        <f>Posición!$B$111+Posición!$B$120+Posición!$B$138</f>
        <v>0</v>
      </c>
      <c r="GW25" s="218">
        <f>Posición!$B$111+Posición!$B$120+Posición!$B$138</f>
        <v>0</v>
      </c>
      <c r="GX25" s="218">
        <f>Posición!$B$111+Posición!$B$120+Posición!$B$138</f>
        <v>0</v>
      </c>
      <c r="GY25" s="218">
        <f>Posición!$B$111+Posición!$B$120+Posición!$B$138</f>
        <v>0</v>
      </c>
      <c r="GZ25" s="218">
        <f>Posición!$B$111+Posición!$B$120+Posición!$B$138</f>
        <v>0</v>
      </c>
      <c r="HA25" s="218">
        <f>Posición!$B$111+Posición!$B$120+Posición!$B$138</f>
        <v>0</v>
      </c>
      <c r="HB25" s="218"/>
      <c r="HC25" s="218">
        <f>Posición!$B$111+Posición!$B$120+Posición!$B$138</f>
        <v>0</v>
      </c>
      <c r="HD25" s="218">
        <f>Posición!$B$111+Posición!$B$120+Posición!$B$138</f>
        <v>0</v>
      </c>
      <c r="HE25" s="218">
        <f>Posición!$B$111+Posición!$B$120+Posición!$B$138</f>
        <v>0</v>
      </c>
      <c r="HF25" s="218">
        <f>Posición!$B$111+Posición!$B$120+Posición!$B$138</f>
        <v>0</v>
      </c>
      <c r="HG25" s="218">
        <f>Posición!$B$111+Posición!$B$120+Posición!$B$138</f>
        <v>0</v>
      </c>
      <c r="HH25" s="218">
        <f>Posición!$B$111+Posición!$B$120+Posición!$B$138</f>
        <v>0</v>
      </c>
      <c r="HI25" s="218">
        <f>Posición!$B$111+Posición!$B$120+Posición!$B$138</f>
        <v>0</v>
      </c>
      <c r="HJ25" s="218">
        <f>Posición!$B$111+Posición!$B$120+Posición!$B$138</f>
        <v>0</v>
      </c>
      <c r="HK25" s="218">
        <f>Posición!$B$111+Posición!$B$120+Posición!$B$138</f>
        <v>0</v>
      </c>
      <c r="HL25" s="218">
        <f>Posición!$B$111+Posición!$B$120+Posición!$B$138</f>
        <v>0</v>
      </c>
      <c r="HM25" s="218">
        <f>Posición!$B$111+Posición!$B$120+Posición!$B$138</f>
        <v>0</v>
      </c>
      <c r="HN25" s="218">
        <f>Posición!$B$111+Posición!$B$120+Posición!$B$138</f>
        <v>0</v>
      </c>
      <c r="HO25" s="218">
        <f>Posición!$B$111+Posición!$B$120+Posición!$B$138</f>
        <v>0</v>
      </c>
      <c r="HP25" s="218">
        <f>Posición!$B$111+Posición!$B$120+Posición!$B$138</f>
        <v>0</v>
      </c>
      <c r="HQ25" s="218">
        <f>Posición!$B$111+Posición!$B$120+Posición!$B$138</f>
        <v>0</v>
      </c>
      <c r="HR25" s="218">
        <f>Posición!$B$111+Posición!$B$120+Posición!$B$138</f>
        <v>0</v>
      </c>
      <c r="HS25" s="218">
        <f>Posición!$B$111+Posición!$B$120+Posición!$B$138</f>
        <v>0</v>
      </c>
      <c r="HT25" s="218">
        <f>Posición!$B$111+Posición!$B$120+Posición!$B$138</f>
        <v>0</v>
      </c>
      <c r="HU25" s="218">
        <f>Posición!$B$111+Posición!$B$120+Posición!$B$138</f>
        <v>0</v>
      </c>
      <c r="HV25" s="218">
        <f>Posición!$B$111+Posición!$B$120+Posición!$B$138</f>
        <v>0</v>
      </c>
      <c r="HW25" s="218">
        <f>Posición!$B$111+Posición!$B$120+Posición!$B$138</f>
        <v>0</v>
      </c>
      <c r="HX25" s="218">
        <f>Posición!$B$111+Posición!$B$120+Posición!$B$138</f>
        <v>0</v>
      </c>
      <c r="HY25" s="218">
        <f>Posición!$B$111+Posición!$B$120+Posición!$B$138</f>
        <v>0</v>
      </c>
      <c r="HZ25" s="218">
        <f>Posición!$B$111+Posición!$B$120+Posición!$B$138</f>
        <v>0</v>
      </c>
      <c r="IA25" s="218">
        <f>Posición!$B$111+Posición!$B$120+Posición!$B$138</f>
        <v>0</v>
      </c>
      <c r="IB25" s="218">
        <f>Posición!$B$111+Posición!$B$120+Posición!$B$138</f>
        <v>0</v>
      </c>
      <c r="IC25" s="218">
        <f>Posición!$B$111+Posición!$B$120+Posición!$B$138</f>
        <v>0</v>
      </c>
      <c r="ID25" s="218">
        <f>Posición!$B$111+Posición!$B$120+Posición!$B$138</f>
        <v>0</v>
      </c>
      <c r="IE25" s="218">
        <f>Posición!$B$111+Posición!$B$120+Posición!$B$138</f>
        <v>0</v>
      </c>
      <c r="IF25" s="218">
        <f>Posición!$B$111+Posición!$B$120+Posición!$B$138</f>
        <v>0</v>
      </c>
      <c r="IG25" s="218">
        <f>Posición!$B$111+Posición!$B$120+Posición!$B$138</f>
        <v>0</v>
      </c>
      <c r="IH25" s="218">
        <f>Posición!$B$111+Posición!$B$120+Posición!$B$138</f>
        <v>0</v>
      </c>
      <c r="II25" s="218">
        <f>Posición!$B$111+Posición!$B$120+Posición!$B$138</f>
        <v>0</v>
      </c>
      <c r="IJ25" s="218">
        <f>Posición!$B$111+Posición!$B$120+Posición!$B$138</f>
        <v>0</v>
      </c>
      <c r="IK25" s="218">
        <f>Posición!$B$111+Posición!$B$120+Posición!$B$138</f>
        <v>0</v>
      </c>
      <c r="IL25" s="218">
        <f>Posición!$B$111+Posición!$B$120+Posición!$B$138</f>
        <v>0</v>
      </c>
      <c r="IM25" s="218">
        <f>Posición!$B$111+Posición!$B$120+Posición!$B$138</f>
        <v>0</v>
      </c>
      <c r="IN25" s="218">
        <f>Posición!$B$111+Posición!$B$120+Posición!$B$138</f>
        <v>0</v>
      </c>
      <c r="IO25" s="218">
        <f>Posición!$B$111+Posición!$B$120+Posición!$B$138</f>
        <v>0</v>
      </c>
      <c r="IP25" s="218">
        <f>Posición!$B$111+Posición!$B$120+Posición!$B$138</f>
        <v>0</v>
      </c>
      <c r="IQ25" s="218">
        <f>Posición!$B$111+Posición!$B$120+Posición!$B$138</f>
        <v>0</v>
      </c>
      <c r="IR25" s="218">
        <f>Posición!$B$111+Posición!$B$120+Posición!$B$138</f>
        <v>0</v>
      </c>
      <c r="IS25" s="218">
        <f>Posición!$B$111+Posición!$B$120+Posición!$B$138</f>
        <v>0</v>
      </c>
      <c r="IT25" s="218">
        <f>Posición!$B$111+Posición!$B$120+Posición!$B$138</f>
        <v>0</v>
      </c>
      <c r="IU25" s="218">
        <f>Posición!$B$111+Posición!$B$120+Posición!$B$138</f>
        <v>0</v>
      </c>
      <c r="IV25" s="218">
        <f>Posición!$B$111+Posición!$B$120+Posición!$B$138</f>
        <v>0</v>
      </c>
      <c r="IW25" s="218">
        <f>Posición!$B$111+Posición!$B$120+Posición!$B$138</f>
        <v>0</v>
      </c>
      <c r="IX25" s="218">
        <f>Posición!$B$111+Posición!$B$120+Posición!$B$138</f>
        <v>0</v>
      </c>
      <c r="IY25" s="218">
        <f>Posición!$B$111+Posición!$B$120+Posición!$B$138</f>
        <v>0</v>
      </c>
      <c r="IZ25" s="218">
        <f>Posición!$B$111+Posición!$B$120+Posición!$B$138</f>
        <v>0</v>
      </c>
      <c r="JA25" s="218">
        <f>Posición!$B$111+Posición!$B$120+Posición!$B$138</f>
        <v>0</v>
      </c>
      <c r="JB25" s="218">
        <f>Posición!$B$111+Posición!$B$120+Posición!$B$138</f>
        <v>0</v>
      </c>
      <c r="JC25" s="218">
        <f>Posición!$B$111+Posición!$B$120+Posición!$B$138</f>
        <v>0</v>
      </c>
      <c r="JD25" s="218">
        <f>Posición!$B$111+Posición!$B$120+Posición!$B$138</f>
        <v>0</v>
      </c>
      <c r="JE25" s="218">
        <f>Posición!$B$111+Posición!$B$120+Posición!$B$138</f>
        <v>0</v>
      </c>
      <c r="JF25" s="218">
        <f>Posición!$B$111+Posición!$B$120+Posición!$B$138</f>
        <v>0</v>
      </c>
      <c r="JG25" s="218">
        <f>Posición!$B$111+Posición!$B$120+Posición!$B$138</f>
        <v>0</v>
      </c>
      <c r="JH25" s="218">
        <f>Posición!$B$111+Posición!$B$120+Posición!$B$138</f>
        <v>0</v>
      </c>
      <c r="JI25" s="218">
        <f>Posición!$B$111+Posición!$B$120+Posición!$B$138</f>
        <v>0</v>
      </c>
      <c r="JJ25" s="218">
        <f>Posición!$B$111+Posición!$B$120+Posición!$B$138</f>
        <v>0</v>
      </c>
      <c r="JK25" s="218">
        <f>Posición!$B$111+Posición!$B$120+Posición!$B$138</f>
        <v>0</v>
      </c>
      <c r="JL25" s="218">
        <f>Posición!$B$111+Posición!$B$120+Posición!$B$138</f>
        <v>0</v>
      </c>
      <c r="JM25" s="218">
        <f>Posición!$B$111+Posición!$B$120+Posición!$B$138</f>
        <v>0</v>
      </c>
      <c r="JN25" s="218">
        <f>Posición!$B$111+Posición!$B$120+Posición!$B$138</f>
        <v>0</v>
      </c>
      <c r="JO25" s="218">
        <f>Posición!$B$111+Posición!$B$120+Posición!$B$138</f>
        <v>0</v>
      </c>
      <c r="JP25" s="218">
        <f>Posición!$B$111+Posición!$B$120+Posición!$B$138</f>
        <v>0</v>
      </c>
      <c r="JQ25" s="218">
        <f>Posición!$B$111+Posición!$B$120+Posición!$B$138</f>
        <v>0</v>
      </c>
      <c r="JR25" s="218">
        <f>Posición!$B$111+Posición!$B$120+Posición!$B$138</f>
        <v>0</v>
      </c>
      <c r="JS25" s="218">
        <f>Posición!$B$111+Posición!$B$120+Posición!$B$138</f>
        <v>0</v>
      </c>
      <c r="JT25" s="218">
        <f>Posición!$B$111+Posición!$B$120+Posición!$B$138</f>
        <v>0</v>
      </c>
      <c r="JU25" s="218">
        <f>Posición!$B$111+Posición!$B$120+Posición!$B$138</f>
        <v>0</v>
      </c>
      <c r="JV25" s="218">
        <f>Posición!$B$111+Posición!$B$120+Posición!$B$138</f>
        <v>0</v>
      </c>
      <c r="JW25" s="218">
        <f>Posición!$B$111+Posición!$B$120+Posición!$B$138</f>
        <v>0</v>
      </c>
      <c r="JX25" s="218">
        <f>Posición!$B$111+Posición!$B$120+Posición!$B$138</f>
        <v>0</v>
      </c>
      <c r="JY25" s="218">
        <f>Posición!$B$111+Posición!$B$120+Posición!$B$138</f>
        <v>0</v>
      </c>
      <c r="JZ25" s="218">
        <f>Posición!$B$111+Posición!$B$120+Posición!$B$138</f>
        <v>0</v>
      </c>
      <c r="KA25" s="218">
        <f>Posición!$B$111+Posición!$B$120+Posición!$B$138</f>
        <v>0</v>
      </c>
      <c r="KB25" s="218">
        <f>Posición!$B$111+Posición!$B$120+Posición!$B$138</f>
        <v>0</v>
      </c>
      <c r="KC25" s="218">
        <f>Posición!$B$111+Posición!$B$120+Posición!$B$138</f>
        <v>0</v>
      </c>
      <c r="KD25" s="218">
        <f>Posición!$B$111+Posición!$B$120+Posición!$B$138</f>
        <v>0</v>
      </c>
      <c r="KE25" s="218">
        <f>Posición!$B$111+Posición!$B$120+Posición!$B$138</f>
        <v>0</v>
      </c>
      <c r="KF25" s="218">
        <f>Posición!$B$111+Posición!$B$120+Posición!$B$138</f>
        <v>0</v>
      </c>
      <c r="KG25" s="218">
        <f>Posición!$B$111+Posición!$B$120+Posición!$B$138</f>
        <v>0</v>
      </c>
      <c r="KH25" s="218">
        <f>Posición!$B$111+Posición!$B$120+Posición!$B$138</f>
        <v>0</v>
      </c>
      <c r="KI25" s="218">
        <f>Posición!$B$111+Posición!$B$120+Posición!$B$138</f>
        <v>0</v>
      </c>
      <c r="KJ25" s="218">
        <f>Posición!$B$111+Posición!$B$120+Posición!$B$138</f>
        <v>0</v>
      </c>
      <c r="KK25" s="218">
        <f>Posición!$B$111+Posición!$B$120+Posición!$B$138</f>
        <v>0</v>
      </c>
      <c r="KL25" s="218">
        <f>Posición!$B$111+Posición!$B$120+Posición!$B$138</f>
        <v>0</v>
      </c>
      <c r="KM25" s="218">
        <f>Posición!$B$111+Posición!$B$120+Posición!$B$138</f>
        <v>0</v>
      </c>
      <c r="KN25" s="218">
        <f>Posición!$B$111+Posición!$B$120+Posición!$B$138</f>
        <v>0</v>
      </c>
      <c r="KO25" s="218">
        <f>Posición!$B$111+Posición!$B$120+Posición!$B$138</f>
        <v>0</v>
      </c>
      <c r="KP25" s="218">
        <f>Posición!$B$111+Posición!$B$120+Posición!$B$138</f>
        <v>0</v>
      </c>
      <c r="KQ25" s="218">
        <f>Posición!$B$111+Posición!$B$120+Posición!$B$138</f>
        <v>0</v>
      </c>
      <c r="KR25" s="218">
        <f>Posición!$B$111+Posición!$B$120+Posición!$B$138</f>
        <v>0</v>
      </c>
      <c r="KS25" s="218">
        <f>Posición!$B$111+Posición!$B$120+Posición!$B$138</f>
        <v>0</v>
      </c>
      <c r="KT25" s="218">
        <f>Posición!$B$111+Posición!$B$120+Posición!$B$138</f>
        <v>0</v>
      </c>
      <c r="KU25" s="218">
        <f>Posición!$B$111+Posición!$B$120+Posición!$B$138</f>
        <v>0</v>
      </c>
      <c r="KV25" s="218">
        <f>Posición!$B$111+Posición!$B$120+Posición!$B$138</f>
        <v>0</v>
      </c>
      <c r="KW25" s="218">
        <f>Posición!$B$111+Posición!$B$120+Posición!$B$138</f>
        <v>0</v>
      </c>
      <c r="KX25" s="218">
        <f>Posición!$B$111+Posición!$B$120+Posición!$B$138</f>
        <v>0</v>
      </c>
      <c r="KY25" s="218">
        <f>Posición!$B$111+Posición!$B$120+Posición!$B$138</f>
        <v>0</v>
      </c>
      <c r="KZ25" s="218">
        <f>Posición!$B$111+Posición!$B$120+Posición!$B$138</f>
        <v>0</v>
      </c>
      <c r="LA25" s="218">
        <f>Posición!$B$111+Posición!$B$120+Posición!$B$138</f>
        <v>0</v>
      </c>
      <c r="LB25" s="218">
        <f>Posición!$B$111+Posición!$B$120+Posición!$B$138</f>
        <v>0</v>
      </c>
      <c r="LC25" s="218">
        <f>Posición!$B$111+Posición!$B$120+Posición!$B$138</f>
        <v>0</v>
      </c>
      <c r="LD25" s="218">
        <f>Posición!$B$111+Posición!$B$120+Posición!$B$138</f>
        <v>0</v>
      </c>
      <c r="LE25" s="218">
        <f>Posición!$B$111+Posición!$B$120+Posición!$B$138</f>
        <v>0</v>
      </c>
      <c r="LF25" s="218">
        <f>Posición!$B$111+Posición!$B$120+Posición!$B$138</f>
        <v>0</v>
      </c>
      <c r="LG25" s="218">
        <f>Posición!$B$111+Posición!$B$120+Posición!$B$138</f>
        <v>0</v>
      </c>
      <c r="LH25" s="218">
        <f>Posición!$B$111+Posición!$B$120+Posición!$B$138</f>
        <v>0</v>
      </c>
      <c r="LI25" s="218">
        <f>Posición!$B$111+Posición!$B$120+Posición!$B$138</f>
        <v>0</v>
      </c>
      <c r="LJ25" s="218">
        <f>Posición!$B$111+Posición!$B$120+Posición!$B$138</f>
        <v>0</v>
      </c>
      <c r="LK25" s="218">
        <f>Posición!$B$111+Posición!$B$120+Posición!$B$138</f>
        <v>0</v>
      </c>
      <c r="LL25" s="218">
        <f>Posición!$B$111+Posición!$B$120+Posición!$B$138</f>
        <v>0</v>
      </c>
      <c r="LM25" s="218">
        <f>Posición!$B$111+Posición!$B$120+Posición!$B$138</f>
        <v>0</v>
      </c>
      <c r="LN25" s="218">
        <f>Posición!$B$111+Posición!$B$120+Posición!$B$138</f>
        <v>0</v>
      </c>
      <c r="LO25" s="218">
        <f>Posición!$B$111+Posición!$B$120+Posición!$B$138</f>
        <v>0</v>
      </c>
      <c r="LP25" s="218">
        <f>Posición!$B$111+Posición!$B$120+Posición!$B$138</f>
        <v>0</v>
      </c>
      <c r="LQ25" s="218">
        <f>Posición!$B$111+Posición!$B$120+Posición!$B$138</f>
        <v>0</v>
      </c>
      <c r="LR25" s="218">
        <f>Posición!$B$111+Posición!$B$120+Posición!$B$138</f>
        <v>0</v>
      </c>
      <c r="LS25" s="218">
        <f>Posición!$B$111+Posición!$B$120+Posición!$B$138</f>
        <v>0</v>
      </c>
      <c r="LT25" s="218">
        <f>Posición!$B$111+Posición!$B$120+Posición!$B$138</f>
        <v>0</v>
      </c>
      <c r="LU25" s="218">
        <f>Posición!$B$111+Posición!$B$120+Posición!$B$138</f>
        <v>0</v>
      </c>
      <c r="LV25" s="218">
        <f>Posición!$B$111+Posición!$B$120+Posición!$B$138</f>
        <v>0</v>
      </c>
      <c r="LW25" s="218">
        <f>Posición!$B$111+Posición!$B$120+Posición!$B$138</f>
        <v>0</v>
      </c>
      <c r="LX25" s="218">
        <f>Posición!$B$111+Posición!$B$120+Posición!$B$138</f>
        <v>0</v>
      </c>
      <c r="LY25" s="218">
        <f>Posición!$B$111+Posición!$B$120+Posición!$B$138</f>
        <v>0</v>
      </c>
      <c r="LZ25" s="218">
        <f>Posición!$B$111+Posición!$B$120+Posición!$B$138</f>
        <v>0</v>
      </c>
      <c r="MA25" s="218">
        <f>Posición!$B$111+Posición!$B$120+Posición!$B$138</f>
        <v>0</v>
      </c>
      <c r="MB25" s="218">
        <f>Posición!$B$111+Posición!$B$120+Posición!$B$138</f>
        <v>0</v>
      </c>
      <c r="MC25" s="218">
        <f>Posición!$B$111+Posición!$B$120+Posición!$B$138</f>
        <v>0</v>
      </c>
      <c r="MD25" s="218">
        <f>Posición!$B$111+Posición!$B$120+Posición!$B$138</f>
        <v>0</v>
      </c>
      <c r="ME25" s="218">
        <f>Posición!$B$111+Posición!$B$120+Posición!$B$138</f>
        <v>0</v>
      </c>
      <c r="MF25" s="218">
        <f>Posición!$B$111+Posición!$B$120+Posición!$B$138</f>
        <v>0</v>
      </c>
      <c r="MG25" s="218">
        <f>Posición!$B$111+Posición!$B$120+Posición!$B$138</f>
        <v>0</v>
      </c>
      <c r="MH25" s="218">
        <f>Posición!$B$111+Posición!$B$120+Posición!$B$138</f>
        <v>0</v>
      </c>
      <c r="MI25" s="218">
        <f>Posición!$B$111+Posición!$B$120+Posición!$B$138</f>
        <v>0</v>
      </c>
      <c r="MJ25" s="218">
        <f>Posición!$B$111+Posición!$B$120+Posición!$B$138</f>
        <v>0</v>
      </c>
      <c r="MK25" s="218">
        <f>Posición!$B$111+Posición!$B$120+Posición!$B$138</f>
        <v>0</v>
      </c>
      <c r="ML25" s="218">
        <f>Posición!$B$111+Posición!$B$120+Posición!$B$138</f>
        <v>0</v>
      </c>
      <c r="MM25" s="218">
        <f>Posición!$B$111+Posición!$B$120+Posición!$B$138</f>
        <v>0</v>
      </c>
      <c r="MN25" s="218">
        <f>Posición!$B$111+Posición!$B$120+Posición!$B$138</f>
        <v>0</v>
      </c>
      <c r="MO25" s="218">
        <f>Posición!$B$111+Posición!$B$120+Posición!$B$138</f>
        <v>0</v>
      </c>
      <c r="MP25" s="218">
        <f>Posición!$B$111+Posición!$B$120+Posición!$B$138</f>
        <v>0</v>
      </c>
      <c r="MQ25" s="218">
        <f>Posición!$B$111+Posición!$B$120+Posición!$B$138</f>
        <v>0</v>
      </c>
      <c r="MR25" s="218">
        <f>Posición!$B$111+Posición!$B$120+Posición!$B$138</f>
        <v>0</v>
      </c>
      <c r="MS25" s="218">
        <f>Posición!$B$111+Posición!$B$120+Posición!$B$138</f>
        <v>0</v>
      </c>
      <c r="MT25" s="218">
        <f>Posición!$B$111+Posición!$B$120+Posición!$B$138</f>
        <v>0</v>
      </c>
      <c r="MU25" s="218">
        <f>Posición!$B$111+Posición!$B$120+Posición!$B$138</f>
        <v>0</v>
      </c>
      <c r="MV25" s="218">
        <f>Posición!$B$111+Posición!$B$120+Posición!$B$138</f>
        <v>0</v>
      </c>
      <c r="MW25" s="218">
        <f>Posición!$B$111+Posición!$B$120+Posición!$B$138</f>
        <v>0</v>
      </c>
      <c r="MX25" s="218">
        <f>Posición!$B$111+Posición!$B$120+Posición!$B$138</f>
        <v>0</v>
      </c>
      <c r="MY25" s="218">
        <f>Posición!$B$111+Posición!$B$120+Posición!$B$138</f>
        <v>0</v>
      </c>
      <c r="MZ25" s="218">
        <f>Posición!$B$111+Posición!$B$120+Posición!$B$138</f>
        <v>0</v>
      </c>
      <c r="NA25" s="218">
        <f>Posición!$B$111+Posición!$B$120+Posición!$B$138</f>
        <v>0</v>
      </c>
      <c r="NB25" s="218">
        <f>Posición!$B$111+Posición!$B$120+Posición!$B$138</f>
        <v>0</v>
      </c>
      <c r="NC25" s="218">
        <f>Posición!$B$111+Posición!$B$120+Posición!$B$138</f>
        <v>0</v>
      </c>
      <c r="ND25" s="218">
        <f>Posición!$B$111+Posición!$B$120+Posición!$B$138</f>
        <v>0</v>
      </c>
      <c r="NE25" s="218">
        <f>Posición!$B$111+Posición!$B$120+Posición!$B$138</f>
        <v>0</v>
      </c>
      <c r="NF25" s="218">
        <f>Posición!$B$111+Posición!$B$120+Posición!$B$138</f>
        <v>0</v>
      </c>
    </row>
    <row r="26" spans="1:375">
      <c r="A26" s="176" t="s">
        <v>298</v>
      </c>
      <c r="B26" s="177" t="str">
        <f t="shared" si="267"/>
        <v>11030132</v>
      </c>
      <c r="C26" s="216" t="s">
        <v>367</v>
      </c>
      <c r="D26" s="217" t="s">
        <v>54</v>
      </c>
      <c r="E26" s="218">
        <v>0</v>
      </c>
      <c r="F26" s="218">
        <v>0</v>
      </c>
      <c r="G26" s="218">
        <v>0</v>
      </c>
      <c r="H26" s="218">
        <v>0</v>
      </c>
      <c r="I26" s="218">
        <v>0</v>
      </c>
      <c r="J26" s="218">
        <v>0</v>
      </c>
      <c r="K26" s="218">
        <v>0</v>
      </c>
      <c r="L26" s="218">
        <v>0</v>
      </c>
      <c r="M26" s="218">
        <v>0</v>
      </c>
      <c r="N26" s="218">
        <v>0</v>
      </c>
      <c r="O26" s="218">
        <v>0</v>
      </c>
      <c r="P26" s="218">
        <v>0</v>
      </c>
      <c r="Q26" s="218">
        <v>0</v>
      </c>
      <c r="R26" s="218">
        <v>0</v>
      </c>
      <c r="S26" s="218">
        <v>0</v>
      </c>
      <c r="T26" s="218">
        <v>0</v>
      </c>
      <c r="U26" s="218">
        <v>0</v>
      </c>
      <c r="V26" s="218">
        <v>0</v>
      </c>
      <c r="W26" s="218">
        <v>0</v>
      </c>
      <c r="X26" s="218">
        <v>0</v>
      </c>
      <c r="Y26" s="218">
        <v>0</v>
      </c>
      <c r="Z26" s="218">
        <v>0</v>
      </c>
      <c r="AA26" s="218">
        <v>0</v>
      </c>
      <c r="AB26" s="218">
        <v>0</v>
      </c>
      <c r="AC26" s="218">
        <v>0</v>
      </c>
      <c r="AD26" s="218">
        <v>0</v>
      </c>
      <c r="AE26" s="218">
        <v>0</v>
      </c>
      <c r="AF26" s="218">
        <v>0</v>
      </c>
      <c r="AG26" s="218">
        <v>0</v>
      </c>
      <c r="AH26" s="218">
        <v>0</v>
      </c>
      <c r="AI26" s="218">
        <v>0</v>
      </c>
      <c r="AJ26" s="218">
        <f>+Posición!B143</f>
        <v>0</v>
      </c>
      <c r="AK26" s="218">
        <f>+Posición!C143</f>
        <v>0</v>
      </c>
      <c r="AL26" s="218">
        <f>+Posición!D143</f>
        <v>0</v>
      </c>
      <c r="AM26" s="218">
        <f>+Posición!E143</f>
        <v>0</v>
      </c>
      <c r="AN26" s="218">
        <f>+Posición!F143</f>
        <v>0</v>
      </c>
      <c r="AO26" s="218">
        <f>+Posición!G143</f>
        <v>0</v>
      </c>
      <c r="AP26" s="218">
        <f>+Posición!H143</f>
        <v>0</v>
      </c>
      <c r="AQ26" s="218">
        <f>+Posición!I143</f>
        <v>0</v>
      </c>
      <c r="AR26" s="218">
        <f>+Posición!J143</f>
        <v>0</v>
      </c>
      <c r="AS26" s="218">
        <f>+Posición!K143</f>
        <v>0</v>
      </c>
      <c r="AT26" s="218">
        <f>+Posición!L143</f>
        <v>0</v>
      </c>
      <c r="AU26" s="218">
        <f>+Posición!M143</f>
        <v>0</v>
      </c>
      <c r="AV26" s="218">
        <f>+Posición!N143</f>
        <v>0</v>
      </c>
      <c r="AW26" s="218">
        <f>+Posición!O143</f>
        <v>0</v>
      </c>
      <c r="AX26" s="218">
        <f>+Posición!P143</f>
        <v>0</v>
      </c>
      <c r="AY26" s="218">
        <f>+Posición!Q143</f>
        <v>0</v>
      </c>
      <c r="AZ26" s="218">
        <f>+Posición!R143</f>
        <v>0</v>
      </c>
      <c r="BA26" s="218">
        <f>+Posición!S143</f>
        <v>0</v>
      </c>
      <c r="BB26" s="218">
        <f>+Posición!T143</f>
        <v>0</v>
      </c>
      <c r="BC26" s="218">
        <f>+Posición!U143</f>
        <v>0</v>
      </c>
      <c r="BD26" s="218">
        <f>+Posición!V143</f>
        <v>0</v>
      </c>
      <c r="BE26" s="218">
        <f>+Posición!W143</f>
        <v>0</v>
      </c>
      <c r="BF26" s="218">
        <f>+Posición!X143</f>
        <v>0</v>
      </c>
      <c r="BG26" s="218">
        <f>+Posición!Y143</f>
        <v>0</v>
      </c>
      <c r="BH26" s="218">
        <f>+Posición!Z143</f>
        <v>0</v>
      </c>
      <c r="BI26" s="218">
        <f>+Posición!AA143</f>
        <v>0</v>
      </c>
      <c r="BJ26" s="218">
        <f>+Posición!AB143</f>
        <v>0</v>
      </c>
      <c r="BK26" s="218">
        <f>+Posición!AC143</f>
        <v>0</v>
      </c>
      <c r="BL26" s="218">
        <f>+Posición!AD143</f>
        <v>0</v>
      </c>
      <c r="BM26" s="218">
        <f>+Posición!AE143</f>
        <v>0</v>
      </c>
      <c r="BN26" s="218">
        <f>+Posición!AF143</f>
        <v>0</v>
      </c>
      <c r="BO26" s="218">
        <f>+Posición!AG143</f>
        <v>0</v>
      </c>
      <c r="BP26" s="218">
        <f>+Posición!AH143</f>
        <v>0</v>
      </c>
      <c r="BQ26" s="218">
        <f>+Posición!AI143</f>
        <v>0</v>
      </c>
      <c r="BR26" s="218">
        <f>+Posición!AJ143</f>
        <v>0</v>
      </c>
      <c r="BS26" s="218">
        <f>+Posición!AK143</f>
        <v>0</v>
      </c>
      <c r="BT26" s="218">
        <f>+Posición!AL143</f>
        <v>0</v>
      </c>
      <c r="BU26" s="218">
        <f>+Posición!AM143</f>
        <v>0</v>
      </c>
      <c r="BV26" s="218">
        <f>+Posición!AN143</f>
        <v>0</v>
      </c>
      <c r="BW26" s="218">
        <f>+Posición!AO143</f>
        <v>0</v>
      </c>
      <c r="BX26" s="218">
        <f>+Posición!AP143</f>
        <v>0</v>
      </c>
      <c r="BY26" s="218">
        <f>+Posición!AQ143</f>
        <v>0</v>
      </c>
      <c r="BZ26" s="218">
        <f>+Posición!AR143</f>
        <v>0</v>
      </c>
      <c r="CA26" s="218">
        <f>+Posición!AS143</f>
        <v>0</v>
      </c>
      <c r="CB26" s="218">
        <f>+Posición!AT143</f>
        <v>0</v>
      </c>
      <c r="CC26" s="218">
        <f>+Posición!AU143</f>
        <v>0</v>
      </c>
      <c r="CD26" s="218">
        <f>+Posición!AV143</f>
        <v>0</v>
      </c>
      <c r="CE26" s="218">
        <f>+Posición!AW143</f>
        <v>0</v>
      </c>
      <c r="CF26" s="218">
        <f>+Posición!AX143</f>
        <v>0</v>
      </c>
      <c r="CG26" s="218">
        <f>+Posición!AY143</f>
        <v>0</v>
      </c>
      <c r="CH26" s="218">
        <f>+Posición!AZ143</f>
        <v>0</v>
      </c>
      <c r="CI26" s="218">
        <f>+Posición!BA143</f>
        <v>0</v>
      </c>
      <c r="CJ26" s="218">
        <f>+Posición!BB143</f>
        <v>0</v>
      </c>
      <c r="CK26" s="218">
        <f>+Posición!BC143</f>
        <v>0</v>
      </c>
      <c r="CL26" s="218">
        <f>+Posición!BD143</f>
        <v>0</v>
      </c>
      <c r="CM26" s="218">
        <f>+Posición!BE143</f>
        <v>0</v>
      </c>
      <c r="CN26" s="218">
        <f>+Posición!BF143</f>
        <v>0</v>
      </c>
      <c r="CO26" s="218">
        <f>+Posición!BG143</f>
        <v>0</v>
      </c>
      <c r="CP26" s="218">
        <f>+Posición!BH143</f>
        <v>0</v>
      </c>
      <c r="CQ26" s="218">
        <f>+Posición!BI143</f>
        <v>0</v>
      </c>
      <c r="CR26" s="218">
        <f>+Posición!BJ143</f>
        <v>0</v>
      </c>
      <c r="CS26" s="218">
        <f>+Posición!BK143</f>
        <v>0</v>
      </c>
      <c r="CT26" s="218">
        <f>+Posición!BL143</f>
        <v>0</v>
      </c>
      <c r="CU26" s="218">
        <f>+Posición!BM143</f>
        <v>0</v>
      </c>
      <c r="CV26" s="218">
        <f>+Posición!BN143</f>
        <v>0</v>
      </c>
      <c r="CW26" s="218">
        <f>+Posición!BO143</f>
        <v>0</v>
      </c>
      <c r="CX26" s="218">
        <f>+Posición!BP143</f>
        <v>0</v>
      </c>
      <c r="CY26" s="218">
        <f>+Posición!BQ143</f>
        <v>0</v>
      </c>
      <c r="CZ26" s="218">
        <f>+Posición!BR143</f>
        <v>0</v>
      </c>
      <c r="DA26" s="218">
        <f>+Posición!BS143</f>
        <v>0</v>
      </c>
      <c r="DB26" s="218">
        <f>+Posición!BT143</f>
        <v>0</v>
      </c>
      <c r="DC26" s="218">
        <f>+Posición!BU143</f>
        <v>0</v>
      </c>
      <c r="DD26" s="218">
        <f>+Posición!BV143</f>
        <v>0</v>
      </c>
      <c r="DE26" s="218">
        <f>+Posición!BW143</f>
        <v>0</v>
      </c>
      <c r="DF26" s="218">
        <f>+Posición!BX143</f>
        <v>0</v>
      </c>
      <c r="DG26" s="218">
        <f>+Posición!BY143</f>
        <v>0</v>
      </c>
      <c r="DH26" s="218">
        <f>+Posición!BZ143</f>
        <v>0</v>
      </c>
      <c r="DI26" s="218">
        <f>+Posición!CA143</f>
        <v>0</v>
      </c>
      <c r="DJ26" s="218">
        <f>+Posición!CB143</f>
        <v>0</v>
      </c>
      <c r="DK26" s="218">
        <f>+Posición!CC143</f>
        <v>0</v>
      </c>
      <c r="DL26" s="218">
        <f>+Posición!CD143</f>
        <v>0</v>
      </c>
      <c r="DM26" s="218">
        <f>+Posición!CE143</f>
        <v>0</v>
      </c>
      <c r="DN26" s="218">
        <f>+Posición!CF143</f>
        <v>0</v>
      </c>
      <c r="DO26" s="218">
        <f>+Posición!CG143</f>
        <v>0</v>
      </c>
      <c r="DP26" s="218">
        <f>+Posición!CH143</f>
        <v>0</v>
      </c>
      <c r="DQ26" s="218">
        <f>+Posición!CI143</f>
        <v>0</v>
      </c>
      <c r="DR26" s="218">
        <f>+Posición!CJ143</f>
        <v>0</v>
      </c>
      <c r="DS26" s="218">
        <f>+Posición!CK143</f>
        <v>0</v>
      </c>
      <c r="DT26" s="218">
        <f>+Posición!CL143</f>
        <v>0</v>
      </c>
      <c r="DU26" s="218">
        <f>+Posición!CM143</f>
        <v>0</v>
      </c>
      <c r="DV26" s="218">
        <f>+Posición!CN143</f>
        <v>0</v>
      </c>
      <c r="DW26" s="218">
        <f>+Posición!CO143</f>
        <v>0</v>
      </c>
      <c r="DX26" s="218">
        <f>+Posición!CP143</f>
        <v>0</v>
      </c>
      <c r="DY26" s="218">
        <f>+Posición!CQ143</f>
        <v>0</v>
      </c>
      <c r="DZ26" s="218">
        <f>+Posición!CR143</f>
        <v>0</v>
      </c>
      <c r="EA26" s="218">
        <f>+Posición!CS143</f>
        <v>0</v>
      </c>
      <c r="EB26" s="218">
        <f>+Posición!CT143</f>
        <v>0</v>
      </c>
      <c r="EC26" s="218">
        <f>+Posición!CU143</f>
        <v>0</v>
      </c>
      <c r="ED26" s="218">
        <f>+Posición!CV143</f>
        <v>0</v>
      </c>
      <c r="EE26" s="218">
        <f>+Posición!CW143</f>
        <v>0</v>
      </c>
      <c r="EF26" s="218">
        <f>+Posición!CX143</f>
        <v>0</v>
      </c>
      <c r="EG26" s="218">
        <f>+Posición!CY143</f>
        <v>0</v>
      </c>
      <c r="EH26" s="218">
        <f>+Posición!CZ143</f>
        <v>0</v>
      </c>
      <c r="EI26" s="218">
        <f>+Posición!DA143</f>
        <v>0</v>
      </c>
      <c r="EJ26" s="218">
        <f>+Posición!DB143</f>
        <v>0</v>
      </c>
      <c r="EK26" s="218">
        <f>+Posición!DC143</f>
        <v>0</v>
      </c>
      <c r="EL26" s="218">
        <f>+Posición!DD143</f>
        <v>0</v>
      </c>
      <c r="EM26" s="218">
        <f>+Posición!DE143</f>
        <v>0</v>
      </c>
      <c r="EN26" s="218">
        <f>+Posición!DF143</f>
        <v>0</v>
      </c>
      <c r="EO26" s="218">
        <f>+Posición!DG143</f>
        <v>0</v>
      </c>
      <c r="EP26" s="218">
        <f>+Posición!DH143</f>
        <v>0</v>
      </c>
      <c r="EQ26" s="218">
        <f>+Posición!DI143</f>
        <v>0</v>
      </c>
      <c r="ER26" s="218">
        <f>+Posición!DJ143</f>
        <v>0</v>
      </c>
      <c r="ES26" s="218">
        <f>+Posición!DK143</f>
        <v>0</v>
      </c>
      <c r="ET26" s="218">
        <f>+Posición!DL143</f>
        <v>0</v>
      </c>
      <c r="EU26" s="218">
        <f>+Posición!DM143</f>
        <v>0</v>
      </c>
      <c r="EV26" s="218">
        <f>+Posición!DN143</f>
        <v>0</v>
      </c>
      <c r="EW26" s="218">
        <f>+Posición!DO143</f>
        <v>0</v>
      </c>
      <c r="EX26" s="218">
        <f>+Posición!DP143</f>
        <v>0</v>
      </c>
      <c r="EY26" s="218">
        <f>+Posición!DQ143</f>
        <v>0</v>
      </c>
      <c r="EZ26" s="218">
        <f>+Posición!DR143</f>
        <v>0</v>
      </c>
      <c r="FA26" s="218">
        <f>+Posición!DS143</f>
        <v>0</v>
      </c>
      <c r="FB26" s="218">
        <f>+Posición!DT143</f>
        <v>0</v>
      </c>
      <c r="FC26" s="218">
        <f>+Posición!DU143</f>
        <v>0</v>
      </c>
      <c r="FD26" s="218">
        <f>+Posición!DV143</f>
        <v>0</v>
      </c>
      <c r="FE26" s="218">
        <f>+Posición!DW143</f>
        <v>0</v>
      </c>
      <c r="FF26" s="218">
        <f>+Posición!DX143</f>
        <v>0</v>
      </c>
      <c r="FG26" s="218">
        <f>+Posición!DY143</f>
        <v>0</v>
      </c>
      <c r="FH26" s="218">
        <f>+Posición!DZ143</f>
        <v>0</v>
      </c>
      <c r="FI26" s="218">
        <f>+Posición!EA143</f>
        <v>0</v>
      </c>
      <c r="FJ26" s="218">
        <f>+Posición!EB143</f>
        <v>0</v>
      </c>
      <c r="FK26" s="218">
        <f>+Posición!EC143</f>
        <v>0</v>
      </c>
      <c r="FL26" s="218">
        <f>+Posición!ED143</f>
        <v>0</v>
      </c>
      <c r="FM26" s="218">
        <f>+Posición!EE143</f>
        <v>0</v>
      </c>
      <c r="FN26" s="218">
        <f>+Posición!EF143</f>
        <v>0</v>
      </c>
      <c r="FO26" s="218">
        <f>+Posición!EG143</f>
        <v>0</v>
      </c>
      <c r="FP26" s="218">
        <f>+Posición!EH143</f>
        <v>0</v>
      </c>
      <c r="FQ26" s="218">
        <f>+Posición!EI143</f>
        <v>0</v>
      </c>
      <c r="FR26" s="218">
        <f>+Posición!EJ143</f>
        <v>0</v>
      </c>
      <c r="FS26" s="218">
        <f>+Posición!EK143</f>
        <v>0</v>
      </c>
      <c r="FT26" s="218">
        <f>+Posición!EL143</f>
        <v>0</v>
      </c>
      <c r="FU26" s="218">
        <f>+Posición!EM143</f>
        <v>0</v>
      </c>
      <c r="FV26" s="218">
        <f>+Posición!EN143</f>
        <v>0</v>
      </c>
      <c r="FW26" s="218">
        <f>+Posición!EO143</f>
        <v>0</v>
      </c>
      <c r="FX26" s="218">
        <f>+Posición!EP143</f>
        <v>0</v>
      </c>
      <c r="FY26" s="218">
        <f>+Posición!EQ143</f>
        <v>0</v>
      </c>
      <c r="FZ26" s="218">
        <f>+Posición!ER143</f>
        <v>0</v>
      </c>
      <c r="GA26" s="218">
        <f>+Posición!ES143</f>
        <v>0</v>
      </c>
      <c r="GB26" s="218">
        <f>+Posición!ET143</f>
        <v>0</v>
      </c>
      <c r="GC26" s="218">
        <f>+Posición!EU143</f>
        <v>0</v>
      </c>
      <c r="GD26" s="218">
        <f>+Posición!EV143</f>
        <v>0</v>
      </c>
      <c r="GE26" s="218">
        <f>+Posición!EW143</f>
        <v>0</v>
      </c>
      <c r="GF26" s="218">
        <f>+Posición!EX143</f>
        <v>0</v>
      </c>
      <c r="GG26" s="218">
        <f>+Posición!EY143</f>
        <v>0</v>
      </c>
      <c r="GH26" s="218">
        <f>+Posición!EZ143</f>
        <v>0</v>
      </c>
      <c r="GI26" s="218">
        <f>+Posición!FA143</f>
        <v>0</v>
      </c>
      <c r="GJ26" s="218">
        <f>+Posición!FB143</f>
        <v>0</v>
      </c>
      <c r="GK26" s="218">
        <f>+Posición!FC143</f>
        <v>0</v>
      </c>
      <c r="GL26" s="218">
        <f>+Posición!FD143</f>
        <v>0</v>
      </c>
      <c r="GM26" s="218">
        <f>+Posición!FE143</f>
        <v>0</v>
      </c>
      <c r="GN26" s="218">
        <f>+Posición!FF143</f>
        <v>0</v>
      </c>
      <c r="GO26" s="218">
        <f>+Posición!FG143</f>
        <v>0</v>
      </c>
      <c r="GP26" s="218">
        <f>+Posición!FH143</f>
        <v>0</v>
      </c>
      <c r="GQ26" s="218">
        <f>+Posición!FI143</f>
        <v>0</v>
      </c>
      <c r="GR26" s="218">
        <f>+Posición!FJ143</f>
        <v>0</v>
      </c>
      <c r="GS26" s="218">
        <f>+Posición!FK143</f>
        <v>0</v>
      </c>
      <c r="GT26" s="218">
        <f>+Posición!FL143</f>
        <v>0</v>
      </c>
      <c r="GU26" s="218">
        <f>+Posición!FM143</f>
        <v>0</v>
      </c>
      <c r="GV26" s="218">
        <f>+Posición!FN143</f>
        <v>0</v>
      </c>
      <c r="GW26" s="218">
        <f>+Posición!FO143</f>
        <v>0</v>
      </c>
      <c r="GX26" s="218">
        <f>+Posición!FP143</f>
        <v>0</v>
      </c>
      <c r="GY26" s="218">
        <f>+Posición!FQ143</f>
        <v>0</v>
      </c>
      <c r="GZ26" s="218">
        <f>+Posición!FR143</f>
        <v>0</v>
      </c>
      <c r="HA26" s="218">
        <f>+Posición!FS143</f>
        <v>0</v>
      </c>
      <c r="HB26" s="218">
        <f>+Posición!FT143</f>
        <v>0</v>
      </c>
      <c r="HC26" s="218">
        <f>+Posición!FU143</f>
        <v>0</v>
      </c>
      <c r="HD26" s="218">
        <f>+Posición!FV143</f>
        <v>0</v>
      </c>
      <c r="HE26" s="218">
        <f>+Posición!FW143</f>
        <v>0</v>
      </c>
      <c r="HF26" s="218">
        <f>+Posición!FX143</f>
        <v>0</v>
      </c>
      <c r="HG26" s="218">
        <f>+Posición!FY143</f>
        <v>0</v>
      </c>
      <c r="HH26" s="218">
        <f>+Posición!FZ143</f>
        <v>0</v>
      </c>
      <c r="HI26" s="218">
        <f>+Posición!GA143</f>
        <v>0</v>
      </c>
      <c r="HJ26" s="218">
        <f>+Posición!GB143</f>
        <v>0</v>
      </c>
      <c r="HK26" s="218">
        <f>+Posición!GC143</f>
        <v>0</v>
      </c>
      <c r="HL26" s="218">
        <f>+Posición!GD143</f>
        <v>0</v>
      </c>
      <c r="HM26" s="218">
        <f>+Posición!GE143</f>
        <v>0</v>
      </c>
      <c r="HN26" s="218">
        <f>+Posición!GF143</f>
        <v>0</v>
      </c>
      <c r="HO26" s="218">
        <f>+Posición!GG143</f>
        <v>0</v>
      </c>
      <c r="HP26" s="218">
        <f>+Posición!GH143</f>
        <v>0</v>
      </c>
      <c r="HQ26" s="218">
        <f>+Posición!GI143</f>
        <v>0</v>
      </c>
      <c r="HR26" s="218">
        <f>+Posición!GJ143</f>
        <v>0</v>
      </c>
      <c r="HS26" s="218">
        <f>+Posición!GK143</f>
        <v>0</v>
      </c>
      <c r="HT26" s="218">
        <f>+Posición!GL143</f>
        <v>0</v>
      </c>
      <c r="HU26" s="218">
        <f>+Posición!GM143</f>
        <v>0</v>
      </c>
      <c r="HV26" s="218">
        <f>+Posición!GN143</f>
        <v>0</v>
      </c>
      <c r="HW26" s="218">
        <f>+Posición!GO143</f>
        <v>0</v>
      </c>
      <c r="HX26" s="218">
        <f>+Posición!GP143</f>
        <v>0</v>
      </c>
      <c r="HY26" s="218">
        <f>+Posición!GQ143</f>
        <v>0</v>
      </c>
      <c r="HZ26" s="218">
        <f>+Posición!GR143</f>
        <v>0</v>
      </c>
      <c r="IA26" s="218">
        <f>+Posición!GS143</f>
        <v>0</v>
      </c>
      <c r="IB26" s="218">
        <f>+Posición!GT143</f>
        <v>0</v>
      </c>
      <c r="IC26" s="218">
        <f>+Posición!GU143</f>
        <v>0</v>
      </c>
      <c r="ID26" s="218">
        <f>+Posición!GV143</f>
        <v>0</v>
      </c>
      <c r="IE26" s="218">
        <f>+Posición!GW143</f>
        <v>0</v>
      </c>
      <c r="IF26" s="218">
        <f>+Posición!GX143</f>
        <v>0</v>
      </c>
      <c r="IG26" s="218">
        <f>+Posición!GY143</f>
        <v>0</v>
      </c>
      <c r="IH26" s="218">
        <f>+Posición!GZ143</f>
        <v>0</v>
      </c>
      <c r="II26" s="218">
        <f>+Posición!HA143</f>
        <v>0</v>
      </c>
      <c r="IJ26" s="218">
        <f>+Posición!HB143</f>
        <v>0</v>
      </c>
      <c r="IK26" s="218">
        <f>+Posición!HC143</f>
        <v>0</v>
      </c>
      <c r="IL26" s="218">
        <f>+Posición!HD143</f>
        <v>0</v>
      </c>
      <c r="IM26" s="218">
        <f>+Posición!HE143</f>
        <v>0</v>
      </c>
      <c r="IN26" s="218">
        <f>+Posición!HF143</f>
        <v>0</v>
      </c>
      <c r="IO26" s="218">
        <f>+Posición!HG143</f>
        <v>0</v>
      </c>
      <c r="IP26" s="218">
        <f>+Posición!HH143</f>
        <v>0</v>
      </c>
      <c r="IQ26" s="218">
        <f>+Posición!HI143</f>
        <v>0</v>
      </c>
      <c r="IR26" s="218">
        <f>+Posición!HJ143</f>
        <v>0</v>
      </c>
      <c r="IS26" s="218">
        <f>+Posición!HK143</f>
        <v>0</v>
      </c>
      <c r="IT26" s="218">
        <f>+Posición!HL143</f>
        <v>0</v>
      </c>
      <c r="IU26" s="218">
        <f>+Posición!HM143</f>
        <v>0</v>
      </c>
      <c r="IV26" s="218">
        <f>+Posición!HN143</f>
        <v>0</v>
      </c>
      <c r="IW26" s="218">
        <f>+Posición!HO143</f>
        <v>0</v>
      </c>
      <c r="IX26" s="218">
        <f>+Posición!HP143</f>
        <v>0</v>
      </c>
      <c r="IY26" s="218">
        <f>+Posición!HQ143</f>
        <v>0</v>
      </c>
      <c r="IZ26" s="218">
        <f>+Posición!HR143</f>
        <v>0</v>
      </c>
      <c r="JA26" s="218">
        <f>+Posición!HS143</f>
        <v>0</v>
      </c>
      <c r="JB26" s="218">
        <f>+Posición!HT143</f>
        <v>0</v>
      </c>
      <c r="JC26" s="218">
        <f>+Posición!HU143</f>
        <v>0</v>
      </c>
      <c r="JD26" s="218">
        <f>+Posición!HV143</f>
        <v>0</v>
      </c>
      <c r="JE26" s="218">
        <f>+Posición!HW143</f>
        <v>0</v>
      </c>
      <c r="JF26" s="218">
        <f>+Posición!HX143</f>
        <v>0</v>
      </c>
      <c r="JG26" s="218">
        <f>+Posición!HY143</f>
        <v>0</v>
      </c>
      <c r="JH26" s="218">
        <f>+Posición!HZ143</f>
        <v>0</v>
      </c>
      <c r="JI26" s="218">
        <f>+Posición!IA143</f>
        <v>0</v>
      </c>
      <c r="JJ26" s="218">
        <f>+Posición!IB143</f>
        <v>0</v>
      </c>
      <c r="JK26" s="218">
        <f>+Posición!IC143</f>
        <v>0</v>
      </c>
      <c r="JL26" s="218">
        <f>+Posición!ID143</f>
        <v>0</v>
      </c>
      <c r="JM26" s="218">
        <f>+Posición!IE143</f>
        <v>0</v>
      </c>
      <c r="JN26" s="218">
        <f>+Posición!IF143</f>
        <v>0</v>
      </c>
      <c r="JO26" s="218">
        <f>+Posición!IG143</f>
        <v>0</v>
      </c>
      <c r="JP26" s="218">
        <f>+Posición!IH143</f>
        <v>0</v>
      </c>
      <c r="JQ26" s="218">
        <f>+Posición!II143</f>
        <v>0</v>
      </c>
      <c r="JR26" s="218">
        <f>+Posición!IJ143</f>
        <v>0</v>
      </c>
      <c r="JS26" s="218">
        <f>+Posición!IK143</f>
        <v>0</v>
      </c>
      <c r="JT26" s="218">
        <f>+Posición!IL143</f>
        <v>0</v>
      </c>
      <c r="JU26" s="218">
        <f>+Posición!IM143</f>
        <v>0</v>
      </c>
      <c r="JV26" s="218">
        <f>+Posición!IN143</f>
        <v>0</v>
      </c>
      <c r="JW26" s="218">
        <f>+Posición!IO143</f>
        <v>0</v>
      </c>
      <c r="JX26" s="218">
        <f>+Posición!IP143</f>
        <v>0</v>
      </c>
      <c r="JY26" s="218">
        <f>+Posición!IQ143</f>
        <v>0</v>
      </c>
      <c r="JZ26" s="218">
        <f>+Posición!IR143</f>
        <v>0</v>
      </c>
      <c r="KA26" s="218">
        <f>+Posición!IS143</f>
        <v>0</v>
      </c>
      <c r="KB26" s="218">
        <f>+Posición!IT143</f>
        <v>0</v>
      </c>
      <c r="KC26" s="218">
        <f>+Posición!IU143</f>
        <v>0</v>
      </c>
      <c r="KD26" s="218">
        <f>+Posición!IV143</f>
        <v>0</v>
      </c>
      <c r="KE26" s="218">
        <f>+Posición!IW143</f>
        <v>0</v>
      </c>
      <c r="KF26" s="218">
        <f>+Posición!IX143</f>
        <v>0</v>
      </c>
      <c r="KG26" s="218">
        <f>+Posición!IY143</f>
        <v>0</v>
      </c>
      <c r="KH26" s="218">
        <f>+Posición!IZ143</f>
        <v>0</v>
      </c>
      <c r="KI26" s="218">
        <f>+Posición!JA143</f>
        <v>0</v>
      </c>
      <c r="KJ26" s="218">
        <f>+Posición!JB143</f>
        <v>0</v>
      </c>
      <c r="KK26" s="218">
        <f>+Posición!JC143</f>
        <v>0</v>
      </c>
      <c r="KL26" s="218">
        <f>+Posición!JD143</f>
        <v>0</v>
      </c>
      <c r="KM26" s="218">
        <f>+Posición!JE143</f>
        <v>0</v>
      </c>
      <c r="KN26" s="218">
        <f>+Posición!JF143</f>
        <v>0</v>
      </c>
      <c r="KO26" s="218">
        <f>+Posición!JG143</f>
        <v>0</v>
      </c>
      <c r="KP26" s="218">
        <f>+Posición!JH143</f>
        <v>0</v>
      </c>
      <c r="KQ26" s="218">
        <f>+Posición!JI143</f>
        <v>0</v>
      </c>
      <c r="KR26" s="218">
        <f>+Posición!JJ143</f>
        <v>0</v>
      </c>
      <c r="KS26" s="218">
        <f>+Posición!JK143</f>
        <v>0</v>
      </c>
      <c r="KT26" s="218">
        <f>+Posición!JL143</f>
        <v>0</v>
      </c>
      <c r="KU26" s="218">
        <f>+Posición!JM143</f>
        <v>0</v>
      </c>
      <c r="KV26" s="218">
        <f>+Posición!JN143</f>
        <v>0</v>
      </c>
      <c r="KW26" s="218">
        <f>+Posición!JO143</f>
        <v>0</v>
      </c>
      <c r="KX26" s="218">
        <f>+Posición!JP143</f>
        <v>0</v>
      </c>
      <c r="KY26" s="218">
        <f>+Posición!JQ143</f>
        <v>0</v>
      </c>
      <c r="KZ26" s="218">
        <f>+Posición!JR143</f>
        <v>0</v>
      </c>
      <c r="LA26" s="218">
        <f>+Posición!JS143</f>
        <v>0</v>
      </c>
      <c r="LB26" s="218">
        <f>+Posición!JT143</f>
        <v>0</v>
      </c>
      <c r="LC26" s="218">
        <f>+Posición!JU143</f>
        <v>0</v>
      </c>
      <c r="LD26" s="218">
        <f>+Posición!JV143</f>
        <v>0</v>
      </c>
      <c r="LE26" s="218">
        <f>+Posición!JW143</f>
        <v>0</v>
      </c>
      <c r="LF26" s="218">
        <f>+Posición!JX143</f>
        <v>0</v>
      </c>
      <c r="LG26" s="218">
        <f>+Posición!JY143</f>
        <v>0</v>
      </c>
      <c r="LH26" s="218">
        <f>+Posición!JZ143</f>
        <v>0</v>
      </c>
      <c r="LI26" s="218">
        <f>+Posición!KA143</f>
        <v>0</v>
      </c>
      <c r="LJ26" s="218">
        <f>+Posición!KB143</f>
        <v>0</v>
      </c>
      <c r="LK26" s="218">
        <f>+Posición!KC143</f>
        <v>0</v>
      </c>
      <c r="LL26" s="218">
        <f>+Posición!KD143</f>
        <v>0</v>
      </c>
      <c r="LM26" s="218">
        <f>+Posición!KE143</f>
        <v>0</v>
      </c>
      <c r="LN26" s="218">
        <f>+Posición!KF143</f>
        <v>0</v>
      </c>
      <c r="LO26" s="218">
        <f>+Posición!KG143</f>
        <v>0</v>
      </c>
      <c r="LP26" s="218">
        <f>+Posición!KH143</f>
        <v>0</v>
      </c>
      <c r="LQ26" s="218">
        <f>+Posición!KI143</f>
        <v>0</v>
      </c>
      <c r="LR26" s="218">
        <f>+Posición!KJ143</f>
        <v>0</v>
      </c>
      <c r="LS26" s="218">
        <f>+Posición!KK143</f>
        <v>0</v>
      </c>
      <c r="LT26" s="218">
        <f>+Posición!KL143</f>
        <v>0</v>
      </c>
      <c r="LU26" s="218">
        <f>+Posición!KM143</f>
        <v>0</v>
      </c>
      <c r="LV26" s="218">
        <f>+Posición!KN143</f>
        <v>0</v>
      </c>
      <c r="LW26" s="218">
        <f>+Posición!KO143</f>
        <v>0</v>
      </c>
      <c r="LX26" s="218">
        <f>+Posición!KP143</f>
        <v>0</v>
      </c>
      <c r="LY26" s="218">
        <f>+Posición!KQ143</f>
        <v>0</v>
      </c>
      <c r="LZ26" s="218">
        <f>+Posición!KR143</f>
        <v>0</v>
      </c>
      <c r="MA26" s="218">
        <f>+Posición!KS143</f>
        <v>0</v>
      </c>
      <c r="MB26" s="218">
        <f>+Posición!KT143</f>
        <v>0</v>
      </c>
      <c r="MC26" s="218">
        <f>+Posición!KU143</f>
        <v>0</v>
      </c>
      <c r="MD26" s="218">
        <f>+Posición!KV143</f>
        <v>0</v>
      </c>
      <c r="ME26" s="218">
        <f>+Posición!KW143</f>
        <v>0</v>
      </c>
      <c r="MF26" s="218">
        <f>+Posición!KX143</f>
        <v>0</v>
      </c>
      <c r="MG26" s="218">
        <f>+Posición!KY143</f>
        <v>0</v>
      </c>
      <c r="MH26" s="218">
        <f>+Posición!KZ143</f>
        <v>0</v>
      </c>
      <c r="MI26" s="218">
        <f>+Posición!LA143</f>
        <v>0</v>
      </c>
      <c r="MJ26" s="218">
        <f>+Posición!LB143</f>
        <v>0</v>
      </c>
      <c r="MK26" s="218">
        <f>+Posición!LC143</f>
        <v>0</v>
      </c>
      <c r="ML26" s="218">
        <f>+Posición!LD143</f>
        <v>0</v>
      </c>
      <c r="MM26" s="218">
        <f>+Posición!LE143</f>
        <v>0</v>
      </c>
      <c r="MN26" s="218">
        <f>+Posición!LF143</f>
        <v>0</v>
      </c>
      <c r="MO26" s="218">
        <f>+Posición!LG143</f>
        <v>0</v>
      </c>
      <c r="MP26" s="218">
        <f>+Posición!LH143</f>
        <v>0</v>
      </c>
      <c r="MQ26" s="218">
        <f>+Posición!LI143</f>
        <v>0</v>
      </c>
      <c r="MR26" s="218">
        <f>+Posición!LJ143</f>
        <v>0</v>
      </c>
      <c r="MS26" s="218">
        <f>+Posición!LK143</f>
        <v>0</v>
      </c>
      <c r="MT26" s="218">
        <f>+Posición!LL143</f>
        <v>0</v>
      </c>
      <c r="MU26" s="218">
        <f>+Posición!LM143</f>
        <v>0</v>
      </c>
      <c r="MV26" s="218">
        <f>+Posición!LN143</f>
        <v>0</v>
      </c>
      <c r="MW26" s="218">
        <f>+Posición!LO143</f>
        <v>0</v>
      </c>
      <c r="MX26" s="218">
        <f>+Posición!LP143</f>
        <v>0</v>
      </c>
      <c r="MY26" s="218">
        <f>+Posición!LQ143</f>
        <v>0</v>
      </c>
      <c r="MZ26" s="218">
        <f>+Posición!LR143</f>
        <v>0</v>
      </c>
      <c r="NA26" s="218">
        <f>+Posición!LS143</f>
        <v>0</v>
      </c>
      <c r="NB26" s="218">
        <f>+Posición!LT143</f>
        <v>0</v>
      </c>
      <c r="NC26" s="218">
        <f>+Posición!LU143</f>
        <v>0</v>
      </c>
      <c r="ND26" s="218">
        <f>+Posición!LV143</f>
        <v>0</v>
      </c>
      <c r="NE26" s="218">
        <f>+Posición!LW143</f>
        <v>0</v>
      </c>
      <c r="NF26" s="218">
        <f>+Posición!LX143</f>
        <v>0</v>
      </c>
    </row>
    <row r="27" spans="1:375">
      <c r="A27" s="176" t="s">
        <v>324</v>
      </c>
      <c r="B27" s="177" t="str">
        <f t="shared" si="267"/>
        <v>11030121</v>
      </c>
      <c r="C27" s="216" t="s">
        <v>368</v>
      </c>
      <c r="D27" s="217" t="s">
        <v>53</v>
      </c>
      <c r="E27" s="218">
        <v>0</v>
      </c>
      <c r="F27" s="218">
        <v>0</v>
      </c>
      <c r="G27" s="218">
        <v>0</v>
      </c>
      <c r="H27" s="218">
        <v>0</v>
      </c>
      <c r="I27" s="218">
        <v>0</v>
      </c>
      <c r="J27" s="218">
        <v>0</v>
      </c>
      <c r="K27" s="218">
        <v>0</v>
      </c>
      <c r="L27" s="218">
        <v>0</v>
      </c>
      <c r="M27" s="218">
        <v>0</v>
      </c>
      <c r="N27" s="218">
        <v>0</v>
      </c>
      <c r="O27" s="218">
        <v>0</v>
      </c>
      <c r="P27" s="218">
        <v>0</v>
      </c>
      <c r="Q27" s="218">
        <v>0</v>
      </c>
      <c r="R27" s="218">
        <v>0</v>
      </c>
      <c r="S27" s="218">
        <v>0</v>
      </c>
      <c r="T27" s="218">
        <v>0</v>
      </c>
      <c r="U27" s="218">
        <v>0</v>
      </c>
      <c r="V27" s="218">
        <v>0</v>
      </c>
      <c r="W27" s="218">
        <v>0</v>
      </c>
      <c r="X27" s="218">
        <v>0</v>
      </c>
      <c r="Y27" s="218">
        <v>0</v>
      </c>
      <c r="Z27" s="218">
        <v>0</v>
      </c>
      <c r="AA27" s="218">
        <v>0</v>
      </c>
      <c r="AB27" s="218">
        <v>0</v>
      </c>
      <c r="AC27" s="218">
        <v>0</v>
      </c>
      <c r="AD27" s="218">
        <v>0</v>
      </c>
      <c r="AE27" s="218">
        <v>0</v>
      </c>
      <c r="AF27" s="218">
        <v>0</v>
      </c>
      <c r="AG27" s="218">
        <v>0</v>
      </c>
      <c r="AH27" s="218">
        <v>0</v>
      </c>
      <c r="AI27" s="218">
        <v>0</v>
      </c>
      <c r="AJ27" s="218">
        <f>+Posición!B105</f>
        <v>0</v>
      </c>
      <c r="AK27" s="218">
        <f>+Posición!C105</f>
        <v>0</v>
      </c>
      <c r="AL27" s="218">
        <f>+Posición!D105</f>
        <v>0</v>
      </c>
      <c r="AM27" s="218">
        <f>+Posición!E105</f>
        <v>0</v>
      </c>
      <c r="AN27" s="218">
        <f>+Posición!F105</f>
        <v>0</v>
      </c>
      <c r="AO27" s="218">
        <f>+Posición!G105</f>
        <v>0</v>
      </c>
      <c r="AP27" s="218">
        <f>+Posición!H105</f>
        <v>0</v>
      </c>
      <c r="AQ27" s="218">
        <f>+Posición!I105</f>
        <v>0</v>
      </c>
      <c r="AR27" s="218">
        <f>+Posición!J105</f>
        <v>0</v>
      </c>
      <c r="AS27" s="218">
        <f>+Posición!K105</f>
        <v>0</v>
      </c>
      <c r="AT27" s="218">
        <f>+Posición!L105</f>
        <v>0</v>
      </c>
      <c r="AU27" s="218">
        <f>+Posición!M105</f>
        <v>0</v>
      </c>
      <c r="AV27" s="218">
        <f>+Posición!N105</f>
        <v>0</v>
      </c>
      <c r="AW27" s="218">
        <f>+Posición!O105</f>
        <v>0</v>
      </c>
      <c r="AX27" s="218">
        <f>+Posición!P105</f>
        <v>0</v>
      </c>
      <c r="AY27" s="218">
        <f>+Posición!Q105</f>
        <v>0</v>
      </c>
      <c r="AZ27" s="218">
        <f>+Posición!R105</f>
        <v>0</v>
      </c>
      <c r="BA27" s="218">
        <f>+Posición!S105</f>
        <v>0</v>
      </c>
      <c r="BB27" s="218">
        <f>+Posición!T105</f>
        <v>0</v>
      </c>
      <c r="BC27" s="218">
        <f>+Posición!U105</f>
        <v>0</v>
      </c>
      <c r="BD27" s="218">
        <f>+Posición!V105</f>
        <v>0</v>
      </c>
      <c r="BE27" s="218">
        <f>+Posición!W105</f>
        <v>0</v>
      </c>
      <c r="BF27" s="218">
        <f>+Posición!X105</f>
        <v>0</v>
      </c>
      <c r="BG27" s="218">
        <f>+Posición!Y105</f>
        <v>0</v>
      </c>
      <c r="BH27" s="218">
        <f>+Posición!Z105</f>
        <v>0</v>
      </c>
      <c r="BI27" s="218">
        <f>+Posición!AA105</f>
        <v>0</v>
      </c>
      <c r="BJ27" s="218">
        <f>+Posición!AB105</f>
        <v>0</v>
      </c>
      <c r="BK27" s="218">
        <f>+Posición!AC105</f>
        <v>0</v>
      </c>
      <c r="BL27" s="218">
        <f>+Posición!AD105</f>
        <v>0</v>
      </c>
      <c r="BM27" s="218">
        <f>+Posición!AE105</f>
        <v>0</v>
      </c>
      <c r="BN27" s="218">
        <f>+Posición!AF105</f>
        <v>0</v>
      </c>
      <c r="BO27" s="218">
        <f>+Posición!AG105</f>
        <v>0</v>
      </c>
      <c r="BP27" s="218">
        <f>+Posición!AH105</f>
        <v>0</v>
      </c>
      <c r="BQ27" s="218">
        <f>+Posición!AI105</f>
        <v>0</v>
      </c>
      <c r="BR27" s="218">
        <f>+Posición!AJ105</f>
        <v>0</v>
      </c>
      <c r="BS27" s="218">
        <f>+Posición!AK105</f>
        <v>0</v>
      </c>
      <c r="BT27" s="218">
        <f>+Posición!AL105</f>
        <v>0</v>
      </c>
      <c r="BU27" s="218">
        <f>+Posición!AM105</f>
        <v>0</v>
      </c>
      <c r="BV27" s="218">
        <f>+Posición!AN105</f>
        <v>0</v>
      </c>
      <c r="BW27" s="218">
        <f>+Posición!AO105</f>
        <v>0</v>
      </c>
      <c r="BX27" s="218">
        <f>+Posición!AP105</f>
        <v>0</v>
      </c>
      <c r="BY27" s="218">
        <f>+Posición!AQ105</f>
        <v>0</v>
      </c>
      <c r="BZ27" s="218">
        <f>+Posición!AR105</f>
        <v>0</v>
      </c>
      <c r="CA27" s="218">
        <f>+Posición!AS105</f>
        <v>0</v>
      </c>
      <c r="CB27" s="218">
        <f>+Posición!AT105</f>
        <v>0</v>
      </c>
      <c r="CC27" s="218">
        <f>+Posición!AU105</f>
        <v>0</v>
      </c>
      <c r="CD27" s="218">
        <f>+Posición!AV105</f>
        <v>0</v>
      </c>
      <c r="CE27" s="218">
        <f>+Posición!AW105</f>
        <v>0</v>
      </c>
      <c r="CF27" s="218">
        <f>+Posición!AX105</f>
        <v>0</v>
      </c>
      <c r="CG27" s="218">
        <f>+Posición!AY105</f>
        <v>0</v>
      </c>
      <c r="CH27" s="218">
        <f>+Posición!AZ105</f>
        <v>0</v>
      </c>
      <c r="CI27" s="218">
        <f>+Posición!BA105</f>
        <v>0</v>
      </c>
      <c r="CJ27" s="218">
        <f>+Posición!BB105</f>
        <v>0</v>
      </c>
      <c r="CK27" s="218">
        <f>+Posición!BC105</f>
        <v>0</v>
      </c>
      <c r="CL27" s="218">
        <f>+Posición!BD105</f>
        <v>0</v>
      </c>
      <c r="CM27" s="218">
        <f>+Posición!BE105</f>
        <v>0</v>
      </c>
      <c r="CN27" s="218">
        <f>+Posición!BF105</f>
        <v>0</v>
      </c>
      <c r="CO27" s="218">
        <f>+Posición!BG105</f>
        <v>0</v>
      </c>
      <c r="CP27" s="218">
        <f>+Posición!BH105</f>
        <v>0</v>
      </c>
      <c r="CQ27" s="218">
        <f>+Posición!BI105</f>
        <v>0</v>
      </c>
      <c r="CR27" s="218">
        <f>+Posición!BJ105</f>
        <v>0</v>
      </c>
      <c r="CS27" s="218">
        <f>+Posición!BK105</f>
        <v>0</v>
      </c>
      <c r="CT27" s="218">
        <f>+Posición!BL105</f>
        <v>0</v>
      </c>
      <c r="CU27" s="218">
        <f>+Posición!BM105</f>
        <v>0</v>
      </c>
      <c r="CV27" s="218">
        <f>+Posición!BN105</f>
        <v>0</v>
      </c>
      <c r="CW27" s="218">
        <f>+Posición!BO105</f>
        <v>0</v>
      </c>
      <c r="CX27" s="218">
        <f>+Posición!BP105</f>
        <v>0</v>
      </c>
      <c r="CY27" s="218">
        <f>+Posición!BQ105</f>
        <v>0</v>
      </c>
      <c r="CZ27" s="218">
        <f>+Posición!BR105</f>
        <v>0</v>
      </c>
      <c r="DA27" s="218">
        <f>+Posición!BS105</f>
        <v>0</v>
      </c>
      <c r="DB27" s="218">
        <f>+Posición!BT105</f>
        <v>0</v>
      </c>
      <c r="DC27" s="218">
        <f>+Posición!BU105</f>
        <v>0</v>
      </c>
      <c r="DD27" s="218">
        <f>+Posición!BV105</f>
        <v>0</v>
      </c>
      <c r="DE27" s="218">
        <f>+Posición!BW105</f>
        <v>0</v>
      </c>
      <c r="DF27" s="218">
        <f>+Posición!BX105</f>
        <v>0</v>
      </c>
      <c r="DG27" s="218">
        <f>+Posición!BY105</f>
        <v>0</v>
      </c>
      <c r="DH27" s="218">
        <f>+Posición!BZ105</f>
        <v>0</v>
      </c>
      <c r="DI27" s="218">
        <f>+Posición!CA105</f>
        <v>0</v>
      </c>
      <c r="DJ27" s="218">
        <f>+Posición!CB105</f>
        <v>0</v>
      </c>
      <c r="DK27" s="218">
        <f>+Posición!CC105</f>
        <v>0</v>
      </c>
      <c r="DL27" s="218">
        <f>+Posición!CD105</f>
        <v>0</v>
      </c>
      <c r="DM27" s="218">
        <f>+Posición!CE105</f>
        <v>0</v>
      </c>
      <c r="DN27" s="218">
        <f>+Posición!CF105</f>
        <v>0</v>
      </c>
      <c r="DO27" s="218">
        <f>+Posición!CG105</f>
        <v>0</v>
      </c>
      <c r="DP27" s="218">
        <f>+Posición!CH105</f>
        <v>0</v>
      </c>
      <c r="DQ27" s="218">
        <f>+Posición!CI105</f>
        <v>0</v>
      </c>
      <c r="DR27" s="218">
        <f>+Posición!CJ105</f>
        <v>0</v>
      </c>
      <c r="DS27" s="218">
        <f>+Posición!CK105</f>
        <v>0</v>
      </c>
      <c r="DT27" s="218">
        <f>+Posición!CL105</f>
        <v>0</v>
      </c>
      <c r="DU27" s="218">
        <f>+Posición!CM105</f>
        <v>0</v>
      </c>
      <c r="DV27" s="218">
        <f>+Posición!CN105</f>
        <v>0</v>
      </c>
      <c r="DW27" s="218">
        <f>+Posición!CO105</f>
        <v>0</v>
      </c>
      <c r="DX27" s="218">
        <f>+Posición!CP105</f>
        <v>0</v>
      </c>
      <c r="DY27" s="218">
        <f>+Posición!CQ105</f>
        <v>0</v>
      </c>
      <c r="DZ27" s="218">
        <f>+Posición!CR105</f>
        <v>0</v>
      </c>
      <c r="EA27" s="218">
        <f>+Posición!CS105</f>
        <v>0</v>
      </c>
      <c r="EB27" s="218">
        <f>+Posición!CT105</f>
        <v>0</v>
      </c>
      <c r="EC27" s="218">
        <f>+Posición!CU105</f>
        <v>0</v>
      </c>
      <c r="ED27" s="218">
        <f>+Posición!CV105</f>
        <v>0</v>
      </c>
      <c r="EE27" s="218">
        <f>+Posición!CW105</f>
        <v>0</v>
      </c>
      <c r="EF27" s="218">
        <f>+Posición!CX105</f>
        <v>0</v>
      </c>
      <c r="EG27" s="218">
        <f>+Posición!CY105</f>
        <v>0</v>
      </c>
      <c r="EH27" s="218">
        <f>+Posición!CZ105</f>
        <v>0</v>
      </c>
      <c r="EI27" s="218">
        <f>+Posición!DA105</f>
        <v>0</v>
      </c>
      <c r="EJ27" s="218">
        <f>+Posición!DB105</f>
        <v>0</v>
      </c>
      <c r="EK27" s="218">
        <f>+Posición!DC105</f>
        <v>0</v>
      </c>
      <c r="EL27" s="218">
        <f>+Posición!DD105</f>
        <v>0</v>
      </c>
      <c r="EM27" s="218">
        <f>+Posición!DE105</f>
        <v>0</v>
      </c>
      <c r="EN27" s="218">
        <f>+Posición!DF105</f>
        <v>0</v>
      </c>
      <c r="EO27" s="218">
        <f>+Posición!DG105</f>
        <v>0</v>
      </c>
      <c r="EP27" s="218">
        <f>+Posición!DH105</f>
        <v>0</v>
      </c>
      <c r="EQ27" s="218">
        <f>+Posición!DI105</f>
        <v>0</v>
      </c>
      <c r="ER27" s="218">
        <f>+Posición!DJ105</f>
        <v>0</v>
      </c>
      <c r="ES27" s="218">
        <f>+Posición!DK105</f>
        <v>0</v>
      </c>
      <c r="ET27" s="218">
        <f>+Posición!DL105</f>
        <v>0</v>
      </c>
      <c r="EU27" s="218">
        <f>+Posición!DM105</f>
        <v>0</v>
      </c>
      <c r="EV27" s="218">
        <f>+Posición!DN105</f>
        <v>0</v>
      </c>
      <c r="EW27" s="218">
        <f>+Posición!DO105</f>
        <v>0</v>
      </c>
      <c r="EX27" s="218">
        <f>+Posición!DP105</f>
        <v>0</v>
      </c>
      <c r="EY27" s="218">
        <f>+Posición!DQ105</f>
        <v>0</v>
      </c>
      <c r="EZ27" s="218">
        <f>+Posición!DR105</f>
        <v>0</v>
      </c>
      <c r="FA27" s="218">
        <f>+Posición!DS105</f>
        <v>0</v>
      </c>
      <c r="FB27" s="218">
        <f>+Posición!DT105</f>
        <v>0</v>
      </c>
      <c r="FC27" s="218">
        <f>+Posición!DU105</f>
        <v>0</v>
      </c>
      <c r="FD27" s="218">
        <f>+Posición!DV105</f>
        <v>0</v>
      </c>
      <c r="FE27" s="218">
        <f>+Posición!DW105</f>
        <v>0</v>
      </c>
      <c r="FF27" s="218">
        <f>+Posición!DX105</f>
        <v>0</v>
      </c>
      <c r="FG27" s="218">
        <f>+Posición!DY105</f>
        <v>0</v>
      </c>
      <c r="FH27" s="218">
        <f>+Posición!DZ105</f>
        <v>0</v>
      </c>
      <c r="FI27" s="218">
        <f>+Posición!EA105</f>
        <v>0</v>
      </c>
      <c r="FJ27" s="218">
        <f>+Posición!EB105</f>
        <v>0</v>
      </c>
      <c r="FK27" s="218">
        <f>+Posición!EC105</f>
        <v>0</v>
      </c>
      <c r="FL27" s="218">
        <f>+Posición!ED105</f>
        <v>0</v>
      </c>
      <c r="FM27" s="218">
        <f>+Posición!EE105</f>
        <v>0</v>
      </c>
      <c r="FN27" s="218">
        <f>+Posición!EF105</f>
        <v>0</v>
      </c>
      <c r="FO27" s="218">
        <f>+Posición!EG105</f>
        <v>0</v>
      </c>
      <c r="FP27" s="218">
        <f>+Posición!EH105</f>
        <v>0</v>
      </c>
      <c r="FQ27" s="218">
        <f>+Posición!EI105</f>
        <v>0</v>
      </c>
      <c r="FR27" s="218">
        <f>+Posición!EJ105</f>
        <v>0</v>
      </c>
      <c r="FS27" s="218">
        <f>+Posición!EK105</f>
        <v>0</v>
      </c>
      <c r="FT27" s="218">
        <f>+Posición!EL105</f>
        <v>0</v>
      </c>
      <c r="FU27" s="218">
        <f>+Posición!EM105</f>
        <v>0</v>
      </c>
      <c r="FV27" s="218">
        <f>+Posición!EN105</f>
        <v>0</v>
      </c>
      <c r="FW27" s="218">
        <f>+Posición!EO105</f>
        <v>0</v>
      </c>
      <c r="FX27" s="218">
        <f>+Posición!EP105</f>
        <v>0</v>
      </c>
      <c r="FY27" s="218">
        <f>+Posición!EQ105</f>
        <v>0</v>
      </c>
      <c r="FZ27" s="218">
        <f>+Posición!ER105</f>
        <v>0</v>
      </c>
      <c r="GA27" s="218">
        <f>+Posición!ES105</f>
        <v>0</v>
      </c>
      <c r="GB27" s="218">
        <f>+Posición!ET105</f>
        <v>0</v>
      </c>
      <c r="GC27" s="218">
        <f>+Posición!EU105</f>
        <v>0</v>
      </c>
      <c r="GD27" s="218">
        <f>+Posición!EV105</f>
        <v>0</v>
      </c>
      <c r="GE27" s="218">
        <f>+Posición!EW105</f>
        <v>0</v>
      </c>
      <c r="GF27" s="218">
        <f>+Posición!EX105</f>
        <v>0</v>
      </c>
      <c r="GG27" s="218">
        <f>+Posición!EY105</f>
        <v>0</v>
      </c>
      <c r="GH27" s="218">
        <f>+Posición!EZ105</f>
        <v>0</v>
      </c>
      <c r="GI27" s="218">
        <f>+Posición!FA105</f>
        <v>0</v>
      </c>
      <c r="GJ27" s="218">
        <f>+Posición!FB105</f>
        <v>0</v>
      </c>
      <c r="GK27" s="218">
        <f>+Posición!FC105</f>
        <v>0</v>
      </c>
      <c r="GL27" s="218">
        <f>+Posición!FD105</f>
        <v>0</v>
      </c>
      <c r="GM27" s="218">
        <f>+Posición!FE105</f>
        <v>0</v>
      </c>
      <c r="GN27" s="218">
        <f>+Posición!FF105</f>
        <v>0</v>
      </c>
      <c r="GO27" s="218">
        <f>+Posición!FG105</f>
        <v>0</v>
      </c>
      <c r="GP27" s="218">
        <f>+Posición!FH105</f>
        <v>0</v>
      </c>
      <c r="GQ27" s="218">
        <f>+Posición!FI105</f>
        <v>0</v>
      </c>
      <c r="GR27" s="218">
        <f>+Posición!FJ105</f>
        <v>0</v>
      </c>
      <c r="GS27" s="218">
        <f>+Posición!FK105</f>
        <v>0</v>
      </c>
      <c r="GT27" s="218">
        <f>+Posición!FL105</f>
        <v>0</v>
      </c>
      <c r="GU27" s="218">
        <f>+Posición!FM105</f>
        <v>0</v>
      </c>
      <c r="GV27" s="218">
        <f>+Posición!FN105</f>
        <v>0</v>
      </c>
      <c r="GW27" s="218">
        <f>+Posición!FO105</f>
        <v>0</v>
      </c>
      <c r="GX27" s="218">
        <f>+Posición!FP105</f>
        <v>0</v>
      </c>
      <c r="GY27" s="218">
        <f>+Posición!FQ105</f>
        <v>0</v>
      </c>
      <c r="GZ27" s="218">
        <f>+Posición!FR105</f>
        <v>0</v>
      </c>
      <c r="HA27" s="218">
        <f>+Posición!FS105</f>
        <v>0</v>
      </c>
      <c r="HB27" s="218">
        <f>+Posición!FT105</f>
        <v>0</v>
      </c>
      <c r="HC27" s="218">
        <f>+Posición!FU105</f>
        <v>0</v>
      </c>
      <c r="HD27" s="218">
        <f>+Posición!FV105</f>
        <v>0</v>
      </c>
      <c r="HE27" s="218">
        <f>+Posición!FW105</f>
        <v>0</v>
      </c>
      <c r="HF27" s="218">
        <f>+Posición!FX105</f>
        <v>0</v>
      </c>
      <c r="HG27" s="218">
        <f>+Posición!FY105</f>
        <v>0</v>
      </c>
      <c r="HH27" s="218">
        <f>+Posición!FZ105</f>
        <v>0</v>
      </c>
      <c r="HI27" s="218">
        <f>+Posición!GA105</f>
        <v>0</v>
      </c>
      <c r="HJ27" s="218">
        <f>+Posición!GB105</f>
        <v>0</v>
      </c>
      <c r="HK27" s="218">
        <f>+Posición!GC105</f>
        <v>0</v>
      </c>
      <c r="HL27" s="218">
        <f>+Posición!GD105</f>
        <v>0</v>
      </c>
      <c r="HM27" s="218">
        <f>+Posición!GE105</f>
        <v>0</v>
      </c>
      <c r="HN27" s="218">
        <f>+Posición!GF105</f>
        <v>0</v>
      </c>
      <c r="HO27" s="218">
        <f>+Posición!GG105</f>
        <v>0</v>
      </c>
      <c r="HP27" s="218">
        <f>+Posición!GH105</f>
        <v>0</v>
      </c>
      <c r="HQ27" s="218">
        <f>+Posición!GI105</f>
        <v>0</v>
      </c>
      <c r="HR27" s="218">
        <f>+Posición!GJ105</f>
        <v>0</v>
      </c>
      <c r="HS27" s="218">
        <f>+Posición!GK105</f>
        <v>0</v>
      </c>
      <c r="HT27" s="218">
        <f>+Posición!GL105</f>
        <v>0</v>
      </c>
      <c r="HU27" s="218">
        <f>+Posición!GM105</f>
        <v>0</v>
      </c>
      <c r="HV27" s="218">
        <f>+Posición!GN105</f>
        <v>0</v>
      </c>
      <c r="HW27" s="218">
        <f>+Posición!GO105</f>
        <v>0</v>
      </c>
      <c r="HX27" s="218">
        <f>+Posición!GP105</f>
        <v>0</v>
      </c>
      <c r="HY27" s="218">
        <f>+Posición!GQ105</f>
        <v>0</v>
      </c>
      <c r="HZ27" s="218">
        <f>+Posición!GR105</f>
        <v>0</v>
      </c>
      <c r="IA27" s="218">
        <f>+Posición!GS105</f>
        <v>0</v>
      </c>
      <c r="IB27" s="218">
        <f>+Posición!GT105</f>
        <v>0</v>
      </c>
      <c r="IC27" s="218">
        <f>+Posición!GU105</f>
        <v>0</v>
      </c>
      <c r="ID27" s="218">
        <f>+Posición!GV105</f>
        <v>0</v>
      </c>
      <c r="IE27" s="218">
        <f>+Posición!GW105</f>
        <v>0</v>
      </c>
      <c r="IF27" s="218">
        <f>+Posición!GX105</f>
        <v>0</v>
      </c>
      <c r="IG27" s="218">
        <f>+Posición!GY105</f>
        <v>0</v>
      </c>
      <c r="IH27" s="218">
        <f>+Posición!GZ105</f>
        <v>0</v>
      </c>
      <c r="II27" s="218">
        <f>+Posición!HA105</f>
        <v>0</v>
      </c>
      <c r="IJ27" s="218">
        <f>+Posición!HB105</f>
        <v>0</v>
      </c>
      <c r="IK27" s="218">
        <f>+Posición!HC105</f>
        <v>0</v>
      </c>
      <c r="IL27" s="218">
        <f>+Posición!HD105</f>
        <v>0</v>
      </c>
      <c r="IM27" s="218">
        <f>+Posición!HE105</f>
        <v>0</v>
      </c>
      <c r="IN27" s="218">
        <f>+Posición!HF105</f>
        <v>0</v>
      </c>
      <c r="IO27" s="218">
        <f>+Posición!HG105</f>
        <v>0</v>
      </c>
      <c r="IP27" s="218">
        <f>+Posición!HH105</f>
        <v>0</v>
      </c>
      <c r="IQ27" s="218">
        <f>+Posición!HI105</f>
        <v>0</v>
      </c>
      <c r="IR27" s="218">
        <f>+Posición!HJ105</f>
        <v>0</v>
      </c>
      <c r="IS27" s="218">
        <f>+Posición!HK105</f>
        <v>0</v>
      </c>
      <c r="IT27" s="218">
        <f>+Posición!HL105</f>
        <v>0</v>
      </c>
      <c r="IU27" s="218">
        <f>+Posición!HM105</f>
        <v>0</v>
      </c>
      <c r="IV27" s="218">
        <f>+Posición!HN105</f>
        <v>0</v>
      </c>
      <c r="IW27" s="218">
        <f>+Posición!HO105</f>
        <v>0</v>
      </c>
      <c r="IX27" s="218">
        <f>+Posición!HP105</f>
        <v>0</v>
      </c>
      <c r="IY27" s="218">
        <f>+Posición!HQ105</f>
        <v>0</v>
      </c>
      <c r="IZ27" s="218">
        <f>+Posición!HR105</f>
        <v>0</v>
      </c>
      <c r="JA27" s="218">
        <f>+Posición!HS105</f>
        <v>0</v>
      </c>
      <c r="JB27" s="218">
        <f>+Posición!HT105</f>
        <v>0</v>
      </c>
      <c r="JC27" s="218">
        <f>+Posición!HU105</f>
        <v>0</v>
      </c>
      <c r="JD27" s="218">
        <f>+Posición!HV105</f>
        <v>0</v>
      </c>
      <c r="JE27" s="218">
        <f>+Posición!HW105</f>
        <v>0</v>
      </c>
      <c r="JF27" s="218">
        <f>+Posición!HX105</f>
        <v>0</v>
      </c>
      <c r="JG27" s="218">
        <f>+Posición!HY105</f>
        <v>0</v>
      </c>
      <c r="JH27" s="218">
        <f>+Posición!HZ105</f>
        <v>0</v>
      </c>
      <c r="JI27" s="218">
        <f>+Posición!IA105</f>
        <v>0</v>
      </c>
      <c r="JJ27" s="218">
        <f>+Posición!IB105</f>
        <v>0</v>
      </c>
      <c r="JK27" s="218">
        <f>+Posición!IC105</f>
        <v>0</v>
      </c>
      <c r="JL27" s="218">
        <f>+Posición!ID105</f>
        <v>0</v>
      </c>
      <c r="JM27" s="218">
        <f>+Posición!IE105</f>
        <v>0</v>
      </c>
      <c r="JN27" s="218">
        <f>+Posición!IF105</f>
        <v>0</v>
      </c>
      <c r="JO27" s="218">
        <f>+Posición!IG105</f>
        <v>0</v>
      </c>
      <c r="JP27" s="218">
        <f>+Posición!IH105</f>
        <v>0</v>
      </c>
      <c r="JQ27" s="218">
        <f>+Posición!II105</f>
        <v>0</v>
      </c>
      <c r="JR27" s="218">
        <f>+Posición!IJ105</f>
        <v>0</v>
      </c>
      <c r="JS27" s="218">
        <f>+Posición!IK105</f>
        <v>0</v>
      </c>
      <c r="JT27" s="218">
        <f>+Posición!IL105</f>
        <v>0</v>
      </c>
      <c r="JU27" s="218">
        <f>+Posición!IM105</f>
        <v>0</v>
      </c>
      <c r="JV27" s="218">
        <f>+Posición!IN105</f>
        <v>0</v>
      </c>
      <c r="JW27" s="218">
        <f>+Posición!IO105</f>
        <v>0</v>
      </c>
      <c r="JX27" s="218">
        <f>+Posición!IP105</f>
        <v>0</v>
      </c>
      <c r="JY27" s="218">
        <f>+Posición!IQ105</f>
        <v>0</v>
      </c>
      <c r="JZ27" s="218">
        <f>+Posición!IR105</f>
        <v>0</v>
      </c>
      <c r="KA27" s="218">
        <f>+Posición!IS105</f>
        <v>0</v>
      </c>
      <c r="KB27" s="218">
        <f>+Posición!IT105</f>
        <v>0</v>
      </c>
      <c r="KC27" s="218">
        <f>+Posición!IU105</f>
        <v>0</v>
      </c>
      <c r="KD27" s="218">
        <f>+Posición!IV105</f>
        <v>0</v>
      </c>
      <c r="KE27" s="218">
        <f>+Posición!IW105</f>
        <v>0</v>
      </c>
      <c r="KF27" s="218">
        <f>+Posición!IX105</f>
        <v>0</v>
      </c>
      <c r="KG27" s="218">
        <f>+Posición!IY105</f>
        <v>0</v>
      </c>
      <c r="KH27" s="218">
        <f>+Posición!IZ105</f>
        <v>0</v>
      </c>
      <c r="KI27" s="218">
        <f>+Posición!JA105</f>
        <v>0</v>
      </c>
      <c r="KJ27" s="218">
        <f>+Posición!JB105</f>
        <v>0</v>
      </c>
      <c r="KK27" s="218">
        <f>+Posición!JC105</f>
        <v>0</v>
      </c>
      <c r="KL27" s="218">
        <f>+Posición!JD105</f>
        <v>0</v>
      </c>
      <c r="KM27" s="218">
        <f>+Posición!JE105</f>
        <v>0</v>
      </c>
      <c r="KN27" s="218">
        <f>+Posición!JF105</f>
        <v>0</v>
      </c>
      <c r="KO27" s="218">
        <f>+Posición!JG105</f>
        <v>0</v>
      </c>
      <c r="KP27" s="218">
        <f>+Posición!JH105</f>
        <v>0</v>
      </c>
      <c r="KQ27" s="218">
        <f>+Posición!JI105</f>
        <v>0</v>
      </c>
      <c r="KR27" s="218">
        <f>+Posición!JJ105</f>
        <v>0</v>
      </c>
      <c r="KS27" s="218">
        <f>+Posición!JK105</f>
        <v>0</v>
      </c>
      <c r="KT27" s="218">
        <f>+Posición!JL105</f>
        <v>0</v>
      </c>
      <c r="KU27" s="218">
        <f>+Posición!JM105</f>
        <v>0</v>
      </c>
      <c r="KV27" s="218">
        <f>+Posición!JN105</f>
        <v>0</v>
      </c>
      <c r="KW27" s="218">
        <f>+Posición!JO105</f>
        <v>0</v>
      </c>
      <c r="KX27" s="218">
        <f>+Posición!JP105</f>
        <v>0</v>
      </c>
      <c r="KY27" s="218">
        <f>+Posición!JQ105</f>
        <v>0</v>
      </c>
      <c r="KZ27" s="218">
        <f>+Posición!JR105</f>
        <v>0</v>
      </c>
      <c r="LA27" s="218">
        <f>+Posición!JS105</f>
        <v>0</v>
      </c>
      <c r="LB27" s="218">
        <f>+Posición!JT105</f>
        <v>0</v>
      </c>
      <c r="LC27" s="218">
        <f>+Posición!JU105</f>
        <v>0</v>
      </c>
      <c r="LD27" s="218">
        <f>+Posición!JV105</f>
        <v>0</v>
      </c>
      <c r="LE27" s="218">
        <f>+Posición!JW105</f>
        <v>0</v>
      </c>
      <c r="LF27" s="218">
        <f>+Posición!JX105</f>
        <v>0</v>
      </c>
      <c r="LG27" s="218">
        <f>+Posición!JY105</f>
        <v>0</v>
      </c>
      <c r="LH27" s="218">
        <f>+Posición!JZ105</f>
        <v>0</v>
      </c>
      <c r="LI27" s="218">
        <f>+Posición!KA105</f>
        <v>0</v>
      </c>
      <c r="LJ27" s="218">
        <f>+Posición!KB105</f>
        <v>0</v>
      </c>
      <c r="LK27" s="218">
        <f>+Posición!KC105</f>
        <v>0</v>
      </c>
      <c r="LL27" s="218">
        <f>+Posición!KD105</f>
        <v>0</v>
      </c>
      <c r="LM27" s="218">
        <f>+Posición!KE105</f>
        <v>0</v>
      </c>
      <c r="LN27" s="218">
        <f>+Posición!KF105</f>
        <v>0</v>
      </c>
      <c r="LO27" s="218">
        <f>+Posición!KG105</f>
        <v>0</v>
      </c>
      <c r="LP27" s="218">
        <f>+Posición!KH105</f>
        <v>0</v>
      </c>
      <c r="LQ27" s="218">
        <f>+Posición!KI105</f>
        <v>0</v>
      </c>
      <c r="LR27" s="218">
        <f>+Posición!KJ105</f>
        <v>0</v>
      </c>
      <c r="LS27" s="218">
        <f>+Posición!KK105</f>
        <v>0</v>
      </c>
      <c r="LT27" s="218">
        <f>+Posición!KL105</f>
        <v>0</v>
      </c>
      <c r="LU27" s="218">
        <f>+Posición!KM105</f>
        <v>0</v>
      </c>
      <c r="LV27" s="218">
        <f>+Posición!KN105</f>
        <v>0</v>
      </c>
      <c r="LW27" s="218">
        <f>+Posición!KO105</f>
        <v>0</v>
      </c>
      <c r="LX27" s="218">
        <f>+Posición!KP105</f>
        <v>0</v>
      </c>
      <c r="LY27" s="218">
        <f>+Posición!KQ105</f>
        <v>0</v>
      </c>
      <c r="LZ27" s="218">
        <f>+Posición!KR105</f>
        <v>0</v>
      </c>
      <c r="MA27" s="218">
        <f>+Posición!KS105</f>
        <v>0</v>
      </c>
      <c r="MB27" s="218">
        <f>+Posición!KT105</f>
        <v>0</v>
      </c>
      <c r="MC27" s="218">
        <f>+Posición!KU105</f>
        <v>0</v>
      </c>
      <c r="MD27" s="218">
        <f>+Posición!KV105</f>
        <v>0</v>
      </c>
      <c r="ME27" s="218">
        <f>+Posición!KW105</f>
        <v>0</v>
      </c>
      <c r="MF27" s="218">
        <f>+Posición!KX105</f>
        <v>0</v>
      </c>
      <c r="MG27" s="218">
        <f>+Posición!KY105</f>
        <v>0</v>
      </c>
      <c r="MH27" s="218">
        <f>+Posición!KZ105</f>
        <v>0</v>
      </c>
      <c r="MI27" s="218">
        <f>+Posición!LA105</f>
        <v>0</v>
      </c>
      <c r="MJ27" s="218">
        <f>+Posición!LB105</f>
        <v>0</v>
      </c>
      <c r="MK27" s="218">
        <f>+Posición!LC105</f>
        <v>0</v>
      </c>
      <c r="ML27" s="218">
        <f>+Posición!LD105</f>
        <v>0</v>
      </c>
      <c r="MM27" s="218">
        <f>+Posición!LE105</f>
        <v>0</v>
      </c>
      <c r="MN27" s="218">
        <f>+Posición!LF105</f>
        <v>0</v>
      </c>
      <c r="MO27" s="218">
        <f>+Posición!LG105</f>
        <v>0</v>
      </c>
      <c r="MP27" s="218">
        <f>+Posición!LH105</f>
        <v>0</v>
      </c>
      <c r="MQ27" s="218">
        <f>+Posición!LI105</f>
        <v>0</v>
      </c>
      <c r="MR27" s="218">
        <f>+Posición!LJ105</f>
        <v>0</v>
      </c>
      <c r="MS27" s="218">
        <f>+Posición!LK105</f>
        <v>0</v>
      </c>
      <c r="MT27" s="218">
        <f>+Posición!LL105</f>
        <v>0</v>
      </c>
      <c r="MU27" s="218">
        <f>+Posición!LM105</f>
        <v>0</v>
      </c>
      <c r="MV27" s="218">
        <f>+Posición!LN105</f>
        <v>0</v>
      </c>
      <c r="MW27" s="218">
        <f>+Posición!LO105</f>
        <v>0</v>
      </c>
      <c r="MX27" s="218">
        <f>+Posición!LP105</f>
        <v>0</v>
      </c>
      <c r="MY27" s="218">
        <f>+Posición!LQ105</f>
        <v>0</v>
      </c>
      <c r="MZ27" s="218">
        <f>+Posición!LR105</f>
        <v>0</v>
      </c>
      <c r="NA27" s="218">
        <f>+Posición!LS105</f>
        <v>0</v>
      </c>
      <c r="NB27" s="218">
        <f>+Posición!LT105</f>
        <v>0</v>
      </c>
      <c r="NC27" s="218">
        <f>+Posición!LU105</f>
        <v>0</v>
      </c>
      <c r="ND27" s="218">
        <f>+Posición!LV105</f>
        <v>0</v>
      </c>
      <c r="NE27" s="218">
        <f>+Posición!LW105</f>
        <v>0</v>
      </c>
      <c r="NF27" s="218">
        <f>+Posición!LX105</f>
        <v>0</v>
      </c>
    </row>
    <row r="28" spans="1:375">
      <c r="A28" s="176" t="s">
        <v>299</v>
      </c>
      <c r="B28" s="177" t="str">
        <f t="shared" si="267"/>
        <v>11030121</v>
      </c>
      <c r="C28" s="216" t="s">
        <v>288</v>
      </c>
      <c r="D28" s="217" t="s">
        <v>53</v>
      </c>
      <c r="E28" s="218">
        <v>0</v>
      </c>
      <c r="F28" s="218">
        <v>0</v>
      </c>
      <c r="G28" s="218">
        <v>0</v>
      </c>
      <c r="H28" s="218">
        <v>0</v>
      </c>
      <c r="I28" s="218">
        <v>0</v>
      </c>
      <c r="J28" s="218">
        <v>0</v>
      </c>
      <c r="K28" s="218">
        <v>0</v>
      </c>
      <c r="L28" s="218">
        <v>0</v>
      </c>
      <c r="M28" s="218">
        <v>0</v>
      </c>
      <c r="N28" s="218">
        <v>0</v>
      </c>
      <c r="O28" s="218">
        <v>0</v>
      </c>
      <c r="P28" s="218">
        <v>0</v>
      </c>
      <c r="Q28" s="218">
        <v>0</v>
      </c>
      <c r="R28" s="218">
        <v>0</v>
      </c>
      <c r="S28" s="218">
        <v>0</v>
      </c>
      <c r="T28" s="218">
        <v>0</v>
      </c>
      <c r="U28" s="218">
        <v>0</v>
      </c>
      <c r="V28" s="218">
        <v>0</v>
      </c>
      <c r="W28" s="218">
        <v>0</v>
      </c>
      <c r="X28" s="218">
        <v>0</v>
      </c>
      <c r="Y28" s="218">
        <v>0</v>
      </c>
      <c r="Z28" s="218">
        <v>0</v>
      </c>
      <c r="AA28" s="218">
        <v>0</v>
      </c>
      <c r="AB28" s="218">
        <v>0</v>
      </c>
      <c r="AC28" s="218">
        <v>0</v>
      </c>
      <c r="AD28" s="218">
        <v>0</v>
      </c>
      <c r="AE28" s="218">
        <v>0</v>
      </c>
      <c r="AF28" s="218">
        <v>0</v>
      </c>
      <c r="AG28" s="218">
        <v>0</v>
      </c>
      <c r="AH28" s="218">
        <v>0</v>
      </c>
      <c r="AI28" s="218">
        <v>0</v>
      </c>
      <c r="AJ28" s="218">
        <f>+Posición!$B$109+Posición!$B$118+Posición!$B$127+Posición!$B$136</f>
        <v>0</v>
      </c>
      <c r="AK28" s="218">
        <f>+Posición!$B$109+Posición!$B$118+Posición!$B$127+Posición!$B$136</f>
        <v>0</v>
      </c>
      <c r="AL28" s="218">
        <f>+Posición!$B$109+Posición!$B$118+Posición!$B$127+Posición!$B$136</f>
        <v>0</v>
      </c>
      <c r="AM28" s="218">
        <f>+Posición!$B$109+Posición!$B$118+Posición!$B$127+Posición!$B$136</f>
        <v>0</v>
      </c>
      <c r="AN28" s="218">
        <f>+Posición!$B$109+Posición!$B$118+Posición!$B$127+Posición!$B$136</f>
        <v>0</v>
      </c>
      <c r="AO28" s="218">
        <f>+Posición!$B$109+Posición!$B$118+Posición!$B$127+Posición!$B$136</f>
        <v>0</v>
      </c>
      <c r="AP28" s="218">
        <f>+Posición!$B$109+Posición!$B$118+Posición!$B$127+Posición!$B$136</f>
        <v>0</v>
      </c>
      <c r="AQ28" s="218">
        <f>+Posición!$B$109+Posición!$B$118+Posición!$B$127+Posición!$B$136</f>
        <v>0</v>
      </c>
      <c r="AR28" s="218">
        <f>+Posición!$B$109+Posición!$B$118+Posición!$B$127+Posición!$B$136</f>
        <v>0</v>
      </c>
      <c r="AS28" s="218">
        <f>+Posición!$B$109+Posición!$B$118+Posición!$B$127+Posición!$B$136</f>
        <v>0</v>
      </c>
      <c r="AT28" s="218">
        <f>+Posición!$B$109+Posición!$B$118+Posición!$B$127+Posición!$B$136</f>
        <v>0</v>
      </c>
      <c r="AU28" s="218">
        <f>+Posición!$B$109+Posición!$B$118+Posición!$B$127+Posición!$B$136</f>
        <v>0</v>
      </c>
      <c r="AV28" s="218">
        <f>+Posición!$B$109+Posición!$B$118+Posición!$B$127+Posición!$B$136</f>
        <v>0</v>
      </c>
      <c r="AW28" s="218">
        <f>+Posición!$B$109+Posición!$B$118+Posición!$B$127+Posición!$B$136</f>
        <v>0</v>
      </c>
      <c r="AX28" s="218">
        <f>+Posición!$B$109+Posición!$B$118+Posición!$B$127+Posición!$B$136</f>
        <v>0</v>
      </c>
      <c r="AY28" s="218">
        <f>+Posición!$B$109+Posición!$B$118+Posición!$B$127+Posición!$B$136</f>
        <v>0</v>
      </c>
      <c r="AZ28" s="218">
        <f>+Posición!$B$109+Posición!$B$118+Posición!$B$127+Posición!$B$136</f>
        <v>0</v>
      </c>
      <c r="BA28" s="218">
        <f>+Posición!$B$109+Posición!$B$118+Posición!$B$127+Posición!$B$136</f>
        <v>0</v>
      </c>
      <c r="BB28" s="218">
        <f>+Posición!$B$109+Posición!$B$118+Posición!$B$127+Posición!$B$136</f>
        <v>0</v>
      </c>
      <c r="BC28" s="218">
        <f>+Posición!$B$109+Posición!$B$118+Posición!$B$127+Posición!$B$136</f>
        <v>0</v>
      </c>
      <c r="BD28" s="218">
        <f>+Posición!$B$109+Posición!$B$118+Posición!$B$127+Posición!$B$136</f>
        <v>0</v>
      </c>
      <c r="BE28" s="218">
        <f>+Posición!$B$109+Posición!$B$118+Posición!$B$127+Posición!$B$136</f>
        <v>0</v>
      </c>
      <c r="BF28" s="218">
        <f>+Posición!$B$109+Posición!$B$118+Posición!$B$127+Posición!$B$136</f>
        <v>0</v>
      </c>
      <c r="BG28" s="218">
        <f>+Posición!$B$109+Posición!$B$118+Posición!$B$127+Posición!$B$136</f>
        <v>0</v>
      </c>
      <c r="BH28" s="218">
        <f>+Posición!$B$109+Posición!$B$118+Posición!$B$127+Posición!$B$136</f>
        <v>0</v>
      </c>
      <c r="BI28" s="218">
        <f>+Posición!$B$109+Posición!$B$118+Posición!$B$127+Posición!$B$136</f>
        <v>0</v>
      </c>
      <c r="BJ28" s="218">
        <f>+Posición!$B$109+Posición!$B$118+Posición!$B$127+Posición!$B$136</f>
        <v>0</v>
      </c>
      <c r="BK28" s="218">
        <f>+Posición!$B$109+Posición!$B$118+Posición!$B$127+Posición!$B$136</f>
        <v>0</v>
      </c>
      <c r="BL28" s="218">
        <f>+Posición!$B$109+Posición!$B$118+Posición!$B$127+Posición!$B$136</f>
        <v>0</v>
      </c>
      <c r="BM28" s="218">
        <f>+Posición!$B$109+Posición!$B$118+Posición!$B$127+Posición!$B$136</f>
        <v>0</v>
      </c>
      <c r="BN28" s="218">
        <f>+Posición!$B$109+Posición!$B$118+Posición!$B$127+Posición!$B$136</f>
        <v>0</v>
      </c>
      <c r="BO28" s="218">
        <f>+Posición!$B$109+Posición!$B$118+Posición!$B$127+Posición!$B$136</f>
        <v>0</v>
      </c>
      <c r="BP28" s="218">
        <f>+Posición!$B$109+Posición!$B$118+Posición!$B$127+Posición!$B$136</f>
        <v>0</v>
      </c>
      <c r="BQ28" s="218">
        <f>+Posición!$B$109+Posición!$B$118+Posición!$B$127+Posición!$B$136</f>
        <v>0</v>
      </c>
      <c r="BR28" s="218">
        <f>+Posición!$B$109+Posición!$B$118+Posición!$B$127+Posición!$B$136</f>
        <v>0</v>
      </c>
      <c r="BS28" s="218">
        <f>+Posición!$B$109+Posición!$B$118+Posición!$B$127+Posición!$B$136</f>
        <v>0</v>
      </c>
      <c r="BT28" s="218">
        <f>+Posición!$B$109+Posición!$B$118+Posición!$B$127+Posición!$B$136</f>
        <v>0</v>
      </c>
      <c r="BU28" s="218">
        <f>+Posición!$B$109+Posición!$B$118+Posición!$B$127+Posición!$B$136</f>
        <v>0</v>
      </c>
      <c r="BV28" s="218">
        <f>+Posición!$B$109+Posición!$B$118+Posición!$B$127+Posición!$B$136</f>
        <v>0</v>
      </c>
      <c r="BW28" s="218">
        <f>+Posición!$B$109+Posición!$B$118+Posición!$B$127+Posición!$B$136</f>
        <v>0</v>
      </c>
      <c r="BX28" s="218">
        <f>+Posición!$B$109+Posición!$B$118+Posición!$B$127+Posición!$B$136</f>
        <v>0</v>
      </c>
      <c r="BY28" s="218">
        <f>+Posición!$B$109+Posición!$B$118+Posición!$B$127+Posición!$B$136</f>
        <v>0</v>
      </c>
      <c r="BZ28" s="218">
        <f>+Posición!$B$109+Posición!$B$118+Posición!$B$127+Posición!$B$136</f>
        <v>0</v>
      </c>
      <c r="CA28" s="218">
        <f>+Posición!$B$109+Posición!$B$118+Posición!$B$127+Posición!$B$136</f>
        <v>0</v>
      </c>
      <c r="CB28" s="218">
        <f>+Posición!$B$109+Posición!$B$118+Posición!$B$127+Posición!$B$136</f>
        <v>0</v>
      </c>
      <c r="CC28" s="218">
        <f>+Posición!$B$109+Posición!$B$118+Posición!$B$127+Posición!$B$136</f>
        <v>0</v>
      </c>
      <c r="CD28" s="218">
        <f>+Posición!$B$109+Posición!$B$118+Posición!$B$127+Posición!$B$136</f>
        <v>0</v>
      </c>
      <c r="CE28" s="218">
        <f>+Posición!$B$109+Posición!$B$118+Posición!$B$127+Posición!$B$136</f>
        <v>0</v>
      </c>
      <c r="CF28" s="218">
        <f>+Posición!$B$109+Posición!$B$118+Posición!$B$127+Posición!$B$136</f>
        <v>0</v>
      </c>
      <c r="CG28" s="218">
        <f>+Posición!$B$109+Posición!$B$118+Posición!$B$127+Posición!$B$136</f>
        <v>0</v>
      </c>
      <c r="CH28" s="218">
        <f>+Posición!$B$109+Posición!$B$118+Posición!$B$127+Posición!$B$136</f>
        <v>0</v>
      </c>
      <c r="CI28" s="218">
        <f>+Posición!$B$109+Posición!$B$118+Posición!$B$127+Posición!$B$136</f>
        <v>0</v>
      </c>
      <c r="CJ28" s="218">
        <f>+Posición!$B$109+Posición!$B$118+Posición!$B$127+Posición!$B$136</f>
        <v>0</v>
      </c>
      <c r="CK28" s="218">
        <f>+Posición!$B$109+Posición!$B$118+Posición!$B$127+Posición!$B$136</f>
        <v>0</v>
      </c>
      <c r="CL28" s="218">
        <f>+Posición!$B$109+Posición!$B$118+Posición!$B$127+Posición!$B$136</f>
        <v>0</v>
      </c>
      <c r="CM28" s="218">
        <f>+Posición!$B$109+Posición!$B$118+Posición!$B$127+Posición!$B$136</f>
        <v>0</v>
      </c>
      <c r="CN28" s="218">
        <f>+Posición!$B$109+Posición!$B$118+Posición!$B$127+Posición!$B$136</f>
        <v>0</v>
      </c>
      <c r="CO28" s="218">
        <f>+Posición!$B$109+Posición!$B$118+Posición!$B$127+Posición!$B$136</f>
        <v>0</v>
      </c>
      <c r="CP28" s="218">
        <f>+Posición!$B$109+Posición!$B$118+Posición!$B$127+Posición!$B$136</f>
        <v>0</v>
      </c>
      <c r="CQ28" s="218">
        <f>+Posición!$B$109+Posición!$B$118+Posición!$B$127+Posición!$B$136</f>
        <v>0</v>
      </c>
      <c r="CR28" s="218">
        <f>+Posición!$B$109+Posición!$B$118+Posición!$B$127+Posición!$B$136</f>
        <v>0</v>
      </c>
      <c r="CS28" s="218">
        <f>+Posición!$B$109+Posición!$B$118+Posición!$B$127+Posición!$B$136</f>
        <v>0</v>
      </c>
      <c r="CT28" s="218">
        <f>+Posición!$B$109+Posición!$B$118+Posición!$B$127+Posición!$B$136</f>
        <v>0</v>
      </c>
      <c r="CU28" s="218">
        <f>+Posición!$B$109+Posición!$B$118+Posición!$B$127+Posición!$B$136</f>
        <v>0</v>
      </c>
      <c r="CV28" s="218">
        <f>+Posición!$B$109+Posición!$B$118+Posición!$B$127+Posición!$B$136</f>
        <v>0</v>
      </c>
      <c r="CW28" s="218">
        <f>+Posición!$B$109+Posición!$B$118+Posición!$B$127+Posición!$B$136</f>
        <v>0</v>
      </c>
      <c r="CX28" s="218">
        <f>+Posición!$B$109+Posición!$B$118+Posición!$B$127+Posición!$B$136</f>
        <v>0</v>
      </c>
      <c r="CY28" s="218">
        <f>+Posición!$B$109+Posición!$B$118+Posición!$B$127+Posición!$B$136</f>
        <v>0</v>
      </c>
      <c r="CZ28" s="218">
        <f>+Posición!$B$109+Posición!$B$118+Posición!$B$127+Posición!$B$136</f>
        <v>0</v>
      </c>
      <c r="DA28" s="218">
        <f>+Posición!$B$109+Posición!$B$118+Posición!$B$127+Posición!$B$136</f>
        <v>0</v>
      </c>
      <c r="DB28" s="218">
        <f>+Posición!$B$109+Posición!$B$118+Posición!$B$127+Posición!$B$136</f>
        <v>0</v>
      </c>
      <c r="DC28" s="218">
        <f>+Posición!$B$109+Posición!$B$118+Posición!$B$127+Posición!$B$136</f>
        <v>0</v>
      </c>
      <c r="DD28" s="218">
        <f>+Posición!$B$109+Posición!$B$118+Posición!$B$127+Posición!$B$136</f>
        <v>0</v>
      </c>
      <c r="DE28" s="218">
        <f>+Posición!$B$109+Posición!$B$118+Posición!$B$127+Posición!$B$136</f>
        <v>0</v>
      </c>
      <c r="DF28" s="218">
        <f>+Posición!$B$109+Posición!$B$118+Posición!$B$127+Posición!$B$136</f>
        <v>0</v>
      </c>
      <c r="DG28" s="218">
        <f>+Posición!$B$109+Posición!$B$118+Posición!$B$127+Posición!$B$136</f>
        <v>0</v>
      </c>
      <c r="DH28" s="218">
        <f>+Posición!$B$109+Posición!$B$118+Posición!$B$127+Posición!$B$136</f>
        <v>0</v>
      </c>
      <c r="DI28" s="218">
        <f>+Posición!$B$109+Posición!$B$118+Posición!$B$127+Posición!$B$136</f>
        <v>0</v>
      </c>
      <c r="DJ28" s="218">
        <f>+Posición!$B$109+Posición!$B$118+Posición!$B$127+Posición!$B$136</f>
        <v>0</v>
      </c>
      <c r="DK28" s="218">
        <f>+Posición!$B$109+Posición!$B$118+Posición!$B$127+Posición!$B$136</f>
        <v>0</v>
      </c>
      <c r="DL28" s="218">
        <f>+Posición!$B$109+Posición!$B$118+Posición!$B$127+Posición!$B$136</f>
        <v>0</v>
      </c>
      <c r="DM28" s="218">
        <f>+Posición!$B$109+Posición!$B$118+Posición!$B$127+Posición!$B$136</f>
        <v>0</v>
      </c>
      <c r="DN28" s="218">
        <f>+Posición!$B$108+Posición!$B$117+Posición!$B$126+Posición!$B$135</f>
        <v>0</v>
      </c>
      <c r="DO28" s="218">
        <f>+Posición!$B$108+Posición!$B$117+Posición!$B$126+Posición!$B$135</f>
        <v>0</v>
      </c>
      <c r="DP28" s="218">
        <f>+Posición!$B$108+Posición!$B$117+Posición!$B$126+Posición!$B$135</f>
        <v>0</v>
      </c>
      <c r="DQ28" s="218">
        <f>+Posición!$B$108+Posición!$B$117+Posición!$B$126+Posición!$B$135</f>
        <v>0</v>
      </c>
      <c r="DR28" s="218">
        <f>+Posición!$B$108+Posición!$B$117+Posición!$B$126+Posición!$B$135</f>
        <v>0</v>
      </c>
      <c r="DS28" s="218">
        <f>+Posición!$B$108+Posición!$B$117+Posición!$B$126+Posición!$B$135</f>
        <v>0</v>
      </c>
      <c r="DT28" s="218">
        <f>+Posición!$B$108+Posición!$B$117+Posición!$B$126+Posición!$B$135</f>
        <v>0</v>
      </c>
      <c r="DU28" s="218">
        <f>+Posición!$B$108+Posición!$B$117+Posición!$B$126+Posición!$B$135</f>
        <v>0</v>
      </c>
      <c r="DV28" s="218">
        <f>+Posición!$B$108+Posición!$B$117+Posición!$B$126+Posición!$B$135</f>
        <v>0</v>
      </c>
      <c r="DW28" s="218">
        <f>+Posición!$B$108+Posición!$B$117+Posición!$B$126+Posición!$B$135</f>
        <v>0</v>
      </c>
      <c r="DX28" s="218">
        <f>+Posición!$B$108+Posición!$B$117+Posición!$B$126+Posición!$B$135</f>
        <v>0</v>
      </c>
      <c r="DY28" s="218">
        <f>+Posición!$B$108+Posición!$B$117+Posición!$B$126+Posición!$B$135</f>
        <v>0</v>
      </c>
      <c r="DZ28" s="218">
        <f>+Posición!$B$108+Posición!$B$117+Posición!$B$126+Posición!$B$135</f>
        <v>0</v>
      </c>
      <c r="EA28" s="218">
        <f>+Posición!$B$108+Posición!$B$117+Posición!$B$126+Posición!$B$135</f>
        <v>0</v>
      </c>
      <c r="EB28" s="218">
        <f>+Posición!$B$108+Posición!$B$117+Posición!$B$126+Posición!$B$135</f>
        <v>0</v>
      </c>
      <c r="EC28" s="218">
        <f>+Posición!$B$108+Posición!$B$117+Posición!$B$126+Posición!$B$135</f>
        <v>0</v>
      </c>
      <c r="ED28" s="218">
        <f>+Posición!$B$108+Posición!$B$117+Posición!$B$126+Posición!$B$135</f>
        <v>0</v>
      </c>
      <c r="EE28" s="218">
        <f>+Posición!$B$108+Posición!$B$117+Posición!$B$126+Posición!$B$135</f>
        <v>0</v>
      </c>
      <c r="EF28" s="218">
        <f>+Posición!$B$108+Posición!$B$117+Posición!$B$126+Posición!$B$135</f>
        <v>0</v>
      </c>
      <c r="EG28" s="218">
        <f>+Posición!$B$108+Posición!$B$117+Posición!$B$126+Posición!$B$135</f>
        <v>0</v>
      </c>
      <c r="EH28" s="218">
        <f>+Posición!$B$108+Posición!$B$117+Posición!$B$126+Posición!$B$135</f>
        <v>0</v>
      </c>
      <c r="EI28" s="218">
        <f>+Posición!$B$108+Posición!$B$117+Posición!$B$126+Posición!$B$135</f>
        <v>0</v>
      </c>
      <c r="EJ28" s="218">
        <f>+Posición!$B$108+Posición!$B$117+Posición!$B$126+Posición!$B$135</f>
        <v>0</v>
      </c>
      <c r="EK28" s="218">
        <f>+Posición!$B$108+Posición!$B$117+Posición!$B$126+Posición!$B$135</f>
        <v>0</v>
      </c>
      <c r="EL28" s="218">
        <f>+Posición!$B$108+Posición!$B$117+Posición!$B$126+Posición!$B$135</f>
        <v>0</v>
      </c>
      <c r="EM28" s="218">
        <f>+Posición!$B$108+Posición!$B$117+Posición!$B$126+Posición!$B$135</f>
        <v>0</v>
      </c>
      <c r="EN28" s="218">
        <f>+Posición!$B$108+Posición!$B$117+Posición!$B$126+Posición!$B$135</f>
        <v>0</v>
      </c>
      <c r="EO28" s="218">
        <f>+Posición!$B$108+Posición!$B$117+Posición!$B$126+Posición!$B$135</f>
        <v>0</v>
      </c>
      <c r="EP28" s="218">
        <f>+Posición!$B$108+Posición!$B$117+Posición!$B$126+Posición!$B$135</f>
        <v>0</v>
      </c>
      <c r="EQ28" s="218">
        <f>+Posición!$B$108+Posición!$B$117+Posición!$B$126+Posición!$B$135</f>
        <v>0</v>
      </c>
      <c r="ER28" s="218">
        <f>+Posición!$B$108+Posición!$B$117+Posición!$B$126+Posición!$B$135</f>
        <v>0</v>
      </c>
      <c r="ES28" s="218">
        <f>+Posición!$B$108+Posición!$B$117+Posición!$B$126+Posición!$B$135</f>
        <v>0</v>
      </c>
      <c r="ET28" s="218">
        <f>+Posición!$B$108+Posición!$B$117+Posición!$B$126+Posición!$B$135</f>
        <v>0</v>
      </c>
      <c r="EU28" s="218">
        <f>+Posición!$B$108+Posición!$B$117+Posición!$B$126+Posición!$B$135</f>
        <v>0</v>
      </c>
      <c r="EV28" s="218">
        <f>+Posición!$B$108+Posición!$B$117+Posición!$B$126+Posición!$B$135</f>
        <v>0</v>
      </c>
      <c r="EW28" s="218">
        <f>+Posición!$B$108+Posición!$B$117+Posición!$B$126+Posición!$B$135</f>
        <v>0</v>
      </c>
      <c r="EX28" s="218">
        <f>+Posición!$B$108+Posición!$B$117+Posición!$B$126+Posición!$B$135</f>
        <v>0</v>
      </c>
      <c r="EY28" s="218">
        <f>+Posición!$B$108+Posición!$B$117+Posición!$B$126+Posición!$B$135</f>
        <v>0</v>
      </c>
      <c r="EZ28" s="218">
        <f>+Posición!$B$108+Posición!$B$117+Posición!$B$126+Posición!$B$135</f>
        <v>0</v>
      </c>
      <c r="FA28" s="218">
        <f>+Posición!$B$108+Posición!$B$117+Posición!$B$126+Posición!$B$135</f>
        <v>0</v>
      </c>
      <c r="FB28" s="218">
        <f>+Posición!$B$108+Posición!$B$117+Posición!$B$126+Posición!$B$135</f>
        <v>0</v>
      </c>
      <c r="FC28" s="218">
        <f>+Posición!$B$108+Posición!$B$117+Posición!$B$126+Posición!$B$135</f>
        <v>0</v>
      </c>
      <c r="FD28" s="218">
        <f>+Posición!$B$108+Posición!$B$117+Posición!$B$126+Posición!$B$135</f>
        <v>0</v>
      </c>
      <c r="FE28" s="218">
        <f>+Posición!$B$108+Posición!$B$117+Posición!$B$126+Posición!$B$135</f>
        <v>0</v>
      </c>
      <c r="FF28" s="218">
        <f>+Posición!$B$108+Posición!$B$117+Posición!$B$126+Posición!$B$135</f>
        <v>0</v>
      </c>
      <c r="FG28" s="218">
        <f>+Posición!$B$108+Posición!$B$117+Posición!$B$126+Posición!$B$135</f>
        <v>0</v>
      </c>
      <c r="FH28" s="218">
        <f>+Posición!$B$108+Posición!$B$117+Posición!$B$126+Posición!$B$135</f>
        <v>0</v>
      </c>
      <c r="FI28" s="218">
        <f>+Posición!$B$108+Posición!$B$117+Posición!$B$126+Posición!$B$135</f>
        <v>0</v>
      </c>
      <c r="FJ28" s="218">
        <f>+Posición!$B$108+Posición!$B$117+Posición!$B$126+Posición!$B$135</f>
        <v>0</v>
      </c>
      <c r="FK28" s="218">
        <f>+Posición!$B$108+Posición!$B$117+Posición!$B$126+Posición!$B$135</f>
        <v>0</v>
      </c>
      <c r="FL28" s="218">
        <f>+Posición!$B$108+Posición!$B$117+Posición!$B$126+Posición!$B$135</f>
        <v>0</v>
      </c>
      <c r="FM28" s="218">
        <f>+Posición!$B$108+Posición!$B$117+Posición!$B$126+Posición!$B$135</f>
        <v>0</v>
      </c>
      <c r="FN28" s="218">
        <f>+Posición!$B$108+Posición!$B$117+Posición!$B$126+Posición!$B$135</f>
        <v>0</v>
      </c>
      <c r="FO28" s="218">
        <f>+Posición!$B$108+Posición!$B$117+Posición!$B$126+Posición!$B$135</f>
        <v>0</v>
      </c>
      <c r="FP28" s="218">
        <f>+Posición!$B$108+Posición!$B$117+Posición!$B$126+Posición!$B$135</f>
        <v>0</v>
      </c>
      <c r="FQ28" s="218">
        <f>+Posición!$B$108+Posición!$B$117+Posición!$B$126+Posición!$B$135</f>
        <v>0</v>
      </c>
      <c r="FR28" s="218">
        <f>+Posición!$B$108+Posición!$B$117+Posición!$B$126+Posición!$B$135</f>
        <v>0</v>
      </c>
      <c r="FS28" s="218">
        <f>+Posición!$B$108+Posición!$B$117+Posición!$B$126+Posición!$B$135</f>
        <v>0</v>
      </c>
      <c r="FT28" s="218">
        <f>+Posición!$B$108+Posición!$B$117+Posición!$B$126+Posición!$B$135</f>
        <v>0</v>
      </c>
      <c r="FU28" s="218">
        <f>+Posición!$B$108+Posición!$B$117+Posición!$B$126+Posición!$B$135</f>
        <v>0</v>
      </c>
      <c r="FV28" s="218">
        <f>+Posición!$B$108+Posición!$B$117+Posición!$B$126+Posición!$B$135</f>
        <v>0</v>
      </c>
      <c r="FW28" s="218">
        <f>+Posición!$B$108+Posición!$B$117+Posición!$B$126+Posición!$B$135</f>
        <v>0</v>
      </c>
      <c r="FX28" s="218">
        <f>+Posición!$B$108+Posición!$B$117+Posición!$B$126+Posición!$B$135</f>
        <v>0</v>
      </c>
      <c r="FY28" s="218">
        <f>+Posición!$B$108+Posición!$B$117+Posición!$B$126+Posición!$B$135</f>
        <v>0</v>
      </c>
      <c r="FZ28" s="218">
        <f>+Posición!$B$108+Posición!$B$117+Posición!$B$126+Posición!$B$135</f>
        <v>0</v>
      </c>
      <c r="GA28" s="218">
        <f>+Posición!$B$108+Posición!$B$117+Posición!$B$126+Posición!$B$135</f>
        <v>0</v>
      </c>
      <c r="GB28" s="218">
        <f>+Posición!$B$108+Posición!$B$117+Posición!$B$126+Posición!$B$135</f>
        <v>0</v>
      </c>
      <c r="GC28" s="218">
        <f>+Posición!$B$108+Posición!$B$117+Posición!$B$126+Posición!$B$135</f>
        <v>0</v>
      </c>
      <c r="GD28" s="218">
        <f>+Posición!$B$108+Posición!$B$117+Posición!$B$126+Posición!$B$135</f>
        <v>0</v>
      </c>
      <c r="GE28" s="218">
        <f>+Posición!$B$108+Posición!$B$117+Posición!$B$126+Posición!$B$135</f>
        <v>0</v>
      </c>
      <c r="GF28" s="218">
        <f>+Posición!$B$108+Posición!$B$117+Posición!$B$126+Posición!$B$135</f>
        <v>0</v>
      </c>
      <c r="GG28" s="218">
        <f>+Posición!$B$108+Posición!$B$117+Posición!$B$126+Posición!$B$135</f>
        <v>0</v>
      </c>
      <c r="GH28" s="218">
        <f>+Posición!$B$108+Posición!$B$117+Posición!$B$126+Posición!$B$135</f>
        <v>0</v>
      </c>
      <c r="GI28" s="218">
        <f>+Posición!$B$108+Posición!$B$117+Posición!$B$126+Posición!$B$135</f>
        <v>0</v>
      </c>
      <c r="GJ28" s="218">
        <f>+Posición!$B$108+Posición!$B$117+Posición!$B$126+Posición!$B$135</f>
        <v>0</v>
      </c>
      <c r="GK28" s="218">
        <f>+Posición!$B$108+Posición!$B$117+Posición!$B$126+Posición!$B$135</f>
        <v>0</v>
      </c>
      <c r="GL28" s="218">
        <f>+Posición!$B$108+Posición!$B$117+Posición!$B$126+Posición!$B$135</f>
        <v>0</v>
      </c>
      <c r="GM28" s="218">
        <f>+Posición!$B$108+Posición!$B$117+Posición!$B$126+Posición!$B$135</f>
        <v>0</v>
      </c>
      <c r="GN28" s="218">
        <f>+Posición!$B$108+Posición!$B$117+Posición!$B$126+Posición!$B$135</f>
        <v>0</v>
      </c>
      <c r="GO28" s="218">
        <f>+Posición!$B$108+Posición!$B$117+Posición!$B$126+Posición!$B$135</f>
        <v>0</v>
      </c>
      <c r="GP28" s="218">
        <f>+Posición!$B$108+Posición!$B$117+Posición!$B$126+Posición!$B$135</f>
        <v>0</v>
      </c>
      <c r="GQ28" s="218">
        <f>+Posición!$B$108+Posición!$B$117+Posición!$B$126+Posición!$B$135</f>
        <v>0</v>
      </c>
      <c r="GR28" s="218">
        <f>+Posición!$B$108+Posición!$B$117+Posición!$B$126+Posición!$B$135</f>
        <v>0</v>
      </c>
      <c r="GS28" s="218">
        <f>+Posición!$B$108+Posición!$B$117+Posición!$B$126+Posición!$B$135</f>
        <v>0</v>
      </c>
      <c r="GT28" s="218">
        <f>+Posición!$B$108+Posición!$B$117+Posición!$B$126+Posición!$B$135</f>
        <v>0</v>
      </c>
      <c r="GU28" s="218">
        <f>+Posición!$B$108+Posición!$B$117+Posición!$B$126+Posición!$B$135</f>
        <v>0</v>
      </c>
      <c r="GV28" s="218">
        <f>+Posición!$B$108+Posición!$B$117+Posición!$B$126+Posición!$B$135</f>
        <v>0</v>
      </c>
      <c r="GW28" s="218">
        <f>+Posición!$B$108+Posición!$B$117+Posición!$B$126+Posición!$B$135</f>
        <v>0</v>
      </c>
      <c r="GX28" s="218">
        <f>+Posición!$B$108+Posición!$B$117+Posición!$B$126+Posición!$B$135</f>
        <v>0</v>
      </c>
      <c r="GY28" s="218">
        <f>+Posición!$B$108+Posición!$B$117+Posición!$B$126+Posición!$B$135</f>
        <v>0</v>
      </c>
      <c r="GZ28" s="218">
        <f>+Posición!$B$108+Posición!$B$117+Posición!$B$126+Posición!$B$135</f>
        <v>0</v>
      </c>
      <c r="HA28" s="218">
        <f>+Posición!$B$108+Posición!$B$117+Posición!$B$126+Posición!$B$135</f>
        <v>0</v>
      </c>
      <c r="HB28" s="218"/>
      <c r="HC28" s="218">
        <f>+Posición!$B$108+Posición!$B$117+Posición!$B$126+Posición!$B$135</f>
        <v>0</v>
      </c>
      <c r="HD28" s="218">
        <f>+Posición!$B$108+Posición!$B$117+Posición!$B$126+Posición!$B$135</f>
        <v>0</v>
      </c>
      <c r="HE28" s="218">
        <f>+Posición!$B$108+Posición!$B$117+Posición!$B$126+Posición!$B$135</f>
        <v>0</v>
      </c>
      <c r="HF28" s="218">
        <f>+Posición!$B$108+Posición!$B$117+Posición!$B$126+Posición!$B$135</f>
        <v>0</v>
      </c>
      <c r="HG28" s="218">
        <f>+Posición!$B$108+Posición!$B$117+Posición!$B$126+Posición!$B$135</f>
        <v>0</v>
      </c>
      <c r="HH28" s="218">
        <f>+Posición!$B$108+Posición!$B$117+Posición!$B$126+Posición!$B$135</f>
        <v>0</v>
      </c>
      <c r="HI28" s="218">
        <f>+Posición!$B$108+Posición!$B$117+Posición!$B$126+Posición!$B$135</f>
        <v>0</v>
      </c>
      <c r="HJ28" s="218">
        <f>+Posición!$B$108+Posición!$B$117+Posición!$B$126+Posición!$B$135</f>
        <v>0</v>
      </c>
      <c r="HK28" s="218">
        <f>+Posición!$B$108+Posición!$B$117+Posición!$B$126+Posición!$B$135</f>
        <v>0</v>
      </c>
      <c r="HL28" s="218">
        <f>+Posición!$B$108+Posición!$B$117+Posición!$B$126+Posición!$B$135</f>
        <v>0</v>
      </c>
      <c r="HM28" s="218">
        <f>+Posición!$B$108+Posición!$B$117+Posición!$B$126+Posición!$B$135</f>
        <v>0</v>
      </c>
      <c r="HN28" s="218">
        <f>+Posición!$B$108+Posición!$B$117+Posición!$B$126+Posición!$B$135</f>
        <v>0</v>
      </c>
      <c r="HO28" s="218">
        <f>+Posición!$B$108+Posición!$B$117+Posición!$B$126+Posición!$B$135</f>
        <v>0</v>
      </c>
      <c r="HP28" s="218">
        <f>+Posición!$B$108+Posición!$B$117+Posición!$B$126+Posición!$B$135</f>
        <v>0</v>
      </c>
      <c r="HQ28" s="218">
        <f>+Posición!$B$108+Posición!$B$117+Posición!$B$126+Posición!$B$135</f>
        <v>0</v>
      </c>
      <c r="HR28" s="218">
        <f>+Posición!$B$108+Posición!$B$117+Posición!$B$126+Posición!$B$135</f>
        <v>0</v>
      </c>
      <c r="HS28" s="218">
        <f>+Posición!$B$108+Posición!$B$117+Posición!$B$126+Posición!$B$135</f>
        <v>0</v>
      </c>
      <c r="HT28" s="218">
        <f>+Posición!$B$108+Posición!$B$117+Posición!$B$126+Posición!$B$135</f>
        <v>0</v>
      </c>
      <c r="HU28" s="218">
        <f>+Posición!$B$108+Posición!$B$117+Posición!$B$126+Posición!$B$135</f>
        <v>0</v>
      </c>
      <c r="HV28" s="218">
        <f>+Posición!$B$108+Posición!$B$117+Posición!$B$126+Posición!$B$135</f>
        <v>0</v>
      </c>
      <c r="HW28" s="218">
        <f>+Posición!$B$108+Posición!$B$117+Posición!$B$126+Posición!$B$135</f>
        <v>0</v>
      </c>
      <c r="HX28" s="218">
        <f>+Posición!$B$108+Posición!$B$117+Posición!$B$126+Posición!$B$135</f>
        <v>0</v>
      </c>
      <c r="HY28" s="218">
        <f>+Posición!$B$108+Posición!$B$117+Posición!$B$126+Posición!$B$135</f>
        <v>0</v>
      </c>
      <c r="HZ28" s="218">
        <f>+Posición!$B$108+Posición!$B$117+Posición!$B$126+Posición!$B$135</f>
        <v>0</v>
      </c>
      <c r="IA28" s="218">
        <f>+Posición!$B$108+Posición!$B$117+Posición!$B$126+Posición!$B$135</f>
        <v>0</v>
      </c>
      <c r="IB28" s="218">
        <f>+Posición!$B$108+Posición!$B$117+Posición!$B$126+Posición!$B$135</f>
        <v>0</v>
      </c>
      <c r="IC28" s="218">
        <f>+Posición!$B$108+Posición!$B$117+Posición!$B$126+Posición!$B$135</f>
        <v>0</v>
      </c>
      <c r="ID28" s="218">
        <f>+Posición!$B$108+Posición!$B$117+Posición!$B$126+Posición!$B$135</f>
        <v>0</v>
      </c>
      <c r="IE28" s="218">
        <f>+Posición!$B$108+Posición!$B$117+Posición!$B$126+Posición!$B$135</f>
        <v>0</v>
      </c>
      <c r="IF28" s="218">
        <f>+Posición!$B$108+Posición!$B$117+Posición!$B$126+Posición!$B$135</f>
        <v>0</v>
      </c>
      <c r="IG28" s="218">
        <f>+Posición!$B$108+Posición!$B$117+Posición!$B$126+Posición!$B$135</f>
        <v>0</v>
      </c>
      <c r="IH28" s="218">
        <f>+Posición!$B$108+Posición!$B$117+Posición!$B$126+Posición!$B$135</f>
        <v>0</v>
      </c>
      <c r="II28" s="218">
        <f>+Posición!$B$108+Posición!$B$117+Posición!$B$126+Posición!$B$135</f>
        <v>0</v>
      </c>
      <c r="IJ28" s="218">
        <f>+Posición!$B$108+Posición!$B$117+Posición!$B$126+Posición!$B$135</f>
        <v>0</v>
      </c>
      <c r="IK28" s="218">
        <f>+Posición!$B$108+Posición!$B$117+Posición!$B$126+Posición!$B$135</f>
        <v>0</v>
      </c>
      <c r="IL28" s="218">
        <f>+Posición!$B$108+Posición!$B$117+Posición!$B$126+Posición!$B$135</f>
        <v>0</v>
      </c>
      <c r="IM28" s="218">
        <f>+Posición!$B$108+Posición!$B$117+Posición!$B$126+Posición!$B$135</f>
        <v>0</v>
      </c>
      <c r="IN28" s="218">
        <f>+Posición!$B$108+Posición!$B$117+Posición!$B$126+Posición!$B$135</f>
        <v>0</v>
      </c>
      <c r="IO28" s="218">
        <f>+Posición!$B$108+Posición!$B$117+Posición!$B$126+Posición!$B$135</f>
        <v>0</v>
      </c>
      <c r="IP28" s="218">
        <f>+Posición!$B$108+Posición!$B$117+Posición!$B$126+Posición!$B$135</f>
        <v>0</v>
      </c>
      <c r="IQ28" s="218">
        <f>+Posición!$B$108+Posición!$B$117+Posición!$B$126+Posición!$B$135</f>
        <v>0</v>
      </c>
      <c r="IR28" s="218">
        <f>+Posición!$B$108+Posición!$B$117+Posición!$B$126+Posición!$B$135</f>
        <v>0</v>
      </c>
      <c r="IS28" s="218">
        <f>+Posición!$B$108+Posición!$B$117+Posición!$B$126+Posición!$B$135</f>
        <v>0</v>
      </c>
      <c r="IT28" s="218">
        <f>+Posición!$B$108+Posición!$B$117+Posición!$B$126+Posición!$B$135</f>
        <v>0</v>
      </c>
      <c r="IU28" s="218">
        <f>+Posición!$B$108+Posición!$B$117+Posición!$B$126+Posición!$B$135</f>
        <v>0</v>
      </c>
      <c r="IV28" s="218">
        <f>+Posición!$B$108+Posición!$B$117+Posición!$B$126+Posición!$B$135</f>
        <v>0</v>
      </c>
      <c r="IW28" s="218">
        <f>+Posición!$B$108+Posición!$B$117+Posición!$B$126+Posición!$B$135</f>
        <v>0</v>
      </c>
      <c r="IX28" s="218">
        <f>+Posición!$B$108+Posición!$B$117+Posición!$B$126+Posición!$B$135</f>
        <v>0</v>
      </c>
      <c r="IY28" s="218">
        <f>+Posición!$B$108+Posición!$B$117+Posición!$B$126+Posición!$B$135</f>
        <v>0</v>
      </c>
      <c r="IZ28" s="218">
        <f>+Posición!$B$108+Posición!$B$117+Posición!$B$126+Posición!$B$135</f>
        <v>0</v>
      </c>
      <c r="JA28" s="218">
        <f>+Posición!$B$108+Posición!$B$117+Posición!$B$126+Posición!$B$135</f>
        <v>0</v>
      </c>
      <c r="JB28" s="218">
        <f>+Posición!$B$108+Posición!$B$117+Posición!$B$126+Posición!$B$135</f>
        <v>0</v>
      </c>
      <c r="JC28" s="218">
        <f>+Posición!$B$108+Posición!$B$117+Posición!$B$126+Posición!$B$135</f>
        <v>0</v>
      </c>
      <c r="JD28" s="218">
        <f>+Posición!$B$108+Posición!$B$117+Posición!$B$126+Posición!$B$135</f>
        <v>0</v>
      </c>
      <c r="JE28" s="218">
        <f>+Posición!$B$108+Posición!$B$117+Posición!$B$126+Posición!$B$135</f>
        <v>0</v>
      </c>
      <c r="JF28" s="218">
        <f>+Posición!$B$108+Posición!$B$117+Posición!$B$126+Posición!$B$135</f>
        <v>0</v>
      </c>
      <c r="JG28" s="218">
        <f>+Posición!$B$108+Posición!$B$117+Posición!$B$126+Posición!$B$135</f>
        <v>0</v>
      </c>
      <c r="JH28" s="218">
        <f>+Posición!$B$108+Posición!$B$117+Posición!$B$126+Posición!$B$135</f>
        <v>0</v>
      </c>
      <c r="JI28" s="218">
        <f>+Posición!$B$108+Posición!$B$117+Posición!$B$126+Posición!$B$135</f>
        <v>0</v>
      </c>
      <c r="JJ28" s="218">
        <f>+Posición!$B$108+Posición!$B$117+Posición!$B$126+Posición!$B$135</f>
        <v>0</v>
      </c>
      <c r="JK28" s="218">
        <f>+Posición!$B$108+Posición!$B$117+Posición!$B$126+Posición!$B$135</f>
        <v>0</v>
      </c>
      <c r="JL28" s="218">
        <f>+Posición!$B$108+Posición!$B$117+Posición!$B$126+Posición!$B$135</f>
        <v>0</v>
      </c>
      <c r="JM28" s="218">
        <f>+Posición!$B$108+Posición!$B$117+Posición!$B$126+Posición!$B$135</f>
        <v>0</v>
      </c>
      <c r="JN28" s="218">
        <f>+Posición!$B$108+Posición!$B$117+Posición!$B$126+Posición!$B$135</f>
        <v>0</v>
      </c>
      <c r="JO28" s="218">
        <f>+Posición!$B$108+Posición!$B$117+Posición!$B$126+Posición!$B$135</f>
        <v>0</v>
      </c>
      <c r="JP28" s="218">
        <f>+Posición!$B$108+Posición!$B$117+Posición!$B$126+Posición!$B$135</f>
        <v>0</v>
      </c>
      <c r="JQ28" s="218">
        <f>+Posición!$B$108+Posición!$B$117+Posición!$B$126+Posición!$B$135</f>
        <v>0</v>
      </c>
      <c r="JR28" s="218">
        <f>+Posición!$B$108+Posición!$B$117+Posición!$B$126+Posición!$B$135</f>
        <v>0</v>
      </c>
      <c r="JS28" s="218">
        <f>+Posición!$B$108+Posición!$B$117+Posición!$B$126+Posición!$B$135</f>
        <v>0</v>
      </c>
      <c r="JT28" s="218">
        <f>+Posición!$B$108+Posición!$B$117+Posición!$B$126+Posición!$B$135</f>
        <v>0</v>
      </c>
      <c r="JU28" s="218">
        <f>+Posición!$B$108+Posición!$B$117+Posición!$B$126+Posición!$B$135</f>
        <v>0</v>
      </c>
      <c r="JV28" s="218">
        <f>+Posición!$B$108+Posición!$B$117+Posición!$B$126+Posición!$B$135</f>
        <v>0</v>
      </c>
      <c r="JW28" s="218">
        <f>+Posición!$B$108+Posición!$B$117+Posición!$B$126+Posición!$B$135</f>
        <v>0</v>
      </c>
      <c r="JX28" s="218">
        <f>+Posición!$B$108+Posición!$B$117+Posición!$B$126+Posición!$B$135</f>
        <v>0</v>
      </c>
      <c r="JY28" s="218">
        <f>+Posición!$B$108+Posición!$B$117+Posición!$B$126+Posición!$B$135</f>
        <v>0</v>
      </c>
      <c r="JZ28" s="218">
        <f>+Posición!$B$108+Posición!$B$117+Posición!$B$126+Posición!$B$135</f>
        <v>0</v>
      </c>
      <c r="KA28" s="218">
        <f>+Posición!$B$108+Posición!$B$117+Posición!$B$126+Posición!$B$135</f>
        <v>0</v>
      </c>
      <c r="KB28" s="218">
        <f>+Posición!$B$108+Posición!$B$117+Posición!$B$126+Posición!$B$135</f>
        <v>0</v>
      </c>
      <c r="KC28" s="218">
        <f>+Posición!$B$108+Posición!$B$117+Posición!$B$126+Posición!$B$135</f>
        <v>0</v>
      </c>
      <c r="KD28" s="218">
        <f>+Posición!$B$108+Posición!$B$117+Posición!$B$126+Posición!$B$135</f>
        <v>0</v>
      </c>
      <c r="KE28" s="218">
        <f>+Posición!$B$108+Posición!$B$117+Posición!$B$126+Posición!$B$135</f>
        <v>0</v>
      </c>
      <c r="KF28" s="218">
        <f>+Posición!$B$108+Posición!$B$117+Posición!$B$126+Posición!$B$135</f>
        <v>0</v>
      </c>
      <c r="KG28" s="218">
        <f>+Posición!$B$108+Posición!$B$117+Posición!$B$126+Posición!$B$135</f>
        <v>0</v>
      </c>
      <c r="KH28" s="218">
        <f>+Posición!$B$108+Posición!$B$117+Posición!$B$126+Posición!$B$135</f>
        <v>0</v>
      </c>
      <c r="KI28" s="218">
        <f>+Posición!$B$108+Posición!$B$117+Posición!$B$126+Posición!$B$135</f>
        <v>0</v>
      </c>
      <c r="KJ28" s="218">
        <f>+Posición!$B$108+Posición!$B$117+Posición!$B$126+Posición!$B$135</f>
        <v>0</v>
      </c>
      <c r="KK28" s="218">
        <f>+Posición!$B$108+Posición!$B$117+Posición!$B$126+Posición!$B$135</f>
        <v>0</v>
      </c>
      <c r="KL28" s="218">
        <f>+Posición!$B$108+Posición!$B$117+Posición!$B$126+Posición!$B$135</f>
        <v>0</v>
      </c>
      <c r="KM28" s="218">
        <f>+Posición!$B$108+Posición!$B$117+Posición!$B$126+Posición!$B$135</f>
        <v>0</v>
      </c>
      <c r="KN28" s="218">
        <f>+Posición!$B$108+Posición!$B$117+Posición!$B$126+Posición!$B$135</f>
        <v>0</v>
      </c>
      <c r="KO28" s="218">
        <f>+Posición!$B$108+Posición!$B$117+Posición!$B$126+Posición!$B$135</f>
        <v>0</v>
      </c>
      <c r="KP28" s="218">
        <f>+Posición!$B$108+Posición!$B$117+Posición!$B$126+Posición!$B$135</f>
        <v>0</v>
      </c>
      <c r="KQ28" s="218">
        <f>+Posición!$B$108+Posición!$B$117+Posición!$B$126+Posición!$B$135</f>
        <v>0</v>
      </c>
      <c r="KR28" s="218">
        <f>+Posición!$B$108+Posición!$B$117+Posición!$B$126+Posición!$B$135</f>
        <v>0</v>
      </c>
      <c r="KS28" s="218">
        <f>+Posición!$B$108+Posición!$B$117+Posición!$B$126+Posición!$B$135</f>
        <v>0</v>
      </c>
      <c r="KT28" s="218">
        <f>+Posición!$B$108+Posición!$B$117+Posición!$B$126+Posición!$B$135</f>
        <v>0</v>
      </c>
      <c r="KU28" s="218">
        <f>+Posición!$B$108+Posición!$B$117+Posición!$B$126+Posición!$B$135</f>
        <v>0</v>
      </c>
      <c r="KV28" s="218">
        <f>+Posición!$B$108+Posición!$B$117+Posición!$B$126+Posición!$B$135</f>
        <v>0</v>
      </c>
      <c r="KW28" s="218">
        <f>+Posición!$B$108+Posición!$B$117+Posición!$B$126+Posición!$B$135</f>
        <v>0</v>
      </c>
      <c r="KX28" s="218">
        <f>+Posición!$B$108+Posición!$B$117+Posición!$B$126+Posición!$B$135</f>
        <v>0</v>
      </c>
      <c r="KY28" s="218">
        <f>+Posición!$B$108+Posición!$B$117+Posición!$B$126+Posición!$B$135</f>
        <v>0</v>
      </c>
      <c r="KZ28" s="218">
        <f>+Posición!$B$108+Posición!$B$117+Posición!$B$126+Posición!$B$135</f>
        <v>0</v>
      </c>
      <c r="LA28" s="218">
        <f>+Posición!$B$108+Posición!$B$117+Posición!$B$126+Posición!$B$135</f>
        <v>0</v>
      </c>
      <c r="LB28" s="218">
        <f>+Posición!$B$108+Posición!$B$117+Posición!$B$126+Posición!$B$135</f>
        <v>0</v>
      </c>
      <c r="LC28" s="218">
        <f>+Posición!$B$108+Posición!$B$117+Posición!$B$126+Posición!$B$135</f>
        <v>0</v>
      </c>
      <c r="LD28" s="218">
        <f>+Posición!$B$108+Posición!$B$117+Posición!$B$126+Posición!$B$135</f>
        <v>0</v>
      </c>
      <c r="LE28" s="218">
        <f>+Posición!$B$108+Posición!$B$117+Posición!$B$126+Posición!$B$135</f>
        <v>0</v>
      </c>
      <c r="LF28" s="218">
        <f>+Posición!$B$108+Posición!$B$117+Posición!$B$126+Posición!$B$135</f>
        <v>0</v>
      </c>
      <c r="LG28" s="218">
        <f>+Posición!$B$108+Posición!$B$117+Posición!$B$126+Posición!$B$135</f>
        <v>0</v>
      </c>
      <c r="LH28" s="218">
        <f>+Posición!$B$108+Posición!$B$117+Posición!$B$126+Posición!$B$135</f>
        <v>0</v>
      </c>
      <c r="LI28" s="218">
        <f>+Posición!$B$108+Posición!$B$117+Posición!$B$126+Posición!$B$135</f>
        <v>0</v>
      </c>
      <c r="LJ28" s="218">
        <f>+Posición!$B$108+Posición!$B$117+Posición!$B$126+Posición!$B$135</f>
        <v>0</v>
      </c>
      <c r="LK28" s="218">
        <f>+Posición!$B$108+Posición!$B$117+Posición!$B$126+Posición!$B$135</f>
        <v>0</v>
      </c>
      <c r="LL28" s="218">
        <f>+Posición!$B$108+Posición!$B$117+Posición!$B$126+Posición!$B$135</f>
        <v>0</v>
      </c>
      <c r="LM28" s="218">
        <f>+Posición!$B$108+Posición!$B$117+Posición!$B$126+Posición!$B$135</f>
        <v>0</v>
      </c>
      <c r="LN28" s="218">
        <f>+Posición!$B$108+Posición!$B$117+Posición!$B$126+Posición!$B$135</f>
        <v>0</v>
      </c>
      <c r="LO28" s="218">
        <f>+Posición!$B$108+Posición!$B$117+Posición!$B$126+Posición!$B$135</f>
        <v>0</v>
      </c>
      <c r="LP28" s="218">
        <f>+Posición!$B$108+Posición!$B$117+Posición!$B$126+Posición!$B$135</f>
        <v>0</v>
      </c>
      <c r="LQ28" s="218">
        <f>+Posición!$B$108+Posición!$B$117+Posición!$B$126+Posición!$B$135</f>
        <v>0</v>
      </c>
      <c r="LR28" s="218">
        <f>+Posición!$B$108+Posición!$B$117+Posición!$B$126+Posición!$B$135</f>
        <v>0</v>
      </c>
      <c r="LS28" s="218">
        <f>+Posición!$B$108+Posición!$B$117+Posición!$B$126+Posición!$B$135</f>
        <v>0</v>
      </c>
      <c r="LT28" s="218">
        <f>+Posición!$B$108+Posición!$B$117+Posición!$B$126+Posición!$B$135</f>
        <v>0</v>
      </c>
      <c r="LU28" s="218">
        <f>+Posición!$B$108+Posición!$B$117+Posición!$B$126+Posición!$B$135</f>
        <v>0</v>
      </c>
      <c r="LV28" s="218">
        <f>+Posición!$B$108+Posición!$B$117+Posición!$B$126+Posición!$B$135</f>
        <v>0</v>
      </c>
      <c r="LW28" s="218">
        <f>+Posición!$B$108+Posición!$B$117+Posición!$B$126+Posición!$B$135</f>
        <v>0</v>
      </c>
      <c r="LX28" s="218">
        <f>+Posición!$B$108+Posición!$B$117+Posición!$B$126+Posición!$B$135</f>
        <v>0</v>
      </c>
      <c r="LY28" s="218">
        <f>+Posición!$B$108+Posición!$B$117+Posición!$B$126+Posición!$B$135</f>
        <v>0</v>
      </c>
      <c r="LZ28" s="218">
        <f>+Posición!$B$108+Posición!$B$117+Posición!$B$126+Posición!$B$135</f>
        <v>0</v>
      </c>
      <c r="MA28" s="218">
        <f>+Posición!$B$108+Posición!$B$117+Posición!$B$126+Posición!$B$135</f>
        <v>0</v>
      </c>
      <c r="MB28" s="218">
        <f>+Posición!$B$108+Posición!$B$117+Posición!$B$126+Posición!$B$135</f>
        <v>0</v>
      </c>
      <c r="MC28" s="218">
        <f>+Posición!$B$108+Posición!$B$117+Posición!$B$126+Posición!$B$135</f>
        <v>0</v>
      </c>
      <c r="MD28" s="218">
        <f>+Posición!$B$108+Posición!$B$117+Posición!$B$126+Posición!$B$135</f>
        <v>0</v>
      </c>
      <c r="ME28" s="218">
        <f>+Posición!$B$108+Posición!$B$117+Posición!$B$126+Posición!$B$135</f>
        <v>0</v>
      </c>
      <c r="MF28" s="218">
        <f>+Posición!$B$108+Posición!$B$117+Posición!$B$126+Posición!$B$135</f>
        <v>0</v>
      </c>
      <c r="MG28" s="218">
        <f>+Posición!$B$108+Posición!$B$117+Posición!$B$126+Posición!$B$135</f>
        <v>0</v>
      </c>
      <c r="MH28" s="218">
        <f>+Posición!$B$108+Posición!$B$117+Posición!$B$126+Posición!$B$135</f>
        <v>0</v>
      </c>
      <c r="MI28" s="218">
        <f>+Posición!$B$108+Posición!$B$117+Posición!$B$126+Posición!$B$135</f>
        <v>0</v>
      </c>
      <c r="MJ28" s="218">
        <f>+Posición!$B$108+Posición!$B$117+Posición!$B$126+Posición!$B$135</f>
        <v>0</v>
      </c>
      <c r="MK28" s="218">
        <f>+Posición!$B$108+Posición!$B$117+Posición!$B$126+Posición!$B$135</f>
        <v>0</v>
      </c>
      <c r="ML28" s="218">
        <f>+Posición!$B$108+Posición!$B$117+Posición!$B$126+Posición!$B$135</f>
        <v>0</v>
      </c>
      <c r="MM28" s="218">
        <f>+Posición!$B$108+Posición!$B$117+Posición!$B$126+Posición!$B$135</f>
        <v>0</v>
      </c>
      <c r="MN28" s="218">
        <f>+Posición!$B$108+Posición!$B$117+Posición!$B$126+Posición!$B$135</f>
        <v>0</v>
      </c>
      <c r="MO28" s="218">
        <f>+Posición!$B$108+Posición!$B$117+Posición!$B$126+Posición!$B$135</f>
        <v>0</v>
      </c>
      <c r="MP28" s="218">
        <f>+Posición!$B$108+Posición!$B$117+Posición!$B$126+Posición!$B$135</f>
        <v>0</v>
      </c>
      <c r="MQ28" s="218">
        <f>+Posición!$B$108+Posición!$B$117+Posición!$B$126+Posición!$B$135</f>
        <v>0</v>
      </c>
      <c r="MR28" s="218">
        <f>+Posición!$B$108+Posición!$B$117+Posición!$B$126+Posición!$B$135</f>
        <v>0</v>
      </c>
      <c r="MS28" s="218">
        <f>+Posición!$B$108+Posición!$B$117+Posición!$B$126+Posición!$B$135</f>
        <v>0</v>
      </c>
      <c r="MT28" s="218">
        <f>+Posición!$B$108+Posición!$B$117+Posición!$B$126+Posición!$B$135</f>
        <v>0</v>
      </c>
      <c r="MU28" s="218">
        <f>+Posición!$B$108+Posición!$B$117+Posición!$B$126+Posición!$B$135</f>
        <v>0</v>
      </c>
      <c r="MV28" s="218">
        <f>+Posición!$B$108+Posición!$B$117+Posición!$B$126+Posición!$B$135</f>
        <v>0</v>
      </c>
      <c r="MW28" s="218">
        <f>+Posición!$B$108+Posición!$B$117+Posición!$B$126+Posición!$B$135</f>
        <v>0</v>
      </c>
      <c r="MX28" s="218">
        <f>+Posición!$B$108+Posición!$B$117+Posición!$B$126+Posición!$B$135</f>
        <v>0</v>
      </c>
      <c r="MY28" s="218">
        <f>+Posición!$B$108+Posición!$B$117+Posición!$B$126+Posición!$B$135</f>
        <v>0</v>
      </c>
      <c r="MZ28" s="218">
        <f>+Posición!$B$108+Posición!$B$117+Posición!$B$126+Posición!$B$135</f>
        <v>0</v>
      </c>
      <c r="NA28" s="218">
        <f>+Posición!$B$108+Posición!$B$117+Posición!$B$126+Posición!$B$135</f>
        <v>0</v>
      </c>
      <c r="NB28" s="218">
        <f>+Posición!$B$108+Posición!$B$117+Posición!$B$126+Posición!$B$135</f>
        <v>0</v>
      </c>
      <c r="NC28" s="218">
        <f>+Posición!$B$108+Posición!$B$117+Posición!$B$126+Posición!$B$135</f>
        <v>0</v>
      </c>
      <c r="ND28" s="218">
        <f>+Posición!$B$108+Posición!$B$117+Posición!$B$126+Posición!$B$135</f>
        <v>0</v>
      </c>
      <c r="NE28" s="218">
        <f>+Posición!$B$108+Posición!$B$117+Posición!$B$126+Posición!$B$135</f>
        <v>0</v>
      </c>
      <c r="NF28" s="218">
        <f>+Posición!$B$108+Posición!$B$117+Posición!$B$126+Posición!$B$135</f>
        <v>0</v>
      </c>
    </row>
    <row r="29" spans="1:375">
      <c r="A29" s="176" t="s">
        <v>294</v>
      </c>
      <c r="B29" s="177" t="str">
        <f t="shared" si="266"/>
        <v>11030135</v>
      </c>
      <c r="C29" s="216" t="s">
        <v>369</v>
      </c>
      <c r="D29" s="217" t="s">
        <v>53</v>
      </c>
      <c r="E29" s="218">
        <v>3464015</v>
      </c>
      <c r="F29" s="218">
        <v>3464015</v>
      </c>
      <c r="G29" s="218">
        <v>3464015</v>
      </c>
      <c r="H29" s="218">
        <v>3464015</v>
      </c>
      <c r="I29" s="218">
        <v>3464015</v>
      </c>
      <c r="J29" s="218">
        <v>3464015</v>
      </c>
      <c r="K29" s="218">
        <v>3464015</v>
      </c>
      <c r="L29" s="218">
        <v>3464015</v>
      </c>
      <c r="M29" s="218">
        <v>3464015</v>
      </c>
      <c r="N29" s="218">
        <v>3464015</v>
      </c>
      <c r="O29" s="218">
        <v>3464015</v>
      </c>
      <c r="P29" s="218">
        <v>3464015</v>
      </c>
      <c r="Q29" s="218">
        <v>3464015</v>
      </c>
      <c r="R29" s="218">
        <v>3464015</v>
      </c>
      <c r="S29" s="218">
        <v>3464015</v>
      </c>
      <c r="T29" s="218">
        <v>3464015</v>
      </c>
      <c r="U29" s="218">
        <v>3464015</v>
      </c>
      <c r="V29" s="218">
        <v>3464015</v>
      </c>
      <c r="W29" s="218">
        <v>3464015</v>
      </c>
      <c r="X29" s="218">
        <v>3464015</v>
      </c>
      <c r="Y29" s="218">
        <v>3464015</v>
      </c>
      <c r="Z29" s="218">
        <v>3464015</v>
      </c>
      <c r="AA29" s="218">
        <v>3464015</v>
      </c>
      <c r="AB29" s="218">
        <v>3464015</v>
      </c>
      <c r="AC29" s="218">
        <v>3464015</v>
      </c>
      <c r="AD29" s="218">
        <v>3464015</v>
      </c>
      <c r="AE29" s="218">
        <v>3464015</v>
      </c>
      <c r="AF29" s="218">
        <v>3464015</v>
      </c>
      <c r="AG29" s="218">
        <v>3464015</v>
      </c>
      <c r="AH29" s="218">
        <v>3464015</v>
      </c>
      <c r="AI29" s="218">
        <v>3464015</v>
      </c>
      <c r="AJ29" s="218">
        <f>Posición!$B$110+Posición!$B$119+Posición!$B$128+Posición!$B$137</f>
        <v>0</v>
      </c>
      <c r="AK29" s="218">
        <f>Posición!$B$110+Posición!$B$119+Posición!$B$128+Posición!$B$137</f>
        <v>0</v>
      </c>
      <c r="AL29" s="218">
        <f>Posición!$B$110+Posición!$B$119+Posición!$B$128+Posición!$B$137</f>
        <v>0</v>
      </c>
      <c r="AM29" s="218">
        <f>Posición!$B$110+Posición!$B$119+Posición!$B$128+Posición!$B$137</f>
        <v>0</v>
      </c>
      <c r="AN29" s="218">
        <f>Posición!$B$110+Posición!$B$119+Posición!$B$128+Posición!$B$137</f>
        <v>0</v>
      </c>
      <c r="AO29" s="218">
        <f>Posición!$B$110+Posición!$B$119+Posición!$B$128+Posición!$B$137</f>
        <v>0</v>
      </c>
      <c r="AP29" s="218">
        <f>Posición!$B$110+Posición!$B$119+Posición!$B$128+Posición!$B$137</f>
        <v>0</v>
      </c>
      <c r="AQ29" s="218">
        <f>Posición!$B$110+Posición!$B$119+Posición!$B$128+Posición!$B$137</f>
        <v>0</v>
      </c>
      <c r="AR29" s="218">
        <f>Posición!$B$110+Posición!$B$119+Posición!$B$128+Posición!$B$137</f>
        <v>0</v>
      </c>
      <c r="AS29" s="218">
        <f>Posición!$B$110+Posición!$B$119+Posición!$B$128+Posición!$B$137</f>
        <v>0</v>
      </c>
      <c r="AT29" s="218">
        <f>Posición!$B$110+Posición!$B$119+Posición!$B$128+Posición!$B$137</f>
        <v>0</v>
      </c>
      <c r="AU29" s="218">
        <f>Posición!$B$110+Posición!$B$119+Posición!$B$128+Posición!$B$137</f>
        <v>0</v>
      </c>
      <c r="AV29" s="218">
        <f>Posición!$B$110+Posición!$B$119+Posición!$B$128+Posición!$B$137</f>
        <v>0</v>
      </c>
      <c r="AW29" s="218">
        <f>Posición!$B$110+Posición!$B$119+Posición!$B$128+Posición!$B$137</f>
        <v>0</v>
      </c>
      <c r="AX29" s="218">
        <f>Posición!$B$110+Posición!$B$119+Posición!$B$128+Posición!$B$137</f>
        <v>0</v>
      </c>
      <c r="AY29" s="218">
        <f>Posición!$B$110+Posición!$B$119+Posición!$B$128+Posición!$B$137</f>
        <v>0</v>
      </c>
      <c r="AZ29" s="218">
        <f>Posición!$B$110+Posición!$B$119+Posición!$B$128+Posición!$B$137</f>
        <v>0</v>
      </c>
      <c r="BA29" s="218">
        <f>Posición!$B$110+Posición!$B$119+Posición!$B$128+Posición!$B$137</f>
        <v>0</v>
      </c>
      <c r="BB29" s="218">
        <f>Posición!$B$110+Posición!$B$119+Posición!$B$128+Posición!$B$137</f>
        <v>0</v>
      </c>
      <c r="BC29" s="218">
        <f>Posición!$B$110+Posición!$B$119+Posición!$B$128+Posición!$B$137</f>
        <v>0</v>
      </c>
      <c r="BD29" s="218">
        <f>Posición!$B$110+Posición!$B$119+Posición!$B$128+Posición!$B$137</f>
        <v>0</v>
      </c>
      <c r="BE29" s="218">
        <f>Posición!$B$110+Posición!$B$119+Posición!$B$128+Posición!$B$137</f>
        <v>0</v>
      </c>
      <c r="BF29" s="218">
        <f>Posición!$B$110+Posición!$B$119+Posición!$B$128+Posición!$B$137</f>
        <v>0</v>
      </c>
      <c r="BG29" s="218">
        <f>Posición!$B$110+Posición!$B$119+Posición!$B$128+Posición!$B$137</f>
        <v>0</v>
      </c>
      <c r="BH29" s="218">
        <f>Posición!$B$110+Posición!$B$119+Posición!$B$128+Posición!$B$137</f>
        <v>0</v>
      </c>
      <c r="BI29" s="218">
        <f>Posición!$B$110+Posición!$B$119+Posición!$B$128+Posición!$B$137</f>
        <v>0</v>
      </c>
      <c r="BJ29" s="218">
        <f>Posición!$B$110+Posición!$B$119+Posición!$B$128+Posición!$B$137</f>
        <v>0</v>
      </c>
      <c r="BK29" s="218">
        <f>Posición!$B$110+Posición!$B$119+Posición!$B$128+Posición!$B$137</f>
        <v>0</v>
      </c>
      <c r="BL29" s="218">
        <f>Posición!$B$110+Posición!$B$119+Posición!$B$128+Posición!$B$137</f>
        <v>0</v>
      </c>
      <c r="BM29" s="218">
        <f>Posición!$B$110+Posición!$B$119+Posición!$B$128+Posición!$B$137</f>
        <v>0</v>
      </c>
      <c r="BN29" s="218">
        <f>Posición!$B$110+Posición!$B$119+Posición!$B$128+Posición!$B$137</f>
        <v>0</v>
      </c>
      <c r="BO29" s="218">
        <f>Posición!$B$110+Posición!$B$119+Posición!$B$128+Posición!$B$137</f>
        <v>0</v>
      </c>
      <c r="BP29" s="218">
        <f>Posición!$B$110+Posición!$B$119+Posición!$B$128+Posición!$B$137</f>
        <v>0</v>
      </c>
      <c r="BQ29" s="218">
        <f>Posición!$B$110+Posición!$B$119+Posición!$B$128+Posición!$B$137</f>
        <v>0</v>
      </c>
      <c r="BR29" s="218">
        <f>Posición!$B$110+Posición!$B$119+Posición!$B$128+Posición!$B$137</f>
        <v>0</v>
      </c>
      <c r="BS29" s="218">
        <f>Posición!$B$110+Posición!$B$119+Posición!$B$128+Posición!$B$137</f>
        <v>0</v>
      </c>
      <c r="BT29" s="218">
        <f>Posición!$B$110+Posición!$B$119+Posición!$B$128+Posición!$B$137</f>
        <v>0</v>
      </c>
      <c r="BU29" s="218">
        <f>Posición!$B$110+Posición!$B$119+Posición!$B$128+Posición!$B$137</f>
        <v>0</v>
      </c>
      <c r="BV29" s="218">
        <f>Posición!$B$110+Posición!$B$119+Posición!$B$128+Posición!$B$137</f>
        <v>0</v>
      </c>
      <c r="BW29" s="218">
        <f>Posición!$B$110+Posición!$B$119+Posición!$B$128+Posición!$B$137</f>
        <v>0</v>
      </c>
      <c r="BX29" s="218">
        <f>Posición!$B$110+Posición!$B$119+Posición!$B$128+Posición!$B$137</f>
        <v>0</v>
      </c>
      <c r="BY29" s="218">
        <f>Posición!$B$110+Posición!$B$119+Posición!$B$128+Posición!$B$137</f>
        <v>0</v>
      </c>
      <c r="BZ29" s="218">
        <f>Posición!$B$110+Posición!$B$119+Posición!$B$128+Posición!$B$137</f>
        <v>0</v>
      </c>
      <c r="CA29" s="218">
        <f>Posición!$B$110+Posición!$B$119+Posición!$B$128+Posición!$B$137</f>
        <v>0</v>
      </c>
      <c r="CB29" s="218">
        <f>Posición!$B$110+Posición!$B$119+Posición!$B$128+Posición!$B$137</f>
        <v>0</v>
      </c>
      <c r="CC29" s="218">
        <f>Posición!$B$110+Posición!$B$119+Posición!$B$128+Posición!$B$137</f>
        <v>0</v>
      </c>
      <c r="CD29" s="218">
        <f>Posición!$B$110+Posición!$B$119+Posición!$B$128+Posición!$B$137</f>
        <v>0</v>
      </c>
      <c r="CE29" s="218">
        <f>Posición!$B$110+Posición!$B$119+Posición!$B$128+Posición!$B$137</f>
        <v>0</v>
      </c>
      <c r="CF29" s="218">
        <f>Posición!$B$110+Posición!$B$119+Posición!$B$128+Posición!$B$137</f>
        <v>0</v>
      </c>
      <c r="CG29" s="218">
        <f>Posición!$B$110+Posición!$B$119+Posición!$B$128+Posición!$B$137</f>
        <v>0</v>
      </c>
      <c r="CH29" s="218">
        <f>Posición!$B$110+Posición!$B$119+Posición!$B$128+Posición!$B$137</f>
        <v>0</v>
      </c>
      <c r="CI29" s="218">
        <f>Posición!$B$110+Posición!$B$119+Posición!$B$128+Posición!$B$137</f>
        <v>0</v>
      </c>
      <c r="CJ29" s="218">
        <f>Posición!$B$110+Posición!$B$119+Posición!$B$128+Posición!$B$137</f>
        <v>0</v>
      </c>
      <c r="CK29" s="218">
        <f>Posición!$B$110+Posición!$B$119+Posición!$B$128+Posición!$B$137</f>
        <v>0</v>
      </c>
      <c r="CL29" s="218">
        <f>Posición!$B$110+Posición!$B$119+Posición!$B$128+Posición!$B$137</f>
        <v>0</v>
      </c>
      <c r="CM29" s="218">
        <f>Posición!$B$110+Posición!$B$119+Posición!$B$128+Posición!$B$137</f>
        <v>0</v>
      </c>
      <c r="CN29" s="218">
        <f>Posición!$B$110+Posición!$B$119+Posición!$B$128+Posición!$B$137</f>
        <v>0</v>
      </c>
      <c r="CO29" s="218">
        <f>Posición!$B$110+Posición!$B$119+Posición!$B$128+Posición!$B$137</f>
        <v>0</v>
      </c>
      <c r="CP29" s="218">
        <f>Posición!$B$110+Posición!$B$119+Posición!$B$128+Posición!$B$137</f>
        <v>0</v>
      </c>
      <c r="CQ29" s="218">
        <f>Posición!$B$110+Posición!$B$119+Posición!$B$128+Posición!$B$137</f>
        <v>0</v>
      </c>
      <c r="CR29" s="218">
        <f>Posición!$B$110+Posición!$B$119+Posición!$B$128+Posición!$B$137</f>
        <v>0</v>
      </c>
      <c r="CS29" s="218">
        <f>Posición!$B$110+Posición!$B$119+Posición!$B$128+Posición!$B$137</f>
        <v>0</v>
      </c>
      <c r="CT29" s="218">
        <f>Posición!$B$110+Posición!$B$119+Posición!$B$128+Posición!$B$137</f>
        <v>0</v>
      </c>
      <c r="CU29" s="218">
        <f>Posición!$B$110+Posición!$B$119+Posición!$B$128+Posición!$B$137</f>
        <v>0</v>
      </c>
      <c r="CV29" s="218">
        <f>Posición!$B$110+Posición!$B$119+Posición!$B$128+Posición!$B$137</f>
        <v>0</v>
      </c>
      <c r="CW29" s="218">
        <f>Posición!$B$110+Posición!$B$119+Posición!$B$128+Posición!$B$137</f>
        <v>0</v>
      </c>
      <c r="CX29" s="218">
        <f>Posición!$B$110+Posición!$B$119+Posición!$B$128+Posición!$B$137</f>
        <v>0</v>
      </c>
      <c r="CY29" s="218">
        <f>Posición!$B$110+Posición!$B$119+Posición!$B$128+Posición!$B$137</f>
        <v>0</v>
      </c>
      <c r="CZ29" s="218">
        <f>Posición!$B$110+Posición!$B$119+Posición!$B$128+Posición!$B$137</f>
        <v>0</v>
      </c>
      <c r="DA29" s="218">
        <f>Posición!$B$110+Posición!$B$119+Posición!$B$128+Posición!$B$137</f>
        <v>0</v>
      </c>
      <c r="DB29" s="218">
        <f>Posición!$B$110+Posición!$B$119+Posición!$B$128+Posición!$B$137</f>
        <v>0</v>
      </c>
      <c r="DC29" s="218">
        <f>Posición!$B$110+Posición!$B$119+Posición!$B$128+Posición!$B$137</f>
        <v>0</v>
      </c>
      <c r="DD29" s="218">
        <f>Posición!$B$110+Posición!$B$119+Posición!$B$128+Posición!$B$137</f>
        <v>0</v>
      </c>
      <c r="DE29" s="218">
        <f>Posición!$B$110+Posición!$B$119+Posición!$B$128+Posición!$B$137</f>
        <v>0</v>
      </c>
      <c r="DF29" s="218">
        <f>Posición!$B$110+Posición!$B$119+Posición!$B$128+Posición!$B$137</f>
        <v>0</v>
      </c>
      <c r="DG29" s="218">
        <f>Posición!$B$110+Posición!$B$119+Posición!$B$128+Posición!$B$137</f>
        <v>0</v>
      </c>
      <c r="DH29" s="218">
        <f>Posición!$B$110+Posición!$B$119+Posición!$B$128+Posición!$B$137</f>
        <v>0</v>
      </c>
      <c r="DI29" s="218">
        <f>Posición!$B$110+Posición!$B$119+Posición!$B$128+Posición!$B$137</f>
        <v>0</v>
      </c>
      <c r="DJ29" s="218">
        <f>Posición!$B$110+Posición!$B$119+Posición!$B$128+Posición!$B$137</f>
        <v>0</v>
      </c>
      <c r="DK29" s="218">
        <f>Posición!$B$110+Posición!$B$119+Posición!$B$128+Posición!$B$137</f>
        <v>0</v>
      </c>
      <c r="DL29" s="218">
        <f>Posición!$B$110+Posición!$B$119+Posición!$B$128+Posición!$B$137</f>
        <v>0</v>
      </c>
      <c r="DM29" s="218">
        <f>Posición!$B$110+Posición!$B$119+Posición!$B$128+Posición!$B$137</f>
        <v>0</v>
      </c>
      <c r="DN29" s="218">
        <f>Posición!$B$109+Posición!$B$118+Posición!$B$127+Posición!$B$136</f>
        <v>0</v>
      </c>
      <c r="DO29" s="218">
        <f>Posición!$B$109+Posición!$B$118+Posición!$B$127+Posición!$B$136</f>
        <v>0</v>
      </c>
      <c r="DP29" s="218">
        <f>Posición!$B$109+Posición!$B$118+Posición!$B$127+Posición!$B$136</f>
        <v>0</v>
      </c>
      <c r="DQ29" s="218">
        <f>Posición!$B$109+Posición!$B$118+Posición!$B$127+Posición!$B$136</f>
        <v>0</v>
      </c>
      <c r="DR29" s="218">
        <f>Posición!$B$109+Posición!$B$118+Posición!$B$127+Posición!$B$136</f>
        <v>0</v>
      </c>
      <c r="DS29" s="218">
        <f>Posición!$B$109+Posición!$B$118+Posición!$B$127+Posición!$B$136</f>
        <v>0</v>
      </c>
      <c r="DT29" s="218">
        <f>Posición!$B$109+Posición!$B$118+Posición!$B$127+Posición!$B$136</f>
        <v>0</v>
      </c>
      <c r="DU29" s="218">
        <f>Posición!$B$109+Posición!$B$118+Posición!$B$127+Posición!$B$136</f>
        <v>0</v>
      </c>
      <c r="DV29" s="218">
        <f>Posición!$B$109+Posición!$B$118+Posición!$B$127+Posición!$B$136</f>
        <v>0</v>
      </c>
      <c r="DW29" s="218">
        <f>Posición!$B$109+Posición!$B$118+Posición!$B$127+Posición!$B$136</f>
        <v>0</v>
      </c>
      <c r="DX29" s="218">
        <f>Posición!$B$109+Posición!$B$118+Posición!$B$127+Posición!$B$136</f>
        <v>0</v>
      </c>
      <c r="DY29" s="218">
        <f>Posición!$B$109+Posición!$B$118+Posición!$B$127+Posición!$B$136</f>
        <v>0</v>
      </c>
      <c r="DZ29" s="218">
        <f>Posición!$B$109+Posición!$B$118+Posición!$B$127+Posición!$B$136</f>
        <v>0</v>
      </c>
      <c r="EA29" s="218">
        <f>Posición!$B$109+Posición!$B$118+Posición!$B$127+Posición!$B$136</f>
        <v>0</v>
      </c>
      <c r="EB29" s="218">
        <f>Posición!$B$109+Posición!$B$118+Posición!$B$127+Posición!$B$136</f>
        <v>0</v>
      </c>
      <c r="EC29" s="218">
        <f>Posición!$B$109+Posición!$B$118+Posición!$B$127+Posición!$B$136</f>
        <v>0</v>
      </c>
      <c r="ED29" s="218">
        <f>Posición!$B$109+Posición!$B$118+Posición!$B$127+Posición!$B$136</f>
        <v>0</v>
      </c>
      <c r="EE29" s="218">
        <f>Posición!$B$109+Posición!$B$118+Posición!$B$127+Posición!$B$136</f>
        <v>0</v>
      </c>
      <c r="EF29" s="218">
        <f>Posición!$B$109+Posición!$B$118+Posición!$B$127+Posición!$B$136</f>
        <v>0</v>
      </c>
      <c r="EG29" s="218">
        <f>Posición!$B$109+Posición!$B$118+Posición!$B$127+Posición!$B$136</f>
        <v>0</v>
      </c>
      <c r="EH29" s="218">
        <f>Posición!$B$109+Posición!$B$118+Posición!$B$127+Posición!$B$136</f>
        <v>0</v>
      </c>
      <c r="EI29" s="218">
        <f>Posición!$B$109+Posición!$B$118+Posición!$B$127+Posición!$B$136</f>
        <v>0</v>
      </c>
      <c r="EJ29" s="218">
        <f>Posición!$B$109+Posición!$B$118+Posición!$B$127+Posición!$B$136</f>
        <v>0</v>
      </c>
      <c r="EK29" s="218">
        <f>Posición!$B$109+Posición!$B$118+Posición!$B$127+Posición!$B$136</f>
        <v>0</v>
      </c>
      <c r="EL29" s="218">
        <f>Posición!$B$109+Posición!$B$118+Posición!$B$127+Posición!$B$136</f>
        <v>0</v>
      </c>
      <c r="EM29" s="218">
        <f>Posición!$B$109+Posición!$B$118+Posición!$B$127+Posición!$B$136</f>
        <v>0</v>
      </c>
      <c r="EN29" s="218">
        <f>Posición!$B$109+Posición!$B$118+Posición!$B$127+Posición!$B$136</f>
        <v>0</v>
      </c>
      <c r="EO29" s="218">
        <f>Posición!$B$109+Posición!$B$118+Posición!$B$127+Posición!$B$136</f>
        <v>0</v>
      </c>
      <c r="EP29" s="218">
        <f>Posición!$B$109+Posición!$B$118+Posición!$B$127+Posición!$B$136</f>
        <v>0</v>
      </c>
      <c r="EQ29" s="218">
        <f>Posición!$B$109+Posición!$B$118+Posición!$B$127+Posición!$B$136</f>
        <v>0</v>
      </c>
      <c r="ER29" s="218">
        <f>Posición!$B$109+Posición!$B$118+Posición!$B$127+Posición!$B$136</f>
        <v>0</v>
      </c>
      <c r="ES29" s="218">
        <f>Posición!$B$109+Posición!$B$118+Posición!$B$127+Posición!$B$136</f>
        <v>0</v>
      </c>
      <c r="ET29" s="218">
        <f>Posición!$B$109+Posición!$B$118+Posición!$B$127+Posición!$B$136</f>
        <v>0</v>
      </c>
      <c r="EU29" s="218">
        <f>Posición!$B$109+Posición!$B$118+Posición!$B$127+Posición!$B$136</f>
        <v>0</v>
      </c>
      <c r="EV29" s="218">
        <f>Posición!$B$109+Posición!$B$118+Posición!$B$127+Posición!$B$136</f>
        <v>0</v>
      </c>
      <c r="EW29" s="218">
        <f>Posición!$B$109+Posición!$B$118+Posición!$B$127+Posición!$B$136</f>
        <v>0</v>
      </c>
      <c r="EX29" s="218">
        <f>Posición!$B$109+Posición!$B$118+Posición!$B$127+Posición!$B$136</f>
        <v>0</v>
      </c>
      <c r="EY29" s="218">
        <f>Posición!$B$109+Posición!$B$118+Posición!$B$127+Posición!$B$136</f>
        <v>0</v>
      </c>
      <c r="EZ29" s="218">
        <f>Posición!$B$109+Posición!$B$118+Posición!$B$127+Posición!$B$136</f>
        <v>0</v>
      </c>
      <c r="FA29" s="218">
        <f>Posición!$B$109+Posición!$B$118+Posición!$B$127+Posición!$B$136</f>
        <v>0</v>
      </c>
      <c r="FB29" s="218">
        <f>Posición!$B$109+Posición!$B$118+Posición!$B$127+Posición!$B$136</f>
        <v>0</v>
      </c>
      <c r="FC29" s="218">
        <f>Posición!$B$109+Posición!$B$118+Posición!$B$127+Posición!$B$136</f>
        <v>0</v>
      </c>
      <c r="FD29" s="218">
        <f>Posición!$B$109+Posición!$B$118+Posición!$B$127+Posición!$B$136</f>
        <v>0</v>
      </c>
      <c r="FE29" s="218">
        <f>Posición!$B$109+Posición!$B$118+Posición!$B$127+Posición!$B$136</f>
        <v>0</v>
      </c>
      <c r="FF29" s="218">
        <f>Posición!$B$109+Posición!$B$118+Posición!$B$127+Posición!$B$136</f>
        <v>0</v>
      </c>
      <c r="FG29" s="218">
        <f>Posición!$B$109+Posición!$B$118+Posición!$B$127+Posición!$B$136</f>
        <v>0</v>
      </c>
      <c r="FH29" s="218">
        <f>Posición!$B$109+Posición!$B$118+Posición!$B$127+Posición!$B$136</f>
        <v>0</v>
      </c>
      <c r="FI29" s="218">
        <f>Posición!$B$109+Posición!$B$118+Posición!$B$127+Posición!$B$136</f>
        <v>0</v>
      </c>
      <c r="FJ29" s="218">
        <f>Posición!$B$109+Posición!$B$118+Posición!$B$127+Posición!$B$136</f>
        <v>0</v>
      </c>
      <c r="FK29" s="218">
        <f>Posición!$B$109+Posición!$B$118+Posición!$B$127+Posición!$B$136</f>
        <v>0</v>
      </c>
      <c r="FL29" s="218">
        <f>Posición!$B$109+Posición!$B$118+Posición!$B$127+Posición!$B$136</f>
        <v>0</v>
      </c>
      <c r="FM29" s="218">
        <f>Posición!$B$109+Posición!$B$118+Posición!$B$127+Posición!$B$136</f>
        <v>0</v>
      </c>
      <c r="FN29" s="218">
        <f>Posición!$B$109+Posición!$B$118+Posición!$B$127+Posición!$B$136</f>
        <v>0</v>
      </c>
      <c r="FO29" s="218">
        <f>Posición!$B$109+Posición!$B$118+Posición!$B$127+Posición!$B$136</f>
        <v>0</v>
      </c>
      <c r="FP29" s="218">
        <f>Posición!$B$109+Posición!$B$118+Posición!$B$127+Posición!$B$136</f>
        <v>0</v>
      </c>
      <c r="FQ29" s="218">
        <f>Posición!$B$109+Posición!$B$118+Posición!$B$127+Posición!$B$136</f>
        <v>0</v>
      </c>
      <c r="FR29" s="218">
        <f>Posición!$B$109+Posición!$B$118+Posición!$B$127+Posición!$B$136</f>
        <v>0</v>
      </c>
      <c r="FS29" s="218">
        <f>Posición!$B$109+Posición!$B$118+Posición!$B$127+Posición!$B$136</f>
        <v>0</v>
      </c>
      <c r="FT29" s="218">
        <f>Posición!$B$109+Posición!$B$118+Posición!$B$127+Posición!$B$136</f>
        <v>0</v>
      </c>
      <c r="FU29" s="218">
        <f>Posición!$B$109+Posición!$B$118+Posición!$B$127+Posición!$B$136</f>
        <v>0</v>
      </c>
      <c r="FV29" s="218">
        <f>Posición!$B$109+Posición!$B$118+Posición!$B$127+Posición!$B$136</f>
        <v>0</v>
      </c>
      <c r="FW29" s="218">
        <f>Posición!$B$109+Posición!$B$118+Posición!$B$127+Posición!$B$136</f>
        <v>0</v>
      </c>
      <c r="FX29" s="218">
        <f>Posición!$B$109+Posición!$B$118+Posición!$B$127+Posición!$B$136</f>
        <v>0</v>
      </c>
      <c r="FY29" s="218">
        <f>Posición!$B$109+Posición!$B$118+Posición!$B$127+Posición!$B$136</f>
        <v>0</v>
      </c>
      <c r="FZ29" s="218">
        <f>Posición!$B$109+Posición!$B$118+Posición!$B$127+Posición!$B$136</f>
        <v>0</v>
      </c>
      <c r="GA29" s="218">
        <f>Posición!$B$109+Posición!$B$118+Posición!$B$127+Posición!$B$136</f>
        <v>0</v>
      </c>
      <c r="GB29" s="218">
        <f>Posición!$B$109+Posición!$B$118+Posición!$B$127+Posición!$B$136</f>
        <v>0</v>
      </c>
      <c r="GC29" s="218">
        <f>Posición!$B$109+Posición!$B$118+Posición!$B$127+Posición!$B$136</f>
        <v>0</v>
      </c>
      <c r="GD29" s="218">
        <f>Posición!$B$109+Posición!$B$118+Posición!$B$127+Posición!$B$136</f>
        <v>0</v>
      </c>
      <c r="GE29" s="218">
        <f>Posición!$B$109+Posición!$B$118+Posición!$B$127+Posición!$B$136</f>
        <v>0</v>
      </c>
      <c r="GF29" s="218">
        <f>Posición!$B$109+Posición!$B$118+Posición!$B$127+Posición!$B$136</f>
        <v>0</v>
      </c>
      <c r="GG29" s="218">
        <f>Posición!$B$109+Posición!$B$118+Posición!$B$127+Posición!$B$136</f>
        <v>0</v>
      </c>
      <c r="GH29" s="218">
        <f>Posición!$B$109+Posición!$B$118+Posición!$B$127+Posición!$B$136</f>
        <v>0</v>
      </c>
      <c r="GI29" s="218">
        <f>Posición!$B$109+Posición!$B$118+Posición!$B$127+Posición!$B$136</f>
        <v>0</v>
      </c>
      <c r="GJ29" s="218">
        <f>Posición!$B$109+Posición!$B$118+Posición!$B$127+Posición!$B$136</f>
        <v>0</v>
      </c>
      <c r="GK29" s="218">
        <f>Posición!$B$109+Posición!$B$118+Posición!$B$127+Posición!$B$136</f>
        <v>0</v>
      </c>
      <c r="GL29" s="218">
        <f>Posición!$B$109+Posición!$B$118+Posición!$B$127+Posición!$B$136</f>
        <v>0</v>
      </c>
      <c r="GM29" s="218">
        <f>Posición!$B$109+Posición!$B$118+Posición!$B$127+Posición!$B$136</f>
        <v>0</v>
      </c>
      <c r="GN29" s="218">
        <f>Posición!$B$109+Posición!$B$118+Posición!$B$127+Posición!$B$136</f>
        <v>0</v>
      </c>
      <c r="GO29" s="218">
        <f>Posición!$B$109+Posición!$B$118+Posición!$B$127+Posición!$B$136</f>
        <v>0</v>
      </c>
      <c r="GP29" s="218">
        <f>Posición!$B$109+Posición!$B$118+Posición!$B$127+Posición!$B$136</f>
        <v>0</v>
      </c>
      <c r="GQ29" s="218">
        <f>Posición!$B$109+Posición!$B$118+Posición!$B$127+Posición!$B$136</f>
        <v>0</v>
      </c>
      <c r="GR29" s="218">
        <f>Posición!$B$109+Posición!$B$118+Posición!$B$127+Posición!$B$136</f>
        <v>0</v>
      </c>
      <c r="GS29" s="218">
        <f>Posición!$B$109+Posición!$B$118+Posición!$B$127+Posición!$B$136</f>
        <v>0</v>
      </c>
      <c r="GT29" s="218">
        <f>Posición!$B$109+Posición!$B$118+Posición!$B$127+Posición!$B$136</f>
        <v>0</v>
      </c>
      <c r="GU29" s="218">
        <f>Posición!$B$109+Posición!$B$118+Posición!$B$127+Posición!$B$136</f>
        <v>0</v>
      </c>
      <c r="GV29" s="218">
        <f>Posición!$B$109+Posición!$B$118+Posición!$B$127+Posición!$B$136</f>
        <v>0</v>
      </c>
      <c r="GW29" s="218">
        <f>Posición!$B$109+Posición!$B$118+Posición!$B$127+Posición!$B$136</f>
        <v>0</v>
      </c>
      <c r="GX29" s="218">
        <f>Posición!$B$109+Posición!$B$118+Posición!$B$127+Posición!$B$136</f>
        <v>0</v>
      </c>
      <c r="GY29" s="218">
        <f>Posición!$B$109+Posición!$B$118+Posición!$B$127+Posición!$B$136</f>
        <v>0</v>
      </c>
      <c r="GZ29" s="218">
        <f>Posición!$B$109+Posición!$B$118+Posición!$B$127+Posición!$B$136</f>
        <v>0</v>
      </c>
      <c r="HA29" s="218">
        <f>Posición!$B$109+Posición!$B$118+Posición!$B$127+Posición!$B$136</f>
        <v>0</v>
      </c>
      <c r="HB29" s="218"/>
      <c r="HC29" s="218">
        <f>Posición!$B$109+Posición!$B$118+Posición!$B$127+Posición!$B$136</f>
        <v>0</v>
      </c>
      <c r="HD29" s="218">
        <f>Posición!$B$109+Posición!$B$118+Posición!$B$127+Posición!$B$136</f>
        <v>0</v>
      </c>
      <c r="HE29" s="218">
        <f>Posición!$B$109+Posición!$B$118+Posición!$B$127+Posición!$B$136</f>
        <v>0</v>
      </c>
      <c r="HF29" s="218">
        <f>Posición!$B$109+Posición!$B$118+Posición!$B$127+Posición!$B$136</f>
        <v>0</v>
      </c>
      <c r="HG29" s="218">
        <f>Posición!$B$109+Posición!$B$118+Posición!$B$127+Posición!$B$136</f>
        <v>0</v>
      </c>
      <c r="HH29" s="218">
        <f>Posición!$B$109+Posición!$B$118+Posición!$B$127+Posición!$B$136</f>
        <v>0</v>
      </c>
      <c r="HI29" s="218">
        <f>Posición!$B$109+Posición!$B$118+Posición!$B$127+Posición!$B$136</f>
        <v>0</v>
      </c>
      <c r="HJ29" s="218">
        <f>Posición!$B$109+Posición!$B$118+Posición!$B$127+Posición!$B$136</f>
        <v>0</v>
      </c>
      <c r="HK29" s="218">
        <f>Posición!$B$109+Posición!$B$118+Posición!$B$127+Posición!$B$136</f>
        <v>0</v>
      </c>
      <c r="HL29" s="218">
        <f>Posición!$B$109+Posición!$B$118+Posición!$B$127+Posición!$B$136</f>
        <v>0</v>
      </c>
      <c r="HM29" s="218">
        <f>Posición!$B$109+Posición!$B$118+Posición!$B$127+Posición!$B$136</f>
        <v>0</v>
      </c>
      <c r="HN29" s="218">
        <f>Posición!$B$109+Posición!$B$118+Posición!$B$127+Posición!$B$136</f>
        <v>0</v>
      </c>
      <c r="HO29" s="218">
        <f>Posición!$B$109+Posición!$B$118+Posición!$B$127+Posición!$B$136</f>
        <v>0</v>
      </c>
      <c r="HP29" s="218">
        <f>Posición!$B$109+Posición!$B$118+Posición!$B$127+Posición!$B$136</f>
        <v>0</v>
      </c>
      <c r="HQ29" s="218">
        <f>Posición!$B$109+Posición!$B$118+Posición!$B$127+Posición!$B$136</f>
        <v>0</v>
      </c>
      <c r="HR29" s="218">
        <f>Posición!$B$109+Posición!$B$118+Posición!$B$127+Posición!$B$136</f>
        <v>0</v>
      </c>
      <c r="HS29" s="218">
        <f>Posición!$B$109+Posición!$B$118+Posición!$B$127+Posición!$B$136</f>
        <v>0</v>
      </c>
      <c r="HT29" s="218">
        <f>Posición!$B$109+Posición!$B$118+Posición!$B$127+Posición!$B$136</f>
        <v>0</v>
      </c>
      <c r="HU29" s="218">
        <f>Posición!$B$109+Posición!$B$118+Posición!$B$127+Posición!$B$136</f>
        <v>0</v>
      </c>
      <c r="HV29" s="218">
        <f>Posición!$B$109+Posición!$B$118+Posición!$B$127+Posición!$B$136</f>
        <v>0</v>
      </c>
      <c r="HW29" s="218">
        <f>Posición!$B$109+Posición!$B$118+Posición!$B$127+Posición!$B$136</f>
        <v>0</v>
      </c>
      <c r="HX29" s="218">
        <f>Posición!$B$109+Posición!$B$118+Posición!$B$127+Posición!$B$136</f>
        <v>0</v>
      </c>
      <c r="HY29" s="218">
        <f>Posición!$B$109+Posición!$B$118+Posición!$B$127+Posición!$B$136</f>
        <v>0</v>
      </c>
      <c r="HZ29" s="218">
        <f>Posición!$B$109+Posición!$B$118+Posición!$B$127+Posición!$B$136</f>
        <v>0</v>
      </c>
      <c r="IA29" s="218">
        <f>Posición!$B$109+Posición!$B$118+Posición!$B$127+Posición!$B$136</f>
        <v>0</v>
      </c>
      <c r="IB29" s="218">
        <f>Posición!$B$109+Posición!$B$118+Posición!$B$127+Posición!$B$136</f>
        <v>0</v>
      </c>
      <c r="IC29" s="218">
        <f>Posición!$B$109+Posición!$B$118+Posición!$B$127+Posición!$B$136</f>
        <v>0</v>
      </c>
      <c r="ID29" s="218">
        <f>Posición!$B$109+Posición!$B$118+Posición!$B$127+Posición!$B$136</f>
        <v>0</v>
      </c>
      <c r="IE29" s="218">
        <f>Posición!$B$109+Posición!$B$118+Posición!$B$127+Posición!$B$136</f>
        <v>0</v>
      </c>
      <c r="IF29" s="218">
        <f>Posición!$B$109+Posición!$B$118+Posición!$B$127+Posición!$B$136</f>
        <v>0</v>
      </c>
      <c r="IG29" s="218">
        <f>Posición!$B$109+Posición!$B$118+Posición!$B$127+Posición!$B$136</f>
        <v>0</v>
      </c>
      <c r="IH29" s="218">
        <f>Posición!$B$109+Posición!$B$118+Posición!$B$127+Posición!$B$136</f>
        <v>0</v>
      </c>
      <c r="II29" s="218">
        <f>Posición!$B$109+Posición!$B$118+Posición!$B$127+Posición!$B$136</f>
        <v>0</v>
      </c>
      <c r="IJ29" s="218">
        <f>Posición!$B$109+Posición!$B$118+Posición!$B$127+Posición!$B$136</f>
        <v>0</v>
      </c>
      <c r="IK29" s="218">
        <f>Posición!$B$109+Posición!$B$118+Posición!$B$127+Posición!$B$136</f>
        <v>0</v>
      </c>
      <c r="IL29" s="218">
        <f>Posición!$B$109+Posición!$B$118+Posición!$B$127+Posición!$B$136</f>
        <v>0</v>
      </c>
      <c r="IM29" s="218">
        <f>Posición!$B$109+Posición!$B$118+Posición!$B$127+Posición!$B$136</f>
        <v>0</v>
      </c>
      <c r="IN29" s="218">
        <f>Posición!$B$109+Posición!$B$118+Posición!$B$127+Posición!$B$136</f>
        <v>0</v>
      </c>
      <c r="IO29" s="218">
        <f>Posición!$B$109+Posición!$B$118+Posición!$B$127+Posición!$B$136</f>
        <v>0</v>
      </c>
      <c r="IP29" s="218">
        <f>Posición!$B$109+Posición!$B$118+Posición!$B$127+Posición!$B$136</f>
        <v>0</v>
      </c>
      <c r="IQ29" s="218">
        <f>Posición!$B$109+Posición!$B$118+Posición!$B$127+Posición!$B$136</f>
        <v>0</v>
      </c>
      <c r="IR29" s="218">
        <f>Posición!$B$109+Posición!$B$118+Posición!$B$127+Posición!$B$136</f>
        <v>0</v>
      </c>
      <c r="IS29" s="218">
        <f>Posición!$B$109+Posición!$B$118+Posición!$B$127+Posición!$B$136</f>
        <v>0</v>
      </c>
      <c r="IT29" s="218">
        <f>Posición!$B$109+Posición!$B$118+Posición!$B$127+Posición!$B$136</f>
        <v>0</v>
      </c>
      <c r="IU29" s="218">
        <f>Posición!$B$109+Posición!$B$118+Posición!$B$127+Posición!$B$136</f>
        <v>0</v>
      </c>
      <c r="IV29" s="218">
        <f>Posición!$B$109+Posición!$B$118+Posición!$B$127+Posición!$B$136</f>
        <v>0</v>
      </c>
      <c r="IW29" s="218">
        <f>Posición!$B$109+Posición!$B$118+Posición!$B$127+Posición!$B$136</f>
        <v>0</v>
      </c>
      <c r="IX29" s="218">
        <f>Posición!$B$109+Posición!$B$118+Posición!$B$127+Posición!$B$136</f>
        <v>0</v>
      </c>
      <c r="IY29" s="218">
        <f>Posición!$B$109+Posición!$B$118+Posición!$B$127+Posición!$B$136</f>
        <v>0</v>
      </c>
      <c r="IZ29" s="218">
        <f>Posición!$B$109+Posición!$B$118+Posición!$B$127+Posición!$B$136</f>
        <v>0</v>
      </c>
      <c r="JA29" s="218">
        <f>Posición!$B$109+Posición!$B$118+Posición!$B$127+Posición!$B$136</f>
        <v>0</v>
      </c>
      <c r="JB29" s="218">
        <f>Posición!$B$109+Posición!$B$118+Posición!$B$127+Posición!$B$136</f>
        <v>0</v>
      </c>
      <c r="JC29" s="218">
        <f>Posición!$B$109+Posición!$B$118+Posición!$B$127+Posición!$B$136</f>
        <v>0</v>
      </c>
      <c r="JD29" s="218">
        <f>Posición!$B$109+Posición!$B$118+Posición!$B$127+Posición!$B$136</f>
        <v>0</v>
      </c>
      <c r="JE29" s="218">
        <f>Posición!$B$109+Posición!$B$118+Posición!$B$127+Posición!$B$136</f>
        <v>0</v>
      </c>
      <c r="JF29" s="218">
        <f>Posición!$B$109+Posición!$B$118+Posición!$B$127+Posición!$B$136</f>
        <v>0</v>
      </c>
      <c r="JG29" s="218">
        <f>Posición!$B$109+Posición!$B$118+Posición!$B$127+Posición!$B$136</f>
        <v>0</v>
      </c>
      <c r="JH29" s="218">
        <f>Posición!$B$109+Posición!$B$118+Posición!$B$127+Posición!$B$136</f>
        <v>0</v>
      </c>
      <c r="JI29" s="218">
        <f>Posición!$B$109+Posición!$B$118+Posición!$B$127+Posición!$B$136</f>
        <v>0</v>
      </c>
      <c r="JJ29" s="218">
        <f>Posición!$B$109+Posición!$B$118+Posición!$B$127+Posición!$B$136</f>
        <v>0</v>
      </c>
      <c r="JK29" s="218">
        <f>Posición!$B$109+Posición!$B$118+Posición!$B$127+Posición!$B$136</f>
        <v>0</v>
      </c>
      <c r="JL29" s="218">
        <f>Posición!$B$109+Posición!$B$118+Posición!$B$127+Posición!$B$136</f>
        <v>0</v>
      </c>
      <c r="JM29" s="218">
        <f>Posición!$B$109+Posición!$B$118+Posición!$B$127+Posición!$B$136</f>
        <v>0</v>
      </c>
      <c r="JN29" s="218">
        <f>Posición!$B$109+Posición!$B$118+Posición!$B$127+Posición!$B$136</f>
        <v>0</v>
      </c>
      <c r="JO29" s="218">
        <f>Posición!$B$109+Posición!$B$118+Posición!$B$127+Posición!$B$136</f>
        <v>0</v>
      </c>
      <c r="JP29" s="218">
        <f>Posición!$B$109+Posición!$B$118+Posición!$B$127+Posición!$B$136</f>
        <v>0</v>
      </c>
      <c r="JQ29" s="218">
        <f>Posición!$B$109+Posición!$B$118+Posición!$B$127+Posición!$B$136</f>
        <v>0</v>
      </c>
      <c r="JR29" s="218">
        <f>Posición!$B$109+Posición!$B$118+Posición!$B$127+Posición!$B$136</f>
        <v>0</v>
      </c>
      <c r="JS29" s="218">
        <f>Posición!$B$109+Posición!$B$118+Posición!$B$127+Posición!$B$136</f>
        <v>0</v>
      </c>
      <c r="JT29" s="218">
        <f>Posición!$B$109+Posición!$B$118+Posición!$B$127+Posición!$B$136</f>
        <v>0</v>
      </c>
      <c r="JU29" s="218">
        <f>Posición!$B$109+Posición!$B$118+Posición!$B$127+Posición!$B$136</f>
        <v>0</v>
      </c>
      <c r="JV29" s="218">
        <f>Posición!$B$109+Posición!$B$118+Posición!$B$127+Posición!$B$136</f>
        <v>0</v>
      </c>
      <c r="JW29" s="218">
        <f>Posición!$B$109+Posición!$B$118+Posición!$B$127+Posición!$B$136</f>
        <v>0</v>
      </c>
      <c r="JX29" s="218">
        <f>Posición!$B$109+Posición!$B$118+Posición!$B$127+Posición!$B$136</f>
        <v>0</v>
      </c>
      <c r="JY29" s="218">
        <f>Posición!$B$109+Posición!$B$118+Posición!$B$127+Posición!$B$136</f>
        <v>0</v>
      </c>
      <c r="JZ29" s="218">
        <f>Posición!$B$109+Posición!$B$118+Posición!$B$127+Posición!$B$136</f>
        <v>0</v>
      </c>
      <c r="KA29" s="218">
        <f>Posición!$B$109+Posición!$B$118+Posición!$B$127+Posición!$B$136</f>
        <v>0</v>
      </c>
      <c r="KB29" s="218">
        <f>Posición!$B$109+Posición!$B$118+Posición!$B$127+Posición!$B$136</f>
        <v>0</v>
      </c>
      <c r="KC29" s="218">
        <f>Posición!$B$109+Posición!$B$118+Posición!$B$127+Posición!$B$136</f>
        <v>0</v>
      </c>
      <c r="KD29" s="218">
        <f>Posición!$B$109+Posición!$B$118+Posición!$B$127+Posición!$B$136</f>
        <v>0</v>
      </c>
      <c r="KE29" s="218">
        <f>Posición!$B$109+Posición!$B$118+Posición!$B$127+Posición!$B$136</f>
        <v>0</v>
      </c>
      <c r="KF29" s="218">
        <f>Posición!$B$109+Posición!$B$118+Posición!$B$127+Posición!$B$136</f>
        <v>0</v>
      </c>
      <c r="KG29" s="218">
        <f>Posición!$B$109+Posición!$B$118+Posición!$B$127+Posición!$B$136</f>
        <v>0</v>
      </c>
      <c r="KH29" s="218">
        <f>Posición!$B$109+Posición!$B$118+Posición!$B$127+Posición!$B$136</f>
        <v>0</v>
      </c>
      <c r="KI29" s="218">
        <f>Posición!$B$109+Posición!$B$118+Posición!$B$127+Posición!$B$136</f>
        <v>0</v>
      </c>
      <c r="KJ29" s="218">
        <f>Posición!$B$109+Posición!$B$118+Posición!$B$127+Posición!$B$136</f>
        <v>0</v>
      </c>
      <c r="KK29" s="218">
        <f>Posición!$B$109+Posición!$B$118+Posición!$B$127+Posición!$B$136</f>
        <v>0</v>
      </c>
      <c r="KL29" s="218">
        <f>Posición!$B$109+Posición!$B$118+Posición!$B$127+Posición!$B$136</f>
        <v>0</v>
      </c>
      <c r="KM29" s="218">
        <f>Posición!$B$109+Posición!$B$118+Posición!$B$127+Posición!$B$136</f>
        <v>0</v>
      </c>
      <c r="KN29" s="218">
        <f>Posición!$B$109+Posición!$B$118+Posición!$B$127+Posición!$B$136</f>
        <v>0</v>
      </c>
      <c r="KO29" s="218">
        <f>Posición!$B$109+Posición!$B$118+Posición!$B$127+Posición!$B$136</f>
        <v>0</v>
      </c>
      <c r="KP29" s="218">
        <f>Posición!$B$109+Posición!$B$118+Posición!$B$127+Posición!$B$136</f>
        <v>0</v>
      </c>
      <c r="KQ29" s="218">
        <f>Posición!$B$109+Posición!$B$118+Posición!$B$127+Posición!$B$136</f>
        <v>0</v>
      </c>
      <c r="KR29" s="218">
        <f>Posición!$B$109+Posición!$B$118+Posición!$B$127+Posición!$B$136</f>
        <v>0</v>
      </c>
      <c r="KS29" s="218">
        <f>Posición!$B$109+Posición!$B$118+Posición!$B$127+Posición!$B$136</f>
        <v>0</v>
      </c>
      <c r="KT29" s="218">
        <f>Posición!$B$109+Posición!$B$118+Posición!$B$127+Posición!$B$136</f>
        <v>0</v>
      </c>
      <c r="KU29" s="218">
        <f>Posición!$B$109+Posición!$B$118+Posición!$B$127+Posición!$B$136</f>
        <v>0</v>
      </c>
      <c r="KV29" s="218">
        <f>Posición!$B$109+Posición!$B$118+Posición!$B$127+Posición!$B$136</f>
        <v>0</v>
      </c>
      <c r="KW29" s="218">
        <f>Posición!$B$109+Posición!$B$118+Posición!$B$127+Posición!$B$136</f>
        <v>0</v>
      </c>
      <c r="KX29" s="218">
        <f>Posición!$B$109+Posición!$B$118+Posición!$B$127+Posición!$B$136</f>
        <v>0</v>
      </c>
      <c r="KY29" s="218">
        <f>Posición!$B$109+Posición!$B$118+Posición!$B$127+Posición!$B$136</f>
        <v>0</v>
      </c>
      <c r="KZ29" s="218">
        <f>Posición!$B$109+Posición!$B$118+Posición!$B$127+Posición!$B$136</f>
        <v>0</v>
      </c>
      <c r="LA29" s="218">
        <f>Posición!$B$109+Posición!$B$118+Posición!$B$127+Posición!$B$136</f>
        <v>0</v>
      </c>
      <c r="LB29" s="218">
        <f>Posición!$B$109+Posición!$B$118+Posición!$B$127+Posición!$B$136</f>
        <v>0</v>
      </c>
      <c r="LC29" s="218">
        <f>Posición!$B$109+Posición!$B$118+Posición!$B$127+Posición!$B$136</f>
        <v>0</v>
      </c>
      <c r="LD29" s="218">
        <f>Posición!$B$109+Posición!$B$118+Posición!$B$127+Posición!$B$136</f>
        <v>0</v>
      </c>
      <c r="LE29" s="218">
        <f>Posición!$B$109+Posición!$B$118+Posición!$B$127+Posición!$B$136</f>
        <v>0</v>
      </c>
      <c r="LF29" s="218">
        <f>Posición!$B$109+Posición!$B$118+Posición!$B$127+Posición!$B$136</f>
        <v>0</v>
      </c>
      <c r="LG29" s="218">
        <f>Posición!$B$109+Posición!$B$118+Posición!$B$127+Posición!$B$136</f>
        <v>0</v>
      </c>
      <c r="LH29" s="218">
        <f>Posición!$B$109+Posición!$B$118+Posición!$B$127+Posición!$B$136</f>
        <v>0</v>
      </c>
      <c r="LI29" s="218">
        <f>Posición!$B$109+Posición!$B$118+Posición!$B$127+Posición!$B$136</f>
        <v>0</v>
      </c>
      <c r="LJ29" s="218">
        <f>Posición!$B$109+Posición!$B$118+Posición!$B$127+Posición!$B$136</f>
        <v>0</v>
      </c>
      <c r="LK29" s="218">
        <f>Posición!$B$109+Posición!$B$118+Posición!$B$127+Posición!$B$136</f>
        <v>0</v>
      </c>
      <c r="LL29" s="218">
        <f>Posición!$B$109+Posición!$B$118+Posición!$B$127+Posición!$B$136</f>
        <v>0</v>
      </c>
      <c r="LM29" s="218">
        <f>Posición!$B$109+Posición!$B$118+Posición!$B$127+Posición!$B$136</f>
        <v>0</v>
      </c>
      <c r="LN29" s="218">
        <f>Posición!$B$109+Posición!$B$118+Posición!$B$127+Posición!$B$136</f>
        <v>0</v>
      </c>
      <c r="LO29" s="218">
        <f>Posición!$B$109+Posición!$B$118+Posición!$B$127+Posición!$B$136</f>
        <v>0</v>
      </c>
      <c r="LP29" s="218">
        <f>Posición!$B$109+Posición!$B$118+Posición!$B$127+Posición!$B$136</f>
        <v>0</v>
      </c>
      <c r="LQ29" s="218">
        <f>Posición!$B$109+Posición!$B$118+Posición!$B$127+Posición!$B$136</f>
        <v>0</v>
      </c>
      <c r="LR29" s="218">
        <f>Posición!$B$109+Posición!$B$118+Posición!$B$127+Posición!$B$136</f>
        <v>0</v>
      </c>
      <c r="LS29" s="218">
        <f>Posición!$B$109+Posición!$B$118+Posición!$B$127+Posición!$B$136</f>
        <v>0</v>
      </c>
      <c r="LT29" s="218">
        <f>Posición!$B$109+Posición!$B$118+Posición!$B$127+Posición!$B$136</f>
        <v>0</v>
      </c>
      <c r="LU29" s="218">
        <f>Posición!$B$109+Posición!$B$118+Posición!$B$127+Posición!$B$136</f>
        <v>0</v>
      </c>
      <c r="LV29" s="218">
        <f>Posición!$B$109+Posición!$B$118+Posición!$B$127+Posición!$B$136</f>
        <v>0</v>
      </c>
      <c r="LW29" s="218">
        <f>Posición!$B$109+Posición!$B$118+Posición!$B$127+Posición!$B$136</f>
        <v>0</v>
      </c>
      <c r="LX29" s="218">
        <f>Posición!$B$109+Posición!$B$118+Posición!$B$127+Posición!$B$136</f>
        <v>0</v>
      </c>
      <c r="LY29" s="218">
        <f>Posición!$B$109+Posición!$B$118+Posición!$B$127+Posición!$B$136</f>
        <v>0</v>
      </c>
      <c r="LZ29" s="218">
        <f>Posición!$B$109+Posición!$B$118+Posición!$B$127+Posición!$B$136</f>
        <v>0</v>
      </c>
      <c r="MA29" s="218">
        <f>Posición!$B$109+Posición!$B$118+Posición!$B$127+Posición!$B$136</f>
        <v>0</v>
      </c>
      <c r="MB29" s="218">
        <f>Posición!$B$109+Posición!$B$118+Posición!$B$127+Posición!$B$136</f>
        <v>0</v>
      </c>
      <c r="MC29" s="218">
        <f>Posición!$B$109+Posición!$B$118+Posición!$B$127+Posición!$B$136</f>
        <v>0</v>
      </c>
      <c r="MD29" s="218">
        <f>Posición!$B$109+Posición!$B$118+Posición!$B$127+Posición!$B$136</f>
        <v>0</v>
      </c>
      <c r="ME29" s="218">
        <f>Posición!$B$109+Posición!$B$118+Posición!$B$127+Posición!$B$136</f>
        <v>0</v>
      </c>
      <c r="MF29" s="218">
        <f>Posición!$B$109+Posición!$B$118+Posición!$B$127+Posición!$B$136</f>
        <v>0</v>
      </c>
      <c r="MG29" s="218">
        <f>Posición!$B$109+Posición!$B$118+Posición!$B$127+Posición!$B$136</f>
        <v>0</v>
      </c>
      <c r="MH29" s="218">
        <f>Posición!$B$109+Posición!$B$118+Posición!$B$127+Posición!$B$136</f>
        <v>0</v>
      </c>
      <c r="MI29" s="218">
        <f>Posición!$B$109+Posición!$B$118+Posición!$B$127+Posición!$B$136</f>
        <v>0</v>
      </c>
      <c r="MJ29" s="218">
        <f>Posición!$B$109+Posición!$B$118+Posición!$B$127+Posición!$B$136</f>
        <v>0</v>
      </c>
      <c r="MK29" s="218">
        <f>Posición!$B$109+Posición!$B$118+Posición!$B$127+Posición!$B$136</f>
        <v>0</v>
      </c>
      <c r="ML29" s="218">
        <f>Posición!$B$109+Posición!$B$118+Posición!$B$127+Posición!$B$136</f>
        <v>0</v>
      </c>
      <c r="MM29" s="218">
        <f>Posición!$B$109+Posición!$B$118+Posición!$B$127+Posición!$B$136</f>
        <v>0</v>
      </c>
      <c r="MN29" s="218">
        <f>Posición!$B$109+Posición!$B$118+Posición!$B$127+Posición!$B$136</f>
        <v>0</v>
      </c>
      <c r="MO29" s="218">
        <f>Posición!$B$109+Posición!$B$118+Posición!$B$127+Posición!$B$136</f>
        <v>0</v>
      </c>
      <c r="MP29" s="218">
        <f>Posición!$B$109+Posición!$B$118+Posición!$B$127+Posición!$B$136</f>
        <v>0</v>
      </c>
      <c r="MQ29" s="218">
        <f>Posición!$B$109+Posición!$B$118+Posición!$B$127+Posición!$B$136</f>
        <v>0</v>
      </c>
      <c r="MR29" s="218">
        <f>Posición!$B$109+Posición!$B$118+Posición!$B$127+Posición!$B$136</f>
        <v>0</v>
      </c>
      <c r="MS29" s="218">
        <f>Posición!$B$109+Posición!$B$118+Posición!$B$127+Posición!$B$136</f>
        <v>0</v>
      </c>
      <c r="MT29" s="218">
        <f>Posición!$B$109+Posición!$B$118+Posición!$B$127+Posición!$B$136</f>
        <v>0</v>
      </c>
      <c r="MU29" s="218">
        <f>Posición!$B$109+Posición!$B$118+Posición!$B$127+Posición!$B$136</f>
        <v>0</v>
      </c>
      <c r="MV29" s="218">
        <f>Posición!$B$109+Posición!$B$118+Posición!$B$127+Posición!$B$136</f>
        <v>0</v>
      </c>
      <c r="MW29" s="218">
        <f>Posición!$B$109+Posición!$B$118+Posición!$B$127+Posición!$B$136</f>
        <v>0</v>
      </c>
      <c r="MX29" s="218">
        <f>Posición!$B$109+Posición!$B$118+Posición!$B$127+Posición!$B$136</f>
        <v>0</v>
      </c>
      <c r="MY29" s="218">
        <f>Posición!$B$109+Posición!$B$118+Posición!$B$127+Posición!$B$136</f>
        <v>0</v>
      </c>
      <c r="MZ29" s="218">
        <f>Posición!$B$109+Posición!$B$118+Posición!$B$127+Posición!$B$136</f>
        <v>0</v>
      </c>
      <c r="NA29" s="218">
        <f>Posición!$B$109+Posición!$B$118+Posición!$B$127+Posición!$B$136</f>
        <v>0</v>
      </c>
      <c r="NB29" s="218">
        <f>Posición!$B$109+Posición!$B$118+Posición!$B$127+Posición!$B$136</f>
        <v>0</v>
      </c>
      <c r="NC29" s="218">
        <f>Posición!$B$109+Posición!$B$118+Posición!$B$127+Posición!$B$136</f>
        <v>0</v>
      </c>
      <c r="ND29" s="218">
        <f>Posición!$B$109+Posición!$B$118+Posición!$B$127+Posición!$B$136</f>
        <v>0</v>
      </c>
      <c r="NE29" s="218">
        <f>Posición!$B$109+Posición!$B$118+Posición!$B$127+Posición!$B$136</f>
        <v>0</v>
      </c>
      <c r="NF29" s="218">
        <f>Posición!$B$109+Posición!$B$118+Posición!$B$127+Posición!$B$136</f>
        <v>0</v>
      </c>
      <c r="NG29" s="218"/>
      <c r="NH29" s="218"/>
      <c r="NI29" s="218"/>
      <c r="NJ29" s="218"/>
      <c r="NK29" s="218"/>
    </row>
    <row r="30" spans="1:375">
      <c r="A30" s="176" t="s">
        <v>295</v>
      </c>
      <c r="B30" s="177" t="str">
        <f t="shared" si="266"/>
        <v>11030207</v>
      </c>
      <c r="C30" s="216" t="s">
        <v>370</v>
      </c>
      <c r="D30" s="217" t="s">
        <v>53</v>
      </c>
      <c r="E30" s="218">
        <v>3207898.48</v>
      </c>
      <c r="F30" s="218">
        <v>3207898.48</v>
      </c>
      <c r="G30" s="218">
        <v>3207898.48</v>
      </c>
      <c r="H30" s="218">
        <v>3207898.48</v>
      </c>
      <c r="I30" s="218">
        <v>3207898.48</v>
      </c>
      <c r="J30" s="218">
        <v>3207898.48</v>
      </c>
      <c r="K30" s="218">
        <v>3207898.48</v>
      </c>
      <c r="L30" s="218">
        <v>3207898.48</v>
      </c>
      <c r="M30" s="218">
        <v>3207898.48</v>
      </c>
      <c r="N30" s="218">
        <v>3207898.48</v>
      </c>
      <c r="O30" s="218">
        <v>3207898.48</v>
      </c>
      <c r="P30" s="218">
        <v>3207898.48</v>
      </c>
      <c r="Q30" s="218">
        <v>3207898.48</v>
      </c>
      <c r="R30" s="218">
        <v>3207898.48</v>
      </c>
      <c r="S30" s="218">
        <v>3207898.48</v>
      </c>
      <c r="T30" s="218">
        <v>3207898.48</v>
      </c>
      <c r="U30" s="218">
        <v>3207898.48</v>
      </c>
      <c r="V30" s="218">
        <v>3207898.48</v>
      </c>
      <c r="W30" s="218">
        <v>3207898.48</v>
      </c>
      <c r="X30" s="218">
        <v>3207898.48</v>
      </c>
      <c r="Y30" s="218">
        <v>3207898.48</v>
      </c>
      <c r="Z30" s="218">
        <v>3207898.48</v>
      </c>
      <c r="AA30" s="218">
        <v>3207898.48</v>
      </c>
      <c r="AB30" s="218">
        <v>3207898.48</v>
      </c>
      <c r="AC30" s="218">
        <v>3207898.48</v>
      </c>
      <c r="AD30" s="218">
        <v>3207898.48</v>
      </c>
      <c r="AE30" s="218">
        <v>3207898.48</v>
      </c>
      <c r="AF30" s="218">
        <v>3207898.48</v>
      </c>
      <c r="AG30" s="218">
        <v>3207898.48</v>
      </c>
      <c r="AH30" s="218">
        <v>3207898.48</v>
      </c>
      <c r="AI30" s="218">
        <v>3207898.48</v>
      </c>
      <c r="AJ30" s="218">
        <f>Posición!$B$111+Posición!$B$120+Posición!$B$129+Posición!$B$138</f>
        <v>0</v>
      </c>
      <c r="AK30" s="218">
        <f>Posición!$B$111+Posición!$B$120+Posición!$B$129+Posición!$B$138</f>
        <v>0</v>
      </c>
      <c r="AL30" s="218">
        <f>Posición!$B$111+Posición!$B$120+Posición!$B$129+Posición!$B$138</f>
        <v>0</v>
      </c>
      <c r="AM30" s="218">
        <f>Posición!$B$111+Posición!$B$120+Posición!$B$129+Posición!$B$138</f>
        <v>0</v>
      </c>
      <c r="AN30" s="218">
        <f>Posición!$B$111+Posición!$B$120+Posición!$B$129+Posición!$B$138</f>
        <v>0</v>
      </c>
      <c r="AO30" s="218">
        <f>Posición!$B$111+Posición!$B$120+Posición!$B$129+Posición!$B$138</f>
        <v>0</v>
      </c>
      <c r="AP30" s="218">
        <f>Posición!$B$111+Posición!$B$120+Posición!$B$129+Posición!$B$138</f>
        <v>0</v>
      </c>
      <c r="AQ30" s="218">
        <f>Posición!$B$111+Posición!$B$120+Posición!$B$129+Posición!$B$138</f>
        <v>0</v>
      </c>
      <c r="AR30" s="218">
        <f>Posición!$B$111+Posición!$B$120+Posición!$B$129+Posición!$B$138</f>
        <v>0</v>
      </c>
      <c r="AS30" s="218">
        <f>Posición!$B$111+Posición!$B$120+Posición!$B$129+Posición!$B$138</f>
        <v>0</v>
      </c>
      <c r="AT30" s="218">
        <f>Posición!$B$111+Posición!$B$120+Posición!$B$129+Posición!$B$138</f>
        <v>0</v>
      </c>
      <c r="AU30" s="218">
        <f>Posición!$B$111+Posición!$B$120+Posición!$B$129+Posición!$B$138</f>
        <v>0</v>
      </c>
      <c r="AV30" s="218">
        <f>Posición!$B$111+Posición!$B$120+Posición!$B$129+Posición!$B$138</f>
        <v>0</v>
      </c>
      <c r="AW30" s="218">
        <f>Posición!$B$111+Posición!$B$120+Posición!$B$129+Posición!$B$138</f>
        <v>0</v>
      </c>
      <c r="AX30" s="218">
        <f>Posición!$B$111+Posición!$B$120+Posición!$B$129+Posición!$B$138</f>
        <v>0</v>
      </c>
      <c r="AY30" s="218">
        <f>Posición!$B$111+Posición!$B$120+Posición!$B$129+Posición!$B$138</f>
        <v>0</v>
      </c>
      <c r="AZ30" s="218">
        <f>Posición!$B$111+Posición!$B$120+Posición!$B$129+Posición!$B$138</f>
        <v>0</v>
      </c>
      <c r="BA30" s="218">
        <f>Posición!$B$111+Posición!$B$120+Posición!$B$129+Posición!$B$138</f>
        <v>0</v>
      </c>
      <c r="BB30" s="218">
        <f>Posición!$B$111+Posición!$B$120+Posición!$B$129+Posición!$B$138</f>
        <v>0</v>
      </c>
      <c r="BC30" s="218">
        <f>Posición!$B$111+Posición!$B$120+Posición!$B$129+Posición!$B$138</f>
        <v>0</v>
      </c>
      <c r="BD30" s="218">
        <f>Posición!$B$111+Posición!$B$120+Posición!$B$129+Posición!$B$138</f>
        <v>0</v>
      </c>
      <c r="BE30" s="218">
        <f>Posición!$B$111+Posición!$B$120+Posición!$B$129+Posición!$B$138</f>
        <v>0</v>
      </c>
      <c r="BF30" s="218">
        <f>Posición!$B$111+Posición!$B$120+Posición!$B$129+Posición!$B$138</f>
        <v>0</v>
      </c>
      <c r="BG30" s="218">
        <f>Posición!$B$111+Posición!$B$120+Posición!$B$129+Posición!$B$138</f>
        <v>0</v>
      </c>
      <c r="BH30" s="218">
        <f>Posición!$B$111+Posición!$B$120+Posición!$B$129+Posición!$B$138</f>
        <v>0</v>
      </c>
      <c r="BI30" s="218">
        <f>Posición!$B$111+Posición!$B$120+Posición!$B$129+Posición!$B$138</f>
        <v>0</v>
      </c>
      <c r="BJ30" s="218">
        <f>Posición!$B$111+Posición!$B$120+Posición!$B$129+Posición!$B$138</f>
        <v>0</v>
      </c>
      <c r="BK30" s="218">
        <f>Posición!$B$111+Posición!$B$120+Posición!$B$129+Posición!$B$138</f>
        <v>0</v>
      </c>
      <c r="BL30" s="218">
        <f>Posición!$B$111+Posición!$B$120+Posición!$B$129+Posición!$B$138</f>
        <v>0</v>
      </c>
      <c r="BM30" s="218">
        <f>Posición!$B$111+Posición!$B$120+Posición!$B$129+Posición!$B$138</f>
        <v>0</v>
      </c>
      <c r="BN30" s="218">
        <f>Posición!$B$111+Posición!$B$120+Posición!$B$129+Posición!$B$138</f>
        <v>0</v>
      </c>
      <c r="BO30" s="218">
        <f>Posición!$B$111+Posición!$B$120+Posición!$B$129+Posición!$B$138</f>
        <v>0</v>
      </c>
      <c r="BP30" s="218">
        <f>Posición!$B$111+Posición!$B$120+Posición!$B$129+Posición!$B$138</f>
        <v>0</v>
      </c>
      <c r="BQ30" s="218">
        <f>Posición!$B$111+Posición!$B$120+Posición!$B$129+Posición!$B$138</f>
        <v>0</v>
      </c>
      <c r="BR30" s="218">
        <f>Posición!$B$111+Posición!$B$120+Posición!$B$129+Posición!$B$138</f>
        <v>0</v>
      </c>
      <c r="BS30" s="218">
        <f>Posición!$B$111+Posición!$B$120+Posición!$B$129+Posición!$B$138</f>
        <v>0</v>
      </c>
      <c r="BT30" s="218">
        <f>Posición!$B$111+Posición!$B$120+Posición!$B$129+Posición!$B$138</f>
        <v>0</v>
      </c>
      <c r="BU30" s="218">
        <f>Posición!$B$111+Posición!$B$120+Posición!$B$129+Posición!$B$138</f>
        <v>0</v>
      </c>
      <c r="BV30" s="218">
        <f>Posición!$B$111+Posición!$B$120+Posición!$B$129+Posición!$B$138</f>
        <v>0</v>
      </c>
      <c r="BW30" s="218">
        <f>Posición!$B$111+Posición!$B$120+Posición!$B$129+Posición!$B$138</f>
        <v>0</v>
      </c>
      <c r="BX30" s="218">
        <f>Posición!$B$111+Posición!$B$120+Posición!$B$129+Posición!$B$138</f>
        <v>0</v>
      </c>
      <c r="BY30" s="218">
        <f>Posición!$B$111+Posición!$B$120+Posición!$B$129+Posición!$B$138</f>
        <v>0</v>
      </c>
      <c r="BZ30" s="218">
        <f>Posición!$B$111+Posición!$B$120+Posición!$B$129+Posición!$B$138</f>
        <v>0</v>
      </c>
      <c r="CA30" s="218">
        <f>Posición!$B$111+Posición!$B$120+Posición!$B$129+Posición!$B$138</f>
        <v>0</v>
      </c>
      <c r="CB30" s="218">
        <f>Posición!$B$111+Posición!$B$120+Posición!$B$129+Posición!$B$138</f>
        <v>0</v>
      </c>
      <c r="CC30" s="218">
        <f>Posición!$B$111+Posición!$B$120+Posición!$B$129+Posición!$B$138</f>
        <v>0</v>
      </c>
      <c r="CD30" s="218">
        <f>Posición!$B$111+Posición!$B$120+Posición!$B$129+Posición!$B$138</f>
        <v>0</v>
      </c>
      <c r="CE30" s="218">
        <f>Posición!$B$111+Posición!$B$120+Posición!$B$129+Posición!$B$138</f>
        <v>0</v>
      </c>
      <c r="CF30" s="218">
        <f>Posición!$B$111+Posición!$B$120+Posición!$B$129+Posición!$B$138</f>
        <v>0</v>
      </c>
      <c r="CG30" s="218">
        <f>Posición!$B$111+Posición!$B$120+Posición!$B$129+Posición!$B$138</f>
        <v>0</v>
      </c>
      <c r="CH30" s="218">
        <f>Posición!$B$111+Posición!$B$120+Posición!$B$129+Posición!$B$138</f>
        <v>0</v>
      </c>
      <c r="CI30" s="218">
        <f>Posición!$B$111+Posición!$B$120+Posición!$B$129+Posición!$B$138</f>
        <v>0</v>
      </c>
      <c r="CJ30" s="218">
        <f>Posición!$B$111+Posición!$B$120+Posición!$B$129+Posición!$B$138</f>
        <v>0</v>
      </c>
      <c r="CK30" s="218">
        <f>Posición!$B$111+Posición!$B$120+Posición!$B$129+Posición!$B$138</f>
        <v>0</v>
      </c>
      <c r="CL30" s="218">
        <f>Posición!$B$111+Posición!$B$120+Posición!$B$129+Posición!$B$138</f>
        <v>0</v>
      </c>
      <c r="CM30" s="218">
        <f>Posición!$B$111+Posición!$B$120+Posición!$B$129+Posición!$B$138</f>
        <v>0</v>
      </c>
      <c r="CN30" s="218">
        <f>Posición!$B$111+Posición!$B$120+Posición!$B$129+Posición!$B$138</f>
        <v>0</v>
      </c>
      <c r="CO30" s="218">
        <f>Posición!$B$111+Posición!$B$120+Posición!$B$129+Posición!$B$138</f>
        <v>0</v>
      </c>
      <c r="CP30" s="218">
        <f>Posición!$B$111+Posición!$B$120+Posición!$B$129+Posición!$B$138</f>
        <v>0</v>
      </c>
      <c r="CQ30" s="218">
        <f>Posición!$B$111+Posición!$B$120+Posición!$B$129+Posición!$B$138</f>
        <v>0</v>
      </c>
      <c r="CR30" s="218">
        <f>Posición!$B$111+Posición!$B$120+Posición!$B$129+Posición!$B$138</f>
        <v>0</v>
      </c>
      <c r="CS30" s="218">
        <f>Posición!$B$111+Posición!$B$120+Posición!$B$129+Posición!$B$138</f>
        <v>0</v>
      </c>
      <c r="CT30" s="218">
        <f>Posición!$B$111+Posición!$B$120+Posición!$B$129+Posición!$B$138</f>
        <v>0</v>
      </c>
      <c r="CU30" s="218">
        <f>Posición!$B$111+Posición!$B$120+Posición!$B$129+Posición!$B$138</f>
        <v>0</v>
      </c>
      <c r="CV30" s="218">
        <f>Posición!$B$111+Posición!$B$120+Posición!$B$129+Posición!$B$138</f>
        <v>0</v>
      </c>
      <c r="CW30" s="218">
        <f>Posición!$B$111+Posición!$B$120+Posición!$B$129+Posición!$B$138</f>
        <v>0</v>
      </c>
      <c r="CX30" s="218">
        <f>Posición!$B$111+Posición!$B$120+Posición!$B$129+Posición!$B$138</f>
        <v>0</v>
      </c>
      <c r="CY30" s="218">
        <f>Posición!$B$111+Posición!$B$120+Posición!$B$129+Posición!$B$138</f>
        <v>0</v>
      </c>
      <c r="CZ30" s="218">
        <f>Posición!$B$111+Posición!$B$120+Posición!$B$129+Posición!$B$138</f>
        <v>0</v>
      </c>
      <c r="DA30" s="218">
        <f>Posición!$B$111+Posición!$B$120+Posición!$B$129+Posición!$B$138</f>
        <v>0</v>
      </c>
      <c r="DB30" s="218">
        <f>Posición!$B$111+Posición!$B$120+Posición!$B$129+Posición!$B$138</f>
        <v>0</v>
      </c>
      <c r="DC30" s="218">
        <f>Posición!$B$111+Posición!$B$120+Posición!$B$129+Posición!$B$138</f>
        <v>0</v>
      </c>
      <c r="DD30" s="218">
        <f>Posición!$B$111+Posición!$B$120+Posición!$B$129+Posición!$B$138</f>
        <v>0</v>
      </c>
      <c r="DE30" s="218">
        <f>Posición!$B$111+Posición!$B$120+Posición!$B$129+Posición!$B$138</f>
        <v>0</v>
      </c>
      <c r="DF30" s="218">
        <f>Posición!$B$111+Posición!$B$120+Posición!$B$129+Posición!$B$138</f>
        <v>0</v>
      </c>
      <c r="DG30" s="218">
        <f>Posición!$B$111+Posición!$B$120+Posición!$B$129+Posición!$B$138</f>
        <v>0</v>
      </c>
      <c r="DH30" s="218">
        <f>Posición!$B$111+Posición!$B$120+Posición!$B$129+Posición!$B$138</f>
        <v>0</v>
      </c>
      <c r="DI30" s="218">
        <f>Posición!$B$111+Posición!$B$120+Posición!$B$129+Posición!$B$138</f>
        <v>0</v>
      </c>
      <c r="DJ30" s="218">
        <f>Posición!$B$111+Posición!$B$120+Posición!$B$129+Posición!$B$138</f>
        <v>0</v>
      </c>
      <c r="DK30" s="218">
        <f>Posición!$B$111+Posición!$B$120+Posición!$B$129+Posición!$B$138</f>
        <v>0</v>
      </c>
      <c r="DL30" s="218">
        <f>Posición!$B$111+Posición!$B$120+Posición!$B$129+Posición!$B$138</f>
        <v>0</v>
      </c>
      <c r="DM30" s="218">
        <f>Posición!$B$111+Posición!$B$120+Posición!$B$129+Posición!$B$138</f>
        <v>0</v>
      </c>
      <c r="DN30" s="218">
        <f>Posición!$B$110+Posición!$B$119+Posición!$B$128+Posición!$B$137</f>
        <v>0</v>
      </c>
      <c r="DO30" s="218">
        <f>Posición!$B$110+Posición!$B$119+Posición!$B$128+Posición!$B$137</f>
        <v>0</v>
      </c>
      <c r="DP30" s="218">
        <f>Posición!$B$110+Posición!$B$119+Posición!$B$128+Posición!$B$137</f>
        <v>0</v>
      </c>
      <c r="DQ30" s="218">
        <f>Posición!$B$110+Posición!$B$119+Posición!$B$128+Posición!$B$137</f>
        <v>0</v>
      </c>
      <c r="DR30" s="218">
        <f>Posición!$B$110+Posición!$B$119+Posición!$B$128+Posición!$B$137</f>
        <v>0</v>
      </c>
      <c r="DS30" s="218">
        <f>Posición!$B$110+Posición!$B$119+Posición!$B$128+Posición!$B$137</f>
        <v>0</v>
      </c>
      <c r="DT30" s="218">
        <f>Posición!$B$110+Posición!$B$119+Posición!$B$128+Posición!$B$137</f>
        <v>0</v>
      </c>
      <c r="DU30" s="218">
        <f>Posición!$B$110+Posición!$B$119+Posición!$B$128+Posición!$B$137</f>
        <v>0</v>
      </c>
      <c r="DV30" s="218">
        <f>Posición!$B$110+Posición!$B$119+Posición!$B$128+Posición!$B$137</f>
        <v>0</v>
      </c>
      <c r="DW30" s="218">
        <f>Posición!$B$110+Posición!$B$119+Posición!$B$128+Posición!$B$137</f>
        <v>0</v>
      </c>
      <c r="DX30" s="218">
        <f>Posición!$B$110+Posición!$B$119+Posición!$B$128+Posición!$B$137</f>
        <v>0</v>
      </c>
      <c r="DY30" s="218">
        <f>Posición!$B$110+Posición!$B$119+Posición!$B$128+Posición!$B$137</f>
        <v>0</v>
      </c>
      <c r="DZ30" s="218">
        <f>Posición!$B$110+Posición!$B$119+Posición!$B$128+Posición!$B$137</f>
        <v>0</v>
      </c>
      <c r="EA30" s="218">
        <f>Posición!$B$110+Posición!$B$119+Posición!$B$128+Posición!$B$137</f>
        <v>0</v>
      </c>
      <c r="EB30" s="218">
        <f>Posición!$B$110+Posición!$B$119+Posición!$B$128+Posición!$B$137</f>
        <v>0</v>
      </c>
      <c r="EC30" s="218">
        <f>Posición!$B$110+Posición!$B$119+Posición!$B$128+Posición!$B$137</f>
        <v>0</v>
      </c>
      <c r="ED30" s="218">
        <f>Posición!$B$110+Posición!$B$119+Posición!$B$128+Posición!$B$137</f>
        <v>0</v>
      </c>
      <c r="EE30" s="218">
        <f>Posición!$B$110+Posición!$B$119+Posición!$B$128+Posición!$B$137</f>
        <v>0</v>
      </c>
      <c r="EF30" s="218">
        <f>Posición!$B$110+Posición!$B$119+Posición!$B$128+Posición!$B$137</f>
        <v>0</v>
      </c>
      <c r="EG30" s="218">
        <f>Posición!$B$110+Posición!$B$119+Posición!$B$128+Posición!$B$137</f>
        <v>0</v>
      </c>
      <c r="EH30" s="218">
        <f>Posición!$B$110+Posición!$B$119+Posición!$B$128+Posición!$B$137</f>
        <v>0</v>
      </c>
      <c r="EI30" s="218">
        <f>Posición!$B$110+Posición!$B$119+Posición!$B$128+Posición!$B$137</f>
        <v>0</v>
      </c>
      <c r="EJ30" s="218">
        <f>Posición!$B$110+Posición!$B$119+Posición!$B$128+Posición!$B$137</f>
        <v>0</v>
      </c>
      <c r="EK30" s="218">
        <f>Posición!$B$110+Posición!$B$119+Posición!$B$128+Posición!$B$137</f>
        <v>0</v>
      </c>
      <c r="EL30" s="218">
        <f>Posición!$B$110+Posición!$B$119+Posición!$B$128+Posición!$B$137</f>
        <v>0</v>
      </c>
      <c r="EM30" s="218">
        <f>Posición!$B$110+Posición!$B$119+Posición!$B$128+Posición!$B$137</f>
        <v>0</v>
      </c>
      <c r="EN30" s="218">
        <f>Posición!$B$110+Posición!$B$119+Posición!$B$128+Posición!$B$137</f>
        <v>0</v>
      </c>
      <c r="EO30" s="218">
        <f>Posición!$B$110+Posición!$B$119+Posición!$B$128+Posición!$B$137</f>
        <v>0</v>
      </c>
      <c r="EP30" s="218">
        <f>Posición!$B$110+Posición!$B$119+Posición!$B$128+Posición!$B$137</f>
        <v>0</v>
      </c>
      <c r="EQ30" s="218">
        <f>Posición!$B$110+Posición!$B$119+Posición!$B$128+Posición!$B$137</f>
        <v>0</v>
      </c>
      <c r="ER30" s="218">
        <f>Posición!$B$110+Posición!$B$119+Posición!$B$128+Posición!$B$137</f>
        <v>0</v>
      </c>
      <c r="ES30" s="218">
        <f>Posición!$B$110+Posición!$B$119+Posición!$B$128+Posición!$B$137</f>
        <v>0</v>
      </c>
      <c r="ET30" s="218">
        <f>Posición!$B$110+Posición!$B$119+Posición!$B$128+Posición!$B$137</f>
        <v>0</v>
      </c>
      <c r="EU30" s="218">
        <f>Posición!$B$110+Posición!$B$119+Posición!$B$128+Posición!$B$137</f>
        <v>0</v>
      </c>
      <c r="EV30" s="218">
        <f>Posición!$B$110+Posición!$B$119+Posición!$B$128+Posición!$B$137</f>
        <v>0</v>
      </c>
      <c r="EW30" s="218">
        <f>Posición!$B$110+Posición!$B$119+Posición!$B$128+Posición!$B$137</f>
        <v>0</v>
      </c>
      <c r="EX30" s="218">
        <f>Posición!$B$110+Posición!$B$119+Posición!$B$128+Posición!$B$137</f>
        <v>0</v>
      </c>
      <c r="EY30" s="218">
        <f>Posición!$B$110+Posición!$B$119+Posición!$B$128+Posición!$B$137</f>
        <v>0</v>
      </c>
      <c r="EZ30" s="218">
        <f>Posición!$B$110+Posición!$B$119+Posición!$B$128+Posición!$B$137</f>
        <v>0</v>
      </c>
      <c r="FA30" s="218">
        <f>Posición!$B$110+Posición!$B$119+Posición!$B$128+Posición!$B$137</f>
        <v>0</v>
      </c>
      <c r="FB30" s="218">
        <f>Posición!$B$110+Posición!$B$119+Posición!$B$128+Posición!$B$137</f>
        <v>0</v>
      </c>
      <c r="FC30" s="218">
        <f>Posición!$B$110+Posición!$B$119+Posición!$B$128+Posición!$B$137</f>
        <v>0</v>
      </c>
      <c r="FD30" s="218">
        <f>Posición!$B$110+Posición!$B$119+Posición!$B$128+Posición!$B$137</f>
        <v>0</v>
      </c>
      <c r="FE30" s="218">
        <f>Posición!$B$110+Posición!$B$119+Posición!$B$128+Posición!$B$137</f>
        <v>0</v>
      </c>
      <c r="FF30" s="218">
        <f>Posición!$B$110+Posición!$B$119+Posición!$B$128+Posición!$B$137</f>
        <v>0</v>
      </c>
      <c r="FG30" s="218">
        <f>Posición!$B$110+Posición!$B$119+Posición!$B$128+Posición!$B$137</f>
        <v>0</v>
      </c>
      <c r="FH30" s="218">
        <f>Posición!$B$110+Posición!$B$119+Posición!$B$128+Posición!$B$137</f>
        <v>0</v>
      </c>
      <c r="FI30" s="218">
        <f>Posición!$B$110+Posición!$B$119+Posición!$B$128+Posición!$B$137</f>
        <v>0</v>
      </c>
      <c r="FJ30" s="218">
        <f>Posición!$B$110+Posición!$B$119+Posición!$B$128+Posición!$B$137</f>
        <v>0</v>
      </c>
      <c r="FK30" s="218">
        <f>Posición!$B$110+Posición!$B$119+Posición!$B$128+Posición!$B$137</f>
        <v>0</v>
      </c>
      <c r="FL30" s="218">
        <f>Posición!$B$110+Posición!$B$119+Posición!$B$128+Posición!$B$137</f>
        <v>0</v>
      </c>
      <c r="FM30" s="218">
        <f>Posición!$B$110+Posición!$B$119+Posición!$B$128+Posición!$B$137</f>
        <v>0</v>
      </c>
      <c r="FN30" s="218">
        <f>Posición!$B$110+Posición!$B$119+Posición!$B$128+Posición!$B$137</f>
        <v>0</v>
      </c>
      <c r="FO30" s="218">
        <f>Posición!$B$110+Posición!$B$119+Posición!$B$128+Posición!$B$137</f>
        <v>0</v>
      </c>
      <c r="FP30" s="218">
        <f>Posición!$B$110+Posición!$B$119+Posición!$B$128+Posición!$B$137</f>
        <v>0</v>
      </c>
      <c r="FQ30" s="218">
        <f>Posición!$B$110+Posición!$B$119+Posición!$B$128+Posición!$B$137</f>
        <v>0</v>
      </c>
      <c r="FR30" s="218">
        <f>Posición!$B$110+Posición!$B$119+Posición!$B$128+Posición!$B$137</f>
        <v>0</v>
      </c>
      <c r="FS30" s="218">
        <f>Posición!$B$110+Posición!$B$119+Posición!$B$128+Posición!$B$137</f>
        <v>0</v>
      </c>
      <c r="FT30" s="218">
        <f>Posición!$B$110+Posición!$B$119+Posición!$B$128+Posición!$B$137</f>
        <v>0</v>
      </c>
      <c r="FU30" s="218">
        <f>Posición!$B$110+Posición!$B$119+Posición!$B$128+Posición!$B$137</f>
        <v>0</v>
      </c>
      <c r="FV30" s="218">
        <f>Posición!$B$110+Posición!$B$119+Posición!$B$128+Posición!$B$137</f>
        <v>0</v>
      </c>
      <c r="FW30" s="218">
        <f>Posición!$B$110+Posición!$B$119+Posición!$B$128+Posición!$B$137</f>
        <v>0</v>
      </c>
      <c r="FX30" s="218">
        <f>Posición!$B$110+Posición!$B$119+Posición!$B$128+Posición!$B$137</f>
        <v>0</v>
      </c>
      <c r="FY30" s="218">
        <f>Posición!$B$110+Posición!$B$119+Posición!$B$128+Posición!$B$137</f>
        <v>0</v>
      </c>
      <c r="FZ30" s="218">
        <f>Posición!$B$110+Posición!$B$119+Posición!$B$128+Posición!$B$137</f>
        <v>0</v>
      </c>
      <c r="GA30" s="218">
        <f>Posición!$B$110+Posición!$B$119+Posición!$B$128+Posición!$B$137</f>
        <v>0</v>
      </c>
      <c r="GB30" s="218">
        <f>Posición!$B$110+Posición!$B$119+Posición!$B$128+Posición!$B$137</f>
        <v>0</v>
      </c>
      <c r="GC30" s="218">
        <f>Posición!$B$110+Posición!$B$119+Posición!$B$128+Posición!$B$137</f>
        <v>0</v>
      </c>
      <c r="GD30" s="218">
        <f>Posición!$B$110+Posición!$B$119+Posición!$B$128+Posición!$B$137</f>
        <v>0</v>
      </c>
      <c r="GE30" s="218">
        <f>Posición!$B$110+Posición!$B$119+Posición!$B$128+Posición!$B$137</f>
        <v>0</v>
      </c>
      <c r="GF30" s="218">
        <f>Posición!$B$110+Posición!$B$119+Posición!$B$128+Posición!$B$137</f>
        <v>0</v>
      </c>
      <c r="GG30" s="218">
        <f>Posición!$B$110+Posición!$B$119+Posición!$B$128+Posición!$B$137</f>
        <v>0</v>
      </c>
      <c r="GH30" s="218">
        <f>Posición!$B$110+Posición!$B$119+Posición!$B$128+Posición!$B$137</f>
        <v>0</v>
      </c>
      <c r="GI30" s="218">
        <f>Posición!$B$110+Posición!$B$119+Posición!$B$128+Posición!$B$137</f>
        <v>0</v>
      </c>
      <c r="GJ30" s="218">
        <f>Posición!$B$110+Posición!$B$119+Posición!$B$128+Posición!$B$137</f>
        <v>0</v>
      </c>
      <c r="GK30" s="218">
        <f>Posición!$B$110+Posición!$B$119+Posición!$B$128+Posición!$B$137</f>
        <v>0</v>
      </c>
      <c r="GL30" s="218">
        <f>Posición!$B$110+Posición!$B$119+Posición!$B$128+Posición!$B$137</f>
        <v>0</v>
      </c>
      <c r="GM30" s="218">
        <f>Posición!$B$110+Posición!$B$119+Posición!$B$128+Posición!$B$137</f>
        <v>0</v>
      </c>
      <c r="GN30" s="218">
        <f>Posición!$B$110+Posición!$B$119+Posición!$B$128+Posición!$B$137</f>
        <v>0</v>
      </c>
      <c r="GO30" s="218">
        <f>Posición!$B$110+Posición!$B$119+Posición!$B$128+Posición!$B$137</f>
        <v>0</v>
      </c>
      <c r="GP30" s="218">
        <f>Posición!$B$110+Posición!$B$119+Posición!$B$128+Posición!$B$137</f>
        <v>0</v>
      </c>
      <c r="GQ30" s="218">
        <f>Posición!$B$110+Posición!$B$119+Posición!$B$128+Posición!$B$137</f>
        <v>0</v>
      </c>
      <c r="GR30" s="218">
        <f>Posición!$B$110+Posición!$B$119+Posición!$B$128+Posición!$B$137</f>
        <v>0</v>
      </c>
      <c r="GS30" s="218">
        <f>Posición!$B$110+Posición!$B$119+Posición!$B$128+Posición!$B$137</f>
        <v>0</v>
      </c>
      <c r="GT30" s="218">
        <f>Posición!$B$110+Posición!$B$119+Posición!$B$128+Posición!$B$137</f>
        <v>0</v>
      </c>
      <c r="GU30" s="218">
        <f>Posición!$B$110+Posición!$B$119+Posición!$B$128+Posición!$B$137</f>
        <v>0</v>
      </c>
      <c r="GV30" s="218">
        <f>Posición!$B$110+Posición!$B$119+Posición!$B$128+Posición!$B$137</f>
        <v>0</v>
      </c>
      <c r="GW30" s="218">
        <f>Posición!$B$110+Posición!$B$119+Posición!$B$128+Posición!$B$137</f>
        <v>0</v>
      </c>
      <c r="GX30" s="218">
        <f>Posición!$B$110+Posición!$B$119+Posición!$B$128+Posición!$B$137</f>
        <v>0</v>
      </c>
      <c r="GY30" s="218">
        <f>Posición!$B$110+Posición!$B$119+Posición!$B$128+Posición!$B$137</f>
        <v>0</v>
      </c>
      <c r="GZ30" s="218">
        <f>Posición!$B$110+Posición!$B$119+Posición!$B$128+Posición!$B$137</f>
        <v>0</v>
      </c>
      <c r="HA30" s="218">
        <f>Posición!$B$110+Posición!$B$119+Posición!$B$128+Posición!$B$137</f>
        <v>0</v>
      </c>
      <c r="HB30" s="218"/>
      <c r="HC30" s="218">
        <f>Posición!$B$110+Posición!$B$119+Posición!$B$128+Posición!$B$137</f>
        <v>0</v>
      </c>
      <c r="HD30" s="218">
        <f>Posición!$B$110+Posición!$B$119+Posición!$B$128+Posición!$B$137</f>
        <v>0</v>
      </c>
      <c r="HE30" s="218">
        <f>Posición!$B$110+Posición!$B$119+Posición!$B$128+Posición!$B$137</f>
        <v>0</v>
      </c>
      <c r="HF30" s="218">
        <f>Posición!$B$110+Posición!$B$119+Posición!$B$128+Posición!$B$137</f>
        <v>0</v>
      </c>
      <c r="HG30" s="218">
        <f>Posición!$B$110+Posición!$B$119+Posición!$B$128+Posición!$B$137</f>
        <v>0</v>
      </c>
      <c r="HH30" s="218">
        <f>Posición!$B$110+Posición!$B$119+Posición!$B$128+Posición!$B$137</f>
        <v>0</v>
      </c>
      <c r="HI30" s="218">
        <f>Posición!$B$110+Posición!$B$119+Posición!$B$128+Posición!$B$137</f>
        <v>0</v>
      </c>
      <c r="HJ30" s="218">
        <f>Posición!$B$110+Posición!$B$119+Posición!$B$128+Posición!$B$137</f>
        <v>0</v>
      </c>
      <c r="HK30" s="218">
        <f>Posición!$B$110+Posición!$B$119+Posición!$B$128+Posición!$B$137</f>
        <v>0</v>
      </c>
      <c r="HL30" s="218">
        <f>Posición!$B$110+Posición!$B$119+Posición!$B$128+Posición!$B$137</f>
        <v>0</v>
      </c>
      <c r="HM30" s="218">
        <f>Posición!$B$110+Posición!$B$119+Posición!$B$128+Posición!$B$137</f>
        <v>0</v>
      </c>
      <c r="HN30" s="218">
        <f>Posición!$B$110+Posición!$B$119+Posición!$B$128+Posición!$B$137</f>
        <v>0</v>
      </c>
      <c r="HO30" s="218">
        <f>Posición!$B$110+Posición!$B$119+Posición!$B$128+Posición!$B$137</f>
        <v>0</v>
      </c>
      <c r="HP30" s="218">
        <f>Posición!$B$110+Posición!$B$119+Posición!$B$128+Posición!$B$137</f>
        <v>0</v>
      </c>
      <c r="HQ30" s="218">
        <f>Posición!$B$110+Posición!$B$119+Posición!$B$128+Posición!$B$137</f>
        <v>0</v>
      </c>
      <c r="HR30" s="218">
        <f>Posición!$B$110+Posición!$B$119+Posición!$B$128+Posición!$B$137</f>
        <v>0</v>
      </c>
      <c r="HS30" s="218">
        <f>Posición!$B$110+Posición!$B$119+Posición!$B$128+Posición!$B$137</f>
        <v>0</v>
      </c>
      <c r="HT30" s="218">
        <f>Posición!$B$110+Posición!$B$119+Posición!$B$128+Posición!$B$137</f>
        <v>0</v>
      </c>
      <c r="HU30" s="218">
        <f>Posición!$B$110+Posición!$B$119+Posición!$B$128+Posición!$B$137</f>
        <v>0</v>
      </c>
      <c r="HV30" s="218">
        <f>Posición!$B$110+Posición!$B$119+Posición!$B$128+Posición!$B$137</f>
        <v>0</v>
      </c>
      <c r="HW30" s="218">
        <f>Posición!$B$110+Posición!$B$119+Posición!$B$128+Posición!$B$137</f>
        <v>0</v>
      </c>
      <c r="HX30" s="218">
        <f>Posición!$B$110+Posición!$B$119+Posición!$B$128+Posición!$B$137</f>
        <v>0</v>
      </c>
      <c r="HY30" s="218">
        <f>Posición!$B$110+Posición!$B$119+Posición!$B$128+Posición!$B$137</f>
        <v>0</v>
      </c>
      <c r="HZ30" s="218">
        <f>Posición!$B$110+Posición!$B$119+Posición!$B$128+Posición!$B$137</f>
        <v>0</v>
      </c>
      <c r="IA30" s="218">
        <f>Posición!$B$110+Posición!$B$119+Posición!$B$128+Posición!$B$137</f>
        <v>0</v>
      </c>
      <c r="IB30" s="218">
        <f>Posición!$B$110+Posición!$B$119+Posición!$B$128+Posición!$B$137</f>
        <v>0</v>
      </c>
      <c r="IC30" s="218">
        <f>Posición!$B$110+Posición!$B$119+Posición!$B$128+Posición!$B$137</f>
        <v>0</v>
      </c>
      <c r="ID30" s="218">
        <f>Posición!$B$110+Posición!$B$119+Posición!$B$128+Posición!$B$137</f>
        <v>0</v>
      </c>
      <c r="IE30" s="218">
        <f>Posición!$B$110+Posición!$B$119+Posición!$B$128+Posición!$B$137</f>
        <v>0</v>
      </c>
      <c r="IF30" s="218">
        <f>Posición!$B$110+Posición!$B$119+Posición!$B$128+Posición!$B$137</f>
        <v>0</v>
      </c>
      <c r="IG30" s="218">
        <f>Posición!$B$110+Posición!$B$119+Posición!$B$128+Posición!$B$137</f>
        <v>0</v>
      </c>
      <c r="IH30" s="218">
        <f>Posición!$B$110+Posición!$B$119+Posición!$B$128+Posición!$B$137</f>
        <v>0</v>
      </c>
      <c r="II30" s="218">
        <f>Posición!$B$110+Posición!$B$119+Posición!$B$128+Posición!$B$137</f>
        <v>0</v>
      </c>
      <c r="IJ30" s="218">
        <f>Posición!$B$110+Posición!$B$119+Posición!$B$128+Posición!$B$137</f>
        <v>0</v>
      </c>
      <c r="IK30" s="218">
        <f>Posición!$B$110+Posición!$B$119+Posición!$B$128+Posición!$B$137</f>
        <v>0</v>
      </c>
      <c r="IL30" s="218">
        <f>Posición!$B$110+Posición!$B$119+Posición!$B$128+Posición!$B$137</f>
        <v>0</v>
      </c>
      <c r="IM30" s="218">
        <f>Posición!$B$110+Posición!$B$119+Posición!$B$128+Posición!$B$137</f>
        <v>0</v>
      </c>
      <c r="IN30" s="218">
        <f>Posición!$B$110+Posición!$B$119+Posición!$B$128+Posición!$B$137</f>
        <v>0</v>
      </c>
      <c r="IO30" s="218">
        <f>Posición!$B$110+Posición!$B$119+Posición!$B$128+Posición!$B$137</f>
        <v>0</v>
      </c>
      <c r="IP30" s="218">
        <f>Posición!$B$110+Posición!$B$119+Posición!$B$128+Posición!$B$137</f>
        <v>0</v>
      </c>
      <c r="IQ30" s="218">
        <f>Posición!$B$110+Posición!$B$119+Posición!$B$128+Posición!$B$137</f>
        <v>0</v>
      </c>
      <c r="IR30" s="218">
        <f>Posición!$B$110+Posición!$B$119+Posición!$B$128+Posición!$B$137</f>
        <v>0</v>
      </c>
      <c r="IS30" s="218">
        <f>Posición!$B$110+Posición!$B$119+Posición!$B$128+Posición!$B$137</f>
        <v>0</v>
      </c>
      <c r="IT30" s="218">
        <f>Posición!$B$110+Posición!$B$119+Posición!$B$128+Posición!$B$137</f>
        <v>0</v>
      </c>
      <c r="IU30" s="218">
        <f>Posición!$B$110+Posición!$B$119+Posición!$B$128+Posición!$B$137</f>
        <v>0</v>
      </c>
      <c r="IV30" s="218">
        <f>Posición!$B$110+Posición!$B$119+Posición!$B$128+Posición!$B$137</f>
        <v>0</v>
      </c>
      <c r="IW30" s="218">
        <f>Posición!$B$110+Posición!$B$119+Posición!$B$128+Posición!$B$137</f>
        <v>0</v>
      </c>
      <c r="IX30" s="218">
        <f>Posición!$B$110+Posición!$B$119+Posición!$B$128+Posición!$B$137</f>
        <v>0</v>
      </c>
      <c r="IY30" s="218">
        <f>Posición!$B$110+Posición!$B$119+Posición!$B$128+Posición!$B$137</f>
        <v>0</v>
      </c>
      <c r="IZ30" s="218">
        <f>Posición!$B$110+Posición!$B$119+Posición!$B$128+Posición!$B$137</f>
        <v>0</v>
      </c>
      <c r="JA30" s="218">
        <f>Posición!$B$110+Posición!$B$119+Posición!$B$128+Posición!$B$137</f>
        <v>0</v>
      </c>
      <c r="JB30" s="218">
        <f>Posición!$B$110+Posición!$B$119+Posición!$B$128+Posición!$B$137</f>
        <v>0</v>
      </c>
      <c r="JC30" s="218">
        <f>Posición!$B$110+Posición!$B$119+Posición!$B$128+Posición!$B$137</f>
        <v>0</v>
      </c>
      <c r="JD30" s="218">
        <f>Posición!$B$110+Posición!$B$119+Posición!$B$128+Posición!$B$137</f>
        <v>0</v>
      </c>
      <c r="JE30" s="218">
        <f>Posición!$B$110+Posición!$B$119+Posición!$B$128+Posición!$B$137</f>
        <v>0</v>
      </c>
      <c r="JF30" s="218">
        <f>Posición!$B$110+Posición!$B$119+Posición!$B$128+Posición!$B$137</f>
        <v>0</v>
      </c>
      <c r="JG30" s="218">
        <f>Posición!$B$110+Posición!$B$119+Posición!$B$128+Posición!$B$137</f>
        <v>0</v>
      </c>
      <c r="JH30" s="218">
        <f>Posición!$B$110+Posición!$B$119+Posición!$B$128+Posición!$B$137</f>
        <v>0</v>
      </c>
      <c r="JI30" s="218">
        <f>Posición!$B$110+Posición!$B$119+Posición!$B$128+Posición!$B$137</f>
        <v>0</v>
      </c>
      <c r="JJ30" s="218">
        <f>Posición!$B$110+Posición!$B$119+Posición!$B$128+Posición!$B$137</f>
        <v>0</v>
      </c>
      <c r="JK30" s="218">
        <f>Posición!$B$110+Posición!$B$119+Posición!$B$128+Posición!$B$137</f>
        <v>0</v>
      </c>
      <c r="JL30" s="218">
        <f>Posición!$B$110+Posición!$B$119+Posición!$B$128+Posición!$B$137</f>
        <v>0</v>
      </c>
      <c r="JM30" s="218">
        <f>Posición!$B$110+Posición!$B$119+Posición!$B$128+Posición!$B$137</f>
        <v>0</v>
      </c>
      <c r="JN30" s="218">
        <f>Posición!$B$110+Posición!$B$119+Posición!$B$128+Posición!$B$137</f>
        <v>0</v>
      </c>
      <c r="JO30" s="218">
        <f>Posición!$B$110+Posición!$B$119+Posición!$B$128+Posición!$B$137</f>
        <v>0</v>
      </c>
      <c r="JP30" s="218">
        <f>Posición!$B$110+Posición!$B$119+Posición!$B$128+Posición!$B$137</f>
        <v>0</v>
      </c>
      <c r="JQ30" s="218">
        <f>Posición!$B$110+Posición!$B$119+Posición!$B$128+Posición!$B$137</f>
        <v>0</v>
      </c>
      <c r="JR30" s="218">
        <f>Posición!$B$110+Posición!$B$119+Posición!$B$128+Posición!$B$137</f>
        <v>0</v>
      </c>
      <c r="JS30" s="218">
        <f>Posición!$B$110+Posición!$B$119+Posición!$B$128+Posición!$B$137</f>
        <v>0</v>
      </c>
      <c r="JT30" s="218">
        <f>Posición!$B$110+Posición!$B$119+Posición!$B$128+Posición!$B$137</f>
        <v>0</v>
      </c>
      <c r="JU30" s="218">
        <f>Posición!$B$110+Posición!$B$119+Posición!$B$128+Posición!$B$137</f>
        <v>0</v>
      </c>
      <c r="JV30" s="218">
        <f>Posición!$B$110+Posición!$B$119+Posición!$B$128+Posición!$B$137</f>
        <v>0</v>
      </c>
      <c r="JW30" s="218">
        <f>Posición!$B$110+Posición!$B$119+Posición!$B$128+Posición!$B$137</f>
        <v>0</v>
      </c>
      <c r="JX30" s="218">
        <f>Posición!$B$110+Posición!$B$119+Posición!$B$128+Posición!$B$137</f>
        <v>0</v>
      </c>
      <c r="JY30" s="218">
        <f>Posición!$B$110+Posición!$B$119+Posición!$B$128+Posición!$B$137</f>
        <v>0</v>
      </c>
      <c r="JZ30" s="218">
        <f>Posición!$B$110+Posición!$B$119+Posición!$B$128+Posición!$B$137</f>
        <v>0</v>
      </c>
      <c r="KA30" s="218">
        <f>Posición!$B$110+Posición!$B$119+Posición!$B$128+Posición!$B$137</f>
        <v>0</v>
      </c>
      <c r="KB30" s="218">
        <f>Posición!$B$110+Posición!$B$119+Posición!$B$128+Posición!$B$137</f>
        <v>0</v>
      </c>
      <c r="KC30" s="218">
        <f>Posición!$B$110+Posición!$B$119+Posición!$B$128+Posición!$B$137</f>
        <v>0</v>
      </c>
      <c r="KD30" s="218">
        <f>Posición!$B$110+Posición!$B$119+Posición!$B$128+Posición!$B$137</f>
        <v>0</v>
      </c>
      <c r="KE30" s="218">
        <f>Posición!$B$110+Posición!$B$119+Posición!$B$128+Posición!$B$137</f>
        <v>0</v>
      </c>
      <c r="KF30" s="218">
        <f>Posición!$B$110+Posición!$B$119+Posición!$B$128+Posición!$B$137</f>
        <v>0</v>
      </c>
      <c r="KG30" s="218">
        <f>Posición!$B$110+Posición!$B$119+Posición!$B$128+Posición!$B$137</f>
        <v>0</v>
      </c>
      <c r="KH30" s="218">
        <f>Posición!$B$110+Posición!$B$119+Posición!$B$128+Posición!$B$137</f>
        <v>0</v>
      </c>
      <c r="KI30" s="218">
        <f>Posición!$B$110+Posición!$B$119+Posición!$B$128+Posición!$B$137</f>
        <v>0</v>
      </c>
      <c r="KJ30" s="218">
        <f>Posición!$B$110+Posición!$B$119+Posición!$B$128+Posición!$B$137</f>
        <v>0</v>
      </c>
      <c r="KK30" s="218">
        <f>Posición!$B$110+Posición!$B$119+Posición!$B$128+Posición!$B$137</f>
        <v>0</v>
      </c>
      <c r="KL30" s="218">
        <f>Posición!$B$110+Posición!$B$119+Posición!$B$128+Posición!$B$137</f>
        <v>0</v>
      </c>
      <c r="KM30" s="218">
        <f>Posición!$B$110+Posición!$B$119+Posición!$B$128+Posición!$B$137</f>
        <v>0</v>
      </c>
      <c r="KN30" s="218">
        <f>Posición!$B$110+Posición!$B$119+Posición!$B$128+Posición!$B$137</f>
        <v>0</v>
      </c>
      <c r="KO30" s="218">
        <f>Posición!$B$110+Posición!$B$119+Posición!$B$128+Posición!$B$137</f>
        <v>0</v>
      </c>
      <c r="KP30" s="218">
        <f>Posición!$B$110+Posición!$B$119+Posición!$B$128+Posición!$B$137</f>
        <v>0</v>
      </c>
      <c r="KQ30" s="218">
        <f>Posición!$B$110+Posición!$B$119+Posición!$B$128+Posición!$B$137</f>
        <v>0</v>
      </c>
      <c r="KR30" s="218">
        <f>Posición!$B$110+Posición!$B$119+Posición!$B$128+Posición!$B$137</f>
        <v>0</v>
      </c>
      <c r="KS30" s="218">
        <f>Posición!$B$110+Posición!$B$119+Posición!$B$128+Posición!$B$137</f>
        <v>0</v>
      </c>
      <c r="KT30" s="218">
        <f>Posición!$B$110+Posición!$B$119+Posición!$B$128+Posición!$B$137</f>
        <v>0</v>
      </c>
      <c r="KU30" s="218">
        <f>Posición!$B$110+Posición!$B$119+Posición!$B$128+Posición!$B$137</f>
        <v>0</v>
      </c>
      <c r="KV30" s="218">
        <f>Posición!$B$110+Posición!$B$119+Posición!$B$128+Posición!$B$137</f>
        <v>0</v>
      </c>
      <c r="KW30" s="218">
        <f>Posición!$B$110+Posición!$B$119+Posición!$B$128+Posición!$B$137</f>
        <v>0</v>
      </c>
      <c r="KX30" s="218">
        <f>Posición!$B$110+Posición!$B$119+Posición!$B$128+Posición!$B$137</f>
        <v>0</v>
      </c>
      <c r="KY30" s="218">
        <f>Posición!$B$110+Posición!$B$119+Posición!$B$128+Posición!$B$137</f>
        <v>0</v>
      </c>
      <c r="KZ30" s="218">
        <f>Posición!$B$110+Posición!$B$119+Posición!$B$128+Posición!$B$137</f>
        <v>0</v>
      </c>
      <c r="LA30" s="218">
        <f>Posición!$B$110+Posición!$B$119+Posición!$B$128+Posición!$B$137</f>
        <v>0</v>
      </c>
      <c r="LB30" s="218">
        <f>Posición!$B$110+Posición!$B$119+Posición!$B$128+Posición!$B$137</f>
        <v>0</v>
      </c>
      <c r="LC30" s="218">
        <f>Posición!$B$110+Posición!$B$119+Posición!$B$128+Posición!$B$137</f>
        <v>0</v>
      </c>
      <c r="LD30" s="218">
        <f>Posición!$B$110+Posición!$B$119+Posición!$B$128+Posición!$B$137</f>
        <v>0</v>
      </c>
      <c r="LE30" s="218">
        <f>Posición!$B$110+Posición!$B$119+Posición!$B$128+Posición!$B$137</f>
        <v>0</v>
      </c>
      <c r="LF30" s="218">
        <f>Posición!$B$110+Posición!$B$119+Posición!$B$128+Posición!$B$137</f>
        <v>0</v>
      </c>
      <c r="LG30" s="218">
        <f>Posición!$B$110+Posición!$B$119+Posición!$B$128+Posición!$B$137</f>
        <v>0</v>
      </c>
      <c r="LH30" s="218">
        <f>Posición!$B$110+Posición!$B$119+Posición!$B$128+Posición!$B$137</f>
        <v>0</v>
      </c>
      <c r="LI30" s="218">
        <f>Posición!$B$110+Posición!$B$119+Posición!$B$128+Posición!$B$137</f>
        <v>0</v>
      </c>
      <c r="LJ30" s="218">
        <f>Posición!$B$110+Posición!$B$119+Posición!$B$128+Posición!$B$137</f>
        <v>0</v>
      </c>
      <c r="LK30" s="218">
        <f>Posición!$B$110+Posición!$B$119+Posición!$B$128+Posición!$B$137</f>
        <v>0</v>
      </c>
      <c r="LL30" s="218">
        <f>Posición!$B$110+Posición!$B$119+Posición!$B$128+Posición!$B$137</f>
        <v>0</v>
      </c>
      <c r="LM30" s="218">
        <f>Posición!$B$110+Posición!$B$119+Posición!$B$128+Posición!$B$137</f>
        <v>0</v>
      </c>
      <c r="LN30" s="218">
        <f>Posición!$B$110+Posición!$B$119+Posición!$B$128+Posición!$B$137</f>
        <v>0</v>
      </c>
      <c r="LO30" s="218">
        <f>Posición!$B$110+Posición!$B$119+Posición!$B$128+Posición!$B$137</f>
        <v>0</v>
      </c>
      <c r="LP30" s="218">
        <f>Posición!$B$110+Posición!$B$119+Posición!$B$128+Posición!$B$137</f>
        <v>0</v>
      </c>
      <c r="LQ30" s="218">
        <f>Posición!$B$110+Posición!$B$119+Posición!$B$128+Posición!$B$137</f>
        <v>0</v>
      </c>
      <c r="LR30" s="218">
        <f>Posición!$B$110+Posición!$B$119+Posición!$B$128+Posición!$B$137</f>
        <v>0</v>
      </c>
      <c r="LS30" s="218">
        <f>Posición!$B$110+Posición!$B$119+Posición!$B$128+Posición!$B$137</f>
        <v>0</v>
      </c>
      <c r="LT30" s="218">
        <f>Posición!$B$110+Posición!$B$119+Posición!$B$128+Posición!$B$137</f>
        <v>0</v>
      </c>
      <c r="LU30" s="218">
        <f>Posición!$B$110+Posición!$B$119+Posición!$B$128+Posición!$B$137</f>
        <v>0</v>
      </c>
      <c r="LV30" s="218">
        <f>Posición!$B$110+Posición!$B$119+Posición!$B$128+Posición!$B$137</f>
        <v>0</v>
      </c>
      <c r="LW30" s="218">
        <f>Posición!$B$110+Posición!$B$119+Posición!$B$128+Posición!$B$137</f>
        <v>0</v>
      </c>
      <c r="LX30" s="218">
        <f>Posición!$B$110+Posición!$B$119+Posición!$B$128+Posición!$B$137</f>
        <v>0</v>
      </c>
      <c r="LY30" s="218">
        <f>Posición!$B$110+Posición!$B$119+Posición!$B$128+Posición!$B$137</f>
        <v>0</v>
      </c>
      <c r="LZ30" s="218">
        <f>Posición!$B$110+Posición!$B$119+Posición!$B$128+Posición!$B$137</f>
        <v>0</v>
      </c>
      <c r="MA30" s="218">
        <f>Posición!$B$110+Posición!$B$119+Posición!$B$128+Posición!$B$137</f>
        <v>0</v>
      </c>
      <c r="MB30" s="218">
        <f>Posición!$B$110+Posición!$B$119+Posición!$B$128+Posición!$B$137</f>
        <v>0</v>
      </c>
      <c r="MC30" s="218">
        <f>Posición!$B$110+Posición!$B$119+Posición!$B$128+Posición!$B$137</f>
        <v>0</v>
      </c>
      <c r="MD30" s="218">
        <f>Posición!$B$110+Posición!$B$119+Posición!$B$128+Posición!$B$137</f>
        <v>0</v>
      </c>
      <c r="ME30" s="218">
        <f>Posición!$B$110+Posición!$B$119+Posición!$B$128+Posición!$B$137</f>
        <v>0</v>
      </c>
      <c r="MF30" s="218">
        <f>Posición!$B$110+Posición!$B$119+Posición!$B$128+Posición!$B$137</f>
        <v>0</v>
      </c>
      <c r="MG30" s="218">
        <f>Posición!$B$110+Posición!$B$119+Posición!$B$128+Posición!$B$137</f>
        <v>0</v>
      </c>
      <c r="MH30" s="218">
        <f>Posición!$B$110+Posición!$B$119+Posición!$B$128+Posición!$B$137</f>
        <v>0</v>
      </c>
      <c r="MI30" s="218">
        <f>Posición!$B$110+Posición!$B$119+Posición!$B$128+Posición!$B$137</f>
        <v>0</v>
      </c>
      <c r="MJ30" s="218">
        <f>Posición!$B$110+Posición!$B$119+Posición!$B$128+Posición!$B$137</f>
        <v>0</v>
      </c>
      <c r="MK30" s="218">
        <f>Posición!$B$110+Posición!$B$119+Posición!$B$128+Posición!$B$137</f>
        <v>0</v>
      </c>
      <c r="ML30" s="218">
        <f>Posición!$B$110+Posición!$B$119+Posición!$B$128+Posición!$B$137</f>
        <v>0</v>
      </c>
      <c r="MM30" s="218">
        <f>Posición!$B$110+Posición!$B$119+Posición!$B$128+Posición!$B$137</f>
        <v>0</v>
      </c>
      <c r="MN30" s="218">
        <f>Posición!$B$110+Posición!$B$119+Posición!$B$128+Posición!$B$137</f>
        <v>0</v>
      </c>
      <c r="MO30" s="218">
        <f>Posición!$B$110+Posición!$B$119+Posición!$B$128+Posición!$B$137</f>
        <v>0</v>
      </c>
      <c r="MP30" s="218">
        <f>Posición!$B$110+Posición!$B$119+Posición!$B$128+Posición!$B$137</f>
        <v>0</v>
      </c>
      <c r="MQ30" s="218">
        <f>Posición!$B$110+Posición!$B$119+Posición!$B$128+Posición!$B$137</f>
        <v>0</v>
      </c>
      <c r="MR30" s="218">
        <f>Posición!$B$110+Posición!$B$119+Posición!$B$128+Posición!$B$137</f>
        <v>0</v>
      </c>
      <c r="MS30" s="218">
        <f>Posición!$B$110+Posición!$B$119+Posición!$B$128+Posición!$B$137</f>
        <v>0</v>
      </c>
      <c r="MT30" s="218">
        <f>Posición!$B$110+Posición!$B$119+Posición!$B$128+Posición!$B$137</f>
        <v>0</v>
      </c>
      <c r="MU30" s="218">
        <f>Posición!$B$110+Posición!$B$119+Posición!$B$128+Posición!$B$137</f>
        <v>0</v>
      </c>
      <c r="MV30" s="218">
        <f>Posición!$B$110+Posición!$B$119+Posición!$B$128+Posición!$B$137</f>
        <v>0</v>
      </c>
      <c r="MW30" s="218">
        <f>Posición!$B$110+Posición!$B$119+Posición!$B$128+Posición!$B$137</f>
        <v>0</v>
      </c>
      <c r="MX30" s="218">
        <f>Posición!$B$110+Posición!$B$119+Posición!$B$128+Posición!$B$137</f>
        <v>0</v>
      </c>
      <c r="MY30" s="218">
        <f>Posición!$B$110+Posición!$B$119+Posición!$B$128+Posición!$B$137</f>
        <v>0</v>
      </c>
      <c r="MZ30" s="218">
        <f>Posición!$B$110+Posición!$B$119+Posición!$B$128+Posición!$B$137</f>
        <v>0</v>
      </c>
      <c r="NA30" s="218">
        <f>Posición!$B$110+Posición!$B$119+Posición!$B$128+Posición!$B$137</f>
        <v>0</v>
      </c>
      <c r="NB30" s="218">
        <f>Posición!$B$110+Posición!$B$119+Posición!$B$128+Posición!$B$137</f>
        <v>0</v>
      </c>
      <c r="NC30" s="218">
        <f>Posición!$B$110+Posición!$B$119+Posición!$B$128+Posición!$B$137</f>
        <v>0</v>
      </c>
      <c r="ND30" s="218">
        <f>Posición!$B$110+Posición!$B$119+Posición!$B$128+Posición!$B$137</f>
        <v>0</v>
      </c>
      <c r="NE30" s="218">
        <f>Posición!$B$110+Posición!$B$119+Posición!$B$128+Posición!$B$137</f>
        <v>0</v>
      </c>
      <c r="NF30" s="218">
        <f>Posición!$B$110+Posición!$B$119+Posición!$B$128+Posición!$B$137</f>
        <v>0</v>
      </c>
    </row>
    <row r="31" spans="1:375">
      <c r="A31" s="176" t="s">
        <v>363</v>
      </c>
      <c r="B31" s="177" t="str">
        <f t="shared" si="266"/>
        <v>11030407</v>
      </c>
      <c r="C31" s="216" t="s">
        <v>371</v>
      </c>
      <c r="D31" s="217" t="s">
        <v>53</v>
      </c>
      <c r="E31" s="218">
        <v>3514051.32</v>
      </c>
      <c r="F31" s="218">
        <v>3514051.32</v>
      </c>
      <c r="G31" s="218">
        <v>3514051.32</v>
      </c>
      <c r="H31" s="218">
        <v>3514051.32</v>
      </c>
      <c r="I31" s="218">
        <v>3514051.32</v>
      </c>
      <c r="J31" s="218">
        <v>3514051.32</v>
      </c>
      <c r="K31" s="218">
        <v>3514051.32</v>
      </c>
      <c r="L31" s="218">
        <v>3514051.32</v>
      </c>
      <c r="M31" s="218">
        <v>3514051.32</v>
      </c>
      <c r="N31" s="218">
        <v>3514051.32</v>
      </c>
      <c r="O31" s="218">
        <v>3514051.32</v>
      </c>
      <c r="P31" s="218">
        <v>3514051.32</v>
      </c>
      <c r="Q31" s="218">
        <v>3514051.32</v>
      </c>
      <c r="R31" s="218">
        <v>3514051.32</v>
      </c>
      <c r="S31" s="218">
        <v>3514051.32</v>
      </c>
      <c r="T31" s="218">
        <v>3514051.32</v>
      </c>
      <c r="U31" s="218">
        <v>3514051.32</v>
      </c>
      <c r="V31" s="218">
        <v>3514051.32</v>
      </c>
      <c r="W31" s="218">
        <v>3514051.32</v>
      </c>
      <c r="X31" s="218">
        <v>3514051.32</v>
      </c>
      <c r="Y31" s="218">
        <v>3514051.32</v>
      </c>
      <c r="Z31" s="218">
        <v>3514051.32</v>
      </c>
      <c r="AA31" s="218">
        <v>3514051.32</v>
      </c>
      <c r="AB31" s="218">
        <v>3514051.32</v>
      </c>
      <c r="AC31" s="218">
        <v>3514051.32</v>
      </c>
      <c r="AD31" s="218">
        <v>3514051.32</v>
      </c>
      <c r="AE31" s="218">
        <v>3514051.32</v>
      </c>
      <c r="AF31" s="218">
        <v>3514051.32</v>
      </c>
      <c r="AG31" s="218">
        <v>3514051.32</v>
      </c>
      <c r="AH31" s="218">
        <v>3514051.32</v>
      </c>
      <c r="AI31" s="218">
        <v>3514051.32</v>
      </c>
      <c r="AJ31" s="218">
        <f>Posición!$B$113+Posición!$B$122+Posición!$B$131+Posición!$B$140</f>
        <v>0</v>
      </c>
      <c r="AK31" s="218">
        <f>Posición!$B$113+Posición!$B$122+Posición!$B$131+Posición!$B$140</f>
        <v>0</v>
      </c>
      <c r="AL31" s="218">
        <f>Posición!$B$113+Posición!$B$122+Posición!$B$131+Posición!$B$140</f>
        <v>0</v>
      </c>
      <c r="AM31" s="218">
        <f>Posición!$B$113+Posición!$B$122+Posición!$B$131+Posición!$B$140</f>
        <v>0</v>
      </c>
      <c r="AN31" s="218">
        <f>Posición!$B$113+Posición!$B$122+Posición!$B$131+Posición!$B$140</f>
        <v>0</v>
      </c>
      <c r="AO31" s="218">
        <f>Posición!$B$113+Posición!$B$122+Posición!$B$131+Posición!$B$140</f>
        <v>0</v>
      </c>
      <c r="AP31" s="218">
        <f>Posición!$B$113+Posición!$B$122+Posición!$B$131+Posición!$B$140</f>
        <v>0</v>
      </c>
      <c r="AQ31" s="218">
        <f>Posición!$B$113+Posición!$B$122+Posición!$B$131+Posición!$B$140</f>
        <v>0</v>
      </c>
      <c r="AR31" s="218">
        <f>Posición!$B$113+Posición!$B$122+Posición!$B$131+Posición!$B$140</f>
        <v>0</v>
      </c>
      <c r="AS31" s="218">
        <f>Posición!$B$113+Posición!$B$122+Posición!$B$131+Posición!$B$140</f>
        <v>0</v>
      </c>
      <c r="AT31" s="218">
        <f>Posición!$B$113+Posición!$B$122+Posición!$B$131+Posición!$B$140</f>
        <v>0</v>
      </c>
      <c r="AU31" s="218">
        <f>Posición!$B$113+Posición!$B$122+Posición!$B$131+Posición!$B$140</f>
        <v>0</v>
      </c>
      <c r="AV31" s="218">
        <f>Posición!$B$113+Posición!$B$122+Posición!$B$131+Posición!$B$140</f>
        <v>0</v>
      </c>
      <c r="AW31" s="218">
        <f>Posición!$B$113+Posición!$B$122+Posición!$B$131+Posición!$B$140</f>
        <v>0</v>
      </c>
      <c r="AX31" s="218">
        <f>Posición!$B$113+Posición!$B$122+Posición!$B$131+Posición!$B$140</f>
        <v>0</v>
      </c>
      <c r="AY31" s="218">
        <f>Posición!$B$113+Posición!$B$122+Posición!$B$131+Posición!$B$140</f>
        <v>0</v>
      </c>
      <c r="AZ31" s="218">
        <f>Posición!$B$113+Posición!$B$122+Posición!$B$131+Posición!$B$140</f>
        <v>0</v>
      </c>
      <c r="BA31" s="218">
        <f>Posición!$B$113+Posición!$B$122+Posición!$B$131+Posición!$B$140</f>
        <v>0</v>
      </c>
      <c r="BB31" s="218">
        <f>Posición!$B$113+Posición!$B$122+Posición!$B$131+Posición!$B$140</f>
        <v>0</v>
      </c>
      <c r="BC31" s="218">
        <f>Posición!$B$113+Posición!$B$122+Posición!$B$131+Posición!$B$140</f>
        <v>0</v>
      </c>
      <c r="BD31" s="218">
        <f>Posición!$B$113+Posición!$B$122+Posición!$B$131+Posición!$B$140</f>
        <v>0</v>
      </c>
      <c r="BE31" s="218">
        <f>Posición!$B$113+Posición!$B$122+Posición!$B$131+Posición!$B$140</f>
        <v>0</v>
      </c>
      <c r="BF31" s="218">
        <f>Posición!$B$113+Posición!$B$122+Posición!$B$131+Posición!$B$140</f>
        <v>0</v>
      </c>
      <c r="BG31" s="218">
        <f>Posición!$B$113+Posición!$B$122+Posición!$B$131+Posición!$B$140</f>
        <v>0</v>
      </c>
      <c r="BH31" s="218">
        <f>Posición!$B$113+Posición!$B$122+Posición!$B$131+Posición!$B$140</f>
        <v>0</v>
      </c>
      <c r="BI31" s="218">
        <f>Posición!$B$113+Posición!$B$122+Posición!$B$131+Posición!$B$140</f>
        <v>0</v>
      </c>
      <c r="BJ31" s="218">
        <f>Posición!$B$113+Posición!$B$122+Posición!$B$131+Posición!$B$140</f>
        <v>0</v>
      </c>
      <c r="BK31" s="218">
        <f>Posición!$B$113+Posición!$B$122+Posición!$B$131+Posición!$B$140</f>
        <v>0</v>
      </c>
      <c r="BL31" s="218">
        <f>Posición!$B$113+Posición!$B$122+Posición!$B$131+Posición!$B$140</f>
        <v>0</v>
      </c>
      <c r="BM31" s="218">
        <f>Posición!$B$113+Posición!$B$122+Posición!$B$131+Posición!$B$140</f>
        <v>0</v>
      </c>
      <c r="BN31" s="218">
        <f>Posición!$B$113+Posición!$B$122+Posición!$B$131+Posición!$B$140</f>
        <v>0</v>
      </c>
      <c r="BO31" s="218">
        <f>Posición!$B$113+Posición!$B$122+Posición!$B$131+Posición!$B$140</f>
        <v>0</v>
      </c>
      <c r="BP31" s="218">
        <f>Posición!$B$113+Posición!$B$122+Posición!$B$131+Posición!$B$140</f>
        <v>0</v>
      </c>
      <c r="BQ31" s="218">
        <f>Posición!$B$113+Posición!$B$122+Posición!$B$131+Posición!$B$140</f>
        <v>0</v>
      </c>
      <c r="BR31" s="218">
        <f>Posición!$B$113+Posición!$B$122+Posición!$B$131+Posición!$B$140</f>
        <v>0</v>
      </c>
      <c r="BS31" s="218">
        <f>Posición!$B$113+Posición!$B$122+Posición!$B$131+Posición!$B$140</f>
        <v>0</v>
      </c>
      <c r="BT31" s="218">
        <f>Posición!$B$113+Posición!$B$122+Posición!$B$131+Posición!$B$140</f>
        <v>0</v>
      </c>
      <c r="BU31" s="218">
        <f>Posición!$B$113+Posición!$B$122+Posición!$B$131+Posición!$B$140</f>
        <v>0</v>
      </c>
      <c r="BV31" s="218">
        <f>Posición!$B$113+Posición!$B$122+Posición!$B$131+Posición!$B$140</f>
        <v>0</v>
      </c>
      <c r="BW31" s="218">
        <f>Posición!$B$113+Posición!$B$122+Posición!$B$131+Posición!$B$140</f>
        <v>0</v>
      </c>
      <c r="BX31" s="218">
        <f>Posición!$B$113+Posición!$B$122+Posición!$B$131+Posición!$B$140</f>
        <v>0</v>
      </c>
      <c r="BY31" s="218">
        <f>Posición!$B$113+Posición!$B$122+Posición!$B$131+Posición!$B$140</f>
        <v>0</v>
      </c>
      <c r="BZ31" s="218">
        <f>Posición!$B$113+Posición!$B$122+Posición!$B$131+Posición!$B$140</f>
        <v>0</v>
      </c>
      <c r="CA31" s="218">
        <f>Posición!$B$113+Posición!$B$122+Posición!$B$131+Posición!$B$140</f>
        <v>0</v>
      </c>
      <c r="CB31" s="218">
        <f>Posición!$B$113+Posición!$B$122+Posición!$B$131+Posición!$B$140</f>
        <v>0</v>
      </c>
      <c r="CC31" s="218">
        <f>Posición!$B$113+Posición!$B$122+Posición!$B$131+Posición!$B$140</f>
        <v>0</v>
      </c>
      <c r="CD31" s="218">
        <f>Posición!$B$113+Posición!$B$122+Posición!$B$131+Posición!$B$140</f>
        <v>0</v>
      </c>
      <c r="CE31" s="218">
        <f>Posición!$B$113+Posición!$B$122+Posición!$B$131+Posición!$B$140</f>
        <v>0</v>
      </c>
      <c r="CF31" s="218">
        <f>Posición!$B$113+Posición!$B$122+Posición!$B$131+Posición!$B$140</f>
        <v>0</v>
      </c>
      <c r="CG31" s="218">
        <f>Posición!$B$113+Posición!$B$122+Posición!$B$131+Posición!$B$140</f>
        <v>0</v>
      </c>
      <c r="CH31" s="218">
        <f>Posición!$B$113+Posición!$B$122+Posición!$B$131+Posición!$B$140</f>
        <v>0</v>
      </c>
      <c r="CI31" s="218">
        <f>Posición!$B$113+Posición!$B$122+Posición!$B$131+Posición!$B$140</f>
        <v>0</v>
      </c>
      <c r="CJ31" s="218">
        <f>Posición!$B$113+Posición!$B$122+Posición!$B$131+Posición!$B$140</f>
        <v>0</v>
      </c>
      <c r="CK31" s="218">
        <f>Posición!$B$113+Posición!$B$122+Posición!$B$131+Posición!$B$140</f>
        <v>0</v>
      </c>
      <c r="CL31" s="218">
        <f>Posición!$B$113+Posición!$B$122+Posición!$B$131+Posición!$B$140</f>
        <v>0</v>
      </c>
      <c r="CM31" s="218">
        <f>Posición!$B$113+Posición!$B$122+Posición!$B$131+Posición!$B$140</f>
        <v>0</v>
      </c>
      <c r="CN31" s="218">
        <f>Posición!$B$113+Posición!$B$122+Posición!$B$131+Posición!$B$140</f>
        <v>0</v>
      </c>
      <c r="CO31" s="218">
        <f>Posición!$B$113+Posición!$B$122+Posición!$B$131+Posición!$B$140</f>
        <v>0</v>
      </c>
      <c r="CP31" s="218">
        <f>Posición!$B$113+Posición!$B$122+Posición!$B$131+Posición!$B$140</f>
        <v>0</v>
      </c>
      <c r="CQ31" s="218">
        <f>Posición!$B$113+Posición!$B$122+Posición!$B$131+Posición!$B$140</f>
        <v>0</v>
      </c>
      <c r="CR31" s="218">
        <f>Posición!$B$113+Posición!$B$122+Posición!$B$131+Posición!$B$140</f>
        <v>0</v>
      </c>
      <c r="CS31" s="218">
        <f>Posición!$B$113+Posición!$B$122+Posición!$B$131+Posición!$B$140</f>
        <v>0</v>
      </c>
      <c r="CT31" s="218">
        <f>Posición!$B$113+Posición!$B$122+Posición!$B$131+Posición!$B$140</f>
        <v>0</v>
      </c>
      <c r="CU31" s="218">
        <f>Posición!$B$113+Posición!$B$122+Posición!$B$131+Posición!$B$140</f>
        <v>0</v>
      </c>
      <c r="CV31" s="218">
        <f>Posición!$B$113+Posición!$B$122+Posición!$B$131+Posición!$B$140</f>
        <v>0</v>
      </c>
      <c r="CW31" s="218">
        <f>Posición!$B$113+Posición!$B$122+Posición!$B$131+Posición!$B$140</f>
        <v>0</v>
      </c>
      <c r="CX31" s="218">
        <f>Posición!$B$113+Posición!$B$122+Posición!$B$131+Posición!$B$140</f>
        <v>0</v>
      </c>
      <c r="CY31" s="218">
        <f>Posición!$B$113+Posición!$B$122+Posición!$B$131+Posición!$B$140</f>
        <v>0</v>
      </c>
      <c r="CZ31" s="218">
        <f>Posición!$B$113+Posición!$B$122+Posición!$B$131+Posición!$B$140</f>
        <v>0</v>
      </c>
      <c r="DA31" s="218">
        <f>Posición!$B$113+Posición!$B$122+Posición!$B$131+Posición!$B$140</f>
        <v>0</v>
      </c>
      <c r="DB31" s="218">
        <f>Posición!$B$113+Posición!$B$122+Posición!$B$131+Posición!$B$140</f>
        <v>0</v>
      </c>
      <c r="DC31" s="218">
        <f>Posición!$B$113+Posición!$B$122+Posición!$B$131+Posición!$B$140</f>
        <v>0</v>
      </c>
      <c r="DD31" s="218">
        <f>Posición!$B$113+Posición!$B$122+Posición!$B$131+Posición!$B$140</f>
        <v>0</v>
      </c>
      <c r="DE31" s="218">
        <f>Posición!$B$113+Posición!$B$122+Posición!$B$131+Posición!$B$140</f>
        <v>0</v>
      </c>
      <c r="DF31" s="218">
        <f>Posición!$B$113+Posición!$B$122+Posición!$B$131+Posición!$B$140</f>
        <v>0</v>
      </c>
      <c r="DG31" s="218">
        <f>Posición!$B$113+Posición!$B$122+Posición!$B$131+Posición!$B$140</f>
        <v>0</v>
      </c>
      <c r="DH31" s="218">
        <f>Posición!$B$113+Posición!$B$122+Posición!$B$131+Posición!$B$140</f>
        <v>0</v>
      </c>
      <c r="DI31" s="218">
        <f>Posición!$B$113+Posición!$B$122+Posición!$B$131+Posición!$B$140</f>
        <v>0</v>
      </c>
      <c r="DJ31" s="218">
        <f>Posición!$B$113+Posición!$B$122+Posición!$B$131+Posición!$B$140</f>
        <v>0</v>
      </c>
      <c r="DK31" s="218">
        <f>Posición!$B$113+Posición!$B$122+Posición!$B$131+Posición!$B$140</f>
        <v>0</v>
      </c>
      <c r="DL31" s="218">
        <f>Posición!$B$113+Posición!$B$122+Posición!$B$131+Posición!$B$140</f>
        <v>0</v>
      </c>
      <c r="DM31" s="218">
        <f>Posición!$B$113+Posición!$B$122+Posición!$B$131+Posición!$B$140</f>
        <v>0</v>
      </c>
      <c r="DN31" s="218">
        <f>Posición!$B$112+Posición!$B$121+Posición!$B$130+Posición!$B$139</f>
        <v>0</v>
      </c>
      <c r="DO31" s="218">
        <f>Posición!$B$112+Posición!$B$121+Posición!$B$130+Posición!$B$139</f>
        <v>0</v>
      </c>
      <c r="DP31" s="218">
        <f>Posición!$B$112+Posición!$B$121+Posición!$B$130+Posición!$B$139</f>
        <v>0</v>
      </c>
      <c r="DQ31" s="218">
        <f>Posición!$B$112+Posición!$B$121+Posición!$B$130+Posición!$B$139</f>
        <v>0</v>
      </c>
      <c r="DR31" s="218">
        <f>Posición!$B$112+Posición!$B$121+Posición!$B$130+Posición!$B$139</f>
        <v>0</v>
      </c>
      <c r="DS31" s="218">
        <f>Posición!$B$112+Posición!$B$121+Posición!$B$130+Posición!$B$139</f>
        <v>0</v>
      </c>
      <c r="DT31" s="218">
        <f>Posición!$B$112+Posición!$B$121+Posición!$B$130+Posición!$B$139</f>
        <v>0</v>
      </c>
      <c r="DU31" s="218">
        <f>Posición!$B$112+Posición!$B$121+Posición!$B$130+Posición!$B$139</f>
        <v>0</v>
      </c>
      <c r="DV31" s="218">
        <f>Posición!$B$112+Posición!$B$121+Posición!$B$130+Posición!$B$139</f>
        <v>0</v>
      </c>
      <c r="DW31" s="218">
        <f>Posición!$B$112+Posición!$B$121+Posición!$B$130+Posición!$B$139</f>
        <v>0</v>
      </c>
      <c r="DX31" s="218">
        <f>Posición!$B$112+Posición!$B$121+Posición!$B$130+Posición!$B$139</f>
        <v>0</v>
      </c>
      <c r="DY31" s="218">
        <f>Posición!$B$112+Posición!$B$121+Posición!$B$130+Posición!$B$139</f>
        <v>0</v>
      </c>
      <c r="DZ31" s="218">
        <f>Posición!$B$112+Posición!$B$121+Posición!$B$130+Posición!$B$139</f>
        <v>0</v>
      </c>
      <c r="EA31" s="218">
        <f>Posición!$B$112+Posición!$B$121+Posición!$B$130+Posición!$B$139</f>
        <v>0</v>
      </c>
      <c r="EB31" s="218">
        <f>Posición!$B$112+Posición!$B$121+Posición!$B$130+Posición!$B$139</f>
        <v>0</v>
      </c>
      <c r="EC31" s="218">
        <f>Posición!$B$112+Posición!$B$121+Posición!$B$130+Posición!$B$139</f>
        <v>0</v>
      </c>
      <c r="ED31" s="218">
        <f>Posición!$B$112+Posición!$B$121+Posición!$B$130+Posición!$B$139</f>
        <v>0</v>
      </c>
      <c r="EE31" s="218">
        <f>Posición!$B$112+Posición!$B$121+Posición!$B$130+Posición!$B$139</f>
        <v>0</v>
      </c>
      <c r="EF31" s="218">
        <f>Posición!$B$112+Posición!$B$121+Posición!$B$130+Posición!$B$139</f>
        <v>0</v>
      </c>
      <c r="EG31" s="218">
        <f>Posición!$B$112+Posición!$B$121+Posición!$B$130+Posición!$B$139</f>
        <v>0</v>
      </c>
      <c r="EH31" s="218">
        <f>Posición!$B$112+Posición!$B$121+Posición!$B$130+Posición!$B$139</f>
        <v>0</v>
      </c>
      <c r="EI31" s="218">
        <f>Posición!$B$112+Posición!$B$121+Posición!$B$130+Posición!$B$139</f>
        <v>0</v>
      </c>
      <c r="EJ31" s="218">
        <f>Posición!$B$112+Posición!$B$121+Posición!$B$130+Posición!$B$139</f>
        <v>0</v>
      </c>
      <c r="EK31" s="218">
        <f>Posición!$B$112+Posición!$B$121+Posición!$B$130+Posición!$B$139</f>
        <v>0</v>
      </c>
      <c r="EL31" s="218">
        <f>Posición!$B$112+Posición!$B$121+Posición!$B$130+Posición!$B$139</f>
        <v>0</v>
      </c>
      <c r="EM31" s="218">
        <f>Posición!$B$112+Posición!$B$121+Posición!$B$130+Posición!$B$139</f>
        <v>0</v>
      </c>
      <c r="EN31" s="218">
        <f>Posición!$B$112+Posición!$B$121+Posición!$B$130+Posición!$B$139</f>
        <v>0</v>
      </c>
      <c r="EO31" s="218">
        <f>Posición!$B$112+Posición!$B$121+Posición!$B$130+Posición!$B$139</f>
        <v>0</v>
      </c>
      <c r="EP31" s="218">
        <f>Posición!$B$112+Posición!$B$121+Posición!$B$130+Posición!$B$139</f>
        <v>0</v>
      </c>
      <c r="EQ31" s="218">
        <f>Posición!$B$112+Posición!$B$121+Posición!$B$130+Posición!$B$139</f>
        <v>0</v>
      </c>
      <c r="ER31" s="218">
        <f>Posición!$B$112+Posición!$B$121+Posición!$B$130+Posición!$B$139</f>
        <v>0</v>
      </c>
      <c r="ES31" s="218">
        <f>Posición!$B$112+Posición!$B$121+Posición!$B$130+Posición!$B$139</f>
        <v>0</v>
      </c>
      <c r="ET31" s="218">
        <f>Posición!$B$112+Posición!$B$121+Posición!$B$130+Posición!$B$139</f>
        <v>0</v>
      </c>
      <c r="EU31" s="218">
        <f>Posición!$B$112+Posición!$B$121+Posición!$B$130+Posición!$B$139</f>
        <v>0</v>
      </c>
      <c r="EV31" s="218">
        <f>Posición!$B$112+Posición!$B$121+Posición!$B$130+Posición!$B$139</f>
        <v>0</v>
      </c>
      <c r="EW31" s="218">
        <f>Posición!$B$112+Posición!$B$121+Posición!$B$130+Posición!$B$139</f>
        <v>0</v>
      </c>
      <c r="EX31" s="218">
        <f>Posición!$B$112+Posición!$B$121+Posición!$B$130+Posición!$B$139</f>
        <v>0</v>
      </c>
      <c r="EY31" s="218">
        <f>Posición!$B$112+Posición!$B$121+Posición!$B$130+Posición!$B$139</f>
        <v>0</v>
      </c>
      <c r="EZ31" s="218">
        <f>Posición!$B$112+Posición!$B$121+Posición!$B$130+Posición!$B$139</f>
        <v>0</v>
      </c>
      <c r="FA31" s="218">
        <f>Posición!$B$112+Posición!$B$121+Posición!$B$130+Posición!$B$139</f>
        <v>0</v>
      </c>
      <c r="FB31" s="218">
        <f>Posición!$B$112+Posición!$B$121+Posición!$B$130+Posición!$B$139</f>
        <v>0</v>
      </c>
      <c r="FC31" s="218">
        <f>Posición!$B$112+Posición!$B$121+Posición!$B$130+Posición!$B$139</f>
        <v>0</v>
      </c>
      <c r="FD31" s="218">
        <f>Posición!$B$112+Posición!$B$121+Posición!$B$130+Posición!$B$139</f>
        <v>0</v>
      </c>
      <c r="FE31" s="218">
        <f>Posición!$B$112+Posición!$B$121+Posición!$B$130+Posición!$B$139</f>
        <v>0</v>
      </c>
      <c r="FF31" s="218">
        <f>Posición!$B$112+Posición!$B$121+Posición!$B$130+Posición!$B$139</f>
        <v>0</v>
      </c>
      <c r="FG31" s="218">
        <f>Posición!$B$112+Posición!$B$121+Posición!$B$130+Posición!$B$139</f>
        <v>0</v>
      </c>
      <c r="FH31" s="218">
        <f>Posición!$B$112+Posición!$B$121+Posición!$B$130+Posición!$B$139</f>
        <v>0</v>
      </c>
      <c r="FI31" s="218">
        <f>Posición!$B$112+Posición!$B$121+Posición!$B$130+Posición!$B$139</f>
        <v>0</v>
      </c>
      <c r="FJ31" s="218">
        <f>Posición!$B$112+Posición!$B$121+Posición!$B$130+Posición!$B$139</f>
        <v>0</v>
      </c>
      <c r="FK31" s="218">
        <f>Posición!$B$112+Posición!$B$121+Posición!$B$130+Posición!$B$139</f>
        <v>0</v>
      </c>
      <c r="FL31" s="218">
        <f>Posición!$B$112+Posición!$B$121+Posición!$B$130+Posición!$B$139</f>
        <v>0</v>
      </c>
      <c r="FM31" s="218">
        <f>Posición!$B$112+Posición!$B$121+Posición!$B$130+Posición!$B$139</f>
        <v>0</v>
      </c>
      <c r="FN31" s="218">
        <f>Posición!$B$112+Posición!$B$121+Posición!$B$130+Posición!$B$139</f>
        <v>0</v>
      </c>
      <c r="FO31" s="218">
        <f>Posición!$B$112+Posición!$B$121+Posición!$B$130+Posición!$B$139</f>
        <v>0</v>
      </c>
      <c r="FP31" s="218">
        <f>Posición!$B$112+Posición!$B$121+Posición!$B$130+Posición!$B$139</f>
        <v>0</v>
      </c>
      <c r="FQ31" s="218">
        <f>Posición!$B$112+Posición!$B$121+Posición!$B$130+Posición!$B$139</f>
        <v>0</v>
      </c>
      <c r="FR31" s="218">
        <f>Posición!$B$112+Posición!$B$121+Posición!$B$130+Posición!$B$139</f>
        <v>0</v>
      </c>
      <c r="FS31" s="218">
        <f>Posición!$B$112+Posición!$B$121+Posición!$B$130+Posición!$B$139</f>
        <v>0</v>
      </c>
      <c r="FT31" s="218">
        <f>Posición!$B$112+Posición!$B$121+Posición!$B$130+Posición!$B$139</f>
        <v>0</v>
      </c>
      <c r="FU31" s="218">
        <f>Posición!$B$112+Posición!$B$121+Posición!$B$130+Posición!$B$139</f>
        <v>0</v>
      </c>
      <c r="FV31" s="218">
        <f>Posición!$B$112+Posición!$B$121+Posición!$B$130+Posición!$B$139</f>
        <v>0</v>
      </c>
      <c r="FW31" s="218">
        <f>Posición!$B$112+Posición!$B$121+Posición!$B$130+Posición!$B$139</f>
        <v>0</v>
      </c>
      <c r="FX31" s="218">
        <f>Posición!$B$112+Posición!$B$121+Posición!$B$130+Posición!$B$139</f>
        <v>0</v>
      </c>
      <c r="FY31" s="218">
        <f>Posición!$B$112+Posición!$B$121+Posición!$B$130+Posición!$B$139</f>
        <v>0</v>
      </c>
      <c r="FZ31" s="218">
        <f>Posición!$B$112+Posición!$B$121+Posición!$B$130+Posición!$B$139</f>
        <v>0</v>
      </c>
      <c r="GA31" s="218">
        <f>Posición!$B$112+Posición!$B$121+Posición!$B$130+Posición!$B$139</f>
        <v>0</v>
      </c>
      <c r="GB31" s="218">
        <f>Posición!$B$112+Posición!$B$121+Posición!$B$130+Posición!$B$139</f>
        <v>0</v>
      </c>
      <c r="GC31" s="218">
        <f>Posición!$B$112+Posición!$B$121+Posición!$B$130+Posición!$B$139</f>
        <v>0</v>
      </c>
      <c r="GD31" s="218">
        <f>Posición!$B$112+Posición!$B$121+Posición!$B$130+Posición!$B$139</f>
        <v>0</v>
      </c>
      <c r="GE31" s="218">
        <f>Posición!$B$112+Posición!$B$121+Posición!$B$130+Posición!$B$139</f>
        <v>0</v>
      </c>
      <c r="GF31" s="218">
        <f>Posición!$B$112+Posición!$B$121+Posición!$B$130+Posición!$B$139</f>
        <v>0</v>
      </c>
      <c r="GG31" s="218">
        <f>Posición!$B$112+Posición!$B$121+Posición!$B$130+Posición!$B$139</f>
        <v>0</v>
      </c>
      <c r="GH31" s="218">
        <f>Posición!$B$112+Posición!$B$121+Posición!$B$130+Posición!$B$139</f>
        <v>0</v>
      </c>
      <c r="GI31" s="218">
        <f>Posición!$B$112+Posición!$B$121+Posición!$B$130+Posición!$B$139</f>
        <v>0</v>
      </c>
      <c r="GJ31" s="218">
        <f>Posición!$B$112+Posición!$B$121+Posición!$B$130+Posición!$B$139</f>
        <v>0</v>
      </c>
      <c r="GK31" s="218">
        <f>Posición!$B$112+Posición!$B$121+Posición!$B$130+Posición!$B$139</f>
        <v>0</v>
      </c>
      <c r="GL31" s="218">
        <f>Posición!$B$112+Posición!$B$121+Posición!$B$130+Posición!$B$139</f>
        <v>0</v>
      </c>
      <c r="GM31" s="218">
        <f>Posición!$B$112+Posición!$B$121+Posición!$B$130+Posición!$B$139</f>
        <v>0</v>
      </c>
      <c r="GN31" s="218">
        <f>Posición!$B$112+Posición!$B$121+Posición!$B$130+Posición!$B$139</f>
        <v>0</v>
      </c>
      <c r="GO31" s="218">
        <f>Posición!$B$112+Posición!$B$121+Posición!$B$130+Posición!$B$139</f>
        <v>0</v>
      </c>
      <c r="GP31" s="218">
        <f>Posición!$B$112+Posición!$B$121+Posición!$B$130+Posición!$B$139</f>
        <v>0</v>
      </c>
      <c r="GQ31" s="218">
        <f>Posición!$B$112+Posición!$B$121+Posición!$B$130+Posición!$B$139</f>
        <v>0</v>
      </c>
      <c r="GR31" s="218">
        <f>Posición!$B$112+Posición!$B$121+Posición!$B$130+Posición!$B$139</f>
        <v>0</v>
      </c>
      <c r="GS31" s="218">
        <f>Posición!$B$112+Posición!$B$121+Posición!$B$130+Posición!$B$139</f>
        <v>0</v>
      </c>
      <c r="GT31" s="218">
        <f>Posición!$B$112+Posición!$B$121+Posición!$B$130+Posición!$B$139</f>
        <v>0</v>
      </c>
      <c r="GU31" s="218">
        <f>Posición!$B$112+Posición!$B$121+Posición!$B$130+Posición!$B$139</f>
        <v>0</v>
      </c>
      <c r="GV31" s="218">
        <f>Posición!$B$112+Posición!$B$121+Posición!$B$130+Posición!$B$139</f>
        <v>0</v>
      </c>
      <c r="GW31" s="218">
        <f>Posición!$B$112+Posición!$B$121+Posición!$B$130+Posición!$B$139</f>
        <v>0</v>
      </c>
      <c r="GX31" s="218">
        <f>Posición!$B$112+Posición!$B$121+Posición!$B$130+Posición!$B$139</f>
        <v>0</v>
      </c>
      <c r="GY31" s="218">
        <f>Posición!$B$112+Posición!$B$121+Posición!$B$130+Posición!$B$139</f>
        <v>0</v>
      </c>
      <c r="GZ31" s="218">
        <f>Posición!$B$112+Posición!$B$121+Posición!$B$130+Posición!$B$139</f>
        <v>0</v>
      </c>
      <c r="HA31" s="218">
        <f>Posición!$B$112+Posición!$B$121+Posición!$B$130+Posición!$B$139</f>
        <v>0</v>
      </c>
      <c r="HB31" s="218"/>
      <c r="HC31" s="218">
        <f>Posición!$B$112+Posición!$B$121+Posición!$B$130+Posición!$B$139</f>
        <v>0</v>
      </c>
      <c r="HD31" s="218">
        <f>Posición!$B$112+Posición!$B$121+Posición!$B$130+Posición!$B$139</f>
        <v>0</v>
      </c>
      <c r="HE31" s="218">
        <f>Posición!$B$112+Posición!$B$121+Posición!$B$130+Posición!$B$139</f>
        <v>0</v>
      </c>
      <c r="HF31" s="218">
        <f>Posición!$B$112+Posición!$B$121+Posición!$B$130+Posición!$B$139</f>
        <v>0</v>
      </c>
      <c r="HG31" s="218">
        <f>Posición!$B$112+Posición!$B$121+Posición!$B$130+Posición!$B$139</f>
        <v>0</v>
      </c>
      <c r="HH31" s="218">
        <f>Posición!$B$112+Posición!$B$121+Posición!$B$130+Posición!$B$139</f>
        <v>0</v>
      </c>
      <c r="HI31" s="218">
        <f>Posición!$B$112+Posición!$B$121+Posición!$B$130+Posición!$B$139</f>
        <v>0</v>
      </c>
      <c r="HJ31" s="218">
        <f>Posición!$B$112+Posición!$B$121+Posición!$B$130+Posición!$B$139</f>
        <v>0</v>
      </c>
      <c r="HK31" s="218">
        <f>Posición!$B$112+Posición!$B$121+Posición!$B$130+Posición!$B$139</f>
        <v>0</v>
      </c>
      <c r="HL31" s="218">
        <f>Posición!$B$112+Posición!$B$121+Posición!$B$130+Posición!$B$139</f>
        <v>0</v>
      </c>
      <c r="HM31" s="218">
        <f>Posición!$B$112+Posición!$B$121+Posición!$B$130+Posición!$B$139</f>
        <v>0</v>
      </c>
      <c r="HN31" s="218">
        <f>Posición!$B$112+Posición!$B$121+Posición!$B$130+Posición!$B$139</f>
        <v>0</v>
      </c>
      <c r="HO31" s="218">
        <f>Posición!$B$112+Posición!$B$121+Posición!$B$130+Posición!$B$139</f>
        <v>0</v>
      </c>
      <c r="HP31" s="218">
        <f>Posición!$B$112+Posición!$B$121+Posición!$B$130+Posición!$B$139</f>
        <v>0</v>
      </c>
      <c r="HQ31" s="218">
        <f>Posición!$B$112+Posición!$B$121+Posición!$B$130+Posición!$B$139</f>
        <v>0</v>
      </c>
      <c r="HR31" s="218">
        <f>Posición!$B$112+Posición!$B$121+Posición!$B$130+Posición!$B$139</f>
        <v>0</v>
      </c>
      <c r="HS31" s="218">
        <f>Posición!$B$112+Posición!$B$121+Posición!$B$130+Posición!$B$139</f>
        <v>0</v>
      </c>
      <c r="HT31" s="218">
        <f>Posición!$B$112+Posición!$B$121+Posición!$B$130+Posición!$B$139</f>
        <v>0</v>
      </c>
      <c r="HU31" s="218">
        <f>Posición!$B$112+Posición!$B$121+Posición!$B$130+Posición!$B$139</f>
        <v>0</v>
      </c>
      <c r="HV31" s="218">
        <f>Posición!$B$112+Posición!$B$121+Posición!$B$130+Posición!$B$139</f>
        <v>0</v>
      </c>
      <c r="HW31" s="218">
        <f>Posición!$B$112+Posición!$B$121+Posición!$B$130+Posición!$B$139</f>
        <v>0</v>
      </c>
      <c r="HX31" s="218">
        <f>Posición!$B$112+Posición!$B$121+Posición!$B$130+Posición!$B$139</f>
        <v>0</v>
      </c>
      <c r="HY31" s="218">
        <f>Posición!$B$112+Posición!$B$121+Posición!$B$130+Posición!$B$139</f>
        <v>0</v>
      </c>
      <c r="HZ31" s="218">
        <f>Posición!$B$112+Posición!$B$121+Posición!$B$130+Posición!$B$139</f>
        <v>0</v>
      </c>
      <c r="IA31" s="218">
        <f>Posición!$B$112+Posición!$B$121+Posición!$B$130+Posición!$B$139</f>
        <v>0</v>
      </c>
      <c r="IB31" s="218">
        <f>Posición!$B$112+Posición!$B$121+Posición!$B$130+Posición!$B$139</f>
        <v>0</v>
      </c>
      <c r="IC31" s="218">
        <f>Posición!$B$112+Posición!$B$121+Posición!$B$130+Posición!$B$139</f>
        <v>0</v>
      </c>
      <c r="ID31" s="218">
        <f>Posición!$B$112+Posición!$B$121+Posición!$B$130+Posición!$B$139</f>
        <v>0</v>
      </c>
      <c r="IE31" s="218">
        <f>Posición!$B$112+Posición!$B$121+Posición!$B$130+Posición!$B$139</f>
        <v>0</v>
      </c>
      <c r="IF31" s="218">
        <f>Posición!$B$112+Posición!$B$121+Posición!$B$130+Posición!$B$139</f>
        <v>0</v>
      </c>
      <c r="IG31" s="218">
        <f>Posición!$B$112+Posición!$B$121+Posición!$B$130+Posición!$B$139</f>
        <v>0</v>
      </c>
      <c r="IH31" s="218">
        <f>Posición!$B$112+Posición!$B$121+Posición!$B$130+Posición!$B$139</f>
        <v>0</v>
      </c>
      <c r="II31" s="218">
        <f>Posición!$B$112+Posición!$B$121+Posición!$B$130+Posición!$B$139</f>
        <v>0</v>
      </c>
      <c r="IJ31" s="218">
        <f>Posición!$B$112+Posición!$B$121+Posición!$B$130+Posición!$B$139</f>
        <v>0</v>
      </c>
      <c r="IK31" s="218">
        <f>Posición!$B$112+Posición!$B$121+Posición!$B$130+Posición!$B$139</f>
        <v>0</v>
      </c>
      <c r="IL31" s="218">
        <f>Posición!$B$112+Posición!$B$121+Posición!$B$130+Posición!$B$139</f>
        <v>0</v>
      </c>
      <c r="IM31" s="218">
        <f>Posición!$B$112+Posición!$B$121+Posición!$B$130+Posición!$B$139</f>
        <v>0</v>
      </c>
      <c r="IN31" s="218">
        <f>Posición!$B$112+Posición!$B$121+Posición!$B$130+Posición!$B$139</f>
        <v>0</v>
      </c>
      <c r="IO31" s="218">
        <f>Posición!$B$112+Posición!$B$121+Posición!$B$130+Posición!$B$139</f>
        <v>0</v>
      </c>
      <c r="IP31" s="218">
        <f>Posición!$B$112+Posición!$B$121+Posición!$B$130+Posición!$B$139</f>
        <v>0</v>
      </c>
      <c r="IQ31" s="218">
        <f>Posición!$B$112+Posición!$B$121+Posición!$B$130+Posición!$B$139</f>
        <v>0</v>
      </c>
      <c r="IR31" s="218">
        <f>Posición!$B$112+Posición!$B$121+Posición!$B$130+Posición!$B$139</f>
        <v>0</v>
      </c>
      <c r="IS31" s="218">
        <f>Posición!$B$112+Posición!$B$121+Posición!$B$130+Posición!$B$139</f>
        <v>0</v>
      </c>
      <c r="IT31" s="218">
        <f>Posición!$B$112+Posición!$B$121+Posición!$B$130+Posición!$B$139</f>
        <v>0</v>
      </c>
      <c r="IU31" s="218">
        <f>Posición!$B$112+Posición!$B$121+Posición!$B$130+Posición!$B$139</f>
        <v>0</v>
      </c>
      <c r="IV31" s="218">
        <f>Posición!$B$112+Posición!$B$121+Posición!$B$130+Posición!$B$139</f>
        <v>0</v>
      </c>
      <c r="IW31" s="218">
        <f>Posición!$B$112+Posición!$B$121+Posición!$B$130+Posición!$B$139</f>
        <v>0</v>
      </c>
      <c r="IX31" s="218">
        <f>Posición!$B$112+Posición!$B$121+Posición!$B$130+Posición!$B$139</f>
        <v>0</v>
      </c>
      <c r="IY31" s="218">
        <f>Posición!$B$112+Posición!$B$121+Posición!$B$130+Posición!$B$139</f>
        <v>0</v>
      </c>
      <c r="IZ31" s="218">
        <f>Posición!$B$112+Posición!$B$121+Posición!$B$130+Posición!$B$139</f>
        <v>0</v>
      </c>
      <c r="JA31" s="218">
        <f>Posición!$B$112+Posición!$B$121+Posición!$B$130+Posición!$B$139</f>
        <v>0</v>
      </c>
      <c r="JB31" s="218">
        <f>Posición!$B$112+Posición!$B$121+Posición!$B$130+Posición!$B$139</f>
        <v>0</v>
      </c>
      <c r="JC31" s="218">
        <f>Posición!$B$112+Posición!$B$121+Posición!$B$130+Posición!$B$139</f>
        <v>0</v>
      </c>
      <c r="JD31" s="218">
        <f>Posición!$B$112+Posición!$B$121+Posición!$B$130+Posición!$B$139</f>
        <v>0</v>
      </c>
      <c r="JE31" s="218">
        <f>Posición!$B$112+Posición!$B$121+Posición!$B$130+Posición!$B$139</f>
        <v>0</v>
      </c>
      <c r="JF31" s="218">
        <f>Posición!$B$112+Posición!$B$121+Posición!$B$130+Posición!$B$139</f>
        <v>0</v>
      </c>
      <c r="JG31" s="218">
        <f>Posición!$B$112+Posición!$B$121+Posición!$B$130+Posición!$B$139</f>
        <v>0</v>
      </c>
      <c r="JH31" s="218">
        <f>Posición!$B$112+Posición!$B$121+Posición!$B$130+Posición!$B$139</f>
        <v>0</v>
      </c>
      <c r="JI31" s="218">
        <f>Posición!$B$112+Posición!$B$121+Posición!$B$130+Posición!$B$139</f>
        <v>0</v>
      </c>
      <c r="JJ31" s="218">
        <f>Posición!$B$112+Posición!$B$121+Posición!$B$130+Posición!$B$139</f>
        <v>0</v>
      </c>
      <c r="JK31" s="218">
        <f>Posición!$B$112+Posición!$B$121+Posición!$B$130+Posición!$B$139</f>
        <v>0</v>
      </c>
      <c r="JL31" s="218">
        <f>Posición!$B$112+Posición!$B$121+Posición!$B$130+Posición!$B$139</f>
        <v>0</v>
      </c>
      <c r="JM31" s="218">
        <f>Posición!$B$112+Posición!$B$121+Posición!$B$130+Posición!$B$139</f>
        <v>0</v>
      </c>
      <c r="JN31" s="218">
        <f>Posición!$B$112+Posición!$B$121+Posición!$B$130+Posición!$B$139</f>
        <v>0</v>
      </c>
      <c r="JO31" s="218">
        <f>Posición!$B$112+Posición!$B$121+Posición!$B$130+Posición!$B$139</f>
        <v>0</v>
      </c>
      <c r="JP31" s="218">
        <f>Posición!$B$112+Posición!$B$121+Posición!$B$130+Posición!$B$139</f>
        <v>0</v>
      </c>
      <c r="JQ31" s="218">
        <f>Posición!$B$112+Posición!$B$121+Posición!$B$130+Posición!$B$139</f>
        <v>0</v>
      </c>
      <c r="JR31" s="218">
        <f>Posición!$B$112+Posición!$B$121+Posición!$B$130+Posición!$B$139</f>
        <v>0</v>
      </c>
      <c r="JS31" s="218">
        <f>Posición!$B$112+Posición!$B$121+Posición!$B$130+Posición!$B$139</f>
        <v>0</v>
      </c>
      <c r="JT31" s="218">
        <f>Posición!$B$112+Posición!$B$121+Posición!$B$130+Posición!$B$139</f>
        <v>0</v>
      </c>
      <c r="JU31" s="218">
        <f>Posición!$B$112+Posición!$B$121+Posición!$B$130+Posición!$B$139</f>
        <v>0</v>
      </c>
      <c r="JV31" s="218">
        <f>Posición!$B$112+Posición!$B$121+Posición!$B$130+Posición!$B$139</f>
        <v>0</v>
      </c>
      <c r="JW31" s="218">
        <f>Posición!$B$112+Posición!$B$121+Posición!$B$130+Posición!$B$139</f>
        <v>0</v>
      </c>
      <c r="JX31" s="218">
        <f>Posición!$B$112+Posición!$B$121+Posición!$B$130+Posición!$B$139</f>
        <v>0</v>
      </c>
      <c r="JY31" s="218">
        <f>Posición!$B$112+Posición!$B$121+Posición!$B$130+Posición!$B$139</f>
        <v>0</v>
      </c>
      <c r="JZ31" s="218">
        <f>Posición!$B$112+Posición!$B$121+Posición!$B$130+Posición!$B$139</f>
        <v>0</v>
      </c>
      <c r="KA31" s="218">
        <f>Posición!$B$112+Posición!$B$121+Posición!$B$130+Posición!$B$139</f>
        <v>0</v>
      </c>
      <c r="KB31" s="218">
        <f>Posición!$B$112+Posición!$B$121+Posición!$B$130+Posición!$B$139</f>
        <v>0</v>
      </c>
      <c r="KC31" s="218">
        <f>Posición!$B$112+Posición!$B$121+Posición!$B$130+Posición!$B$139</f>
        <v>0</v>
      </c>
      <c r="KD31" s="218">
        <f>Posición!$B$112+Posición!$B$121+Posición!$B$130+Posición!$B$139</f>
        <v>0</v>
      </c>
      <c r="KE31" s="218">
        <f>Posición!$B$112+Posición!$B$121+Posición!$B$130+Posición!$B$139</f>
        <v>0</v>
      </c>
      <c r="KF31" s="218">
        <f>Posición!$B$112+Posición!$B$121+Posición!$B$130+Posición!$B$139</f>
        <v>0</v>
      </c>
      <c r="KG31" s="218">
        <f>Posición!$B$112+Posición!$B$121+Posición!$B$130+Posición!$B$139</f>
        <v>0</v>
      </c>
      <c r="KH31" s="218">
        <f>Posición!$B$112+Posición!$B$121+Posición!$B$130+Posición!$B$139</f>
        <v>0</v>
      </c>
      <c r="KI31" s="218">
        <f>Posición!$B$112+Posición!$B$121+Posición!$B$130+Posición!$B$139</f>
        <v>0</v>
      </c>
      <c r="KJ31" s="218">
        <f>Posición!$B$112+Posición!$B$121+Posición!$B$130+Posición!$B$139</f>
        <v>0</v>
      </c>
      <c r="KK31" s="218">
        <f>Posición!$B$112+Posición!$B$121+Posición!$B$130+Posición!$B$139</f>
        <v>0</v>
      </c>
      <c r="KL31" s="218">
        <f>Posición!$B$112+Posición!$B$121+Posición!$B$130+Posición!$B$139</f>
        <v>0</v>
      </c>
      <c r="KM31" s="218">
        <f>Posición!$B$112+Posición!$B$121+Posición!$B$130+Posición!$B$139</f>
        <v>0</v>
      </c>
      <c r="KN31" s="218">
        <f>Posición!$B$112+Posición!$B$121+Posición!$B$130+Posición!$B$139</f>
        <v>0</v>
      </c>
      <c r="KO31" s="218">
        <f>Posición!$B$112+Posición!$B$121+Posición!$B$130+Posición!$B$139</f>
        <v>0</v>
      </c>
      <c r="KP31" s="218">
        <f>Posición!$B$112+Posición!$B$121+Posición!$B$130+Posición!$B$139</f>
        <v>0</v>
      </c>
      <c r="KQ31" s="218">
        <f>Posición!$B$112+Posición!$B$121+Posición!$B$130+Posición!$B$139</f>
        <v>0</v>
      </c>
      <c r="KR31" s="218">
        <f>Posición!$B$112+Posición!$B$121+Posición!$B$130+Posición!$B$139</f>
        <v>0</v>
      </c>
      <c r="KS31" s="218">
        <f>Posición!$B$112+Posición!$B$121+Posición!$B$130+Posición!$B$139</f>
        <v>0</v>
      </c>
      <c r="KT31" s="218">
        <f>Posición!$B$112+Posición!$B$121+Posición!$B$130+Posición!$B$139</f>
        <v>0</v>
      </c>
      <c r="KU31" s="218">
        <f>Posición!$B$112+Posición!$B$121+Posición!$B$130+Posición!$B$139</f>
        <v>0</v>
      </c>
      <c r="KV31" s="218">
        <f>Posición!$B$112+Posición!$B$121+Posición!$B$130+Posición!$B$139</f>
        <v>0</v>
      </c>
      <c r="KW31" s="218">
        <f>Posición!$B$112+Posición!$B$121+Posición!$B$130+Posición!$B$139</f>
        <v>0</v>
      </c>
      <c r="KX31" s="218">
        <f>Posición!$B$112+Posición!$B$121+Posición!$B$130+Posición!$B$139</f>
        <v>0</v>
      </c>
      <c r="KY31" s="218">
        <f>Posición!$B$112+Posición!$B$121+Posición!$B$130+Posición!$B$139</f>
        <v>0</v>
      </c>
      <c r="KZ31" s="218">
        <f>Posición!$B$112+Posición!$B$121+Posición!$B$130+Posición!$B$139</f>
        <v>0</v>
      </c>
      <c r="LA31" s="218">
        <f>Posición!$B$112+Posición!$B$121+Posición!$B$130+Posición!$B$139</f>
        <v>0</v>
      </c>
      <c r="LB31" s="218">
        <f>Posición!$B$112+Posición!$B$121+Posición!$B$130+Posición!$B$139</f>
        <v>0</v>
      </c>
      <c r="LC31" s="218">
        <f>Posición!$B$112+Posición!$B$121+Posición!$B$130+Posición!$B$139</f>
        <v>0</v>
      </c>
      <c r="LD31" s="218">
        <f>Posición!$B$112+Posición!$B$121+Posición!$B$130+Posición!$B$139</f>
        <v>0</v>
      </c>
      <c r="LE31" s="218">
        <f>Posición!$B$112+Posición!$B$121+Posición!$B$130+Posición!$B$139</f>
        <v>0</v>
      </c>
      <c r="LF31" s="218">
        <f>Posición!$B$112+Posición!$B$121+Posición!$B$130+Posición!$B$139</f>
        <v>0</v>
      </c>
      <c r="LG31" s="218">
        <f>Posición!$B$112+Posición!$B$121+Posición!$B$130+Posición!$B$139</f>
        <v>0</v>
      </c>
      <c r="LH31" s="218">
        <f>Posición!$B$112+Posición!$B$121+Posición!$B$130+Posición!$B$139</f>
        <v>0</v>
      </c>
      <c r="LI31" s="218">
        <f>Posición!$B$112+Posición!$B$121+Posición!$B$130+Posición!$B$139</f>
        <v>0</v>
      </c>
      <c r="LJ31" s="218">
        <f>Posición!$B$112+Posición!$B$121+Posición!$B$130+Posición!$B$139</f>
        <v>0</v>
      </c>
      <c r="LK31" s="218">
        <f>Posición!$B$112+Posición!$B$121+Posición!$B$130+Posición!$B$139</f>
        <v>0</v>
      </c>
      <c r="LL31" s="218">
        <f>Posición!$B$112+Posición!$B$121+Posición!$B$130+Posición!$B$139</f>
        <v>0</v>
      </c>
      <c r="LM31" s="218">
        <f>Posición!$B$112+Posición!$B$121+Posición!$B$130+Posición!$B$139</f>
        <v>0</v>
      </c>
      <c r="LN31" s="218">
        <f>Posición!$B$112+Posición!$B$121+Posición!$B$130+Posición!$B$139</f>
        <v>0</v>
      </c>
      <c r="LO31" s="218">
        <f>Posición!$B$112+Posición!$B$121+Posición!$B$130+Posición!$B$139</f>
        <v>0</v>
      </c>
      <c r="LP31" s="218">
        <f>Posición!$B$112+Posición!$B$121+Posición!$B$130+Posición!$B$139</f>
        <v>0</v>
      </c>
      <c r="LQ31" s="218">
        <f>Posición!$B$112+Posición!$B$121+Posición!$B$130+Posición!$B$139</f>
        <v>0</v>
      </c>
      <c r="LR31" s="218">
        <f>Posición!$B$112+Posición!$B$121+Posición!$B$130+Posición!$B$139</f>
        <v>0</v>
      </c>
      <c r="LS31" s="218">
        <f>Posición!$B$112+Posición!$B$121+Posición!$B$130+Posición!$B$139</f>
        <v>0</v>
      </c>
      <c r="LT31" s="218">
        <f>Posición!$B$112+Posición!$B$121+Posición!$B$130+Posición!$B$139</f>
        <v>0</v>
      </c>
      <c r="LU31" s="218">
        <f>Posición!$B$112+Posición!$B$121+Posición!$B$130+Posición!$B$139</f>
        <v>0</v>
      </c>
      <c r="LV31" s="218">
        <f>Posición!$B$112+Posición!$B$121+Posición!$B$130+Posición!$B$139</f>
        <v>0</v>
      </c>
      <c r="LW31" s="218">
        <f>Posición!$B$112+Posición!$B$121+Posición!$B$130+Posición!$B$139</f>
        <v>0</v>
      </c>
      <c r="LX31" s="218">
        <f>Posición!$B$112+Posición!$B$121+Posición!$B$130+Posición!$B$139</f>
        <v>0</v>
      </c>
      <c r="LY31" s="218">
        <f>Posición!$B$112+Posición!$B$121+Posición!$B$130+Posición!$B$139</f>
        <v>0</v>
      </c>
      <c r="LZ31" s="218">
        <f>Posición!$B$112+Posición!$B$121+Posición!$B$130+Posición!$B$139</f>
        <v>0</v>
      </c>
      <c r="MA31" s="218">
        <f>Posición!$B$112+Posición!$B$121+Posición!$B$130+Posición!$B$139</f>
        <v>0</v>
      </c>
      <c r="MB31" s="218">
        <f>Posición!$B$112+Posición!$B$121+Posición!$B$130+Posición!$B$139</f>
        <v>0</v>
      </c>
      <c r="MC31" s="218">
        <f>Posición!$B$112+Posición!$B$121+Posición!$B$130+Posición!$B$139</f>
        <v>0</v>
      </c>
      <c r="MD31" s="218">
        <f>Posición!$B$112+Posición!$B$121+Posición!$B$130+Posición!$B$139</f>
        <v>0</v>
      </c>
      <c r="ME31" s="218">
        <f>Posición!$B$112+Posición!$B$121+Posición!$B$130+Posición!$B$139</f>
        <v>0</v>
      </c>
      <c r="MF31" s="218">
        <f>Posición!$B$112+Posición!$B$121+Posición!$B$130+Posición!$B$139</f>
        <v>0</v>
      </c>
      <c r="MG31" s="218">
        <f>Posición!$B$112+Posición!$B$121+Posición!$B$130+Posición!$B$139</f>
        <v>0</v>
      </c>
      <c r="MH31" s="218">
        <f>Posición!$B$112+Posición!$B$121+Posición!$B$130+Posición!$B$139</f>
        <v>0</v>
      </c>
      <c r="MI31" s="218">
        <f>Posición!$B$112+Posición!$B$121+Posición!$B$130+Posición!$B$139</f>
        <v>0</v>
      </c>
      <c r="MJ31" s="218">
        <f>Posición!$B$112+Posición!$B$121+Posición!$B$130+Posición!$B$139</f>
        <v>0</v>
      </c>
      <c r="MK31" s="218">
        <f>Posición!$B$112+Posición!$B$121+Posición!$B$130+Posición!$B$139</f>
        <v>0</v>
      </c>
      <c r="ML31" s="218">
        <f>Posición!$B$112+Posición!$B$121+Posición!$B$130+Posición!$B$139</f>
        <v>0</v>
      </c>
      <c r="MM31" s="218">
        <f>Posición!$B$112+Posición!$B$121+Posición!$B$130+Posición!$B$139</f>
        <v>0</v>
      </c>
      <c r="MN31" s="218">
        <f>Posición!$B$112+Posición!$B$121+Posición!$B$130+Posición!$B$139</f>
        <v>0</v>
      </c>
      <c r="MO31" s="218">
        <f>Posición!$B$112+Posición!$B$121+Posición!$B$130+Posición!$B$139</f>
        <v>0</v>
      </c>
      <c r="MP31" s="218">
        <f>Posición!$B$112+Posición!$B$121+Posición!$B$130+Posición!$B$139</f>
        <v>0</v>
      </c>
      <c r="MQ31" s="218">
        <f>Posición!$B$112+Posición!$B$121+Posición!$B$130+Posición!$B$139</f>
        <v>0</v>
      </c>
      <c r="MR31" s="218">
        <f>Posición!$B$112+Posición!$B$121+Posición!$B$130+Posición!$B$139</f>
        <v>0</v>
      </c>
      <c r="MS31" s="218">
        <f>Posición!$B$112+Posición!$B$121+Posición!$B$130+Posición!$B$139</f>
        <v>0</v>
      </c>
      <c r="MT31" s="218">
        <f>Posición!$B$112+Posición!$B$121+Posición!$B$130+Posición!$B$139</f>
        <v>0</v>
      </c>
      <c r="MU31" s="218">
        <f>Posición!$B$112+Posición!$B$121+Posición!$B$130+Posición!$B$139</f>
        <v>0</v>
      </c>
      <c r="MV31" s="218">
        <f>Posición!$B$112+Posición!$B$121+Posición!$B$130+Posición!$B$139</f>
        <v>0</v>
      </c>
      <c r="MW31" s="218">
        <f>Posición!$B$112+Posición!$B$121+Posición!$B$130+Posición!$B$139</f>
        <v>0</v>
      </c>
      <c r="MX31" s="218">
        <f>Posición!$B$112+Posición!$B$121+Posición!$B$130+Posición!$B$139</f>
        <v>0</v>
      </c>
      <c r="MY31" s="218">
        <f>Posición!$B$112+Posición!$B$121+Posición!$B$130+Posición!$B$139</f>
        <v>0</v>
      </c>
      <c r="MZ31" s="218">
        <f>Posición!$B$112+Posición!$B$121+Posición!$B$130+Posición!$B$139</f>
        <v>0</v>
      </c>
      <c r="NA31" s="218">
        <f>Posición!$B$112+Posición!$B$121+Posición!$B$130+Posición!$B$139</f>
        <v>0</v>
      </c>
      <c r="NB31" s="218">
        <f>Posición!$B$112+Posición!$B$121+Posición!$B$130+Posición!$B$139</f>
        <v>0</v>
      </c>
      <c r="NC31" s="218">
        <f>Posición!$B$112+Posición!$B$121+Posición!$B$130+Posición!$B$139</f>
        <v>0</v>
      </c>
      <c r="ND31" s="218">
        <f>Posición!$B$112+Posición!$B$121+Posición!$B$130+Posición!$B$139</f>
        <v>0</v>
      </c>
      <c r="NE31" s="218">
        <f>Posición!$B$112+Posición!$B$121+Posición!$B$130+Posición!$B$139</f>
        <v>0</v>
      </c>
      <c r="NF31" s="218">
        <f>Posición!$B$112+Posición!$B$121+Posición!$B$130+Posición!$B$139</f>
        <v>0</v>
      </c>
    </row>
    <row r="32" spans="1:375">
      <c r="A32" s="176" t="s">
        <v>296</v>
      </c>
      <c r="B32" s="177" t="str">
        <f t="shared" si="266"/>
        <v>11030109</v>
      </c>
      <c r="C32" s="216" t="s">
        <v>372</v>
      </c>
      <c r="D32" s="217" t="s">
        <v>53</v>
      </c>
      <c r="E32" s="218">
        <v>3651225.93</v>
      </c>
      <c r="F32" s="218">
        <v>3651225.93</v>
      </c>
      <c r="G32" s="218">
        <v>3651225.93</v>
      </c>
      <c r="H32" s="218">
        <v>3651225.93</v>
      </c>
      <c r="I32" s="218">
        <v>3651225.93</v>
      </c>
      <c r="J32" s="218">
        <v>3651225.93</v>
      </c>
      <c r="K32" s="218">
        <v>3651225.93</v>
      </c>
      <c r="L32" s="218">
        <v>3651225.93</v>
      </c>
      <c r="M32" s="218">
        <v>3651225.93</v>
      </c>
      <c r="N32" s="218">
        <v>3651225.93</v>
      </c>
      <c r="O32" s="218">
        <v>3651225.93</v>
      </c>
      <c r="P32" s="218">
        <v>3651225.93</v>
      </c>
      <c r="Q32" s="218">
        <v>3651225.93</v>
      </c>
      <c r="R32" s="218">
        <v>3651225.93</v>
      </c>
      <c r="S32" s="218">
        <v>3651225.93</v>
      </c>
      <c r="T32" s="218">
        <v>3651225.93</v>
      </c>
      <c r="U32" s="218">
        <v>3651225.93</v>
      </c>
      <c r="V32" s="218">
        <v>3651225.93</v>
      </c>
      <c r="W32" s="218">
        <v>3651225.93</v>
      </c>
      <c r="X32" s="218">
        <v>3651225.93</v>
      </c>
      <c r="Y32" s="218">
        <v>3651225.93</v>
      </c>
      <c r="Z32" s="218">
        <v>3651225.93</v>
      </c>
      <c r="AA32" s="218">
        <v>3651225.93</v>
      </c>
      <c r="AB32" s="218">
        <v>3651225.93</v>
      </c>
      <c r="AC32" s="218">
        <v>3651225.93</v>
      </c>
      <c r="AD32" s="218">
        <v>3651225.93</v>
      </c>
      <c r="AE32" s="218">
        <v>3651225.93</v>
      </c>
      <c r="AF32" s="218">
        <v>3651225.93</v>
      </c>
      <c r="AG32" s="218">
        <v>3651225.93</v>
      </c>
      <c r="AH32" s="218">
        <v>3651225.93</v>
      </c>
      <c r="AI32" s="218">
        <v>3651225.93</v>
      </c>
      <c r="AJ32" s="218">
        <f>Posición!$B$114+Posición!$B$123+Posición!$B$132+Posición!$B$141</f>
        <v>0</v>
      </c>
      <c r="AK32" s="218">
        <f>Posición!$B$114+Posición!$B$123+Posición!$B$132+Posición!$B$141</f>
        <v>0</v>
      </c>
      <c r="AL32" s="218">
        <f>Posición!$B$114+Posición!$B$123+Posición!$B$132+Posición!$B$141</f>
        <v>0</v>
      </c>
      <c r="AM32" s="218">
        <f>Posición!$B$114+Posición!$B$123+Posición!$B$132+Posición!$B$141</f>
        <v>0</v>
      </c>
      <c r="AN32" s="218">
        <f>Posición!$B$114+Posición!$B$123+Posición!$B$132+Posición!$B$141</f>
        <v>0</v>
      </c>
      <c r="AO32" s="218">
        <f>Posición!$B$114+Posición!$B$123+Posición!$B$132+Posición!$B$141</f>
        <v>0</v>
      </c>
      <c r="AP32" s="218">
        <f>Posición!$B$114+Posición!$B$123+Posición!$B$132+Posición!$B$141</f>
        <v>0</v>
      </c>
      <c r="AQ32" s="218">
        <f>Posición!$B$114+Posición!$B$123+Posición!$B$132+Posición!$B$141</f>
        <v>0</v>
      </c>
      <c r="AR32" s="218">
        <f>Posición!$B$114+Posición!$B$123+Posición!$B$132+Posición!$B$141</f>
        <v>0</v>
      </c>
      <c r="AS32" s="218">
        <f>Posición!$B$114+Posición!$B$123+Posición!$B$132+Posición!$B$141</f>
        <v>0</v>
      </c>
      <c r="AT32" s="218">
        <f>Posición!$B$114+Posición!$B$123+Posición!$B$132+Posición!$B$141</f>
        <v>0</v>
      </c>
      <c r="AU32" s="218">
        <f>Posición!$B$114+Posición!$B$123+Posición!$B$132+Posición!$B$141</f>
        <v>0</v>
      </c>
      <c r="AV32" s="218">
        <f>Posición!$B$114+Posición!$B$123+Posición!$B$132+Posición!$B$141</f>
        <v>0</v>
      </c>
      <c r="AW32" s="218">
        <f>Posición!$B$114+Posición!$B$123+Posición!$B$132+Posición!$B$141</f>
        <v>0</v>
      </c>
      <c r="AX32" s="218">
        <f>Posición!$B$114+Posición!$B$123+Posición!$B$132+Posición!$B$141</f>
        <v>0</v>
      </c>
      <c r="AY32" s="218">
        <f>Posición!$B$114+Posición!$B$123+Posición!$B$132+Posición!$B$141</f>
        <v>0</v>
      </c>
      <c r="AZ32" s="218">
        <f>Posición!$B$114+Posición!$B$123+Posición!$B$132+Posición!$B$141</f>
        <v>0</v>
      </c>
      <c r="BA32" s="218">
        <f>Posición!$B$114+Posición!$B$123+Posición!$B$132+Posición!$B$141</f>
        <v>0</v>
      </c>
      <c r="BB32" s="218">
        <f>Posición!$B$114+Posición!$B$123+Posición!$B$132+Posición!$B$141</f>
        <v>0</v>
      </c>
      <c r="BC32" s="218">
        <f>Posición!$B$114+Posición!$B$123+Posición!$B$132+Posición!$B$141</f>
        <v>0</v>
      </c>
      <c r="BD32" s="218">
        <f>Posición!$B$114+Posición!$B$123+Posición!$B$132+Posición!$B$141</f>
        <v>0</v>
      </c>
      <c r="BE32" s="218">
        <f>Posición!$B$114+Posición!$B$123+Posición!$B$132+Posición!$B$141</f>
        <v>0</v>
      </c>
      <c r="BF32" s="218">
        <f>Posición!$B$114+Posición!$B$123+Posición!$B$132+Posición!$B$141</f>
        <v>0</v>
      </c>
      <c r="BG32" s="218">
        <f>Posición!$B$114+Posición!$B$123+Posición!$B$132+Posición!$B$141</f>
        <v>0</v>
      </c>
      <c r="BH32" s="218">
        <f>Posición!$B$114+Posición!$B$123+Posición!$B$132+Posición!$B$141</f>
        <v>0</v>
      </c>
      <c r="BI32" s="218">
        <f>Posición!$B$114+Posición!$B$123+Posición!$B$132+Posición!$B$141</f>
        <v>0</v>
      </c>
      <c r="BJ32" s="218">
        <f>Posición!$B$114+Posición!$B$123+Posición!$B$132+Posición!$B$141</f>
        <v>0</v>
      </c>
      <c r="BK32" s="218">
        <f>Posición!$B$114+Posición!$B$123+Posición!$B$132+Posición!$B$141</f>
        <v>0</v>
      </c>
      <c r="BL32" s="218">
        <f>Posición!$B$114+Posición!$B$123+Posición!$B$132+Posición!$B$141</f>
        <v>0</v>
      </c>
      <c r="BM32" s="218">
        <f>Posición!$B$114+Posición!$B$123+Posición!$B$132+Posición!$B$141</f>
        <v>0</v>
      </c>
      <c r="BN32" s="218">
        <f>Posición!$B$114+Posición!$B$123+Posición!$B$132+Posición!$B$141</f>
        <v>0</v>
      </c>
      <c r="BO32" s="218">
        <f>Posición!$B$114+Posición!$B$123+Posición!$B$132+Posición!$B$141</f>
        <v>0</v>
      </c>
      <c r="BP32" s="218">
        <f>Posición!$B$114+Posición!$B$123+Posición!$B$132+Posición!$B$141</f>
        <v>0</v>
      </c>
      <c r="BQ32" s="218">
        <f>Posición!$B$114+Posición!$B$123+Posición!$B$132+Posición!$B$141</f>
        <v>0</v>
      </c>
      <c r="BR32" s="218">
        <f>Posición!$B$114+Posición!$B$123+Posición!$B$132+Posición!$B$141</f>
        <v>0</v>
      </c>
      <c r="BS32" s="218">
        <f>Posición!$B$114+Posición!$B$123+Posición!$B$132+Posición!$B$141</f>
        <v>0</v>
      </c>
      <c r="BT32" s="218">
        <f>Posición!$B$114+Posición!$B$123+Posición!$B$132+Posición!$B$141</f>
        <v>0</v>
      </c>
      <c r="BU32" s="218">
        <f>Posición!$B$114+Posición!$B$123+Posición!$B$132+Posición!$B$141</f>
        <v>0</v>
      </c>
      <c r="BV32" s="218">
        <f>Posición!$B$114+Posición!$B$123+Posición!$B$132+Posición!$B$141</f>
        <v>0</v>
      </c>
      <c r="BW32" s="218">
        <f>Posición!$B$114+Posición!$B$123+Posición!$B$132+Posición!$B$141</f>
        <v>0</v>
      </c>
      <c r="BX32" s="218">
        <f>Posición!$B$114+Posición!$B$123+Posición!$B$132+Posición!$B$141</f>
        <v>0</v>
      </c>
      <c r="BY32" s="218">
        <f>Posición!$B$114+Posición!$B$123+Posición!$B$132+Posición!$B$141</f>
        <v>0</v>
      </c>
      <c r="BZ32" s="218">
        <f>Posición!$B$114+Posición!$B$123+Posición!$B$132+Posición!$B$141</f>
        <v>0</v>
      </c>
      <c r="CA32" s="218">
        <f>Posición!$B$114+Posición!$B$123+Posición!$B$132+Posición!$B$141</f>
        <v>0</v>
      </c>
      <c r="CB32" s="218">
        <f>Posición!$B$114+Posición!$B$123+Posición!$B$132+Posición!$B$141</f>
        <v>0</v>
      </c>
      <c r="CC32" s="218">
        <f>Posición!$B$114+Posición!$B$123+Posición!$B$132+Posición!$B$141</f>
        <v>0</v>
      </c>
      <c r="CD32" s="218">
        <f>Posición!$B$114+Posición!$B$123+Posición!$B$132+Posición!$B$141</f>
        <v>0</v>
      </c>
      <c r="CE32" s="218">
        <f>Posición!$B$114+Posición!$B$123+Posición!$B$132+Posición!$B$141</f>
        <v>0</v>
      </c>
      <c r="CF32" s="218">
        <f>Posición!$B$114+Posición!$B$123+Posición!$B$132+Posición!$B$141</f>
        <v>0</v>
      </c>
      <c r="CG32" s="218">
        <f>Posición!$B$114+Posición!$B$123+Posición!$B$132+Posición!$B$141</f>
        <v>0</v>
      </c>
      <c r="CH32" s="218">
        <f>Posición!$B$114+Posición!$B$123+Posición!$B$132+Posición!$B$141</f>
        <v>0</v>
      </c>
      <c r="CI32" s="218">
        <f>Posición!$B$114+Posición!$B$123+Posición!$B$132+Posición!$B$141</f>
        <v>0</v>
      </c>
      <c r="CJ32" s="218">
        <f>Posición!$B$114+Posición!$B$123+Posición!$B$132+Posición!$B$141</f>
        <v>0</v>
      </c>
      <c r="CK32" s="218">
        <f>Posición!$B$114+Posición!$B$123+Posición!$B$132+Posición!$B$141</f>
        <v>0</v>
      </c>
      <c r="CL32" s="218">
        <f>Posición!$B$114+Posición!$B$123+Posición!$B$132+Posición!$B$141</f>
        <v>0</v>
      </c>
      <c r="CM32" s="218">
        <f>Posición!$B$114+Posición!$B$123+Posición!$B$132+Posición!$B$141</f>
        <v>0</v>
      </c>
      <c r="CN32" s="218">
        <f>Posición!$B$114+Posición!$B$123+Posición!$B$132+Posición!$B$141</f>
        <v>0</v>
      </c>
      <c r="CO32" s="218">
        <f>Posición!$B$114+Posición!$B$123+Posición!$B$132+Posición!$B$141</f>
        <v>0</v>
      </c>
      <c r="CP32" s="218">
        <f>Posición!$B$114+Posición!$B$123+Posición!$B$132+Posición!$B$141</f>
        <v>0</v>
      </c>
      <c r="CQ32" s="218">
        <f>Posición!$B$114+Posición!$B$123+Posición!$B$132+Posición!$B$141</f>
        <v>0</v>
      </c>
      <c r="CR32" s="218">
        <f>Posición!$B$114+Posición!$B$123+Posición!$B$132+Posición!$B$141</f>
        <v>0</v>
      </c>
      <c r="CS32" s="218">
        <f>Posición!$B$114+Posición!$B$123+Posición!$B$132+Posición!$B$141</f>
        <v>0</v>
      </c>
      <c r="CT32" s="218">
        <f>Posición!$B$114+Posición!$B$123+Posición!$B$132+Posición!$B$141</f>
        <v>0</v>
      </c>
      <c r="CU32" s="218">
        <f>Posición!$B$114+Posición!$B$123+Posición!$B$132+Posición!$B$141</f>
        <v>0</v>
      </c>
      <c r="CV32" s="218">
        <f>Posición!$B$114+Posición!$B$123+Posición!$B$132+Posición!$B$141</f>
        <v>0</v>
      </c>
      <c r="CW32" s="218">
        <f>Posición!$B$114+Posición!$B$123+Posición!$B$132+Posición!$B$141</f>
        <v>0</v>
      </c>
      <c r="CX32" s="218">
        <f>Posición!$B$114+Posición!$B$123+Posición!$B$132+Posición!$B$141</f>
        <v>0</v>
      </c>
      <c r="CY32" s="218">
        <f>Posición!$B$114+Posición!$B$123+Posición!$B$132+Posición!$B$141</f>
        <v>0</v>
      </c>
      <c r="CZ32" s="218">
        <f>Posición!$B$114+Posición!$B$123+Posición!$B$132+Posición!$B$141</f>
        <v>0</v>
      </c>
      <c r="DA32" s="218">
        <f>Posición!$B$114+Posición!$B$123+Posición!$B$132+Posición!$B$141</f>
        <v>0</v>
      </c>
      <c r="DB32" s="218">
        <f>Posición!$B$114+Posición!$B$123+Posición!$B$132+Posición!$B$141</f>
        <v>0</v>
      </c>
      <c r="DC32" s="218">
        <f>Posición!$B$114+Posición!$B$123+Posición!$B$132+Posición!$B$141</f>
        <v>0</v>
      </c>
      <c r="DD32" s="218">
        <f>Posición!$B$114+Posición!$B$123+Posición!$B$132+Posición!$B$141</f>
        <v>0</v>
      </c>
      <c r="DE32" s="218">
        <f>Posición!$B$114+Posición!$B$123+Posición!$B$132+Posición!$B$141</f>
        <v>0</v>
      </c>
      <c r="DF32" s="218">
        <f>Posición!$B$114+Posición!$B$123+Posición!$B$132+Posición!$B$141</f>
        <v>0</v>
      </c>
      <c r="DG32" s="218">
        <f>Posición!$B$114+Posición!$B$123+Posición!$B$132+Posición!$B$141</f>
        <v>0</v>
      </c>
      <c r="DH32" s="218">
        <f>Posición!$B$114+Posición!$B$123+Posición!$B$132+Posición!$B$141</f>
        <v>0</v>
      </c>
      <c r="DI32" s="218">
        <f>Posición!$B$114+Posición!$B$123+Posición!$B$132+Posición!$B$141</f>
        <v>0</v>
      </c>
      <c r="DJ32" s="218">
        <f>Posición!$B$114+Posición!$B$123+Posición!$B$132+Posición!$B$141</f>
        <v>0</v>
      </c>
      <c r="DK32" s="218">
        <f>Posición!$B$114+Posición!$B$123+Posición!$B$132+Posición!$B$141</f>
        <v>0</v>
      </c>
      <c r="DL32" s="218">
        <f>Posición!$B$114+Posición!$B$123+Posición!$B$132+Posición!$B$141</f>
        <v>0</v>
      </c>
      <c r="DM32" s="218">
        <f>Posición!$B$114+Posición!$B$123+Posición!$B$132+Posición!$B$141</f>
        <v>0</v>
      </c>
      <c r="DN32" s="218">
        <f>Posición!$B$113+Posición!$B$122+Posición!$B$140</f>
        <v>0</v>
      </c>
      <c r="DO32" s="218">
        <f>Posición!$B$113+Posición!$B$122+Posición!$B$140</f>
        <v>0</v>
      </c>
      <c r="DP32" s="218">
        <f>Posición!$B$113+Posición!$B$122+Posición!$B$140</f>
        <v>0</v>
      </c>
      <c r="DQ32" s="218">
        <f>Posición!$B$113+Posición!$B$122+Posición!$B$140</f>
        <v>0</v>
      </c>
      <c r="DR32" s="218">
        <f>Posición!$B$113+Posición!$B$122+Posición!$B$140</f>
        <v>0</v>
      </c>
      <c r="DS32" s="218">
        <f>Posición!$B$113+Posición!$B$122+Posición!$B$140</f>
        <v>0</v>
      </c>
      <c r="DT32" s="218">
        <f>Posición!$B$113+Posición!$B$122+Posición!$B$140</f>
        <v>0</v>
      </c>
      <c r="DU32" s="218">
        <f>Posición!$B$113+Posición!$B$122+Posición!$B$140</f>
        <v>0</v>
      </c>
      <c r="DV32" s="218">
        <f>Posición!$B$113+Posición!$B$122+Posición!$B$140</f>
        <v>0</v>
      </c>
      <c r="DW32" s="218">
        <f>Posición!$B$113+Posición!$B$122+Posición!$B$140</f>
        <v>0</v>
      </c>
      <c r="DX32" s="218">
        <f>Posición!$B$113+Posición!$B$122+Posición!$B$140</f>
        <v>0</v>
      </c>
      <c r="DY32" s="218">
        <f>Posición!$B$113+Posición!$B$122+Posición!$B$140</f>
        <v>0</v>
      </c>
      <c r="DZ32" s="218">
        <f>Posición!$B$113+Posición!$B$122+Posición!$B$140</f>
        <v>0</v>
      </c>
      <c r="EA32" s="218">
        <f>Posición!$B$113+Posición!$B$122+Posición!$B$140</f>
        <v>0</v>
      </c>
      <c r="EB32" s="218">
        <f>Posición!$B$113+Posición!$B$122+Posición!$B$140</f>
        <v>0</v>
      </c>
      <c r="EC32" s="218">
        <f>Posición!$B$113+Posición!$B$122+Posición!$B$140</f>
        <v>0</v>
      </c>
      <c r="ED32" s="218">
        <f>Posición!$B$113+Posición!$B$122+Posición!$B$140</f>
        <v>0</v>
      </c>
      <c r="EE32" s="218">
        <f>Posición!$B$113+Posición!$B$122+Posición!$B$140</f>
        <v>0</v>
      </c>
      <c r="EF32" s="218">
        <f>Posición!$B$113+Posición!$B$122+Posición!$B$140</f>
        <v>0</v>
      </c>
      <c r="EG32" s="218">
        <f>Posición!$B$113+Posición!$B$122+Posición!$B$140</f>
        <v>0</v>
      </c>
      <c r="EH32" s="218">
        <f>Posición!$B$113+Posición!$B$122+Posición!$B$140</f>
        <v>0</v>
      </c>
      <c r="EI32" s="218">
        <f>Posición!$B$113+Posición!$B$122+Posición!$B$140</f>
        <v>0</v>
      </c>
      <c r="EJ32" s="218">
        <f>Posición!$B$113+Posición!$B$122+Posición!$B$140</f>
        <v>0</v>
      </c>
      <c r="EK32" s="218">
        <f>Posición!$B$113+Posición!$B$122+Posición!$B$140</f>
        <v>0</v>
      </c>
      <c r="EL32" s="218">
        <f>Posición!$B$113+Posición!$B$122+Posición!$B$140</f>
        <v>0</v>
      </c>
      <c r="EM32" s="218">
        <f>Posición!$B$113+Posición!$B$122+Posición!$B$140</f>
        <v>0</v>
      </c>
      <c r="EN32" s="218">
        <f>Posición!$B$113+Posición!$B$122+Posición!$B$140</f>
        <v>0</v>
      </c>
      <c r="EO32" s="218">
        <f>Posición!$B$113+Posición!$B$122+Posición!$B$140</f>
        <v>0</v>
      </c>
      <c r="EP32" s="218">
        <f>Posición!$B$113+Posición!$B$122+Posición!$B$140</f>
        <v>0</v>
      </c>
      <c r="EQ32" s="218">
        <f>Posición!$B$113+Posición!$B$122+Posición!$B$140</f>
        <v>0</v>
      </c>
      <c r="ER32" s="218">
        <f>Posición!$B$113+Posición!$B$122+Posición!$B$140</f>
        <v>0</v>
      </c>
      <c r="ES32" s="218">
        <f>Posición!$B$113+Posición!$B$122+Posición!$B$140</f>
        <v>0</v>
      </c>
      <c r="ET32" s="218">
        <f>Posición!$B$113+Posición!$B$122+Posición!$B$140</f>
        <v>0</v>
      </c>
      <c r="EU32" s="218">
        <f>Posición!$B$113+Posición!$B$122+Posición!$B$140</f>
        <v>0</v>
      </c>
      <c r="EV32" s="218">
        <f>Posición!$B$113+Posición!$B$122+Posición!$B$140</f>
        <v>0</v>
      </c>
      <c r="EW32" s="218">
        <f>Posición!$B$113+Posición!$B$122+Posición!$B$140</f>
        <v>0</v>
      </c>
      <c r="EX32" s="218">
        <f>Posición!$B$113+Posición!$B$122+Posición!$B$140</f>
        <v>0</v>
      </c>
      <c r="EY32" s="218">
        <f>Posición!$B$113+Posición!$B$122+Posición!$B$140</f>
        <v>0</v>
      </c>
      <c r="EZ32" s="218">
        <f>Posición!$B$113+Posición!$B$122+Posición!$B$140</f>
        <v>0</v>
      </c>
      <c r="FA32" s="218">
        <f>Posición!$B$113+Posición!$B$122+Posición!$B$140</f>
        <v>0</v>
      </c>
      <c r="FB32" s="218">
        <f>Posición!$B$113+Posición!$B$122+Posición!$B$140</f>
        <v>0</v>
      </c>
      <c r="FC32" s="218">
        <f>Posición!$B$113+Posición!$B$122+Posición!$B$140</f>
        <v>0</v>
      </c>
      <c r="FD32" s="218">
        <f>Posición!$B$113+Posición!$B$122+Posición!$B$140</f>
        <v>0</v>
      </c>
      <c r="FE32" s="218">
        <f>Posición!$B$113+Posición!$B$122+Posición!$B$140</f>
        <v>0</v>
      </c>
      <c r="FF32" s="218">
        <f>Posición!$B$113+Posición!$B$122+Posición!$B$140</f>
        <v>0</v>
      </c>
      <c r="FG32" s="218">
        <f>Posición!$B$113+Posición!$B$122+Posición!$B$140</f>
        <v>0</v>
      </c>
      <c r="FH32" s="218">
        <f>Posición!$B$113+Posición!$B$122+Posición!$B$140</f>
        <v>0</v>
      </c>
      <c r="FI32" s="218">
        <f>Posición!$B$113+Posición!$B$122+Posición!$B$140</f>
        <v>0</v>
      </c>
      <c r="FJ32" s="218">
        <f>Posición!$B$113+Posición!$B$122+Posición!$B$140</f>
        <v>0</v>
      </c>
      <c r="FK32" s="218">
        <f>Posición!$B$113+Posición!$B$122+Posición!$B$140</f>
        <v>0</v>
      </c>
      <c r="FL32" s="218">
        <f>Posición!$B$113+Posición!$B$122+Posición!$B$140</f>
        <v>0</v>
      </c>
      <c r="FM32" s="218">
        <f>Posición!$B$113+Posición!$B$122+Posición!$B$140</f>
        <v>0</v>
      </c>
      <c r="FN32" s="218">
        <f>Posición!$B$113+Posición!$B$122+Posición!$B$140</f>
        <v>0</v>
      </c>
      <c r="FO32" s="218">
        <f>Posición!$B$113+Posición!$B$122+Posición!$B$140</f>
        <v>0</v>
      </c>
      <c r="FP32" s="218">
        <f>Posición!$B$113+Posición!$B$122+Posición!$B$140</f>
        <v>0</v>
      </c>
      <c r="FQ32" s="218">
        <f>Posición!$B$113+Posición!$B$122+Posición!$B$140</f>
        <v>0</v>
      </c>
      <c r="FR32" s="218">
        <f>Posición!$B$113+Posición!$B$122+Posición!$B$140</f>
        <v>0</v>
      </c>
      <c r="FS32" s="218">
        <f>Posición!$B$113+Posición!$B$122+Posición!$B$140</f>
        <v>0</v>
      </c>
      <c r="FT32" s="218">
        <f>Posición!$B$113+Posición!$B$122+Posición!$B$140</f>
        <v>0</v>
      </c>
      <c r="FU32" s="218">
        <f>Posición!$B$113+Posición!$B$122+Posición!$B$140</f>
        <v>0</v>
      </c>
      <c r="FV32" s="218">
        <f>Posición!$B$113+Posición!$B$122+Posición!$B$140</f>
        <v>0</v>
      </c>
      <c r="FW32" s="218">
        <f>Posición!$B$113+Posición!$B$122+Posición!$B$140</f>
        <v>0</v>
      </c>
      <c r="FX32" s="218">
        <f>Posición!$B$113+Posición!$B$122+Posición!$B$140</f>
        <v>0</v>
      </c>
      <c r="FY32" s="218">
        <f>Posición!$B$113+Posición!$B$122+Posición!$B$140</f>
        <v>0</v>
      </c>
      <c r="FZ32" s="218">
        <f>Posición!$B$113+Posición!$B$122+Posición!$B$140</f>
        <v>0</v>
      </c>
      <c r="GA32" s="218">
        <f>Posición!$B$113+Posición!$B$122+Posición!$B$140</f>
        <v>0</v>
      </c>
      <c r="GB32" s="218">
        <f>Posición!$B$113+Posición!$B$122+Posición!$B$140</f>
        <v>0</v>
      </c>
      <c r="GC32" s="218">
        <f>Posición!$B$113+Posición!$B$122+Posición!$B$140</f>
        <v>0</v>
      </c>
      <c r="GD32" s="218">
        <f>Posición!$B$113+Posición!$B$122+Posición!$B$140</f>
        <v>0</v>
      </c>
      <c r="GE32" s="218">
        <f>Posición!$B$113+Posición!$B$122+Posición!$B$140</f>
        <v>0</v>
      </c>
      <c r="GF32" s="218">
        <f>Posición!$B$113+Posición!$B$122+Posición!$B$140</f>
        <v>0</v>
      </c>
      <c r="GG32" s="218">
        <f>Posición!$B$113+Posición!$B$122+Posición!$B$140</f>
        <v>0</v>
      </c>
      <c r="GH32" s="218">
        <f>Posición!$B$113+Posición!$B$122+Posición!$B$140</f>
        <v>0</v>
      </c>
      <c r="GI32" s="218">
        <f>Posición!$B$113+Posición!$B$122+Posición!$B$140</f>
        <v>0</v>
      </c>
      <c r="GJ32" s="218">
        <f>Posición!$B$113+Posición!$B$122+Posición!$B$140</f>
        <v>0</v>
      </c>
      <c r="GK32" s="218">
        <f>Posición!$B$113+Posición!$B$122+Posición!$B$140</f>
        <v>0</v>
      </c>
      <c r="GL32" s="218">
        <f>Posición!$B$113+Posición!$B$122+Posición!$B$140</f>
        <v>0</v>
      </c>
      <c r="GM32" s="218">
        <f>Posición!$B$113+Posición!$B$122+Posición!$B$140</f>
        <v>0</v>
      </c>
      <c r="GN32" s="218">
        <f>Posición!$B$113+Posición!$B$122+Posición!$B$140</f>
        <v>0</v>
      </c>
      <c r="GO32" s="218">
        <f>Posición!$B$113+Posición!$B$122+Posición!$B$140</f>
        <v>0</v>
      </c>
      <c r="GP32" s="218">
        <f>Posición!$B$113+Posición!$B$122+Posición!$B$140</f>
        <v>0</v>
      </c>
      <c r="GQ32" s="218">
        <f>Posición!$B$113+Posición!$B$122+Posición!$B$140</f>
        <v>0</v>
      </c>
      <c r="GR32" s="218">
        <f>Posición!$B$113+Posición!$B$122+Posición!$B$140</f>
        <v>0</v>
      </c>
      <c r="GS32" s="218">
        <f>Posición!$B$113+Posición!$B$122+Posición!$B$140</f>
        <v>0</v>
      </c>
      <c r="GT32" s="218">
        <f>Posición!$B$113+Posición!$B$122+Posición!$B$140</f>
        <v>0</v>
      </c>
      <c r="GU32" s="218">
        <f>Posición!$B$113+Posición!$B$122+Posición!$B$140</f>
        <v>0</v>
      </c>
      <c r="GV32" s="218">
        <f>Posición!$B$113+Posición!$B$122+Posición!$B$140</f>
        <v>0</v>
      </c>
      <c r="GW32" s="218">
        <f>Posición!$B$113+Posición!$B$122+Posición!$B$140</f>
        <v>0</v>
      </c>
      <c r="GX32" s="218">
        <f>Posición!$B$113+Posición!$B$122+Posición!$B$140</f>
        <v>0</v>
      </c>
      <c r="GY32" s="218">
        <f>Posición!$B$113+Posición!$B$122+Posición!$B$140</f>
        <v>0</v>
      </c>
      <c r="GZ32" s="218">
        <f>Posición!$B$113+Posición!$B$122+Posición!$B$140</f>
        <v>0</v>
      </c>
      <c r="HA32" s="218">
        <f>Posición!$B$113+Posición!$B$122+Posición!$B$140</f>
        <v>0</v>
      </c>
      <c r="HB32" s="218"/>
      <c r="HC32" s="218">
        <f>Posición!$B$113+Posición!$B$122+Posición!$B$140</f>
        <v>0</v>
      </c>
      <c r="HD32" s="218">
        <f>Posición!$B$113+Posición!$B$122+Posición!$B$140</f>
        <v>0</v>
      </c>
      <c r="HE32" s="218">
        <f>Posición!$B$113+Posición!$B$122+Posición!$B$140</f>
        <v>0</v>
      </c>
      <c r="HF32" s="218">
        <f>Posición!$B$113+Posición!$B$122+Posición!$B$140</f>
        <v>0</v>
      </c>
      <c r="HG32" s="218">
        <f>Posición!$B$113+Posición!$B$122+Posición!$B$140</f>
        <v>0</v>
      </c>
      <c r="HH32" s="218">
        <f>Posición!$B$113+Posición!$B$122+Posición!$B$140</f>
        <v>0</v>
      </c>
      <c r="HI32" s="218">
        <f>Posición!$B$113+Posición!$B$122+Posición!$B$140</f>
        <v>0</v>
      </c>
      <c r="HJ32" s="218">
        <f>Posición!$B$113+Posición!$B$122+Posición!$B$140</f>
        <v>0</v>
      </c>
      <c r="HK32" s="218">
        <f>Posición!$B$113+Posición!$B$122+Posición!$B$140</f>
        <v>0</v>
      </c>
      <c r="HL32" s="218">
        <f>Posición!$B$113+Posición!$B$122+Posición!$B$140</f>
        <v>0</v>
      </c>
      <c r="HM32" s="218">
        <f>Posición!$B$113+Posición!$B$122+Posición!$B$140</f>
        <v>0</v>
      </c>
      <c r="HN32" s="218">
        <f>Posición!$B$113+Posición!$B$122+Posición!$B$140</f>
        <v>0</v>
      </c>
      <c r="HO32" s="218">
        <f>Posición!$B$113+Posición!$B$122+Posición!$B$140</f>
        <v>0</v>
      </c>
      <c r="HP32" s="218">
        <f>Posición!$B$113+Posición!$B$122+Posición!$B$140</f>
        <v>0</v>
      </c>
      <c r="HQ32" s="218">
        <f>Posición!$B$113+Posición!$B$122+Posición!$B$140</f>
        <v>0</v>
      </c>
      <c r="HR32" s="218">
        <f>Posición!$B$113+Posición!$B$122+Posición!$B$140</f>
        <v>0</v>
      </c>
      <c r="HS32" s="218">
        <f>Posición!$B$113+Posición!$B$122+Posición!$B$140</f>
        <v>0</v>
      </c>
      <c r="HT32" s="218">
        <f>Posición!$B$113+Posición!$B$122+Posición!$B$140</f>
        <v>0</v>
      </c>
      <c r="HU32" s="218">
        <f>Posición!$B$113+Posición!$B$122+Posición!$B$140</f>
        <v>0</v>
      </c>
      <c r="HV32" s="218">
        <f>Posición!$B$113+Posición!$B$122+Posición!$B$140</f>
        <v>0</v>
      </c>
      <c r="HW32" s="218">
        <f>Posición!$B$113+Posición!$B$122+Posición!$B$140</f>
        <v>0</v>
      </c>
      <c r="HX32" s="218">
        <f>Posición!$B$113+Posición!$B$122+Posición!$B$140</f>
        <v>0</v>
      </c>
      <c r="HY32" s="218">
        <f>Posición!$B$113+Posición!$B$122+Posición!$B$140</f>
        <v>0</v>
      </c>
      <c r="HZ32" s="218">
        <f>Posición!$B$113+Posición!$B$122+Posición!$B$140</f>
        <v>0</v>
      </c>
      <c r="IA32" s="218">
        <f>Posición!$B$113+Posición!$B$122+Posición!$B$140</f>
        <v>0</v>
      </c>
      <c r="IB32" s="218">
        <f>Posición!$B$113+Posición!$B$122+Posición!$B$140</f>
        <v>0</v>
      </c>
      <c r="IC32" s="218">
        <f>Posición!$B$113+Posición!$B$122+Posición!$B$140</f>
        <v>0</v>
      </c>
      <c r="ID32" s="218">
        <f>Posición!$B$113+Posición!$B$122+Posición!$B$140</f>
        <v>0</v>
      </c>
      <c r="IE32" s="218">
        <f>Posición!$B$113+Posición!$B$122+Posición!$B$140</f>
        <v>0</v>
      </c>
      <c r="IF32" s="218">
        <f>Posición!$B$113+Posición!$B$122+Posición!$B$140</f>
        <v>0</v>
      </c>
      <c r="IG32" s="218">
        <f>Posición!$B$113+Posición!$B$122+Posición!$B$140</f>
        <v>0</v>
      </c>
      <c r="IH32" s="218">
        <f>Posición!$B$113+Posición!$B$122+Posición!$B$140</f>
        <v>0</v>
      </c>
      <c r="II32" s="218">
        <f>Posición!$B$113+Posición!$B$122+Posición!$B$140</f>
        <v>0</v>
      </c>
      <c r="IJ32" s="218">
        <f>Posición!$B$113+Posición!$B$122+Posición!$B$140</f>
        <v>0</v>
      </c>
      <c r="IK32" s="218">
        <f>Posición!$B$113+Posición!$B$122+Posición!$B$140</f>
        <v>0</v>
      </c>
      <c r="IL32" s="218">
        <f>Posición!$B$113+Posición!$B$122+Posición!$B$140</f>
        <v>0</v>
      </c>
      <c r="IM32" s="218">
        <f>Posición!$B$113+Posición!$B$122+Posición!$B$140</f>
        <v>0</v>
      </c>
      <c r="IN32" s="218">
        <f>Posición!$B$113+Posición!$B$122+Posición!$B$140</f>
        <v>0</v>
      </c>
      <c r="IO32" s="218">
        <f>Posición!$B$113+Posición!$B$122+Posición!$B$140</f>
        <v>0</v>
      </c>
      <c r="IP32" s="218">
        <f>Posición!$B$113+Posición!$B$122+Posición!$B$140</f>
        <v>0</v>
      </c>
      <c r="IQ32" s="218">
        <f>Posición!$B$113+Posición!$B$122+Posición!$B$140</f>
        <v>0</v>
      </c>
      <c r="IR32" s="218">
        <f>Posición!$B$113+Posición!$B$122+Posición!$B$140</f>
        <v>0</v>
      </c>
      <c r="IS32" s="218">
        <f>Posición!$B$113+Posición!$B$122+Posición!$B$140</f>
        <v>0</v>
      </c>
      <c r="IT32" s="218">
        <f>Posición!$B$113+Posición!$B$122+Posición!$B$140</f>
        <v>0</v>
      </c>
      <c r="IU32" s="218">
        <f>Posición!$B$113+Posición!$B$122+Posición!$B$140</f>
        <v>0</v>
      </c>
      <c r="IV32" s="218">
        <f>Posición!$B$113+Posición!$B$122+Posición!$B$140</f>
        <v>0</v>
      </c>
      <c r="IW32" s="218">
        <f>Posición!$B$113+Posición!$B$122+Posición!$B$140</f>
        <v>0</v>
      </c>
      <c r="IX32" s="218">
        <f>Posición!$B$113+Posición!$B$122+Posición!$B$140</f>
        <v>0</v>
      </c>
      <c r="IY32" s="218">
        <f>Posición!$B$113+Posición!$B$122+Posición!$B$140</f>
        <v>0</v>
      </c>
      <c r="IZ32" s="218">
        <f>Posición!$B$113+Posición!$B$122+Posición!$B$140</f>
        <v>0</v>
      </c>
      <c r="JA32" s="218">
        <f>Posición!$B$113+Posición!$B$122+Posición!$B$140</f>
        <v>0</v>
      </c>
      <c r="JB32" s="218">
        <f>Posición!$B$113+Posición!$B$122+Posición!$B$140</f>
        <v>0</v>
      </c>
      <c r="JC32" s="218">
        <f>Posición!$B$113+Posición!$B$122+Posición!$B$140</f>
        <v>0</v>
      </c>
      <c r="JD32" s="218">
        <f>Posición!$B$113+Posición!$B$122+Posición!$B$140</f>
        <v>0</v>
      </c>
      <c r="JE32" s="218">
        <f>Posición!$B$113+Posición!$B$122+Posición!$B$140</f>
        <v>0</v>
      </c>
      <c r="JF32" s="218">
        <f>Posición!$B$113+Posición!$B$122+Posición!$B$140</f>
        <v>0</v>
      </c>
      <c r="JG32" s="218">
        <f>Posición!$B$113+Posición!$B$122+Posición!$B$140</f>
        <v>0</v>
      </c>
      <c r="JH32" s="218">
        <f>Posición!$B$113+Posición!$B$122+Posición!$B$140</f>
        <v>0</v>
      </c>
      <c r="JI32" s="218">
        <f>Posición!$B$113+Posición!$B$122+Posición!$B$140</f>
        <v>0</v>
      </c>
      <c r="JJ32" s="218">
        <f>Posición!$B$113+Posición!$B$122+Posición!$B$140</f>
        <v>0</v>
      </c>
      <c r="JK32" s="218">
        <f>Posición!$B$113+Posición!$B$122+Posición!$B$140</f>
        <v>0</v>
      </c>
      <c r="JL32" s="218">
        <f>Posición!$B$113+Posición!$B$122+Posición!$B$140</f>
        <v>0</v>
      </c>
      <c r="JM32" s="218">
        <f>Posición!$B$113+Posición!$B$122+Posición!$B$140</f>
        <v>0</v>
      </c>
      <c r="JN32" s="218">
        <f>Posición!$B$113+Posición!$B$122+Posición!$B$140</f>
        <v>0</v>
      </c>
      <c r="JO32" s="218">
        <f>Posición!$B$113+Posición!$B$122+Posición!$B$140</f>
        <v>0</v>
      </c>
      <c r="JP32" s="218">
        <f>Posición!$B$113+Posición!$B$122+Posición!$B$140</f>
        <v>0</v>
      </c>
      <c r="JQ32" s="218">
        <f>Posición!$B$113+Posición!$B$122+Posición!$B$140</f>
        <v>0</v>
      </c>
      <c r="JR32" s="218">
        <f>Posición!$B$113+Posición!$B$122+Posición!$B$140</f>
        <v>0</v>
      </c>
      <c r="JS32" s="218">
        <f>Posición!$B$113+Posición!$B$122+Posición!$B$140</f>
        <v>0</v>
      </c>
      <c r="JT32" s="218">
        <f>Posición!$B$113+Posición!$B$122+Posición!$B$140</f>
        <v>0</v>
      </c>
      <c r="JU32" s="218">
        <f>Posición!$B$113+Posición!$B$122+Posición!$B$140</f>
        <v>0</v>
      </c>
      <c r="JV32" s="218">
        <f>Posición!$B$113+Posición!$B$122+Posición!$B$140</f>
        <v>0</v>
      </c>
      <c r="JW32" s="218">
        <f>Posición!$B$113+Posición!$B$122+Posición!$B$140</f>
        <v>0</v>
      </c>
      <c r="JX32" s="218">
        <f>Posición!$B$113+Posición!$B$122+Posición!$B$140</f>
        <v>0</v>
      </c>
      <c r="JY32" s="218">
        <f>Posición!$B$113+Posición!$B$122+Posición!$B$140</f>
        <v>0</v>
      </c>
      <c r="JZ32" s="218">
        <f>Posición!$B$113+Posición!$B$122+Posición!$B$140</f>
        <v>0</v>
      </c>
      <c r="KA32" s="218">
        <f>Posición!$B$113+Posición!$B$122+Posición!$B$140</f>
        <v>0</v>
      </c>
      <c r="KB32" s="218">
        <f>Posición!$B$113+Posición!$B$122+Posición!$B$140</f>
        <v>0</v>
      </c>
      <c r="KC32" s="218">
        <f>Posición!$B$113+Posición!$B$122+Posición!$B$140</f>
        <v>0</v>
      </c>
      <c r="KD32" s="218">
        <f>Posición!$B$113+Posición!$B$122+Posición!$B$140</f>
        <v>0</v>
      </c>
      <c r="KE32" s="218">
        <f>Posición!$B$113+Posición!$B$122+Posición!$B$140</f>
        <v>0</v>
      </c>
      <c r="KF32" s="218">
        <f>Posición!$B$113+Posición!$B$122+Posición!$B$140</f>
        <v>0</v>
      </c>
      <c r="KG32" s="218">
        <f>Posición!$B$113+Posición!$B$122+Posición!$B$140</f>
        <v>0</v>
      </c>
      <c r="KH32" s="218">
        <f>Posición!$B$113+Posición!$B$122+Posición!$B$140</f>
        <v>0</v>
      </c>
      <c r="KI32" s="218">
        <f>Posición!$B$113+Posición!$B$122+Posición!$B$140</f>
        <v>0</v>
      </c>
      <c r="KJ32" s="218">
        <f>Posición!$B$113+Posición!$B$122+Posición!$B$140</f>
        <v>0</v>
      </c>
      <c r="KK32" s="218">
        <f>Posición!$B$113+Posición!$B$122+Posición!$B$140</f>
        <v>0</v>
      </c>
      <c r="KL32" s="218">
        <f>Posición!$B$113+Posición!$B$122+Posición!$B$140</f>
        <v>0</v>
      </c>
      <c r="KM32" s="218">
        <f>Posición!$B$113+Posición!$B$122+Posición!$B$140</f>
        <v>0</v>
      </c>
      <c r="KN32" s="218">
        <f>Posición!$B$113+Posición!$B$122+Posición!$B$140</f>
        <v>0</v>
      </c>
      <c r="KO32" s="218">
        <f>Posición!$B$113+Posición!$B$122+Posición!$B$140</f>
        <v>0</v>
      </c>
      <c r="KP32" s="218">
        <f>Posición!$B$113+Posición!$B$122+Posición!$B$140</f>
        <v>0</v>
      </c>
      <c r="KQ32" s="218">
        <f>Posición!$B$113+Posición!$B$122+Posición!$B$140</f>
        <v>0</v>
      </c>
      <c r="KR32" s="218">
        <f>Posición!$B$113+Posición!$B$122+Posición!$B$140</f>
        <v>0</v>
      </c>
      <c r="KS32" s="218">
        <f>Posición!$B$113+Posición!$B$122+Posición!$B$140</f>
        <v>0</v>
      </c>
      <c r="KT32" s="218">
        <f>Posición!$B$113+Posición!$B$122+Posición!$B$140</f>
        <v>0</v>
      </c>
      <c r="KU32" s="218">
        <f>Posición!$B$113+Posición!$B$122+Posición!$B$140</f>
        <v>0</v>
      </c>
      <c r="KV32" s="218">
        <f>Posición!$B$113+Posición!$B$122+Posición!$B$140</f>
        <v>0</v>
      </c>
      <c r="KW32" s="218">
        <f>Posición!$B$113+Posición!$B$122+Posición!$B$140</f>
        <v>0</v>
      </c>
      <c r="KX32" s="218">
        <f>Posición!$B$113+Posición!$B$122+Posición!$B$140</f>
        <v>0</v>
      </c>
      <c r="KY32" s="218">
        <f>Posición!$B$113+Posición!$B$122+Posición!$B$140</f>
        <v>0</v>
      </c>
      <c r="KZ32" s="218">
        <f>Posición!$B$113+Posición!$B$122+Posición!$B$140</f>
        <v>0</v>
      </c>
      <c r="LA32" s="218">
        <f>Posición!$B$113+Posición!$B$122+Posición!$B$140</f>
        <v>0</v>
      </c>
      <c r="LB32" s="218">
        <f>Posición!$B$113+Posición!$B$122+Posición!$B$140</f>
        <v>0</v>
      </c>
      <c r="LC32" s="218">
        <f>Posición!$B$113+Posición!$B$122+Posición!$B$140</f>
        <v>0</v>
      </c>
      <c r="LD32" s="218">
        <f>Posición!$B$113+Posición!$B$122+Posición!$B$140</f>
        <v>0</v>
      </c>
      <c r="LE32" s="218">
        <f>Posición!$B$113+Posición!$B$122+Posición!$B$140</f>
        <v>0</v>
      </c>
      <c r="LF32" s="218">
        <f>Posición!$B$113+Posición!$B$122+Posición!$B$140</f>
        <v>0</v>
      </c>
      <c r="LG32" s="218">
        <f>Posición!$B$113+Posición!$B$122+Posición!$B$140</f>
        <v>0</v>
      </c>
      <c r="LH32" s="218">
        <f>Posición!$B$113+Posición!$B$122+Posición!$B$140</f>
        <v>0</v>
      </c>
      <c r="LI32" s="218">
        <f>Posición!$B$113+Posición!$B$122+Posición!$B$140</f>
        <v>0</v>
      </c>
      <c r="LJ32" s="218">
        <f>Posición!$B$113+Posición!$B$122+Posición!$B$140</f>
        <v>0</v>
      </c>
      <c r="LK32" s="218">
        <f>Posición!$B$113+Posición!$B$122+Posición!$B$140</f>
        <v>0</v>
      </c>
      <c r="LL32" s="218">
        <f>Posición!$B$113+Posición!$B$122+Posición!$B$140</f>
        <v>0</v>
      </c>
      <c r="LM32" s="218">
        <f>Posición!$B$113+Posición!$B$122+Posición!$B$140</f>
        <v>0</v>
      </c>
      <c r="LN32" s="218">
        <f>Posición!$B$113+Posición!$B$122+Posición!$B$140</f>
        <v>0</v>
      </c>
      <c r="LO32" s="218">
        <f>Posición!$B$113+Posición!$B$122+Posición!$B$140</f>
        <v>0</v>
      </c>
      <c r="LP32" s="218">
        <f>Posición!$B$113+Posición!$B$122+Posición!$B$140</f>
        <v>0</v>
      </c>
      <c r="LQ32" s="218">
        <f>Posición!$B$113+Posición!$B$122+Posición!$B$140</f>
        <v>0</v>
      </c>
      <c r="LR32" s="218">
        <f>Posición!$B$113+Posición!$B$122+Posición!$B$140</f>
        <v>0</v>
      </c>
      <c r="LS32" s="218">
        <f>Posición!$B$113+Posición!$B$122+Posición!$B$140</f>
        <v>0</v>
      </c>
      <c r="LT32" s="218">
        <f>Posición!$B$113+Posición!$B$122+Posición!$B$140</f>
        <v>0</v>
      </c>
      <c r="LU32" s="218">
        <f>Posición!$B$113+Posición!$B$122+Posición!$B$140</f>
        <v>0</v>
      </c>
      <c r="LV32" s="218">
        <f>Posición!$B$113+Posición!$B$122+Posición!$B$140</f>
        <v>0</v>
      </c>
      <c r="LW32" s="218">
        <f>Posición!$B$113+Posición!$B$122+Posición!$B$140</f>
        <v>0</v>
      </c>
      <c r="LX32" s="218">
        <f>Posición!$B$113+Posición!$B$122+Posición!$B$140</f>
        <v>0</v>
      </c>
      <c r="LY32" s="218">
        <f>Posición!$B$113+Posición!$B$122+Posición!$B$140</f>
        <v>0</v>
      </c>
      <c r="LZ32" s="218">
        <f>Posición!$B$113+Posición!$B$122+Posición!$B$140</f>
        <v>0</v>
      </c>
      <c r="MA32" s="218">
        <f>Posición!$B$113+Posición!$B$122+Posición!$B$140</f>
        <v>0</v>
      </c>
      <c r="MB32" s="218">
        <f>Posición!$B$113+Posición!$B$122+Posición!$B$140</f>
        <v>0</v>
      </c>
      <c r="MC32" s="218">
        <f>Posición!$B$113+Posición!$B$122+Posición!$B$140</f>
        <v>0</v>
      </c>
      <c r="MD32" s="218">
        <f>Posición!$B$113+Posición!$B$122+Posición!$B$140</f>
        <v>0</v>
      </c>
      <c r="ME32" s="218">
        <f>Posición!$B$113+Posición!$B$122+Posición!$B$140</f>
        <v>0</v>
      </c>
      <c r="MF32" s="218">
        <f>Posición!$B$113+Posición!$B$122+Posición!$B$140</f>
        <v>0</v>
      </c>
      <c r="MG32" s="218">
        <f>Posición!$B$113+Posición!$B$122+Posición!$B$140</f>
        <v>0</v>
      </c>
      <c r="MH32" s="218">
        <f>Posición!$B$113+Posición!$B$122+Posición!$B$140</f>
        <v>0</v>
      </c>
      <c r="MI32" s="218">
        <f>Posición!$B$113+Posición!$B$122+Posición!$B$140</f>
        <v>0</v>
      </c>
      <c r="MJ32" s="218">
        <f>Posición!$B$113+Posición!$B$122+Posición!$B$140</f>
        <v>0</v>
      </c>
      <c r="MK32" s="218">
        <f>Posición!$B$113+Posición!$B$122+Posición!$B$140</f>
        <v>0</v>
      </c>
      <c r="ML32" s="218">
        <f>Posición!$B$113+Posición!$B$122+Posición!$B$140</f>
        <v>0</v>
      </c>
      <c r="MM32" s="218">
        <f>Posición!$B$113+Posición!$B$122+Posición!$B$140</f>
        <v>0</v>
      </c>
      <c r="MN32" s="218">
        <f>Posición!$B$113+Posición!$B$122+Posición!$B$140</f>
        <v>0</v>
      </c>
      <c r="MO32" s="218">
        <f>Posición!$B$113+Posición!$B$122+Posición!$B$140</f>
        <v>0</v>
      </c>
      <c r="MP32" s="218">
        <f>Posición!$B$113+Posición!$B$122+Posición!$B$140</f>
        <v>0</v>
      </c>
      <c r="MQ32" s="218">
        <f>Posición!$B$113+Posición!$B$122+Posición!$B$140</f>
        <v>0</v>
      </c>
      <c r="MR32" s="218">
        <f>Posición!$B$113+Posición!$B$122+Posición!$B$140</f>
        <v>0</v>
      </c>
      <c r="MS32" s="218">
        <f>Posición!$B$113+Posición!$B$122+Posición!$B$140</f>
        <v>0</v>
      </c>
      <c r="MT32" s="218">
        <f>Posición!$B$113+Posición!$B$122+Posición!$B$140</f>
        <v>0</v>
      </c>
      <c r="MU32" s="218">
        <f>Posición!$B$113+Posición!$B$122+Posición!$B$140</f>
        <v>0</v>
      </c>
      <c r="MV32" s="218">
        <f>Posición!$B$113+Posición!$B$122+Posición!$B$140</f>
        <v>0</v>
      </c>
      <c r="MW32" s="218">
        <f>Posición!$B$113+Posición!$B$122+Posición!$B$140</f>
        <v>0</v>
      </c>
      <c r="MX32" s="218">
        <f>Posición!$B$113+Posición!$B$122+Posición!$B$140</f>
        <v>0</v>
      </c>
      <c r="MY32" s="218">
        <f>Posición!$B$113+Posición!$B$122+Posición!$B$140</f>
        <v>0</v>
      </c>
      <c r="MZ32" s="218">
        <f>Posición!$B$113+Posición!$B$122+Posición!$B$140</f>
        <v>0</v>
      </c>
      <c r="NA32" s="218">
        <f>Posición!$B$113+Posición!$B$122+Posición!$B$140</f>
        <v>0</v>
      </c>
      <c r="NB32" s="218">
        <f>Posición!$B$113+Posición!$B$122+Posición!$B$140</f>
        <v>0</v>
      </c>
      <c r="NC32" s="218">
        <f>Posición!$B$113+Posición!$B$122+Posición!$B$140</f>
        <v>0</v>
      </c>
      <c r="ND32" s="218">
        <f>Posición!$B$113+Posición!$B$122+Posición!$B$140</f>
        <v>0</v>
      </c>
      <c r="NE32" s="218">
        <f>Posición!$B$113+Posición!$B$122+Posición!$B$140</f>
        <v>0</v>
      </c>
      <c r="NF32" s="218">
        <f>Posición!$B$113+Posición!$B$122+Posición!$B$140</f>
        <v>0</v>
      </c>
    </row>
    <row r="33" spans="1:370">
      <c r="A33" s="447" t="s">
        <v>308</v>
      </c>
      <c r="B33" s="447"/>
      <c r="C33" s="216"/>
      <c r="D33" s="217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18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  <c r="BA33" s="218"/>
      <c r="BB33" s="218"/>
      <c r="BC33" s="218"/>
      <c r="BD33" s="218"/>
      <c r="BE33" s="218"/>
      <c r="BF33" s="218"/>
      <c r="BG33" s="218"/>
      <c r="BH33" s="218"/>
      <c r="BI33" s="218"/>
      <c r="BJ33" s="218"/>
      <c r="BK33" s="218"/>
      <c r="BL33" s="218"/>
      <c r="BM33" s="218"/>
      <c r="BN33" s="218"/>
      <c r="BO33" s="218"/>
      <c r="BP33" s="218"/>
      <c r="BQ33" s="218"/>
      <c r="BR33" s="218"/>
      <c r="BS33" s="218"/>
      <c r="BT33" s="218"/>
      <c r="BU33" s="218"/>
      <c r="BV33" s="218"/>
      <c r="BW33" s="218"/>
      <c r="BX33" s="218"/>
      <c r="BY33" s="218"/>
      <c r="BZ33" s="218"/>
      <c r="CA33" s="218"/>
      <c r="CB33" s="218"/>
      <c r="CC33" s="218"/>
      <c r="CD33" s="218"/>
      <c r="CE33" s="218"/>
      <c r="CF33" s="218"/>
      <c r="CG33" s="218"/>
      <c r="CH33" s="218"/>
      <c r="CI33" s="218"/>
      <c r="CJ33" s="218"/>
      <c r="CK33" s="218"/>
      <c r="CL33" s="218"/>
      <c r="CM33" s="218"/>
      <c r="CN33" s="218"/>
      <c r="CO33" s="218"/>
      <c r="CP33" s="218"/>
      <c r="CQ33" s="218"/>
      <c r="CR33" s="218"/>
      <c r="CS33" s="218"/>
      <c r="CT33" s="218"/>
      <c r="CU33" s="218"/>
      <c r="CV33" s="218"/>
      <c r="CW33" s="218"/>
      <c r="CX33" s="218"/>
      <c r="CY33" s="218"/>
      <c r="CZ33" s="218"/>
      <c r="DA33" s="218"/>
      <c r="DB33" s="218"/>
      <c r="DC33" s="218"/>
      <c r="DD33" s="218"/>
      <c r="DE33" s="218"/>
      <c r="DF33" s="218"/>
      <c r="DG33" s="218"/>
      <c r="DH33" s="218"/>
      <c r="DI33" s="218"/>
      <c r="DJ33" s="218"/>
      <c r="DK33" s="218"/>
      <c r="DL33" s="218"/>
      <c r="DM33" s="218"/>
      <c r="DN33" s="218"/>
      <c r="DO33" s="218"/>
      <c r="DP33" s="218"/>
      <c r="DQ33" s="218"/>
      <c r="DR33" s="218"/>
      <c r="DS33" s="218"/>
      <c r="DT33" s="218"/>
      <c r="DU33" s="218"/>
      <c r="DV33" s="218"/>
      <c r="DW33" s="218"/>
      <c r="DX33" s="218"/>
      <c r="DY33" s="218"/>
      <c r="DZ33" s="218"/>
      <c r="EA33" s="218"/>
      <c r="EB33" s="218"/>
      <c r="EC33" s="218"/>
      <c r="ED33" s="218"/>
      <c r="EE33" s="218"/>
      <c r="EF33" s="218"/>
      <c r="EG33" s="218"/>
      <c r="EH33" s="218"/>
      <c r="EI33" s="218"/>
      <c r="EJ33" s="218"/>
      <c r="EK33" s="218"/>
      <c r="EL33" s="218"/>
      <c r="EM33" s="218"/>
      <c r="EN33" s="218"/>
      <c r="EO33" s="218"/>
      <c r="EP33" s="218"/>
      <c r="EQ33" s="218"/>
      <c r="ER33" s="218"/>
      <c r="ES33" s="218"/>
      <c r="ET33" s="218"/>
      <c r="EU33" s="218"/>
      <c r="EV33" s="218"/>
      <c r="EW33" s="218"/>
      <c r="EX33" s="218"/>
      <c r="EY33" s="218"/>
      <c r="EZ33" s="218"/>
      <c r="FA33" s="218"/>
      <c r="FB33" s="218"/>
      <c r="FC33" s="218"/>
      <c r="FD33" s="218"/>
      <c r="FE33" s="218"/>
      <c r="FF33" s="218"/>
      <c r="FG33" s="218"/>
      <c r="FH33" s="218"/>
      <c r="FI33" s="218"/>
      <c r="FJ33" s="218"/>
      <c r="FK33" s="218"/>
      <c r="FL33" s="218"/>
      <c r="FM33" s="218"/>
      <c r="FN33" s="218"/>
      <c r="FO33" s="218"/>
      <c r="FP33" s="218"/>
      <c r="FQ33" s="218"/>
      <c r="FR33" s="218"/>
      <c r="FS33" s="218"/>
      <c r="FT33" s="218"/>
      <c r="FU33" s="218"/>
      <c r="FV33" s="218"/>
      <c r="FW33" s="218"/>
      <c r="FX33" s="218"/>
      <c r="FY33" s="218"/>
      <c r="FZ33" s="218"/>
      <c r="GA33" s="218"/>
      <c r="GB33" s="218"/>
      <c r="GC33" s="218"/>
      <c r="GD33" s="218"/>
      <c r="GE33" s="218"/>
      <c r="GF33" s="218"/>
      <c r="GG33" s="218"/>
      <c r="GH33" s="218"/>
      <c r="GI33" s="218"/>
      <c r="GJ33" s="218"/>
      <c r="GK33" s="218"/>
      <c r="GL33" s="218"/>
      <c r="GM33" s="218"/>
      <c r="GN33" s="218"/>
      <c r="GO33" s="218"/>
      <c r="GP33" s="218"/>
      <c r="GQ33" s="218"/>
      <c r="GR33" s="218"/>
      <c r="GS33" s="218"/>
      <c r="GT33" s="218"/>
      <c r="GU33" s="218"/>
      <c r="GV33" s="218"/>
      <c r="GW33" s="218"/>
      <c r="GX33" s="218"/>
      <c r="GY33" s="218"/>
      <c r="GZ33" s="218"/>
      <c r="HA33" s="218"/>
      <c r="HB33" s="218"/>
      <c r="HC33" s="218"/>
      <c r="HD33" s="218"/>
      <c r="HE33" s="218"/>
      <c r="HF33" s="218"/>
      <c r="HG33" s="218"/>
      <c r="HH33" s="218"/>
      <c r="HI33" s="218"/>
      <c r="HJ33" s="218"/>
      <c r="HK33" s="218"/>
      <c r="HL33" s="218"/>
      <c r="HM33" s="218"/>
      <c r="HN33" s="218"/>
      <c r="HO33" s="218"/>
      <c r="HP33" s="218"/>
      <c r="HQ33" s="218"/>
      <c r="HR33" s="218"/>
      <c r="HS33" s="218"/>
      <c r="HT33" s="218"/>
      <c r="HU33" s="218"/>
      <c r="HV33" s="218"/>
      <c r="HW33" s="218"/>
      <c r="HX33" s="218"/>
      <c r="HY33" s="218"/>
      <c r="HZ33" s="218"/>
      <c r="IA33" s="218"/>
      <c r="IB33" s="218"/>
      <c r="IC33" s="218"/>
      <c r="ID33" s="218"/>
      <c r="IE33" s="218"/>
      <c r="IF33" s="218"/>
      <c r="IG33" s="218"/>
      <c r="IH33" s="218"/>
      <c r="II33" s="218"/>
      <c r="IJ33" s="218"/>
      <c r="IK33" s="218"/>
      <c r="IL33" s="218"/>
      <c r="IM33" s="218"/>
      <c r="IN33" s="218"/>
      <c r="IO33" s="218"/>
      <c r="IP33" s="218"/>
      <c r="IQ33" s="218"/>
      <c r="IR33" s="218"/>
      <c r="IS33" s="218"/>
      <c r="IT33" s="218"/>
      <c r="IU33" s="218"/>
      <c r="IV33" s="218"/>
      <c r="IW33" s="218"/>
      <c r="IX33" s="218"/>
      <c r="IY33" s="218"/>
      <c r="IZ33" s="218"/>
      <c r="JA33" s="218"/>
      <c r="JB33" s="218"/>
      <c r="JC33" s="218"/>
      <c r="JD33" s="218"/>
      <c r="JE33" s="218"/>
      <c r="JF33" s="218"/>
      <c r="JG33" s="218"/>
      <c r="JH33" s="218"/>
      <c r="JI33" s="218"/>
      <c r="JJ33" s="218"/>
      <c r="JK33" s="218"/>
      <c r="JL33" s="218"/>
      <c r="JM33" s="218"/>
      <c r="JN33" s="218"/>
      <c r="JO33" s="218"/>
      <c r="JP33" s="218"/>
      <c r="JQ33" s="218"/>
      <c r="JR33" s="218"/>
      <c r="JS33" s="218"/>
      <c r="JT33" s="218"/>
      <c r="JU33" s="218"/>
      <c r="JV33" s="218"/>
      <c r="JW33" s="218"/>
      <c r="JX33" s="218"/>
      <c r="JY33" s="218"/>
      <c r="JZ33" s="218"/>
      <c r="KA33" s="218"/>
      <c r="KB33" s="218"/>
      <c r="KC33" s="218"/>
      <c r="KD33" s="218"/>
      <c r="KE33" s="218"/>
      <c r="KF33" s="218"/>
      <c r="KG33" s="218"/>
      <c r="KH33" s="218"/>
      <c r="KI33" s="218"/>
      <c r="KJ33" s="218"/>
      <c r="KK33" s="218"/>
      <c r="KL33" s="218"/>
      <c r="KM33" s="218"/>
      <c r="KN33" s="218"/>
      <c r="KO33" s="218"/>
      <c r="KP33" s="218"/>
      <c r="KQ33" s="218"/>
      <c r="KR33" s="218"/>
      <c r="KS33" s="218"/>
      <c r="KT33" s="218"/>
      <c r="KU33" s="218"/>
      <c r="KV33" s="218"/>
      <c r="KW33" s="218"/>
      <c r="KX33" s="218"/>
      <c r="KY33" s="218"/>
      <c r="KZ33" s="218"/>
      <c r="LA33" s="218"/>
      <c r="LB33" s="218"/>
      <c r="LC33" s="218"/>
      <c r="LD33" s="218"/>
      <c r="LE33" s="218"/>
      <c r="LF33" s="218"/>
      <c r="LG33" s="218"/>
      <c r="LH33" s="218"/>
      <c r="LI33" s="218"/>
      <c r="LJ33" s="218"/>
      <c r="LK33" s="218"/>
      <c r="LL33" s="218"/>
      <c r="LM33" s="218"/>
      <c r="LN33" s="218"/>
      <c r="LO33" s="218"/>
      <c r="LP33" s="218"/>
      <c r="LQ33" s="218"/>
      <c r="LR33" s="218"/>
      <c r="LS33" s="218"/>
      <c r="LT33" s="218"/>
      <c r="LU33" s="218"/>
      <c r="LV33" s="218"/>
      <c r="LW33" s="218"/>
      <c r="LX33" s="218"/>
      <c r="LY33" s="218"/>
      <c r="LZ33" s="218"/>
      <c r="MA33" s="218"/>
      <c r="MB33" s="218"/>
      <c r="MC33" s="218"/>
      <c r="MD33" s="218"/>
      <c r="ME33" s="218"/>
      <c r="MF33" s="218"/>
      <c r="MG33" s="218"/>
      <c r="MH33" s="218"/>
      <c r="MI33" s="218"/>
      <c r="MJ33" s="218"/>
      <c r="MK33" s="218"/>
      <c r="ML33" s="218"/>
      <c r="MM33" s="218"/>
      <c r="MN33" s="218"/>
      <c r="MO33" s="218"/>
      <c r="MP33" s="218"/>
      <c r="MQ33" s="218"/>
      <c r="MR33" s="218"/>
      <c r="MS33" s="218"/>
      <c r="MT33" s="218"/>
      <c r="MU33" s="218"/>
      <c r="MV33" s="218"/>
      <c r="MW33" s="218"/>
      <c r="MX33" s="218"/>
      <c r="MY33" s="218"/>
      <c r="MZ33" s="218"/>
      <c r="NA33" s="218"/>
      <c r="NB33" s="218"/>
      <c r="NC33" s="218"/>
      <c r="ND33" s="218"/>
      <c r="NE33" s="218"/>
      <c r="NF33" s="218"/>
    </row>
    <row r="34" spans="1:370">
      <c r="A34" s="176" t="s">
        <v>208</v>
      </c>
      <c r="B34" s="177" t="str">
        <f t="shared" si="266"/>
        <v>11070932</v>
      </c>
      <c r="C34" s="216" t="s">
        <v>210</v>
      </c>
      <c r="D34" s="217" t="s">
        <v>53</v>
      </c>
      <c r="E34" s="218">
        <f>668000+191000</f>
        <v>859000</v>
      </c>
      <c r="F34" s="218">
        <f t="shared" ref="F34:BQ34" si="268">668000+191000</f>
        <v>859000</v>
      </c>
      <c r="G34" s="218">
        <f t="shared" si="268"/>
        <v>859000</v>
      </c>
      <c r="H34" s="218">
        <f t="shared" si="268"/>
        <v>859000</v>
      </c>
      <c r="I34" s="218">
        <f t="shared" si="268"/>
        <v>859000</v>
      </c>
      <c r="J34" s="218">
        <f t="shared" si="268"/>
        <v>859000</v>
      </c>
      <c r="K34" s="218">
        <f t="shared" si="268"/>
        <v>859000</v>
      </c>
      <c r="L34" s="218">
        <f t="shared" si="268"/>
        <v>859000</v>
      </c>
      <c r="M34" s="218">
        <f t="shared" si="268"/>
        <v>859000</v>
      </c>
      <c r="N34" s="218">
        <f t="shared" si="268"/>
        <v>859000</v>
      </c>
      <c r="O34" s="218">
        <f t="shared" si="268"/>
        <v>859000</v>
      </c>
      <c r="P34" s="218">
        <f t="shared" si="268"/>
        <v>859000</v>
      </c>
      <c r="Q34" s="218">
        <f t="shared" si="268"/>
        <v>859000</v>
      </c>
      <c r="R34" s="218">
        <f t="shared" si="268"/>
        <v>859000</v>
      </c>
      <c r="S34" s="218">
        <f t="shared" si="268"/>
        <v>859000</v>
      </c>
      <c r="T34" s="218">
        <f t="shared" si="268"/>
        <v>859000</v>
      </c>
      <c r="U34" s="218">
        <f t="shared" si="268"/>
        <v>859000</v>
      </c>
      <c r="V34" s="218">
        <f t="shared" si="268"/>
        <v>859000</v>
      </c>
      <c r="W34" s="218">
        <f t="shared" si="268"/>
        <v>859000</v>
      </c>
      <c r="X34" s="218">
        <f t="shared" si="268"/>
        <v>859000</v>
      </c>
      <c r="Y34" s="218">
        <f t="shared" si="268"/>
        <v>859000</v>
      </c>
      <c r="Z34" s="218">
        <f t="shared" si="268"/>
        <v>859000</v>
      </c>
      <c r="AA34" s="218">
        <f t="shared" si="268"/>
        <v>859000</v>
      </c>
      <c r="AB34" s="218">
        <f t="shared" si="268"/>
        <v>859000</v>
      </c>
      <c r="AC34" s="218">
        <f t="shared" si="268"/>
        <v>859000</v>
      </c>
      <c r="AD34" s="218">
        <f t="shared" si="268"/>
        <v>859000</v>
      </c>
      <c r="AE34" s="218">
        <f t="shared" si="268"/>
        <v>859000</v>
      </c>
      <c r="AF34" s="218">
        <f t="shared" si="268"/>
        <v>859000</v>
      </c>
      <c r="AG34" s="218">
        <f t="shared" si="268"/>
        <v>859000</v>
      </c>
      <c r="AH34" s="218">
        <f t="shared" si="268"/>
        <v>859000</v>
      </c>
      <c r="AI34" s="218">
        <f t="shared" si="268"/>
        <v>859000</v>
      </c>
      <c r="AJ34" s="218">
        <f t="shared" si="268"/>
        <v>859000</v>
      </c>
      <c r="AK34" s="218">
        <f t="shared" si="268"/>
        <v>859000</v>
      </c>
      <c r="AL34" s="218">
        <f t="shared" si="268"/>
        <v>859000</v>
      </c>
      <c r="AM34" s="218">
        <f t="shared" si="268"/>
        <v>859000</v>
      </c>
      <c r="AN34" s="218">
        <f t="shared" si="268"/>
        <v>859000</v>
      </c>
      <c r="AO34" s="218">
        <f t="shared" si="268"/>
        <v>859000</v>
      </c>
      <c r="AP34" s="218">
        <f t="shared" si="268"/>
        <v>859000</v>
      </c>
      <c r="AQ34" s="218">
        <f t="shared" si="268"/>
        <v>859000</v>
      </c>
      <c r="AR34" s="218">
        <f t="shared" si="268"/>
        <v>859000</v>
      </c>
      <c r="AS34" s="218">
        <f t="shared" si="268"/>
        <v>859000</v>
      </c>
      <c r="AT34" s="218">
        <f t="shared" si="268"/>
        <v>859000</v>
      </c>
      <c r="AU34" s="218">
        <f t="shared" si="268"/>
        <v>859000</v>
      </c>
      <c r="AV34" s="218">
        <f t="shared" si="268"/>
        <v>859000</v>
      </c>
      <c r="AW34" s="218">
        <f t="shared" si="268"/>
        <v>859000</v>
      </c>
      <c r="AX34" s="218">
        <f t="shared" si="268"/>
        <v>859000</v>
      </c>
      <c r="AY34" s="218">
        <f t="shared" si="268"/>
        <v>859000</v>
      </c>
      <c r="AZ34" s="218">
        <f t="shared" si="268"/>
        <v>859000</v>
      </c>
      <c r="BA34" s="218">
        <f t="shared" si="268"/>
        <v>859000</v>
      </c>
      <c r="BB34" s="218">
        <f t="shared" si="268"/>
        <v>859000</v>
      </c>
      <c r="BC34" s="218">
        <f t="shared" si="268"/>
        <v>859000</v>
      </c>
      <c r="BD34" s="218">
        <f t="shared" si="268"/>
        <v>859000</v>
      </c>
      <c r="BE34" s="218">
        <f t="shared" si="268"/>
        <v>859000</v>
      </c>
      <c r="BF34" s="218">
        <f t="shared" si="268"/>
        <v>859000</v>
      </c>
      <c r="BG34" s="218">
        <f t="shared" si="268"/>
        <v>859000</v>
      </c>
      <c r="BH34" s="218">
        <f t="shared" si="268"/>
        <v>859000</v>
      </c>
      <c r="BI34" s="218">
        <f t="shared" si="268"/>
        <v>859000</v>
      </c>
      <c r="BJ34" s="218">
        <f t="shared" si="268"/>
        <v>859000</v>
      </c>
      <c r="BK34" s="218">
        <f t="shared" si="268"/>
        <v>859000</v>
      </c>
      <c r="BL34" s="218">
        <f t="shared" si="268"/>
        <v>859000</v>
      </c>
      <c r="BM34" s="218">
        <f t="shared" si="268"/>
        <v>859000</v>
      </c>
      <c r="BN34" s="218">
        <f t="shared" si="268"/>
        <v>859000</v>
      </c>
      <c r="BO34" s="218">
        <f t="shared" si="268"/>
        <v>859000</v>
      </c>
      <c r="BP34" s="218">
        <f t="shared" si="268"/>
        <v>859000</v>
      </c>
      <c r="BQ34" s="218">
        <f t="shared" si="268"/>
        <v>859000</v>
      </c>
      <c r="BR34" s="218">
        <f t="shared" ref="BR34:DP34" si="269">668000+191000</f>
        <v>859000</v>
      </c>
      <c r="BS34" s="218">
        <f t="shared" si="269"/>
        <v>859000</v>
      </c>
      <c r="BT34" s="218">
        <f t="shared" si="269"/>
        <v>859000</v>
      </c>
      <c r="BU34" s="218">
        <f t="shared" si="269"/>
        <v>859000</v>
      </c>
      <c r="BV34" s="218">
        <f t="shared" si="269"/>
        <v>859000</v>
      </c>
      <c r="BW34" s="218">
        <f t="shared" si="269"/>
        <v>859000</v>
      </c>
      <c r="BX34" s="218">
        <f t="shared" si="269"/>
        <v>859000</v>
      </c>
      <c r="BY34" s="218">
        <f t="shared" si="269"/>
        <v>859000</v>
      </c>
      <c r="BZ34" s="218">
        <f t="shared" si="269"/>
        <v>859000</v>
      </c>
      <c r="CA34" s="218">
        <f t="shared" si="269"/>
        <v>859000</v>
      </c>
      <c r="CB34" s="218">
        <f t="shared" si="269"/>
        <v>859000</v>
      </c>
      <c r="CC34" s="218">
        <f t="shared" si="269"/>
        <v>859000</v>
      </c>
      <c r="CD34" s="218">
        <f t="shared" si="269"/>
        <v>859000</v>
      </c>
      <c r="CE34" s="218">
        <f t="shared" si="269"/>
        <v>859000</v>
      </c>
      <c r="CF34" s="218">
        <f t="shared" si="269"/>
        <v>859000</v>
      </c>
      <c r="CG34" s="218">
        <f t="shared" si="269"/>
        <v>859000</v>
      </c>
      <c r="CH34" s="218">
        <f t="shared" si="269"/>
        <v>859000</v>
      </c>
      <c r="CI34" s="218">
        <f t="shared" si="269"/>
        <v>859000</v>
      </c>
      <c r="CJ34" s="218">
        <f t="shared" si="269"/>
        <v>859000</v>
      </c>
      <c r="CK34" s="218">
        <f t="shared" si="269"/>
        <v>859000</v>
      </c>
      <c r="CL34" s="218">
        <f t="shared" si="269"/>
        <v>859000</v>
      </c>
      <c r="CM34" s="218">
        <f t="shared" si="269"/>
        <v>859000</v>
      </c>
      <c r="CN34" s="218">
        <f t="shared" si="269"/>
        <v>859000</v>
      </c>
      <c r="CO34" s="218">
        <f t="shared" si="269"/>
        <v>859000</v>
      </c>
      <c r="CP34" s="218">
        <f t="shared" si="269"/>
        <v>859000</v>
      </c>
      <c r="CQ34" s="218">
        <f t="shared" si="269"/>
        <v>859000</v>
      </c>
      <c r="CR34" s="218">
        <f t="shared" si="269"/>
        <v>859000</v>
      </c>
      <c r="CS34" s="218">
        <f t="shared" si="269"/>
        <v>859000</v>
      </c>
      <c r="CT34" s="218">
        <f t="shared" si="269"/>
        <v>859000</v>
      </c>
      <c r="CU34" s="218">
        <f t="shared" si="269"/>
        <v>859000</v>
      </c>
      <c r="CV34" s="218">
        <f t="shared" si="269"/>
        <v>859000</v>
      </c>
      <c r="CW34" s="218">
        <f t="shared" si="269"/>
        <v>859000</v>
      </c>
      <c r="CX34" s="218">
        <f t="shared" si="269"/>
        <v>859000</v>
      </c>
      <c r="CY34" s="218">
        <f t="shared" si="269"/>
        <v>859000</v>
      </c>
      <c r="CZ34" s="218">
        <f t="shared" si="269"/>
        <v>859000</v>
      </c>
      <c r="DA34" s="218">
        <f t="shared" si="269"/>
        <v>859000</v>
      </c>
      <c r="DB34" s="218">
        <f t="shared" si="269"/>
        <v>859000</v>
      </c>
      <c r="DC34" s="218">
        <f t="shared" si="269"/>
        <v>859000</v>
      </c>
      <c r="DD34" s="218">
        <f t="shared" si="269"/>
        <v>859000</v>
      </c>
      <c r="DE34" s="218">
        <f t="shared" si="269"/>
        <v>859000</v>
      </c>
      <c r="DF34" s="218">
        <f t="shared" si="269"/>
        <v>859000</v>
      </c>
      <c r="DG34" s="218">
        <f t="shared" si="269"/>
        <v>859000</v>
      </c>
      <c r="DH34" s="218">
        <f t="shared" si="269"/>
        <v>859000</v>
      </c>
      <c r="DI34" s="218">
        <f t="shared" si="269"/>
        <v>859000</v>
      </c>
      <c r="DJ34" s="218">
        <f t="shared" si="269"/>
        <v>859000</v>
      </c>
      <c r="DK34" s="218">
        <f t="shared" si="269"/>
        <v>859000</v>
      </c>
      <c r="DL34" s="218">
        <f t="shared" si="269"/>
        <v>859000</v>
      </c>
      <c r="DM34" s="218">
        <f t="shared" si="269"/>
        <v>859000</v>
      </c>
      <c r="DN34" s="218">
        <f t="shared" si="269"/>
        <v>859000</v>
      </c>
      <c r="DO34" s="218">
        <f t="shared" si="269"/>
        <v>859000</v>
      </c>
      <c r="DP34" s="218">
        <f t="shared" si="269"/>
        <v>859000</v>
      </c>
      <c r="DQ34" s="218">
        <f>672252.02+191000</f>
        <v>863252.02</v>
      </c>
      <c r="DR34" s="218">
        <f t="shared" ref="DR34:GC34" si="270">672252.02+191000</f>
        <v>863252.02</v>
      </c>
      <c r="DS34" s="218">
        <f t="shared" si="270"/>
        <v>863252.02</v>
      </c>
      <c r="DT34" s="218">
        <f t="shared" si="270"/>
        <v>863252.02</v>
      </c>
      <c r="DU34" s="218">
        <f t="shared" si="270"/>
        <v>863252.02</v>
      </c>
      <c r="DV34" s="218">
        <f t="shared" si="270"/>
        <v>863252.02</v>
      </c>
      <c r="DW34" s="218">
        <f t="shared" si="270"/>
        <v>863252.02</v>
      </c>
      <c r="DX34" s="218">
        <f t="shared" si="270"/>
        <v>863252.02</v>
      </c>
      <c r="DY34" s="218">
        <f t="shared" si="270"/>
        <v>863252.02</v>
      </c>
      <c r="DZ34" s="218">
        <f t="shared" si="270"/>
        <v>863252.02</v>
      </c>
      <c r="EA34" s="218">
        <f t="shared" si="270"/>
        <v>863252.02</v>
      </c>
      <c r="EB34" s="218">
        <f t="shared" si="270"/>
        <v>863252.02</v>
      </c>
      <c r="EC34" s="218">
        <f t="shared" si="270"/>
        <v>863252.02</v>
      </c>
      <c r="ED34" s="218">
        <f t="shared" si="270"/>
        <v>863252.02</v>
      </c>
      <c r="EE34" s="218">
        <f t="shared" si="270"/>
        <v>863252.02</v>
      </c>
      <c r="EF34" s="218">
        <f t="shared" si="270"/>
        <v>863252.02</v>
      </c>
      <c r="EG34" s="218">
        <f t="shared" si="270"/>
        <v>863252.02</v>
      </c>
      <c r="EH34" s="218">
        <f t="shared" si="270"/>
        <v>863252.02</v>
      </c>
      <c r="EI34" s="218">
        <f t="shared" si="270"/>
        <v>863252.02</v>
      </c>
      <c r="EJ34" s="218">
        <f t="shared" si="270"/>
        <v>863252.02</v>
      </c>
      <c r="EK34" s="218">
        <f t="shared" si="270"/>
        <v>863252.02</v>
      </c>
      <c r="EL34" s="218">
        <f t="shared" si="270"/>
        <v>863252.02</v>
      </c>
      <c r="EM34" s="218">
        <f t="shared" si="270"/>
        <v>863252.02</v>
      </c>
      <c r="EN34" s="218">
        <f t="shared" si="270"/>
        <v>863252.02</v>
      </c>
      <c r="EO34" s="218">
        <f t="shared" si="270"/>
        <v>863252.02</v>
      </c>
      <c r="EP34" s="218">
        <f t="shared" si="270"/>
        <v>863252.02</v>
      </c>
      <c r="EQ34" s="218">
        <f t="shared" si="270"/>
        <v>863252.02</v>
      </c>
      <c r="ER34" s="218">
        <f t="shared" si="270"/>
        <v>863252.02</v>
      </c>
      <c r="ES34" s="218">
        <f t="shared" si="270"/>
        <v>863252.02</v>
      </c>
      <c r="ET34" s="218">
        <f t="shared" si="270"/>
        <v>863252.02</v>
      </c>
      <c r="EU34" s="218">
        <f t="shared" si="270"/>
        <v>863252.02</v>
      </c>
      <c r="EV34" s="218">
        <f t="shared" si="270"/>
        <v>863252.02</v>
      </c>
      <c r="EW34" s="218">
        <f t="shared" si="270"/>
        <v>863252.02</v>
      </c>
      <c r="EX34" s="218">
        <f t="shared" si="270"/>
        <v>863252.02</v>
      </c>
      <c r="EY34" s="218">
        <f t="shared" si="270"/>
        <v>863252.02</v>
      </c>
      <c r="EZ34" s="218">
        <f t="shared" si="270"/>
        <v>863252.02</v>
      </c>
      <c r="FA34" s="218">
        <f t="shared" si="270"/>
        <v>863252.02</v>
      </c>
      <c r="FB34" s="218">
        <f t="shared" si="270"/>
        <v>863252.02</v>
      </c>
      <c r="FC34" s="218">
        <f t="shared" si="270"/>
        <v>863252.02</v>
      </c>
      <c r="FD34" s="218">
        <f t="shared" si="270"/>
        <v>863252.02</v>
      </c>
      <c r="FE34" s="218">
        <f t="shared" si="270"/>
        <v>863252.02</v>
      </c>
      <c r="FF34" s="218">
        <f t="shared" si="270"/>
        <v>863252.02</v>
      </c>
      <c r="FG34" s="218">
        <f t="shared" si="270"/>
        <v>863252.02</v>
      </c>
      <c r="FH34" s="218">
        <f t="shared" si="270"/>
        <v>863252.02</v>
      </c>
      <c r="FI34" s="218">
        <f t="shared" si="270"/>
        <v>863252.02</v>
      </c>
      <c r="FJ34" s="218">
        <f t="shared" si="270"/>
        <v>863252.02</v>
      </c>
      <c r="FK34" s="218">
        <f t="shared" si="270"/>
        <v>863252.02</v>
      </c>
      <c r="FL34" s="218">
        <f t="shared" si="270"/>
        <v>863252.02</v>
      </c>
      <c r="FM34" s="218">
        <f t="shared" si="270"/>
        <v>863252.02</v>
      </c>
      <c r="FN34" s="218">
        <f t="shared" si="270"/>
        <v>863252.02</v>
      </c>
      <c r="FO34" s="218">
        <f t="shared" si="270"/>
        <v>863252.02</v>
      </c>
      <c r="FP34" s="218">
        <f t="shared" si="270"/>
        <v>863252.02</v>
      </c>
      <c r="FQ34" s="218">
        <f t="shared" si="270"/>
        <v>863252.02</v>
      </c>
      <c r="FR34" s="218">
        <f t="shared" si="270"/>
        <v>863252.02</v>
      </c>
      <c r="FS34" s="218">
        <f t="shared" si="270"/>
        <v>863252.02</v>
      </c>
      <c r="FT34" s="218">
        <f t="shared" si="270"/>
        <v>863252.02</v>
      </c>
      <c r="FU34" s="218">
        <f t="shared" si="270"/>
        <v>863252.02</v>
      </c>
      <c r="FV34" s="218">
        <f t="shared" si="270"/>
        <v>863252.02</v>
      </c>
      <c r="FW34" s="218">
        <f t="shared" si="270"/>
        <v>863252.02</v>
      </c>
      <c r="FX34" s="218">
        <f t="shared" si="270"/>
        <v>863252.02</v>
      </c>
      <c r="FY34" s="218">
        <f t="shared" si="270"/>
        <v>863252.02</v>
      </c>
      <c r="FZ34" s="218">
        <f t="shared" si="270"/>
        <v>863252.02</v>
      </c>
      <c r="GA34" s="218">
        <f t="shared" si="270"/>
        <v>863252.02</v>
      </c>
      <c r="GB34" s="218">
        <f t="shared" si="270"/>
        <v>863252.02</v>
      </c>
      <c r="GC34" s="218">
        <f t="shared" si="270"/>
        <v>863252.02</v>
      </c>
      <c r="GD34" s="218">
        <f t="shared" ref="GD34:IO34" si="271">672252.02+191000</f>
        <v>863252.02</v>
      </c>
      <c r="GE34" s="218">
        <f t="shared" si="271"/>
        <v>863252.02</v>
      </c>
      <c r="GF34" s="218">
        <f t="shared" si="271"/>
        <v>863252.02</v>
      </c>
      <c r="GG34" s="218">
        <f t="shared" si="271"/>
        <v>863252.02</v>
      </c>
      <c r="GH34" s="218">
        <f t="shared" si="271"/>
        <v>863252.02</v>
      </c>
      <c r="GI34" s="218">
        <f t="shared" si="271"/>
        <v>863252.02</v>
      </c>
      <c r="GJ34" s="218">
        <f t="shared" si="271"/>
        <v>863252.02</v>
      </c>
      <c r="GK34" s="218">
        <f t="shared" si="271"/>
        <v>863252.02</v>
      </c>
      <c r="GL34" s="218">
        <f t="shared" si="271"/>
        <v>863252.02</v>
      </c>
      <c r="GM34" s="218">
        <f t="shared" si="271"/>
        <v>863252.02</v>
      </c>
      <c r="GN34" s="218">
        <f t="shared" si="271"/>
        <v>863252.02</v>
      </c>
      <c r="GO34" s="218">
        <f t="shared" si="271"/>
        <v>863252.02</v>
      </c>
      <c r="GP34" s="218">
        <f t="shared" si="271"/>
        <v>863252.02</v>
      </c>
      <c r="GQ34" s="218">
        <f t="shared" si="271"/>
        <v>863252.02</v>
      </c>
      <c r="GR34" s="218">
        <f t="shared" si="271"/>
        <v>863252.02</v>
      </c>
      <c r="GS34" s="218">
        <f t="shared" si="271"/>
        <v>863252.02</v>
      </c>
      <c r="GT34" s="218">
        <f t="shared" si="271"/>
        <v>863252.02</v>
      </c>
      <c r="GU34" s="218">
        <f t="shared" si="271"/>
        <v>863252.02</v>
      </c>
      <c r="GV34" s="218">
        <f t="shared" si="271"/>
        <v>863252.02</v>
      </c>
      <c r="GW34" s="218">
        <f t="shared" si="271"/>
        <v>863252.02</v>
      </c>
      <c r="GX34" s="218">
        <f t="shared" si="271"/>
        <v>863252.02</v>
      </c>
      <c r="GY34" s="218">
        <f t="shared" si="271"/>
        <v>863252.02</v>
      </c>
      <c r="GZ34" s="218">
        <f t="shared" si="271"/>
        <v>863252.02</v>
      </c>
      <c r="HA34" s="218">
        <f t="shared" si="271"/>
        <v>863252.02</v>
      </c>
      <c r="HB34" s="218">
        <f t="shared" si="271"/>
        <v>863252.02</v>
      </c>
      <c r="HC34" s="218">
        <f t="shared" si="271"/>
        <v>863252.02</v>
      </c>
      <c r="HD34" s="218">
        <f t="shared" si="271"/>
        <v>863252.02</v>
      </c>
      <c r="HE34" s="218">
        <f t="shared" si="271"/>
        <v>863252.02</v>
      </c>
      <c r="HF34" s="218">
        <f t="shared" si="271"/>
        <v>863252.02</v>
      </c>
      <c r="HG34" s="218">
        <f t="shared" si="271"/>
        <v>863252.02</v>
      </c>
      <c r="HH34" s="218">
        <f t="shared" si="271"/>
        <v>863252.02</v>
      </c>
      <c r="HI34" s="218">
        <f t="shared" si="271"/>
        <v>863252.02</v>
      </c>
      <c r="HJ34" s="218">
        <f t="shared" si="271"/>
        <v>863252.02</v>
      </c>
      <c r="HK34" s="218">
        <f t="shared" si="271"/>
        <v>863252.02</v>
      </c>
      <c r="HL34" s="218">
        <f t="shared" si="271"/>
        <v>863252.02</v>
      </c>
      <c r="HM34" s="218">
        <f t="shared" si="271"/>
        <v>863252.02</v>
      </c>
      <c r="HN34" s="218">
        <f t="shared" si="271"/>
        <v>863252.02</v>
      </c>
      <c r="HO34" s="218">
        <f t="shared" si="271"/>
        <v>863252.02</v>
      </c>
      <c r="HP34" s="218">
        <f t="shared" si="271"/>
        <v>863252.02</v>
      </c>
      <c r="HQ34" s="218">
        <f t="shared" si="271"/>
        <v>863252.02</v>
      </c>
      <c r="HR34" s="218">
        <f t="shared" si="271"/>
        <v>863252.02</v>
      </c>
      <c r="HS34" s="218">
        <f t="shared" si="271"/>
        <v>863252.02</v>
      </c>
      <c r="HT34" s="218">
        <f t="shared" si="271"/>
        <v>863252.02</v>
      </c>
      <c r="HU34" s="218">
        <f t="shared" si="271"/>
        <v>863252.02</v>
      </c>
      <c r="HV34" s="218">
        <f t="shared" si="271"/>
        <v>863252.02</v>
      </c>
      <c r="HW34" s="218">
        <f t="shared" si="271"/>
        <v>863252.02</v>
      </c>
      <c r="HX34" s="218">
        <f t="shared" si="271"/>
        <v>863252.02</v>
      </c>
      <c r="HY34" s="218">
        <f t="shared" si="271"/>
        <v>863252.02</v>
      </c>
      <c r="HZ34" s="218">
        <f t="shared" si="271"/>
        <v>863252.02</v>
      </c>
      <c r="IA34" s="218">
        <f t="shared" si="271"/>
        <v>863252.02</v>
      </c>
      <c r="IB34" s="218">
        <f t="shared" si="271"/>
        <v>863252.02</v>
      </c>
      <c r="IC34" s="218">
        <f t="shared" si="271"/>
        <v>863252.02</v>
      </c>
      <c r="ID34" s="218">
        <f t="shared" si="271"/>
        <v>863252.02</v>
      </c>
      <c r="IE34" s="218">
        <f t="shared" si="271"/>
        <v>863252.02</v>
      </c>
      <c r="IF34" s="218">
        <f t="shared" si="271"/>
        <v>863252.02</v>
      </c>
      <c r="IG34" s="218">
        <f t="shared" si="271"/>
        <v>863252.02</v>
      </c>
      <c r="IH34" s="218">
        <f t="shared" si="271"/>
        <v>863252.02</v>
      </c>
      <c r="II34" s="218">
        <f t="shared" si="271"/>
        <v>863252.02</v>
      </c>
      <c r="IJ34" s="218">
        <f t="shared" si="271"/>
        <v>863252.02</v>
      </c>
      <c r="IK34" s="218">
        <f t="shared" si="271"/>
        <v>863252.02</v>
      </c>
      <c r="IL34" s="218">
        <f t="shared" si="271"/>
        <v>863252.02</v>
      </c>
      <c r="IM34" s="218">
        <f t="shared" si="271"/>
        <v>863252.02</v>
      </c>
      <c r="IN34" s="218">
        <f t="shared" si="271"/>
        <v>863252.02</v>
      </c>
      <c r="IO34" s="218">
        <f t="shared" si="271"/>
        <v>863252.02</v>
      </c>
      <c r="IP34" s="218">
        <f t="shared" ref="IP34:LA34" si="272">672252.02+191000</f>
        <v>863252.02</v>
      </c>
      <c r="IQ34" s="218">
        <f t="shared" si="272"/>
        <v>863252.02</v>
      </c>
      <c r="IR34" s="218">
        <f t="shared" si="272"/>
        <v>863252.02</v>
      </c>
      <c r="IS34" s="218">
        <f t="shared" si="272"/>
        <v>863252.02</v>
      </c>
      <c r="IT34" s="218">
        <f t="shared" si="272"/>
        <v>863252.02</v>
      </c>
      <c r="IU34" s="218">
        <f t="shared" si="272"/>
        <v>863252.02</v>
      </c>
      <c r="IV34" s="218">
        <f t="shared" si="272"/>
        <v>863252.02</v>
      </c>
      <c r="IW34" s="218">
        <f t="shared" si="272"/>
        <v>863252.02</v>
      </c>
      <c r="IX34" s="218">
        <f t="shared" si="272"/>
        <v>863252.02</v>
      </c>
      <c r="IY34" s="218">
        <f t="shared" si="272"/>
        <v>863252.02</v>
      </c>
      <c r="IZ34" s="218">
        <f t="shared" si="272"/>
        <v>863252.02</v>
      </c>
      <c r="JA34" s="218">
        <f t="shared" si="272"/>
        <v>863252.02</v>
      </c>
      <c r="JB34" s="218">
        <f t="shared" si="272"/>
        <v>863252.02</v>
      </c>
      <c r="JC34" s="218">
        <f t="shared" si="272"/>
        <v>863252.02</v>
      </c>
      <c r="JD34" s="218">
        <f t="shared" si="272"/>
        <v>863252.02</v>
      </c>
      <c r="JE34" s="218">
        <f t="shared" si="272"/>
        <v>863252.02</v>
      </c>
      <c r="JF34" s="218">
        <f t="shared" si="272"/>
        <v>863252.02</v>
      </c>
      <c r="JG34" s="218">
        <f t="shared" si="272"/>
        <v>863252.02</v>
      </c>
      <c r="JH34" s="218">
        <f t="shared" si="272"/>
        <v>863252.02</v>
      </c>
      <c r="JI34" s="218">
        <f t="shared" si="272"/>
        <v>863252.02</v>
      </c>
      <c r="JJ34" s="218">
        <f t="shared" si="272"/>
        <v>863252.02</v>
      </c>
      <c r="JK34" s="218">
        <f t="shared" si="272"/>
        <v>863252.02</v>
      </c>
      <c r="JL34" s="218">
        <f t="shared" si="272"/>
        <v>863252.02</v>
      </c>
      <c r="JM34" s="218">
        <f t="shared" si="272"/>
        <v>863252.02</v>
      </c>
      <c r="JN34" s="218">
        <f t="shared" si="272"/>
        <v>863252.02</v>
      </c>
      <c r="JO34" s="218">
        <f t="shared" si="272"/>
        <v>863252.02</v>
      </c>
      <c r="JP34" s="218">
        <f t="shared" si="272"/>
        <v>863252.02</v>
      </c>
      <c r="JQ34" s="218">
        <f t="shared" si="272"/>
        <v>863252.02</v>
      </c>
      <c r="JR34" s="218">
        <f t="shared" si="272"/>
        <v>863252.02</v>
      </c>
      <c r="JS34" s="218">
        <f t="shared" si="272"/>
        <v>863252.02</v>
      </c>
      <c r="JT34" s="218">
        <f t="shared" si="272"/>
        <v>863252.02</v>
      </c>
      <c r="JU34" s="218">
        <f t="shared" si="272"/>
        <v>863252.02</v>
      </c>
      <c r="JV34" s="218">
        <f t="shared" si="272"/>
        <v>863252.02</v>
      </c>
      <c r="JW34" s="218">
        <f t="shared" si="272"/>
        <v>863252.02</v>
      </c>
      <c r="JX34" s="218">
        <f t="shared" si="272"/>
        <v>863252.02</v>
      </c>
      <c r="JY34" s="218">
        <f t="shared" si="272"/>
        <v>863252.02</v>
      </c>
      <c r="JZ34" s="218">
        <f t="shared" si="272"/>
        <v>863252.02</v>
      </c>
      <c r="KA34" s="218">
        <f t="shared" si="272"/>
        <v>863252.02</v>
      </c>
      <c r="KB34" s="218">
        <f t="shared" si="272"/>
        <v>863252.02</v>
      </c>
      <c r="KC34" s="218">
        <f t="shared" si="272"/>
        <v>863252.02</v>
      </c>
      <c r="KD34" s="218">
        <f t="shared" si="272"/>
        <v>863252.02</v>
      </c>
      <c r="KE34" s="218">
        <f t="shared" si="272"/>
        <v>863252.02</v>
      </c>
      <c r="KF34" s="218">
        <f t="shared" si="272"/>
        <v>863252.02</v>
      </c>
      <c r="KG34" s="218">
        <f t="shared" si="272"/>
        <v>863252.02</v>
      </c>
      <c r="KH34" s="218">
        <f t="shared" si="272"/>
        <v>863252.02</v>
      </c>
      <c r="KI34" s="218">
        <f t="shared" si="272"/>
        <v>863252.02</v>
      </c>
      <c r="KJ34" s="218">
        <f t="shared" si="272"/>
        <v>863252.02</v>
      </c>
      <c r="KK34" s="218">
        <f t="shared" si="272"/>
        <v>863252.02</v>
      </c>
      <c r="KL34" s="218">
        <f t="shared" si="272"/>
        <v>863252.02</v>
      </c>
      <c r="KM34" s="218">
        <f t="shared" si="272"/>
        <v>863252.02</v>
      </c>
      <c r="KN34" s="218">
        <f t="shared" si="272"/>
        <v>863252.02</v>
      </c>
      <c r="KO34" s="218">
        <f t="shared" si="272"/>
        <v>863252.02</v>
      </c>
      <c r="KP34" s="218">
        <f t="shared" si="272"/>
        <v>863252.02</v>
      </c>
      <c r="KQ34" s="218">
        <f t="shared" si="272"/>
        <v>863252.02</v>
      </c>
      <c r="KR34" s="218">
        <f t="shared" si="272"/>
        <v>863252.02</v>
      </c>
      <c r="KS34" s="218">
        <f t="shared" si="272"/>
        <v>863252.02</v>
      </c>
      <c r="KT34" s="218">
        <f t="shared" si="272"/>
        <v>863252.02</v>
      </c>
      <c r="KU34" s="218">
        <f t="shared" si="272"/>
        <v>863252.02</v>
      </c>
      <c r="KV34" s="218">
        <f t="shared" si="272"/>
        <v>863252.02</v>
      </c>
      <c r="KW34" s="218">
        <f t="shared" si="272"/>
        <v>863252.02</v>
      </c>
      <c r="KX34" s="218">
        <f t="shared" si="272"/>
        <v>863252.02</v>
      </c>
      <c r="KY34" s="218">
        <f t="shared" si="272"/>
        <v>863252.02</v>
      </c>
      <c r="KZ34" s="218">
        <f t="shared" si="272"/>
        <v>863252.02</v>
      </c>
      <c r="LA34" s="218">
        <f t="shared" si="272"/>
        <v>863252.02</v>
      </c>
      <c r="LB34" s="218">
        <f t="shared" ref="LB34:NF34" si="273">672252.02+191000</f>
        <v>863252.02</v>
      </c>
      <c r="LC34" s="218">
        <f t="shared" si="273"/>
        <v>863252.02</v>
      </c>
      <c r="LD34" s="218">
        <f t="shared" si="273"/>
        <v>863252.02</v>
      </c>
      <c r="LE34" s="218">
        <f t="shared" si="273"/>
        <v>863252.02</v>
      </c>
      <c r="LF34" s="218">
        <f t="shared" si="273"/>
        <v>863252.02</v>
      </c>
      <c r="LG34" s="218">
        <f t="shared" si="273"/>
        <v>863252.02</v>
      </c>
      <c r="LH34" s="218">
        <f t="shared" si="273"/>
        <v>863252.02</v>
      </c>
      <c r="LI34" s="218">
        <f t="shared" si="273"/>
        <v>863252.02</v>
      </c>
      <c r="LJ34" s="218">
        <f t="shared" si="273"/>
        <v>863252.02</v>
      </c>
      <c r="LK34" s="218">
        <f t="shared" si="273"/>
        <v>863252.02</v>
      </c>
      <c r="LL34" s="218">
        <f t="shared" si="273"/>
        <v>863252.02</v>
      </c>
      <c r="LM34" s="218">
        <f t="shared" si="273"/>
        <v>863252.02</v>
      </c>
      <c r="LN34" s="218">
        <f t="shared" si="273"/>
        <v>863252.02</v>
      </c>
      <c r="LO34" s="218">
        <f t="shared" si="273"/>
        <v>863252.02</v>
      </c>
      <c r="LP34" s="218">
        <f t="shared" si="273"/>
        <v>863252.02</v>
      </c>
      <c r="LQ34" s="218">
        <f t="shared" si="273"/>
        <v>863252.02</v>
      </c>
      <c r="LR34" s="218">
        <f t="shared" si="273"/>
        <v>863252.02</v>
      </c>
      <c r="LS34" s="218">
        <f t="shared" si="273"/>
        <v>863252.02</v>
      </c>
      <c r="LT34" s="218">
        <f t="shared" si="273"/>
        <v>863252.02</v>
      </c>
      <c r="LU34" s="218">
        <f t="shared" si="273"/>
        <v>863252.02</v>
      </c>
      <c r="LV34" s="218">
        <f t="shared" si="273"/>
        <v>863252.02</v>
      </c>
      <c r="LW34" s="218">
        <f t="shared" si="273"/>
        <v>863252.02</v>
      </c>
      <c r="LX34" s="218">
        <f t="shared" si="273"/>
        <v>863252.02</v>
      </c>
      <c r="LY34" s="218">
        <f t="shared" si="273"/>
        <v>863252.02</v>
      </c>
      <c r="LZ34" s="218">
        <f t="shared" si="273"/>
        <v>863252.02</v>
      </c>
      <c r="MA34" s="218">
        <f t="shared" si="273"/>
        <v>863252.02</v>
      </c>
      <c r="MB34" s="218">
        <f t="shared" si="273"/>
        <v>863252.02</v>
      </c>
      <c r="MC34" s="218">
        <f t="shared" si="273"/>
        <v>863252.02</v>
      </c>
      <c r="MD34" s="218">
        <f t="shared" si="273"/>
        <v>863252.02</v>
      </c>
      <c r="ME34" s="218">
        <f t="shared" si="273"/>
        <v>863252.02</v>
      </c>
      <c r="MF34" s="218">
        <f t="shared" si="273"/>
        <v>863252.02</v>
      </c>
      <c r="MG34" s="218">
        <f t="shared" si="273"/>
        <v>863252.02</v>
      </c>
      <c r="MH34" s="218">
        <f t="shared" si="273"/>
        <v>863252.02</v>
      </c>
      <c r="MI34" s="218">
        <f t="shared" si="273"/>
        <v>863252.02</v>
      </c>
      <c r="MJ34" s="218">
        <f t="shared" si="273"/>
        <v>863252.02</v>
      </c>
      <c r="MK34" s="218">
        <f t="shared" si="273"/>
        <v>863252.02</v>
      </c>
      <c r="ML34" s="218">
        <f t="shared" si="273"/>
        <v>863252.02</v>
      </c>
      <c r="MM34" s="218">
        <f t="shared" si="273"/>
        <v>863252.02</v>
      </c>
      <c r="MN34" s="218">
        <f t="shared" si="273"/>
        <v>863252.02</v>
      </c>
      <c r="MO34" s="218">
        <f t="shared" si="273"/>
        <v>863252.02</v>
      </c>
      <c r="MP34" s="218">
        <f t="shared" si="273"/>
        <v>863252.02</v>
      </c>
      <c r="MQ34" s="218">
        <f t="shared" si="273"/>
        <v>863252.02</v>
      </c>
      <c r="MR34" s="218">
        <f t="shared" si="273"/>
        <v>863252.02</v>
      </c>
      <c r="MS34" s="218">
        <f t="shared" si="273"/>
        <v>863252.02</v>
      </c>
      <c r="MT34" s="218">
        <f t="shared" si="273"/>
        <v>863252.02</v>
      </c>
      <c r="MU34" s="218">
        <f t="shared" si="273"/>
        <v>863252.02</v>
      </c>
      <c r="MV34" s="218">
        <f t="shared" si="273"/>
        <v>863252.02</v>
      </c>
      <c r="MW34" s="218">
        <f t="shared" si="273"/>
        <v>863252.02</v>
      </c>
      <c r="MX34" s="218">
        <f t="shared" si="273"/>
        <v>863252.02</v>
      </c>
      <c r="MY34" s="218">
        <f t="shared" si="273"/>
        <v>863252.02</v>
      </c>
      <c r="MZ34" s="218">
        <f t="shared" si="273"/>
        <v>863252.02</v>
      </c>
      <c r="NA34" s="218">
        <f t="shared" si="273"/>
        <v>863252.02</v>
      </c>
      <c r="NB34" s="218">
        <f t="shared" si="273"/>
        <v>863252.02</v>
      </c>
      <c r="NC34" s="218">
        <f t="shared" si="273"/>
        <v>863252.02</v>
      </c>
      <c r="ND34" s="218">
        <f t="shared" si="273"/>
        <v>863252.02</v>
      </c>
      <c r="NE34" s="218">
        <f t="shared" si="273"/>
        <v>863252.02</v>
      </c>
      <c r="NF34" s="218">
        <f t="shared" si="273"/>
        <v>863252.02</v>
      </c>
    </row>
    <row r="35" spans="1:370">
      <c r="A35" s="176" t="s">
        <v>209</v>
      </c>
      <c r="B35" s="177" t="str">
        <f t="shared" si="266"/>
        <v>11070932</v>
      </c>
      <c r="C35" s="216" t="s">
        <v>210</v>
      </c>
      <c r="D35" s="217" t="s">
        <v>54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18">
        <v>0</v>
      </c>
      <c r="AG35" s="218">
        <v>0</v>
      </c>
      <c r="AH35" s="218">
        <v>0</v>
      </c>
      <c r="AI35" s="218">
        <v>0</v>
      </c>
      <c r="AJ35" s="218">
        <v>0</v>
      </c>
      <c r="AK35" s="218">
        <v>0</v>
      </c>
      <c r="AL35" s="218">
        <v>0</v>
      </c>
      <c r="AM35" s="218">
        <v>0</v>
      </c>
      <c r="AN35" s="218">
        <v>0</v>
      </c>
      <c r="AO35" s="218">
        <v>0</v>
      </c>
      <c r="AP35" s="218">
        <v>0</v>
      </c>
      <c r="AQ35" s="218">
        <v>0</v>
      </c>
      <c r="AR35" s="218">
        <v>0</v>
      </c>
      <c r="AS35" s="218">
        <v>0</v>
      </c>
      <c r="AT35" s="218">
        <v>0</v>
      </c>
      <c r="AU35" s="218">
        <v>0</v>
      </c>
      <c r="AV35" s="218">
        <v>0</v>
      </c>
      <c r="AW35" s="218">
        <v>0</v>
      </c>
      <c r="AX35" s="218">
        <v>0</v>
      </c>
      <c r="AY35" s="218">
        <v>0</v>
      </c>
      <c r="AZ35" s="218">
        <v>0</v>
      </c>
      <c r="BA35" s="218">
        <v>0</v>
      </c>
      <c r="BB35" s="218">
        <v>0</v>
      </c>
      <c r="BC35" s="218">
        <v>0</v>
      </c>
      <c r="BD35" s="218">
        <v>0</v>
      </c>
      <c r="BE35" s="218">
        <v>0</v>
      </c>
      <c r="BF35" s="218">
        <v>0</v>
      </c>
      <c r="BG35" s="218">
        <v>0</v>
      </c>
      <c r="BH35" s="218">
        <v>0</v>
      </c>
      <c r="BI35" s="218">
        <v>0</v>
      </c>
      <c r="BJ35" s="218">
        <v>0</v>
      </c>
      <c r="BK35" s="218">
        <v>0</v>
      </c>
      <c r="BL35" s="218">
        <v>0</v>
      </c>
      <c r="BM35" s="218">
        <v>0</v>
      </c>
      <c r="BN35" s="218">
        <v>0</v>
      </c>
      <c r="BO35" s="218">
        <v>0</v>
      </c>
      <c r="BP35" s="218">
        <v>0</v>
      </c>
      <c r="BQ35" s="218">
        <v>0</v>
      </c>
      <c r="BR35" s="218">
        <v>0</v>
      </c>
      <c r="BS35" s="218">
        <v>0</v>
      </c>
      <c r="BT35" s="218">
        <v>0</v>
      </c>
      <c r="BU35" s="218">
        <v>0</v>
      </c>
      <c r="BV35" s="218">
        <v>0</v>
      </c>
      <c r="BW35" s="218">
        <v>0</v>
      </c>
      <c r="BX35" s="218">
        <v>0</v>
      </c>
      <c r="BY35" s="218">
        <v>0</v>
      </c>
      <c r="BZ35" s="218">
        <v>0</v>
      </c>
      <c r="CA35" s="218">
        <v>0</v>
      </c>
      <c r="CB35" s="218">
        <v>0</v>
      </c>
      <c r="CC35" s="218">
        <v>0</v>
      </c>
      <c r="CD35" s="218">
        <v>0</v>
      </c>
      <c r="CE35" s="218">
        <v>0</v>
      </c>
      <c r="CF35" s="218">
        <v>0</v>
      </c>
      <c r="CG35" s="218">
        <v>0</v>
      </c>
      <c r="CH35" s="218">
        <v>0</v>
      </c>
      <c r="CI35" s="218">
        <v>0</v>
      </c>
      <c r="CJ35" s="218">
        <v>0</v>
      </c>
      <c r="CK35" s="218">
        <v>0</v>
      </c>
      <c r="CL35" s="218">
        <v>0</v>
      </c>
      <c r="CM35" s="218">
        <v>0</v>
      </c>
      <c r="CN35" s="218">
        <v>0</v>
      </c>
      <c r="CO35" s="218">
        <v>0</v>
      </c>
      <c r="CP35" s="218">
        <v>0</v>
      </c>
      <c r="CQ35" s="218">
        <v>0</v>
      </c>
      <c r="CR35" s="218">
        <v>0</v>
      </c>
      <c r="CS35" s="218">
        <v>0</v>
      </c>
      <c r="CT35" s="218">
        <v>0</v>
      </c>
      <c r="CU35" s="218">
        <v>0</v>
      </c>
      <c r="CV35" s="218">
        <v>0</v>
      </c>
      <c r="CW35" s="218">
        <v>0</v>
      </c>
      <c r="CX35" s="218">
        <v>0</v>
      </c>
      <c r="CY35" s="218">
        <v>0</v>
      </c>
      <c r="CZ35" s="218">
        <v>0</v>
      </c>
      <c r="DA35" s="218">
        <v>0</v>
      </c>
      <c r="DB35" s="218">
        <v>0</v>
      </c>
      <c r="DC35" s="218">
        <v>0</v>
      </c>
      <c r="DD35" s="218">
        <v>0</v>
      </c>
      <c r="DE35" s="218">
        <v>0</v>
      </c>
      <c r="DF35" s="218">
        <v>0</v>
      </c>
      <c r="DG35" s="218">
        <v>0</v>
      </c>
      <c r="DH35" s="218">
        <v>0</v>
      </c>
      <c r="DI35" s="218">
        <v>0</v>
      </c>
      <c r="DJ35" s="218">
        <v>0</v>
      </c>
      <c r="DK35" s="218">
        <v>0</v>
      </c>
      <c r="DL35" s="218">
        <v>0</v>
      </c>
      <c r="DM35" s="218">
        <v>0</v>
      </c>
      <c r="DN35" s="218">
        <v>0</v>
      </c>
      <c r="DO35" s="218">
        <v>0</v>
      </c>
      <c r="DP35" s="218">
        <v>0</v>
      </c>
      <c r="DQ35" s="218">
        <v>0</v>
      </c>
      <c r="DR35" s="218">
        <v>0</v>
      </c>
      <c r="DS35" s="218">
        <v>0</v>
      </c>
      <c r="DT35" s="218">
        <v>0</v>
      </c>
      <c r="DU35" s="218">
        <v>0</v>
      </c>
      <c r="DV35" s="218">
        <v>0</v>
      </c>
      <c r="DW35" s="218">
        <v>0</v>
      </c>
      <c r="DX35" s="218">
        <v>0</v>
      </c>
      <c r="DY35" s="218">
        <v>0</v>
      </c>
      <c r="DZ35" s="218">
        <v>0</v>
      </c>
      <c r="EA35" s="218">
        <v>0</v>
      </c>
      <c r="EB35" s="218">
        <v>0</v>
      </c>
      <c r="EC35" s="218">
        <v>0</v>
      </c>
      <c r="ED35" s="218">
        <v>0</v>
      </c>
      <c r="EE35" s="218">
        <v>0</v>
      </c>
      <c r="EF35" s="218">
        <v>0</v>
      </c>
      <c r="EG35" s="218">
        <v>0</v>
      </c>
      <c r="EH35" s="218">
        <v>0</v>
      </c>
      <c r="EI35" s="218">
        <v>0</v>
      </c>
      <c r="EJ35" s="218">
        <v>0</v>
      </c>
      <c r="EK35" s="218">
        <v>0</v>
      </c>
      <c r="EL35" s="218">
        <v>0</v>
      </c>
      <c r="EM35" s="218">
        <v>0</v>
      </c>
      <c r="EN35" s="218">
        <v>0</v>
      </c>
      <c r="EO35" s="218">
        <v>0</v>
      </c>
      <c r="EP35" s="218">
        <v>0</v>
      </c>
      <c r="EQ35" s="218">
        <v>0</v>
      </c>
      <c r="ER35" s="218">
        <v>0</v>
      </c>
      <c r="ES35" s="218">
        <v>0</v>
      </c>
      <c r="ET35" s="218">
        <v>0</v>
      </c>
      <c r="EU35" s="218">
        <v>0</v>
      </c>
      <c r="EV35" s="218">
        <v>0</v>
      </c>
      <c r="EW35" s="218">
        <v>0</v>
      </c>
      <c r="EX35" s="218">
        <v>0</v>
      </c>
      <c r="EY35" s="218">
        <v>0</v>
      </c>
      <c r="EZ35" s="218">
        <v>0</v>
      </c>
      <c r="FA35" s="218">
        <v>0</v>
      </c>
      <c r="FB35" s="218">
        <v>0</v>
      </c>
      <c r="FC35" s="218">
        <v>0</v>
      </c>
      <c r="FD35" s="218">
        <v>0</v>
      </c>
      <c r="FE35" s="218">
        <v>0</v>
      </c>
      <c r="FF35" s="218">
        <v>0</v>
      </c>
      <c r="FG35" s="218">
        <v>0</v>
      </c>
      <c r="FH35" s="218">
        <v>0</v>
      </c>
      <c r="FI35" s="218">
        <v>0</v>
      </c>
      <c r="FJ35" s="218">
        <v>0</v>
      </c>
      <c r="FK35" s="218">
        <v>0</v>
      </c>
      <c r="FL35" s="218">
        <v>0</v>
      </c>
      <c r="FM35" s="218">
        <v>0</v>
      </c>
      <c r="FN35" s="218">
        <v>0</v>
      </c>
      <c r="FO35" s="218">
        <v>0</v>
      </c>
      <c r="FP35" s="218">
        <v>0</v>
      </c>
      <c r="FQ35" s="218">
        <v>0</v>
      </c>
      <c r="FR35" s="218">
        <v>0</v>
      </c>
      <c r="FS35" s="218">
        <v>0</v>
      </c>
      <c r="FT35" s="218">
        <v>0</v>
      </c>
      <c r="FU35" s="218">
        <v>0</v>
      </c>
      <c r="FV35" s="218">
        <v>0</v>
      </c>
      <c r="FW35" s="218">
        <v>0</v>
      </c>
      <c r="FX35" s="218">
        <v>0</v>
      </c>
      <c r="FY35" s="218">
        <v>0</v>
      </c>
      <c r="FZ35" s="218">
        <v>0</v>
      </c>
      <c r="GA35" s="218">
        <v>0</v>
      </c>
      <c r="GB35" s="218">
        <v>0</v>
      </c>
      <c r="GC35" s="218">
        <v>0</v>
      </c>
      <c r="GD35" s="218">
        <v>0</v>
      </c>
      <c r="GE35" s="218">
        <v>0</v>
      </c>
      <c r="GF35" s="218">
        <v>0</v>
      </c>
      <c r="GG35" s="218">
        <v>0</v>
      </c>
      <c r="GH35" s="218">
        <v>0</v>
      </c>
      <c r="GI35" s="218">
        <v>0</v>
      </c>
      <c r="GJ35" s="218">
        <v>0</v>
      </c>
      <c r="GK35" s="218">
        <v>0</v>
      </c>
      <c r="GL35" s="218">
        <v>0</v>
      </c>
      <c r="GM35" s="218">
        <v>0</v>
      </c>
      <c r="GN35" s="218">
        <v>0</v>
      </c>
      <c r="GO35" s="218">
        <v>0</v>
      </c>
      <c r="GP35" s="218">
        <v>0</v>
      </c>
      <c r="GQ35" s="218">
        <v>0</v>
      </c>
      <c r="GR35" s="218">
        <v>0</v>
      </c>
      <c r="GS35" s="218">
        <v>0</v>
      </c>
      <c r="GT35" s="218">
        <v>0</v>
      </c>
      <c r="GU35" s="218">
        <v>0</v>
      </c>
      <c r="GV35" s="218">
        <v>0</v>
      </c>
      <c r="GW35" s="218">
        <v>0</v>
      </c>
      <c r="GX35" s="218">
        <v>0</v>
      </c>
      <c r="GY35" s="218">
        <v>0</v>
      </c>
      <c r="GZ35" s="218">
        <v>0</v>
      </c>
      <c r="HA35" s="218">
        <v>0</v>
      </c>
      <c r="HB35" s="218">
        <v>0</v>
      </c>
      <c r="HC35" s="218">
        <v>0</v>
      </c>
      <c r="HD35" s="218">
        <v>0</v>
      </c>
      <c r="HE35" s="218">
        <v>0</v>
      </c>
      <c r="HF35" s="218">
        <v>0</v>
      </c>
      <c r="HG35" s="218">
        <v>0</v>
      </c>
      <c r="HH35" s="218">
        <v>0</v>
      </c>
      <c r="HI35" s="218">
        <v>0</v>
      </c>
      <c r="HJ35" s="218">
        <v>0</v>
      </c>
      <c r="HK35" s="218">
        <v>0</v>
      </c>
      <c r="HL35" s="218">
        <v>0</v>
      </c>
      <c r="HM35" s="218">
        <v>0</v>
      </c>
      <c r="HN35" s="218">
        <v>0</v>
      </c>
      <c r="HO35" s="218">
        <v>0</v>
      </c>
      <c r="HP35" s="218">
        <v>0</v>
      </c>
      <c r="HQ35" s="218">
        <v>0</v>
      </c>
      <c r="HR35" s="218">
        <v>0</v>
      </c>
      <c r="HS35" s="218">
        <v>0</v>
      </c>
      <c r="HT35" s="218">
        <v>0</v>
      </c>
      <c r="HU35" s="218">
        <v>0</v>
      </c>
      <c r="HV35" s="218">
        <v>0</v>
      </c>
      <c r="HW35" s="218">
        <v>0</v>
      </c>
      <c r="HX35" s="218">
        <v>0</v>
      </c>
      <c r="HY35" s="218">
        <v>0</v>
      </c>
      <c r="HZ35" s="218">
        <v>0</v>
      </c>
      <c r="IA35" s="218">
        <v>0</v>
      </c>
      <c r="IB35" s="218">
        <v>0</v>
      </c>
      <c r="IC35" s="218">
        <v>0</v>
      </c>
      <c r="ID35" s="218">
        <v>0</v>
      </c>
      <c r="IE35" s="218">
        <v>0</v>
      </c>
      <c r="IF35" s="218">
        <v>0</v>
      </c>
      <c r="IG35" s="218">
        <v>0</v>
      </c>
      <c r="IH35" s="218">
        <v>0</v>
      </c>
      <c r="II35" s="218">
        <v>0</v>
      </c>
      <c r="IJ35" s="218">
        <v>0</v>
      </c>
      <c r="IK35" s="218">
        <v>0</v>
      </c>
      <c r="IL35" s="218">
        <v>0</v>
      </c>
      <c r="IM35" s="218">
        <v>0</v>
      </c>
      <c r="IN35" s="218">
        <v>0</v>
      </c>
      <c r="IO35" s="218">
        <v>0</v>
      </c>
      <c r="IP35" s="218">
        <v>0</v>
      </c>
      <c r="IQ35" s="218">
        <v>0</v>
      </c>
      <c r="IR35" s="218">
        <v>0</v>
      </c>
      <c r="IS35" s="218">
        <v>0</v>
      </c>
      <c r="IT35" s="218">
        <v>0</v>
      </c>
      <c r="IU35" s="218">
        <v>0</v>
      </c>
      <c r="IV35" s="218">
        <v>0</v>
      </c>
      <c r="IW35" s="218">
        <v>0</v>
      </c>
      <c r="IX35" s="218">
        <v>0</v>
      </c>
      <c r="IY35" s="218">
        <v>0</v>
      </c>
      <c r="IZ35" s="218">
        <v>0</v>
      </c>
      <c r="JA35" s="218">
        <v>0</v>
      </c>
      <c r="JB35" s="218">
        <v>0</v>
      </c>
      <c r="JC35" s="218">
        <v>0</v>
      </c>
      <c r="JD35" s="218">
        <v>0</v>
      </c>
      <c r="JE35" s="218">
        <v>0</v>
      </c>
      <c r="JF35" s="218">
        <v>0</v>
      </c>
      <c r="JG35" s="218">
        <v>0</v>
      </c>
      <c r="JH35" s="218">
        <v>0</v>
      </c>
      <c r="JI35" s="218">
        <v>0</v>
      </c>
      <c r="JJ35" s="218">
        <v>0</v>
      </c>
      <c r="JK35" s="218">
        <v>0</v>
      </c>
      <c r="JL35" s="218">
        <v>0</v>
      </c>
      <c r="JM35" s="218">
        <v>0</v>
      </c>
      <c r="JN35" s="218">
        <v>0</v>
      </c>
      <c r="JO35" s="218">
        <v>0</v>
      </c>
      <c r="JP35" s="218">
        <v>0</v>
      </c>
      <c r="JQ35" s="218">
        <v>0</v>
      </c>
      <c r="JR35" s="218">
        <v>0</v>
      </c>
      <c r="JS35" s="218">
        <v>0</v>
      </c>
      <c r="JT35" s="218">
        <v>0</v>
      </c>
      <c r="JU35" s="218">
        <v>0</v>
      </c>
      <c r="JV35" s="218">
        <v>0</v>
      </c>
      <c r="JW35" s="218">
        <v>0</v>
      </c>
      <c r="JX35" s="218">
        <v>0</v>
      </c>
      <c r="JY35" s="218">
        <v>0</v>
      </c>
      <c r="JZ35" s="218">
        <v>0</v>
      </c>
      <c r="KA35" s="218">
        <v>0</v>
      </c>
      <c r="KB35" s="218">
        <v>0</v>
      </c>
      <c r="KC35" s="218">
        <v>0</v>
      </c>
      <c r="KD35" s="218">
        <v>0</v>
      </c>
      <c r="KE35" s="218">
        <v>0</v>
      </c>
      <c r="KF35" s="218">
        <v>0</v>
      </c>
      <c r="KG35" s="218">
        <v>0</v>
      </c>
      <c r="KH35" s="218">
        <v>0</v>
      </c>
      <c r="KI35" s="218">
        <v>0</v>
      </c>
      <c r="KJ35" s="218">
        <v>0</v>
      </c>
      <c r="KK35" s="218">
        <v>0</v>
      </c>
      <c r="KL35" s="218">
        <v>0</v>
      </c>
      <c r="KM35" s="218">
        <v>0</v>
      </c>
      <c r="KN35" s="218">
        <v>0</v>
      </c>
      <c r="KO35" s="218">
        <v>0</v>
      </c>
      <c r="KP35" s="218">
        <v>0</v>
      </c>
      <c r="KQ35" s="218">
        <v>0</v>
      </c>
      <c r="KR35" s="218">
        <v>0</v>
      </c>
      <c r="KS35" s="218">
        <v>0</v>
      </c>
      <c r="KT35" s="218">
        <v>0</v>
      </c>
      <c r="KU35" s="218">
        <v>0</v>
      </c>
      <c r="KV35" s="218">
        <v>0</v>
      </c>
      <c r="KW35" s="218">
        <v>0</v>
      </c>
      <c r="KX35" s="218">
        <v>0</v>
      </c>
      <c r="KY35" s="218">
        <v>0</v>
      </c>
      <c r="KZ35" s="218">
        <v>0</v>
      </c>
      <c r="LA35" s="218">
        <v>0</v>
      </c>
      <c r="LB35" s="218">
        <v>0</v>
      </c>
      <c r="LC35" s="218">
        <v>0</v>
      </c>
      <c r="LD35" s="218">
        <v>0</v>
      </c>
      <c r="LE35" s="218">
        <v>0</v>
      </c>
      <c r="LF35" s="218">
        <v>0</v>
      </c>
      <c r="LG35" s="218">
        <v>0</v>
      </c>
      <c r="LH35" s="218">
        <v>0</v>
      </c>
      <c r="LI35" s="218">
        <v>0</v>
      </c>
      <c r="LJ35" s="218">
        <v>0</v>
      </c>
      <c r="LK35" s="218">
        <v>0</v>
      </c>
      <c r="LL35" s="218">
        <v>0</v>
      </c>
      <c r="LM35" s="218">
        <v>0</v>
      </c>
      <c r="LN35" s="218">
        <v>0</v>
      </c>
      <c r="LO35" s="218">
        <v>0</v>
      </c>
      <c r="LP35" s="218">
        <v>0</v>
      </c>
      <c r="LQ35" s="218">
        <v>0</v>
      </c>
      <c r="LR35" s="218">
        <v>0</v>
      </c>
      <c r="LS35" s="218">
        <v>0</v>
      </c>
      <c r="LT35" s="218">
        <v>0</v>
      </c>
      <c r="LU35" s="218">
        <v>0</v>
      </c>
      <c r="LV35" s="218">
        <v>0</v>
      </c>
      <c r="LW35" s="218">
        <v>0</v>
      </c>
      <c r="LX35" s="218">
        <v>0</v>
      </c>
      <c r="LY35" s="218">
        <v>0</v>
      </c>
      <c r="LZ35" s="218">
        <v>0</v>
      </c>
      <c r="MA35" s="218">
        <v>0</v>
      </c>
      <c r="MB35" s="218">
        <v>0</v>
      </c>
      <c r="MC35" s="218">
        <v>0</v>
      </c>
      <c r="MD35" s="218">
        <v>0</v>
      </c>
      <c r="ME35" s="218">
        <v>0</v>
      </c>
      <c r="MF35" s="218">
        <v>0</v>
      </c>
      <c r="MG35" s="218">
        <v>0</v>
      </c>
      <c r="MH35" s="218">
        <v>0</v>
      </c>
      <c r="MI35" s="218">
        <v>0</v>
      </c>
      <c r="MJ35" s="218">
        <v>0</v>
      </c>
      <c r="MK35" s="218">
        <v>0</v>
      </c>
      <c r="ML35" s="218">
        <v>0</v>
      </c>
      <c r="MM35" s="218">
        <v>0</v>
      </c>
      <c r="MN35" s="218">
        <v>0</v>
      </c>
      <c r="MO35" s="218">
        <v>0</v>
      </c>
      <c r="MP35" s="218">
        <v>0</v>
      </c>
      <c r="MQ35" s="218">
        <v>0</v>
      </c>
      <c r="MR35" s="218">
        <v>0</v>
      </c>
      <c r="MS35" s="218">
        <v>0</v>
      </c>
      <c r="MT35" s="218">
        <v>0</v>
      </c>
      <c r="MU35" s="218">
        <v>0</v>
      </c>
      <c r="MV35" s="218">
        <v>0</v>
      </c>
      <c r="MW35" s="218">
        <v>0</v>
      </c>
      <c r="MX35" s="218">
        <v>0</v>
      </c>
      <c r="MY35" s="218">
        <v>0</v>
      </c>
      <c r="MZ35" s="218">
        <v>0</v>
      </c>
      <c r="NA35" s="218">
        <v>0</v>
      </c>
      <c r="NB35" s="218">
        <v>0</v>
      </c>
      <c r="NC35" s="218">
        <v>0</v>
      </c>
      <c r="ND35" s="218">
        <v>0</v>
      </c>
      <c r="NE35" s="218">
        <v>0</v>
      </c>
      <c r="NF35" s="218">
        <v>0</v>
      </c>
    </row>
    <row r="36" spans="1:370">
      <c r="A36" s="176" t="s">
        <v>306</v>
      </c>
      <c r="B36" s="177" t="str">
        <f t="shared" si="266"/>
        <v>11070209</v>
      </c>
      <c r="C36" s="216" t="s">
        <v>307</v>
      </c>
      <c r="D36" s="217" t="s">
        <v>53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18">
        <v>0</v>
      </c>
      <c r="AG36" s="218">
        <v>0</v>
      </c>
      <c r="AH36" s="218">
        <v>0</v>
      </c>
      <c r="AI36" s="218">
        <v>0</v>
      </c>
      <c r="AJ36" s="218">
        <v>0</v>
      </c>
      <c r="AK36" s="218">
        <v>0</v>
      </c>
      <c r="AL36" s="218">
        <v>0</v>
      </c>
      <c r="AM36" s="218">
        <v>0</v>
      </c>
      <c r="AN36" s="218">
        <v>0</v>
      </c>
      <c r="AO36" s="218">
        <v>0</v>
      </c>
      <c r="AP36" s="218">
        <v>0</v>
      </c>
      <c r="AQ36" s="218">
        <v>0</v>
      </c>
      <c r="AR36" s="218">
        <v>0</v>
      </c>
      <c r="AS36" s="218">
        <v>0</v>
      </c>
      <c r="AT36" s="218">
        <v>0</v>
      </c>
      <c r="AU36" s="218">
        <v>0</v>
      </c>
      <c r="AV36" s="218">
        <v>0</v>
      </c>
      <c r="AW36" s="218">
        <v>0</v>
      </c>
      <c r="AX36" s="218">
        <v>0</v>
      </c>
      <c r="AY36" s="218">
        <v>0</v>
      </c>
      <c r="AZ36" s="218">
        <v>0</v>
      </c>
      <c r="BA36" s="218">
        <v>0</v>
      </c>
      <c r="BB36" s="218">
        <v>0</v>
      </c>
      <c r="BC36" s="218">
        <v>0</v>
      </c>
      <c r="BD36" s="218">
        <v>0</v>
      </c>
      <c r="BE36" s="218">
        <v>0</v>
      </c>
      <c r="BF36" s="218">
        <v>0</v>
      </c>
      <c r="BG36" s="218">
        <v>0</v>
      </c>
      <c r="BH36" s="218">
        <v>0</v>
      </c>
      <c r="BI36" s="218">
        <v>0</v>
      </c>
      <c r="BJ36" s="218">
        <v>0</v>
      </c>
      <c r="BK36" s="218">
        <v>0</v>
      </c>
      <c r="BL36" s="218">
        <v>0</v>
      </c>
      <c r="BM36" s="218">
        <v>0</v>
      </c>
      <c r="BN36" s="218">
        <v>0</v>
      </c>
      <c r="BO36" s="218">
        <v>0</v>
      </c>
      <c r="BP36" s="218">
        <v>0</v>
      </c>
      <c r="BQ36" s="218">
        <v>0</v>
      </c>
      <c r="BR36" s="218">
        <v>0</v>
      </c>
      <c r="BS36" s="218">
        <v>0</v>
      </c>
      <c r="BT36" s="218">
        <v>0</v>
      </c>
      <c r="BU36" s="218">
        <v>0</v>
      </c>
      <c r="BV36" s="218">
        <v>0</v>
      </c>
      <c r="BW36" s="218">
        <v>0</v>
      </c>
      <c r="BX36" s="218">
        <v>0</v>
      </c>
      <c r="BY36" s="218">
        <v>0</v>
      </c>
      <c r="BZ36" s="218">
        <v>0</v>
      </c>
      <c r="CA36" s="218">
        <v>0</v>
      </c>
      <c r="CB36" s="218">
        <v>0</v>
      </c>
      <c r="CC36" s="218">
        <v>0</v>
      </c>
      <c r="CD36" s="218">
        <v>0</v>
      </c>
      <c r="CE36" s="218">
        <v>0</v>
      </c>
      <c r="CF36" s="218">
        <v>0</v>
      </c>
      <c r="CG36" s="218">
        <v>0</v>
      </c>
      <c r="CH36" s="218">
        <v>0</v>
      </c>
      <c r="CI36" s="218">
        <v>0</v>
      </c>
      <c r="CJ36" s="218">
        <v>0</v>
      </c>
      <c r="CK36" s="218">
        <v>0</v>
      </c>
      <c r="CL36" s="218">
        <v>0</v>
      </c>
      <c r="CM36" s="218">
        <v>0</v>
      </c>
      <c r="CN36" s="218">
        <v>0</v>
      </c>
      <c r="CO36" s="218">
        <v>0</v>
      </c>
      <c r="CP36" s="218">
        <v>0</v>
      </c>
      <c r="CQ36" s="218">
        <v>0</v>
      </c>
      <c r="CR36" s="218">
        <v>0</v>
      </c>
      <c r="CS36" s="218">
        <v>0</v>
      </c>
      <c r="CT36" s="218">
        <v>0</v>
      </c>
      <c r="CU36" s="218">
        <v>0</v>
      </c>
      <c r="CV36" s="218">
        <v>0</v>
      </c>
      <c r="CW36" s="218">
        <v>0</v>
      </c>
      <c r="CX36" s="218">
        <v>0</v>
      </c>
      <c r="CY36" s="218">
        <v>0</v>
      </c>
      <c r="CZ36" s="218">
        <v>0</v>
      </c>
      <c r="DA36" s="218">
        <v>0</v>
      </c>
      <c r="DB36" s="218">
        <v>0</v>
      </c>
      <c r="DC36" s="218">
        <v>0</v>
      </c>
      <c r="DD36" s="218">
        <v>0</v>
      </c>
      <c r="DE36" s="218">
        <v>0</v>
      </c>
      <c r="DF36" s="218">
        <v>0</v>
      </c>
      <c r="DG36" s="218">
        <v>0</v>
      </c>
      <c r="DH36" s="218">
        <v>0</v>
      </c>
      <c r="DI36" s="218">
        <v>0</v>
      </c>
      <c r="DJ36" s="218">
        <v>0</v>
      </c>
      <c r="DK36" s="218">
        <v>0</v>
      </c>
      <c r="DL36" s="218">
        <v>0</v>
      </c>
      <c r="DM36" s="218">
        <v>0</v>
      </c>
      <c r="DN36" s="218">
        <v>0</v>
      </c>
      <c r="DO36" s="218">
        <v>0</v>
      </c>
      <c r="DP36" s="218">
        <v>0</v>
      </c>
      <c r="DQ36" s="218">
        <v>0</v>
      </c>
      <c r="DR36" s="218">
        <v>0</v>
      </c>
      <c r="DS36" s="218">
        <v>0</v>
      </c>
      <c r="DT36" s="218">
        <v>0</v>
      </c>
      <c r="DU36" s="218">
        <v>0</v>
      </c>
      <c r="DV36" s="218">
        <v>0</v>
      </c>
      <c r="DW36" s="218">
        <v>0</v>
      </c>
      <c r="DX36" s="218">
        <v>0</v>
      </c>
      <c r="DY36" s="218">
        <v>0</v>
      </c>
      <c r="DZ36" s="218">
        <v>0</v>
      </c>
      <c r="EA36" s="218">
        <v>0</v>
      </c>
      <c r="EB36" s="218">
        <v>0</v>
      </c>
      <c r="EC36" s="218">
        <v>0</v>
      </c>
      <c r="ED36" s="218">
        <v>0</v>
      </c>
      <c r="EE36" s="218">
        <v>0</v>
      </c>
      <c r="EF36" s="218">
        <v>0</v>
      </c>
      <c r="EG36" s="218">
        <v>0</v>
      </c>
      <c r="EH36" s="218">
        <v>0</v>
      </c>
      <c r="EI36" s="218">
        <v>0</v>
      </c>
      <c r="EJ36" s="218">
        <v>0</v>
      </c>
      <c r="EK36" s="218">
        <v>0</v>
      </c>
      <c r="EL36" s="218">
        <v>0</v>
      </c>
      <c r="EM36" s="218">
        <v>0</v>
      </c>
      <c r="EN36" s="218">
        <v>0</v>
      </c>
      <c r="EO36" s="218">
        <v>0</v>
      </c>
      <c r="EP36" s="218">
        <v>0</v>
      </c>
      <c r="EQ36" s="218">
        <v>0</v>
      </c>
      <c r="ER36" s="218">
        <v>0</v>
      </c>
      <c r="ES36" s="218">
        <v>0</v>
      </c>
      <c r="ET36" s="218">
        <v>0</v>
      </c>
      <c r="EU36" s="218">
        <v>0</v>
      </c>
      <c r="EV36" s="218">
        <v>0</v>
      </c>
      <c r="EW36" s="218">
        <v>0</v>
      </c>
      <c r="EX36" s="218">
        <v>0</v>
      </c>
      <c r="EY36" s="218">
        <v>0</v>
      </c>
      <c r="EZ36" s="218">
        <v>0</v>
      </c>
      <c r="FA36" s="218">
        <v>0</v>
      </c>
      <c r="FB36" s="218">
        <v>0</v>
      </c>
      <c r="FC36" s="218">
        <v>0</v>
      </c>
      <c r="FD36" s="218">
        <v>0</v>
      </c>
      <c r="FE36" s="218">
        <v>0</v>
      </c>
      <c r="FF36" s="218">
        <v>0</v>
      </c>
      <c r="FG36" s="218">
        <v>0</v>
      </c>
      <c r="FH36" s="218">
        <v>0</v>
      </c>
      <c r="FI36" s="218">
        <v>0</v>
      </c>
      <c r="FJ36" s="218">
        <v>0</v>
      </c>
      <c r="FK36" s="218">
        <v>0</v>
      </c>
      <c r="FL36" s="218">
        <v>0</v>
      </c>
      <c r="FM36" s="218">
        <v>0</v>
      </c>
      <c r="FN36" s="218">
        <v>0</v>
      </c>
      <c r="FO36" s="218">
        <v>0</v>
      </c>
      <c r="FP36" s="218">
        <v>0</v>
      </c>
      <c r="FQ36" s="218">
        <v>0</v>
      </c>
      <c r="FR36" s="218">
        <v>0</v>
      </c>
      <c r="FS36" s="218">
        <v>0</v>
      </c>
      <c r="FT36" s="218">
        <v>0</v>
      </c>
      <c r="FU36" s="218">
        <v>0</v>
      </c>
      <c r="FV36" s="218">
        <v>0</v>
      </c>
      <c r="FW36" s="218">
        <v>0</v>
      </c>
      <c r="FX36" s="218">
        <v>0</v>
      </c>
      <c r="FY36" s="218">
        <v>0</v>
      </c>
      <c r="FZ36" s="218">
        <v>0</v>
      </c>
      <c r="GA36" s="218">
        <v>0</v>
      </c>
      <c r="GB36" s="218">
        <v>0</v>
      </c>
      <c r="GC36" s="218">
        <v>0</v>
      </c>
      <c r="GD36" s="218">
        <v>0</v>
      </c>
      <c r="GE36" s="218">
        <v>0</v>
      </c>
      <c r="GF36" s="218">
        <v>0</v>
      </c>
      <c r="GG36" s="218">
        <v>0</v>
      </c>
      <c r="GH36" s="218">
        <v>0</v>
      </c>
      <c r="GI36" s="218">
        <v>0</v>
      </c>
      <c r="GJ36" s="218">
        <v>0</v>
      </c>
      <c r="GK36" s="218">
        <v>0</v>
      </c>
      <c r="GL36" s="218">
        <v>0</v>
      </c>
      <c r="GM36" s="218">
        <v>0</v>
      </c>
      <c r="GN36" s="218">
        <v>0</v>
      </c>
      <c r="GO36" s="218">
        <v>0</v>
      </c>
      <c r="GP36" s="218">
        <v>0</v>
      </c>
      <c r="GQ36" s="218">
        <v>0</v>
      </c>
      <c r="GR36" s="218">
        <v>0</v>
      </c>
      <c r="GS36" s="218">
        <v>0</v>
      </c>
      <c r="GT36" s="218">
        <v>0</v>
      </c>
      <c r="GU36" s="218">
        <v>0</v>
      </c>
      <c r="GV36" s="218">
        <v>0</v>
      </c>
      <c r="GW36" s="218">
        <v>0</v>
      </c>
      <c r="GX36" s="218">
        <v>0</v>
      </c>
      <c r="GY36" s="218">
        <v>0</v>
      </c>
      <c r="GZ36" s="218">
        <v>0</v>
      </c>
      <c r="HA36" s="218">
        <v>0</v>
      </c>
      <c r="HB36" s="218">
        <v>0</v>
      </c>
      <c r="HC36" s="218">
        <v>0</v>
      </c>
      <c r="HD36" s="218">
        <v>0</v>
      </c>
      <c r="HE36" s="218">
        <v>0</v>
      </c>
      <c r="HF36" s="218">
        <v>0</v>
      </c>
      <c r="HG36" s="218">
        <v>0</v>
      </c>
      <c r="HH36" s="218">
        <v>0</v>
      </c>
      <c r="HI36" s="218">
        <v>0</v>
      </c>
      <c r="HJ36" s="218">
        <v>0</v>
      </c>
      <c r="HK36" s="218">
        <v>0</v>
      </c>
      <c r="HL36" s="218">
        <v>0</v>
      </c>
      <c r="HM36" s="218">
        <v>0</v>
      </c>
      <c r="HN36" s="218">
        <v>0</v>
      </c>
      <c r="HO36" s="218">
        <v>0</v>
      </c>
      <c r="HP36" s="218">
        <v>0</v>
      </c>
      <c r="HQ36" s="218">
        <v>0</v>
      </c>
      <c r="HR36" s="218">
        <v>0</v>
      </c>
      <c r="HS36" s="218">
        <v>0</v>
      </c>
      <c r="HT36" s="218">
        <v>0</v>
      </c>
      <c r="HU36" s="218">
        <v>0</v>
      </c>
      <c r="HV36" s="218">
        <v>0</v>
      </c>
      <c r="HW36" s="218">
        <v>0</v>
      </c>
      <c r="HX36" s="218">
        <v>0</v>
      </c>
      <c r="HY36" s="218">
        <v>0</v>
      </c>
      <c r="HZ36" s="218">
        <v>0</v>
      </c>
      <c r="IA36" s="218">
        <v>0</v>
      </c>
      <c r="IB36" s="218">
        <v>0</v>
      </c>
      <c r="IC36" s="218">
        <v>0</v>
      </c>
      <c r="ID36" s="218">
        <v>0</v>
      </c>
      <c r="IE36" s="218">
        <v>0</v>
      </c>
      <c r="IF36" s="218">
        <v>0</v>
      </c>
      <c r="IG36" s="218">
        <v>0</v>
      </c>
      <c r="IH36" s="218">
        <v>0</v>
      </c>
      <c r="II36" s="218">
        <v>0</v>
      </c>
      <c r="IJ36" s="218">
        <v>0</v>
      </c>
      <c r="IK36" s="218">
        <v>0</v>
      </c>
      <c r="IL36" s="218">
        <v>0</v>
      </c>
      <c r="IM36" s="218">
        <v>0</v>
      </c>
      <c r="IN36" s="218">
        <v>0</v>
      </c>
      <c r="IO36" s="218">
        <v>0</v>
      </c>
      <c r="IP36" s="218">
        <v>0</v>
      </c>
      <c r="IQ36" s="218">
        <v>0</v>
      </c>
      <c r="IR36" s="218">
        <v>0</v>
      </c>
      <c r="IS36" s="218">
        <v>0</v>
      </c>
      <c r="IT36" s="218">
        <v>0</v>
      </c>
      <c r="IU36" s="218">
        <v>0</v>
      </c>
      <c r="IV36" s="218">
        <v>0</v>
      </c>
      <c r="IW36" s="218">
        <v>0</v>
      </c>
      <c r="IX36" s="218">
        <v>0</v>
      </c>
      <c r="IY36" s="218">
        <v>0</v>
      </c>
      <c r="IZ36" s="218">
        <v>0</v>
      </c>
      <c r="JA36" s="218">
        <v>0</v>
      </c>
      <c r="JB36" s="218">
        <v>0</v>
      </c>
      <c r="JC36" s="218">
        <v>0</v>
      </c>
      <c r="JD36" s="218">
        <v>0</v>
      </c>
      <c r="JE36" s="218">
        <v>0</v>
      </c>
      <c r="JF36" s="218">
        <v>0</v>
      </c>
      <c r="JG36" s="218">
        <v>0</v>
      </c>
      <c r="JH36" s="218">
        <v>0</v>
      </c>
      <c r="JI36" s="218">
        <v>0</v>
      </c>
      <c r="JJ36" s="218">
        <v>0</v>
      </c>
      <c r="JK36" s="218">
        <v>0</v>
      </c>
      <c r="JL36" s="218">
        <v>0</v>
      </c>
      <c r="JM36" s="218">
        <v>0</v>
      </c>
      <c r="JN36" s="218">
        <v>0</v>
      </c>
      <c r="JO36" s="218">
        <v>0</v>
      </c>
      <c r="JP36" s="218">
        <v>0</v>
      </c>
      <c r="JQ36" s="218">
        <v>0</v>
      </c>
      <c r="JR36" s="218">
        <v>0</v>
      </c>
      <c r="JS36" s="218">
        <v>0</v>
      </c>
      <c r="JT36" s="218">
        <v>0</v>
      </c>
      <c r="JU36" s="218">
        <v>0</v>
      </c>
      <c r="JV36" s="218">
        <v>0</v>
      </c>
      <c r="JW36" s="218">
        <v>0</v>
      </c>
      <c r="JX36" s="218">
        <v>0</v>
      </c>
      <c r="JY36" s="218">
        <v>0</v>
      </c>
      <c r="JZ36" s="218">
        <v>0</v>
      </c>
      <c r="KA36" s="218">
        <v>0</v>
      </c>
      <c r="KB36" s="218">
        <v>0</v>
      </c>
      <c r="KC36" s="218">
        <v>0</v>
      </c>
      <c r="KD36" s="218">
        <v>0</v>
      </c>
      <c r="KE36" s="218">
        <v>0</v>
      </c>
      <c r="KF36" s="218">
        <v>0</v>
      </c>
      <c r="KG36" s="218">
        <v>0</v>
      </c>
      <c r="KH36" s="218">
        <v>0</v>
      </c>
      <c r="KI36" s="218">
        <v>0</v>
      </c>
      <c r="KJ36" s="218">
        <v>0</v>
      </c>
      <c r="KK36" s="218">
        <v>0</v>
      </c>
      <c r="KL36" s="218">
        <v>0</v>
      </c>
      <c r="KM36" s="218">
        <v>0</v>
      </c>
      <c r="KN36" s="218">
        <v>0</v>
      </c>
      <c r="KO36" s="218">
        <v>0</v>
      </c>
      <c r="KP36" s="218">
        <v>0</v>
      </c>
      <c r="KQ36" s="218">
        <v>0</v>
      </c>
      <c r="KR36" s="218">
        <v>0</v>
      </c>
      <c r="KS36" s="218">
        <v>0</v>
      </c>
      <c r="KT36" s="218">
        <v>0</v>
      </c>
      <c r="KU36" s="218">
        <v>0</v>
      </c>
      <c r="KV36" s="218">
        <v>0</v>
      </c>
      <c r="KW36" s="218">
        <v>0</v>
      </c>
      <c r="KX36" s="218">
        <v>0</v>
      </c>
      <c r="KY36" s="218">
        <v>0</v>
      </c>
      <c r="KZ36" s="218">
        <v>0</v>
      </c>
      <c r="LA36" s="218">
        <v>0</v>
      </c>
      <c r="LB36" s="218">
        <v>0</v>
      </c>
      <c r="LC36" s="218">
        <v>0</v>
      </c>
      <c r="LD36" s="218">
        <v>0</v>
      </c>
      <c r="LE36" s="218">
        <v>0</v>
      </c>
      <c r="LF36" s="218">
        <v>0</v>
      </c>
      <c r="LG36" s="218">
        <v>0</v>
      </c>
      <c r="LH36" s="218">
        <v>0</v>
      </c>
      <c r="LI36" s="218">
        <v>0</v>
      </c>
      <c r="LJ36" s="218">
        <v>0</v>
      </c>
      <c r="LK36" s="218">
        <v>0</v>
      </c>
      <c r="LL36" s="218">
        <v>0</v>
      </c>
      <c r="LM36" s="218">
        <v>0</v>
      </c>
      <c r="LN36" s="218">
        <v>0</v>
      </c>
      <c r="LO36" s="218">
        <v>0</v>
      </c>
      <c r="LP36" s="218">
        <v>0</v>
      </c>
      <c r="LQ36" s="218">
        <v>0</v>
      </c>
      <c r="LR36" s="218">
        <v>0</v>
      </c>
      <c r="LS36" s="218">
        <v>0</v>
      </c>
      <c r="LT36" s="218">
        <v>0</v>
      </c>
      <c r="LU36" s="218">
        <v>0</v>
      </c>
      <c r="LV36" s="218">
        <v>0</v>
      </c>
      <c r="LW36" s="218">
        <v>0</v>
      </c>
      <c r="LX36" s="218">
        <v>0</v>
      </c>
      <c r="LY36" s="218">
        <v>0</v>
      </c>
      <c r="LZ36" s="218">
        <v>0</v>
      </c>
      <c r="MA36" s="218">
        <v>0</v>
      </c>
      <c r="MB36" s="218">
        <v>0</v>
      </c>
      <c r="MC36" s="218">
        <v>0</v>
      </c>
      <c r="MD36" s="218">
        <v>0</v>
      </c>
      <c r="ME36" s="218">
        <v>0</v>
      </c>
      <c r="MF36" s="218">
        <v>0</v>
      </c>
      <c r="MG36" s="218">
        <v>0</v>
      </c>
      <c r="MH36" s="218">
        <v>0</v>
      </c>
      <c r="MI36" s="218">
        <v>0</v>
      </c>
      <c r="MJ36" s="218">
        <v>0</v>
      </c>
      <c r="MK36" s="218">
        <v>0</v>
      </c>
      <c r="ML36" s="218">
        <v>0</v>
      </c>
      <c r="MM36" s="218">
        <v>0</v>
      </c>
      <c r="MN36" s="218">
        <v>0</v>
      </c>
      <c r="MO36" s="218">
        <v>0</v>
      </c>
      <c r="MP36" s="218">
        <v>0</v>
      </c>
      <c r="MQ36" s="218">
        <v>0</v>
      </c>
      <c r="MR36" s="218">
        <v>0</v>
      </c>
      <c r="MS36" s="218">
        <v>0</v>
      </c>
      <c r="MT36" s="218">
        <v>0</v>
      </c>
      <c r="MU36" s="218">
        <v>0</v>
      </c>
      <c r="MV36" s="218">
        <v>0</v>
      </c>
      <c r="MW36" s="218">
        <v>0</v>
      </c>
      <c r="MX36" s="218">
        <v>0</v>
      </c>
      <c r="MY36" s="218">
        <v>0</v>
      </c>
      <c r="MZ36" s="218">
        <v>0</v>
      </c>
      <c r="NA36" s="218">
        <v>0</v>
      </c>
      <c r="NB36" s="218">
        <v>0</v>
      </c>
      <c r="NC36" s="218">
        <v>0</v>
      </c>
      <c r="ND36" s="218">
        <v>0</v>
      </c>
      <c r="NE36" s="218">
        <v>0</v>
      </c>
      <c r="NF36" s="218">
        <v>0</v>
      </c>
    </row>
    <row r="37" spans="1:370">
      <c r="A37" s="216"/>
      <c r="B37" s="216"/>
      <c r="C37" s="216" t="s">
        <v>49</v>
      </c>
      <c r="D37" s="217" t="s">
        <v>53</v>
      </c>
      <c r="E37" s="218">
        <f>E18+F7+(F8*E5)</f>
        <v>3837215.8171899999</v>
      </c>
      <c r="F37" s="218">
        <f t="shared" ref="F37:BP37" si="274">F18+G7+(G8*F5)</f>
        <v>3837215.8171899999</v>
      </c>
      <c r="G37" s="218">
        <f t="shared" si="274"/>
        <v>3837215.8171899999</v>
      </c>
      <c r="H37" s="218">
        <f t="shared" si="274"/>
        <v>3837215.8171899999</v>
      </c>
      <c r="I37" s="218">
        <f t="shared" si="274"/>
        <v>3837215.8171899999</v>
      </c>
      <c r="J37" s="218">
        <f t="shared" si="274"/>
        <v>3837215.8171899999</v>
      </c>
      <c r="K37" s="218">
        <f t="shared" si="274"/>
        <v>3837215.8171899999</v>
      </c>
      <c r="L37" s="218">
        <f t="shared" si="274"/>
        <v>3837215.8171899999</v>
      </c>
      <c r="M37" s="218">
        <f t="shared" si="274"/>
        <v>3837215.8171899999</v>
      </c>
      <c r="N37" s="218">
        <f t="shared" si="274"/>
        <v>3837215.8171899999</v>
      </c>
      <c r="O37" s="218">
        <f t="shared" si="274"/>
        <v>3837215.8171899999</v>
      </c>
      <c r="P37" s="218">
        <f t="shared" si="274"/>
        <v>3837215.8171899999</v>
      </c>
      <c r="Q37" s="218">
        <f t="shared" si="274"/>
        <v>3837215.8171899999</v>
      </c>
      <c r="R37" s="218">
        <f t="shared" si="274"/>
        <v>3837215.8171899999</v>
      </c>
      <c r="S37" s="218">
        <f t="shared" si="274"/>
        <v>3837215.8171899999</v>
      </c>
      <c r="T37" s="218">
        <f t="shared" si="274"/>
        <v>3837215.8171899999</v>
      </c>
      <c r="U37" s="218">
        <f t="shared" si="274"/>
        <v>3837215.8171899999</v>
      </c>
      <c r="V37" s="218">
        <f t="shared" si="274"/>
        <v>3837215.8171899999</v>
      </c>
      <c r="W37" s="218">
        <f t="shared" si="274"/>
        <v>3837215.8171899999</v>
      </c>
      <c r="X37" s="218">
        <f t="shared" si="274"/>
        <v>3837215.8171899999</v>
      </c>
      <c r="Y37" s="218">
        <f t="shared" si="274"/>
        <v>3837215.8171899999</v>
      </c>
      <c r="Z37" s="218">
        <f t="shared" si="274"/>
        <v>3837215.8171899999</v>
      </c>
      <c r="AA37" s="218">
        <f t="shared" si="274"/>
        <v>3837215.8171899999</v>
      </c>
      <c r="AB37" s="218">
        <f t="shared" si="274"/>
        <v>3837215.8171899999</v>
      </c>
      <c r="AC37" s="218">
        <f t="shared" si="274"/>
        <v>3837215.8171899999</v>
      </c>
      <c r="AD37" s="218">
        <f t="shared" si="274"/>
        <v>3837215.8171899999</v>
      </c>
      <c r="AE37" s="218">
        <f t="shared" si="274"/>
        <v>3837215.8171899999</v>
      </c>
      <c r="AF37" s="218">
        <f t="shared" si="274"/>
        <v>3837215.8171899999</v>
      </c>
      <c r="AG37" s="218">
        <f t="shared" si="274"/>
        <v>3837215.8171899999</v>
      </c>
      <c r="AH37" s="218">
        <f t="shared" si="274"/>
        <v>3837215.8171899999</v>
      </c>
      <c r="AI37" s="218">
        <f t="shared" si="274"/>
        <v>3837211.0886200001</v>
      </c>
      <c r="AJ37" s="218">
        <f t="shared" si="274"/>
        <v>2062.3374400000007</v>
      </c>
      <c r="AK37" s="218">
        <f t="shared" si="274"/>
        <v>2062.3374400000007</v>
      </c>
      <c r="AL37" s="218">
        <f t="shared" si="274"/>
        <v>2062.3374400000007</v>
      </c>
      <c r="AM37" s="218">
        <f t="shared" si="274"/>
        <v>2062.3374400000007</v>
      </c>
      <c r="AN37" s="218">
        <f t="shared" si="274"/>
        <v>2062.3374400000007</v>
      </c>
      <c r="AO37" s="218">
        <f t="shared" si="274"/>
        <v>2062.3374400000007</v>
      </c>
      <c r="AP37" s="218">
        <f t="shared" si="274"/>
        <v>2062.3374400000007</v>
      </c>
      <c r="AQ37" s="218">
        <f t="shared" si="274"/>
        <v>2062.3374400000007</v>
      </c>
      <c r="AR37" s="218">
        <f t="shared" si="274"/>
        <v>2062.3374400000007</v>
      </c>
      <c r="AS37" s="218">
        <f t="shared" si="274"/>
        <v>2062.3374400000007</v>
      </c>
      <c r="AT37" s="218">
        <f t="shared" si="274"/>
        <v>2062.3374400000007</v>
      </c>
      <c r="AU37" s="218">
        <f t="shared" si="274"/>
        <v>2069.9442700000004</v>
      </c>
      <c r="AV37" s="218">
        <f t="shared" si="274"/>
        <v>2073.0281200000004</v>
      </c>
      <c r="AW37" s="218">
        <f t="shared" si="274"/>
        <v>2072.4113500000003</v>
      </c>
      <c r="AX37" s="218">
        <f t="shared" si="274"/>
        <v>2073.2337100000004</v>
      </c>
      <c r="AY37" s="218">
        <f t="shared" si="274"/>
        <v>2073.2337100000004</v>
      </c>
      <c r="AZ37" s="218">
        <f t="shared" si="274"/>
        <v>2068.9163200000007</v>
      </c>
      <c r="BA37" s="218">
        <f t="shared" si="274"/>
        <v>2068.9163200000007</v>
      </c>
      <c r="BB37" s="218">
        <f t="shared" si="274"/>
        <v>2068.9163200000007</v>
      </c>
      <c r="BC37" s="218">
        <f t="shared" si="274"/>
        <v>2067.6827800000005</v>
      </c>
      <c r="BD37" s="218">
        <f t="shared" si="274"/>
        <v>2069.1219100000008</v>
      </c>
      <c r="BE37" s="218">
        <f t="shared" si="274"/>
        <v>2069.5330900000008</v>
      </c>
      <c r="BF37" s="218">
        <f t="shared" si="274"/>
        <v>2068.9163200000007</v>
      </c>
      <c r="BG37" s="218">
        <f t="shared" si="274"/>
        <v>2069.3275000000003</v>
      </c>
      <c r="BH37" s="218">
        <f t="shared" si="274"/>
        <v>2069.3275000000003</v>
      </c>
      <c r="BI37" s="218">
        <f t="shared" si="274"/>
        <v>2069.3275000000003</v>
      </c>
      <c r="BJ37" s="218">
        <f t="shared" si="274"/>
        <v>2069.1219100000008</v>
      </c>
      <c r="BK37" s="218">
        <f t="shared" si="274"/>
        <v>2069.1219100000008</v>
      </c>
      <c r="BL37" s="218">
        <f t="shared" si="274"/>
        <v>2069.1219100000008</v>
      </c>
      <c r="BM37" s="218">
        <f t="shared" si="274"/>
        <v>2069.1219100000008</v>
      </c>
      <c r="BN37" s="218">
        <f t="shared" si="274"/>
        <v>2069.1219100000008</v>
      </c>
      <c r="BO37" s="218">
        <f t="shared" si="274"/>
        <v>2069.1219100000008</v>
      </c>
      <c r="BP37" s="218">
        <f t="shared" si="274"/>
        <v>2069.1219100000008</v>
      </c>
      <c r="BQ37" s="218">
        <f t="shared" ref="BQ37:EB37" si="275">BQ18+BR7+(BR8*BQ5)</f>
        <v>2069.1219100000008</v>
      </c>
      <c r="BR37" s="218">
        <f t="shared" si="275"/>
        <v>2069.3275000000003</v>
      </c>
      <c r="BS37" s="218">
        <f t="shared" si="275"/>
        <v>2069.3275000000003</v>
      </c>
      <c r="BT37" s="218">
        <f t="shared" si="275"/>
        <v>2069.3275000000003</v>
      </c>
      <c r="BU37" s="218">
        <f t="shared" si="275"/>
        <v>2069.3275000000003</v>
      </c>
      <c r="BV37" s="218">
        <f t="shared" si="275"/>
        <v>2069.3275000000003</v>
      </c>
      <c r="BW37" s="218">
        <f t="shared" si="275"/>
        <v>2069.3275000000003</v>
      </c>
      <c r="BX37" s="218">
        <f t="shared" si="275"/>
        <v>2069.3275000000003</v>
      </c>
      <c r="BY37" s="218">
        <f t="shared" si="275"/>
        <v>2070.7666300000005</v>
      </c>
      <c r="BZ37" s="218">
        <f t="shared" si="275"/>
        <v>2071.1778100000006</v>
      </c>
      <c r="CA37" s="218">
        <f t="shared" si="275"/>
        <v>2071.3834000000006</v>
      </c>
      <c r="CB37" s="218">
        <f t="shared" si="275"/>
        <v>2071.5889900000006</v>
      </c>
      <c r="CC37" s="218">
        <f t="shared" si="275"/>
        <v>2071.5889900000006</v>
      </c>
      <c r="CD37" s="218">
        <f t="shared" si="275"/>
        <v>2071.5889900000006</v>
      </c>
      <c r="CE37" s="218">
        <f t="shared" si="275"/>
        <v>2072.8225300000004</v>
      </c>
      <c r="CF37" s="218">
        <f t="shared" si="275"/>
        <v>2072.8225300000004</v>
      </c>
      <c r="CG37" s="218">
        <f t="shared" si="275"/>
        <v>2072.6169400000008</v>
      </c>
      <c r="CH37" s="218">
        <f t="shared" si="275"/>
        <v>2071.7945800000007</v>
      </c>
      <c r="CI37" s="218">
        <f t="shared" si="275"/>
        <v>2067.6827800000005</v>
      </c>
      <c r="CJ37" s="218">
        <f t="shared" si="275"/>
        <v>2067.6827800000005</v>
      </c>
      <c r="CK37" s="218">
        <f t="shared" si="275"/>
        <v>2067.6827800000005</v>
      </c>
      <c r="CL37" s="218">
        <f t="shared" si="275"/>
        <v>2066.6548300000004</v>
      </c>
      <c r="CM37" s="218">
        <f t="shared" si="275"/>
        <v>2062.5430300000007</v>
      </c>
      <c r="CN37" s="218">
        <f t="shared" si="275"/>
        <v>2083.9243900000006</v>
      </c>
      <c r="CO37" s="218">
        <f>CO18+CP7+(CP8*CO5)</f>
        <v>2083.9243900000006</v>
      </c>
      <c r="CP37" s="218">
        <f t="shared" si="275"/>
        <v>2083.9243900000006</v>
      </c>
      <c r="CQ37" s="218">
        <f t="shared" si="275"/>
        <v>2083.9243900000006</v>
      </c>
      <c r="CR37" s="218">
        <f t="shared" si="275"/>
        <v>2083.9243900000006</v>
      </c>
      <c r="CS37" s="218">
        <f t="shared" si="275"/>
        <v>2083.9243900000006</v>
      </c>
      <c r="CT37" s="218">
        <f t="shared" si="275"/>
        <v>2083.9243900000006</v>
      </c>
      <c r="CU37" s="218">
        <f t="shared" si="275"/>
        <v>2083.9243900000006</v>
      </c>
      <c r="CV37" s="218">
        <f t="shared" si="275"/>
        <v>2083.9243900000006</v>
      </c>
      <c r="CW37" s="218">
        <f t="shared" si="275"/>
        <v>2083.9243900000006</v>
      </c>
      <c r="CX37" s="218">
        <f t="shared" si="275"/>
        <v>2083.9243900000006</v>
      </c>
      <c r="CY37" s="218">
        <f t="shared" si="275"/>
        <v>2083.9243900000006</v>
      </c>
      <c r="CZ37" s="218">
        <f t="shared" si="275"/>
        <v>2083.9243900000006</v>
      </c>
      <c r="DA37" s="218">
        <f t="shared" si="275"/>
        <v>2083.9243900000006</v>
      </c>
      <c r="DB37" s="218">
        <f t="shared" si="275"/>
        <v>2083.9243900000006</v>
      </c>
      <c r="DC37" s="218">
        <f t="shared" si="275"/>
        <v>2083.9243900000006</v>
      </c>
      <c r="DD37" s="218">
        <f t="shared" si="275"/>
        <v>2083.9243900000006</v>
      </c>
      <c r="DE37" s="218">
        <f t="shared" si="275"/>
        <v>2083.9243900000006</v>
      </c>
      <c r="DF37" s="218">
        <f t="shared" si="275"/>
        <v>2083.9243900000006</v>
      </c>
      <c r="DG37" s="218">
        <f t="shared" si="275"/>
        <v>2083.9243900000006</v>
      </c>
      <c r="DH37" s="218">
        <f t="shared" si="275"/>
        <v>2083.9243900000006</v>
      </c>
      <c r="DI37" s="218">
        <f t="shared" si="275"/>
        <v>2062.9542100000008</v>
      </c>
      <c r="DJ37" s="218">
        <f t="shared" si="275"/>
        <v>2062.3374400000007</v>
      </c>
      <c r="DK37" s="218">
        <f t="shared" si="275"/>
        <v>2063.1598000000004</v>
      </c>
      <c r="DL37" s="218">
        <f t="shared" si="275"/>
        <v>2063.1598000000004</v>
      </c>
      <c r="DM37" s="218">
        <f t="shared" si="275"/>
        <v>2063.1598000000004</v>
      </c>
      <c r="DN37" s="218">
        <f>DN18+DO7+(DO8*DN5)</f>
        <v>2063.9821600000005</v>
      </c>
      <c r="DO37" s="218">
        <f t="shared" si="275"/>
        <v>2065.0101100000006</v>
      </c>
      <c r="DP37" s="218">
        <f t="shared" si="275"/>
        <v>128833.09688000001</v>
      </c>
      <c r="DQ37" s="218">
        <f t="shared" si="275"/>
        <v>128834.94719000001</v>
      </c>
      <c r="DR37" s="218">
        <f>DR18+DS7+(DS8*DR5)</f>
        <v>128168.63</v>
      </c>
      <c r="DS37" s="218">
        <f t="shared" si="275"/>
        <v>128168.63</v>
      </c>
      <c r="DT37" s="218">
        <f t="shared" si="275"/>
        <v>128168.63</v>
      </c>
      <c r="DU37" s="218">
        <f t="shared" si="275"/>
        <v>128168.63</v>
      </c>
      <c r="DV37" s="218">
        <f t="shared" si="275"/>
        <v>128168.63</v>
      </c>
      <c r="DW37" s="218">
        <f t="shared" si="275"/>
        <v>128168.63</v>
      </c>
      <c r="DX37" s="218">
        <f t="shared" si="275"/>
        <v>0</v>
      </c>
      <c r="DY37" s="218">
        <f t="shared" si="275"/>
        <v>0</v>
      </c>
      <c r="DZ37" s="218">
        <f t="shared" si="275"/>
        <v>0</v>
      </c>
      <c r="EA37" s="218">
        <f t="shared" si="275"/>
        <v>0</v>
      </c>
      <c r="EB37" s="218">
        <f t="shared" si="275"/>
        <v>0</v>
      </c>
      <c r="EC37" s="218">
        <f t="shared" ref="EC37:GN37" si="276">EC18+ED7+(ED8*EC5)</f>
        <v>0</v>
      </c>
      <c r="ED37" s="218">
        <f t="shared" si="276"/>
        <v>0</v>
      </c>
      <c r="EE37" s="218">
        <f t="shared" si="276"/>
        <v>0</v>
      </c>
      <c r="EF37" s="218">
        <f t="shared" si="276"/>
        <v>0</v>
      </c>
      <c r="EG37" s="218">
        <f t="shared" si="276"/>
        <v>0</v>
      </c>
      <c r="EH37" s="218">
        <f t="shared" si="276"/>
        <v>0</v>
      </c>
      <c r="EI37" s="218">
        <f t="shared" si="276"/>
        <v>0</v>
      </c>
      <c r="EJ37" s="218">
        <f t="shared" si="276"/>
        <v>0</v>
      </c>
      <c r="EK37" s="218">
        <f t="shared" si="276"/>
        <v>0</v>
      </c>
      <c r="EL37" s="218">
        <f t="shared" si="276"/>
        <v>0</v>
      </c>
      <c r="EM37" s="218">
        <f t="shared" si="276"/>
        <v>0</v>
      </c>
      <c r="EN37" s="218">
        <f t="shared" si="276"/>
        <v>0</v>
      </c>
      <c r="EO37" s="218">
        <f t="shared" si="276"/>
        <v>0</v>
      </c>
      <c r="EP37" s="218">
        <f t="shared" si="276"/>
        <v>0</v>
      </c>
      <c r="EQ37" s="218">
        <f t="shared" si="276"/>
        <v>0</v>
      </c>
      <c r="ER37" s="218">
        <f t="shared" si="276"/>
        <v>0</v>
      </c>
      <c r="ES37" s="218">
        <f t="shared" si="276"/>
        <v>0</v>
      </c>
      <c r="ET37" s="218">
        <f t="shared" si="276"/>
        <v>0</v>
      </c>
      <c r="EU37" s="218">
        <f t="shared" si="276"/>
        <v>0</v>
      </c>
      <c r="EV37" s="218">
        <f t="shared" si="276"/>
        <v>0</v>
      </c>
      <c r="EW37" s="218">
        <f t="shared" si="276"/>
        <v>0</v>
      </c>
      <c r="EX37" s="218">
        <f t="shared" si="276"/>
        <v>0</v>
      </c>
      <c r="EY37" s="218">
        <f t="shared" si="276"/>
        <v>0</v>
      </c>
      <c r="EZ37" s="218">
        <f t="shared" si="276"/>
        <v>0</v>
      </c>
      <c r="FA37" s="218">
        <f t="shared" si="276"/>
        <v>0</v>
      </c>
      <c r="FB37" s="218">
        <f t="shared" si="276"/>
        <v>0</v>
      </c>
      <c r="FC37" s="218">
        <f t="shared" si="276"/>
        <v>0</v>
      </c>
      <c r="FD37" s="218">
        <f t="shared" si="276"/>
        <v>0</v>
      </c>
      <c r="FE37" s="218">
        <f t="shared" si="276"/>
        <v>0</v>
      </c>
      <c r="FF37" s="218">
        <f t="shared" si="276"/>
        <v>0</v>
      </c>
      <c r="FG37" s="218">
        <f t="shared" si="276"/>
        <v>0</v>
      </c>
      <c r="FH37" s="218">
        <f t="shared" si="276"/>
        <v>0</v>
      </c>
      <c r="FI37" s="218">
        <f t="shared" si="276"/>
        <v>0</v>
      </c>
      <c r="FJ37" s="218">
        <f t="shared" si="276"/>
        <v>0</v>
      </c>
      <c r="FK37" s="218">
        <f t="shared" si="276"/>
        <v>0</v>
      </c>
      <c r="FL37" s="218">
        <f t="shared" si="276"/>
        <v>0</v>
      </c>
      <c r="FM37" s="218">
        <f t="shared" si="276"/>
        <v>0</v>
      </c>
      <c r="FN37" s="218">
        <f t="shared" si="276"/>
        <v>0</v>
      </c>
      <c r="FO37" s="218">
        <f t="shared" si="276"/>
        <v>0</v>
      </c>
      <c r="FP37" s="218">
        <f t="shared" si="276"/>
        <v>0</v>
      </c>
      <c r="FQ37" s="218">
        <f t="shared" si="276"/>
        <v>0</v>
      </c>
      <c r="FR37" s="218">
        <f t="shared" si="276"/>
        <v>0</v>
      </c>
      <c r="FS37" s="218">
        <f t="shared" si="276"/>
        <v>0</v>
      </c>
      <c r="FT37" s="218">
        <f t="shared" si="276"/>
        <v>0</v>
      </c>
      <c r="FU37" s="218">
        <f t="shared" si="276"/>
        <v>0</v>
      </c>
      <c r="FV37" s="218">
        <f t="shared" si="276"/>
        <v>0</v>
      </c>
      <c r="FW37" s="218">
        <f t="shared" si="276"/>
        <v>0</v>
      </c>
      <c r="FX37" s="218">
        <f t="shared" si="276"/>
        <v>0</v>
      </c>
      <c r="FY37" s="218">
        <f t="shared" si="276"/>
        <v>0</v>
      </c>
      <c r="FZ37" s="218">
        <f t="shared" si="276"/>
        <v>0</v>
      </c>
      <c r="GA37" s="218">
        <f t="shared" si="276"/>
        <v>0</v>
      </c>
      <c r="GB37" s="218">
        <f t="shared" si="276"/>
        <v>0</v>
      </c>
      <c r="GC37" s="218">
        <f t="shared" si="276"/>
        <v>0</v>
      </c>
      <c r="GD37" s="218">
        <f t="shared" si="276"/>
        <v>0</v>
      </c>
      <c r="GE37" s="218">
        <f t="shared" si="276"/>
        <v>0</v>
      </c>
      <c r="GF37" s="218">
        <f t="shared" si="276"/>
        <v>0</v>
      </c>
      <c r="GG37" s="218">
        <f t="shared" si="276"/>
        <v>0</v>
      </c>
      <c r="GH37" s="218">
        <f t="shared" si="276"/>
        <v>0</v>
      </c>
      <c r="GI37" s="218">
        <f t="shared" si="276"/>
        <v>0</v>
      </c>
      <c r="GJ37" s="218">
        <f t="shared" si="276"/>
        <v>0</v>
      </c>
      <c r="GK37" s="218">
        <f t="shared" si="276"/>
        <v>0</v>
      </c>
      <c r="GL37" s="218">
        <f t="shared" si="276"/>
        <v>0</v>
      </c>
      <c r="GM37" s="218">
        <f t="shared" si="276"/>
        <v>0</v>
      </c>
      <c r="GN37" s="218">
        <f t="shared" si="276"/>
        <v>0</v>
      </c>
      <c r="GO37" s="218">
        <f t="shared" ref="GO37:IZ37" si="277">GO18+GP7+(GP8*GO5)</f>
        <v>0</v>
      </c>
      <c r="GP37" s="218">
        <f t="shared" si="277"/>
        <v>0</v>
      </c>
      <c r="GQ37" s="218">
        <f t="shared" si="277"/>
        <v>0</v>
      </c>
      <c r="GR37" s="218">
        <f t="shared" si="277"/>
        <v>0</v>
      </c>
      <c r="GS37" s="218">
        <f t="shared" si="277"/>
        <v>0</v>
      </c>
      <c r="GT37" s="218">
        <f t="shared" si="277"/>
        <v>0</v>
      </c>
      <c r="GU37" s="218">
        <f t="shared" si="277"/>
        <v>0</v>
      </c>
      <c r="GV37" s="218">
        <f t="shared" si="277"/>
        <v>0</v>
      </c>
      <c r="GW37" s="218">
        <f t="shared" si="277"/>
        <v>0</v>
      </c>
      <c r="GX37" s="218">
        <f t="shared" si="277"/>
        <v>0</v>
      </c>
      <c r="GY37" s="218">
        <f t="shared" si="277"/>
        <v>0</v>
      </c>
      <c r="GZ37" s="218">
        <f t="shared" si="277"/>
        <v>0</v>
      </c>
      <c r="HA37" s="218">
        <f t="shared" si="277"/>
        <v>4961258.8345599994</v>
      </c>
      <c r="HB37" s="218">
        <f t="shared" si="277"/>
        <v>0</v>
      </c>
      <c r="HC37" s="218">
        <f t="shared" si="277"/>
        <v>0</v>
      </c>
      <c r="HD37" s="218">
        <f t="shared" si="277"/>
        <v>0</v>
      </c>
      <c r="HE37" s="218">
        <f t="shared" si="277"/>
        <v>0</v>
      </c>
      <c r="HF37" s="218">
        <f t="shared" si="277"/>
        <v>0</v>
      </c>
      <c r="HG37" s="218">
        <f t="shared" si="277"/>
        <v>0</v>
      </c>
      <c r="HH37" s="218">
        <f t="shared" si="277"/>
        <v>0</v>
      </c>
      <c r="HI37" s="218">
        <f t="shared" si="277"/>
        <v>0</v>
      </c>
      <c r="HJ37" s="218">
        <f t="shared" si="277"/>
        <v>0</v>
      </c>
      <c r="HK37" s="218">
        <f t="shared" si="277"/>
        <v>0</v>
      </c>
      <c r="HL37" s="218">
        <f t="shared" si="277"/>
        <v>0</v>
      </c>
      <c r="HM37" s="218">
        <f t="shared" si="277"/>
        <v>0</v>
      </c>
      <c r="HN37" s="218">
        <f t="shared" si="277"/>
        <v>0</v>
      </c>
      <c r="HO37" s="218">
        <f t="shared" si="277"/>
        <v>0</v>
      </c>
      <c r="HP37" s="218">
        <f t="shared" si="277"/>
        <v>0</v>
      </c>
      <c r="HQ37" s="218">
        <f t="shared" si="277"/>
        <v>0</v>
      </c>
      <c r="HR37" s="218">
        <f t="shared" si="277"/>
        <v>0</v>
      </c>
      <c r="HS37" s="218">
        <f t="shared" si="277"/>
        <v>0</v>
      </c>
      <c r="HT37" s="218">
        <f t="shared" si="277"/>
        <v>0</v>
      </c>
      <c r="HU37" s="218">
        <f t="shared" si="277"/>
        <v>0</v>
      </c>
      <c r="HV37" s="218">
        <f t="shared" si="277"/>
        <v>0</v>
      </c>
      <c r="HW37" s="218">
        <f t="shared" si="277"/>
        <v>0</v>
      </c>
      <c r="HX37" s="218">
        <f t="shared" si="277"/>
        <v>0</v>
      </c>
      <c r="HY37" s="218">
        <f t="shared" si="277"/>
        <v>0</v>
      </c>
      <c r="HZ37" s="218">
        <f t="shared" si="277"/>
        <v>0</v>
      </c>
      <c r="IA37" s="218">
        <f t="shared" si="277"/>
        <v>0</v>
      </c>
      <c r="IB37" s="218">
        <f t="shared" si="277"/>
        <v>0</v>
      </c>
      <c r="IC37" s="218">
        <f t="shared" si="277"/>
        <v>0</v>
      </c>
      <c r="ID37" s="218">
        <f t="shared" si="277"/>
        <v>0</v>
      </c>
      <c r="IE37" s="218">
        <f t="shared" si="277"/>
        <v>0</v>
      </c>
      <c r="IF37" s="218">
        <f t="shared" si="277"/>
        <v>0</v>
      </c>
      <c r="IG37" s="218">
        <f t="shared" si="277"/>
        <v>0</v>
      </c>
      <c r="IH37" s="218">
        <f t="shared" si="277"/>
        <v>0</v>
      </c>
      <c r="II37" s="218">
        <f t="shared" si="277"/>
        <v>0</v>
      </c>
      <c r="IJ37" s="218">
        <f t="shared" si="277"/>
        <v>0</v>
      </c>
      <c r="IK37" s="218">
        <f t="shared" si="277"/>
        <v>0</v>
      </c>
      <c r="IL37" s="218">
        <f t="shared" si="277"/>
        <v>0</v>
      </c>
      <c r="IM37" s="218">
        <f t="shared" si="277"/>
        <v>0</v>
      </c>
      <c r="IN37" s="218">
        <f t="shared" si="277"/>
        <v>0</v>
      </c>
      <c r="IO37" s="218">
        <f t="shared" si="277"/>
        <v>0</v>
      </c>
      <c r="IP37" s="218">
        <f t="shared" si="277"/>
        <v>0</v>
      </c>
      <c r="IQ37" s="218">
        <f t="shared" si="277"/>
        <v>0</v>
      </c>
      <c r="IR37" s="218">
        <f t="shared" si="277"/>
        <v>0</v>
      </c>
      <c r="IS37" s="218">
        <f t="shared" si="277"/>
        <v>0</v>
      </c>
      <c r="IT37" s="218">
        <f t="shared" si="277"/>
        <v>0</v>
      </c>
      <c r="IU37" s="218">
        <f t="shared" si="277"/>
        <v>0</v>
      </c>
      <c r="IV37" s="218">
        <f t="shared" si="277"/>
        <v>0</v>
      </c>
      <c r="IW37" s="218">
        <f t="shared" si="277"/>
        <v>0</v>
      </c>
      <c r="IX37" s="218">
        <f t="shared" si="277"/>
        <v>0</v>
      </c>
      <c r="IY37" s="218">
        <f t="shared" si="277"/>
        <v>0</v>
      </c>
      <c r="IZ37" s="218">
        <f t="shared" si="277"/>
        <v>0</v>
      </c>
      <c r="JA37" s="218">
        <f t="shared" ref="JA37:LL37" si="278">JA18+JB7+(JB8*JA5)</f>
        <v>0</v>
      </c>
      <c r="JB37" s="218">
        <f t="shared" si="278"/>
        <v>0</v>
      </c>
      <c r="JC37" s="218">
        <f t="shared" si="278"/>
        <v>0</v>
      </c>
      <c r="JD37" s="218">
        <f t="shared" si="278"/>
        <v>0</v>
      </c>
      <c r="JE37" s="218">
        <f t="shared" si="278"/>
        <v>0</v>
      </c>
      <c r="JF37" s="218">
        <f t="shared" si="278"/>
        <v>0</v>
      </c>
      <c r="JG37" s="218">
        <f t="shared" si="278"/>
        <v>0</v>
      </c>
      <c r="JH37" s="218">
        <f t="shared" si="278"/>
        <v>0</v>
      </c>
      <c r="JI37" s="218">
        <f t="shared" si="278"/>
        <v>0</v>
      </c>
      <c r="JJ37" s="218">
        <f t="shared" si="278"/>
        <v>0</v>
      </c>
      <c r="JK37" s="218">
        <f t="shared" si="278"/>
        <v>0</v>
      </c>
      <c r="JL37" s="218">
        <f t="shared" si="278"/>
        <v>0</v>
      </c>
      <c r="JM37" s="218">
        <f t="shared" si="278"/>
        <v>0</v>
      </c>
      <c r="JN37" s="218">
        <f t="shared" si="278"/>
        <v>0</v>
      </c>
      <c r="JO37" s="218">
        <f t="shared" si="278"/>
        <v>0</v>
      </c>
      <c r="JP37" s="218">
        <f t="shared" si="278"/>
        <v>0</v>
      </c>
      <c r="JQ37" s="218">
        <f t="shared" si="278"/>
        <v>0</v>
      </c>
      <c r="JR37" s="218">
        <f t="shared" si="278"/>
        <v>0</v>
      </c>
      <c r="JS37" s="218">
        <f t="shared" si="278"/>
        <v>0</v>
      </c>
      <c r="JT37" s="218">
        <f t="shared" si="278"/>
        <v>0</v>
      </c>
      <c r="JU37" s="218">
        <f t="shared" si="278"/>
        <v>0</v>
      </c>
      <c r="JV37" s="218">
        <f t="shared" si="278"/>
        <v>0</v>
      </c>
      <c r="JW37" s="218">
        <f t="shared" si="278"/>
        <v>0</v>
      </c>
      <c r="JX37" s="218">
        <f t="shared" si="278"/>
        <v>0</v>
      </c>
      <c r="JY37" s="218">
        <f t="shared" si="278"/>
        <v>0</v>
      </c>
      <c r="JZ37" s="218">
        <f t="shared" si="278"/>
        <v>0</v>
      </c>
      <c r="KA37" s="218">
        <f t="shared" si="278"/>
        <v>0</v>
      </c>
      <c r="KB37" s="218">
        <f t="shared" si="278"/>
        <v>0</v>
      </c>
      <c r="KC37" s="218">
        <f t="shared" si="278"/>
        <v>0</v>
      </c>
      <c r="KD37" s="218">
        <f t="shared" si="278"/>
        <v>0</v>
      </c>
      <c r="KE37" s="218">
        <f t="shared" si="278"/>
        <v>0</v>
      </c>
      <c r="KF37" s="218">
        <f t="shared" si="278"/>
        <v>0</v>
      </c>
      <c r="KG37" s="218">
        <f t="shared" si="278"/>
        <v>0</v>
      </c>
      <c r="KH37" s="218">
        <f t="shared" si="278"/>
        <v>0</v>
      </c>
      <c r="KI37" s="218">
        <f t="shared" si="278"/>
        <v>0</v>
      </c>
      <c r="KJ37" s="218">
        <f t="shared" si="278"/>
        <v>0</v>
      </c>
      <c r="KK37" s="218">
        <f t="shared" si="278"/>
        <v>0</v>
      </c>
      <c r="KL37" s="218">
        <f t="shared" si="278"/>
        <v>0</v>
      </c>
      <c r="KM37" s="218">
        <f t="shared" si="278"/>
        <v>0</v>
      </c>
      <c r="KN37" s="218">
        <f t="shared" si="278"/>
        <v>0</v>
      </c>
      <c r="KO37" s="218">
        <f t="shared" si="278"/>
        <v>0</v>
      </c>
      <c r="KP37" s="218">
        <f t="shared" si="278"/>
        <v>0</v>
      </c>
      <c r="KQ37" s="218">
        <f t="shared" si="278"/>
        <v>0</v>
      </c>
      <c r="KR37" s="218">
        <f t="shared" si="278"/>
        <v>0</v>
      </c>
      <c r="KS37" s="218">
        <f t="shared" si="278"/>
        <v>0</v>
      </c>
      <c r="KT37" s="218">
        <f t="shared" si="278"/>
        <v>0</v>
      </c>
      <c r="KU37" s="218">
        <f t="shared" si="278"/>
        <v>0</v>
      </c>
      <c r="KV37" s="218">
        <f t="shared" si="278"/>
        <v>0</v>
      </c>
      <c r="KW37" s="218">
        <f t="shared" si="278"/>
        <v>0</v>
      </c>
      <c r="KX37" s="218">
        <f t="shared" si="278"/>
        <v>0</v>
      </c>
      <c r="KY37" s="218">
        <f t="shared" si="278"/>
        <v>0</v>
      </c>
      <c r="KZ37" s="218">
        <f t="shared" si="278"/>
        <v>0</v>
      </c>
      <c r="LA37" s="218">
        <f t="shared" si="278"/>
        <v>0</v>
      </c>
      <c r="LB37" s="218">
        <f t="shared" si="278"/>
        <v>0</v>
      </c>
      <c r="LC37" s="218">
        <f t="shared" si="278"/>
        <v>0</v>
      </c>
      <c r="LD37" s="218">
        <f t="shared" si="278"/>
        <v>0</v>
      </c>
      <c r="LE37" s="218">
        <f t="shared" si="278"/>
        <v>0</v>
      </c>
      <c r="LF37" s="218">
        <f t="shared" si="278"/>
        <v>0</v>
      </c>
      <c r="LG37" s="218">
        <f t="shared" si="278"/>
        <v>0</v>
      </c>
      <c r="LH37" s="218">
        <f t="shared" si="278"/>
        <v>0</v>
      </c>
      <c r="LI37" s="218">
        <f t="shared" si="278"/>
        <v>0</v>
      </c>
      <c r="LJ37" s="218">
        <f t="shared" si="278"/>
        <v>0</v>
      </c>
      <c r="LK37" s="218">
        <f t="shared" si="278"/>
        <v>0</v>
      </c>
      <c r="LL37" s="218">
        <f t="shared" si="278"/>
        <v>0</v>
      </c>
      <c r="LM37" s="218">
        <f t="shared" ref="LM37:NF37" si="279">LM18+LN7+(LN8*LM5)</f>
        <v>0</v>
      </c>
      <c r="LN37" s="218">
        <f t="shared" si="279"/>
        <v>0</v>
      </c>
      <c r="LO37" s="218">
        <f t="shared" si="279"/>
        <v>0</v>
      </c>
      <c r="LP37" s="218">
        <f t="shared" si="279"/>
        <v>0</v>
      </c>
      <c r="LQ37" s="218">
        <f t="shared" si="279"/>
        <v>0</v>
      </c>
      <c r="LR37" s="218">
        <f t="shared" si="279"/>
        <v>0</v>
      </c>
      <c r="LS37" s="218">
        <f t="shared" si="279"/>
        <v>0</v>
      </c>
      <c r="LT37" s="218">
        <f t="shared" si="279"/>
        <v>0</v>
      </c>
      <c r="LU37" s="218">
        <f t="shared" si="279"/>
        <v>0</v>
      </c>
      <c r="LV37" s="218">
        <f t="shared" si="279"/>
        <v>0</v>
      </c>
      <c r="LW37" s="218">
        <f t="shared" si="279"/>
        <v>0</v>
      </c>
      <c r="LX37" s="218">
        <f t="shared" si="279"/>
        <v>0</v>
      </c>
      <c r="LY37" s="218">
        <f t="shared" si="279"/>
        <v>0</v>
      </c>
      <c r="LZ37" s="218">
        <f t="shared" si="279"/>
        <v>0</v>
      </c>
      <c r="MA37" s="218">
        <f t="shared" si="279"/>
        <v>0</v>
      </c>
      <c r="MB37" s="218">
        <f t="shared" si="279"/>
        <v>0</v>
      </c>
      <c r="MC37" s="218">
        <f t="shared" si="279"/>
        <v>0</v>
      </c>
      <c r="MD37" s="218">
        <f t="shared" si="279"/>
        <v>0</v>
      </c>
      <c r="ME37" s="218">
        <f t="shared" si="279"/>
        <v>0</v>
      </c>
      <c r="MF37" s="218">
        <f t="shared" si="279"/>
        <v>0</v>
      </c>
      <c r="MG37" s="218">
        <f t="shared" si="279"/>
        <v>0</v>
      </c>
      <c r="MH37" s="218">
        <f t="shared" si="279"/>
        <v>0</v>
      </c>
      <c r="MI37" s="218">
        <f t="shared" si="279"/>
        <v>0</v>
      </c>
      <c r="MJ37" s="218">
        <f t="shared" si="279"/>
        <v>0</v>
      </c>
      <c r="MK37" s="218">
        <f t="shared" si="279"/>
        <v>0</v>
      </c>
      <c r="ML37" s="218">
        <f t="shared" si="279"/>
        <v>0</v>
      </c>
      <c r="MM37" s="218">
        <f t="shared" si="279"/>
        <v>0</v>
      </c>
      <c r="MN37" s="218">
        <f t="shared" si="279"/>
        <v>0</v>
      </c>
      <c r="MO37" s="218">
        <f t="shared" si="279"/>
        <v>0</v>
      </c>
      <c r="MP37" s="218">
        <f t="shared" si="279"/>
        <v>0</v>
      </c>
      <c r="MQ37" s="218">
        <f t="shared" si="279"/>
        <v>0</v>
      </c>
      <c r="MR37" s="218">
        <f t="shared" si="279"/>
        <v>0</v>
      </c>
      <c r="MS37" s="218">
        <f t="shared" si="279"/>
        <v>0</v>
      </c>
      <c r="MT37" s="218">
        <f t="shared" si="279"/>
        <v>0</v>
      </c>
      <c r="MU37" s="218">
        <f t="shared" si="279"/>
        <v>0</v>
      </c>
      <c r="MV37" s="218">
        <f t="shared" si="279"/>
        <v>0</v>
      </c>
      <c r="MW37" s="218">
        <f t="shared" si="279"/>
        <v>0</v>
      </c>
      <c r="MX37" s="218">
        <f t="shared" si="279"/>
        <v>0</v>
      </c>
      <c r="MY37" s="218">
        <f t="shared" si="279"/>
        <v>0</v>
      </c>
      <c r="MZ37" s="218">
        <f t="shared" si="279"/>
        <v>0</v>
      </c>
      <c r="NA37" s="218">
        <f t="shared" si="279"/>
        <v>0</v>
      </c>
      <c r="NB37" s="218">
        <f t="shared" si="279"/>
        <v>0</v>
      </c>
      <c r="NC37" s="218">
        <f t="shared" si="279"/>
        <v>0</v>
      </c>
      <c r="ND37" s="218">
        <f t="shared" si="279"/>
        <v>0</v>
      </c>
      <c r="NE37" s="218">
        <f t="shared" si="279"/>
        <v>0</v>
      </c>
      <c r="NF37" s="218">
        <f t="shared" si="279"/>
        <v>0</v>
      </c>
    </row>
    <row r="38" spans="1:370">
      <c r="A38" s="216"/>
      <c r="B38" s="216"/>
      <c r="C38" s="216" t="s">
        <v>482</v>
      </c>
      <c r="D38" s="217" t="s">
        <v>53</v>
      </c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8"/>
      <c r="V38" s="218"/>
      <c r="W38" s="218"/>
      <c r="X38" s="218"/>
      <c r="Y38" s="218"/>
      <c r="Z38" s="218"/>
      <c r="AA38" s="218"/>
      <c r="AB38" s="218"/>
      <c r="AC38" s="218"/>
      <c r="AD38" s="218"/>
      <c r="AE38" s="218"/>
      <c r="AF38" s="218"/>
      <c r="AG38" s="218"/>
      <c r="AH38" s="218"/>
      <c r="AI38" s="218"/>
      <c r="AJ38" s="218"/>
      <c r="AK38" s="218"/>
      <c r="AL38" s="218"/>
      <c r="AM38" s="218"/>
      <c r="AN38" s="218"/>
      <c r="AO38" s="218"/>
      <c r="AP38" s="218"/>
      <c r="AQ38" s="218"/>
      <c r="AR38" s="218"/>
      <c r="AS38" s="218"/>
      <c r="AT38" s="218"/>
      <c r="AU38" s="218"/>
      <c r="AV38" s="218"/>
      <c r="AW38" s="218"/>
      <c r="AX38" s="218"/>
      <c r="AY38" s="218"/>
      <c r="AZ38" s="218"/>
      <c r="BA38" s="218"/>
      <c r="BB38" s="218"/>
      <c r="BC38" s="218"/>
      <c r="BD38" s="218"/>
      <c r="BE38" s="218"/>
      <c r="BF38" s="218"/>
      <c r="BG38" s="218"/>
      <c r="BH38" s="218"/>
      <c r="BI38" s="218"/>
      <c r="BJ38" s="218"/>
      <c r="BK38" s="218"/>
      <c r="BL38" s="218"/>
      <c r="BM38" s="218"/>
      <c r="BN38" s="218"/>
      <c r="BO38" s="218"/>
      <c r="BP38" s="218"/>
      <c r="BQ38" s="218"/>
      <c r="BR38" s="218"/>
      <c r="BS38" s="218"/>
      <c r="BT38" s="218"/>
      <c r="BU38" s="218"/>
      <c r="BV38" s="218"/>
      <c r="BW38" s="218"/>
      <c r="BX38" s="218"/>
      <c r="BY38" s="218"/>
      <c r="BZ38" s="218"/>
      <c r="CA38" s="218"/>
      <c r="CB38" s="218"/>
      <c r="CC38" s="218"/>
      <c r="CD38" s="218"/>
      <c r="CE38" s="218"/>
      <c r="CF38" s="218"/>
      <c r="CG38" s="218"/>
      <c r="CH38" s="218"/>
      <c r="CI38" s="218"/>
      <c r="CJ38" s="218"/>
      <c r="CK38" s="218"/>
      <c r="CL38" s="218"/>
      <c r="CM38" s="218"/>
      <c r="CN38" s="218"/>
      <c r="CO38" s="218"/>
      <c r="CP38" s="218"/>
      <c r="CQ38" s="218"/>
      <c r="CR38" s="218"/>
      <c r="CS38" s="218">
        <f>+CS9+CS19</f>
        <v>0</v>
      </c>
      <c r="CT38" s="218">
        <f t="shared" ref="CT38:FE38" si="280">+CT9+CT19</f>
        <v>0</v>
      </c>
      <c r="CU38" s="218">
        <f t="shared" si="280"/>
        <v>0</v>
      </c>
      <c r="CV38" s="218">
        <f t="shared" si="280"/>
        <v>0</v>
      </c>
      <c r="CW38" s="218">
        <f t="shared" si="280"/>
        <v>0</v>
      </c>
      <c r="CX38" s="218">
        <f t="shared" si="280"/>
        <v>0</v>
      </c>
      <c r="CY38" s="218">
        <f t="shared" si="280"/>
        <v>0</v>
      </c>
      <c r="CZ38" s="218">
        <f t="shared" si="280"/>
        <v>0</v>
      </c>
      <c r="DA38" s="218">
        <f t="shared" si="280"/>
        <v>0</v>
      </c>
      <c r="DB38" s="218">
        <f t="shared" si="280"/>
        <v>0</v>
      </c>
      <c r="DC38" s="218">
        <f t="shared" si="280"/>
        <v>0</v>
      </c>
      <c r="DD38" s="218">
        <f t="shared" si="280"/>
        <v>0</v>
      </c>
      <c r="DE38" s="218">
        <f t="shared" si="280"/>
        <v>0</v>
      </c>
      <c r="DF38" s="218">
        <f t="shared" si="280"/>
        <v>0</v>
      </c>
      <c r="DG38" s="218">
        <f t="shared" si="280"/>
        <v>0</v>
      </c>
      <c r="DH38" s="218">
        <f t="shared" si="280"/>
        <v>0</v>
      </c>
      <c r="DI38" s="218">
        <f t="shared" si="280"/>
        <v>0</v>
      </c>
      <c r="DJ38" s="218">
        <f t="shared" si="280"/>
        <v>0</v>
      </c>
      <c r="DK38" s="218">
        <f t="shared" si="280"/>
        <v>0</v>
      </c>
      <c r="DL38" s="218">
        <f t="shared" si="280"/>
        <v>0</v>
      </c>
      <c r="DM38" s="218">
        <f t="shared" si="280"/>
        <v>0</v>
      </c>
      <c r="DN38" s="218">
        <f t="shared" si="280"/>
        <v>0</v>
      </c>
      <c r="DO38" s="218">
        <f t="shared" si="280"/>
        <v>0</v>
      </c>
      <c r="DP38" s="218">
        <f t="shared" si="280"/>
        <v>0</v>
      </c>
      <c r="DQ38" s="218">
        <f t="shared" si="280"/>
        <v>0</v>
      </c>
      <c r="DR38" s="218">
        <f t="shared" si="280"/>
        <v>0</v>
      </c>
      <c r="DS38" s="218">
        <f t="shared" si="280"/>
        <v>0</v>
      </c>
      <c r="DT38" s="218">
        <f t="shared" si="280"/>
        <v>0</v>
      </c>
      <c r="DU38" s="218">
        <f t="shared" si="280"/>
        <v>0</v>
      </c>
      <c r="DV38" s="218">
        <f t="shared" si="280"/>
        <v>0</v>
      </c>
      <c r="DW38" s="218">
        <f t="shared" si="280"/>
        <v>0</v>
      </c>
      <c r="DX38" s="218">
        <f t="shared" si="280"/>
        <v>0</v>
      </c>
      <c r="DY38" s="218">
        <f t="shared" si="280"/>
        <v>0</v>
      </c>
      <c r="DZ38" s="218">
        <f t="shared" si="280"/>
        <v>0</v>
      </c>
      <c r="EA38" s="218">
        <f t="shared" si="280"/>
        <v>0</v>
      </c>
      <c r="EB38" s="218">
        <f t="shared" si="280"/>
        <v>0</v>
      </c>
      <c r="EC38" s="218">
        <f t="shared" si="280"/>
        <v>0</v>
      </c>
      <c r="ED38" s="218">
        <f t="shared" si="280"/>
        <v>0</v>
      </c>
      <c r="EE38" s="218">
        <f t="shared" si="280"/>
        <v>0</v>
      </c>
      <c r="EF38" s="218">
        <f t="shared" si="280"/>
        <v>0</v>
      </c>
      <c r="EG38" s="218">
        <f t="shared" si="280"/>
        <v>0</v>
      </c>
      <c r="EH38" s="218">
        <f t="shared" si="280"/>
        <v>0</v>
      </c>
      <c r="EI38" s="218">
        <f t="shared" si="280"/>
        <v>0</v>
      </c>
      <c r="EJ38" s="218">
        <f t="shared" si="280"/>
        <v>0</v>
      </c>
      <c r="EK38" s="218">
        <f t="shared" si="280"/>
        <v>0</v>
      </c>
      <c r="EL38" s="218">
        <f t="shared" si="280"/>
        <v>0</v>
      </c>
      <c r="EM38" s="218">
        <f t="shared" si="280"/>
        <v>0</v>
      </c>
      <c r="EN38" s="218">
        <f t="shared" si="280"/>
        <v>0</v>
      </c>
      <c r="EO38" s="218">
        <f t="shared" si="280"/>
        <v>0</v>
      </c>
      <c r="EP38" s="218">
        <f t="shared" si="280"/>
        <v>0</v>
      </c>
      <c r="EQ38" s="218">
        <f t="shared" si="280"/>
        <v>0</v>
      </c>
      <c r="ER38" s="218">
        <f t="shared" si="280"/>
        <v>0</v>
      </c>
      <c r="ES38" s="218">
        <f t="shared" si="280"/>
        <v>0</v>
      </c>
      <c r="ET38" s="218">
        <f t="shared" si="280"/>
        <v>0</v>
      </c>
      <c r="EU38" s="218">
        <f t="shared" si="280"/>
        <v>0</v>
      </c>
      <c r="EV38" s="218">
        <f t="shared" si="280"/>
        <v>0</v>
      </c>
      <c r="EW38" s="218">
        <f t="shared" si="280"/>
        <v>0</v>
      </c>
      <c r="EX38" s="218">
        <f t="shared" si="280"/>
        <v>0</v>
      </c>
      <c r="EY38" s="218">
        <f t="shared" si="280"/>
        <v>0</v>
      </c>
      <c r="EZ38" s="218">
        <f t="shared" si="280"/>
        <v>0</v>
      </c>
      <c r="FA38" s="218">
        <f t="shared" si="280"/>
        <v>0</v>
      </c>
      <c r="FB38" s="218">
        <f t="shared" si="280"/>
        <v>0</v>
      </c>
      <c r="FC38" s="218">
        <f t="shared" si="280"/>
        <v>0</v>
      </c>
      <c r="FD38" s="218">
        <f t="shared" si="280"/>
        <v>0</v>
      </c>
      <c r="FE38" s="218">
        <f t="shared" si="280"/>
        <v>0</v>
      </c>
      <c r="FF38" s="218">
        <f t="shared" ref="FF38:HQ38" si="281">+FF9+FF19</f>
        <v>0</v>
      </c>
      <c r="FG38" s="218">
        <f t="shared" si="281"/>
        <v>0</v>
      </c>
      <c r="FH38" s="218">
        <f t="shared" si="281"/>
        <v>0</v>
      </c>
      <c r="FI38" s="218">
        <f t="shared" si="281"/>
        <v>0</v>
      </c>
      <c r="FJ38" s="218">
        <f t="shared" si="281"/>
        <v>0</v>
      </c>
      <c r="FK38" s="218">
        <f t="shared" si="281"/>
        <v>0</v>
      </c>
      <c r="FL38" s="218">
        <f t="shared" si="281"/>
        <v>0</v>
      </c>
      <c r="FM38" s="218">
        <f t="shared" si="281"/>
        <v>0</v>
      </c>
      <c r="FN38" s="218">
        <f t="shared" si="281"/>
        <v>0</v>
      </c>
      <c r="FO38" s="218">
        <f t="shared" si="281"/>
        <v>0</v>
      </c>
      <c r="FP38" s="218">
        <f t="shared" si="281"/>
        <v>0</v>
      </c>
      <c r="FQ38" s="218">
        <f t="shared" si="281"/>
        <v>0</v>
      </c>
      <c r="FR38" s="218">
        <f t="shared" si="281"/>
        <v>0</v>
      </c>
      <c r="FS38" s="218">
        <f t="shared" si="281"/>
        <v>0</v>
      </c>
      <c r="FT38" s="218">
        <f t="shared" si="281"/>
        <v>0</v>
      </c>
      <c r="FU38" s="218">
        <f t="shared" si="281"/>
        <v>0</v>
      </c>
      <c r="FV38" s="218">
        <f t="shared" si="281"/>
        <v>0</v>
      </c>
      <c r="FW38" s="218">
        <f t="shared" si="281"/>
        <v>0</v>
      </c>
      <c r="FX38" s="218">
        <f t="shared" si="281"/>
        <v>0</v>
      </c>
      <c r="FY38" s="218">
        <f t="shared" si="281"/>
        <v>0</v>
      </c>
      <c r="FZ38" s="218">
        <f t="shared" si="281"/>
        <v>0</v>
      </c>
      <c r="GA38" s="218">
        <f t="shared" si="281"/>
        <v>0</v>
      </c>
      <c r="GB38" s="218">
        <f t="shared" si="281"/>
        <v>0</v>
      </c>
      <c r="GC38" s="218">
        <f t="shared" si="281"/>
        <v>0</v>
      </c>
      <c r="GD38" s="218">
        <f t="shared" si="281"/>
        <v>0</v>
      </c>
      <c r="GE38" s="218">
        <f t="shared" si="281"/>
        <v>0</v>
      </c>
      <c r="GF38" s="218">
        <f t="shared" si="281"/>
        <v>0</v>
      </c>
      <c r="GG38" s="218">
        <f t="shared" si="281"/>
        <v>0</v>
      </c>
      <c r="GH38" s="218">
        <f t="shared" si="281"/>
        <v>0</v>
      </c>
      <c r="GI38" s="218">
        <f t="shared" si="281"/>
        <v>0</v>
      </c>
      <c r="GJ38" s="218">
        <f t="shared" si="281"/>
        <v>0</v>
      </c>
      <c r="GK38" s="218">
        <f t="shared" si="281"/>
        <v>0</v>
      </c>
      <c r="GL38" s="218">
        <f t="shared" si="281"/>
        <v>0</v>
      </c>
      <c r="GM38" s="218">
        <f t="shared" si="281"/>
        <v>0</v>
      </c>
      <c r="GN38" s="218">
        <f t="shared" si="281"/>
        <v>0</v>
      </c>
      <c r="GO38" s="218">
        <f t="shared" si="281"/>
        <v>0</v>
      </c>
      <c r="GP38" s="218">
        <f t="shared" si="281"/>
        <v>0</v>
      </c>
      <c r="GQ38" s="218">
        <f t="shared" si="281"/>
        <v>0</v>
      </c>
      <c r="GR38" s="218">
        <f t="shared" si="281"/>
        <v>0</v>
      </c>
      <c r="GS38" s="218">
        <f t="shared" si="281"/>
        <v>0</v>
      </c>
      <c r="GT38" s="218">
        <f t="shared" si="281"/>
        <v>0</v>
      </c>
      <c r="GU38" s="218">
        <f t="shared" si="281"/>
        <v>0</v>
      </c>
      <c r="GV38" s="218">
        <f t="shared" si="281"/>
        <v>0</v>
      </c>
      <c r="GW38" s="218">
        <f t="shared" si="281"/>
        <v>0</v>
      </c>
      <c r="GX38" s="218">
        <f t="shared" si="281"/>
        <v>0</v>
      </c>
      <c r="GY38" s="218">
        <f t="shared" si="281"/>
        <v>0</v>
      </c>
      <c r="GZ38" s="218">
        <f t="shared" si="281"/>
        <v>0</v>
      </c>
      <c r="HA38" s="218">
        <f t="shared" si="281"/>
        <v>0</v>
      </c>
      <c r="HB38" s="218">
        <f t="shared" si="281"/>
        <v>4860025.1100000003</v>
      </c>
      <c r="HC38" s="218">
        <f t="shared" si="281"/>
        <v>0</v>
      </c>
      <c r="HD38" s="218">
        <f t="shared" si="281"/>
        <v>0</v>
      </c>
      <c r="HE38" s="218">
        <f t="shared" si="281"/>
        <v>0</v>
      </c>
      <c r="HF38" s="218">
        <f t="shared" si="281"/>
        <v>0</v>
      </c>
      <c r="HG38" s="218">
        <f t="shared" si="281"/>
        <v>0</v>
      </c>
      <c r="HH38" s="218">
        <f t="shared" si="281"/>
        <v>0</v>
      </c>
      <c r="HI38" s="218">
        <f t="shared" si="281"/>
        <v>0</v>
      </c>
      <c r="HJ38" s="218">
        <f t="shared" si="281"/>
        <v>0</v>
      </c>
      <c r="HK38" s="218">
        <f t="shared" si="281"/>
        <v>0</v>
      </c>
      <c r="HL38" s="218">
        <f t="shared" si="281"/>
        <v>0</v>
      </c>
      <c r="HM38" s="218">
        <f t="shared" si="281"/>
        <v>0</v>
      </c>
      <c r="HN38" s="218">
        <f t="shared" si="281"/>
        <v>0</v>
      </c>
      <c r="HO38" s="218">
        <f t="shared" si="281"/>
        <v>0</v>
      </c>
      <c r="HP38" s="218">
        <f t="shared" si="281"/>
        <v>0</v>
      </c>
      <c r="HQ38" s="218">
        <f t="shared" si="281"/>
        <v>0</v>
      </c>
      <c r="HR38" s="218">
        <f t="shared" ref="HR38:KC38" si="282">+HR9+HR19</f>
        <v>0</v>
      </c>
      <c r="HS38" s="218">
        <f t="shared" si="282"/>
        <v>0</v>
      </c>
      <c r="HT38" s="218">
        <f t="shared" si="282"/>
        <v>0</v>
      </c>
      <c r="HU38" s="218">
        <f t="shared" si="282"/>
        <v>0</v>
      </c>
      <c r="HV38" s="218">
        <f t="shared" si="282"/>
        <v>0</v>
      </c>
      <c r="HW38" s="218">
        <f t="shared" si="282"/>
        <v>0</v>
      </c>
      <c r="HX38" s="218">
        <f t="shared" si="282"/>
        <v>0</v>
      </c>
      <c r="HY38" s="218">
        <f t="shared" si="282"/>
        <v>0</v>
      </c>
      <c r="HZ38" s="218">
        <f t="shared" si="282"/>
        <v>0</v>
      </c>
      <c r="IA38" s="218">
        <f t="shared" si="282"/>
        <v>0</v>
      </c>
      <c r="IB38" s="218">
        <f t="shared" si="282"/>
        <v>0</v>
      </c>
      <c r="IC38" s="218">
        <f t="shared" si="282"/>
        <v>0</v>
      </c>
      <c r="ID38" s="218">
        <f t="shared" si="282"/>
        <v>0</v>
      </c>
      <c r="IE38" s="218">
        <f t="shared" si="282"/>
        <v>0</v>
      </c>
      <c r="IF38" s="218">
        <f t="shared" si="282"/>
        <v>0</v>
      </c>
      <c r="IG38" s="218">
        <f t="shared" si="282"/>
        <v>0</v>
      </c>
      <c r="IH38" s="218">
        <f t="shared" si="282"/>
        <v>0</v>
      </c>
      <c r="II38" s="218">
        <f t="shared" si="282"/>
        <v>0</v>
      </c>
      <c r="IJ38" s="218">
        <f t="shared" si="282"/>
        <v>0</v>
      </c>
      <c r="IK38" s="218">
        <f t="shared" si="282"/>
        <v>0</v>
      </c>
      <c r="IL38" s="218">
        <f t="shared" si="282"/>
        <v>0</v>
      </c>
      <c r="IM38" s="218">
        <f t="shared" si="282"/>
        <v>0</v>
      </c>
      <c r="IN38" s="218">
        <f t="shared" si="282"/>
        <v>0</v>
      </c>
      <c r="IO38" s="218">
        <f t="shared" si="282"/>
        <v>0</v>
      </c>
      <c r="IP38" s="218">
        <f t="shared" si="282"/>
        <v>0</v>
      </c>
      <c r="IQ38" s="218">
        <f t="shared" si="282"/>
        <v>0</v>
      </c>
      <c r="IR38" s="218">
        <f t="shared" si="282"/>
        <v>0</v>
      </c>
      <c r="IS38" s="218">
        <f t="shared" si="282"/>
        <v>0</v>
      </c>
      <c r="IT38" s="218">
        <f t="shared" si="282"/>
        <v>0</v>
      </c>
      <c r="IU38" s="218">
        <f t="shared" si="282"/>
        <v>0</v>
      </c>
      <c r="IV38" s="218">
        <f t="shared" si="282"/>
        <v>0</v>
      </c>
      <c r="IW38" s="218">
        <f t="shared" si="282"/>
        <v>0</v>
      </c>
      <c r="IX38" s="218">
        <f t="shared" si="282"/>
        <v>0</v>
      </c>
      <c r="IY38" s="218">
        <f t="shared" si="282"/>
        <v>0</v>
      </c>
      <c r="IZ38" s="218">
        <f t="shared" si="282"/>
        <v>0</v>
      </c>
      <c r="JA38" s="218">
        <f t="shared" si="282"/>
        <v>0</v>
      </c>
      <c r="JB38" s="218">
        <f t="shared" si="282"/>
        <v>0</v>
      </c>
      <c r="JC38" s="218">
        <f t="shared" si="282"/>
        <v>0</v>
      </c>
      <c r="JD38" s="218">
        <f t="shared" si="282"/>
        <v>0</v>
      </c>
      <c r="JE38" s="218">
        <f t="shared" si="282"/>
        <v>0</v>
      </c>
      <c r="JF38" s="218">
        <f t="shared" si="282"/>
        <v>0</v>
      </c>
      <c r="JG38" s="218">
        <f t="shared" si="282"/>
        <v>0</v>
      </c>
      <c r="JH38" s="218">
        <f t="shared" si="282"/>
        <v>0</v>
      </c>
      <c r="JI38" s="218">
        <f t="shared" si="282"/>
        <v>0</v>
      </c>
      <c r="JJ38" s="218">
        <f t="shared" si="282"/>
        <v>0</v>
      </c>
      <c r="JK38" s="218">
        <f t="shared" si="282"/>
        <v>0</v>
      </c>
      <c r="JL38" s="218">
        <f t="shared" si="282"/>
        <v>0</v>
      </c>
      <c r="JM38" s="218">
        <f t="shared" si="282"/>
        <v>0</v>
      </c>
      <c r="JN38" s="218">
        <f t="shared" si="282"/>
        <v>0</v>
      </c>
      <c r="JO38" s="218">
        <f t="shared" si="282"/>
        <v>0</v>
      </c>
      <c r="JP38" s="218">
        <f t="shared" si="282"/>
        <v>0</v>
      </c>
      <c r="JQ38" s="218">
        <f t="shared" si="282"/>
        <v>0</v>
      </c>
      <c r="JR38" s="218">
        <f t="shared" si="282"/>
        <v>0</v>
      </c>
      <c r="JS38" s="218">
        <f t="shared" si="282"/>
        <v>0</v>
      </c>
      <c r="JT38" s="218">
        <f t="shared" si="282"/>
        <v>0</v>
      </c>
      <c r="JU38" s="218">
        <f t="shared" si="282"/>
        <v>0</v>
      </c>
      <c r="JV38" s="218">
        <f t="shared" si="282"/>
        <v>0</v>
      </c>
      <c r="JW38" s="218">
        <f t="shared" si="282"/>
        <v>0</v>
      </c>
      <c r="JX38" s="218">
        <f t="shared" si="282"/>
        <v>0</v>
      </c>
      <c r="JY38" s="218">
        <f t="shared" si="282"/>
        <v>0</v>
      </c>
      <c r="JZ38" s="218">
        <f t="shared" si="282"/>
        <v>0</v>
      </c>
      <c r="KA38" s="218">
        <f t="shared" si="282"/>
        <v>0</v>
      </c>
      <c r="KB38" s="218">
        <f t="shared" si="282"/>
        <v>0</v>
      </c>
      <c r="KC38" s="218">
        <f t="shared" si="282"/>
        <v>0</v>
      </c>
      <c r="KD38" s="218">
        <f t="shared" ref="KD38:MO38" si="283">+KD9+KD19</f>
        <v>0</v>
      </c>
      <c r="KE38" s="218">
        <f t="shared" si="283"/>
        <v>0</v>
      </c>
      <c r="KF38" s="218">
        <f t="shared" si="283"/>
        <v>0</v>
      </c>
      <c r="KG38" s="218">
        <f t="shared" si="283"/>
        <v>0</v>
      </c>
      <c r="KH38" s="218">
        <f t="shared" si="283"/>
        <v>0</v>
      </c>
      <c r="KI38" s="218">
        <f t="shared" si="283"/>
        <v>0</v>
      </c>
      <c r="KJ38" s="218">
        <f t="shared" si="283"/>
        <v>0</v>
      </c>
      <c r="KK38" s="218">
        <f t="shared" si="283"/>
        <v>0</v>
      </c>
      <c r="KL38" s="218">
        <f t="shared" si="283"/>
        <v>0</v>
      </c>
      <c r="KM38" s="218">
        <f t="shared" si="283"/>
        <v>0</v>
      </c>
      <c r="KN38" s="218">
        <f t="shared" si="283"/>
        <v>0</v>
      </c>
      <c r="KO38" s="218">
        <f t="shared" si="283"/>
        <v>0</v>
      </c>
      <c r="KP38" s="218">
        <f t="shared" si="283"/>
        <v>0</v>
      </c>
      <c r="KQ38" s="218">
        <f t="shared" si="283"/>
        <v>0</v>
      </c>
      <c r="KR38" s="218">
        <f t="shared" si="283"/>
        <v>0</v>
      </c>
      <c r="KS38" s="218">
        <f t="shared" si="283"/>
        <v>0</v>
      </c>
      <c r="KT38" s="218">
        <f t="shared" si="283"/>
        <v>0</v>
      </c>
      <c r="KU38" s="218">
        <f t="shared" si="283"/>
        <v>0</v>
      </c>
      <c r="KV38" s="218">
        <f t="shared" si="283"/>
        <v>0</v>
      </c>
      <c r="KW38" s="218">
        <f t="shared" si="283"/>
        <v>0</v>
      </c>
      <c r="KX38" s="218">
        <f t="shared" si="283"/>
        <v>0</v>
      </c>
      <c r="KY38" s="218">
        <f t="shared" si="283"/>
        <v>0</v>
      </c>
      <c r="KZ38" s="218">
        <f t="shared" si="283"/>
        <v>0</v>
      </c>
      <c r="LA38" s="218">
        <f t="shared" si="283"/>
        <v>0</v>
      </c>
      <c r="LB38" s="218">
        <f t="shared" si="283"/>
        <v>0</v>
      </c>
      <c r="LC38" s="218">
        <f t="shared" si="283"/>
        <v>0</v>
      </c>
      <c r="LD38" s="218">
        <f t="shared" si="283"/>
        <v>0</v>
      </c>
      <c r="LE38" s="218">
        <f t="shared" si="283"/>
        <v>0</v>
      </c>
      <c r="LF38" s="218">
        <f t="shared" si="283"/>
        <v>0</v>
      </c>
      <c r="LG38" s="218">
        <f t="shared" si="283"/>
        <v>0</v>
      </c>
      <c r="LH38" s="218">
        <f t="shared" si="283"/>
        <v>0</v>
      </c>
      <c r="LI38" s="218">
        <f t="shared" si="283"/>
        <v>0</v>
      </c>
      <c r="LJ38" s="218">
        <f t="shared" si="283"/>
        <v>0</v>
      </c>
      <c r="LK38" s="218">
        <f t="shared" si="283"/>
        <v>0</v>
      </c>
      <c r="LL38" s="218">
        <f t="shared" si="283"/>
        <v>0</v>
      </c>
      <c r="LM38" s="218">
        <f t="shared" si="283"/>
        <v>0</v>
      </c>
      <c r="LN38" s="218">
        <f t="shared" si="283"/>
        <v>0</v>
      </c>
      <c r="LO38" s="218">
        <f t="shared" si="283"/>
        <v>0</v>
      </c>
      <c r="LP38" s="218">
        <f t="shared" si="283"/>
        <v>0</v>
      </c>
      <c r="LQ38" s="218">
        <f t="shared" si="283"/>
        <v>0</v>
      </c>
      <c r="LR38" s="218">
        <f t="shared" si="283"/>
        <v>0</v>
      </c>
      <c r="LS38" s="218">
        <f t="shared" si="283"/>
        <v>0</v>
      </c>
      <c r="LT38" s="218">
        <f t="shared" si="283"/>
        <v>0</v>
      </c>
      <c r="LU38" s="218">
        <f t="shared" si="283"/>
        <v>0</v>
      </c>
      <c r="LV38" s="218">
        <f t="shared" si="283"/>
        <v>0</v>
      </c>
      <c r="LW38" s="218">
        <f t="shared" si="283"/>
        <v>0</v>
      </c>
      <c r="LX38" s="218">
        <f t="shared" si="283"/>
        <v>0</v>
      </c>
      <c r="LY38" s="218">
        <f t="shared" si="283"/>
        <v>0</v>
      </c>
      <c r="LZ38" s="218">
        <f t="shared" si="283"/>
        <v>0</v>
      </c>
      <c r="MA38" s="218">
        <f t="shared" si="283"/>
        <v>0</v>
      </c>
      <c r="MB38" s="218">
        <f t="shared" si="283"/>
        <v>0</v>
      </c>
      <c r="MC38" s="218">
        <f t="shared" si="283"/>
        <v>0</v>
      </c>
      <c r="MD38" s="218">
        <f t="shared" si="283"/>
        <v>0</v>
      </c>
      <c r="ME38" s="218">
        <f t="shared" si="283"/>
        <v>0</v>
      </c>
      <c r="MF38" s="218">
        <f t="shared" si="283"/>
        <v>0</v>
      </c>
      <c r="MG38" s="218">
        <f t="shared" si="283"/>
        <v>0</v>
      </c>
      <c r="MH38" s="218">
        <f t="shared" si="283"/>
        <v>0</v>
      </c>
      <c r="MI38" s="218">
        <f t="shared" si="283"/>
        <v>0</v>
      </c>
      <c r="MJ38" s="218">
        <f t="shared" si="283"/>
        <v>0</v>
      </c>
      <c r="MK38" s="218">
        <f t="shared" si="283"/>
        <v>0</v>
      </c>
      <c r="ML38" s="218">
        <f t="shared" si="283"/>
        <v>0</v>
      </c>
      <c r="MM38" s="218">
        <f t="shared" si="283"/>
        <v>0</v>
      </c>
      <c r="MN38" s="218">
        <f t="shared" si="283"/>
        <v>0</v>
      </c>
      <c r="MO38" s="218">
        <f t="shared" si="283"/>
        <v>0</v>
      </c>
      <c r="MP38" s="218">
        <f t="shared" ref="MP38:NF38" si="284">+MP9+MP19</f>
        <v>0</v>
      </c>
      <c r="MQ38" s="218">
        <f t="shared" si="284"/>
        <v>0</v>
      </c>
      <c r="MR38" s="218">
        <f t="shared" si="284"/>
        <v>0</v>
      </c>
      <c r="MS38" s="218">
        <f t="shared" si="284"/>
        <v>0</v>
      </c>
      <c r="MT38" s="218">
        <f t="shared" si="284"/>
        <v>0</v>
      </c>
      <c r="MU38" s="218">
        <f t="shared" si="284"/>
        <v>0</v>
      </c>
      <c r="MV38" s="218">
        <f t="shared" si="284"/>
        <v>0</v>
      </c>
      <c r="MW38" s="218">
        <f t="shared" si="284"/>
        <v>0</v>
      </c>
      <c r="MX38" s="218">
        <f t="shared" si="284"/>
        <v>0</v>
      </c>
      <c r="MY38" s="218">
        <f t="shared" si="284"/>
        <v>0</v>
      </c>
      <c r="MZ38" s="218">
        <f t="shared" si="284"/>
        <v>0</v>
      </c>
      <c r="NA38" s="218">
        <f t="shared" si="284"/>
        <v>0</v>
      </c>
      <c r="NB38" s="218">
        <f t="shared" si="284"/>
        <v>0</v>
      </c>
      <c r="NC38" s="218">
        <f t="shared" si="284"/>
        <v>0</v>
      </c>
      <c r="ND38" s="218">
        <f t="shared" si="284"/>
        <v>0</v>
      </c>
      <c r="NE38" s="218">
        <f t="shared" si="284"/>
        <v>0</v>
      </c>
      <c r="NF38" s="218">
        <f t="shared" si="284"/>
        <v>0</v>
      </c>
    </row>
    <row r="39" spans="1:370">
      <c r="A39" s="216"/>
      <c r="B39" s="216"/>
      <c r="C39" s="216" t="s">
        <v>50</v>
      </c>
      <c r="D39" s="217" t="s">
        <v>53</v>
      </c>
      <c r="E39" s="218">
        <f t="shared" ref="E39:AJ39" si="285">F10+F12+E20+E21+E36+((F13+F14+E22+E23)*E5)</f>
        <v>2848134.4574500001</v>
      </c>
      <c r="F39" s="218">
        <f t="shared" si="285"/>
        <v>2848134.4574500001</v>
      </c>
      <c r="G39" s="218">
        <f t="shared" si="285"/>
        <v>2848134.4574500001</v>
      </c>
      <c r="H39" s="218">
        <f t="shared" si="285"/>
        <v>2848134.4574500001</v>
      </c>
      <c r="I39" s="218">
        <f t="shared" si="285"/>
        <v>2848134.4574500001</v>
      </c>
      <c r="J39" s="218">
        <f t="shared" si="285"/>
        <v>2848134.4574500001</v>
      </c>
      <c r="K39" s="218">
        <f t="shared" si="285"/>
        <v>2848134.4574500001</v>
      </c>
      <c r="L39" s="218">
        <f t="shared" si="285"/>
        <v>2848134.4574500001</v>
      </c>
      <c r="M39" s="218">
        <f t="shared" si="285"/>
        <v>2848134.4574500001</v>
      </c>
      <c r="N39" s="218">
        <f t="shared" si="285"/>
        <v>2848134.4574500001</v>
      </c>
      <c r="O39" s="218">
        <f t="shared" si="285"/>
        <v>2848134.4574500001</v>
      </c>
      <c r="P39" s="218">
        <f t="shared" si="285"/>
        <v>2848134.4574500001</v>
      </c>
      <c r="Q39" s="218">
        <f t="shared" si="285"/>
        <v>2848134.4574500001</v>
      </c>
      <c r="R39" s="218">
        <f t="shared" si="285"/>
        <v>2848134.4574500001</v>
      </c>
      <c r="S39" s="218">
        <f t="shared" si="285"/>
        <v>2848134.4574500001</v>
      </c>
      <c r="T39" s="218">
        <f t="shared" si="285"/>
        <v>2848134.4574500001</v>
      </c>
      <c r="U39" s="218">
        <f t="shared" si="285"/>
        <v>2848134.4574500001</v>
      </c>
      <c r="V39" s="218">
        <f t="shared" si="285"/>
        <v>2848134.4574500001</v>
      </c>
      <c r="W39" s="218">
        <f t="shared" si="285"/>
        <v>2848134.4574500001</v>
      </c>
      <c r="X39" s="218">
        <f t="shared" si="285"/>
        <v>2848134.4574500001</v>
      </c>
      <c r="Y39" s="218">
        <f t="shared" si="285"/>
        <v>2848134.4574500001</v>
      </c>
      <c r="Z39" s="218">
        <f t="shared" si="285"/>
        <v>2848134.4574500001</v>
      </c>
      <c r="AA39" s="218">
        <f t="shared" si="285"/>
        <v>2848134.4574500001</v>
      </c>
      <c r="AB39" s="218">
        <f t="shared" si="285"/>
        <v>2848134.4574500001</v>
      </c>
      <c r="AC39" s="218">
        <f t="shared" si="285"/>
        <v>2848134.4574500001</v>
      </c>
      <c r="AD39" s="218">
        <f t="shared" si="285"/>
        <v>2848134.4574500001</v>
      </c>
      <c r="AE39" s="218">
        <f t="shared" si="285"/>
        <v>2848134.4574500001</v>
      </c>
      <c r="AF39" s="218">
        <f t="shared" si="285"/>
        <v>2848134.4574500001</v>
      </c>
      <c r="AG39" s="218">
        <f t="shared" si="285"/>
        <v>2848134.4574500001</v>
      </c>
      <c r="AH39" s="218">
        <f t="shared" si="285"/>
        <v>2848134.4574500001</v>
      </c>
      <c r="AI39" s="218">
        <f t="shared" si="285"/>
        <v>8765733.6127199996</v>
      </c>
      <c r="AJ39" s="218">
        <f t="shared" si="285"/>
        <v>7665655.6726399986</v>
      </c>
      <c r="AK39" s="218">
        <f t="shared" ref="AK39:BP39" si="286">AL10+AL12+AK20+AK21+AK36+((AL13+AL14+AK22+AK23)*AK5)</f>
        <v>3248628.038639999</v>
      </c>
      <c r="AL39" s="218">
        <f t="shared" si="286"/>
        <v>3301905.544639999</v>
      </c>
      <c r="AM39" s="218">
        <f t="shared" si="286"/>
        <v>3305669.0306399991</v>
      </c>
      <c r="AN39" s="218">
        <f t="shared" si="286"/>
        <v>3307098.8866399988</v>
      </c>
      <c r="AO39" s="218">
        <f t="shared" si="286"/>
        <v>3476493.0326399989</v>
      </c>
      <c r="AP39" s="218">
        <f t="shared" si="286"/>
        <v>3478182.328639999</v>
      </c>
      <c r="AQ39" s="218">
        <f t="shared" si="286"/>
        <v>3478660.004639999</v>
      </c>
      <c r="AR39" s="218">
        <f t="shared" si="286"/>
        <v>3481812.910639999</v>
      </c>
      <c r="AS39" s="218">
        <f t="shared" si="286"/>
        <v>3483718.396639999</v>
      </c>
      <c r="AT39" s="218">
        <f t="shared" si="286"/>
        <v>3485755.5326399989</v>
      </c>
      <c r="AU39" s="218">
        <f t="shared" si="286"/>
        <v>1343907.0101200002</v>
      </c>
      <c r="AV39" s="218">
        <f t="shared" si="286"/>
        <v>701199.25872000004</v>
      </c>
      <c r="AW39" s="218">
        <f t="shared" si="286"/>
        <v>2017550.6306</v>
      </c>
      <c r="AX39" s="218">
        <f t="shared" si="286"/>
        <v>3973233.4577600001</v>
      </c>
      <c r="AY39" s="218">
        <f t="shared" si="286"/>
        <v>4307433.4567600004</v>
      </c>
      <c r="AZ39" s="218">
        <f t="shared" si="286"/>
        <v>786494.22991999984</v>
      </c>
      <c r="BA39" s="218">
        <f t="shared" si="286"/>
        <v>807461.27791999991</v>
      </c>
      <c r="BB39" s="218">
        <f t="shared" si="286"/>
        <v>2153378.8659199998</v>
      </c>
      <c r="BC39" s="218">
        <f t="shared" si="286"/>
        <v>1790721.8856800001</v>
      </c>
      <c r="BD39" s="218">
        <f t="shared" si="286"/>
        <v>1906063.3309599999</v>
      </c>
      <c r="BE39" s="218">
        <f t="shared" si="286"/>
        <v>1780289.0600400001</v>
      </c>
      <c r="BF39" s="218">
        <f t="shared" si="286"/>
        <v>7498341.0879199998</v>
      </c>
      <c r="BG39" s="218">
        <f t="shared" si="286"/>
        <v>884510.57000000041</v>
      </c>
      <c r="BH39" s="218">
        <f t="shared" si="286"/>
        <v>918788.04000000039</v>
      </c>
      <c r="BI39" s="218">
        <f t="shared" si="286"/>
        <v>3137089.92</v>
      </c>
      <c r="BJ39" s="218">
        <f t="shared" si="286"/>
        <v>2893322.1849600002</v>
      </c>
      <c r="BK39" s="218">
        <f t="shared" si="286"/>
        <v>3426182.5639599999</v>
      </c>
      <c r="BL39" s="218">
        <f t="shared" si="286"/>
        <v>3808331.6229599994</v>
      </c>
      <c r="BM39" s="218">
        <f t="shared" si="286"/>
        <v>1924033.1419599992</v>
      </c>
      <c r="BN39" s="218">
        <f t="shared" si="286"/>
        <v>2004258.540959999</v>
      </c>
      <c r="BO39" s="218">
        <f t="shared" si="286"/>
        <v>2008022.0599599991</v>
      </c>
      <c r="BP39" s="218">
        <f t="shared" si="286"/>
        <v>2009451.948959999</v>
      </c>
      <c r="BQ39" s="218">
        <f t="shared" ref="BQ39:CL39" si="287">BR10+BR12+BQ20+BQ21+BQ36+((BR13+BR14+BQ22+BQ23)*BQ5)</f>
        <v>2407730.13796</v>
      </c>
      <c r="BR39" s="218">
        <f t="shared" si="287"/>
        <v>2410328.8499999996</v>
      </c>
      <c r="BS39" s="218">
        <f t="shared" si="287"/>
        <v>2410806.5599999996</v>
      </c>
      <c r="BT39" s="218">
        <f t="shared" si="287"/>
        <v>2417173.0699999998</v>
      </c>
      <c r="BU39" s="218">
        <f t="shared" si="287"/>
        <v>2419428.5599999996</v>
      </c>
      <c r="BV39" s="218">
        <f t="shared" si="287"/>
        <v>2423557.5699999998</v>
      </c>
      <c r="BW39" s="218">
        <f t="shared" si="287"/>
        <v>2439874.0199999996</v>
      </c>
      <c r="BX39" s="218">
        <f t="shared" si="287"/>
        <v>2740288.57</v>
      </c>
      <c r="BY39" s="218">
        <f t="shared" si="287"/>
        <v>1010526.87028</v>
      </c>
      <c r="BZ39" s="218">
        <f t="shared" si="287"/>
        <v>1397039.8493599999</v>
      </c>
      <c r="CA39" s="218">
        <f t="shared" si="287"/>
        <v>1997701.9203999997</v>
      </c>
      <c r="CB39" s="218">
        <f t="shared" si="287"/>
        <v>500771.42343999993</v>
      </c>
      <c r="CC39" s="218">
        <f t="shared" si="287"/>
        <v>521738.48443999991</v>
      </c>
      <c r="CD39" s="218">
        <f t="shared" si="287"/>
        <v>1999035.99544</v>
      </c>
      <c r="CE39" s="218">
        <f t="shared" si="287"/>
        <v>2268465.0326799997</v>
      </c>
      <c r="CF39" s="218">
        <f t="shared" si="287"/>
        <v>3446905.8396799997</v>
      </c>
      <c r="CG39" s="218">
        <f t="shared" si="287"/>
        <v>4100485.5486399997</v>
      </c>
      <c r="CH39" s="218">
        <f t="shared" si="287"/>
        <v>4148626.39848</v>
      </c>
      <c r="CI39" s="218">
        <f t="shared" si="287"/>
        <v>802276.41967999958</v>
      </c>
      <c r="CJ39" s="218">
        <f t="shared" si="287"/>
        <v>836467.11167999962</v>
      </c>
      <c r="CK39" s="218">
        <f t="shared" si="287"/>
        <v>5979890.1536800005</v>
      </c>
      <c r="CL39" s="218">
        <f t="shared" si="287"/>
        <v>6289644.8904800005</v>
      </c>
      <c r="CM39" s="218">
        <f>CN10+CN12+CM20+CM21+CM36+((CN13+CM14+CM22+CM23)*CM5)</f>
        <v>3597429.2396800001</v>
      </c>
      <c r="CN39" s="218">
        <f t="shared" ref="CN39:EY39" si="288">CO10+CO12+CN20+CN21+CN36+((CO13+CO14+CN22+CN23)*CN5)</f>
        <v>1529039.2378399998</v>
      </c>
      <c r="CO39" s="218">
        <f t="shared" si="288"/>
        <v>1669529.2588399998</v>
      </c>
      <c r="CP39" s="218">
        <f t="shared" si="288"/>
        <v>2231420.31984</v>
      </c>
      <c r="CQ39" s="218">
        <f t="shared" si="288"/>
        <v>957194.61084000021</v>
      </c>
      <c r="CR39" s="218">
        <f t="shared" si="288"/>
        <v>1074050.6518400002</v>
      </c>
      <c r="CS39" s="218">
        <f t="shared" si="288"/>
        <v>1151447.8428400001</v>
      </c>
      <c r="CT39" s="218">
        <f t="shared" si="288"/>
        <v>1155211.4338400001</v>
      </c>
      <c r="CU39" s="218">
        <f t="shared" si="288"/>
        <v>1156641.39484</v>
      </c>
      <c r="CV39" s="218">
        <f t="shared" si="288"/>
        <v>1340301.20584</v>
      </c>
      <c r="CW39" s="218">
        <f t="shared" si="288"/>
        <v>1342859.37684</v>
      </c>
      <c r="CX39" s="218">
        <f t="shared" si="288"/>
        <v>1343337.15784</v>
      </c>
      <c r="CY39" s="218">
        <f t="shared" si="288"/>
        <v>1349723.21884</v>
      </c>
      <c r="CZ39" s="218">
        <f t="shared" si="288"/>
        <v>1351978.77984</v>
      </c>
      <c r="DA39" s="218">
        <f t="shared" si="288"/>
        <v>1356107.86084</v>
      </c>
      <c r="DB39" s="218">
        <f t="shared" si="288"/>
        <v>1372444.0118400001</v>
      </c>
      <c r="DC39" s="218">
        <f t="shared" si="288"/>
        <v>1382445.8828400001</v>
      </c>
      <c r="DD39" s="218">
        <f t="shared" si="288"/>
        <v>1386429.5538400002</v>
      </c>
      <c r="DE39" s="218">
        <f t="shared" si="288"/>
        <v>1394999.0848400001</v>
      </c>
      <c r="DF39" s="218">
        <f t="shared" si="288"/>
        <v>1425561.6858400002</v>
      </c>
      <c r="DG39" s="218">
        <f t="shared" si="288"/>
        <v>1459223.2168400001</v>
      </c>
      <c r="DH39" s="218">
        <f t="shared" si="288"/>
        <v>397158.77784</v>
      </c>
      <c r="DI39" s="218">
        <f t="shared" si="288"/>
        <v>3939530.4490100001</v>
      </c>
      <c r="DJ39" s="218">
        <f t="shared" si="288"/>
        <v>3661989.1162400004</v>
      </c>
      <c r="DK39" s="218">
        <f t="shared" si="288"/>
        <v>716501.85120000027</v>
      </c>
      <c r="DL39" s="218">
        <f t="shared" si="288"/>
        <v>731441.25120000017</v>
      </c>
      <c r="DM39" s="218">
        <f>DN10+DN12+DM20+DM21+DM36+((DN13+DN14+DM22+DM23)*DM5)</f>
        <v>3463832.4382000002</v>
      </c>
      <c r="DN39" s="218">
        <f>DO10+DO12+DN20+DN21+DN36+((DO13+DO14+DN22+DN23)*DN5)</f>
        <v>3605216.27416</v>
      </c>
      <c r="DO39" s="218">
        <f>DP10+DP12+DO20+DO21+DO36+((DP13+DP14+DO22+DO23)*DO5)</f>
        <v>3522107.8019900005</v>
      </c>
      <c r="DP39" s="218">
        <f t="shared" si="288"/>
        <v>3689830.9359200001</v>
      </c>
      <c r="DQ39" s="218">
        <f t="shared" si="288"/>
        <v>4256378.1148899999</v>
      </c>
      <c r="DR39" s="218">
        <f t="shared" si="288"/>
        <v>809194.33928000019</v>
      </c>
      <c r="DS39" s="218">
        <f t="shared" si="288"/>
        <v>1018343.7852800002</v>
      </c>
      <c r="DT39" s="218">
        <f t="shared" si="288"/>
        <v>3844477.1122000003</v>
      </c>
      <c r="DU39" s="218">
        <f t="shared" si="288"/>
        <v>13934061.772600001</v>
      </c>
      <c r="DV39" s="218">
        <f t="shared" si="288"/>
        <v>2916951.1332800002</v>
      </c>
      <c r="DW39" s="218">
        <f t="shared" si="288"/>
        <v>2994349.9092800003</v>
      </c>
      <c r="DX39" s="218">
        <f t="shared" si="288"/>
        <v>2998113.4152800003</v>
      </c>
      <c r="DY39" s="218">
        <f t="shared" si="288"/>
        <v>2999543.29128</v>
      </c>
      <c r="DZ39" s="218">
        <f t="shared" si="288"/>
        <v>3183204.9672800004</v>
      </c>
      <c r="EA39" s="218">
        <f t="shared" si="288"/>
        <v>3185763.0532800001</v>
      </c>
      <c r="EB39" s="218">
        <f t="shared" si="288"/>
        <v>3186240.7492799996</v>
      </c>
      <c r="EC39" s="218">
        <f t="shared" si="288"/>
        <v>3192607.2452799999</v>
      </c>
      <c r="ED39" s="218">
        <f t="shared" si="288"/>
        <v>3194862.7212799997</v>
      </c>
      <c r="EE39" s="218">
        <f t="shared" si="288"/>
        <v>3198991.71728</v>
      </c>
      <c r="EF39" s="218">
        <f t="shared" si="288"/>
        <v>3215311.0932800001</v>
      </c>
      <c r="EG39" s="218">
        <f t="shared" si="288"/>
        <v>3225312.87928</v>
      </c>
      <c r="EH39" s="218">
        <f t="shared" si="288"/>
        <v>3229296.4652800001</v>
      </c>
      <c r="EI39" s="218">
        <f t="shared" si="288"/>
        <v>3237865.9112800001</v>
      </c>
      <c r="EJ39" s="218">
        <f t="shared" si="288"/>
        <v>3268428.4272799999</v>
      </c>
      <c r="EK39" s="218">
        <f t="shared" si="288"/>
        <v>3302065.1432800004</v>
      </c>
      <c r="EL39" s="218">
        <f t="shared" si="288"/>
        <v>3323805.1392800002</v>
      </c>
      <c r="EM39" s="218">
        <f t="shared" si="288"/>
        <v>3332771.6652800003</v>
      </c>
      <c r="EN39" s="218">
        <f t="shared" si="288"/>
        <v>3378603.9912800002</v>
      </c>
      <c r="EO39" s="218">
        <f t="shared" si="288"/>
        <v>3439275.6972800004</v>
      </c>
      <c r="EP39" s="218">
        <f t="shared" si="288"/>
        <v>3454215.1132800002</v>
      </c>
      <c r="EQ39" s="218">
        <f t="shared" si="288"/>
        <v>3459805.5992800002</v>
      </c>
      <c r="ER39" s="218">
        <f t="shared" si="288"/>
        <v>3477392.3952799998</v>
      </c>
      <c r="ES39" s="218">
        <f t="shared" si="288"/>
        <v>3511591.4712800002</v>
      </c>
      <c r="ET39" s="218">
        <f t="shared" si="288"/>
        <v>3570709.2272800002</v>
      </c>
      <c r="EU39" s="218">
        <f t="shared" si="288"/>
        <v>3606992.0632800004</v>
      </c>
      <c r="EV39" s="218">
        <f t="shared" si="288"/>
        <v>3718769.2392800003</v>
      </c>
      <c r="EW39" s="218">
        <f t="shared" si="288"/>
        <v>3927826.2352800001</v>
      </c>
      <c r="EX39" s="218">
        <f t="shared" si="288"/>
        <v>4069763.7012800006</v>
      </c>
      <c r="EY39" s="218">
        <f t="shared" si="288"/>
        <v>4633722.7972799996</v>
      </c>
      <c r="EZ39" s="218">
        <f t="shared" ref="EZ39:HK39" si="289">FA10+FA12+EZ20+EZ21+EZ36+((FA13+FA14+EZ22+EZ23)*EZ5)</f>
        <v>3360233.1332800006</v>
      </c>
      <c r="FA39" s="218">
        <f t="shared" si="289"/>
        <v>3478510.0592800002</v>
      </c>
      <c r="FB39" s="218">
        <f t="shared" si="289"/>
        <v>3555928.8052800009</v>
      </c>
      <c r="FC39" s="218">
        <f t="shared" si="289"/>
        <v>3559692.3112800005</v>
      </c>
      <c r="FD39" s="218">
        <f t="shared" si="289"/>
        <v>3561122.1872800007</v>
      </c>
      <c r="FE39" s="218">
        <f t="shared" si="289"/>
        <v>3744782.5732800001</v>
      </c>
      <c r="FF39" s="218">
        <f t="shared" si="289"/>
        <v>3747340.6592800007</v>
      </c>
      <c r="FG39" s="218">
        <f t="shared" si="289"/>
        <v>3747818.3552800007</v>
      </c>
      <c r="FH39" s="218">
        <f t="shared" si="289"/>
        <v>3650444.3400000008</v>
      </c>
      <c r="FI39" s="218">
        <f t="shared" si="289"/>
        <v>3652696.580000001</v>
      </c>
      <c r="FJ39" s="218">
        <f t="shared" si="289"/>
        <v>3656822.3400000008</v>
      </c>
      <c r="FK39" s="218">
        <f t="shared" si="289"/>
        <v>3673155.1700000009</v>
      </c>
      <c r="FL39" s="218">
        <f t="shared" si="289"/>
        <v>3683153.7200000007</v>
      </c>
      <c r="FM39" s="218">
        <f t="shared" si="289"/>
        <v>3687134.0700000003</v>
      </c>
      <c r="FN39" s="218">
        <f t="shared" si="289"/>
        <v>3695700.2800000003</v>
      </c>
      <c r="FO39" s="218">
        <f t="shared" si="289"/>
        <v>3726259.5600000005</v>
      </c>
      <c r="FP39" s="218">
        <f t="shared" si="289"/>
        <v>3759917.7700000005</v>
      </c>
      <c r="FQ39" s="218">
        <f t="shared" si="289"/>
        <v>3781715.0100000007</v>
      </c>
      <c r="FR39" s="218">
        <f t="shared" si="289"/>
        <v>3790678.3000000007</v>
      </c>
      <c r="FS39" s="218">
        <f t="shared" si="289"/>
        <v>3836566.4200000009</v>
      </c>
      <c r="FT39" s="218">
        <f t="shared" si="289"/>
        <v>3897296.9800000004</v>
      </c>
      <c r="FU39" s="218">
        <f t="shared" si="289"/>
        <v>3912233.1600000011</v>
      </c>
      <c r="FV39" s="218">
        <f t="shared" si="289"/>
        <v>3917852.6800000006</v>
      </c>
      <c r="FW39" s="218">
        <f t="shared" si="289"/>
        <v>3935436.2400000012</v>
      </c>
      <c r="FX39" s="218">
        <f t="shared" si="289"/>
        <v>3969709.1800000006</v>
      </c>
      <c r="FY39" s="218">
        <f t="shared" si="289"/>
        <v>4028946.3400000008</v>
      </c>
      <c r="FZ39" s="218">
        <f t="shared" si="289"/>
        <v>4065254.4300000006</v>
      </c>
      <c r="GA39" s="218">
        <f t="shared" si="289"/>
        <v>4177028.370000001</v>
      </c>
      <c r="GB39" s="218">
        <f t="shared" si="289"/>
        <v>4386729.0500000007</v>
      </c>
      <c r="GC39" s="218">
        <f t="shared" si="289"/>
        <v>4528817.540000001</v>
      </c>
      <c r="GD39" s="218">
        <f t="shared" si="289"/>
        <v>3819664.6600000015</v>
      </c>
      <c r="GE39" s="218">
        <f t="shared" si="289"/>
        <v>3938791.4400000018</v>
      </c>
      <c r="GF39" s="218">
        <f t="shared" si="289"/>
        <v>4016208.6100000017</v>
      </c>
      <c r="GG39" s="218">
        <f t="shared" si="289"/>
        <v>4019968.8800000013</v>
      </c>
      <c r="GH39" s="218">
        <f t="shared" si="289"/>
        <v>4021395.5200000009</v>
      </c>
      <c r="GI39" s="218">
        <f t="shared" si="289"/>
        <v>4217282.4700000007</v>
      </c>
      <c r="GJ39" s="218">
        <f t="shared" si="289"/>
        <v>4219837.32</v>
      </c>
      <c r="GK39" s="218">
        <f t="shared" si="289"/>
        <v>4220311.7800000012</v>
      </c>
      <c r="GL39" s="218">
        <f t="shared" si="289"/>
        <v>4229856.0300000012</v>
      </c>
      <c r="GM39" s="218">
        <f t="shared" si="289"/>
        <v>4232108.2700000014</v>
      </c>
      <c r="GN39" s="218">
        <f t="shared" si="289"/>
        <v>4237047.0600000005</v>
      </c>
      <c r="GO39" s="218">
        <f t="shared" si="289"/>
        <v>4254893.3500000015</v>
      </c>
      <c r="GP39" s="218">
        <f t="shared" si="289"/>
        <v>4264891.9000000004</v>
      </c>
      <c r="GQ39" s="218">
        <f t="shared" si="289"/>
        <v>4268872.25</v>
      </c>
      <c r="GR39" s="218">
        <f t="shared" si="289"/>
        <v>4277438.4600000009</v>
      </c>
      <c r="GS39" s="218">
        <f t="shared" si="289"/>
        <v>4312695.5999999996</v>
      </c>
      <c r="GT39" s="218">
        <f t="shared" si="289"/>
        <v>4350882.0500000007</v>
      </c>
      <c r="GU39" s="218">
        <f t="shared" si="289"/>
        <v>4373248.8800000008</v>
      </c>
      <c r="GV39" s="218">
        <f t="shared" si="289"/>
        <v>4382670.6100000013</v>
      </c>
      <c r="GW39" s="218">
        <f t="shared" si="289"/>
        <v>4432697.620000001</v>
      </c>
      <c r="GX39" s="218">
        <f t="shared" si="289"/>
        <v>4505549.6300000008</v>
      </c>
      <c r="GY39" s="218">
        <f t="shared" si="289"/>
        <v>4522977.7699999996</v>
      </c>
      <c r="GZ39" s="218">
        <f t="shared" si="289"/>
        <v>4529119.66</v>
      </c>
      <c r="HA39" s="218">
        <f t="shared" si="289"/>
        <v>4369403.1576399999</v>
      </c>
      <c r="HB39" s="218">
        <f t="shared" si="289"/>
        <v>4587004.6899999995</v>
      </c>
      <c r="HC39" s="218">
        <f t="shared" si="289"/>
        <v>4649836.41</v>
      </c>
      <c r="HD39" s="218">
        <f t="shared" si="289"/>
        <v>4689290.5999999996</v>
      </c>
      <c r="HE39" s="218">
        <f t="shared" si="289"/>
        <v>4809570.2300000004</v>
      </c>
      <c r="HF39" s="218">
        <f t="shared" si="289"/>
        <v>5024511.5199999996</v>
      </c>
      <c r="HG39" s="218">
        <f t="shared" si="289"/>
        <v>5186573.08</v>
      </c>
      <c r="HH39" s="218">
        <f t="shared" si="289"/>
        <v>5781082.9199999999</v>
      </c>
      <c r="HI39" s="218">
        <f t="shared" si="289"/>
        <v>4422596.9399999995</v>
      </c>
      <c r="HJ39" s="218">
        <f t="shared" si="289"/>
        <v>4540870.63</v>
      </c>
      <c r="HK39" s="218">
        <f t="shared" si="289"/>
        <v>4618286.4799999995</v>
      </c>
      <c r="HL39" s="218">
        <f t="shared" ref="HL39:JW39" si="290">HM10+HM12+HL20+HL21+HL36+((HM13+HM14+HL22+HL23)*HL5)</f>
        <v>4622046.7499999991</v>
      </c>
      <c r="HM39" s="218">
        <f t="shared" si="290"/>
        <v>4623473.3899999987</v>
      </c>
      <c r="HN39" s="218">
        <f t="shared" si="290"/>
        <v>4806037.9099999983</v>
      </c>
      <c r="HO39" s="218">
        <f t="shared" si="290"/>
        <v>4808592.7599999979</v>
      </c>
      <c r="HP39" s="218">
        <f t="shared" si="290"/>
        <v>4809067.2199999979</v>
      </c>
      <c r="HQ39" s="218">
        <f t="shared" si="290"/>
        <v>4815574.549999998</v>
      </c>
      <c r="HR39" s="218">
        <f t="shared" si="290"/>
        <v>4817826.7899999982</v>
      </c>
      <c r="HS39" s="218">
        <f t="shared" si="290"/>
        <v>4821952.549999998</v>
      </c>
      <c r="HT39" s="218">
        <f t="shared" si="290"/>
        <v>4838280.9999999981</v>
      </c>
      <c r="HU39" s="218">
        <f t="shared" si="290"/>
        <v>4848279.549999998</v>
      </c>
      <c r="HV39" s="218">
        <f t="shared" si="290"/>
        <v>4852292.4899999984</v>
      </c>
      <c r="HW39" s="218">
        <f t="shared" si="290"/>
        <v>4860858.6999999983</v>
      </c>
      <c r="HX39" s="218">
        <f t="shared" si="290"/>
        <v>4891417.9799999986</v>
      </c>
      <c r="HY39" s="218">
        <f t="shared" si="290"/>
        <v>4925122.9699999988</v>
      </c>
      <c r="HZ39" s="218">
        <f t="shared" si="290"/>
        <v>4946950.9699999988</v>
      </c>
      <c r="IA39" s="218">
        <f t="shared" si="290"/>
        <v>4955171.9099999992</v>
      </c>
      <c r="IB39" s="218">
        <f t="shared" si="290"/>
        <v>5001147.5299999993</v>
      </c>
      <c r="IC39" s="218">
        <f t="shared" si="290"/>
        <v>5061898.8099999996</v>
      </c>
      <c r="ID39" s="218">
        <f t="shared" si="290"/>
        <v>5076834.9899999993</v>
      </c>
      <c r="IE39" s="218">
        <f t="shared" si="290"/>
        <v>5082454.5099999988</v>
      </c>
      <c r="IF39" s="218">
        <f t="shared" si="290"/>
        <v>5100038.0699999984</v>
      </c>
      <c r="IG39" s="218">
        <f t="shared" si="290"/>
        <v>5134379.4199999981</v>
      </c>
      <c r="IH39" s="218">
        <f t="shared" si="290"/>
        <v>5193628.879999998</v>
      </c>
      <c r="II39" s="218">
        <f t="shared" si="290"/>
        <v>5229951.5599999977</v>
      </c>
      <c r="IJ39" s="218">
        <f t="shared" si="290"/>
        <v>5341821.8999999976</v>
      </c>
      <c r="IK39" s="218">
        <f t="shared" si="290"/>
        <v>5550430.0099999979</v>
      </c>
      <c r="IL39" s="218">
        <f t="shared" si="290"/>
        <v>5692919.049999998</v>
      </c>
      <c r="IM39" s="218">
        <f t="shared" si="290"/>
        <v>6257546.9699999979</v>
      </c>
      <c r="IN39" s="218">
        <f t="shared" si="290"/>
        <v>4985495.9199999981</v>
      </c>
      <c r="IO39" s="218">
        <f t="shared" si="290"/>
        <v>5103769.6099999975</v>
      </c>
      <c r="IP39" s="218">
        <f t="shared" si="290"/>
        <v>5181311.0699999984</v>
      </c>
      <c r="IQ39" s="218">
        <f t="shared" si="290"/>
        <v>5185071.339999998</v>
      </c>
      <c r="IR39" s="218">
        <f t="shared" si="290"/>
        <v>5186497.9799999986</v>
      </c>
      <c r="IS39" s="218">
        <f t="shared" si="290"/>
        <v>5369062.8299999982</v>
      </c>
      <c r="IT39" s="218">
        <f t="shared" si="290"/>
        <v>5371617.6799999978</v>
      </c>
      <c r="IU39" s="218">
        <f t="shared" si="290"/>
        <v>5372092.1399999987</v>
      </c>
      <c r="IV39" s="218">
        <f t="shared" si="290"/>
        <v>5378599.4699999988</v>
      </c>
      <c r="IW39" s="218">
        <f t="shared" si="290"/>
        <v>5380851.709999999</v>
      </c>
      <c r="IX39" s="218">
        <f t="shared" si="290"/>
        <v>5384977.4699999988</v>
      </c>
      <c r="IY39" s="218">
        <f t="shared" si="290"/>
        <v>5401305.9199999981</v>
      </c>
      <c r="IZ39" s="218">
        <f t="shared" si="290"/>
        <v>5411304.4699999988</v>
      </c>
      <c r="JA39" s="218">
        <f t="shared" si="290"/>
        <v>5415317.4099999983</v>
      </c>
      <c r="JB39" s="218">
        <f t="shared" si="290"/>
        <v>5423883.6199999992</v>
      </c>
      <c r="JC39" s="218">
        <f t="shared" si="290"/>
        <v>5454442.8999999985</v>
      </c>
      <c r="JD39" s="218">
        <f t="shared" si="290"/>
        <v>5488147.8899999987</v>
      </c>
      <c r="JE39" s="218">
        <f t="shared" si="290"/>
        <v>5509975.8899999987</v>
      </c>
      <c r="JF39" s="218">
        <f t="shared" si="290"/>
        <v>5518196.8299999982</v>
      </c>
      <c r="JG39" s="218">
        <f t="shared" si="290"/>
        <v>5564192.9299999978</v>
      </c>
      <c r="JH39" s="218">
        <f t="shared" si="290"/>
        <v>5624944.2099999972</v>
      </c>
      <c r="JI39" s="218">
        <f t="shared" si="290"/>
        <v>5639880.3899999969</v>
      </c>
      <c r="JJ39" s="218">
        <f t="shared" si="290"/>
        <v>5645499.9099999964</v>
      </c>
      <c r="JK39" s="218">
        <f t="shared" si="290"/>
        <v>5663083.4699999969</v>
      </c>
      <c r="JL39" s="218">
        <f t="shared" si="290"/>
        <v>5697394.5399999972</v>
      </c>
      <c r="JM39" s="218">
        <f t="shared" si="290"/>
        <v>5757210.0299999975</v>
      </c>
      <c r="JN39" s="218">
        <f t="shared" si="290"/>
        <v>5793597.8199999966</v>
      </c>
      <c r="JO39" s="218">
        <f t="shared" si="290"/>
        <v>5905488.0199999958</v>
      </c>
      <c r="JP39" s="218">
        <f t="shared" si="290"/>
        <v>6114070.0099999961</v>
      </c>
      <c r="JQ39" s="218">
        <f t="shared" si="290"/>
        <v>6256617.8599999957</v>
      </c>
      <c r="JR39" s="218">
        <f t="shared" si="290"/>
        <v>5549193.9499999955</v>
      </c>
      <c r="JS39" s="218">
        <f t="shared" si="290"/>
        <v>5667467.639999995</v>
      </c>
      <c r="JT39" s="218">
        <f t="shared" si="290"/>
        <v>5744973.9699999951</v>
      </c>
      <c r="JU39" s="218">
        <f t="shared" si="290"/>
        <v>5748734.2399999946</v>
      </c>
      <c r="JV39" s="218">
        <f t="shared" si="290"/>
        <v>5750160.8799999952</v>
      </c>
      <c r="JW39" s="218">
        <f t="shared" si="290"/>
        <v>5932727.8099999949</v>
      </c>
      <c r="JX39" s="218">
        <f t="shared" ref="JX39:MI39" si="291">JY10+JY12+JX20+JX21+JX36+((JY13+JY14+JX22+JX23)*JX5)</f>
        <v>5935282.6599999946</v>
      </c>
      <c r="JY39" s="218">
        <f t="shared" si="291"/>
        <v>5935757.1199999955</v>
      </c>
      <c r="JZ39" s="218">
        <f t="shared" si="291"/>
        <v>5942250.1999999955</v>
      </c>
      <c r="KA39" s="218">
        <f t="shared" si="291"/>
        <v>5944502.4399999958</v>
      </c>
      <c r="KB39" s="218">
        <f t="shared" si="291"/>
        <v>5948628.1999999955</v>
      </c>
      <c r="KC39" s="218">
        <f t="shared" si="291"/>
        <v>5964941.3999999948</v>
      </c>
      <c r="KD39" s="218">
        <f t="shared" si="291"/>
        <v>5974939.9499999955</v>
      </c>
      <c r="KE39" s="218">
        <f t="shared" si="291"/>
        <v>5978952.889999995</v>
      </c>
      <c r="KF39" s="218">
        <f t="shared" si="291"/>
        <v>5987519.0999999959</v>
      </c>
      <c r="KG39" s="218">
        <f t="shared" si="291"/>
        <v>6018078.3799999952</v>
      </c>
      <c r="KH39" s="218">
        <f t="shared" si="291"/>
        <v>6051758.8499999959</v>
      </c>
      <c r="KI39" s="218">
        <f t="shared" si="291"/>
        <v>6073586.8499999959</v>
      </c>
      <c r="KJ39" s="218">
        <f t="shared" si="291"/>
        <v>6081807.7899999954</v>
      </c>
      <c r="KK39" s="218">
        <f t="shared" si="291"/>
        <v>6127803.889999995</v>
      </c>
      <c r="KL39" s="218">
        <f t="shared" si="291"/>
        <v>6188555.1699999943</v>
      </c>
      <c r="KM39" s="218">
        <f t="shared" si="291"/>
        <v>6203491.349999994</v>
      </c>
      <c r="KN39" s="218">
        <f t="shared" si="291"/>
        <v>6209110.8699999936</v>
      </c>
      <c r="KO39" s="218">
        <f t="shared" si="291"/>
        <v>6226694.4299999941</v>
      </c>
      <c r="KP39" s="218">
        <f t="shared" si="291"/>
        <v>6260329.9499999937</v>
      </c>
      <c r="KQ39" s="218">
        <f t="shared" si="291"/>
        <v>6320120.9299999941</v>
      </c>
      <c r="KR39" s="218">
        <f t="shared" si="291"/>
        <v>6356480.4799999949</v>
      </c>
      <c r="KS39" s="218">
        <f t="shared" si="291"/>
        <v>6468370.6799999941</v>
      </c>
      <c r="KT39" s="218">
        <f t="shared" si="291"/>
        <v>6676234.0799999945</v>
      </c>
      <c r="KU39" s="218">
        <f t="shared" si="291"/>
        <v>6818724.7499999944</v>
      </c>
      <c r="KV39" s="218">
        <f t="shared" si="291"/>
        <v>7383262.6499999948</v>
      </c>
      <c r="KW39" s="218">
        <f t="shared" si="291"/>
        <v>6112935.3799999952</v>
      </c>
      <c r="KX39" s="218">
        <f t="shared" si="291"/>
        <v>6231209.0699999947</v>
      </c>
      <c r="KY39" s="218">
        <f t="shared" si="291"/>
        <v>6307969.3999999948</v>
      </c>
      <c r="KZ39" s="218">
        <f t="shared" si="291"/>
        <v>6311729.6699999943</v>
      </c>
      <c r="LA39" s="218">
        <f t="shared" si="291"/>
        <v>6313156.3099999949</v>
      </c>
      <c r="LB39" s="218">
        <f t="shared" si="291"/>
        <v>6493941.9799999949</v>
      </c>
      <c r="LC39" s="218">
        <f t="shared" si="291"/>
        <v>6496496.8299999945</v>
      </c>
      <c r="LD39" s="218">
        <f t="shared" si="291"/>
        <v>6496971.2899999954</v>
      </c>
      <c r="LE39" s="218">
        <f t="shared" si="291"/>
        <v>6503501.0399999954</v>
      </c>
      <c r="LF39" s="218">
        <f t="shared" si="291"/>
        <v>6505753.2799999956</v>
      </c>
      <c r="LG39" s="218">
        <f t="shared" si="291"/>
        <v>6509879.0399999954</v>
      </c>
      <c r="LH39" s="218">
        <f t="shared" si="291"/>
        <v>6526207.4799999949</v>
      </c>
      <c r="LI39" s="218">
        <f t="shared" si="291"/>
        <v>6536206.0299999956</v>
      </c>
      <c r="LJ39" s="218">
        <f t="shared" si="291"/>
        <v>6540218.9699999951</v>
      </c>
      <c r="LK39" s="218">
        <f t="shared" si="291"/>
        <v>6548785.179999996</v>
      </c>
      <c r="LL39" s="218">
        <f t="shared" si="291"/>
        <v>6579344.4599999953</v>
      </c>
      <c r="LM39" s="218">
        <f t="shared" si="291"/>
        <v>6613049.4499999955</v>
      </c>
      <c r="LN39" s="218">
        <f t="shared" si="291"/>
        <v>6634877.4499999955</v>
      </c>
      <c r="LO39" s="218">
        <f t="shared" si="291"/>
        <v>6643098.389999995</v>
      </c>
      <c r="LP39" s="218">
        <f t="shared" si="291"/>
        <v>6689154.0599999949</v>
      </c>
      <c r="LQ39" s="218">
        <f t="shared" si="291"/>
        <v>6749905.3299999945</v>
      </c>
      <c r="LR39" s="218">
        <f t="shared" si="291"/>
        <v>6764841.5099999942</v>
      </c>
      <c r="LS39" s="218">
        <f t="shared" si="291"/>
        <v>6770461.0299999937</v>
      </c>
      <c r="LT39" s="218">
        <f t="shared" si="291"/>
        <v>6788044.5899999943</v>
      </c>
      <c r="LU39" s="218">
        <f t="shared" si="291"/>
        <v>6821745.0699999947</v>
      </c>
      <c r="LV39" s="218">
        <f t="shared" si="291"/>
        <v>6881621.8199999947</v>
      </c>
      <c r="LW39" s="218">
        <f t="shared" si="291"/>
        <v>6917983.1999999955</v>
      </c>
      <c r="LX39" s="218">
        <f t="shared" si="291"/>
        <v>7029959.2599999961</v>
      </c>
      <c r="LY39" s="218">
        <f t="shared" si="291"/>
        <v>7236444.2299999967</v>
      </c>
      <c r="LZ39" s="218">
        <f t="shared" si="291"/>
        <v>7379071.8699999973</v>
      </c>
      <c r="MA39" s="218">
        <f t="shared" si="291"/>
        <v>6674657.799999998</v>
      </c>
      <c r="MB39" s="218">
        <f t="shared" si="291"/>
        <v>6792931.4899999974</v>
      </c>
      <c r="MC39" s="218">
        <f t="shared" si="291"/>
        <v>6869693.4699999979</v>
      </c>
      <c r="MD39" s="218">
        <f t="shared" si="291"/>
        <v>6873453.7399999974</v>
      </c>
      <c r="ME39" s="218">
        <f t="shared" si="291"/>
        <v>6874880.379999998</v>
      </c>
      <c r="MF39" s="218">
        <f t="shared" si="291"/>
        <v>7065140.2199999979</v>
      </c>
      <c r="MG39" s="218">
        <f t="shared" si="291"/>
        <v>7067695.0699999975</v>
      </c>
      <c r="MH39" s="218">
        <f t="shared" si="291"/>
        <v>7068169.5299999984</v>
      </c>
      <c r="MI39" s="218">
        <f t="shared" si="291"/>
        <v>7075273.5299999984</v>
      </c>
      <c r="MJ39" s="218">
        <f t="shared" ref="MJ39:NF39" si="292">MK10+MK12+MJ20+MJ21+MJ36+((MK13+MK14+MJ22+MJ23)*MJ5)</f>
        <v>7077491.0599999977</v>
      </c>
      <c r="MK39" s="218">
        <f t="shared" si="292"/>
        <v>7082429.8499999968</v>
      </c>
      <c r="ML39" s="218">
        <f t="shared" si="292"/>
        <v>7099238.8199999975</v>
      </c>
      <c r="MM39" s="218">
        <f t="shared" si="292"/>
        <v>7109237.3699999982</v>
      </c>
      <c r="MN39" s="218">
        <f t="shared" si="292"/>
        <v>7113250.3099999977</v>
      </c>
      <c r="MO39" s="218">
        <f t="shared" si="292"/>
        <v>7121816.5199999986</v>
      </c>
      <c r="MP39" s="218">
        <f t="shared" si="292"/>
        <v>7152375.799999998</v>
      </c>
      <c r="MQ39" s="218">
        <f t="shared" si="292"/>
        <v>7186780.299999998</v>
      </c>
      <c r="MR39" s="218">
        <f t="shared" si="292"/>
        <v>7208502.7899999982</v>
      </c>
      <c r="MS39" s="218">
        <f t="shared" si="292"/>
        <v>7216723.7299999977</v>
      </c>
      <c r="MT39" s="218">
        <f t="shared" si="292"/>
        <v>7262779.3999999976</v>
      </c>
      <c r="MU39" s="218">
        <f t="shared" si="292"/>
        <v>7330724.9999999972</v>
      </c>
      <c r="MV39" s="218">
        <f t="shared" si="292"/>
        <v>7345661.1799999969</v>
      </c>
      <c r="MW39" s="218">
        <f t="shared" si="292"/>
        <v>7351254.5899999971</v>
      </c>
      <c r="MX39" s="218">
        <f t="shared" si="292"/>
        <v>7368838.1499999976</v>
      </c>
      <c r="MY39" s="218">
        <f t="shared" si="292"/>
        <v>7404744.6699999971</v>
      </c>
      <c r="MZ39" s="218">
        <f t="shared" si="292"/>
        <v>7465360.9899999974</v>
      </c>
      <c r="NA39" s="218">
        <f t="shared" si="292"/>
        <v>7502002.0899999971</v>
      </c>
      <c r="NB39" s="218">
        <f t="shared" si="292"/>
        <v>7615811.3399999971</v>
      </c>
      <c r="NC39" s="218">
        <f t="shared" si="292"/>
        <v>7824894.7199999979</v>
      </c>
      <c r="ND39" s="218">
        <f t="shared" si="292"/>
        <v>7973460.9499999983</v>
      </c>
      <c r="NE39" s="218">
        <f t="shared" si="292"/>
        <v>8544665.5199999996</v>
      </c>
      <c r="NF39" s="218">
        <f t="shared" si="292"/>
        <v>0</v>
      </c>
    </row>
    <row r="40" spans="1:370">
      <c r="A40" s="216"/>
      <c r="B40" s="216"/>
      <c r="C40" s="216" t="s">
        <v>51</v>
      </c>
      <c r="D40" s="217" t="s">
        <v>53</v>
      </c>
      <c r="E40" s="218">
        <f t="shared" ref="E40:BP40" si="293">+F15+E28+E27</f>
        <v>187000</v>
      </c>
      <c r="F40" s="218">
        <f t="shared" si="293"/>
        <v>187000</v>
      </c>
      <c r="G40" s="218">
        <f t="shared" si="293"/>
        <v>187000</v>
      </c>
      <c r="H40" s="218">
        <f t="shared" si="293"/>
        <v>187000</v>
      </c>
      <c r="I40" s="218">
        <f t="shared" si="293"/>
        <v>187000</v>
      </c>
      <c r="J40" s="218">
        <f t="shared" si="293"/>
        <v>187000</v>
      </c>
      <c r="K40" s="218">
        <f t="shared" si="293"/>
        <v>187000</v>
      </c>
      <c r="L40" s="218">
        <f t="shared" si="293"/>
        <v>187000</v>
      </c>
      <c r="M40" s="218">
        <f t="shared" si="293"/>
        <v>187000</v>
      </c>
      <c r="N40" s="218">
        <f t="shared" si="293"/>
        <v>187000</v>
      </c>
      <c r="O40" s="218">
        <f t="shared" si="293"/>
        <v>187000</v>
      </c>
      <c r="P40" s="218">
        <f t="shared" si="293"/>
        <v>187000</v>
      </c>
      <c r="Q40" s="218">
        <f t="shared" si="293"/>
        <v>187000</v>
      </c>
      <c r="R40" s="218">
        <f t="shared" si="293"/>
        <v>187000</v>
      </c>
      <c r="S40" s="218">
        <f t="shared" si="293"/>
        <v>187000</v>
      </c>
      <c r="T40" s="218">
        <f t="shared" si="293"/>
        <v>187000</v>
      </c>
      <c r="U40" s="218">
        <f t="shared" si="293"/>
        <v>187000</v>
      </c>
      <c r="V40" s="218">
        <f t="shared" si="293"/>
        <v>187000</v>
      </c>
      <c r="W40" s="218">
        <f t="shared" si="293"/>
        <v>187000</v>
      </c>
      <c r="X40" s="218">
        <f t="shared" si="293"/>
        <v>187000</v>
      </c>
      <c r="Y40" s="218">
        <f t="shared" si="293"/>
        <v>187000</v>
      </c>
      <c r="Z40" s="218">
        <f t="shared" si="293"/>
        <v>187000</v>
      </c>
      <c r="AA40" s="218">
        <f t="shared" si="293"/>
        <v>187000</v>
      </c>
      <c r="AB40" s="218">
        <f t="shared" si="293"/>
        <v>187000</v>
      </c>
      <c r="AC40" s="218">
        <f t="shared" si="293"/>
        <v>187000</v>
      </c>
      <c r="AD40" s="218">
        <f t="shared" si="293"/>
        <v>187000</v>
      </c>
      <c r="AE40" s="218">
        <f t="shared" si="293"/>
        <v>187000</v>
      </c>
      <c r="AF40" s="218">
        <f t="shared" si="293"/>
        <v>187000</v>
      </c>
      <c r="AG40" s="218">
        <f t="shared" si="293"/>
        <v>187000</v>
      </c>
      <c r="AH40" s="218">
        <f t="shared" si="293"/>
        <v>187000</v>
      </c>
      <c r="AI40" s="218">
        <f t="shared" si="293"/>
        <v>187000</v>
      </c>
      <c r="AJ40" s="218">
        <f t="shared" si="293"/>
        <v>187000</v>
      </c>
      <c r="AK40" s="218">
        <f t="shared" si="293"/>
        <v>187000</v>
      </c>
      <c r="AL40" s="218">
        <f t="shared" si="293"/>
        <v>187000</v>
      </c>
      <c r="AM40" s="218">
        <f t="shared" si="293"/>
        <v>187000</v>
      </c>
      <c r="AN40" s="218">
        <f t="shared" si="293"/>
        <v>187000</v>
      </c>
      <c r="AO40" s="218">
        <f t="shared" si="293"/>
        <v>187000</v>
      </c>
      <c r="AP40" s="218">
        <f t="shared" si="293"/>
        <v>187000</v>
      </c>
      <c r="AQ40" s="218">
        <f t="shared" si="293"/>
        <v>187000</v>
      </c>
      <c r="AR40" s="218">
        <f t="shared" si="293"/>
        <v>187000</v>
      </c>
      <c r="AS40" s="218">
        <f t="shared" si="293"/>
        <v>187000</v>
      </c>
      <c r="AT40" s="218">
        <f t="shared" si="293"/>
        <v>187000</v>
      </c>
      <c r="AU40" s="218">
        <f t="shared" si="293"/>
        <v>187000</v>
      </c>
      <c r="AV40" s="218">
        <f t="shared" si="293"/>
        <v>187000</v>
      </c>
      <c r="AW40" s="218">
        <f t="shared" si="293"/>
        <v>187000</v>
      </c>
      <c r="AX40" s="218">
        <f t="shared" si="293"/>
        <v>187000</v>
      </c>
      <c r="AY40" s="218">
        <f t="shared" si="293"/>
        <v>187000</v>
      </c>
      <c r="AZ40" s="218">
        <f t="shared" si="293"/>
        <v>187000</v>
      </c>
      <c r="BA40" s="218">
        <f t="shared" si="293"/>
        <v>187000</v>
      </c>
      <c r="BB40" s="218">
        <f t="shared" si="293"/>
        <v>187000</v>
      </c>
      <c r="BC40" s="218">
        <f t="shared" si="293"/>
        <v>187000</v>
      </c>
      <c r="BD40" s="218">
        <f t="shared" si="293"/>
        <v>187000</v>
      </c>
      <c r="BE40" s="218">
        <f t="shared" si="293"/>
        <v>187000</v>
      </c>
      <c r="BF40" s="218">
        <f t="shared" si="293"/>
        <v>187000</v>
      </c>
      <c r="BG40" s="218">
        <f t="shared" si="293"/>
        <v>187000</v>
      </c>
      <c r="BH40" s="218">
        <f t="shared" si="293"/>
        <v>187000</v>
      </c>
      <c r="BI40" s="218">
        <f t="shared" si="293"/>
        <v>187000</v>
      </c>
      <c r="BJ40" s="218">
        <f t="shared" si="293"/>
        <v>187000</v>
      </c>
      <c r="BK40" s="218">
        <f t="shared" si="293"/>
        <v>187000</v>
      </c>
      <c r="BL40" s="218">
        <f t="shared" si="293"/>
        <v>187000</v>
      </c>
      <c r="BM40" s="218">
        <f t="shared" si="293"/>
        <v>187000</v>
      </c>
      <c r="BN40" s="218">
        <f t="shared" si="293"/>
        <v>187000</v>
      </c>
      <c r="BO40" s="218">
        <f t="shared" si="293"/>
        <v>187000</v>
      </c>
      <c r="BP40" s="218">
        <f t="shared" si="293"/>
        <v>187000</v>
      </c>
      <c r="BQ40" s="218">
        <f t="shared" ref="BQ40:EB40" si="294">+BR15+BQ28+BQ27</f>
        <v>187000</v>
      </c>
      <c r="BR40" s="218">
        <f t="shared" si="294"/>
        <v>187000</v>
      </c>
      <c r="BS40" s="218">
        <f t="shared" si="294"/>
        <v>187000</v>
      </c>
      <c r="BT40" s="218">
        <f t="shared" si="294"/>
        <v>187000</v>
      </c>
      <c r="BU40" s="218">
        <f t="shared" si="294"/>
        <v>187000</v>
      </c>
      <c r="BV40" s="218">
        <f t="shared" si="294"/>
        <v>187000</v>
      </c>
      <c r="BW40" s="218">
        <f t="shared" si="294"/>
        <v>187000</v>
      </c>
      <c r="BX40" s="218">
        <f t="shared" si="294"/>
        <v>187000</v>
      </c>
      <c r="BY40" s="218">
        <f t="shared" si="294"/>
        <v>187000</v>
      </c>
      <c r="BZ40" s="218">
        <f t="shared" si="294"/>
        <v>187000</v>
      </c>
      <c r="CA40" s="218">
        <f t="shared" si="294"/>
        <v>187000</v>
      </c>
      <c r="CB40" s="218">
        <f t="shared" si="294"/>
        <v>187000</v>
      </c>
      <c r="CC40" s="218">
        <f t="shared" si="294"/>
        <v>187000</v>
      </c>
      <c r="CD40" s="218">
        <f t="shared" si="294"/>
        <v>187000</v>
      </c>
      <c r="CE40" s="218">
        <f t="shared" si="294"/>
        <v>187000</v>
      </c>
      <c r="CF40" s="218">
        <f t="shared" si="294"/>
        <v>187000</v>
      </c>
      <c r="CG40" s="218">
        <f t="shared" si="294"/>
        <v>187000</v>
      </c>
      <c r="CH40" s="218">
        <f t="shared" si="294"/>
        <v>187000</v>
      </c>
      <c r="CI40" s="218">
        <f t="shared" si="294"/>
        <v>187000</v>
      </c>
      <c r="CJ40" s="218">
        <f t="shared" si="294"/>
        <v>187000</v>
      </c>
      <c r="CK40" s="218">
        <f t="shared" si="294"/>
        <v>187000</v>
      </c>
      <c r="CL40" s="218">
        <f t="shared" si="294"/>
        <v>187000</v>
      </c>
      <c r="CM40" s="218">
        <f t="shared" si="294"/>
        <v>187000</v>
      </c>
      <c r="CN40" s="218">
        <f t="shared" si="294"/>
        <v>187000</v>
      </c>
      <c r="CO40" s="218">
        <f t="shared" si="294"/>
        <v>187000</v>
      </c>
      <c r="CP40" s="218">
        <f t="shared" si="294"/>
        <v>187000</v>
      </c>
      <c r="CQ40" s="218">
        <f t="shared" si="294"/>
        <v>187000</v>
      </c>
      <c r="CR40" s="218">
        <f t="shared" si="294"/>
        <v>187000</v>
      </c>
      <c r="CS40" s="218">
        <f t="shared" si="294"/>
        <v>187000</v>
      </c>
      <c r="CT40" s="218">
        <f t="shared" si="294"/>
        <v>187000</v>
      </c>
      <c r="CU40" s="218">
        <f t="shared" si="294"/>
        <v>187000</v>
      </c>
      <c r="CV40" s="218">
        <f t="shared" si="294"/>
        <v>187000</v>
      </c>
      <c r="CW40" s="218">
        <f t="shared" si="294"/>
        <v>187000</v>
      </c>
      <c r="CX40" s="218">
        <f t="shared" si="294"/>
        <v>187000</v>
      </c>
      <c r="CY40" s="218">
        <f t="shared" si="294"/>
        <v>187000</v>
      </c>
      <c r="CZ40" s="218">
        <f t="shared" si="294"/>
        <v>187000</v>
      </c>
      <c r="DA40" s="218">
        <f t="shared" si="294"/>
        <v>187000</v>
      </c>
      <c r="DB40" s="218">
        <f t="shared" si="294"/>
        <v>187000</v>
      </c>
      <c r="DC40" s="218">
        <f t="shared" si="294"/>
        <v>187000</v>
      </c>
      <c r="DD40" s="218">
        <f t="shared" si="294"/>
        <v>187000</v>
      </c>
      <c r="DE40" s="218">
        <f t="shared" si="294"/>
        <v>187000</v>
      </c>
      <c r="DF40" s="218">
        <f t="shared" si="294"/>
        <v>187000</v>
      </c>
      <c r="DG40" s="218">
        <f t="shared" si="294"/>
        <v>187000</v>
      </c>
      <c r="DH40" s="218">
        <f t="shared" si="294"/>
        <v>187000</v>
      </c>
      <c r="DI40" s="218">
        <f t="shared" si="294"/>
        <v>9838.33</v>
      </c>
      <c r="DJ40" s="218">
        <f t="shared" si="294"/>
        <v>9838.33</v>
      </c>
      <c r="DK40" s="218">
        <f t="shared" si="294"/>
        <v>32029.48</v>
      </c>
      <c r="DL40" s="218">
        <f t="shared" si="294"/>
        <v>32029.48</v>
      </c>
      <c r="DM40" s="218">
        <f t="shared" si="294"/>
        <v>11158.66</v>
      </c>
      <c r="DN40" s="218">
        <f t="shared" si="294"/>
        <v>187000</v>
      </c>
      <c r="DO40" s="218">
        <f t="shared" si="294"/>
        <v>187000</v>
      </c>
      <c r="DP40" s="218">
        <f t="shared" si="294"/>
        <v>187000</v>
      </c>
      <c r="DQ40" s="218">
        <f t="shared" si="294"/>
        <v>187000</v>
      </c>
      <c r="DR40" s="218">
        <f t="shared" si="294"/>
        <v>187000</v>
      </c>
      <c r="DS40" s="218">
        <f t="shared" si="294"/>
        <v>187000</v>
      </c>
      <c r="DT40" s="218">
        <f t="shared" si="294"/>
        <v>187000</v>
      </c>
      <c r="DU40" s="218">
        <f t="shared" si="294"/>
        <v>187000</v>
      </c>
      <c r="DV40" s="218">
        <f t="shared" si="294"/>
        <v>187000</v>
      </c>
      <c r="DW40" s="218">
        <f t="shared" si="294"/>
        <v>187000</v>
      </c>
      <c r="DX40" s="218">
        <f t="shared" si="294"/>
        <v>187000</v>
      </c>
      <c r="DY40" s="218">
        <f t="shared" si="294"/>
        <v>187000</v>
      </c>
      <c r="DZ40" s="218">
        <f t="shared" si="294"/>
        <v>187000</v>
      </c>
      <c r="EA40" s="218">
        <f t="shared" si="294"/>
        <v>187000</v>
      </c>
      <c r="EB40" s="218">
        <f t="shared" si="294"/>
        <v>187000</v>
      </c>
      <c r="EC40" s="218">
        <f t="shared" ref="EC40:GN40" si="295">+ED15+EC28+EC27</f>
        <v>187000</v>
      </c>
      <c r="ED40" s="218">
        <f t="shared" si="295"/>
        <v>187000</v>
      </c>
      <c r="EE40" s="218">
        <f t="shared" si="295"/>
        <v>187000</v>
      </c>
      <c r="EF40" s="218">
        <f t="shared" si="295"/>
        <v>187000</v>
      </c>
      <c r="EG40" s="218">
        <f t="shared" si="295"/>
        <v>187000</v>
      </c>
      <c r="EH40" s="218">
        <f t="shared" si="295"/>
        <v>187000</v>
      </c>
      <c r="EI40" s="218">
        <f t="shared" si="295"/>
        <v>187000</v>
      </c>
      <c r="EJ40" s="218">
        <f t="shared" si="295"/>
        <v>187000</v>
      </c>
      <c r="EK40" s="218">
        <f t="shared" si="295"/>
        <v>187000</v>
      </c>
      <c r="EL40" s="218">
        <f t="shared" si="295"/>
        <v>187000</v>
      </c>
      <c r="EM40" s="218">
        <f t="shared" si="295"/>
        <v>187000</v>
      </c>
      <c r="EN40" s="218">
        <f t="shared" si="295"/>
        <v>187000</v>
      </c>
      <c r="EO40" s="218">
        <f t="shared" si="295"/>
        <v>187000</v>
      </c>
      <c r="EP40" s="218">
        <f t="shared" si="295"/>
        <v>187000</v>
      </c>
      <c r="EQ40" s="218">
        <f t="shared" si="295"/>
        <v>187000</v>
      </c>
      <c r="ER40" s="218">
        <f t="shared" si="295"/>
        <v>187000</v>
      </c>
      <c r="ES40" s="218">
        <f t="shared" si="295"/>
        <v>187000</v>
      </c>
      <c r="ET40" s="218">
        <f t="shared" si="295"/>
        <v>187000</v>
      </c>
      <c r="EU40" s="218">
        <f t="shared" si="295"/>
        <v>187000</v>
      </c>
      <c r="EV40" s="218">
        <f t="shared" si="295"/>
        <v>187000</v>
      </c>
      <c r="EW40" s="218">
        <f t="shared" si="295"/>
        <v>187000</v>
      </c>
      <c r="EX40" s="218">
        <f t="shared" si="295"/>
        <v>187000</v>
      </c>
      <c r="EY40" s="218">
        <f t="shared" si="295"/>
        <v>187000</v>
      </c>
      <c r="EZ40" s="218">
        <f t="shared" si="295"/>
        <v>187000</v>
      </c>
      <c r="FA40" s="218">
        <f t="shared" si="295"/>
        <v>187000</v>
      </c>
      <c r="FB40" s="218">
        <f t="shared" si="295"/>
        <v>187000</v>
      </c>
      <c r="FC40" s="218">
        <f t="shared" si="295"/>
        <v>187000</v>
      </c>
      <c r="FD40" s="218">
        <f t="shared" si="295"/>
        <v>187000</v>
      </c>
      <c r="FE40" s="218">
        <f t="shared" si="295"/>
        <v>187000</v>
      </c>
      <c r="FF40" s="218">
        <f t="shared" si="295"/>
        <v>187000</v>
      </c>
      <c r="FG40" s="218">
        <f t="shared" si="295"/>
        <v>187000</v>
      </c>
      <c r="FH40" s="218">
        <f t="shared" si="295"/>
        <v>0</v>
      </c>
      <c r="FI40" s="218">
        <f t="shared" si="295"/>
        <v>0</v>
      </c>
      <c r="FJ40" s="218">
        <f t="shared" si="295"/>
        <v>0</v>
      </c>
      <c r="FK40" s="218">
        <f t="shared" si="295"/>
        <v>0</v>
      </c>
      <c r="FL40" s="218">
        <f t="shared" si="295"/>
        <v>0</v>
      </c>
      <c r="FM40" s="218">
        <f t="shared" si="295"/>
        <v>0</v>
      </c>
      <c r="FN40" s="218">
        <f t="shared" si="295"/>
        <v>0</v>
      </c>
      <c r="FO40" s="218">
        <f t="shared" si="295"/>
        <v>0</v>
      </c>
      <c r="FP40" s="218">
        <f t="shared" si="295"/>
        <v>0</v>
      </c>
      <c r="FQ40" s="218">
        <f t="shared" si="295"/>
        <v>0</v>
      </c>
      <c r="FR40" s="218">
        <f t="shared" si="295"/>
        <v>0</v>
      </c>
      <c r="FS40" s="218">
        <f t="shared" si="295"/>
        <v>0</v>
      </c>
      <c r="FT40" s="218">
        <f t="shared" si="295"/>
        <v>0</v>
      </c>
      <c r="FU40" s="218">
        <f t="shared" si="295"/>
        <v>0</v>
      </c>
      <c r="FV40" s="218">
        <f t="shared" si="295"/>
        <v>0</v>
      </c>
      <c r="FW40" s="218">
        <f t="shared" si="295"/>
        <v>0</v>
      </c>
      <c r="FX40" s="218">
        <f t="shared" si="295"/>
        <v>0</v>
      </c>
      <c r="FY40" s="218">
        <f t="shared" si="295"/>
        <v>0</v>
      </c>
      <c r="FZ40" s="218">
        <f t="shared" si="295"/>
        <v>0</v>
      </c>
      <c r="GA40" s="218">
        <f t="shared" si="295"/>
        <v>0</v>
      </c>
      <c r="GB40" s="218">
        <f t="shared" si="295"/>
        <v>0</v>
      </c>
      <c r="GC40" s="218">
        <f t="shared" si="295"/>
        <v>0</v>
      </c>
      <c r="GD40" s="218">
        <f t="shared" si="295"/>
        <v>0</v>
      </c>
      <c r="GE40" s="218">
        <f t="shared" si="295"/>
        <v>0</v>
      </c>
      <c r="GF40" s="218">
        <f t="shared" si="295"/>
        <v>0</v>
      </c>
      <c r="GG40" s="218">
        <f t="shared" si="295"/>
        <v>0</v>
      </c>
      <c r="GH40" s="218">
        <f t="shared" si="295"/>
        <v>0</v>
      </c>
      <c r="GI40" s="218">
        <f t="shared" si="295"/>
        <v>0</v>
      </c>
      <c r="GJ40" s="218">
        <f t="shared" si="295"/>
        <v>0</v>
      </c>
      <c r="GK40" s="218">
        <f t="shared" si="295"/>
        <v>0</v>
      </c>
      <c r="GL40" s="218">
        <f t="shared" si="295"/>
        <v>0</v>
      </c>
      <c r="GM40" s="218">
        <f t="shared" si="295"/>
        <v>0</v>
      </c>
      <c r="GN40" s="218">
        <f t="shared" si="295"/>
        <v>0</v>
      </c>
      <c r="GO40" s="218">
        <f t="shared" ref="GO40:IZ40" si="296">+GP15+GO28+GO27</f>
        <v>0</v>
      </c>
      <c r="GP40" s="218">
        <f t="shared" si="296"/>
        <v>0</v>
      </c>
      <c r="GQ40" s="218">
        <f t="shared" si="296"/>
        <v>0</v>
      </c>
      <c r="GR40" s="218">
        <f t="shared" si="296"/>
        <v>0</v>
      </c>
      <c r="GS40" s="218">
        <f t="shared" si="296"/>
        <v>0</v>
      </c>
      <c r="GT40" s="218">
        <f t="shared" si="296"/>
        <v>0</v>
      </c>
      <c r="GU40" s="218">
        <f t="shared" si="296"/>
        <v>0</v>
      </c>
      <c r="GV40" s="218">
        <f t="shared" si="296"/>
        <v>0</v>
      </c>
      <c r="GW40" s="218">
        <f t="shared" si="296"/>
        <v>0</v>
      </c>
      <c r="GX40" s="218">
        <f t="shared" si="296"/>
        <v>0</v>
      </c>
      <c r="GY40" s="218">
        <f t="shared" si="296"/>
        <v>0</v>
      </c>
      <c r="GZ40" s="218">
        <f t="shared" si="296"/>
        <v>0</v>
      </c>
      <c r="HA40" s="218">
        <f t="shared" si="296"/>
        <v>310586.28999999998</v>
      </c>
      <c r="HB40" s="218">
        <f t="shared" si="296"/>
        <v>0</v>
      </c>
      <c r="HC40" s="218">
        <f t="shared" si="296"/>
        <v>0</v>
      </c>
      <c r="HD40" s="218">
        <f t="shared" si="296"/>
        <v>0</v>
      </c>
      <c r="HE40" s="218">
        <f t="shared" si="296"/>
        <v>0</v>
      </c>
      <c r="HF40" s="218">
        <f t="shared" si="296"/>
        <v>0</v>
      </c>
      <c r="HG40" s="218">
        <f t="shared" si="296"/>
        <v>0</v>
      </c>
      <c r="HH40" s="218">
        <f t="shared" si="296"/>
        <v>0</v>
      </c>
      <c r="HI40" s="218">
        <f t="shared" si="296"/>
        <v>0</v>
      </c>
      <c r="HJ40" s="218">
        <f t="shared" si="296"/>
        <v>0</v>
      </c>
      <c r="HK40" s="218">
        <f t="shared" si="296"/>
        <v>0</v>
      </c>
      <c r="HL40" s="218">
        <f t="shared" si="296"/>
        <v>0</v>
      </c>
      <c r="HM40" s="218">
        <f t="shared" si="296"/>
        <v>0</v>
      </c>
      <c r="HN40" s="218">
        <f t="shared" si="296"/>
        <v>0</v>
      </c>
      <c r="HO40" s="218">
        <f t="shared" si="296"/>
        <v>0</v>
      </c>
      <c r="HP40" s="218">
        <f t="shared" si="296"/>
        <v>0</v>
      </c>
      <c r="HQ40" s="218">
        <f t="shared" si="296"/>
        <v>0</v>
      </c>
      <c r="HR40" s="218">
        <f t="shared" si="296"/>
        <v>0</v>
      </c>
      <c r="HS40" s="218">
        <f t="shared" si="296"/>
        <v>0</v>
      </c>
      <c r="HT40" s="218">
        <f t="shared" si="296"/>
        <v>0</v>
      </c>
      <c r="HU40" s="218">
        <f t="shared" si="296"/>
        <v>0</v>
      </c>
      <c r="HV40" s="218">
        <f t="shared" si="296"/>
        <v>0</v>
      </c>
      <c r="HW40" s="218">
        <f t="shared" si="296"/>
        <v>0</v>
      </c>
      <c r="HX40" s="218">
        <f t="shared" si="296"/>
        <v>0</v>
      </c>
      <c r="HY40" s="218">
        <f t="shared" si="296"/>
        <v>0</v>
      </c>
      <c r="HZ40" s="218">
        <f t="shared" si="296"/>
        <v>0</v>
      </c>
      <c r="IA40" s="218">
        <f t="shared" si="296"/>
        <v>0</v>
      </c>
      <c r="IB40" s="218">
        <f t="shared" si="296"/>
        <v>0</v>
      </c>
      <c r="IC40" s="218">
        <f t="shared" si="296"/>
        <v>0</v>
      </c>
      <c r="ID40" s="218">
        <f t="shared" si="296"/>
        <v>0</v>
      </c>
      <c r="IE40" s="218">
        <f t="shared" si="296"/>
        <v>0</v>
      </c>
      <c r="IF40" s="218">
        <f t="shared" si="296"/>
        <v>0</v>
      </c>
      <c r="IG40" s="218">
        <f t="shared" si="296"/>
        <v>0</v>
      </c>
      <c r="IH40" s="218">
        <f t="shared" si="296"/>
        <v>0</v>
      </c>
      <c r="II40" s="218">
        <f t="shared" si="296"/>
        <v>0</v>
      </c>
      <c r="IJ40" s="218">
        <f t="shared" si="296"/>
        <v>0</v>
      </c>
      <c r="IK40" s="218">
        <f t="shared" si="296"/>
        <v>0</v>
      </c>
      <c r="IL40" s="218">
        <f t="shared" si="296"/>
        <v>0</v>
      </c>
      <c r="IM40" s="218">
        <f t="shared" si="296"/>
        <v>0</v>
      </c>
      <c r="IN40" s="218">
        <f t="shared" si="296"/>
        <v>0</v>
      </c>
      <c r="IO40" s="218">
        <f t="shared" si="296"/>
        <v>0</v>
      </c>
      <c r="IP40" s="218">
        <f t="shared" si="296"/>
        <v>0</v>
      </c>
      <c r="IQ40" s="218">
        <f t="shared" si="296"/>
        <v>0</v>
      </c>
      <c r="IR40" s="218">
        <f t="shared" si="296"/>
        <v>0</v>
      </c>
      <c r="IS40" s="218">
        <f t="shared" si="296"/>
        <v>0</v>
      </c>
      <c r="IT40" s="218">
        <f t="shared" si="296"/>
        <v>0</v>
      </c>
      <c r="IU40" s="218">
        <f t="shared" si="296"/>
        <v>0</v>
      </c>
      <c r="IV40" s="218">
        <f t="shared" si="296"/>
        <v>0</v>
      </c>
      <c r="IW40" s="218">
        <f t="shared" si="296"/>
        <v>0</v>
      </c>
      <c r="IX40" s="218">
        <f t="shared" si="296"/>
        <v>0</v>
      </c>
      <c r="IY40" s="218">
        <f t="shared" si="296"/>
        <v>0</v>
      </c>
      <c r="IZ40" s="218">
        <f t="shared" si="296"/>
        <v>0</v>
      </c>
      <c r="JA40" s="218">
        <f t="shared" ref="JA40:LL40" si="297">+JB15+JA28+JA27</f>
        <v>0</v>
      </c>
      <c r="JB40" s="218">
        <f t="shared" si="297"/>
        <v>0</v>
      </c>
      <c r="JC40" s="218">
        <f t="shared" si="297"/>
        <v>0</v>
      </c>
      <c r="JD40" s="218">
        <f t="shared" si="297"/>
        <v>0</v>
      </c>
      <c r="JE40" s="218">
        <f t="shared" si="297"/>
        <v>0</v>
      </c>
      <c r="JF40" s="218">
        <f t="shared" si="297"/>
        <v>0</v>
      </c>
      <c r="JG40" s="218">
        <f t="shared" si="297"/>
        <v>0</v>
      </c>
      <c r="JH40" s="218">
        <f t="shared" si="297"/>
        <v>0</v>
      </c>
      <c r="JI40" s="218">
        <f t="shared" si="297"/>
        <v>0</v>
      </c>
      <c r="JJ40" s="218">
        <f t="shared" si="297"/>
        <v>0</v>
      </c>
      <c r="JK40" s="218">
        <f t="shared" si="297"/>
        <v>0</v>
      </c>
      <c r="JL40" s="218">
        <f t="shared" si="297"/>
        <v>0</v>
      </c>
      <c r="JM40" s="218">
        <f t="shared" si="297"/>
        <v>0</v>
      </c>
      <c r="JN40" s="218">
        <f t="shared" si="297"/>
        <v>0</v>
      </c>
      <c r="JO40" s="218">
        <f t="shared" si="297"/>
        <v>0</v>
      </c>
      <c r="JP40" s="218">
        <f t="shared" si="297"/>
        <v>0</v>
      </c>
      <c r="JQ40" s="218">
        <f t="shared" si="297"/>
        <v>0</v>
      </c>
      <c r="JR40" s="218">
        <f t="shared" si="297"/>
        <v>0</v>
      </c>
      <c r="JS40" s="218">
        <f t="shared" si="297"/>
        <v>0</v>
      </c>
      <c r="JT40" s="218">
        <f t="shared" si="297"/>
        <v>0</v>
      </c>
      <c r="JU40" s="218">
        <f t="shared" si="297"/>
        <v>0</v>
      </c>
      <c r="JV40" s="218">
        <f t="shared" si="297"/>
        <v>0</v>
      </c>
      <c r="JW40" s="218">
        <f t="shared" si="297"/>
        <v>0</v>
      </c>
      <c r="JX40" s="218">
        <f t="shared" si="297"/>
        <v>0</v>
      </c>
      <c r="JY40" s="218">
        <f t="shared" si="297"/>
        <v>0</v>
      </c>
      <c r="JZ40" s="218">
        <f t="shared" si="297"/>
        <v>0</v>
      </c>
      <c r="KA40" s="218">
        <f t="shared" si="297"/>
        <v>0</v>
      </c>
      <c r="KB40" s="218">
        <f t="shared" si="297"/>
        <v>0</v>
      </c>
      <c r="KC40" s="218">
        <f t="shared" si="297"/>
        <v>0</v>
      </c>
      <c r="KD40" s="218">
        <f t="shared" si="297"/>
        <v>0</v>
      </c>
      <c r="KE40" s="218">
        <f t="shared" si="297"/>
        <v>0</v>
      </c>
      <c r="KF40" s="218">
        <f t="shared" si="297"/>
        <v>0</v>
      </c>
      <c r="KG40" s="218">
        <f t="shared" si="297"/>
        <v>0</v>
      </c>
      <c r="KH40" s="218">
        <f t="shared" si="297"/>
        <v>0</v>
      </c>
      <c r="KI40" s="218">
        <f t="shared" si="297"/>
        <v>0</v>
      </c>
      <c r="KJ40" s="218">
        <f t="shared" si="297"/>
        <v>0</v>
      </c>
      <c r="KK40" s="218">
        <f t="shared" si="297"/>
        <v>0</v>
      </c>
      <c r="KL40" s="218">
        <f t="shared" si="297"/>
        <v>0</v>
      </c>
      <c r="KM40" s="218">
        <f t="shared" si="297"/>
        <v>0</v>
      </c>
      <c r="KN40" s="218">
        <f t="shared" si="297"/>
        <v>0</v>
      </c>
      <c r="KO40" s="218">
        <f t="shared" si="297"/>
        <v>0</v>
      </c>
      <c r="KP40" s="218">
        <f t="shared" si="297"/>
        <v>0</v>
      </c>
      <c r="KQ40" s="218">
        <f t="shared" si="297"/>
        <v>0</v>
      </c>
      <c r="KR40" s="218">
        <f t="shared" si="297"/>
        <v>0</v>
      </c>
      <c r="KS40" s="218">
        <f t="shared" si="297"/>
        <v>0</v>
      </c>
      <c r="KT40" s="218">
        <f t="shared" si="297"/>
        <v>0</v>
      </c>
      <c r="KU40" s="218">
        <f t="shared" si="297"/>
        <v>0</v>
      </c>
      <c r="KV40" s="218">
        <f t="shared" si="297"/>
        <v>0</v>
      </c>
      <c r="KW40" s="218">
        <f t="shared" si="297"/>
        <v>0</v>
      </c>
      <c r="KX40" s="218">
        <f t="shared" si="297"/>
        <v>0</v>
      </c>
      <c r="KY40" s="218">
        <f t="shared" si="297"/>
        <v>0</v>
      </c>
      <c r="KZ40" s="218">
        <f t="shared" si="297"/>
        <v>0</v>
      </c>
      <c r="LA40" s="218">
        <f t="shared" si="297"/>
        <v>0</v>
      </c>
      <c r="LB40" s="218">
        <f t="shared" si="297"/>
        <v>0</v>
      </c>
      <c r="LC40" s="218">
        <f t="shared" si="297"/>
        <v>0</v>
      </c>
      <c r="LD40" s="218">
        <f t="shared" si="297"/>
        <v>0</v>
      </c>
      <c r="LE40" s="218">
        <f t="shared" si="297"/>
        <v>0</v>
      </c>
      <c r="LF40" s="218">
        <f t="shared" si="297"/>
        <v>0</v>
      </c>
      <c r="LG40" s="218">
        <f t="shared" si="297"/>
        <v>0</v>
      </c>
      <c r="LH40" s="218">
        <f t="shared" si="297"/>
        <v>0</v>
      </c>
      <c r="LI40" s="218">
        <f t="shared" si="297"/>
        <v>0</v>
      </c>
      <c r="LJ40" s="218">
        <f t="shared" si="297"/>
        <v>0</v>
      </c>
      <c r="LK40" s="218">
        <f t="shared" si="297"/>
        <v>0</v>
      </c>
      <c r="LL40" s="218">
        <f t="shared" si="297"/>
        <v>0</v>
      </c>
      <c r="LM40" s="218">
        <f t="shared" ref="LM40:NF40" si="298">+LN15+LM28+LM27</f>
        <v>0</v>
      </c>
      <c r="LN40" s="218">
        <f t="shared" si="298"/>
        <v>0</v>
      </c>
      <c r="LO40" s="218">
        <f t="shared" si="298"/>
        <v>0</v>
      </c>
      <c r="LP40" s="218">
        <f t="shared" si="298"/>
        <v>0</v>
      </c>
      <c r="LQ40" s="218">
        <f t="shared" si="298"/>
        <v>0</v>
      </c>
      <c r="LR40" s="218">
        <f t="shared" si="298"/>
        <v>0</v>
      </c>
      <c r="LS40" s="218">
        <f t="shared" si="298"/>
        <v>0</v>
      </c>
      <c r="LT40" s="218">
        <f t="shared" si="298"/>
        <v>0</v>
      </c>
      <c r="LU40" s="218">
        <f t="shared" si="298"/>
        <v>0</v>
      </c>
      <c r="LV40" s="218">
        <f t="shared" si="298"/>
        <v>0</v>
      </c>
      <c r="LW40" s="218">
        <f t="shared" si="298"/>
        <v>0</v>
      </c>
      <c r="LX40" s="218">
        <f t="shared" si="298"/>
        <v>0</v>
      </c>
      <c r="LY40" s="218">
        <f t="shared" si="298"/>
        <v>0</v>
      </c>
      <c r="LZ40" s="218">
        <f t="shared" si="298"/>
        <v>0</v>
      </c>
      <c r="MA40" s="218">
        <f t="shared" si="298"/>
        <v>0</v>
      </c>
      <c r="MB40" s="218">
        <f t="shared" si="298"/>
        <v>0</v>
      </c>
      <c r="MC40" s="218">
        <f t="shared" si="298"/>
        <v>0</v>
      </c>
      <c r="MD40" s="218">
        <f t="shared" si="298"/>
        <v>0</v>
      </c>
      <c r="ME40" s="218">
        <f t="shared" si="298"/>
        <v>0</v>
      </c>
      <c r="MF40" s="218">
        <f t="shared" si="298"/>
        <v>0</v>
      </c>
      <c r="MG40" s="218">
        <f t="shared" si="298"/>
        <v>0</v>
      </c>
      <c r="MH40" s="218">
        <f t="shared" si="298"/>
        <v>0</v>
      </c>
      <c r="MI40" s="218">
        <f t="shared" si="298"/>
        <v>0</v>
      </c>
      <c r="MJ40" s="218">
        <f t="shared" si="298"/>
        <v>0</v>
      </c>
      <c r="MK40" s="218">
        <f t="shared" si="298"/>
        <v>0</v>
      </c>
      <c r="ML40" s="218">
        <f t="shared" si="298"/>
        <v>0</v>
      </c>
      <c r="MM40" s="218">
        <f t="shared" si="298"/>
        <v>0</v>
      </c>
      <c r="MN40" s="218">
        <f t="shared" si="298"/>
        <v>0</v>
      </c>
      <c r="MO40" s="218">
        <f t="shared" si="298"/>
        <v>0</v>
      </c>
      <c r="MP40" s="218">
        <f t="shared" si="298"/>
        <v>0</v>
      </c>
      <c r="MQ40" s="218">
        <f t="shared" si="298"/>
        <v>0</v>
      </c>
      <c r="MR40" s="218">
        <f t="shared" si="298"/>
        <v>0</v>
      </c>
      <c r="MS40" s="218">
        <f t="shared" si="298"/>
        <v>0</v>
      </c>
      <c r="MT40" s="218">
        <f t="shared" si="298"/>
        <v>0</v>
      </c>
      <c r="MU40" s="218">
        <f t="shared" si="298"/>
        <v>0</v>
      </c>
      <c r="MV40" s="218">
        <f t="shared" si="298"/>
        <v>0</v>
      </c>
      <c r="MW40" s="218">
        <f t="shared" si="298"/>
        <v>0</v>
      </c>
      <c r="MX40" s="218">
        <f t="shared" si="298"/>
        <v>0</v>
      </c>
      <c r="MY40" s="218">
        <f t="shared" si="298"/>
        <v>0</v>
      </c>
      <c r="MZ40" s="218">
        <f t="shared" si="298"/>
        <v>0</v>
      </c>
      <c r="NA40" s="218">
        <f t="shared" si="298"/>
        <v>0</v>
      </c>
      <c r="NB40" s="218">
        <f t="shared" si="298"/>
        <v>0</v>
      </c>
      <c r="NC40" s="218">
        <f t="shared" si="298"/>
        <v>0</v>
      </c>
      <c r="ND40" s="218">
        <f t="shared" si="298"/>
        <v>0</v>
      </c>
      <c r="NE40" s="218">
        <f t="shared" si="298"/>
        <v>0</v>
      </c>
      <c r="NF40" s="218">
        <f t="shared" si="298"/>
        <v>0</v>
      </c>
    </row>
    <row r="41" spans="1:370">
      <c r="A41" s="216"/>
      <c r="B41" s="216"/>
      <c r="C41" s="216" t="s">
        <v>300</v>
      </c>
      <c r="D41" s="217" t="s">
        <v>53</v>
      </c>
      <c r="E41" s="218">
        <f t="shared" ref="E41:BP41" si="299">+E30</f>
        <v>3207898.48</v>
      </c>
      <c r="F41" s="218">
        <f t="shared" si="299"/>
        <v>3207898.48</v>
      </c>
      <c r="G41" s="218">
        <f t="shared" si="299"/>
        <v>3207898.48</v>
      </c>
      <c r="H41" s="218">
        <f t="shared" si="299"/>
        <v>3207898.48</v>
      </c>
      <c r="I41" s="218">
        <f t="shared" si="299"/>
        <v>3207898.48</v>
      </c>
      <c r="J41" s="218">
        <f t="shared" si="299"/>
        <v>3207898.48</v>
      </c>
      <c r="K41" s="218">
        <f t="shared" si="299"/>
        <v>3207898.48</v>
      </c>
      <c r="L41" s="218">
        <f t="shared" si="299"/>
        <v>3207898.48</v>
      </c>
      <c r="M41" s="218">
        <f t="shared" si="299"/>
        <v>3207898.48</v>
      </c>
      <c r="N41" s="218">
        <f t="shared" si="299"/>
        <v>3207898.48</v>
      </c>
      <c r="O41" s="218">
        <f t="shared" si="299"/>
        <v>3207898.48</v>
      </c>
      <c r="P41" s="218">
        <f t="shared" si="299"/>
        <v>3207898.48</v>
      </c>
      <c r="Q41" s="218">
        <f t="shared" si="299"/>
        <v>3207898.48</v>
      </c>
      <c r="R41" s="218">
        <f t="shared" si="299"/>
        <v>3207898.48</v>
      </c>
      <c r="S41" s="218">
        <f t="shared" si="299"/>
        <v>3207898.48</v>
      </c>
      <c r="T41" s="218">
        <f t="shared" si="299"/>
        <v>3207898.48</v>
      </c>
      <c r="U41" s="218">
        <f>+U30</f>
        <v>3207898.48</v>
      </c>
      <c r="V41" s="218">
        <f t="shared" si="299"/>
        <v>3207898.48</v>
      </c>
      <c r="W41" s="218">
        <f t="shared" si="299"/>
        <v>3207898.48</v>
      </c>
      <c r="X41" s="218">
        <f t="shared" si="299"/>
        <v>3207898.48</v>
      </c>
      <c r="Y41" s="218">
        <f t="shared" si="299"/>
        <v>3207898.48</v>
      </c>
      <c r="Z41" s="218">
        <f t="shared" si="299"/>
        <v>3207898.48</v>
      </c>
      <c r="AA41" s="218">
        <f t="shared" si="299"/>
        <v>3207898.48</v>
      </c>
      <c r="AB41" s="218">
        <f t="shared" si="299"/>
        <v>3207898.48</v>
      </c>
      <c r="AC41" s="218">
        <f t="shared" si="299"/>
        <v>3207898.48</v>
      </c>
      <c r="AD41" s="218">
        <f t="shared" si="299"/>
        <v>3207898.48</v>
      </c>
      <c r="AE41" s="218">
        <f t="shared" si="299"/>
        <v>3207898.48</v>
      </c>
      <c r="AF41" s="218">
        <f t="shared" si="299"/>
        <v>3207898.48</v>
      </c>
      <c r="AG41" s="218">
        <f t="shared" si="299"/>
        <v>3207898.48</v>
      </c>
      <c r="AH41" s="218">
        <f t="shared" si="299"/>
        <v>3207898.48</v>
      </c>
      <c r="AI41" s="218">
        <f t="shared" si="299"/>
        <v>3207898.48</v>
      </c>
      <c r="AJ41" s="218">
        <f t="shared" si="299"/>
        <v>0</v>
      </c>
      <c r="AK41" s="218">
        <f t="shared" si="299"/>
        <v>0</v>
      </c>
      <c r="AL41" s="218">
        <f t="shared" si="299"/>
        <v>0</v>
      </c>
      <c r="AM41" s="218">
        <f t="shared" si="299"/>
        <v>0</v>
      </c>
      <c r="AN41" s="218">
        <f t="shared" si="299"/>
        <v>0</v>
      </c>
      <c r="AO41" s="218">
        <f t="shared" si="299"/>
        <v>0</v>
      </c>
      <c r="AP41" s="218">
        <f t="shared" si="299"/>
        <v>0</v>
      </c>
      <c r="AQ41" s="218">
        <f t="shared" si="299"/>
        <v>0</v>
      </c>
      <c r="AR41" s="218">
        <f t="shared" si="299"/>
        <v>0</v>
      </c>
      <c r="AS41" s="218">
        <f t="shared" si="299"/>
        <v>0</v>
      </c>
      <c r="AT41" s="218">
        <f t="shared" si="299"/>
        <v>0</v>
      </c>
      <c r="AU41" s="218">
        <f t="shared" si="299"/>
        <v>0</v>
      </c>
      <c r="AV41" s="218">
        <f t="shared" si="299"/>
        <v>0</v>
      </c>
      <c r="AW41" s="218">
        <f t="shared" si="299"/>
        <v>0</v>
      </c>
      <c r="AX41" s="218">
        <f t="shared" si="299"/>
        <v>0</v>
      </c>
      <c r="AY41" s="218">
        <f t="shared" si="299"/>
        <v>0</v>
      </c>
      <c r="AZ41" s="218">
        <f t="shared" si="299"/>
        <v>0</v>
      </c>
      <c r="BA41" s="218">
        <f t="shared" si="299"/>
        <v>0</v>
      </c>
      <c r="BB41" s="218">
        <f t="shared" si="299"/>
        <v>0</v>
      </c>
      <c r="BC41" s="218">
        <f t="shared" si="299"/>
        <v>0</v>
      </c>
      <c r="BD41" s="218">
        <f t="shared" si="299"/>
        <v>0</v>
      </c>
      <c r="BE41" s="218">
        <f t="shared" si="299"/>
        <v>0</v>
      </c>
      <c r="BF41" s="218">
        <f t="shared" si="299"/>
        <v>0</v>
      </c>
      <c r="BG41" s="218">
        <f t="shared" si="299"/>
        <v>0</v>
      </c>
      <c r="BH41" s="218">
        <f t="shared" si="299"/>
        <v>0</v>
      </c>
      <c r="BI41" s="218">
        <f t="shared" si="299"/>
        <v>0</v>
      </c>
      <c r="BJ41" s="218">
        <f t="shared" si="299"/>
        <v>0</v>
      </c>
      <c r="BK41" s="218">
        <f t="shared" si="299"/>
        <v>0</v>
      </c>
      <c r="BL41" s="218">
        <f t="shared" si="299"/>
        <v>0</v>
      </c>
      <c r="BM41" s="218">
        <f t="shared" si="299"/>
        <v>0</v>
      </c>
      <c r="BN41" s="218">
        <f t="shared" si="299"/>
        <v>0</v>
      </c>
      <c r="BO41" s="218">
        <f t="shared" si="299"/>
        <v>0</v>
      </c>
      <c r="BP41" s="218">
        <f t="shared" si="299"/>
        <v>0</v>
      </c>
      <c r="BQ41" s="218">
        <f t="shared" ref="BQ41:EB41" si="300">+BQ30</f>
        <v>0</v>
      </c>
      <c r="BR41" s="218">
        <f t="shared" si="300"/>
        <v>0</v>
      </c>
      <c r="BS41" s="218">
        <f t="shared" si="300"/>
        <v>0</v>
      </c>
      <c r="BT41" s="218">
        <f t="shared" si="300"/>
        <v>0</v>
      </c>
      <c r="BU41" s="218">
        <f t="shared" si="300"/>
        <v>0</v>
      </c>
      <c r="BV41" s="218">
        <f t="shared" si="300"/>
        <v>0</v>
      </c>
      <c r="BW41" s="218">
        <f t="shared" si="300"/>
        <v>0</v>
      </c>
      <c r="BX41" s="218">
        <f t="shared" si="300"/>
        <v>0</v>
      </c>
      <c r="BY41" s="218">
        <f t="shared" si="300"/>
        <v>0</v>
      </c>
      <c r="BZ41" s="218">
        <f t="shared" si="300"/>
        <v>0</v>
      </c>
      <c r="CA41" s="218">
        <f t="shared" si="300"/>
        <v>0</v>
      </c>
      <c r="CB41" s="218">
        <f t="shared" si="300"/>
        <v>0</v>
      </c>
      <c r="CC41" s="218">
        <f t="shared" si="300"/>
        <v>0</v>
      </c>
      <c r="CD41" s="218">
        <f t="shared" si="300"/>
        <v>0</v>
      </c>
      <c r="CE41" s="218">
        <f t="shared" si="300"/>
        <v>0</v>
      </c>
      <c r="CF41" s="218">
        <f t="shared" si="300"/>
        <v>0</v>
      </c>
      <c r="CG41" s="218">
        <f t="shared" si="300"/>
        <v>0</v>
      </c>
      <c r="CH41" s="218">
        <f t="shared" si="300"/>
        <v>0</v>
      </c>
      <c r="CI41" s="218">
        <f t="shared" si="300"/>
        <v>0</v>
      </c>
      <c r="CJ41" s="218">
        <f t="shared" si="300"/>
        <v>0</v>
      </c>
      <c r="CK41" s="218">
        <f t="shared" si="300"/>
        <v>0</v>
      </c>
      <c r="CL41" s="218">
        <f t="shared" si="300"/>
        <v>0</v>
      </c>
      <c r="CM41" s="218">
        <f t="shared" si="300"/>
        <v>0</v>
      </c>
      <c r="CN41" s="218">
        <f t="shared" si="300"/>
        <v>0</v>
      </c>
      <c r="CO41" s="218">
        <f t="shared" si="300"/>
        <v>0</v>
      </c>
      <c r="CP41" s="218">
        <f t="shared" si="300"/>
        <v>0</v>
      </c>
      <c r="CQ41" s="218">
        <f t="shared" si="300"/>
        <v>0</v>
      </c>
      <c r="CR41" s="218">
        <f t="shared" si="300"/>
        <v>0</v>
      </c>
      <c r="CS41" s="218">
        <f t="shared" si="300"/>
        <v>0</v>
      </c>
      <c r="CT41" s="218">
        <f t="shared" si="300"/>
        <v>0</v>
      </c>
      <c r="CU41" s="218">
        <f t="shared" si="300"/>
        <v>0</v>
      </c>
      <c r="CV41" s="218">
        <f t="shared" si="300"/>
        <v>0</v>
      </c>
      <c r="CW41" s="218">
        <f t="shared" si="300"/>
        <v>0</v>
      </c>
      <c r="CX41" s="218">
        <f t="shared" si="300"/>
        <v>0</v>
      </c>
      <c r="CY41" s="218">
        <f t="shared" si="300"/>
        <v>0</v>
      </c>
      <c r="CZ41" s="218">
        <f t="shared" si="300"/>
        <v>0</v>
      </c>
      <c r="DA41" s="218">
        <f t="shared" si="300"/>
        <v>0</v>
      </c>
      <c r="DB41" s="218">
        <f t="shared" si="300"/>
        <v>0</v>
      </c>
      <c r="DC41" s="218">
        <f t="shared" si="300"/>
        <v>0</v>
      </c>
      <c r="DD41" s="218">
        <f t="shared" si="300"/>
        <v>0</v>
      </c>
      <c r="DE41" s="218">
        <f t="shared" si="300"/>
        <v>0</v>
      </c>
      <c r="DF41" s="218">
        <f t="shared" si="300"/>
        <v>0</v>
      </c>
      <c r="DG41" s="218">
        <f t="shared" si="300"/>
        <v>0</v>
      </c>
      <c r="DH41" s="218">
        <f t="shared" si="300"/>
        <v>0</v>
      </c>
      <c r="DI41" s="218">
        <f t="shared" si="300"/>
        <v>0</v>
      </c>
      <c r="DJ41" s="218">
        <f t="shared" si="300"/>
        <v>0</v>
      </c>
      <c r="DK41" s="218">
        <f t="shared" si="300"/>
        <v>0</v>
      </c>
      <c r="DL41" s="218">
        <f t="shared" si="300"/>
        <v>0</v>
      </c>
      <c r="DM41" s="218">
        <f t="shared" si="300"/>
        <v>0</v>
      </c>
      <c r="DN41" s="218">
        <f t="shared" si="300"/>
        <v>0</v>
      </c>
      <c r="DO41" s="218">
        <f t="shared" si="300"/>
        <v>0</v>
      </c>
      <c r="DP41" s="218">
        <f t="shared" si="300"/>
        <v>0</v>
      </c>
      <c r="DQ41" s="218">
        <f t="shared" si="300"/>
        <v>0</v>
      </c>
      <c r="DR41" s="218">
        <f t="shared" si="300"/>
        <v>0</v>
      </c>
      <c r="DS41" s="218">
        <f t="shared" si="300"/>
        <v>0</v>
      </c>
      <c r="DT41" s="218">
        <f t="shared" si="300"/>
        <v>0</v>
      </c>
      <c r="DU41" s="218">
        <f t="shared" si="300"/>
        <v>0</v>
      </c>
      <c r="DV41" s="218">
        <f t="shared" si="300"/>
        <v>0</v>
      </c>
      <c r="DW41" s="218">
        <f t="shared" si="300"/>
        <v>0</v>
      </c>
      <c r="DX41" s="218">
        <f t="shared" si="300"/>
        <v>0</v>
      </c>
      <c r="DY41" s="218">
        <f t="shared" si="300"/>
        <v>0</v>
      </c>
      <c r="DZ41" s="218">
        <f t="shared" si="300"/>
        <v>0</v>
      </c>
      <c r="EA41" s="218">
        <f t="shared" si="300"/>
        <v>0</v>
      </c>
      <c r="EB41" s="218">
        <f t="shared" si="300"/>
        <v>0</v>
      </c>
      <c r="EC41" s="218">
        <f t="shared" ref="EC41:GN41" si="301">+EC30</f>
        <v>0</v>
      </c>
      <c r="ED41" s="218">
        <f t="shared" si="301"/>
        <v>0</v>
      </c>
      <c r="EE41" s="218">
        <f t="shared" si="301"/>
        <v>0</v>
      </c>
      <c r="EF41" s="218">
        <f t="shared" si="301"/>
        <v>0</v>
      </c>
      <c r="EG41" s="218">
        <f t="shared" si="301"/>
        <v>0</v>
      </c>
      <c r="EH41" s="218">
        <f t="shared" si="301"/>
        <v>0</v>
      </c>
      <c r="EI41" s="218">
        <f t="shared" si="301"/>
        <v>0</v>
      </c>
      <c r="EJ41" s="218">
        <f t="shared" si="301"/>
        <v>0</v>
      </c>
      <c r="EK41" s="218">
        <f t="shared" si="301"/>
        <v>0</v>
      </c>
      <c r="EL41" s="218">
        <f t="shared" si="301"/>
        <v>0</v>
      </c>
      <c r="EM41" s="218">
        <f t="shared" si="301"/>
        <v>0</v>
      </c>
      <c r="EN41" s="218">
        <f t="shared" si="301"/>
        <v>0</v>
      </c>
      <c r="EO41" s="218">
        <f t="shared" si="301"/>
        <v>0</v>
      </c>
      <c r="EP41" s="218">
        <f t="shared" si="301"/>
        <v>0</v>
      </c>
      <c r="EQ41" s="218">
        <f t="shared" si="301"/>
        <v>0</v>
      </c>
      <c r="ER41" s="218">
        <f t="shared" si="301"/>
        <v>0</v>
      </c>
      <c r="ES41" s="218">
        <f t="shared" si="301"/>
        <v>0</v>
      </c>
      <c r="ET41" s="218">
        <f t="shared" si="301"/>
        <v>0</v>
      </c>
      <c r="EU41" s="218">
        <f t="shared" si="301"/>
        <v>0</v>
      </c>
      <c r="EV41" s="218">
        <f t="shared" si="301"/>
        <v>0</v>
      </c>
      <c r="EW41" s="218">
        <f t="shared" si="301"/>
        <v>0</v>
      </c>
      <c r="EX41" s="218">
        <f t="shared" si="301"/>
        <v>0</v>
      </c>
      <c r="EY41" s="218">
        <f t="shared" si="301"/>
        <v>0</v>
      </c>
      <c r="EZ41" s="218">
        <f t="shared" si="301"/>
        <v>0</v>
      </c>
      <c r="FA41" s="218">
        <f t="shared" si="301"/>
        <v>0</v>
      </c>
      <c r="FB41" s="218">
        <f t="shared" si="301"/>
        <v>0</v>
      </c>
      <c r="FC41" s="218">
        <f t="shared" si="301"/>
        <v>0</v>
      </c>
      <c r="FD41" s="218">
        <f t="shared" si="301"/>
        <v>0</v>
      </c>
      <c r="FE41" s="218">
        <f t="shared" si="301"/>
        <v>0</v>
      </c>
      <c r="FF41" s="218">
        <f t="shared" si="301"/>
        <v>0</v>
      </c>
      <c r="FG41" s="218">
        <f t="shared" si="301"/>
        <v>0</v>
      </c>
      <c r="FH41" s="218">
        <f t="shared" si="301"/>
        <v>0</v>
      </c>
      <c r="FI41" s="218">
        <f t="shared" si="301"/>
        <v>0</v>
      </c>
      <c r="FJ41" s="218">
        <f t="shared" si="301"/>
        <v>0</v>
      </c>
      <c r="FK41" s="218">
        <f t="shared" si="301"/>
        <v>0</v>
      </c>
      <c r="FL41" s="218">
        <f t="shared" si="301"/>
        <v>0</v>
      </c>
      <c r="FM41" s="218">
        <f t="shared" si="301"/>
        <v>0</v>
      </c>
      <c r="FN41" s="218">
        <f t="shared" si="301"/>
        <v>0</v>
      </c>
      <c r="FO41" s="218">
        <f t="shared" si="301"/>
        <v>0</v>
      </c>
      <c r="FP41" s="218">
        <f t="shared" si="301"/>
        <v>0</v>
      </c>
      <c r="FQ41" s="218">
        <f t="shared" si="301"/>
        <v>0</v>
      </c>
      <c r="FR41" s="218">
        <f t="shared" si="301"/>
        <v>0</v>
      </c>
      <c r="FS41" s="218">
        <f t="shared" si="301"/>
        <v>0</v>
      </c>
      <c r="FT41" s="218">
        <f t="shared" si="301"/>
        <v>0</v>
      </c>
      <c r="FU41" s="218">
        <f t="shared" si="301"/>
        <v>0</v>
      </c>
      <c r="FV41" s="218">
        <f t="shared" si="301"/>
        <v>0</v>
      </c>
      <c r="FW41" s="218">
        <f t="shared" si="301"/>
        <v>0</v>
      </c>
      <c r="FX41" s="218">
        <f t="shared" si="301"/>
        <v>0</v>
      </c>
      <c r="FY41" s="218">
        <f t="shared" si="301"/>
        <v>0</v>
      </c>
      <c r="FZ41" s="218">
        <f t="shared" si="301"/>
        <v>0</v>
      </c>
      <c r="GA41" s="218">
        <f t="shared" si="301"/>
        <v>0</v>
      </c>
      <c r="GB41" s="218">
        <f t="shared" si="301"/>
        <v>0</v>
      </c>
      <c r="GC41" s="218">
        <f t="shared" si="301"/>
        <v>0</v>
      </c>
      <c r="GD41" s="218">
        <f t="shared" si="301"/>
        <v>0</v>
      </c>
      <c r="GE41" s="218">
        <f t="shared" si="301"/>
        <v>0</v>
      </c>
      <c r="GF41" s="218">
        <f t="shared" si="301"/>
        <v>0</v>
      </c>
      <c r="GG41" s="218">
        <f t="shared" si="301"/>
        <v>0</v>
      </c>
      <c r="GH41" s="218">
        <f t="shared" si="301"/>
        <v>0</v>
      </c>
      <c r="GI41" s="218">
        <f t="shared" si="301"/>
        <v>0</v>
      </c>
      <c r="GJ41" s="218">
        <f t="shared" si="301"/>
        <v>0</v>
      </c>
      <c r="GK41" s="218">
        <f t="shared" si="301"/>
        <v>0</v>
      </c>
      <c r="GL41" s="218">
        <f t="shared" si="301"/>
        <v>0</v>
      </c>
      <c r="GM41" s="218">
        <f t="shared" si="301"/>
        <v>0</v>
      </c>
      <c r="GN41" s="218">
        <f t="shared" si="301"/>
        <v>0</v>
      </c>
      <c r="GO41" s="218">
        <f t="shared" ref="GO41:IZ41" si="302">+GO30</f>
        <v>0</v>
      </c>
      <c r="GP41" s="218">
        <f t="shared" si="302"/>
        <v>0</v>
      </c>
      <c r="GQ41" s="218">
        <f t="shared" si="302"/>
        <v>0</v>
      </c>
      <c r="GR41" s="218">
        <f t="shared" si="302"/>
        <v>0</v>
      </c>
      <c r="GS41" s="218">
        <f t="shared" si="302"/>
        <v>0</v>
      </c>
      <c r="GT41" s="218">
        <f t="shared" si="302"/>
        <v>0</v>
      </c>
      <c r="GU41" s="218">
        <f t="shared" si="302"/>
        <v>0</v>
      </c>
      <c r="GV41" s="218">
        <f t="shared" si="302"/>
        <v>0</v>
      </c>
      <c r="GW41" s="218">
        <f t="shared" si="302"/>
        <v>0</v>
      </c>
      <c r="GX41" s="218">
        <f t="shared" si="302"/>
        <v>0</v>
      </c>
      <c r="GY41" s="218">
        <f t="shared" si="302"/>
        <v>0</v>
      </c>
      <c r="GZ41" s="218">
        <f t="shared" si="302"/>
        <v>0</v>
      </c>
      <c r="HA41" s="218">
        <f t="shared" si="302"/>
        <v>0</v>
      </c>
      <c r="HB41" s="218">
        <f t="shared" si="302"/>
        <v>0</v>
      </c>
      <c r="HC41" s="218">
        <f t="shared" si="302"/>
        <v>0</v>
      </c>
      <c r="HD41" s="218">
        <f t="shared" si="302"/>
        <v>0</v>
      </c>
      <c r="HE41" s="218">
        <f t="shared" si="302"/>
        <v>0</v>
      </c>
      <c r="HF41" s="218">
        <f t="shared" si="302"/>
        <v>0</v>
      </c>
      <c r="HG41" s="218">
        <f t="shared" si="302"/>
        <v>0</v>
      </c>
      <c r="HH41" s="218">
        <f t="shared" si="302"/>
        <v>0</v>
      </c>
      <c r="HI41" s="218">
        <f t="shared" si="302"/>
        <v>0</v>
      </c>
      <c r="HJ41" s="218">
        <f t="shared" si="302"/>
        <v>0</v>
      </c>
      <c r="HK41" s="218">
        <f t="shared" si="302"/>
        <v>0</v>
      </c>
      <c r="HL41" s="218">
        <f t="shared" si="302"/>
        <v>0</v>
      </c>
      <c r="HM41" s="218">
        <f t="shared" si="302"/>
        <v>0</v>
      </c>
      <c r="HN41" s="218">
        <f t="shared" si="302"/>
        <v>0</v>
      </c>
      <c r="HO41" s="218">
        <f t="shared" si="302"/>
        <v>0</v>
      </c>
      <c r="HP41" s="218">
        <f t="shared" si="302"/>
        <v>0</v>
      </c>
      <c r="HQ41" s="218">
        <f t="shared" si="302"/>
        <v>0</v>
      </c>
      <c r="HR41" s="218">
        <f t="shared" si="302"/>
        <v>0</v>
      </c>
      <c r="HS41" s="218">
        <f t="shared" si="302"/>
        <v>0</v>
      </c>
      <c r="HT41" s="218">
        <f t="shared" si="302"/>
        <v>0</v>
      </c>
      <c r="HU41" s="218">
        <f t="shared" si="302"/>
        <v>0</v>
      </c>
      <c r="HV41" s="218">
        <f t="shared" si="302"/>
        <v>0</v>
      </c>
      <c r="HW41" s="218">
        <f t="shared" si="302"/>
        <v>0</v>
      </c>
      <c r="HX41" s="218">
        <f t="shared" si="302"/>
        <v>0</v>
      </c>
      <c r="HY41" s="218">
        <f t="shared" si="302"/>
        <v>0</v>
      </c>
      <c r="HZ41" s="218">
        <f t="shared" si="302"/>
        <v>0</v>
      </c>
      <c r="IA41" s="218">
        <f t="shared" si="302"/>
        <v>0</v>
      </c>
      <c r="IB41" s="218">
        <f t="shared" si="302"/>
        <v>0</v>
      </c>
      <c r="IC41" s="218">
        <f t="shared" si="302"/>
        <v>0</v>
      </c>
      <c r="ID41" s="218">
        <f t="shared" si="302"/>
        <v>0</v>
      </c>
      <c r="IE41" s="218">
        <f t="shared" si="302"/>
        <v>0</v>
      </c>
      <c r="IF41" s="218">
        <f t="shared" si="302"/>
        <v>0</v>
      </c>
      <c r="IG41" s="218">
        <f t="shared" si="302"/>
        <v>0</v>
      </c>
      <c r="IH41" s="218">
        <f t="shared" si="302"/>
        <v>0</v>
      </c>
      <c r="II41" s="218">
        <f t="shared" si="302"/>
        <v>0</v>
      </c>
      <c r="IJ41" s="218">
        <f t="shared" si="302"/>
        <v>0</v>
      </c>
      <c r="IK41" s="218">
        <f t="shared" si="302"/>
        <v>0</v>
      </c>
      <c r="IL41" s="218">
        <f t="shared" si="302"/>
        <v>0</v>
      </c>
      <c r="IM41" s="218">
        <f t="shared" si="302"/>
        <v>0</v>
      </c>
      <c r="IN41" s="218">
        <f t="shared" si="302"/>
        <v>0</v>
      </c>
      <c r="IO41" s="218">
        <f t="shared" si="302"/>
        <v>0</v>
      </c>
      <c r="IP41" s="218">
        <f t="shared" si="302"/>
        <v>0</v>
      </c>
      <c r="IQ41" s="218">
        <f t="shared" si="302"/>
        <v>0</v>
      </c>
      <c r="IR41" s="218">
        <f t="shared" si="302"/>
        <v>0</v>
      </c>
      <c r="IS41" s="218">
        <f t="shared" si="302"/>
        <v>0</v>
      </c>
      <c r="IT41" s="218">
        <f t="shared" si="302"/>
        <v>0</v>
      </c>
      <c r="IU41" s="218">
        <f t="shared" si="302"/>
        <v>0</v>
      </c>
      <c r="IV41" s="218">
        <f t="shared" si="302"/>
        <v>0</v>
      </c>
      <c r="IW41" s="218">
        <f t="shared" si="302"/>
        <v>0</v>
      </c>
      <c r="IX41" s="218">
        <f t="shared" si="302"/>
        <v>0</v>
      </c>
      <c r="IY41" s="218">
        <f t="shared" si="302"/>
        <v>0</v>
      </c>
      <c r="IZ41" s="218">
        <f t="shared" si="302"/>
        <v>0</v>
      </c>
      <c r="JA41" s="218">
        <f t="shared" ref="JA41:LL41" si="303">+JA30</f>
        <v>0</v>
      </c>
      <c r="JB41" s="218">
        <f t="shared" si="303"/>
        <v>0</v>
      </c>
      <c r="JC41" s="218">
        <f t="shared" si="303"/>
        <v>0</v>
      </c>
      <c r="JD41" s="218">
        <f t="shared" si="303"/>
        <v>0</v>
      </c>
      <c r="JE41" s="218">
        <f t="shared" si="303"/>
        <v>0</v>
      </c>
      <c r="JF41" s="218">
        <f t="shared" si="303"/>
        <v>0</v>
      </c>
      <c r="JG41" s="218">
        <f t="shared" si="303"/>
        <v>0</v>
      </c>
      <c r="JH41" s="218">
        <f t="shared" si="303"/>
        <v>0</v>
      </c>
      <c r="JI41" s="218">
        <f t="shared" si="303"/>
        <v>0</v>
      </c>
      <c r="JJ41" s="218">
        <f t="shared" si="303"/>
        <v>0</v>
      </c>
      <c r="JK41" s="218">
        <f t="shared" si="303"/>
        <v>0</v>
      </c>
      <c r="JL41" s="218">
        <f t="shared" si="303"/>
        <v>0</v>
      </c>
      <c r="JM41" s="218">
        <f t="shared" si="303"/>
        <v>0</v>
      </c>
      <c r="JN41" s="218">
        <f t="shared" si="303"/>
        <v>0</v>
      </c>
      <c r="JO41" s="218">
        <f t="shared" si="303"/>
        <v>0</v>
      </c>
      <c r="JP41" s="218">
        <f t="shared" si="303"/>
        <v>0</v>
      </c>
      <c r="JQ41" s="218">
        <f t="shared" si="303"/>
        <v>0</v>
      </c>
      <c r="JR41" s="218">
        <f t="shared" si="303"/>
        <v>0</v>
      </c>
      <c r="JS41" s="218">
        <f t="shared" si="303"/>
        <v>0</v>
      </c>
      <c r="JT41" s="218">
        <f t="shared" si="303"/>
        <v>0</v>
      </c>
      <c r="JU41" s="218">
        <f t="shared" si="303"/>
        <v>0</v>
      </c>
      <c r="JV41" s="218">
        <f t="shared" si="303"/>
        <v>0</v>
      </c>
      <c r="JW41" s="218">
        <f t="shared" si="303"/>
        <v>0</v>
      </c>
      <c r="JX41" s="218">
        <f t="shared" si="303"/>
        <v>0</v>
      </c>
      <c r="JY41" s="218">
        <f t="shared" si="303"/>
        <v>0</v>
      </c>
      <c r="JZ41" s="218">
        <f t="shared" si="303"/>
        <v>0</v>
      </c>
      <c r="KA41" s="218">
        <f t="shared" si="303"/>
        <v>0</v>
      </c>
      <c r="KB41" s="218">
        <f t="shared" si="303"/>
        <v>0</v>
      </c>
      <c r="KC41" s="218">
        <f t="shared" si="303"/>
        <v>0</v>
      </c>
      <c r="KD41" s="218">
        <f t="shared" si="303"/>
        <v>0</v>
      </c>
      <c r="KE41" s="218">
        <f t="shared" si="303"/>
        <v>0</v>
      </c>
      <c r="KF41" s="218">
        <f t="shared" si="303"/>
        <v>0</v>
      </c>
      <c r="KG41" s="218">
        <f t="shared" si="303"/>
        <v>0</v>
      </c>
      <c r="KH41" s="218">
        <f t="shared" si="303"/>
        <v>0</v>
      </c>
      <c r="KI41" s="218">
        <f t="shared" si="303"/>
        <v>0</v>
      </c>
      <c r="KJ41" s="218">
        <f t="shared" si="303"/>
        <v>0</v>
      </c>
      <c r="KK41" s="218">
        <f t="shared" si="303"/>
        <v>0</v>
      </c>
      <c r="KL41" s="218">
        <f t="shared" si="303"/>
        <v>0</v>
      </c>
      <c r="KM41" s="218">
        <f t="shared" si="303"/>
        <v>0</v>
      </c>
      <c r="KN41" s="218">
        <f t="shared" si="303"/>
        <v>0</v>
      </c>
      <c r="KO41" s="218">
        <f t="shared" si="303"/>
        <v>0</v>
      </c>
      <c r="KP41" s="218">
        <f t="shared" si="303"/>
        <v>0</v>
      </c>
      <c r="KQ41" s="218">
        <f t="shared" si="303"/>
        <v>0</v>
      </c>
      <c r="KR41" s="218">
        <f t="shared" si="303"/>
        <v>0</v>
      </c>
      <c r="KS41" s="218">
        <f t="shared" si="303"/>
        <v>0</v>
      </c>
      <c r="KT41" s="218">
        <f t="shared" si="303"/>
        <v>0</v>
      </c>
      <c r="KU41" s="218">
        <f t="shared" si="303"/>
        <v>0</v>
      </c>
      <c r="KV41" s="218">
        <f t="shared" si="303"/>
        <v>0</v>
      </c>
      <c r="KW41" s="218">
        <f t="shared" si="303"/>
        <v>0</v>
      </c>
      <c r="KX41" s="218">
        <f t="shared" si="303"/>
        <v>0</v>
      </c>
      <c r="KY41" s="218">
        <f t="shared" si="303"/>
        <v>0</v>
      </c>
      <c r="KZ41" s="218">
        <f t="shared" si="303"/>
        <v>0</v>
      </c>
      <c r="LA41" s="218">
        <f t="shared" si="303"/>
        <v>0</v>
      </c>
      <c r="LB41" s="218">
        <f t="shared" si="303"/>
        <v>0</v>
      </c>
      <c r="LC41" s="218">
        <f t="shared" si="303"/>
        <v>0</v>
      </c>
      <c r="LD41" s="218">
        <f t="shared" si="303"/>
        <v>0</v>
      </c>
      <c r="LE41" s="218">
        <f t="shared" si="303"/>
        <v>0</v>
      </c>
      <c r="LF41" s="218">
        <f t="shared" si="303"/>
        <v>0</v>
      </c>
      <c r="LG41" s="218">
        <f t="shared" si="303"/>
        <v>0</v>
      </c>
      <c r="LH41" s="218">
        <f t="shared" si="303"/>
        <v>0</v>
      </c>
      <c r="LI41" s="218">
        <f t="shared" si="303"/>
        <v>0</v>
      </c>
      <c r="LJ41" s="218">
        <f t="shared" si="303"/>
        <v>0</v>
      </c>
      <c r="LK41" s="218">
        <f t="shared" si="303"/>
        <v>0</v>
      </c>
      <c r="LL41" s="218">
        <f t="shared" si="303"/>
        <v>0</v>
      </c>
      <c r="LM41" s="218">
        <f t="shared" ref="LM41:NF41" si="304">+LM30</f>
        <v>0</v>
      </c>
      <c r="LN41" s="218">
        <f t="shared" si="304"/>
        <v>0</v>
      </c>
      <c r="LO41" s="218">
        <f t="shared" si="304"/>
        <v>0</v>
      </c>
      <c r="LP41" s="218">
        <f t="shared" si="304"/>
        <v>0</v>
      </c>
      <c r="LQ41" s="218">
        <f t="shared" si="304"/>
        <v>0</v>
      </c>
      <c r="LR41" s="218">
        <f t="shared" si="304"/>
        <v>0</v>
      </c>
      <c r="LS41" s="218">
        <f t="shared" si="304"/>
        <v>0</v>
      </c>
      <c r="LT41" s="218">
        <f t="shared" si="304"/>
        <v>0</v>
      </c>
      <c r="LU41" s="218">
        <f t="shared" si="304"/>
        <v>0</v>
      </c>
      <c r="LV41" s="218">
        <f t="shared" si="304"/>
        <v>0</v>
      </c>
      <c r="LW41" s="218">
        <f t="shared" si="304"/>
        <v>0</v>
      </c>
      <c r="LX41" s="218">
        <f t="shared" si="304"/>
        <v>0</v>
      </c>
      <c r="LY41" s="218">
        <f t="shared" si="304"/>
        <v>0</v>
      </c>
      <c r="LZ41" s="218">
        <f t="shared" si="304"/>
        <v>0</v>
      </c>
      <c r="MA41" s="218">
        <f t="shared" si="304"/>
        <v>0</v>
      </c>
      <c r="MB41" s="218">
        <f t="shared" si="304"/>
        <v>0</v>
      </c>
      <c r="MC41" s="218">
        <f t="shared" si="304"/>
        <v>0</v>
      </c>
      <c r="MD41" s="218">
        <f t="shared" si="304"/>
        <v>0</v>
      </c>
      <c r="ME41" s="218">
        <f t="shared" si="304"/>
        <v>0</v>
      </c>
      <c r="MF41" s="218">
        <f t="shared" si="304"/>
        <v>0</v>
      </c>
      <c r="MG41" s="218">
        <f t="shared" si="304"/>
        <v>0</v>
      </c>
      <c r="MH41" s="218">
        <f t="shared" si="304"/>
        <v>0</v>
      </c>
      <c r="MI41" s="218">
        <f t="shared" si="304"/>
        <v>0</v>
      </c>
      <c r="MJ41" s="218">
        <f t="shared" si="304"/>
        <v>0</v>
      </c>
      <c r="MK41" s="218">
        <f t="shared" si="304"/>
        <v>0</v>
      </c>
      <c r="ML41" s="218">
        <f t="shared" si="304"/>
        <v>0</v>
      </c>
      <c r="MM41" s="218">
        <f t="shared" si="304"/>
        <v>0</v>
      </c>
      <c r="MN41" s="218">
        <f t="shared" si="304"/>
        <v>0</v>
      </c>
      <c r="MO41" s="218">
        <f t="shared" si="304"/>
        <v>0</v>
      </c>
      <c r="MP41" s="218">
        <f t="shared" si="304"/>
        <v>0</v>
      </c>
      <c r="MQ41" s="218">
        <f t="shared" si="304"/>
        <v>0</v>
      </c>
      <c r="MR41" s="218">
        <f t="shared" si="304"/>
        <v>0</v>
      </c>
      <c r="MS41" s="218">
        <f t="shared" si="304"/>
        <v>0</v>
      </c>
      <c r="MT41" s="218">
        <f t="shared" si="304"/>
        <v>0</v>
      </c>
      <c r="MU41" s="218">
        <f t="shared" si="304"/>
        <v>0</v>
      </c>
      <c r="MV41" s="218">
        <f t="shared" si="304"/>
        <v>0</v>
      </c>
      <c r="MW41" s="218">
        <f t="shared" si="304"/>
        <v>0</v>
      </c>
      <c r="MX41" s="218">
        <f t="shared" si="304"/>
        <v>0</v>
      </c>
      <c r="MY41" s="218">
        <f t="shared" si="304"/>
        <v>0</v>
      </c>
      <c r="MZ41" s="218">
        <f t="shared" si="304"/>
        <v>0</v>
      </c>
      <c r="NA41" s="218">
        <f t="shared" si="304"/>
        <v>0</v>
      </c>
      <c r="NB41" s="218">
        <f t="shared" si="304"/>
        <v>0</v>
      </c>
      <c r="NC41" s="218">
        <f t="shared" si="304"/>
        <v>0</v>
      </c>
      <c r="ND41" s="218">
        <f t="shared" si="304"/>
        <v>0</v>
      </c>
      <c r="NE41" s="218">
        <f t="shared" si="304"/>
        <v>0</v>
      </c>
      <c r="NF41" s="218">
        <f t="shared" si="304"/>
        <v>0</v>
      </c>
    </row>
    <row r="42" spans="1:370">
      <c r="A42" s="216"/>
      <c r="B42" s="216"/>
      <c r="C42" s="216" t="s">
        <v>332</v>
      </c>
      <c r="D42" s="217"/>
      <c r="E42" s="218">
        <f t="shared" ref="E42:BP42" si="305">+E31</f>
        <v>3514051.32</v>
      </c>
      <c r="F42" s="218">
        <f t="shared" si="305"/>
        <v>3514051.32</v>
      </c>
      <c r="G42" s="218">
        <f t="shared" si="305"/>
        <v>3514051.32</v>
      </c>
      <c r="H42" s="218">
        <f t="shared" si="305"/>
        <v>3514051.32</v>
      </c>
      <c r="I42" s="218">
        <f t="shared" si="305"/>
        <v>3514051.32</v>
      </c>
      <c r="J42" s="218">
        <f t="shared" si="305"/>
        <v>3514051.32</v>
      </c>
      <c r="K42" s="218">
        <f t="shared" si="305"/>
        <v>3514051.32</v>
      </c>
      <c r="L42" s="218">
        <f t="shared" si="305"/>
        <v>3514051.32</v>
      </c>
      <c r="M42" s="218">
        <f t="shared" si="305"/>
        <v>3514051.32</v>
      </c>
      <c r="N42" s="218">
        <f t="shared" si="305"/>
        <v>3514051.32</v>
      </c>
      <c r="O42" s="218">
        <f t="shared" si="305"/>
        <v>3514051.32</v>
      </c>
      <c r="P42" s="218">
        <f t="shared" si="305"/>
        <v>3514051.32</v>
      </c>
      <c r="Q42" s="218">
        <f t="shared" si="305"/>
        <v>3514051.32</v>
      </c>
      <c r="R42" s="218">
        <f t="shared" si="305"/>
        <v>3514051.32</v>
      </c>
      <c r="S42" s="218">
        <f t="shared" si="305"/>
        <v>3514051.32</v>
      </c>
      <c r="T42" s="218">
        <f t="shared" si="305"/>
        <v>3514051.32</v>
      </c>
      <c r="U42" s="218">
        <f t="shared" si="305"/>
        <v>3514051.32</v>
      </c>
      <c r="V42" s="218">
        <f t="shared" si="305"/>
        <v>3514051.32</v>
      </c>
      <c r="W42" s="218">
        <f t="shared" si="305"/>
        <v>3514051.32</v>
      </c>
      <c r="X42" s="218">
        <f t="shared" si="305"/>
        <v>3514051.32</v>
      </c>
      <c r="Y42" s="218">
        <f t="shared" si="305"/>
        <v>3514051.32</v>
      </c>
      <c r="Z42" s="218">
        <f t="shared" si="305"/>
        <v>3514051.32</v>
      </c>
      <c r="AA42" s="218">
        <f t="shared" si="305"/>
        <v>3514051.32</v>
      </c>
      <c r="AB42" s="218">
        <f t="shared" si="305"/>
        <v>3514051.32</v>
      </c>
      <c r="AC42" s="218">
        <f t="shared" si="305"/>
        <v>3514051.32</v>
      </c>
      <c r="AD42" s="218">
        <f t="shared" si="305"/>
        <v>3514051.32</v>
      </c>
      <c r="AE42" s="218">
        <f t="shared" si="305"/>
        <v>3514051.32</v>
      </c>
      <c r="AF42" s="218">
        <f t="shared" si="305"/>
        <v>3514051.32</v>
      </c>
      <c r="AG42" s="218">
        <f t="shared" si="305"/>
        <v>3514051.32</v>
      </c>
      <c r="AH42" s="218">
        <f t="shared" si="305"/>
        <v>3514051.32</v>
      </c>
      <c r="AI42" s="218">
        <f t="shared" si="305"/>
        <v>3514051.32</v>
      </c>
      <c r="AJ42" s="218">
        <f t="shared" si="305"/>
        <v>0</v>
      </c>
      <c r="AK42" s="218">
        <f t="shared" si="305"/>
        <v>0</v>
      </c>
      <c r="AL42" s="218">
        <f t="shared" si="305"/>
        <v>0</v>
      </c>
      <c r="AM42" s="218">
        <f t="shared" si="305"/>
        <v>0</v>
      </c>
      <c r="AN42" s="218">
        <f t="shared" si="305"/>
        <v>0</v>
      </c>
      <c r="AO42" s="218">
        <f t="shared" si="305"/>
        <v>0</v>
      </c>
      <c r="AP42" s="218">
        <f t="shared" si="305"/>
        <v>0</v>
      </c>
      <c r="AQ42" s="218">
        <f t="shared" si="305"/>
        <v>0</v>
      </c>
      <c r="AR42" s="218">
        <f t="shared" si="305"/>
        <v>0</v>
      </c>
      <c r="AS42" s="218">
        <f t="shared" si="305"/>
        <v>0</v>
      </c>
      <c r="AT42" s="218">
        <f t="shared" si="305"/>
        <v>0</v>
      </c>
      <c r="AU42" s="218">
        <f t="shared" si="305"/>
        <v>0</v>
      </c>
      <c r="AV42" s="218">
        <f t="shared" si="305"/>
        <v>0</v>
      </c>
      <c r="AW42" s="218">
        <f t="shared" si="305"/>
        <v>0</v>
      </c>
      <c r="AX42" s="218">
        <f t="shared" si="305"/>
        <v>0</v>
      </c>
      <c r="AY42" s="218">
        <f t="shared" si="305"/>
        <v>0</v>
      </c>
      <c r="AZ42" s="218">
        <f t="shared" si="305"/>
        <v>0</v>
      </c>
      <c r="BA42" s="218">
        <f t="shared" si="305"/>
        <v>0</v>
      </c>
      <c r="BB42" s="218">
        <f t="shared" si="305"/>
        <v>0</v>
      </c>
      <c r="BC42" s="218">
        <f t="shared" si="305"/>
        <v>0</v>
      </c>
      <c r="BD42" s="218">
        <f t="shared" si="305"/>
        <v>0</v>
      </c>
      <c r="BE42" s="218">
        <f t="shared" si="305"/>
        <v>0</v>
      </c>
      <c r="BF42" s="218">
        <f t="shared" si="305"/>
        <v>0</v>
      </c>
      <c r="BG42" s="218">
        <f t="shared" si="305"/>
        <v>0</v>
      </c>
      <c r="BH42" s="218">
        <f t="shared" si="305"/>
        <v>0</v>
      </c>
      <c r="BI42" s="218">
        <f t="shared" si="305"/>
        <v>0</v>
      </c>
      <c r="BJ42" s="218">
        <f t="shared" si="305"/>
        <v>0</v>
      </c>
      <c r="BK42" s="218">
        <f t="shared" si="305"/>
        <v>0</v>
      </c>
      <c r="BL42" s="218">
        <f t="shared" si="305"/>
        <v>0</v>
      </c>
      <c r="BM42" s="218">
        <f t="shared" si="305"/>
        <v>0</v>
      </c>
      <c r="BN42" s="218">
        <f t="shared" si="305"/>
        <v>0</v>
      </c>
      <c r="BO42" s="218">
        <f t="shared" si="305"/>
        <v>0</v>
      </c>
      <c r="BP42" s="218">
        <f t="shared" si="305"/>
        <v>0</v>
      </c>
      <c r="BQ42" s="218">
        <f t="shared" ref="BQ42:EB42" si="306">+BQ31</f>
        <v>0</v>
      </c>
      <c r="BR42" s="218">
        <f t="shared" si="306"/>
        <v>0</v>
      </c>
      <c r="BS42" s="218">
        <f t="shared" si="306"/>
        <v>0</v>
      </c>
      <c r="BT42" s="218">
        <f t="shared" si="306"/>
        <v>0</v>
      </c>
      <c r="BU42" s="218">
        <f t="shared" si="306"/>
        <v>0</v>
      </c>
      <c r="BV42" s="218">
        <f t="shared" si="306"/>
        <v>0</v>
      </c>
      <c r="BW42" s="218">
        <f t="shared" si="306"/>
        <v>0</v>
      </c>
      <c r="BX42" s="218">
        <f t="shared" si="306"/>
        <v>0</v>
      </c>
      <c r="BY42" s="218">
        <f t="shared" si="306"/>
        <v>0</v>
      </c>
      <c r="BZ42" s="218">
        <f t="shared" si="306"/>
        <v>0</v>
      </c>
      <c r="CA42" s="218">
        <f t="shared" si="306"/>
        <v>0</v>
      </c>
      <c r="CB42" s="218">
        <f t="shared" si="306"/>
        <v>0</v>
      </c>
      <c r="CC42" s="218">
        <f t="shared" si="306"/>
        <v>0</v>
      </c>
      <c r="CD42" s="218">
        <f t="shared" si="306"/>
        <v>0</v>
      </c>
      <c r="CE42" s="218">
        <f t="shared" si="306"/>
        <v>0</v>
      </c>
      <c r="CF42" s="218">
        <f t="shared" si="306"/>
        <v>0</v>
      </c>
      <c r="CG42" s="218">
        <f t="shared" si="306"/>
        <v>0</v>
      </c>
      <c r="CH42" s="218">
        <f t="shared" si="306"/>
        <v>0</v>
      </c>
      <c r="CI42" s="218">
        <f t="shared" si="306"/>
        <v>0</v>
      </c>
      <c r="CJ42" s="218">
        <f t="shared" si="306"/>
        <v>0</v>
      </c>
      <c r="CK42" s="218">
        <f t="shared" si="306"/>
        <v>0</v>
      </c>
      <c r="CL42" s="218">
        <f t="shared" si="306"/>
        <v>0</v>
      </c>
      <c r="CM42" s="218">
        <f t="shared" si="306"/>
        <v>0</v>
      </c>
      <c r="CN42" s="218">
        <f t="shared" si="306"/>
        <v>0</v>
      </c>
      <c r="CO42" s="218">
        <f t="shared" si="306"/>
        <v>0</v>
      </c>
      <c r="CP42" s="218">
        <f t="shared" si="306"/>
        <v>0</v>
      </c>
      <c r="CQ42" s="218">
        <f t="shared" si="306"/>
        <v>0</v>
      </c>
      <c r="CR42" s="218">
        <f t="shared" si="306"/>
        <v>0</v>
      </c>
      <c r="CS42" s="218">
        <f t="shared" si="306"/>
        <v>0</v>
      </c>
      <c r="CT42" s="218">
        <f t="shared" si="306"/>
        <v>0</v>
      </c>
      <c r="CU42" s="218">
        <f t="shared" si="306"/>
        <v>0</v>
      </c>
      <c r="CV42" s="218">
        <f t="shared" si="306"/>
        <v>0</v>
      </c>
      <c r="CW42" s="218">
        <f t="shared" si="306"/>
        <v>0</v>
      </c>
      <c r="CX42" s="218">
        <f t="shared" si="306"/>
        <v>0</v>
      </c>
      <c r="CY42" s="218">
        <f t="shared" si="306"/>
        <v>0</v>
      </c>
      <c r="CZ42" s="218">
        <f t="shared" si="306"/>
        <v>0</v>
      </c>
      <c r="DA42" s="218">
        <f t="shared" si="306"/>
        <v>0</v>
      </c>
      <c r="DB42" s="218">
        <f t="shared" si="306"/>
        <v>0</v>
      </c>
      <c r="DC42" s="218">
        <f t="shared" si="306"/>
        <v>0</v>
      </c>
      <c r="DD42" s="218">
        <f t="shared" si="306"/>
        <v>0</v>
      </c>
      <c r="DE42" s="218">
        <f t="shared" si="306"/>
        <v>0</v>
      </c>
      <c r="DF42" s="218">
        <f t="shared" si="306"/>
        <v>0</v>
      </c>
      <c r="DG42" s="218">
        <f t="shared" si="306"/>
        <v>0</v>
      </c>
      <c r="DH42" s="218">
        <f t="shared" si="306"/>
        <v>0</v>
      </c>
      <c r="DI42" s="218">
        <f t="shared" si="306"/>
        <v>0</v>
      </c>
      <c r="DJ42" s="218">
        <f t="shared" si="306"/>
        <v>0</v>
      </c>
      <c r="DK42" s="218">
        <f t="shared" si="306"/>
        <v>0</v>
      </c>
      <c r="DL42" s="218">
        <f t="shared" si="306"/>
        <v>0</v>
      </c>
      <c r="DM42" s="218">
        <f t="shared" si="306"/>
        <v>0</v>
      </c>
      <c r="DN42" s="218">
        <f t="shared" si="306"/>
        <v>0</v>
      </c>
      <c r="DO42" s="218">
        <f t="shared" si="306"/>
        <v>0</v>
      </c>
      <c r="DP42" s="218">
        <f t="shared" si="306"/>
        <v>0</v>
      </c>
      <c r="DQ42" s="218">
        <f t="shared" si="306"/>
        <v>0</v>
      </c>
      <c r="DR42" s="218">
        <f t="shared" si="306"/>
        <v>0</v>
      </c>
      <c r="DS42" s="218">
        <f t="shared" si="306"/>
        <v>0</v>
      </c>
      <c r="DT42" s="218">
        <f t="shared" si="306"/>
        <v>0</v>
      </c>
      <c r="DU42" s="218">
        <f t="shared" si="306"/>
        <v>0</v>
      </c>
      <c r="DV42" s="218">
        <f t="shared" si="306"/>
        <v>0</v>
      </c>
      <c r="DW42" s="218">
        <f t="shared" si="306"/>
        <v>0</v>
      </c>
      <c r="DX42" s="218">
        <f t="shared" si="306"/>
        <v>0</v>
      </c>
      <c r="DY42" s="218">
        <f t="shared" si="306"/>
        <v>0</v>
      </c>
      <c r="DZ42" s="218">
        <f t="shared" si="306"/>
        <v>0</v>
      </c>
      <c r="EA42" s="218">
        <f t="shared" si="306"/>
        <v>0</v>
      </c>
      <c r="EB42" s="218">
        <f t="shared" si="306"/>
        <v>0</v>
      </c>
      <c r="EC42" s="218">
        <f t="shared" ref="EC42:GN42" si="307">+EC31</f>
        <v>0</v>
      </c>
      <c r="ED42" s="218">
        <f t="shared" si="307"/>
        <v>0</v>
      </c>
      <c r="EE42" s="218">
        <f t="shared" si="307"/>
        <v>0</v>
      </c>
      <c r="EF42" s="218">
        <f t="shared" si="307"/>
        <v>0</v>
      </c>
      <c r="EG42" s="218">
        <f t="shared" si="307"/>
        <v>0</v>
      </c>
      <c r="EH42" s="218">
        <f t="shared" si="307"/>
        <v>0</v>
      </c>
      <c r="EI42" s="218">
        <f t="shared" si="307"/>
        <v>0</v>
      </c>
      <c r="EJ42" s="218">
        <f t="shared" si="307"/>
        <v>0</v>
      </c>
      <c r="EK42" s="218">
        <f t="shared" si="307"/>
        <v>0</v>
      </c>
      <c r="EL42" s="218">
        <f t="shared" si="307"/>
        <v>0</v>
      </c>
      <c r="EM42" s="218">
        <f t="shared" si="307"/>
        <v>0</v>
      </c>
      <c r="EN42" s="218">
        <f t="shared" si="307"/>
        <v>0</v>
      </c>
      <c r="EO42" s="218">
        <f t="shared" si="307"/>
        <v>0</v>
      </c>
      <c r="EP42" s="218">
        <f t="shared" si="307"/>
        <v>0</v>
      </c>
      <c r="EQ42" s="218">
        <f t="shared" si="307"/>
        <v>0</v>
      </c>
      <c r="ER42" s="218">
        <f t="shared" si="307"/>
        <v>0</v>
      </c>
      <c r="ES42" s="218">
        <f t="shared" si="307"/>
        <v>0</v>
      </c>
      <c r="ET42" s="218">
        <f t="shared" si="307"/>
        <v>0</v>
      </c>
      <c r="EU42" s="218">
        <f t="shared" si="307"/>
        <v>0</v>
      </c>
      <c r="EV42" s="218">
        <f t="shared" si="307"/>
        <v>0</v>
      </c>
      <c r="EW42" s="218">
        <f t="shared" si="307"/>
        <v>0</v>
      </c>
      <c r="EX42" s="218">
        <f t="shared" si="307"/>
        <v>0</v>
      </c>
      <c r="EY42" s="218">
        <f t="shared" si="307"/>
        <v>0</v>
      </c>
      <c r="EZ42" s="218">
        <f t="shared" si="307"/>
        <v>0</v>
      </c>
      <c r="FA42" s="218">
        <f t="shared" si="307"/>
        <v>0</v>
      </c>
      <c r="FB42" s="218">
        <f t="shared" si="307"/>
        <v>0</v>
      </c>
      <c r="FC42" s="218">
        <f t="shared" si="307"/>
        <v>0</v>
      </c>
      <c r="FD42" s="218">
        <f t="shared" si="307"/>
        <v>0</v>
      </c>
      <c r="FE42" s="218">
        <f t="shared" si="307"/>
        <v>0</v>
      </c>
      <c r="FF42" s="218">
        <f t="shared" si="307"/>
        <v>0</v>
      </c>
      <c r="FG42" s="218">
        <f t="shared" si="307"/>
        <v>0</v>
      </c>
      <c r="FH42" s="218">
        <f t="shared" si="307"/>
        <v>0</v>
      </c>
      <c r="FI42" s="218">
        <f t="shared" si="307"/>
        <v>0</v>
      </c>
      <c r="FJ42" s="218">
        <f t="shared" si="307"/>
        <v>0</v>
      </c>
      <c r="FK42" s="218">
        <f t="shared" si="307"/>
        <v>0</v>
      </c>
      <c r="FL42" s="218">
        <f t="shared" si="307"/>
        <v>0</v>
      </c>
      <c r="FM42" s="218">
        <f t="shared" si="307"/>
        <v>0</v>
      </c>
      <c r="FN42" s="218">
        <f t="shared" si="307"/>
        <v>0</v>
      </c>
      <c r="FO42" s="218">
        <f t="shared" si="307"/>
        <v>0</v>
      </c>
      <c r="FP42" s="218">
        <f t="shared" si="307"/>
        <v>0</v>
      </c>
      <c r="FQ42" s="218">
        <f t="shared" si="307"/>
        <v>0</v>
      </c>
      <c r="FR42" s="218">
        <f t="shared" si="307"/>
        <v>0</v>
      </c>
      <c r="FS42" s="218">
        <f t="shared" si="307"/>
        <v>0</v>
      </c>
      <c r="FT42" s="218">
        <f t="shared" si="307"/>
        <v>0</v>
      </c>
      <c r="FU42" s="218">
        <f t="shared" si="307"/>
        <v>0</v>
      </c>
      <c r="FV42" s="218">
        <f t="shared" si="307"/>
        <v>0</v>
      </c>
      <c r="FW42" s="218">
        <f t="shared" si="307"/>
        <v>0</v>
      </c>
      <c r="FX42" s="218">
        <f t="shared" si="307"/>
        <v>0</v>
      </c>
      <c r="FY42" s="218">
        <f t="shared" si="307"/>
        <v>0</v>
      </c>
      <c r="FZ42" s="218">
        <f t="shared" si="307"/>
        <v>0</v>
      </c>
      <c r="GA42" s="218">
        <f t="shared" si="307"/>
        <v>0</v>
      </c>
      <c r="GB42" s="218">
        <f t="shared" si="307"/>
        <v>0</v>
      </c>
      <c r="GC42" s="218">
        <f t="shared" si="307"/>
        <v>0</v>
      </c>
      <c r="GD42" s="218">
        <f t="shared" si="307"/>
        <v>0</v>
      </c>
      <c r="GE42" s="218">
        <f t="shared" si="307"/>
        <v>0</v>
      </c>
      <c r="GF42" s="218">
        <f t="shared" si="307"/>
        <v>0</v>
      </c>
      <c r="GG42" s="218">
        <f t="shared" si="307"/>
        <v>0</v>
      </c>
      <c r="GH42" s="218">
        <f t="shared" si="307"/>
        <v>0</v>
      </c>
      <c r="GI42" s="218">
        <f t="shared" si="307"/>
        <v>0</v>
      </c>
      <c r="GJ42" s="218">
        <f t="shared" si="307"/>
        <v>0</v>
      </c>
      <c r="GK42" s="218">
        <f t="shared" si="307"/>
        <v>0</v>
      </c>
      <c r="GL42" s="218">
        <f t="shared" si="307"/>
        <v>0</v>
      </c>
      <c r="GM42" s="218">
        <f t="shared" si="307"/>
        <v>0</v>
      </c>
      <c r="GN42" s="218">
        <f t="shared" si="307"/>
        <v>0</v>
      </c>
      <c r="GO42" s="218">
        <f t="shared" ref="GO42:IZ42" si="308">+GO31</f>
        <v>0</v>
      </c>
      <c r="GP42" s="218">
        <f t="shared" si="308"/>
        <v>0</v>
      </c>
      <c r="GQ42" s="218">
        <f t="shared" si="308"/>
        <v>0</v>
      </c>
      <c r="GR42" s="218">
        <f t="shared" si="308"/>
        <v>0</v>
      </c>
      <c r="GS42" s="218">
        <f t="shared" si="308"/>
        <v>0</v>
      </c>
      <c r="GT42" s="218">
        <f t="shared" si="308"/>
        <v>0</v>
      </c>
      <c r="GU42" s="218">
        <f t="shared" si="308"/>
        <v>0</v>
      </c>
      <c r="GV42" s="218">
        <f t="shared" si="308"/>
        <v>0</v>
      </c>
      <c r="GW42" s="218">
        <f t="shared" si="308"/>
        <v>0</v>
      </c>
      <c r="GX42" s="218">
        <f t="shared" si="308"/>
        <v>0</v>
      </c>
      <c r="GY42" s="218">
        <f t="shared" si="308"/>
        <v>0</v>
      </c>
      <c r="GZ42" s="218">
        <f t="shared" si="308"/>
        <v>0</v>
      </c>
      <c r="HA42" s="218">
        <f t="shared" si="308"/>
        <v>0</v>
      </c>
      <c r="HB42" s="218">
        <f t="shared" si="308"/>
        <v>0</v>
      </c>
      <c r="HC42" s="218">
        <f t="shared" si="308"/>
        <v>0</v>
      </c>
      <c r="HD42" s="218">
        <f t="shared" si="308"/>
        <v>0</v>
      </c>
      <c r="HE42" s="218">
        <f t="shared" si="308"/>
        <v>0</v>
      </c>
      <c r="HF42" s="218">
        <f t="shared" si="308"/>
        <v>0</v>
      </c>
      <c r="HG42" s="218">
        <f t="shared" si="308"/>
        <v>0</v>
      </c>
      <c r="HH42" s="218">
        <f t="shared" si="308"/>
        <v>0</v>
      </c>
      <c r="HI42" s="218">
        <f t="shared" si="308"/>
        <v>0</v>
      </c>
      <c r="HJ42" s="218">
        <f t="shared" si="308"/>
        <v>0</v>
      </c>
      <c r="HK42" s="218">
        <f t="shared" si="308"/>
        <v>0</v>
      </c>
      <c r="HL42" s="218">
        <f t="shared" si="308"/>
        <v>0</v>
      </c>
      <c r="HM42" s="218">
        <f t="shared" si="308"/>
        <v>0</v>
      </c>
      <c r="HN42" s="218">
        <f t="shared" si="308"/>
        <v>0</v>
      </c>
      <c r="HO42" s="218">
        <f t="shared" si="308"/>
        <v>0</v>
      </c>
      <c r="HP42" s="218">
        <f t="shared" si="308"/>
        <v>0</v>
      </c>
      <c r="HQ42" s="218">
        <f t="shared" si="308"/>
        <v>0</v>
      </c>
      <c r="HR42" s="218">
        <f t="shared" si="308"/>
        <v>0</v>
      </c>
      <c r="HS42" s="218">
        <f t="shared" si="308"/>
        <v>0</v>
      </c>
      <c r="HT42" s="218">
        <f t="shared" si="308"/>
        <v>0</v>
      </c>
      <c r="HU42" s="218">
        <f t="shared" si="308"/>
        <v>0</v>
      </c>
      <c r="HV42" s="218">
        <f t="shared" si="308"/>
        <v>0</v>
      </c>
      <c r="HW42" s="218">
        <f t="shared" si="308"/>
        <v>0</v>
      </c>
      <c r="HX42" s="218">
        <f t="shared" si="308"/>
        <v>0</v>
      </c>
      <c r="HY42" s="218">
        <f t="shared" si="308"/>
        <v>0</v>
      </c>
      <c r="HZ42" s="218">
        <f t="shared" si="308"/>
        <v>0</v>
      </c>
      <c r="IA42" s="218">
        <f t="shared" si="308"/>
        <v>0</v>
      </c>
      <c r="IB42" s="218">
        <f t="shared" si="308"/>
        <v>0</v>
      </c>
      <c r="IC42" s="218">
        <f t="shared" si="308"/>
        <v>0</v>
      </c>
      <c r="ID42" s="218">
        <f t="shared" si="308"/>
        <v>0</v>
      </c>
      <c r="IE42" s="218">
        <f t="shared" si="308"/>
        <v>0</v>
      </c>
      <c r="IF42" s="218">
        <f t="shared" si="308"/>
        <v>0</v>
      </c>
      <c r="IG42" s="218">
        <f t="shared" si="308"/>
        <v>0</v>
      </c>
      <c r="IH42" s="218">
        <f t="shared" si="308"/>
        <v>0</v>
      </c>
      <c r="II42" s="218">
        <f t="shared" si="308"/>
        <v>0</v>
      </c>
      <c r="IJ42" s="218">
        <f t="shared" si="308"/>
        <v>0</v>
      </c>
      <c r="IK42" s="218">
        <f t="shared" si="308"/>
        <v>0</v>
      </c>
      <c r="IL42" s="218">
        <f t="shared" si="308"/>
        <v>0</v>
      </c>
      <c r="IM42" s="218">
        <f t="shared" si="308"/>
        <v>0</v>
      </c>
      <c r="IN42" s="218">
        <f t="shared" si="308"/>
        <v>0</v>
      </c>
      <c r="IO42" s="218">
        <f t="shared" si="308"/>
        <v>0</v>
      </c>
      <c r="IP42" s="218">
        <f t="shared" si="308"/>
        <v>0</v>
      </c>
      <c r="IQ42" s="218">
        <f t="shared" si="308"/>
        <v>0</v>
      </c>
      <c r="IR42" s="218">
        <f t="shared" si="308"/>
        <v>0</v>
      </c>
      <c r="IS42" s="218">
        <f t="shared" si="308"/>
        <v>0</v>
      </c>
      <c r="IT42" s="218">
        <f t="shared" si="308"/>
        <v>0</v>
      </c>
      <c r="IU42" s="218">
        <f t="shared" si="308"/>
        <v>0</v>
      </c>
      <c r="IV42" s="218">
        <f t="shared" si="308"/>
        <v>0</v>
      </c>
      <c r="IW42" s="218">
        <f t="shared" si="308"/>
        <v>0</v>
      </c>
      <c r="IX42" s="218">
        <f t="shared" si="308"/>
        <v>0</v>
      </c>
      <c r="IY42" s="218">
        <f t="shared" si="308"/>
        <v>0</v>
      </c>
      <c r="IZ42" s="218">
        <f t="shared" si="308"/>
        <v>0</v>
      </c>
      <c r="JA42" s="218">
        <f t="shared" ref="JA42:LL42" si="309">+JA31</f>
        <v>0</v>
      </c>
      <c r="JB42" s="218">
        <f t="shared" si="309"/>
        <v>0</v>
      </c>
      <c r="JC42" s="218">
        <f t="shared" si="309"/>
        <v>0</v>
      </c>
      <c r="JD42" s="218">
        <f t="shared" si="309"/>
        <v>0</v>
      </c>
      <c r="JE42" s="218">
        <f t="shared" si="309"/>
        <v>0</v>
      </c>
      <c r="JF42" s="218">
        <f t="shared" si="309"/>
        <v>0</v>
      </c>
      <c r="JG42" s="218">
        <f t="shared" si="309"/>
        <v>0</v>
      </c>
      <c r="JH42" s="218">
        <f t="shared" si="309"/>
        <v>0</v>
      </c>
      <c r="JI42" s="218">
        <f t="shared" si="309"/>
        <v>0</v>
      </c>
      <c r="JJ42" s="218">
        <f t="shared" si="309"/>
        <v>0</v>
      </c>
      <c r="JK42" s="218">
        <f t="shared" si="309"/>
        <v>0</v>
      </c>
      <c r="JL42" s="218">
        <f t="shared" si="309"/>
        <v>0</v>
      </c>
      <c r="JM42" s="218">
        <f t="shared" si="309"/>
        <v>0</v>
      </c>
      <c r="JN42" s="218">
        <f t="shared" si="309"/>
        <v>0</v>
      </c>
      <c r="JO42" s="218">
        <f t="shared" si="309"/>
        <v>0</v>
      </c>
      <c r="JP42" s="218">
        <f t="shared" si="309"/>
        <v>0</v>
      </c>
      <c r="JQ42" s="218">
        <f t="shared" si="309"/>
        <v>0</v>
      </c>
      <c r="JR42" s="218">
        <f t="shared" si="309"/>
        <v>0</v>
      </c>
      <c r="JS42" s="218">
        <f t="shared" si="309"/>
        <v>0</v>
      </c>
      <c r="JT42" s="218">
        <f t="shared" si="309"/>
        <v>0</v>
      </c>
      <c r="JU42" s="218">
        <f t="shared" si="309"/>
        <v>0</v>
      </c>
      <c r="JV42" s="218">
        <f t="shared" si="309"/>
        <v>0</v>
      </c>
      <c r="JW42" s="218">
        <f t="shared" si="309"/>
        <v>0</v>
      </c>
      <c r="JX42" s="218">
        <f t="shared" si="309"/>
        <v>0</v>
      </c>
      <c r="JY42" s="218">
        <f t="shared" si="309"/>
        <v>0</v>
      </c>
      <c r="JZ42" s="218">
        <f t="shared" si="309"/>
        <v>0</v>
      </c>
      <c r="KA42" s="218">
        <f t="shared" si="309"/>
        <v>0</v>
      </c>
      <c r="KB42" s="218">
        <f t="shared" si="309"/>
        <v>0</v>
      </c>
      <c r="KC42" s="218">
        <f t="shared" si="309"/>
        <v>0</v>
      </c>
      <c r="KD42" s="218">
        <f t="shared" si="309"/>
        <v>0</v>
      </c>
      <c r="KE42" s="218">
        <f t="shared" si="309"/>
        <v>0</v>
      </c>
      <c r="KF42" s="218">
        <f t="shared" si="309"/>
        <v>0</v>
      </c>
      <c r="KG42" s="218">
        <f t="shared" si="309"/>
        <v>0</v>
      </c>
      <c r="KH42" s="218">
        <f t="shared" si="309"/>
        <v>0</v>
      </c>
      <c r="KI42" s="218">
        <f t="shared" si="309"/>
        <v>0</v>
      </c>
      <c r="KJ42" s="218">
        <f t="shared" si="309"/>
        <v>0</v>
      </c>
      <c r="KK42" s="218">
        <f t="shared" si="309"/>
        <v>0</v>
      </c>
      <c r="KL42" s="218">
        <f t="shared" si="309"/>
        <v>0</v>
      </c>
      <c r="KM42" s="218">
        <f t="shared" si="309"/>
        <v>0</v>
      </c>
      <c r="KN42" s="218">
        <f t="shared" si="309"/>
        <v>0</v>
      </c>
      <c r="KO42" s="218">
        <f t="shared" si="309"/>
        <v>0</v>
      </c>
      <c r="KP42" s="218">
        <f t="shared" si="309"/>
        <v>0</v>
      </c>
      <c r="KQ42" s="218">
        <f t="shared" si="309"/>
        <v>0</v>
      </c>
      <c r="KR42" s="218">
        <f t="shared" si="309"/>
        <v>0</v>
      </c>
      <c r="KS42" s="218">
        <f t="shared" si="309"/>
        <v>0</v>
      </c>
      <c r="KT42" s="218">
        <f t="shared" si="309"/>
        <v>0</v>
      </c>
      <c r="KU42" s="218">
        <f t="shared" si="309"/>
        <v>0</v>
      </c>
      <c r="KV42" s="218">
        <f t="shared" si="309"/>
        <v>0</v>
      </c>
      <c r="KW42" s="218">
        <f t="shared" si="309"/>
        <v>0</v>
      </c>
      <c r="KX42" s="218">
        <f t="shared" si="309"/>
        <v>0</v>
      </c>
      <c r="KY42" s="218">
        <f t="shared" si="309"/>
        <v>0</v>
      </c>
      <c r="KZ42" s="218">
        <f t="shared" si="309"/>
        <v>0</v>
      </c>
      <c r="LA42" s="218">
        <f t="shared" si="309"/>
        <v>0</v>
      </c>
      <c r="LB42" s="218">
        <f t="shared" si="309"/>
        <v>0</v>
      </c>
      <c r="LC42" s="218">
        <f t="shared" si="309"/>
        <v>0</v>
      </c>
      <c r="LD42" s="218">
        <f t="shared" si="309"/>
        <v>0</v>
      </c>
      <c r="LE42" s="218">
        <f t="shared" si="309"/>
        <v>0</v>
      </c>
      <c r="LF42" s="218">
        <f t="shared" si="309"/>
        <v>0</v>
      </c>
      <c r="LG42" s="218">
        <f t="shared" si="309"/>
        <v>0</v>
      </c>
      <c r="LH42" s="218">
        <f t="shared" si="309"/>
        <v>0</v>
      </c>
      <c r="LI42" s="218">
        <f t="shared" si="309"/>
        <v>0</v>
      </c>
      <c r="LJ42" s="218">
        <f t="shared" si="309"/>
        <v>0</v>
      </c>
      <c r="LK42" s="218">
        <f t="shared" si="309"/>
        <v>0</v>
      </c>
      <c r="LL42" s="218">
        <f t="shared" si="309"/>
        <v>0</v>
      </c>
      <c r="LM42" s="218">
        <f t="shared" ref="LM42:NF42" si="310">+LM31</f>
        <v>0</v>
      </c>
      <c r="LN42" s="218">
        <f t="shared" si="310"/>
        <v>0</v>
      </c>
      <c r="LO42" s="218">
        <f t="shared" si="310"/>
        <v>0</v>
      </c>
      <c r="LP42" s="218">
        <f t="shared" si="310"/>
        <v>0</v>
      </c>
      <c r="LQ42" s="218">
        <f t="shared" si="310"/>
        <v>0</v>
      </c>
      <c r="LR42" s="218">
        <f t="shared" si="310"/>
        <v>0</v>
      </c>
      <c r="LS42" s="218">
        <f t="shared" si="310"/>
        <v>0</v>
      </c>
      <c r="LT42" s="218">
        <f t="shared" si="310"/>
        <v>0</v>
      </c>
      <c r="LU42" s="218">
        <f t="shared" si="310"/>
        <v>0</v>
      </c>
      <c r="LV42" s="218">
        <f t="shared" si="310"/>
        <v>0</v>
      </c>
      <c r="LW42" s="218">
        <f t="shared" si="310"/>
        <v>0</v>
      </c>
      <c r="LX42" s="218">
        <f t="shared" si="310"/>
        <v>0</v>
      </c>
      <c r="LY42" s="218">
        <f t="shared" si="310"/>
        <v>0</v>
      </c>
      <c r="LZ42" s="218">
        <f t="shared" si="310"/>
        <v>0</v>
      </c>
      <c r="MA42" s="218">
        <f t="shared" si="310"/>
        <v>0</v>
      </c>
      <c r="MB42" s="218">
        <f t="shared" si="310"/>
        <v>0</v>
      </c>
      <c r="MC42" s="218">
        <f t="shared" si="310"/>
        <v>0</v>
      </c>
      <c r="MD42" s="218">
        <f t="shared" si="310"/>
        <v>0</v>
      </c>
      <c r="ME42" s="218">
        <f t="shared" si="310"/>
        <v>0</v>
      </c>
      <c r="MF42" s="218">
        <f t="shared" si="310"/>
        <v>0</v>
      </c>
      <c r="MG42" s="218">
        <f t="shared" si="310"/>
        <v>0</v>
      </c>
      <c r="MH42" s="218">
        <f t="shared" si="310"/>
        <v>0</v>
      </c>
      <c r="MI42" s="218">
        <f t="shared" si="310"/>
        <v>0</v>
      </c>
      <c r="MJ42" s="218">
        <f t="shared" si="310"/>
        <v>0</v>
      </c>
      <c r="MK42" s="218">
        <f t="shared" si="310"/>
        <v>0</v>
      </c>
      <c r="ML42" s="218">
        <f t="shared" si="310"/>
        <v>0</v>
      </c>
      <c r="MM42" s="218">
        <f t="shared" si="310"/>
        <v>0</v>
      </c>
      <c r="MN42" s="218">
        <f t="shared" si="310"/>
        <v>0</v>
      </c>
      <c r="MO42" s="218">
        <f t="shared" si="310"/>
        <v>0</v>
      </c>
      <c r="MP42" s="218">
        <f t="shared" si="310"/>
        <v>0</v>
      </c>
      <c r="MQ42" s="218">
        <f t="shared" si="310"/>
        <v>0</v>
      </c>
      <c r="MR42" s="218">
        <f t="shared" si="310"/>
        <v>0</v>
      </c>
      <c r="MS42" s="218">
        <f t="shared" si="310"/>
        <v>0</v>
      </c>
      <c r="MT42" s="218">
        <f t="shared" si="310"/>
        <v>0</v>
      </c>
      <c r="MU42" s="218">
        <f t="shared" si="310"/>
        <v>0</v>
      </c>
      <c r="MV42" s="218">
        <f t="shared" si="310"/>
        <v>0</v>
      </c>
      <c r="MW42" s="218">
        <f t="shared" si="310"/>
        <v>0</v>
      </c>
      <c r="MX42" s="218">
        <f t="shared" si="310"/>
        <v>0</v>
      </c>
      <c r="MY42" s="218">
        <f t="shared" si="310"/>
        <v>0</v>
      </c>
      <c r="MZ42" s="218">
        <f t="shared" si="310"/>
        <v>0</v>
      </c>
      <c r="NA42" s="218">
        <f t="shared" si="310"/>
        <v>0</v>
      </c>
      <c r="NB42" s="218">
        <f t="shared" si="310"/>
        <v>0</v>
      </c>
      <c r="NC42" s="218">
        <f t="shared" si="310"/>
        <v>0</v>
      </c>
      <c r="ND42" s="218">
        <f t="shared" si="310"/>
        <v>0</v>
      </c>
      <c r="NE42" s="218">
        <f t="shared" si="310"/>
        <v>0</v>
      </c>
      <c r="NF42" s="218">
        <f t="shared" si="310"/>
        <v>0</v>
      </c>
    </row>
    <row r="43" spans="1:370">
      <c r="A43" s="216"/>
      <c r="B43" s="216"/>
      <c r="C43" s="216" t="s">
        <v>247</v>
      </c>
      <c r="D43" s="217" t="s">
        <v>53</v>
      </c>
      <c r="E43" s="218">
        <f t="shared" ref="E43:BP43" si="311">+E29</f>
        <v>3464015</v>
      </c>
      <c r="F43" s="218">
        <f t="shared" si="311"/>
        <v>3464015</v>
      </c>
      <c r="G43" s="218">
        <f t="shared" si="311"/>
        <v>3464015</v>
      </c>
      <c r="H43" s="218">
        <f t="shared" si="311"/>
        <v>3464015</v>
      </c>
      <c r="I43" s="218">
        <f t="shared" si="311"/>
        <v>3464015</v>
      </c>
      <c r="J43" s="218">
        <f t="shared" si="311"/>
        <v>3464015</v>
      </c>
      <c r="K43" s="218">
        <f t="shared" si="311"/>
        <v>3464015</v>
      </c>
      <c r="L43" s="218">
        <f t="shared" si="311"/>
        <v>3464015</v>
      </c>
      <c r="M43" s="218">
        <f t="shared" si="311"/>
        <v>3464015</v>
      </c>
      <c r="N43" s="218">
        <f t="shared" si="311"/>
        <v>3464015</v>
      </c>
      <c r="O43" s="218">
        <f t="shared" si="311"/>
        <v>3464015</v>
      </c>
      <c r="P43" s="218">
        <f t="shared" si="311"/>
        <v>3464015</v>
      </c>
      <c r="Q43" s="218">
        <f t="shared" si="311"/>
        <v>3464015</v>
      </c>
      <c r="R43" s="218">
        <f t="shared" si="311"/>
        <v>3464015</v>
      </c>
      <c r="S43" s="218">
        <f t="shared" si="311"/>
        <v>3464015</v>
      </c>
      <c r="T43" s="218">
        <f t="shared" si="311"/>
        <v>3464015</v>
      </c>
      <c r="U43" s="218">
        <f t="shared" si="311"/>
        <v>3464015</v>
      </c>
      <c r="V43" s="218">
        <f t="shared" si="311"/>
        <v>3464015</v>
      </c>
      <c r="W43" s="218">
        <f t="shared" si="311"/>
        <v>3464015</v>
      </c>
      <c r="X43" s="218">
        <f t="shared" si="311"/>
        <v>3464015</v>
      </c>
      <c r="Y43" s="218">
        <f t="shared" si="311"/>
        <v>3464015</v>
      </c>
      <c r="Z43" s="218">
        <f t="shared" si="311"/>
        <v>3464015</v>
      </c>
      <c r="AA43" s="218">
        <f t="shared" si="311"/>
        <v>3464015</v>
      </c>
      <c r="AB43" s="218">
        <f t="shared" si="311"/>
        <v>3464015</v>
      </c>
      <c r="AC43" s="218">
        <f t="shared" si="311"/>
        <v>3464015</v>
      </c>
      <c r="AD43" s="218">
        <f t="shared" si="311"/>
        <v>3464015</v>
      </c>
      <c r="AE43" s="218">
        <f t="shared" si="311"/>
        <v>3464015</v>
      </c>
      <c r="AF43" s="218">
        <f t="shared" si="311"/>
        <v>3464015</v>
      </c>
      <c r="AG43" s="218">
        <f t="shared" si="311"/>
        <v>3464015</v>
      </c>
      <c r="AH43" s="218">
        <f t="shared" si="311"/>
        <v>3464015</v>
      </c>
      <c r="AI43" s="218">
        <f t="shared" si="311"/>
        <v>3464015</v>
      </c>
      <c r="AJ43" s="218">
        <f t="shared" si="311"/>
        <v>0</v>
      </c>
      <c r="AK43" s="218">
        <f t="shared" si="311"/>
        <v>0</v>
      </c>
      <c r="AL43" s="218">
        <f t="shared" si="311"/>
        <v>0</v>
      </c>
      <c r="AM43" s="218">
        <f t="shared" si="311"/>
        <v>0</v>
      </c>
      <c r="AN43" s="218">
        <f t="shared" si="311"/>
        <v>0</v>
      </c>
      <c r="AO43" s="218">
        <f t="shared" si="311"/>
        <v>0</v>
      </c>
      <c r="AP43" s="218">
        <f t="shared" si="311"/>
        <v>0</v>
      </c>
      <c r="AQ43" s="218">
        <f t="shared" si="311"/>
        <v>0</v>
      </c>
      <c r="AR43" s="218">
        <f t="shared" si="311"/>
        <v>0</v>
      </c>
      <c r="AS43" s="218">
        <f t="shared" si="311"/>
        <v>0</v>
      </c>
      <c r="AT43" s="218">
        <f t="shared" si="311"/>
        <v>0</v>
      </c>
      <c r="AU43" s="218">
        <f t="shared" si="311"/>
        <v>0</v>
      </c>
      <c r="AV43" s="218">
        <f t="shared" si="311"/>
        <v>0</v>
      </c>
      <c r="AW43" s="218">
        <f t="shared" si="311"/>
        <v>0</v>
      </c>
      <c r="AX43" s="218">
        <f t="shared" si="311"/>
        <v>0</v>
      </c>
      <c r="AY43" s="218">
        <f t="shared" si="311"/>
        <v>0</v>
      </c>
      <c r="AZ43" s="218">
        <f t="shared" si="311"/>
        <v>0</v>
      </c>
      <c r="BA43" s="218">
        <f t="shared" si="311"/>
        <v>0</v>
      </c>
      <c r="BB43" s="218">
        <f t="shared" si="311"/>
        <v>0</v>
      </c>
      <c r="BC43" s="218">
        <f t="shared" si="311"/>
        <v>0</v>
      </c>
      <c r="BD43" s="218">
        <f t="shared" si="311"/>
        <v>0</v>
      </c>
      <c r="BE43" s="218">
        <f t="shared" si="311"/>
        <v>0</v>
      </c>
      <c r="BF43" s="218">
        <f t="shared" si="311"/>
        <v>0</v>
      </c>
      <c r="BG43" s="218">
        <f t="shared" si="311"/>
        <v>0</v>
      </c>
      <c r="BH43" s="218">
        <f t="shared" si="311"/>
        <v>0</v>
      </c>
      <c r="BI43" s="218">
        <f t="shared" si="311"/>
        <v>0</v>
      </c>
      <c r="BJ43" s="218">
        <f t="shared" si="311"/>
        <v>0</v>
      </c>
      <c r="BK43" s="218">
        <f t="shared" si="311"/>
        <v>0</v>
      </c>
      <c r="BL43" s="218">
        <f t="shared" si="311"/>
        <v>0</v>
      </c>
      <c r="BM43" s="218">
        <f t="shared" si="311"/>
        <v>0</v>
      </c>
      <c r="BN43" s="218">
        <f t="shared" si="311"/>
        <v>0</v>
      </c>
      <c r="BO43" s="218">
        <f t="shared" si="311"/>
        <v>0</v>
      </c>
      <c r="BP43" s="218">
        <f t="shared" si="311"/>
        <v>0</v>
      </c>
      <c r="BQ43" s="218">
        <f t="shared" ref="BQ43:EB43" si="312">+BQ29</f>
        <v>0</v>
      </c>
      <c r="BR43" s="218">
        <f t="shared" si="312"/>
        <v>0</v>
      </c>
      <c r="BS43" s="218">
        <f t="shared" si="312"/>
        <v>0</v>
      </c>
      <c r="BT43" s="218">
        <f t="shared" si="312"/>
        <v>0</v>
      </c>
      <c r="BU43" s="218">
        <f t="shared" si="312"/>
        <v>0</v>
      </c>
      <c r="BV43" s="218">
        <f t="shared" si="312"/>
        <v>0</v>
      </c>
      <c r="BW43" s="218">
        <f t="shared" si="312"/>
        <v>0</v>
      </c>
      <c r="BX43" s="218">
        <f t="shared" si="312"/>
        <v>0</v>
      </c>
      <c r="BY43" s="218">
        <f t="shared" si="312"/>
        <v>0</v>
      </c>
      <c r="BZ43" s="218">
        <f t="shared" si="312"/>
        <v>0</v>
      </c>
      <c r="CA43" s="218">
        <f t="shared" si="312"/>
        <v>0</v>
      </c>
      <c r="CB43" s="218">
        <f t="shared" si="312"/>
        <v>0</v>
      </c>
      <c r="CC43" s="218">
        <f t="shared" si="312"/>
        <v>0</v>
      </c>
      <c r="CD43" s="218">
        <f t="shared" si="312"/>
        <v>0</v>
      </c>
      <c r="CE43" s="218">
        <f t="shared" si="312"/>
        <v>0</v>
      </c>
      <c r="CF43" s="218">
        <f t="shared" si="312"/>
        <v>0</v>
      </c>
      <c r="CG43" s="218">
        <f t="shared" si="312"/>
        <v>0</v>
      </c>
      <c r="CH43" s="218">
        <f t="shared" si="312"/>
        <v>0</v>
      </c>
      <c r="CI43" s="218">
        <f t="shared" si="312"/>
        <v>0</v>
      </c>
      <c r="CJ43" s="218">
        <f t="shared" si="312"/>
        <v>0</v>
      </c>
      <c r="CK43" s="218">
        <f t="shared" si="312"/>
        <v>0</v>
      </c>
      <c r="CL43" s="218">
        <f t="shared" si="312"/>
        <v>0</v>
      </c>
      <c r="CM43" s="218">
        <f t="shared" si="312"/>
        <v>0</v>
      </c>
      <c r="CN43" s="218">
        <f t="shared" si="312"/>
        <v>0</v>
      </c>
      <c r="CO43" s="218">
        <f t="shared" si="312"/>
        <v>0</v>
      </c>
      <c r="CP43" s="218">
        <f t="shared" si="312"/>
        <v>0</v>
      </c>
      <c r="CQ43" s="218">
        <f t="shared" si="312"/>
        <v>0</v>
      </c>
      <c r="CR43" s="218">
        <f t="shared" si="312"/>
        <v>0</v>
      </c>
      <c r="CS43" s="218">
        <f t="shared" si="312"/>
        <v>0</v>
      </c>
      <c r="CT43" s="218">
        <f t="shared" si="312"/>
        <v>0</v>
      </c>
      <c r="CU43" s="218">
        <f t="shared" si="312"/>
        <v>0</v>
      </c>
      <c r="CV43" s="218">
        <f t="shared" si="312"/>
        <v>0</v>
      </c>
      <c r="CW43" s="218">
        <f t="shared" si="312"/>
        <v>0</v>
      </c>
      <c r="CX43" s="218">
        <f t="shared" si="312"/>
        <v>0</v>
      </c>
      <c r="CY43" s="218">
        <f t="shared" si="312"/>
        <v>0</v>
      </c>
      <c r="CZ43" s="218">
        <f t="shared" si="312"/>
        <v>0</v>
      </c>
      <c r="DA43" s="218">
        <f t="shared" si="312"/>
        <v>0</v>
      </c>
      <c r="DB43" s="218">
        <f t="shared" si="312"/>
        <v>0</v>
      </c>
      <c r="DC43" s="218">
        <f t="shared" si="312"/>
        <v>0</v>
      </c>
      <c r="DD43" s="218">
        <f t="shared" si="312"/>
        <v>0</v>
      </c>
      <c r="DE43" s="218">
        <f t="shared" si="312"/>
        <v>0</v>
      </c>
      <c r="DF43" s="218">
        <f t="shared" si="312"/>
        <v>0</v>
      </c>
      <c r="DG43" s="218">
        <f t="shared" si="312"/>
        <v>0</v>
      </c>
      <c r="DH43" s="218">
        <f t="shared" si="312"/>
        <v>0</v>
      </c>
      <c r="DI43" s="218">
        <f t="shared" si="312"/>
        <v>0</v>
      </c>
      <c r="DJ43" s="218">
        <f t="shared" si="312"/>
        <v>0</v>
      </c>
      <c r="DK43" s="218">
        <f t="shared" si="312"/>
        <v>0</v>
      </c>
      <c r="DL43" s="218">
        <f t="shared" si="312"/>
        <v>0</v>
      </c>
      <c r="DM43" s="218">
        <f t="shared" si="312"/>
        <v>0</v>
      </c>
      <c r="DN43" s="218">
        <f t="shared" si="312"/>
        <v>0</v>
      </c>
      <c r="DO43" s="218">
        <f t="shared" si="312"/>
        <v>0</v>
      </c>
      <c r="DP43" s="218">
        <f t="shared" si="312"/>
        <v>0</v>
      </c>
      <c r="DQ43" s="218">
        <f t="shared" si="312"/>
        <v>0</v>
      </c>
      <c r="DR43" s="218">
        <f t="shared" si="312"/>
        <v>0</v>
      </c>
      <c r="DS43" s="218">
        <f t="shared" si="312"/>
        <v>0</v>
      </c>
      <c r="DT43" s="218">
        <f t="shared" si="312"/>
        <v>0</v>
      </c>
      <c r="DU43" s="218">
        <f t="shared" si="312"/>
        <v>0</v>
      </c>
      <c r="DV43" s="218">
        <f t="shared" si="312"/>
        <v>0</v>
      </c>
      <c r="DW43" s="218">
        <f t="shared" si="312"/>
        <v>0</v>
      </c>
      <c r="DX43" s="218">
        <f t="shared" si="312"/>
        <v>0</v>
      </c>
      <c r="DY43" s="218">
        <f t="shared" si="312"/>
        <v>0</v>
      </c>
      <c r="DZ43" s="218">
        <f t="shared" si="312"/>
        <v>0</v>
      </c>
      <c r="EA43" s="218">
        <f t="shared" si="312"/>
        <v>0</v>
      </c>
      <c r="EB43" s="218">
        <f t="shared" si="312"/>
        <v>0</v>
      </c>
      <c r="EC43" s="218">
        <f t="shared" ref="EC43:GN43" si="313">+EC29</f>
        <v>0</v>
      </c>
      <c r="ED43" s="218">
        <f t="shared" si="313"/>
        <v>0</v>
      </c>
      <c r="EE43" s="218">
        <f t="shared" si="313"/>
        <v>0</v>
      </c>
      <c r="EF43" s="218">
        <f t="shared" si="313"/>
        <v>0</v>
      </c>
      <c r="EG43" s="218">
        <f t="shared" si="313"/>
        <v>0</v>
      </c>
      <c r="EH43" s="218">
        <f t="shared" si="313"/>
        <v>0</v>
      </c>
      <c r="EI43" s="218">
        <f t="shared" si="313"/>
        <v>0</v>
      </c>
      <c r="EJ43" s="218">
        <f t="shared" si="313"/>
        <v>0</v>
      </c>
      <c r="EK43" s="218">
        <f t="shared" si="313"/>
        <v>0</v>
      </c>
      <c r="EL43" s="218">
        <f t="shared" si="313"/>
        <v>0</v>
      </c>
      <c r="EM43" s="218">
        <f t="shared" si="313"/>
        <v>0</v>
      </c>
      <c r="EN43" s="218">
        <f t="shared" si="313"/>
        <v>0</v>
      </c>
      <c r="EO43" s="218">
        <f t="shared" si="313"/>
        <v>0</v>
      </c>
      <c r="EP43" s="218">
        <f t="shared" si="313"/>
        <v>0</v>
      </c>
      <c r="EQ43" s="218">
        <f t="shared" si="313"/>
        <v>0</v>
      </c>
      <c r="ER43" s="218">
        <f t="shared" si="313"/>
        <v>0</v>
      </c>
      <c r="ES43" s="218">
        <f t="shared" si="313"/>
        <v>0</v>
      </c>
      <c r="ET43" s="218">
        <f t="shared" si="313"/>
        <v>0</v>
      </c>
      <c r="EU43" s="218">
        <f t="shared" si="313"/>
        <v>0</v>
      </c>
      <c r="EV43" s="218">
        <f t="shared" si="313"/>
        <v>0</v>
      </c>
      <c r="EW43" s="218">
        <f t="shared" si="313"/>
        <v>0</v>
      </c>
      <c r="EX43" s="218">
        <f t="shared" si="313"/>
        <v>0</v>
      </c>
      <c r="EY43" s="218">
        <f t="shared" si="313"/>
        <v>0</v>
      </c>
      <c r="EZ43" s="218">
        <f t="shared" si="313"/>
        <v>0</v>
      </c>
      <c r="FA43" s="218">
        <f t="shared" si="313"/>
        <v>0</v>
      </c>
      <c r="FB43" s="218">
        <f t="shared" si="313"/>
        <v>0</v>
      </c>
      <c r="FC43" s="218">
        <f t="shared" si="313"/>
        <v>0</v>
      </c>
      <c r="FD43" s="218">
        <f t="shared" si="313"/>
        <v>0</v>
      </c>
      <c r="FE43" s="218">
        <f t="shared" si="313"/>
        <v>0</v>
      </c>
      <c r="FF43" s="218">
        <f t="shared" si="313"/>
        <v>0</v>
      </c>
      <c r="FG43" s="218">
        <f t="shared" si="313"/>
        <v>0</v>
      </c>
      <c r="FH43" s="218">
        <f t="shared" si="313"/>
        <v>0</v>
      </c>
      <c r="FI43" s="218">
        <f t="shared" si="313"/>
        <v>0</v>
      </c>
      <c r="FJ43" s="218">
        <f t="shared" si="313"/>
        <v>0</v>
      </c>
      <c r="FK43" s="218">
        <f t="shared" si="313"/>
        <v>0</v>
      </c>
      <c r="FL43" s="218">
        <f t="shared" si="313"/>
        <v>0</v>
      </c>
      <c r="FM43" s="218">
        <f t="shared" si="313"/>
        <v>0</v>
      </c>
      <c r="FN43" s="218">
        <f t="shared" si="313"/>
        <v>0</v>
      </c>
      <c r="FO43" s="218">
        <f t="shared" si="313"/>
        <v>0</v>
      </c>
      <c r="FP43" s="218">
        <f t="shared" si="313"/>
        <v>0</v>
      </c>
      <c r="FQ43" s="218">
        <f t="shared" si="313"/>
        <v>0</v>
      </c>
      <c r="FR43" s="218">
        <f t="shared" si="313"/>
        <v>0</v>
      </c>
      <c r="FS43" s="218">
        <f t="shared" si="313"/>
        <v>0</v>
      </c>
      <c r="FT43" s="218">
        <f t="shared" si="313"/>
        <v>0</v>
      </c>
      <c r="FU43" s="218">
        <f t="shared" si="313"/>
        <v>0</v>
      </c>
      <c r="FV43" s="218">
        <f t="shared" si="313"/>
        <v>0</v>
      </c>
      <c r="FW43" s="218">
        <f t="shared" si="313"/>
        <v>0</v>
      </c>
      <c r="FX43" s="218">
        <f t="shared" si="313"/>
        <v>0</v>
      </c>
      <c r="FY43" s="218">
        <f t="shared" si="313"/>
        <v>0</v>
      </c>
      <c r="FZ43" s="218">
        <f t="shared" si="313"/>
        <v>0</v>
      </c>
      <c r="GA43" s="218">
        <f t="shared" si="313"/>
        <v>0</v>
      </c>
      <c r="GB43" s="218">
        <f t="shared" si="313"/>
        <v>0</v>
      </c>
      <c r="GC43" s="218">
        <f t="shared" si="313"/>
        <v>0</v>
      </c>
      <c r="GD43" s="218">
        <f t="shared" si="313"/>
        <v>0</v>
      </c>
      <c r="GE43" s="218">
        <f t="shared" si="313"/>
        <v>0</v>
      </c>
      <c r="GF43" s="218">
        <f t="shared" si="313"/>
        <v>0</v>
      </c>
      <c r="GG43" s="218">
        <f t="shared" si="313"/>
        <v>0</v>
      </c>
      <c r="GH43" s="218">
        <f t="shared" si="313"/>
        <v>0</v>
      </c>
      <c r="GI43" s="218">
        <f t="shared" si="313"/>
        <v>0</v>
      </c>
      <c r="GJ43" s="218">
        <f t="shared" si="313"/>
        <v>0</v>
      </c>
      <c r="GK43" s="218">
        <f t="shared" si="313"/>
        <v>0</v>
      </c>
      <c r="GL43" s="218">
        <f t="shared" si="313"/>
        <v>0</v>
      </c>
      <c r="GM43" s="218">
        <f t="shared" si="313"/>
        <v>0</v>
      </c>
      <c r="GN43" s="218">
        <f t="shared" si="313"/>
        <v>0</v>
      </c>
      <c r="GO43" s="218">
        <f t="shared" ref="GO43:IZ43" si="314">+GO29</f>
        <v>0</v>
      </c>
      <c r="GP43" s="218">
        <f t="shared" si="314"/>
        <v>0</v>
      </c>
      <c r="GQ43" s="218">
        <f t="shared" si="314"/>
        <v>0</v>
      </c>
      <c r="GR43" s="218">
        <f t="shared" si="314"/>
        <v>0</v>
      </c>
      <c r="GS43" s="218">
        <f t="shared" si="314"/>
        <v>0</v>
      </c>
      <c r="GT43" s="218">
        <f t="shared" si="314"/>
        <v>0</v>
      </c>
      <c r="GU43" s="218">
        <f t="shared" si="314"/>
        <v>0</v>
      </c>
      <c r="GV43" s="218">
        <f t="shared" si="314"/>
        <v>0</v>
      </c>
      <c r="GW43" s="218">
        <f t="shared" si="314"/>
        <v>0</v>
      </c>
      <c r="GX43" s="218">
        <f t="shared" si="314"/>
        <v>0</v>
      </c>
      <c r="GY43" s="218">
        <f t="shared" si="314"/>
        <v>0</v>
      </c>
      <c r="GZ43" s="218">
        <f t="shared" si="314"/>
        <v>0</v>
      </c>
      <c r="HA43" s="218">
        <f t="shared" si="314"/>
        <v>0</v>
      </c>
      <c r="HB43" s="218">
        <f t="shared" si="314"/>
        <v>0</v>
      </c>
      <c r="HC43" s="218">
        <f t="shared" si="314"/>
        <v>0</v>
      </c>
      <c r="HD43" s="218">
        <f t="shared" si="314"/>
        <v>0</v>
      </c>
      <c r="HE43" s="218">
        <f t="shared" si="314"/>
        <v>0</v>
      </c>
      <c r="HF43" s="218">
        <f t="shared" si="314"/>
        <v>0</v>
      </c>
      <c r="HG43" s="218">
        <f t="shared" si="314"/>
        <v>0</v>
      </c>
      <c r="HH43" s="218">
        <f t="shared" si="314"/>
        <v>0</v>
      </c>
      <c r="HI43" s="218">
        <f t="shared" si="314"/>
        <v>0</v>
      </c>
      <c r="HJ43" s="218">
        <f t="shared" si="314"/>
        <v>0</v>
      </c>
      <c r="HK43" s="218">
        <f t="shared" si="314"/>
        <v>0</v>
      </c>
      <c r="HL43" s="218">
        <f t="shared" si="314"/>
        <v>0</v>
      </c>
      <c r="HM43" s="218">
        <f t="shared" si="314"/>
        <v>0</v>
      </c>
      <c r="HN43" s="218">
        <f t="shared" si="314"/>
        <v>0</v>
      </c>
      <c r="HO43" s="218">
        <f t="shared" si="314"/>
        <v>0</v>
      </c>
      <c r="HP43" s="218">
        <f t="shared" si="314"/>
        <v>0</v>
      </c>
      <c r="HQ43" s="218">
        <f t="shared" si="314"/>
        <v>0</v>
      </c>
      <c r="HR43" s="218">
        <f t="shared" si="314"/>
        <v>0</v>
      </c>
      <c r="HS43" s="218">
        <f t="shared" si="314"/>
        <v>0</v>
      </c>
      <c r="HT43" s="218">
        <f t="shared" si="314"/>
        <v>0</v>
      </c>
      <c r="HU43" s="218">
        <f t="shared" si="314"/>
        <v>0</v>
      </c>
      <c r="HV43" s="218">
        <f t="shared" si="314"/>
        <v>0</v>
      </c>
      <c r="HW43" s="218">
        <f t="shared" si="314"/>
        <v>0</v>
      </c>
      <c r="HX43" s="218">
        <f t="shared" si="314"/>
        <v>0</v>
      </c>
      <c r="HY43" s="218">
        <f t="shared" si="314"/>
        <v>0</v>
      </c>
      <c r="HZ43" s="218">
        <f t="shared" si="314"/>
        <v>0</v>
      </c>
      <c r="IA43" s="218">
        <f t="shared" si="314"/>
        <v>0</v>
      </c>
      <c r="IB43" s="218">
        <f t="shared" si="314"/>
        <v>0</v>
      </c>
      <c r="IC43" s="218">
        <f t="shared" si="314"/>
        <v>0</v>
      </c>
      <c r="ID43" s="218">
        <f t="shared" si="314"/>
        <v>0</v>
      </c>
      <c r="IE43" s="218">
        <f t="shared" si="314"/>
        <v>0</v>
      </c>
      <c r="IF43" s="218">
        <f t="shared" si="314"/>
        <v>0</v>
      </c>
      <c r="IG43" s="218">
        <f t="shared" si="314"/>
        <v>0</v>
      </c>
      <c r="IH43" s="218">
        <f t="shared" si="314"/>
        <v>0</v>
      </c>
      <c r="II43" s="218">
        <f t="shared" si="314"/>
        <v>0</v>
      </c>
      <c r="IJ43" s="218">
        <f t="shared" si="314"/>
        <v>0</v>
      </c>
      <c r="IK43" s="218">
        <f t="shared" si="314"/>
        <v>0</v>
      </c>
      <c r="IL43" s="218">
        <f t="shared" si="314"/>
        <v>0</v>
      </c>
      <c r="IM43" s="218">
        <f t="shared" si="314"/>
        <v>0</v>
      </c>
      <c r="IN43" s="218">
        <f t="shared" si="314"/>
        <v>0</v>
      </c>
      <c r="IO43" s="218">
        <f t="shared" si="314"/>
        <v>0</v>
      </c>
      <c r="IP43" s="218">
        <f t="shared" si="314"/>
        <v>0</v>
      </c>
      <c r="IQ43" s="218">
        <f t="shared" si="314"/>
        <v>0</v>
      </c>
      <c r="IR43" s="218">
        <f t="shared" si="314"/>
        <v>0</v>
      </c>
      <c r="IS43" s="218">
        <f t="shared" si="314"/>
        <v>0</v>
      </c>
      <c r="IT43" s="218">
        <f t="shared" si="314"/>
        <v>0</v>
      </c>
      <c r="IU43" s="218">
        <f t="shared" si="314"/>
        <v>0</v>
      </c>
      <c r="IV43" s="218">
        <f t="shared" si="314"/>
        <v>0</v>
      </c>
      <c r="IW43" s="218">
        <f t="shared" si="314"/>
        <v>0</v>
      </c>
      <c r="IX43" s="218">
        <f t="shared" si="314"/>
        <v>0</v>
      </c>
      <c r="IY43" s="218">
        <f t="shared" si="314"/>
        <v>0</v>
      </c>
      <c r="IZ43" s="218">
        <f t="shared" si="314"/>
        <v>0</v>
      </c>
      <c r="JA43" s="218">
        <f t="shared" ref="JA43:LL43" si="315">+JA29</f>
        <v>0</v>
      </c>
      <c r="JB43" s="218">
        <f t="shared" si="315"/>
        <v>0</v>
      </c>
      <c r="JC43" s="218">
        <f t="shared" si="315"/>
        <v>0</v>
      </c>
      <c r="JD43" s="218">
        <f t="shared" si="315"/>
        <v>0</v>
      </c>
      <c r="JE43" s="218">
        <f t="shared" si="315"/>
        <v>0</v>
      </c>
      <c r="JF43" s="218">
        <f t="shared" si="315"/>
        <v>0</v>
      </c>
      <c r="JG43" s="218">
        <f t="shared" si="315"/>
        <v>0</v>
      </c>
      <c r="JH43" s="218">
        <f t="shared" si="315"/>
        <v>0</v>
      </c>
      <c r="JI43" s="218">
        <f t="shared" si="315"/>
        <v>0</v>
      </c>
      <c r="JJ43" s="218">
        <f t="shared" si="315"/>
        <v>0</v>
      </c>
      <c r="JK43" s="218">
        <f t="shared" si="315"/>
        <v>0</v>
      </c>
      <c r="JL43" s="218">
        <f t="shared" si="315"/>
        <v>0</v>
      </c>
      <c r="JM43" s="218">
        <f t="shared" si="315"/>
        <v>0</v>
      </c>
      <c r="JN43" s="218">
        <f t="shared" si="315"/>
        <v>0</v>
      </c>
      <c r="JO43" s="218">
        <f t="shared" si="315"/>
        <v>0</v>
      </c>
      <c r="JP43" s="218">
        <f t="shared" si="315"/>
        <v>0</v>
      </c>
      <c r="JQ43" s="218">
        <f t="shared" si="315"/>
        <v>0</v>
      </c>
      <c r="JR43" s="218">
        <f t="shared" si="315"/>
        <v>0</v>
      </c>
      <c r="JS43" s="218">
        <f t="shared" si="315"/>
        <v>0</v>
      </c>
      <c r="JT43" s="218">
        <f t="shared" si="315"/>
        <v>0</v>
      </c>
      <c r="JU43" s="218">
        <f t="shared" si="315"/>
        <v>0</v>
      </c>
      <c r="JV43" s="218">
        <f t="shared" si="315"/>
        <v>0</v>
      </c>
      <c r="JW43" s="218">
        <f t="shared" si="315"/>
        <v>0</v>
      </c>
      <c r="JX43" s="218">
        <f t="shared" si="315"/>
        <v>0</v>
      </c>
      <c r="JY43" s="218">
        <f t="shared" si="315"/>
        <v>0</v>
      </c>
      <c r="JZ43" s="218">
        <f t="shared" si="315"/>
        <v>0</v>
      </c>
      <c r="KA43" s="218">
        <f t="shared" si="315"/>
        <v>0</v>
      </c>
      <c r="KB43" s="218">
        <f t="shared" si="315"/>
        <v>0</v>
      </c>
      <c r="KC43" s="218">
        <f t="shared" si="315"/>
        <v>0</v>
      </c>
      <c r="KD43" s="218">
        <f t="shared" si="315"/>
        <v>0</v>
      </c>
      <c r="KE43" s="218">
        <f t="shared" si="315"/>
        <v>0</v>
      </c>
      <c r="KF43" s="218">
        <f t="shared" si="315"/>
        <v>0</v>
      </c>
      <c r="KG43" s="218">
        <f t="shared" si="315"/>
        <v>0</v>
      </c>
      <c r="KH43" s="218">
        <f t="shared" si="315"/>
        <v>0</v>
      </c>
      <c r="KI43" s="218">
        <f t="shared" si="315"/>
        <v>0</v>
      </c>
      <c r="KJ43" s="218">
        <f t="shared" si="315"/>
        <v>0</v>
      </c>
      <c r="KK43" s="218">
        <f t="shared" si="315"/>
        <v>0</v>
      </c>
      <c r="KL43" s="218">
        <f t="shared" si="315"/>
        <v>0</v>
      </c>
      <c r="KM43" s="218">
        <f t="shared" si="315"/>
        <v>0</v>
      </c>
      <c r="KN43" s="218">
        <f t="shared" si="315"/>
        <v>0</v>
      </c>
      <c r="KO43" s="218">
        <f t="shared" si="315"/>
        <v>0</v>
      </c>
      <c r="KP43" s="218">
        <f t="shared" si="315"/>
        <v>0</v>
      </c>
      <c r="KQ43" s="218">
        <f t="shared" si="315"/>
        <v>0</v>
      </c>
      <c r="KR43" s="218">
        <f t="shared" si="315"/>
        <v>0</v>
      </c>
      <c r="KS43" s="218">
        <f t="shared" si="315"/>
        <v>0</v>
      </c>
      <c r="KT43" s="218">
        <f t="shared" si="315"/>
        <v>0</v>
      </c>
      <c r="KU43" s="218">
        <f t="shared" si="315"/>
        <v>0</v>
      </c>
      <c r="KV43" s="218">
        <f t="shared" si="315"/>
        <v>0</v>
      </c>
      <c r="KW43" s="218">
        <f t="shared" si="315"/>
        <v>0</v>
      </c>
      <c r="KX43" s="218">
        <f t="shared" si="315"/>
        <v>0</v>
      </c>
      <c r="KY43" s="218">
        <f t="shared" si="315"/>
        <v>0</v>
      </c>
      <c r="KZ43" s="218">
        <f t="shared" si="315"/>
        <v>0</v>
      </c>
      <c r="LA43" s="218">
        <f t="shared" si="315"/>
        <v>0</v>
      </c>
      <c r="LB43" s="218">
        <f t="shared" si="315"/>
        <v>0</v>
      </c>
      <c r="LC43" s="218">
        <f t="shared" si="315"/>
        <v>0</v>
      </c>
      <c r="LD43" s="218">
        <f t="shared" si="315"/>
        <v>0</v>
      </c>
      <c r="LE43" s="218">
        <f t="shared" si="315"/>
        <v>0</v>
      </c>
      <c r="LF43" s="218">
        <f t="shared" si="315"/>
        <v>0</v>
      </c>
      <c r="LG43" s="218">
        <f t="shared" si="315"/>
        <v>0</v>
      </c>
      <c r="LH43" s="218">
        <f t="shared" si="315"/>
        <v>0</v>
      </c>
      <c r="LI43" s="218">
        <f t="shared" si="315"/>
        <v>0</v>
      </c>
      <c r="LJ43" s="218">
        <f t="shared" si="315"/>
        <v>0</v>
      </c>
      <c r="LK43" s="218">
        <f t="shared" si="315"/>
        <v>0</v>
      </c>
      <c r="LL43" s="218">
        <f t="shared" si="315"/>
        <v>0</v>
      </c>
      <c r="LM43" s="218">
        <f t="shared" ref="LM43:NF43" si="316">+LM29</f>
        <v>0</v>
      </c>
      <c r="LN43" s="218">
        <f t="shared" si="316"/>
        <v>0</v>
      </c>
      <c r="LO43" s="218">
        <f t="shared" si="316"/>
        <v>0</v>
      </c>
      <c r="LP43" s="218">
        <f t="shared" si="316"/>
        <v>0</v>
      </c>
      <c r="LQ43" s="218">
        <f t="shared" si="316"/>
        <v>0</v>
      </c>
      <c r="LR43" s="218">
        <f t="shared" si="316"/>
        <v>0</v>
      </c>
      <c r="LS43" s="218">
        <f t="shared" si="316"/>
        <v>0</v>
      </c>
      <c r="LT43" s="218">
        <f t="shared" si="316"/>
        <v>0</v>
      </c>
      <c r="LU43" s="218">
        <f t="shared" si="316"/>
        <v>0</v>
      </c>
      <c r="LV43" s="218">
        <f t="shared" si="316"/>
        <v>0</v>
      </c>
      <c r="LW43" s="218">
        <f t="shared" si="316"/>
        <v>0</v>
      </c>
      <c r="LX43" s="218">
        <f t="shared" si="316"/>
        <v>0</v>
      </c>
      <c r="LY43" s="218">
        <f t="shared" si="316"/>
        <v>0</v>
      </c>
      <c r="LZ43" s="218">
        <f t="shared" si="316"/>
        <v>0</v>
      </c>
      <c r="MA43" s="218">
        <f t="shared" si="316"/>
        <v>0</v>
      </c>
      <c r="MB43" s="218">
        <f t="shared" si="316"/>
        <v>0</v>
      </c>
      <c r="MC43" s="218">
        <f t="shared" si="316"/>
        <v>0</v>
      </c>
      <c r="MD43" s="218">
        <f t="shared" si="316"/>
        <v>0</v>
      </c>
      <c r="ME43" s="218">
        <f t="shared" si="316"/>
        <v>0</v>
      </c>
      <c r="MF43" s="218">
        <f t="shared" si="316"/>
        <v>0</v>
      </c>
      <c r="MG43" s="218">
        <f t="shared" si="316"/>
        <v>0</v>
      </c>
      <c r="MH43" s="218">
        <f t="shared" si="316"/>
        <v>0</v>
      </c>
      <c r="MI43" s="218">
        <f t="shared" si="316"/>
        <v>0</v>
      </c>
      <c r="MJ43" s="218">
        <f t="shared" si="316"/>
        <v>0</v>
      </c>
      <c r="MK43" s="218">
        <f t="shared" si="316"/>
        <v>0</v>
      </c>
      <c r="ML43" s="218">
        <f t="shared" si="316"/>
        <v>0</v>
      </c>
      <c r="MM43" s="218">
        <f t="shared" si="316"/>
        <v>0</v>
      </c>
      <c r="MN43" s="218">
        <f t="shared" si="316"/>
        <v>0</v>
      </c>
      <c r="MO43" s="218">
        <f t="shared" si="316"/>
        <v>0</v>
      </c>
      <c r="MP43" s="218">
        <f t="shared" si="316"/>
        <v>0</v>
      </c>
      <c r="MQ43" s="218">
        <f t="shared" si="316"/>
        <v>0</v>
      </c>
      <c r="MR43" s="218">
        <f t="shared" si="316"/>
        <v>0</v>
      </c>
      <c r="MS43" s="218">
        <f t="shared" si="316"/>
        <v>0</v>
      </c>
      <c r="MT43" s="218">
        <f t="shared" si="316"/>
        <v>0</v>
      </c>
      <c r="MU43" s="218">
        <f t="shared" si="316"/>
        <v>0</v>
      </c>
      <c r="MV43" s="218">
        <f t="shared" si="316"/>
        <v>0</v>
      </c>
      <c r="MW43" s="218">
        <f t="shared" si="316"/>
        <v>0</v>
      </c>
      <c r="MX43" s="218">
        <f t="shared" si="316"/>
        <v>0</v>
      </c>
      <c r="MY43" s="218">
        <f t="shared" si="316"/>
        <v>0</v>
      </c>
      <c r="MZ43" s="218">
        <f t="shared" si="316"/>
        <v>0</v>
      </c>
      <c r="NA43" s="218">
        <f t="shared" si="316"/>
        <v>0</v>
      </c>
      <c r="NB43" s="218">
        <f t="shared" si="316"/>
        <v>0</v>
      </c>
      <c r="NC43" s="218">
        <f t="shared" si="316"/>
        <v>0</v>
      </c>
      <c r="ND43" s="218">
        <f t="shared" si="316"/>
        <v>0</v>
      </c>
      <c r="NE43" s="218">
        <f t="shared" si="316"/>
        <v>0</v>
      </c>
      <c r="NF43" s="218">
        <f t="shared" si="316"/>
        <v>0</v>
      </c>
    </row>
    <row r="44" spans="1:370">
      <c r="A44" s="216"/>
      <c r="B44" s="216"/>
      <c r="C44" s="216" t="s">
        <v>246</v>
      </c>
      <c r="D44" s="217" t="s">
        <v>53</v>
      </c>
      <c r="E44" s="218">
        <f t="shared" ref="E44:BP44" si="317">+E32</f>
        <v>3651225.93</v>
      </c>
      <c r="F44" s="218">
        <f t="shared" si="317"/>
        <v>3651225.93</v>
      </c>
      <c r="G44" s="218">
        <f t="shared" si="317"/>
        <v>3651225.93</v>
      </c>
      <c r="H44" s="218">
        <f t="shared" si="317"/>
        <v>3651225.93</v>
      </c>
      <c r="I44" s="218">
        <f t="shared" si="317"/>
        <v>3651225.93</v>
      </c>
      <c r="J44" s="218">
        <f t="shared" si="317"/>
        <v>3651225.93</v>
      </c>
      <c r="K44" s="218">
        <f t="shared" si="317"/>
        <v>3651225.93</v>
      </c>
      <c r="L44" s="218">
        <f t="shared" si="317"/>
        <v>3651225.93</v>
      </c>
      <c r="M44" s="218">
        <f t="shared" si="317"/>
        <v>3651225.93</v>
      </c>
      <c r="N44" s="218">
        <f t="shared" si="317"/>
        <v>3651225.93</v>
      </c>
      <c r="O44" s="218">
        <f t="shared" si="317"/>
        <v>3651225.93</v>
      </c>
      <c r="P44" s="218">
        <f t="shared" si="317"/>
        <v>3651225.93</v>
      </c>
      <c r="Q44" s="218">
        <f t="shared" si="317"/>
        <v>3651225.93</v>
      </c>
      <c r="R44" s="218">
        <f t="shared" si="317"/>
        <v>3651225.93</v>
      </c>
      <c r="S44" s="218">
        <f t="shared" si="317"/>
        <v>3651225.93</v>
      </c>
      <c r="T44" s="218">
        <f t="shared" si="317"/>
        <v>3651225.93</v>
      </c>
      <c r="U44" s="218">
        <f t="shared" si="317"/>
        <v>3651225.93</v>
      </c>
      <c r="V44" s="218">
        <f t="shared" si="317"/>
        <v>3651225.93</v>
      </c>
      <c r="W44" s="218">
        <f t="shared" si="317"/>
        <v>3651225.93</v>
      </c>
      <c r="X44" s="218">
        <f t="shared" si="317"/>
        <v>3651225.93</v>
      </c>
      <c r="Y44" s="218">
        <f t="shared" si="317"/>
        <v>3651225.93</v>
      </c>
      <c r="Z44" s="218">
        <f t="shared" si="317"/>
        <v>3651225.93</v>
      </c>
      <c r="AA44" s="218">
        <f t="shared" si="317"/>
        <v>3651225.93</v>
      </c>
      <c r="AB44" s="218">
        <f t="shared" si="317"/>
        <v>3651225.93</v>
      </c>
      <c r="AC44" s="218">
        <f t="shared" si="317"/>
        <v>3651225.93</v>
      </c>
      <c r="AD44" s="218">
        <f t="shared" si="317"/>
        <v>3651225.93</v>
      </c>
      <c r="AE44" s="218">
        <f t="shared" si="317"/>
        <v>3651225.93</v>
      </c>
      <c r="AF44" s="218">
        <f t="shared" si="317"/>
        <v>3651225.93</v>
      </c>
      <c r="AG44" s="218">
        <f t="shared" si="317"/>
        <v>3651225.93</v>
      </c>
      <c r="AH44" s="218">
        <f t="shared" si="317"/>
        <v>3651225.93</v>
      </c>
      <c r="AI44" s="218">
        <f t="shared" si="317"/>
        <v>3651225.93</v>
      </c>
      <c r="AJ44" s="218">
        <f t="shared" si="317"/>
        <v>0</v>
      </c>
      <c r="AK44" s="218">
        <f t="shared" si="317"/>
        <v>0</v>
      </c>
      <c r="AL44" s="218">
        <f t="shared" si="317"/>
        <v>0</v>
      </c>
      <c r="AM44" s="218">
        <f t="shared" si="317"/>
        <v>0</v>
      </c>
      <c r="AN44" s="218">
        <f t="shared" si="317"/>
        <v>0</v>
      </c>
      <c r="AO44" s="218">
        <f t="shared" si="317"/>
        <v>0</v>
      </c>
      <c r="AP44" s="218">
        <f t="shared" si="317"/>
        <v>0</v>
      </c>
      <c r="AQ44" s="218">
        <f t="shared" si="317"/>
        <v>0</v>
      </c>
      <c r="AR44" s="218">
        <f t="shared" si="317"/>
        <v>0</v>
      </c>
      <c r="AS44" s="218">
        <f t="shared" si="317"/>
        <v>0</v>
      </c>
      <c r="AT44" s="218">
        <f t="shared" si="317"/>
        <v>0</v>
      </c>
      <c r="AU44" s="218">
        <f t="shared" si="317"/>
        <v>0</v>
      </c>
      <c r="AV44" s="218">
        <f t="shared" si="317"/>
        <v>0</v>
      </c>
      <c r="AW44" s="218">
        <f t="shared" si="317"/>
        <v>0</v>
      </c>
      <c r="AX44" s="218">
        <f t="shared" si="317"/>
        <v>0</v>
      </c>
      <c r="AY44" s="218">
        <f t="shared" si="317"/>
        <v>0</v>
      </c>
      <c r="AZ44" s="218">
        <f t="shared" si="317"/>
        <v>0</v>
      </c>
      <c r="BA44" s="218">
        <f t="shared" si="317"/>
        <v>0</v>
      </c>
      <c r="BB44" s="218">
        <f t="shared" si="317"/>
        <v>0</v>
      </c>
      <c r="BC44" s="218">
        <f t="shared" si="317"/>
        <v>0</v>
      </c>
      <c r="BD44" s="218">
        <f>+BD32</f>
        <v>0</v>
      </c>
      <c r="BE44" s="218">
        <f t="shared" si="317"/>
        <v>0</v>
      </c>
      <c r="BF44" s="218">
        <f t="shared" si="317"/>
        <v>0</v>
      </c>
      <c r="BG44" s="218">
        <f t="shared" si="317"/>
        <v>0</v>
      </c>
      <c r="BH44" s="218">
        <f t="shared" si="317"/>
        <v>0</v>
      </c>
      <c r="BI44" s="218">
        <f t="shared" si="317"/>
        <v>0</v>
      </c>
      <c r="BJ44" s="218">
        <f t="shared" si="317"/>
        <v>0</v>
      </c>
      <c r="BK44" s="218">
        <f t="shared" si="317"/>
        <v>0</v>
      </c>
      <c r="BL44" s="218">
        <f t="shared" si="317"/>
        <v>0</v>
      </c>
      <c r="BM44" s="218">
        <f t="shared" si="317"/>
        <v>0</v>
      </c>
      <c r="BN44" s="218">
        <f t="shared" si="317"/>
        <v>0</v>
      </c>
      <c r="BO44" s="218">
        <f t="shared" si="317"/>
        <v>0</v>
      </c>
      <c r="BP44" s="218">
        <f t="shared" si="317"/>
        <v>0</v>
      </c>
      <c r="BQ44" s="218">
        <f t="shared" ref="BQ44:EB44" si="318">+BQ32</f>
        <v>0</v>
      </c>
      <c r="BR44" s="218">
        <f t="shared" si="318"/>
        <v>0</v>
      </c>
      <c r="BS44" s="218">
        <f t="shared" si="318"/>
        <v>0</v>
      </c>
      <c r="BT44" s="218">
        <f t="shared" si="318"/>
        <v>0</v>
      </c>
      <c r="BU44" s="218">
        <f t="shared" si="318"/>
        <v>0</v>
      </c>
      <c r="BV44" s="218">
        <f t="shared" si="318"/>
        <v>0</v>
      </c>
      <c r="BW44" s="218">
        <f t="shared" si="318"/>
        <v>0</v>
      </c>
      <c r="BX44" s="218">
        <f t="shared" si="318"/>
        <v>0</v>
      </c>
      <c r="BY44" s="218">
        <f t="shared" si="318"/>
        <v>0</v>
      </c>
      <c r="BZ44" s="218">
        <f t="shared" si="318"/>
        <v>0</v>
      </c>
      <c r="CA44" s="218">
        <f t="shared" si="318"/>
        <v>0</v>
      </c>
      <c r="CB44" s="218">
        <f t="shared" si="318"/>
        <v>0</v>
      </c>
      <c r="CC44" s="218">
        <f t="shared" si="318"/>
        <v>0</v>
      </c>
      <c r="CD44" s="218">
        <f t="shared" si="318"/>
        <v>0</v>
      </c>
      <c r="CE44" s="218">
        <f t="shared" si="318"/>
        <v>0</v>
      </c>
      <c r="CF44" s="218">
        <f t="shared" si="318"/>
        <v>0</v>
      </c>
      <c r="CG44" s="218">
        <f t="shared" si="318"/>
        <v>0</v>
      </c>
      <c r="CH44" s="218">
        <f t="shared" si="318"/>
        <v>0</v>
      </c>
      <c r="CI44" s="218">
        <f t="shared" si="318"/>
        <v>0</v>
      </c>
      <c r="CJ44" s="218">
        <f t="shared" si="318"/>
        <v>0</v>
      </c>
      <c r="CK44" s="218">
        <f t="shared" si="318"/>
        <v>0</v>
      </c>
      <c r="CL44" s="218">
        <f t="shared" si="318"/>
        <v>0</v>
      </c>
      <c r="CM44" s="218">
        <f t="shared" si="318"/>
        <v>0</v>
      </c>
      <c r="CN44" s="218">
        <f t="shared" si="318"/>
        <v>0</v>
      </c>
      <c r="CO44" s="218">
        <f t="shared" si="318"/>
        <v>0</v>
      </c>
      <c r="CP44" s="218">
        <f t="shared" si="318"/>
        <v>0</v>
      </c>
      <c r="CQ44" s="218">
        <f t="shared" si="318"/>
        <v>0</v>
      </c>
      <c r="CR44" s="218">
        <f t="shared" si="318"/>
        <v>0</v>
      </c>
      <c r="CS44" s="218">
        <f t="shared" si="318"/>
        <v>0</v>
      </c>
      <c r="CT44" s="218">
        <f t="shared" si="318"/>
        <v>0</v>
      </c>
      <c r="CU44" s="218">
        <f t="shared" si="318"/>
        <v>0</v>
      </c>
      <c r="CV44" s="218">
        <f t="shared" si="318"/>
        <v>0</v>
      </c>
      <c r="CW44" s="218">
        <f t="shared" si="318"/>
        <v>0</v>
      </c>
      <c r="CX44" s="218">
        <f t="shared" si="318"/>
        <v>0</v>
      </c>
      <c r="CY44" s="218">
        <f t="shared" si="318"/>
        <v>0</v>
      </c>
      <c r="CZ44" s="218">
        <f t="shared" si="318"/>
        <v>0</v>
      </c>
      <c r="DA44" s="218">
        <f t="shared" si="318"/>
        <v>0</v>
      </c>
      <c r="DB44" s="218">
        <f t="shared" si="318"/>
        <v>0</v>
      </c>
      <c r="DC44" s="218">
        <f t="shared" si="318"/>
        <v>0</v>
      </c>
      <c r="DD44" s="218">
        <f t="shared" si="318"/>
        <v>0</v>
      </c>
      <c r="DE44" s="218">
        <f t="shared" si="318"/>
        <v>0</v>
      </c>
      <c r="DF44" s="218">
        <f t="shared" si="318"/>
        <v>0</v>
      </c>
      <c r="DG44" s="218">
        <f t="shared" si="318"/>
        <v>0</v>
      </c>
      <c r="DH44" s="218">
        <f t="shared" si="318"/>
        <v>0</v>
      </c>
      <c r="DI44" s="218">
        <f t="shared" si="318"/>
        <v>0</v>
      </c>
      <c r="DJ44" s="218">
        <f t="shared" si="318"/>
        <v>0</v>
      </c>
      <c r="DK44" s="218">
        <f t="shared" si="318"/>
        <v>0</v>
      </c>
      <c r="DL44" s="218">
        <f t="shared" si="318"/>
        <v>0</v>
      </c>
      <c r="DM44" s="218">
        <f t="shared" si="318"/>
        <v>0</v>
      </c>
      <c r="DN44" s="218">
        <f t="shared" si="318"/>
        <v>0</v>
      </c>
      <c r="DO44" s="218">
        <f t="shared" si="318"/>
        <v>0</v>
      </c>
      <c r="DP44" s="218">
        <f t="shared" si="318"/>
        <v>0</v>
      </c>
      <c r="DQ44" s="218">
        <f t="shared" si="318"/>
        <v>0</v>
      </c>
      <c r="DR44" s="218">
        <f t="shared" si="318"/>
        <v>0</v>
      </c>
      <c r="DS44" s="218">
        <f t="shared" si="318"/>
        <v>0</v>
      </c>
      <c r="DT44" s="218">
        <f t="shared" si="318"/>
        <v>0</v>
      </c>
      <c r="DU44" s="218">
        <f t="shared" si="318"/>
        <v>0</v>
      </c>
      <c r="DV44" s="218">
        <f t="shared" si="318"/>
        <v>0</v>
      </c>
      <c r="DW44" s="218">
        <f t="shared" si="318"/>
        <v>0</v>
      </c>
      <c r="DX44" s="218">
        <f t="shared" si="318"/>
        <v>0</v>
      </c>
      <c r="DY44" s="218">
        <f t="shared" si="318"/>
        <v>0</v>
      </c>
      <c r="DZ44" s="218">
        <f t="shared" si="318"/>
        <v>0</v>
      </c>
      <c r="EA44" s="218">
        <f t="shared" si="318"/>
        <v>0</v>
      </c>
      <c r="EB44" s="218">
        <f t="shared" si="318"/>
        <v>0</v>
      </c>
      <c r="EC44" s="218">
        <f t="shared" ref="EC44:GN44" si="319">+EC32</f>
        <v>0</v>
      </c>
      <c r="ED44" s="218">
        <f t="shared" si="319"/>
        <v>0</v>
      </c>
      <c r="EE44" s="218">
        <f t="shared" si="319"/>
        <v>0</v>
      </c>
      <c r="EF44" s="218">
        <f t="shared" si="319"/>
        <v>0</v>
      </c>
      <c r="EG44" s="218">
        <f t="shared" si="319"/>
        <v>0</v>
      </c>
      <c r="EH44" s="218">
        <f t="shared" si="319"/>
        <v>0</v>
      </c>
      <c r="EI44" s="218">
        <f t="shared" si="319"/>
        <v>0</v>
      </c>
      <c r="EJ44" s="218">
        <f t="shared" si="319"/>
        <v>0</v>
      </c>
      <c r="EK44" s="218">
        <f t="shared" si="319"/>
        <v>0</v>
      </c>
      <c r="EL44" s="218">
        <f t="shared" si="319"/>
        <v>0</v>
      </c>
      <c r="EM44" s="218">
        <f t="shared" si="319"/>
        <v>0</v>
      </c>
      <c r="EN44" s="218">
        <f t="shared" si="319"/>
        <v>0</v>
      </c>
      <c r="EO44" s="218">
        <f t="shared" si="319"/>
        <v>0</v>
      </c>
      <c r="EP44" s="218">
        <f t="shared" si="319"/>
        <v>0</v>
      </c>
      <c r="EQ44" s="218">
        <f t="shared" si="319"/>
        <v>0</v>
      </c>
      <c r="ER44" s="218">
        <f t="shared" si="319"/>
        <v>0</v>
      </c>
      <c r="ES44" s="218">
        <f t="shared" si="319"/>
        <v>0</v>
      </c>
      <c r="ET44" s="218">
        <f t="shared" si="319"/>
        <v>0</v>
      </c>
      <c r="EU44" s="218">
        <f t="shared" si="319"/>
        <v>0</v>
      </c>
      <c r="EV44" s="218">
        <f t="shared" si="319"/>
        <v>0</v>
      </c>
      <c r="EW44" s="218">
        <f t="shared" si="319"/>
        <v>0</v>
      </c>
      <c r="EX44" s="218">
        <f t="shared" si="319"/>
        <v>0</v>
      </c>
      <c r="EY44" s="218">
        <f t="shared" si="319"/>
        <v>0</v>
      </c>
      <c r="EZ44" s="218">
        <f t="shared" si="319"/>
        <v>0</v>
      </c>
      <c r="FA44" s="218">
        <f t="shared" si="319"/>
        <v>0</v>
      </c>
      <c r="FB44" s="218">
        <f t="shared" si="319"/>
        <v>0</v>
      </c>
      <c r="FC44" s="218">
        <f t="shared" si="319"/>
        <v>0</v>
      </c>
      <c r="FD44" s="218">
        <f t="shared" si="319"/>
        <v>0</v>
      </c>
      <c r="FE44" s="218">
        <f t="shared" si="319"/>
        <v>0</v>
      </c>
      <c r="FF44" s="218">
        <f t="shared" si="319"/>
        <v>0</v>
      </c>
      <c r="FG44" s="218">
        <f t="shared" si="319"/>
        <v>0</v>
      </c>
      <c r="FH44" s="218">
        <f t="shared" si="319"/>
        <v>0</v>
      </c>
      <c r="FI44" s="218">
        <f t="shared" si="319"/>
        <v>0</v>
      </c>
      <c r="FJ44" s="218">
        <f t="shared" si="319"/>
        <v>0</v>
      </c>
      <c r="FK44" s="218">
        <f t="shared" si="319"/>
        <v>0</v>
      </c>
      <c r="FL44" s="218">
        <f t="shared" si="319"/>
        <v>0</v>
      </c>
      <c r="FM44" s="218">
        <f t="shared" si="319"/>
        <v>0</v>
      </c>
      <c r="FN44" s="218">
        <f t="shared" si="319"/>
        <v>0</v>
      </c>
      <c r="FO44" s="218">
        <f t="shared" si="319"/>
        <v>0</v>
      </c>
      <c r="FP44" s="218">
        <f t="shared" si="319"/>
        <v>0</v>
      </c>
      <c r="FQ44" s="218">
        <f t="shared" si="319"/>
        <v>0</v>
      </c>
      <c r="FR44" s="218">
        <f t="shared" si="319"/>
        <v>0</v>
      </c>
      <c r="FS44" s="218">
        <f t="shared" si="319"/>
        <v>0</v>
      </c>
      <c r="FT44" s="218">
        <f t="shared" si="319"/>
        <v>0</v>
      </c>
      <c r="FU44" s="218">
        <f t="shared" si="319"/>
        <v>0</v>
      </c>
      <c r="FV44" s="218">
        <f t="shared" si="319"/>
        <v>0</v>
      </c>
      <c r="FW44" s="218">
        <f t="shared" si="319"/>
        <v>0</v>
      </c>
      <c r="FX44" s="218">
        <f t="shared" si="319"/>
        <v>0</v>
      </c>
      <c r="FY44" s="218">
        <f t="shared" si="319"/>
        <v>0</v>
      </c>
      <c r="FZ44" s="218">
        <f t="shared" si="319"/>
        <v>0</v>
      </c>
      <c r="GA44" s="218">
        <f t="shared" si="319"/>
        <v>0</v>
      </c>
      <c r="GB44" s="218">
        <f t="shared" si="319"/>
        <v>0</v>
      </c>
      <c r="GC44" s="218">
        <f t="shared" si="319"/>
        <v>0</v>
      </c>
      <c r="GD44" s="218">
        <f t="shared" si="319"/>
        <v>0</v>
      </c>
      <c r="GE44" s="218">
        <f t="shared" si="319"/>
        <v>0</v>
      </c>
      <c r="GF44" s="218">
        <f t="shared" si="319"/>
        <v>0</v>
      </c>
      <c r="GG44" s="218">
        <f t="shared" si="319"/>
        <v>0</v>
      </c>
      <c r="GH44" s="218">
        <f t="shared" si="319"/>
        <v>0</v>
      </c>
      <c r="GI44" s="218">
        <f t="shared" si="319"/>
        <v>0</v>
      </c>
      <c r="GJ44" s="218">
        <f t="shared" si="319"/>
        <v>0</v>
      </c>
      <c r="GK44" s="218">
        <f t="shared" si="319"/>
        <v>0</v>
      </c>
      <c r="GL44" s="218">
        <f t="shared" si="319"/>
        <v>0</v>
      </c>
      <c r="GM44" s="218">
        <f t="shared" si="319"/>
        <v>0</v>
      </c>
      <c r="GN44" s="218">
        <f t="shared" si="319"/>
        <v>0</v>
      </c>
      <c r="GO44" s="218">
        <f t="shared" ref="GO44:IZ44" si="320">+GO32</f>
        <v>0</v>
      </c>
      <c r="GP44" s="218">
        <f t="shared" si="320"/>
        <v>0</v>
      </c>
      <c r="GQ44" s="218">
        <f t="shared" si="320"/>
        <v>0</v>
      </c>
      <c r="GR44" s="218">
        <f t="shared" si="320"/>
        <v>0</v>
      </c>
      <c r="GS44" s="218">
        <f t="shared" si="320"/>
        <v>0</v>
      </c>
      <c r="GT44" s="218">
        <f t="shared" si="320"/>
        <v>0</v>
      </c>
      <c r="GU44" s="218">
        <f t="shared" si="320"/>
        <v>0</v>
      </c>
      <c r="GV44" s="218">
        <f t="shared" si="320"/>
        <v>0</v>
      </c>
      <c r="GW44" s="218">
        <f t="shared" si="320"/>
        <v>0</v>
      </c>
      <c r="GX44" s="218">
        <f t="shared" si="320"/>
        <v>0</v>
      </c>
      <c r="GY44" s="218">
        <f t="shared" si="320"/>
        <v>0</v>
      </c>
      <c r="GZ44" s="218">
        <f t="shared" si="320"/>
        <v>0</v>
      </c>
      <c r="HA44" s="218">
        <f t="shared" si="320"/>
        <v>0</v>
      </c>
      <c r="HB44" s="218">
        <f t="shared" si="320"/>
        <v>0</v>
      </c>
      <c r="HC44" s="218">
        <f t="shared" si="320"/>
        <v>0</v>
      </c>
      <c r="HD44" s="218">
        <f t="shared" si="320"/>
        <v>0</v>
      </c>
      <c r="HE44" s="218">
        <f t="shared" si="320"/>
        <v>0</v>
      </c>
      <c r="HF44" s="218">
        <f t="shared" si="320"/>
        <v>0</v>
      </c>
      <c r="HG44" s="218">
        <f t="shared" si="320"/>
        <v>0</v>
      </c>
      <c r="HH44" s="218">
        <f t="shared" si="320"/>
        <v>0</v>
      </c>
      <c r="HI44" s="218">
        <f t="shared" si="320"/>
        <v>0</v>
      </c>
      <c r="HJ44" s="218">
        <f t="shared" si="320"/>
        <v>0</v>
      </c>
      <c r="HK44" s="218">
        <f t="shared" si="320"/>
        <v>0</v>
      </c>
      <c r="HL44" s="218">
        <f t="shared" si="320"/>
        <v>0</v>
      </c>
      <c r="HM44" s="218">
        <f t="shared" si="320"/>
        <v>0</v>
      </c>
      <c r="HN44" s="218">
        <f t="shared" si="320"/>
        <v>0</v>
      </c>
      <c r="HO44" s="218">
        <f t="shared" si="320"/>
        <v>0</v>
      </c>
      <c r="HP44" s="218">
        <f t="shared" si="320"/>
        <v>0</v>
      </c>
      <c r="HQ44" s="218">
        <f t="shared" si="320"/>
        <v>0</v>
      </c>
      <c r="HR44" s="218">
        <f t="shared" si="320"/>
        <v>0</v>
      </c>
      <c r="HS44" s="218">
        <f t="shared" si="320"/>
        <v>0</v>
      </c>
      <c r="HT44" s="218">
        <f t="shared" si="320"/>
        <v>0</v>
      </c>
      <c r="HU44" s="218">
        <f t="shared" si="320"/>
        <v>0</v>
      </c>
      <c r="HV44" s="218">
        <f t="shared" si="320"/>
        <v>0</v>
      </c>
      <c r="HW44" s="218">
        <f t="shared" si="320"/>
        <v>0</v>
      </c>
      <c r="HX44" s="218">
        <f t="shared" si="320"/>
        <v>0</v>
      </c>
      <c r="HY44" s="218">
        <f t="shared" si="320"/>
        <v>0</v>
      </c>
      <c r="HZ44" s="218">
        <f t="shared" si="320"/>
        <v>0</v>
      </c>
      <c r="IA44" s="218">
        <f t="shared" si="320"/>
        <v>0</v>
      </c>
      <c r="IB44" s="218">
        <f t="shared" si="320"/>
        <v>0</v>
      </c>
      <c r="IC44" s="218">
        <f t="shared" si="320"/>
        <v>0</v>
      </c>
      <c r="ID44" s="218">
        <f t="shared" si="320"/>
        <v>0</v>
      </c>
      <c r="IE44" s="218">
        <f t="shared" si="320"/>
        <v>0</v>
      </c>
      <c r="IF44" s="218">
        <f t="shared" si="320"/>
        <v>0</v>
      </c>
      <c r="IG44" s="218">
        <f t="shared" si="320"/>
        <v>0</v>
      </c>
      <c r="IH44" s="218">
        <f t="shared" si="320"/>
        <v>0</v>
      </c>
      <c r="II44" s="218">
        <f t="shared" si="320"/>
        <v>0</v>
      </c>
      <c r="IJ44" s="218">
        <f t="shared" si="320"/>
        <v>0</v>
      </c>
      <c r="IK44" s="218">
        <f t="shared" si="320"/>
        <v>0</v>
      </c>
      <c r="IL44" s="218">
        <f t="shared" si="320"/>
        <v>0</v>
      </c>
      <c r="IM44" s="218">
        <f t="shared" si="320"/>
        <v>0</v>
      </c>
      <c r="IN44" s="218">
        <f t="shared" si="320"/>
        <v>0</v>
      </c>
      <c r="IO44" s="218">
        <f t="shared" si="320"/>
        <v>0</v>
      </c>
      <c r="IP44" s="218">
        <f t="shared" si="320"/>
        <v>0</v>
      </c>
      <c r="IQ44" s="218">
        <f t="shared" si="320"/>
        <v>0</v>
      </c>
      <c r="IR44" s="218">
        <f t="shared" si="320"/>
        <v>0</v>
      </c>
      <c r="IS44" s="218">
        <f t="shared" si="320"/>
        <v>0</v>
      </c>
      <c r="IT44" s="218">
        <f t="shared" si="320"/>
        <v>0</v>
      </c>
      <c r="IU44" s="218">
        <f t="shared" si="320"/>
        <v>0</v>
      </c>
      <c r="IV44" s="218">
        <f t="shared" si="320"/>
        <v>0</v>
      </c>
      <c r="IW44" s="218">
        <f t="shared" si="320"/>
        <v>0</v>
      </c>
      <c r="IX44" s="218">
        <f t="shared" si="320"/>
        <v>0</v>
      </c>
      <c r="IY44" s="218">
        <f t="shared" si="320"/>
        <v>0</v>
      </c>
      <c r="IZ44" s="218">
        <f t="shared" si="320"/>
        <v>0</v>
      </c>
      <c r="JA44" s="218">
        <f t="shared" ref="JA44:LL44" si="321">+JA32</f>
        <v>0</v>
      </c>
      <c r="JB44" s="218">
        <f t="shared" si="321"/>
        <v>0</v>
      </c>
      <c r="JC44" s="218">
        <f t="shared" si="321"/>
        <v>0</v>
      </c>
      <c r="JD44" s="218">
        <f t="shared" si="321"/>
        <v>0</v>
      </c>
      <c r="JE44" s="218">
        <f t="shared" si="321"/>
        <v>0</v>
      </c>
      <c r="JF44" s="218">
        <f t="shared" si="321"/>
        <v>0</v>
      </c>
      <c r="JG44" s="218">
        <f t="shared" si="321"/>
        <v>0</v>
      </c>
      <c r="JH44" s="218">
        <f t="shared" si="321"/>
        <v>0</v>
      </c>
      <c r="JI44" s="218">
        <f t="shared" si="321"/>
        <v>0</v>
      </c>
      <c r="JJ44" s="218">
        <f t="shared" si="321"/>
        <v>0</v>
      </c>
      <c r="JK44" s="218">
        <f t="shared" si="321"/>
        <v>0</v>
      </c>
      <c r="JL44" s="218">
        <f t="shared" si="321"/>
        <v>0</v>
      </c>
      <c r="JM44" s="218">
        <f t="shared" si="321"/>
        <v>0</v>
      </c>
      <c r="JN44" s="218">
        <f t="shared" si="321"/>
        <v>0</v>
      </c>
      <c r="JO44" s="218">
        <f t="shared" si="321"/>
        <v>0</v>
      </c>
      <c r="JP44" s="218">
        <f t="shared" si="321"/>
        <v>0</v>
      </c>
      <c r="JQ44" s="218">
        <f t="shared" si="321"/>
        <v>0</v>
      </c>
      <c r="JR44" s="218">
        <f t="shared" si="321"/>
        <v>0</v>
      </c>
      <c r="JS44" s="218">
        <f t="shared" si="321"/>
        <v>0</v>
      </c>
      <c r="JT44" s="218">
        <f t="shared" si="321"/>
        <v>0</v>
      </c>
      <c r="JU44" s="218">
        <f t="shared" si="321"/>
        <v>0</v>
      </c>
      <c r="JV44" s="218">
        <f t="shared" si="321"/>
        <v>0</v>
      </c>
      <c r="JW44" s="218">
        <f t="shared" si="321"/>
        <v>0</v>
      </c>
      <c r="JX44" s="218">
        <f t="shared" si="321"/>
        <v>0</v>
      </c>
      <c r="JY44" s="218">
        <f t="shared" si="321"/>
        <v>0</v>
      </c>
      <c r="JZ44" s="218">
        <f t="shared" si="321"/>
        <v>0</v>
      </c>
      <c r="KA44" s="218">
        <f t="shared" si="321"/>
        <v>0</v>
      </c>
      <c r="KB44" s="218">
        <f t="shared" si="321"/>
        <v>0</v>
      </c>
      <c r="KC44" s="218">
        <f t="shared" si="321"/>
        <v>0</v>
      </c>
      <c r="KD44" s="218">
        <f t="shared" si="321"/>
        <v>0</v>
      </c>
      <c r="KE44" s="218">
        <f t="shared" si="321"/>
        <v>0</v>
      </c>
      <c r="KF44" s="218">
        <f t="shared" si="321"/>
        <v>0</v>
      </c>
      <c r="KG44" s="218">
        <f t="shared" si="321"/>
        <v>0</v>
      </c>
      <c r="KH44" s="218">
        <f t="shared" si="321"/>
        <v>0</v>
      </c>
      <c r="KI44" s="218">
        <f t="shared" si="321"/>
        <v>0</v>
      </c>
      <c r="KJ44" s="218">
        <f t="shared" si="321"/>
        <v>0</v>
      </c>
      <c r="KK44" s="218">
        <f t="shared" si="321"/>
        <v>0</v>
      </c>
      <c r="KL44" s="218">
        <f t="shared" si="321"/>
        <v>0</v>
      </c>
      <c r="KM44" s="218">
        <f t="shared" si="321"/>
        <v>0</v>
      </c>
      <c r="KN44" s="218">
        <f t="shared" si="321"/>
        <v>0</v>
      </c>
      <c r="KO44" s="218">
        <f t="shared" si="321"/>
        <v>0</v>
      </c>
      <c r="KP44" s="218">
        <f t="shared" si="321"/>
        <v>0</v>
      </c>
      <c r="KQ44" s="218">
        <f t="shared" si="321"/>
        <v>0</v>
      </c>
      <c r="KR44" s="218">
        <f t="shared" si="321"/>
        <v>0</v>
      </c>
      <c r="KS44" s="218">
        <f t="shared" si="321"/>
        <v>0</v>
      </c>
      <c r="KT44" s="218">
        <f t="shared" si="321"/>
        <v>0</v>
      </c>
      <c r="KU44" s="218">
        <f t="shared" si="321"/>
        <v>0</v>
      </c>
      <c r="KV44" s="218">
        <f t="shared" si="321"/>
        <v>0</v>
      </c>
      <c r="KW44" s="218">
        <f t="shared" si="321"/>
        <v>0</v>
      </c>
      <c r="KX44" s="218">
        <f t="shared" si="321"/>
        <v>0</v>
      </c>
      <c r="KY44" s="218">
        <f t="shared" si="321"/>
        <v>0</v>
      </c>
      <c r="KZ44" s="218">
        <f t="shared" si="321"/>
        <v>0</v>
      </c>
      <c r="LA44" s="218">
        <f t="shared" si="321"/>
        <v>0</v>
      </c>
      <c r="LB44" s="218">
        <f t="shared" si="321"/>
        <v>0</v>
      </c>
      <c r="LC44" s="218">
        <f t="shared" si="321"/>
        <v>0</v>
      </c>
      <c r="LD44" s="218">
        <f t="shared" si="321"/>
        <v>0</v>
      </c>
      <c r="LE44" s="218">
        <f t="shared" si="321"/>
        <v>0</v>
      </c>
      <c r="LF44" s="218">
        <f t="shared" si="321"/>
        <v>0</v>
      </c>
      <c r="LG44" s="218">
        <f t="shared" si="321"/>
        <v>0</v>
      </c>
      <c r="LH44" s="218">
        <f t="shared" si="321"/>
        <v>0</v>
      </c>
      <c r="LI44" s="218">
        <f t="shared" si="321"/>
        <v>0</v>
      </c>
      <c r="LJ44" s="218">
        <f t="shared" si="321"/>
        <v>0</v>
      </c>
      <c r="LK44" s="218">
        <f t="shared" si="321"/>
        <v>0</v>
      </c>
      <c r="LL44" s="218">
        <f t="shared" si="321"/>
        <v>0</v>
      </c>
      <c r="LM44" s="218">
        <f t="shared" ref="LM44:NF44" si="322">+LM32</f>
        <v>0</v>
      </c>
      <c r="LN44" s="218">
        <f t="shared" si="322"/>
        <v>0</v>
      </c>
      <c r="LO44" s="218">
        <f t="shared" si="322"/>
        <v>0</v>
      </c>
      <c r="LP44" s="218">
        <f t="shared" si="322"/>
        <v>0</v>
      </c>
      <c r="LQ44" s="218">
        <f t="shared" si="322"/>
        <v>0</v>
      </c>
      <c r="LR44" s="218">
        <f t="shared" si="322"/>
        <v>0</v>
      </c>
      <c r="LS44" s="218">
        <f t="shared" si="322"/>
        <v>0</v>
      </c>
      <c r="LT44" s="218">
        <f t="shared" si="322"/>
        <v>0</v>
      </c>
      <c r="LU44" s="218">
        <f t="shared" si="322"/>
        <v>0</v>
      </c>
      <c r="LV44" s="218">
        <f t="shared" si="322"/>
        <v>0</v>
      </c>
      <c r="LW44" s="218">
        <f t="shared" si="322"/>
        <v>0</v>
      </c>
      <c r="LX44" s="218">
        <f t="shared" si="322"/>
        <v>0</v>
      </c>
      <c r="LY44" s="218">
        <f t="shared" si="322"/>
        <v>0</v>
      </c>
      <c r="LZ44" s="218">
        <f t="shared" si="322"/>
        <v>0</v>
      </c>
      <c r="MA44" s="218">
        <f t="shared" si="322"/>
        <v>0</v>
      </c>
      <c r="MB44" s="218">
        <f t="shared" si="322"/>
        <v>0</v>
      </c>
      <c r="MC44" s="218">
        <f t="shared" si="322"/>
        <v>0</v>
      </c>
      <c r="MD44" s="218">
        <f t="shared" si="322"/>
        <v>0</v>
      </c>
      <c r="ME44" s="218">
        <f t="shared" si="322"/>
        <v>0</v>
      </c>
      <c r="MF44" s="218">
        <f t="shared" si="322"/>
        <v>0</v>
      </c>
      <c r="MG44" s="218">
        <f t="shared" si="322"/>
        <v>0</v>
      </c>
      <c r="MH44" s="218">
        <f t="shared" si="322"/>
        <v>0</v>
      </c>
      <c r="MI44" s="218">
        <f t="shared" si="322"/>
        <v>0</v>
      </c>
      <c r="MJ44" s="218">
        <f t="shared" si="322"/>
        <v>0</v>
      </c>
      <c r="MK44" s="218">
        <f t="shared" si="322"/>
        <v>0</v>
      </c>
      <c r="ML44" s="218">
        <f t="shared" si="322"/>
        <v>0</v>
      </c>
      <c r="MM44" s="218">
        <f t="shared" si="322"/>
        <v>0</v>
      </c>
      <c r="MN44" s="218">
        <f t="shared" si="322"/>
        <v>0</v>
      </c>
      <c r="MO44" s="218">
        <f t="shared" si="322"/>
        <v>0</v>
      </c>
      <c r="MP44" s="218">
        <f t="shared" si="322"/>
        <v>0</v>
      </c>
      <c r="MQ44" s="218">
        <f t="shared" si="322"/>
        <v>0</v>
      </c>
      <c r="MR44" s="218">
        <f t="shared" si="322"/>
        <v>0</v>
      </c>
      <c r="MS44" s="218">
        <f t="shared" si="322"/>
        <v>0</v>
      </c>
      <c r="MT44" s="218">
        <f t="shared" si="322"/>
        <v>0</v>
      </c>
      <c r="MU44" s="218">
        <f t="shared" si="322"/>
        <v>0</v>
      </c>
      <c r="MV44" s="218">
        <f t="shared" si="322"/>
        <v>0</v>
      </c>
      <c r="MW44" s="218">
        <f t="shared" si="322"/>
        <v>0</v>
      </c>
      <c r="MX44" s="218">
        <f t="shared" si="322"/>
        <v>0</v>
      </c>
      <c r="MY44" s="218">
        <f t="shared" si="322"/>
        <v>0</v>
      </c>
      <c r="MZ44" s="218">
        <f t="shared" si="322"/>
        <v>0</v>
      </c>
      <c r="NA44" s="218">
        <f t="shared" si="322"/>
        <v>0</v>
      </c>
      <c r="NB44" s="218">
        <f t="shared" si="322"/>
        <v>0</v>
      </c>
      <c r="NC44" s="218">
        <f t="shared" si="322"/>
        <v>0</v>
      </c>
      <c r="ND44" s="218">
        <f t="shared" si="322"/>
        <v>0</v>
      </c>
      <c r="NE44" s="218">
        <f t="shared" si="322"/>
        <v>0</v>
      </c>
      <c r="NF44" s="218">
        <f t="shared" si="322"/>
        <v>0</v>
      </c>
    </row>
    <row r="45" spans="1:370">
      <c r="A45" s="224"/>
      <c r="B45" s="225"/>
      <c r="C45" s="216" t="s">
        <v>52</v>
      </c>
      <c r="D45" s="226" t="s">
        <v>53</v>
      </c>
      <c r="E45" s="227">
        <f t="shared" ref="E45:BP45" si="323">+F16+E25+E34+E24+((E26+E35)*E5)</f>
        <v>3122615.99</v>
      </c>
      <c r="F45" s="227">
        <f t="shared" si="323"/>
        <v>3122615.99</v>
      </c>
      <c r="G45" s="227">
        <f t="shared" si="323"/>
        <v>3122615.99</v>
      </c>
      <c r="H45" s="227">
        <f t="shared" si="323"/>
        <v>3122615.99</v>
      </c>
      <c r="I45" s="227">
        <f t="shared" si="323"/>
        <v>3122615.99</v>
      </c>
      <c r="J45" s="227">
        <f t="shared" si="323"/>
        <v>3122615.99</v>
      </c>
      <c r="K45" s="227">
        <f t="shared" si="323"/>
        <v>3122615.99</v>
      </c>
      <c r="L45" s="227">
        <f t="shared" si="323"/>
        <v>3122615.99</v>
      </c>
      <c r="M45" s="227">
        <f t="shared" si="323"/>
        <v>3122615.99</v>
      </c>
      <c r="N45" s="227">
        <f t="shared" si="323"/>
        <v>3122615.99</v>
      </c>
      <c r="O45" s="227">
        <f t="shared" si="323"/>
        <v>3122615.99</v>
      </c>
      <c r="P45" s="227">
        <f t="shared" si="323"/>
        <v>3122615.99</v>
      </c>
      <c r="Q45" s="227">
        <f t="shared" si="323"/>
        <v>3122615.99</v>
      </c>
      <c r="R45" s="227">
        <f t="shared" si="323"/>
        <v>3122615.99</v>
      </c>
      <c r="S45" s="227">
        <f t="shared" si="323"/>
        <v>3122615.99</v>
      </c>
      <c r="T45" s="227">
        <f t="shared" si="323"/>
        <v>3122615.99</v>
      </c>
      <c r="U45" s="227">
        <f t="shared" si="323"/>
        <v>3122615.99</v>
      </c>
      <c r="V45" s="227">
        <f t="shared" si="323"/>
        <v>3122615.99</v>
      </c>
      <c r="W45" s="227">
        <f t="shared" si="323"/>
        <v>3122615.99</v>
      </c>
      <c r="X45" s="227">
        <f t="shared" si="323"/>
        <v>3122615.99</v>
      </c>
      <c r="Y45" s="227">
        <f t="shared" si="323"/>
        <v>3122615.99</v>
      </c>
      <c r="Z45" s="227">
        <f t="shared" si="323"/>
        <v>3122615.99</v>
      </c>
      <c r="AA45" s="227">
        <f t="shared" si="323"/>
        <v>3122615.99</v>
      </c>
      <c r="AB45" s="227">
        <f t="shared" si="323"/>
        <v>3122615.99</v>
      </c>
      <c r="AC45" s="227">
        <f t="shared" si="323"/>
        <v>3122615.99</v>
      </c>
      <c r="AD45" s="227">
        <f t="shared" si="323"/>
        <v>3122615.99</v>
      </c>
      <c r="AE45" s="227">
        <f t="shared" si="323"/>
        <v>3122615.99</v>
      </c>
      <c r="AF45" s="227">
        <f t="shared" si="323"/>
        <v>3122615.99</v>
      </c>
      <c r="AG45" s="227">
        <f t="shared" si="323"/>
        <v>3122615.99</v>
      </c>
      <c r="AH45" s="227">
        <f t="shared" si="323"/>
        <v>3122615.99</v>
      </c>
      <c r="AI45" s="227">
        <f t="shared" si="323"/>
        <v>3122615.99</v>
      </c>
      <c r="AJ45" s="227">
        <f t="shared" si="323"/>
        <v>1013000</v>
      </c>
      <c r="AK45" s="227">
        <f t="shared" si="323"/>
        <v>1013000</v>
      </c>
      <c r="AL45" s="227">
        <f t="shared" si="323"/>
        <v>1013000</v>
      </c>
      <c r="AM45" s="227">
        <f t="shared" si="323"/>
        <v>1013000</v>
      </c>
      <c r="AN45" s="227">
        <f t="shared" si="323"/>
        <v>1013000</v>
      </c>
      <c r="AO45" s="227">
        <f t="shared" si="323"/>
        <v>1013000</v>
      </c>
      <c r="AP45" s="227">
        <f t="shared" si="323"/>
        <v>1013000</v>
      </c>
      <c r="AQ45" s="227">
        <f t="shared" si="323"/>
        <v>1013000</v>
      </c>
      <c r="AR45" s="227">
        <f t="shared" si="323"/>
        <v>1013000</v>
      </c>
      <c r="AS45" s="227">
        <f t="shared" si="323"/>
        <v>1013000</v>
      </c>
      <c r="AT45" s="227">
        <f t="shared" si="323"/>
        <v>1013000</v>
      </c>
      <c r="AU45" s="227">
        <f t="shared" si="323"/>
        <v>1013000</v>
      </c>
      <c r="AV45" s="227">
        <f t="shared" si="323"/>
        <v>1013000</v>
      </c>
      <c r="AW45" s="227">
        <f t="shared" si="323"/>
        <v>1013000</v>
      </c>
      <c r="AX45" s="227">
        <f t="shared" si="323"/>
        <v>1013000</v>
      </c>
      <c r="AY45" s="227">
        <f t="shared" si="323"/>
        <v>1013000</v>
      </c>
      <c r="AZ45" s="227">
        <f t="shared" si="323"/>
        <v>1013000</v>
      </c>
      <c r="BA45" s="227">
        <f t="shared" si="323"/>
        <v>1013000</v>
      </c>
      <c r="BB45" s="227">
        <f t="shared" si="323"/>
        <v>1013000</v>
      </c>
      <c r="BC45" s="227">
        <f t="shared" si="323"/>
        <v>1013000</v>
      </c>
      <c r="BD45" s="227">
        <f t="shared" si="323"/>
        <v>1013000</v>
      </c>
      <c r="BE45" s="227">
        <f t="shared" si="323"/>
        <v>1013000</v>
      </c>
      <c r="BF45" s="227">
        <f t="shared" si="323"/>
        <v>1013000</v>
      </c>
      <c r="BG45" s="227">
        <f t="shared" si="323"/>
        <v>1013000</v>
      </c>
      <c r="BH45" s="227">
        <f t="shared" si="323"/>
        <v>1013000</v>
      </c>
      <c r="BI45" s="227">
        <f t="shared" si="323"/>
        <v>1013000</v>
      </c>
      <c r="BJ45" s="227">
        <f t="shared" si="323"/>
        <v>1013000</v>
      </c>
      <c r="BK45" s="227">
        <f t="shared" si="323"/>
        <v>1013000</v>
      </c>
      <c r="BL45" s="227">
        <f t="shared" si="323"/>
        <v>1013000</v>
      </c>
      <c r="BM45" s="227">
        <f t="shared" si="323"/>
        <v>1013000</v>
      </c>
      <c r="BN45" s="227">
        <f t="shared" si="323"/>
        <v>1013000</v>
      </c>
      <c r="BO45" s="227">
        <f t="shared" si="323"/>
        <v>1013000</v>
      </c>
      <c r="BP45" s="227">
        <f t="shared" si="323"/>
        <v>1013000</v>
      </c>
      <c r="BQ45" s="227">
        <f t="shared" ref="BQ45:EB45" si="324">+BR16+BQ25+BQ34+BQ24+((BQ26+BQ35)*BQ5)</f>
        <v>1013000</v>
      </c>
      <c r="BR45" s="227">
        <f t="shared" si="324"/>
        <v>1013000</v>
      </c>
      <c r="BS45" s="227">
        <f t="shared" si="324"/>
        <v>1013000</v>
      </c>
      <c r="BT45" s="227">
        <f t="shared" si="324"/>
        <v>1013000</v>
      </c>
      <c r="BU45" s="227">
        <f t="shared" si="324"/>
        <v>1013000</v>
      </c>
      <c r="BV45" s="227">
        <f t="shared" si="324"/>
        <v>1013000</v>
      </c>
      <c r="BW45" s="227">
        <f t="shared" si="324"/>
        <v>1013000</v>
      </c>
      <c r="BX45" s="227">
        <f t="shared" si="324"/>
        <v>1013000</v>
      </c>
      <c r="BY45" s="227">
        <f t="shared" si="324"/>
        <v>1013000</v>
      </c>
      <c r="BZ45" s="227">
        <f t="shared" si="324"/>
        <v>1013000</v>
      </c>
      <c r="CA45" s="227">
        <f t="shared" si="324"/>
        <v>1013000</v>
      </c>
      <c r="CB45" s="227">
        <f t="shared" si="324"/>
        <v>1013000</v>
      </c>
      <c r="CC45" s="227">
        <f t="shared" si="324"/>
        <v>1013000</v>
      </c>
      <c r="CD45" s="227">
        <f t="shared" si="324"/>
        <v>1013000</v>
      </c>
      <c r="CE45" s="227">
        <f t="shared" si="324"/>
        <v>1013000</v>
      </c>
      <c r="CF45" s="227">
        <f t="shared" si="324"/>
        <v>1013000</v>
      </c>
      <c r="CG45" s="227">
        <f t="shared" si="324"/>
        <v>1013000</v>
      </c>
      <c r="CH45" s="227">
        <f t="shared" si="324"/>
        <v>1013000</v>
      </c>
      <c r="CI45" s="227">
        <f t="shared" si="324"/>
        <v>1013000</v>
      </c>
      <c r="CJ45" s="227">
        <f t="shared" si="324"/>
        <v>1013000</v>
      </c>
      <c r="CK45" s="227">
        <f t="shared" si="324"/>
        <v>1013000</v>
      </c>
      <c r="CL45" s="227">
        <f t="shared" si="324"/>
        <v>1013000</v>
      </c>
      <c r="CM45" s="227">
        <f t="shared" si="324"/>
        <v>1013000</v>
      </c>
      <c r="CN45" s="227">
        <f t="shared" si="324"/>
        <v>1013000</v>
      </c>
      <c r="CO45" s="227">
        <f t="shared" si="324"/>
        <v>1013000</v>
      </c>
      <c r="CP45" s="227">
        <f t="shared" si="324"/>
        <v>1013000</v>
      </c>
      <c r="CQ45" s="227">
        <f t="shared" si="324"/>
        <v>1013000</v>
      </c>
      <c r="CR45" s="227">
        <f t="shared" si="324"/>
        <v>1013000</v>
      </c>
      <c r="CS45" s="227">
        <f t="shared" si="324"/>
        <v>1013000</v>
      </c>
      <c r="CT45" s="227">
        <f t="shared" si="324"/>
        <v>1013000</v>
      </c>
      <c r="CU45" s="227">
        <f t="shared" si="324"/>
        <v>1013000</v>
      </c>
      <c r="CV45" s="227">
        <f t="shared" si="324"/>
        <v>1013000</v>
      </c>
      <c r="CW45" s="227">
        <f t="shared" si="324"/>
        <v>1013000</v>
      </c>
      <c r="CX45" s="227">
        <f t="shared" si="324"/>
        <v>1013000</v>
      </c>
      <c r="CY45" s="227">
        <f t="shared" si="324"/>
        <v>1013000</v>
      </c>
      <c r="CZ45" s="227">
        <f t="shared" si="324"/>
        <v>1013000</v>
      </c>
      <c r="DA45" s="227">
        <f t="shared" si="324"/>
        <v>1013000</v>
      </c>
      <c r="DB45" s="227">
        <f t="shared" si="324"/>
        <v>1013000</v>
      </c>
      <c r="DC45" s="227">
        <f t="shared" si="324"/>
        <v>1013000</v>
      </c>
      <c r="DD45" s="227">
        <f t="shared" si="324"/>
        <v>1013000</v>
      </c>
      <c r="DE45" s="227">
        <f t="shared" si="324"/>
        <v>1013000</v>
      </c>
      <c r="DF45" s="227">
        <f t="shared" si="324"/>
        <v>1013000</v>
      </c>
      <c r="DG45" s="227">
        <f t="shared" si="324"/>
        <v>1013000</v>
      </c>
      <c r="DH45" s="227">
        <f t="shared" si="324"/>
        <v>1013000</v>
      </c>
      <c r="DI45" s="227">
        <f t="shared" si="324"/>
        <v>1013000</v>
      </c>
      <c r="DJ45" s="227">
        <f t="shared" si="324"/>
        <v>1013000</v>
      </c>
      <c r="DK45" s="227">
        <f t="shared" si="324"/>
        <v>1013000</v>
      </c>
      <c r="DL45" s="227">
        <f t="shared" si="324"/>
        <v>1013000</v>
      </c>
      <c r="DM45" s="227">
        <f t="shared" si="324"/>
        <v>1013000</v>
      </c>
      <c r="DN45" s="227">
        <f t="shared" si="324"/>
        <v>1013000</v>
      </c>
      <c r="DO45" s="227">
        <f t="shared" si="324"/>
        <v>1013000</v>
      </c>
      <c r="DP45" s="227">
        <f t="shared" si="324"/>
        <v>1014874.3200000001</v>
      </c>
      <c r="DQ45" s="227">
        <f>+DQ16+DQ25+DQ34+DQ24+((DQ26+DQ35)*DQ5)</f>
        <v>1019126.3400000001</v>
      </c>
      <c r="DR45" s="227">
        <f t="shared" si="324"/>
        <v>1019126.3400000001</v>
      </c>
      <c r="DS45" s="227">
        <f t="shared" si="324"/>
        <v>1019126.3400000001</v>
      </c>
      <c r="DT45" s="227">
        <f t="shared" si="324"/>
        <v>1019126.3400000001</v>
      </c>
      <c r="DU45" s="227">
        <f t="shared" si="324"/>
        <v>1019126.3400000001</v>
      </c>
      <c r="DV45" s="227">
        <f t="shared" si="324"/>
        <v>1019126.3400000001</v>
      </c>
      <c r="DW45" s="227">
        <f t="shared" si="324"/>
        <v>1019126.3400000001</v>
      </c>
      <c r="DX45" s="227">
        <f t="shared" si="324"/>
        <v>1019126.3400000001</v>
      </c>
      <c r="DY45" s="227">
        <f t="shared" si="324"/>
        <v>1019126.3400000001</v>
      </c>
      <c r="DZ45" s="227">
        <f t="shared" si="324"/>
        <v>1019126.3400000001</v>
      </c>
      <c r="EA45" s="227">
        <f t="shared" si="324"/>
        <v>1019126.3400000001</v>
      </c>
      <c r="EB45" s="227">
        <f t="shared" si="324"/>
        <v>1019126.3400000001</v>
      </c>
      <c r="EC45" s="227">
        <f t="shared" ref="EC45:GN45" si="325">+ED16+EC25+EC34+EC24+((EC26+EC35)*EC5)</f>
        <v>1019126.3400000001</v>
      </c>
      <c r="ED45" s="227">
        <f t="shared" si="325"/>
        <v>1019126.3400000001</v>
      </c>
      <c r="EE45" s="227">
        <f t="shared" si="325"/>
        <v>1019126.3400000001</v>
      </c>
      <c r="EF45" s="227">
        <f t="shared" si="325"/>
        <v>1019126.3400000001</v>
      </c>
      <c r="EG45" s="227">
        <f t="shared" si="325"/>
        <v>1019126.3400000001</v>
      </c>
      <c r="EH45" s="227">
        <f t="shared" si="325"/>
        <v>1019126.3400000001</v>
      </c>
      <c r="EI45" s="227">
        <f t="shared" si="325"/>
        <v>1019126.3400000001</v>
      </c>
      <c r="EJ45" s="227">
        <f t="shared" si="325"/>
        <v>1019126.3400000001</v>
      </c>
      <c r="EK45" s="227">
        <f t="shared" si="325"/>
        <v>1019126.3400000001</v>
      </c>
      <c r="EL45" s="227">
        <f t="shared" si="325"/>
        <v>1019126.3400000001</v>
      </c>
      <c r="EM45" s="227">
        <f t="shared" si="325"/>
        <v>1019126.3400000001</v>
      </c>
      <c r="EN45" s="227">
        <f t="shared" si="325"/>
        <v>1019126.3400000001</v>
      </c>
      <c r="EO45" s="227">
        <f t="shared" si="325"/>
        <v>1019126.3400000001</v>
      </c>
      <c r="EP45" s="227">
        <f t="shared" si="325"/>
        <v>1019126.3400000001</v>
      </c>
      <c r="EQ45" s="227">
        <f t="shared" si="325"/>
        <v>1019126.3400000001</v>
      </c>
      <c r="ER45" s="227">
        <f t="shared" si="325"/>
        <v>1019126.3400000001</v>
      </c>
      <c r="ES45" s="227">
        <f t="shared" si="325"/>
        <v>1019126.3400000001</v>
      </c>
      <c r="ET45" s="227">
        <f t="shared" si="325"/>
        <v>1019126.3400000001</v>
      </c>
      <c r="EU45" s="227">
        <f t="shared" si="325"/>
        <v>1019126.3400000001</v>
      </c>
      <c r="EV45" s="227">
        <f t="shared" si="325"/>
        <v>1019126.3400000001</v>
      </c>
      <c r="EW45" s="227">
        <f t="shared" si="325"/>
        <v>1019126.3400000001</v>
      </c>
      <c r="EX45" s="227">
        <f t="shared" si="325"/>
        <v>1019126.3400000001</v>
      </c>
      <c r="EY45" s="227">
        <f t="shared" si="325"/>
        <v>1019126.3400000001</v>
      </c>
      <c r="EZ45" s="227">
        <f t="shared" si="325"/>
        <v>1019126.3400000001</v>
      </c>
      <c r="FA45" s="227">
        <f t="shared" si="325"/>
        <v>1019126.3400000001</v>
      </c>
      <c r="FB45" s="227">
        <f t="shared" si="325"/>
        <v>1019126.3400000001</v>
      </c>
      <c r="FC45" s="227">
        <f t="shared" si="325"/>
        <v>1019126.3400000001</v>
      </c>
      <c r="FD45" s="227">
        <f t="shared" si="325"/>
        <v>1019126.3400000001</v>
      </c>
      <c r="FE45" s="227">
        <f t="shared" si="325"/>
        <v>1019126.3400000001</v>
      </c>
      <c r="FF45" s="227">
        <f t="shared" si="325"/>
        <v>1019126.3400000001</v>
      </c>
      <c r="FG45" s="227">
        <f t="shared" si="325"/>
        <v>1019126.3400000001</v>
      </c>
      <c r="FH45" s="227">
        <f t="shared" si="325"/>
        <v>863252.02</v>
      </c>
      <c r="FI45" s="227">
        <f t="shared" si="325"/>
        <v>863252.02</v>
      </c>
      <c r="FJ45" s="227">
        <f t="shared" si="325"/>
        <v>863252.02</v>
      </c>
      <c r="FK45" s="227">
        <f t="shared" si="325"/>
        <v>863252.02</v>
      </c>
      <c r="FL45" s="227">
        <f t="shared" si="325"/>
        <v>863252.02</v>
      </c>
      <c r="FM45" s="227">
        <f t="shared" si="325"/>
        <v>863252.02</v>
      </c>
      <c r="FN45" s="227">
        <f t="shared" si="325"/>
        <v>863252.02</v>
      </c>
      <c r="FO45" s="227">
        <f t="shared" si="325"/>
        <v>863252.02</v>
      </c>
      <c r="FP45" s="227">
        <f t="shared" si="325"/>
        <v>863252.02</v>
      </c>
      <c r="FQ45" s="227">
        <f t="shared" si="325"/>
        <v>863252.02</v>
      </c>
      <c r="FR45" s="227">
        <f t="shared" si="325"/>
        <v>863252.02</v>
      </c>
      <c r="FS45" s="227">
        <f t="shared" si="325"/>
        <v>863252.02</v>
      </c>
      <c r="FT45" s="227">
        <f t="shared" si="325"/>
        <v>863252.02</v>
      </c>
      <c r="FU45" s="227">
        <f t="shared" si="325"/>
        <v>863252.02</v>
      </c>
      <c r="FV45" s="227">
        <f t="shared" si="325"/>
        <v>863252.02</v>
      </c>
      <c r="FW45" s="227">
        <f t="shared" si="325"/>
        <v>863252.02</v>
      </c>
      <c r="FX45" s="227">
        <f t="shared" si="325"/>
        <v>863252.02</v>
      </c>
      <c r="FY45" s="227">
        <f t="shared" si="325"/>
        <v>863252.02</v>
      </c>
      <c r="FZ45" s="227">
        <f t="shared" si="325"/>
        <v>863252.02</v>
      </c>
      <c r="GA45" s="227">
        <f t="shared" si="325"/>
        <v>863252.02</v>
      </c>
      <c r="GB45" s="227">
        <f t="shared" si="325"/>
        <v>863252.02</v>
      </c>
      <c r="GC45" s="227">
        <f t="shared" si="325"/>
        <v>863252.02</v>
      </c>
      <c r="GD45" s="227">
        <f t="shared" si="325"/>
        <v>863252.02</v>
      </c>
      <c r="GE45" s="227">
        <f t="shared" si="325"/>
        <v>863252.02</v>
      </c>
      <c r="GF45" s="227">
        <f t="shared" si="325"/>
        <v>863252.02</v>
      </c>
      <c r="GG45" s="227">
        <f t="shared" si="325"/>
        <v>863252.02</v>
      </c>
      <c r="GH45" s="227">
        <f t="shared" si="325"/>
        <v>863252.02</v>
      </c>
      <c r="GI45" s="227">
        <f t="shared" si="325"/>
        <v>863252.02</v>
      </c>
      <c r="GJ45" s="227">
        <f t="shared" si="325"/>
        <v>863252.02</v>
      </c>
      <c r="GK45" s="227">
        <f t="shared" si="325"/>
        <v>863252.02</v>
      </c>
      <c r="GL45" s="227">
        <f t="shared" si="325"/>
        <v>863252.02</v>
      </c>
      <c r="GM45" s="227">
        <f t="shared" si="325"/>
        <v>863252.02</v>
      </c>
      <c r="GN45" s="227">
        <f t="shared" si="325"/>
        <v>863252.02</v>
      </c>
      <c r="GO45" s="227">
        <f t="shared" ref="GO45:IZ45" si="326">+GP16+GO25+GO34+GO24+((GO26+GO35)*GO5)</f>
        <v>863252.02</v>
      </c>
      <c r="GP45" s="227">
        <f t="shared" si="326"/>
        <v>863252.02</v>
      </c>
      <c r="GQ45" s="227">
        <f t="shared" si="326"/>
        <v>863252.02</v>
      </c>
      <c r="GR45" s="227">
        <f t="shared" si="326"/>
        <v>863252.02</v>
      </c>
      <c r="GS45" s="227">
        <f t="shared" si="326"/>
        <v>863252.02</v>
      </c>
      <c r="GT45" s="227">
        <f t="shared" si="326"/>
        <v>863252.02</v>
      </c>
      <c r="GU45" s="227">
        <f t="shared" si="326"/>
        <v>863252.02</v>
      </c>
      <c r="GV45" s="227">
        <f t="shared" si="326"/>
        <v>863252.02</v>
      </c>
      <c r="GW45" s="227">
        <f t="shared" si="326"/>
        <v>863252.02</v>
      </c>
      <c r="GX45" s="227">
        <f t="shared" si="326"/>
        <v>863252.02</v>
      </c>
      <c r="GY45" s="227">
        <f t="shared" si="326"/>
        <v>863252.02</v>
      </c>
      <c r="GZ45" s="227">
        <f t="shared" si="326"/>
        <v>863252.02</v>
      </c>
      <c r="HA45" s="227">
        <f t="shared" si="326"/>
        <v>1344318.33</v>
      </c>
      <c r="HB45" s="227">
        <f t="shared" si="326"/>
        <v>863252.02</v>
      </c>
      <c r="HC45" s="227">
        <f t="shared" si="326"/>
        <v>863252.02</v>
      </c>
      <c r="HD45" s="227">
        <f t="shared" si="326"/>
        <v>863252.02</v>
      </c>
      <c r="HE45" s="227">
        <f t="shared" si="326"/>
        <v>863252.02</v>
      </c>
      <c r="HF45" s="227">
        <f t="shared" si="326"/>
        <v>863252.02</v>
      </c>
      <c r="HG45" s="227">
        <f t="shared" si="326"/>
        <v>863252.02</v>
      </c>
      <c r="HH45" s="227">
        <f t="shared" si="326"/>
        <v>863252.02</v>
      </c>
      <c r="HI45" s="227">
        <f t="shared" si="326"/>
        <v>863252.02</v>
      </c>
      <c r="HJ45" s="227">
        <f t="shared" si="326"/>
        <v>863252.02</v>
      </c>
      <c r="HK45" s="227">
        <f t="shared" si="326"/>
        <v>863252.02</v>
      </c>
      <c r="HL45" s="227">
        <f t="shared" si="326"/>
        <v>863252.02</v>
      </c>
      <c r="HM45" s="227">
        <f t="shared" si="326"/>
        <v>863252.02</v>
      </c>
      <c r="HN45" s="227">
        <f t="shared" si="326"/>
        <v>863252.02</v>
      </c>
      <c r="HO45" s="227">
        <f t="shared" si="326"/>
        <v>863252.02</v>
      </c>
      <c r="HP45" s="227">
        <f t="shared" si="326"/>
        <v>863252.02</v>
      </c>
      <c r="HQ45" s="227">
        <f t="shared" si="326"/>
        <v>863252.02</v>
      </c>
      <c r="HR45" s="227">
        <f t="shared" si="326"/>
        <v>863252.02</v>
      </c>
      <c r="HS45" s="227">
        <f t="shared" si="326"/>
        <v>863252.02</v>
      </c>
      <c r="HT45" s="227">
        <f t="shared" si="326"/>
        <v>863252.02</v>
      </c>
      <c r="HU45" s="227">
        <f t="shared" si="326"/>
        <v>863252.02</v>
      </c>
      <c r="HV45" s="227">
        <f t="shared" si="326"/>
        <v>863252.02</v>
      </c>
      <c r="HW45" s="227">
        <f t="shared" si="326"/>
        <v>863252.02</v>
      </c>
      <c r="HX45" s="227">
        <f t="shared" si="326"/>
        <v>863252.02</v>
      </c>
      <c r="HY45" s="227">
        <f t="shared" si="326"/>
        <v>863252.02</v>
      </c>
      <c r="HZ45" s="227">
        <f t="shared" si="326"/>
        <v>863252.02</v>
      </c>
      <c r="IA45" s="227">
        <f t="shared" si="326"/>
        <v>863252.02</v>
      </c>
      <c r="IB45" s="227">
        <f t="shared" si="326"/>
        <v>863252.02</v>
      </c>
      <c r="IC45" s="227">
        <f t="shared" si="326"/>
        <v>863252.02</v>
      </c>
      <c r="ID45" s="227">
        <f t="shared" si="326"/>
        <v>863252.02</v>
      </c>
      <c r="IE45" s="227">
        <f t="shared" si="326"/>
        <v>863252.02</v>
      </c>
      <c r="IF45" s="227">
        <f t="shared" si="326"/>
        <v>863252.02</v>
      </c>
      <c r="IG45" s="227">
        <f t="shared" si="326"/>
        <v>863252.02</v>
      </c>
      <c r="IH45" s="227">
        <f t="shared" si="326"/>
        <v>863252.02</v>
      </c>
      <c r="II45" s="227">
        <f t="shared" si="326"/>
        <v>863252.02</v>
      </c>
      <c r="IJ45" s="227">
        <f t="shared" si="326"/>
        <v>863252.02</v>
      </c>
      <c r="IK45" s="227">
        <f t="shared" si="326"/>
        <v>863252.02</v>
      </c>
      <c r="IL45" s="227">
        <f t="shared" si="326"/>
        <v>863252.02</v>
      </c>
      <c r="IM45" s="227">
        <f t="shared" si="326"/>
        <v>863252.02</v>
      </c>
      <c r="IN45" s="227">
        <f t="shared" si="326"/>
        <v>863252.02</v>
      </c>
      <c r="IO45" s="227">
        <f t="shared" si="326"/>
        <v>863252.02</v>
      </c>
      <c r="IP45" s="227">
        <f t="shared" si="326"/>
        <v>863252.02</v>
      </c>
      <c r="IQ45" s="227">
        <f t="shared" si="326"/>
        <v>863252.02</v>
      </c>
      <c r="IR45" s="227">
        <f t="shared" si="326"/>
        <v>863252.02</v>
      </c>
      <c r="IS45" s="227">
        <f t="shared" si="326"/>
        <v>863252.02</v>
      </c>
      <c r="IT45" s="227">
        <f t="shared" si="326"/>
        <v>863252.02</v>
      </c>
      <c r="IU45" s="227">
        <f t="shared" si="326"/>
        <v>863252.02</v>
      </c>
      <c r="IV45" s="227">
        <f t="shared" si="326"/>
        <v>863252.02</v>
      </c>
      <c r="IW45" s="227">
        <f t="shared" si="326"/>
        <v>863252.02</v>
      </c>
      <c r="IX45" s="227">
        <f t="shared" si="326"/>
        <v>863252.02</v>
      </c>
      <c r="IY45" s="227">
        <f t="shared" si="326"/>
        <v>863252.02</v>
      </c>
      <c r="IZ45" s="227">
        <f t="shared" si="326"/>
        <v>863252.02</v>
      </c>
      <c r="JA45" s="227">
        <f t="shared" ref="JA45:LL45" si="327">+JB16+JA25+JA34+JA24+((JA26+JA35)*JA5)</f>
        <v>863252.02</v>
      </c>
      <c r="JB45" s="227">
        <f t="shared" si="327"/>
        <v>863252.02</v>
      </c>
      <c r="JC45" s="227">
        <f t="shared" si="327"/>
        <v>863252.02</v>
      </c>
      <c r="JD45" s="227">
        <f t="shared" si="327"/>
        <v>863252.02</v>
      </c>
      <c r="JE45" s="227">
        <f t="shared" si="327"/>
        <v>863252.02</v>
      </c>
      <c r="JF45" s="227">
        <f t="shared" si="327"/>
        <v>863252.02</v>
      </c>
      <c r="JG45" s="227">
        <f t="shared" si="327"/>
        <v>863252.02</v>
      </c>
      <c r="JH45" s="227">
        <f t="shared" si="327"/>
        <v>863252.02</v>
      </c>
      <c r="JI45" s="227">
        <f t="shared" si="327"/>
        <v>863252.02</v>
      </c>
      <c r="JJ45" s="227">
        <f t="shared" si="327"/>
        <v>863252.02</v>
      </c>
      <c r="JK45" s="227">
        <f t="shared" si="327"/>
        <v>863252.02</v>
      </c>
      <c r="JL45" s="227">
        <f t="shared" si="327"/>
        <v>863252.02</v>
      </c>
      <c r="JM45" s="227">
        <f t="shared" si="327"/>
        <v>863252.02</v>
      </c>
      <c r="JN45" s="227">
        <f t="shared" si="327"/>
        <v>863252.02</v>
      </c>
      <c r="JO45" s="227">
        <f t="shared" si="327"/>
        <v>863252.02</v>
      </c>
      <c r="JP45" s="227">
        <f t="shared" si="327"/>
        <v>863252.02</v>
      </c>
      <c r="JQ45" s="227">
        <f t="shared" si="327"/>
        <v>863252.02</v>
      </c>
      <c r="JR45" s="227">
        <f t="shared" si="327"/>
        <v>863252.02</v>
      </c>
      <c r="JS45" s="227">
        <f t="shared" si="327"/>
        <v>863252.02</v>
      </c>
      <c r="JT45" s="227">
        <f t="shared" si="327"/>
        <v>863252.02</v>
      </c>
      <c r="JU45" s="227">
        <f t="shared" si="327"/>
        <v>863252.02</v>
      </c>
      <c r="JV45" s="227">
        <f t="shared" si="327"/>
        <v>863252.02</v>
      </c>
      <c r="JW45" s="227">
        <f t="shared" si="327"/>
        <v>863252.02</v>
      </c>
      <c r="JX45" s="227">
        <f t="shared" si="327"/>
        <v>863252.02</v>
      </c>
      <c r="JY45" s="227">
        <f t="shared" si="327"/>
        <v>863252.02</v>
      </c>
      <c r="JZ45" s="227">
        <f t="shared" si="327"/>
        <v>863252.02</v>
      </c>
      <c r="KA45" s="227">
        <f t="shared" si="327"/>
        <v>863252.02</v>
      </c>
      <c r="KB45" s="227">
        <f t="shared" si="327"/>
        <v>863252.02</v>
      </c>
      <c r="KC45" s="227">
        <f t="shared" si="327"/>
        <v>863252.02</v>
      </c>
      <c r="KD45" s="227">
        <f t="shared" si="327"/>
        <v>863252.02</v>
      </c>
      <c r="KE45" s="227">
        <f t="shared" si="327"/>
        <v>863252.02</v>
      </c>
      <c r="KF45" s="227">
        <f t="shared" si="327"/>
        <v>863252.02</v>
      </c>
      <c r="KG45" s="227">
        <f t="shared" si="327"/>
        <v>863252.02</v>
      </c>
      <c r="KH45" s="227">
        <f t="shared" si="327"/>
        <v>863252.02</v>
      </c>
      <c r="KI45" s="227">
        <f t="shared" si="327"/>
        <v>863252.02</v>
      </c>
      <c r="KJ45" s="227">
        <f t="shared" si="327"/>
        <v>863252.02</v>
      </c>
      <c r="KK45" s="227">
        <f t="shared" si="327"/>
        <v>863252.02</v>
      </c>
      <c r="KL45" s="227">
        <f t="shared" si="327"/>
        <v>863252.02</v>
      </c>
      <c r="KM45" s="227">
        <f t="shared" si="327"/>
        <v>863252.02</v>
      </c>
      <c r="KN45" s="227">
        <f t="shared" si="327"/>
        <v>863252.02</v>
      </c>
      <c r="KO45" s="227">
        <f t="shared" si="327"/>
        <v>863252.02</v>
      </c>
      <c r="KP45" s="227">
        <f t="shared" si="327"/>
        <v>863252.02</v>
      </c>
      <c r="KQ45" s="227">
        <f t="shared" si="327"/>
        <v>863252.02</v>
      </c>
      <c r="KR45" s="227">
        <f t="shared" si="327"/>
        <v>863252.02</v>
      </c>
      <c r="KS45" s="227">
        <f t="shared" si="327"/>
        <v>863252.02</v>
      </c>
      <c r="KT45" s="227">
        <f t="shared" si="327"/>
        <v>863252.02</v>
      </c>
      <c r="KU45" s="227">
        <f t="shared" si="327"/>
        <v>863252.02</v>
      </c>
      <c r="KV45" s="227">
        <f t="shared" si="327"/>
        <v>863252.02</v>
      </c>
      <c r="KW45" s="227">
        <f t="shared" si="327"/>
        <v>863252.02</v>
      </c>
      <c r="KX45" s="227">
        <f t="shared" si="327"/>
        <v>863252.02</v>
      </c>
      <c r="KY45" s="227">
        <f t="shared" si="327"/>
        <v>863252.02</v>
      </c>
      <c r="KZ45" s="227">
        <f t="shared" si="327"/>
        <v>863252.02</v>
      </c>
      <c r="LA45" s="227">
        <f t="shared" si="327"/>
        <v>863252.02</v>
      </c>
      <c r="LB45" s="227">
        <f t="shared" si="327"/>
        <v>863252.02</v>
      </c>
      <c r="LC45" s="227">
        <f t="shared" si="327"/>
        <v>863252.02</v>
      </c>
      <c r="LD45" s="227">
        <f t="shared" si="327"/>
        <v>863252.02</v>
      </c>
      <c r="LE45" s="227">
        <f t="shared" si="327"/>
        <v>863252.02</v>
      </c>
      <c r="LF45" s="227">
        <f t="shared" si="327"/>
        <v>863252.02</v>
      </c>
      <c r="LG45" s="227">
        <f t="shared" si="327"/>
        <v>863252.02</v>
      </c>
      <c r="LH45" s="227">
        <f t="shared" si="327"/>
        <v>863252.02</v>
      </c>
      <c r="LI45" s="227">
        <f t="shared" si="327"/>
        <v>863252.02</v>
      </c>
      <c r="LJ45" s="227">
        <f t="shared" si="327"/>
        <v>863252.02</v>
      </c>
      <c r="LK45" s="227">
        <f t="shared" si="327"/>
        <v>863252.02</v>
      </c>
      <c r="LL45" s="227">
        <f t="shared" si="327"/>
        <v>863252.02</v>
      </c>
      <c r="LM45" s="227">
        <f t="shared" ref="LM45:NF45" si="328">+LN16+LM25+LM34+LM24+((LM26+LM35)*LM5)</f>
        <v>863252.02</v>
      </c>
      <c r="LN45" s="227">
        <f t="shared" si="328"/>
        <v>863252.02</v>
      </c>
      <c r="LO45" s="227">
        <f t="shared" si="328"/>
        <v>863252.02</v>
      </c>
      <c r="LP45" s="227">
        <f t="shared" si="328"/>
        <v>863252.02</v>
      </c>
      <c r="LQ45" s="227">
        <f t="shared" si="328"/>
        <v>863252.02</v>
      </c>
      <c r="LR45" s="227">
        <f t="shared" si="328"/>
        <v>863252.02</v>
      </c>
      <c r="LS45" s="227">
        <f t="shared" si="328"/>
        <v>863252.02</v>
      </c>
      <c r="LT45" s="227">
        <f t="shared" si="328"/>
        <v>863252.02</v>
      </c>
      <c r="LU45" s="227">
        <f t="shared" si="328"/>
        <v>863252.02</v>
      </c>
      <c r="LV45" s="227">
        <f t="shared" si="328"/>
        <v>863252.02</v>
      </c>
      <c r="LW45" s="227">
        <f t="shared" si="328"/>
        <v>863252.02</v>
      </c>
      <c r="LX45" s="227">
        <f t="shared" si="328"/>
        <v>863252.02</v>
      </c>
      <c r="LY45" s="227">
        <f t="shared" si="328"/>
        <v>863252.02</v>
      </c>
      <c r="LZ45" s="227">
        <f t="shared" si="328"/>
        <v>863252.02</v>
      </c>
      <c r="MA45" s="227">
        <f t="shared" si="328"/>
        <v>863252.02</v>
      </c>
      <c r="MB45" s="227">
        <f t="shared" si="328"/>
        <v>863252.02</v>
      </c>
      <c r="MC45" s="227">
        <f t="shared" si="328"/>
        <v>863252.02</v>
      </c>
      <c r="MD45" s="227">
        <f t="shared" si="328"/>
        <v>863252.02</v>
      </c>
      <c r="ME45" s="227">
        <f t="shared" si="328"/>
        <v>863252.02</v>
      </c>
      <c r="MF45" s="227">
        <f t="shared" si="328"/>
        <v>863252.02</v>
      </c>
      <c r="MG45" s="227">
        <f t="shared" si="328"/>
        <v>863252.02</v>
      </c>
      <c r="MH45" s="227">
        <f t="shared" si="328"/>
        <v>863252.02</v>
      </c>
      <c r="MI45" s="227">
        <f t="shared" si="328"/>
        <v>863252.02</v>
      </c>
      <c r="MJ45" s="227">
        <f t="shared" si="328"/>
        <v>863252.02</v>
      </c>
      <c r="MK45" s="227">
        <f t="shared" si="328"/>
        <v>863252.02</v>
      </c>
      <c r="ML45" s="227">
        <f t="shared" si="328"/>
        <v>863252.02</v>
      </c>
      <c r="MM45" s="227">
        <f t="shared" si="328"/>
        <v>863252.02</v>
      </c>
      <c r="MN45" s="227">
        <f t="shared" si="328"/>
        <v>863252.02</v>
      </c>
      <c r="MO45" s="227">
        <f t="shared" si="328"/>
        <v>863252.02</v>
      </c>
      <c r="MP45" s="227">
        <f t="shared" si="328"/>
        <v>863252.02</v>
      </c>
      <c r="MQ45" s="227">
        <f t="shared" si="328"/>
        <v>863252.02</v>
      </c>
      <c r="MR45" s="227">
        <f t="shared" si="328"/>
        <v>863252.02</v>
      </c>
      <c r="MS45" s="227">
        <f t="shared" si="328"/>
        <v>863252.02</v>
      </c>
      <c r="MT45" s="227">
        <f t="shared" si="328"/>
        <v>863252.02</v>
      </c>
      <c r="MU45" s="227">
        <f t="shared" si="328"/>
        <v>863252.02</v>
      </c>
      <c r="MV45" s="227">
        <f t="shared" si="328"/>
        <v>863252.02</v>
      </c>
      <c r="MW45" s="227">
        <f t="shared" si="328"/>
        <v>863252.02</v>
      </c>
      <c r="MX45" s="227">
        <f t="shared" si="328"/>
        <v>863252.02</v>
      </c>
      <c r="MY45" s="227">
        <f t="shared" si="328"/>
        <v>863252.02</v>
      </c>
      <c r="MZ45" s="227">
        <f t="shared" si="328"/>
        <v>863252.02</v>
      </c>
      <c r="NA45" s="227">
        <f t="shared" si="328"/>
        <v>863252.02</v>
      </c>
      <c r="NB45" s="227">
        <f t="shared" si="328"/>
        <v>863252.02</v>
      </c>
      <c r="NC45" s="227">
        <f t="shared" si="328"/>
        <v>863252.02</v>
      </c>
      <c r="ND45" s="227">
        <f t="shared" si="328"/>
        <v>863252.02</v>
      </c>
      <c r="NE45" s="227">
        <f t="shared" si="328"/>
        <v>863252.02</v>
      </c>
      <c r="NF45" s="227">
        <f t="shared" si="328"/>
        <v>863252.02</v>
      </c>
    </row>
    <row r="46" spans="1:370">
      <c r="C46" s="228" t="s">
        <v>32</v>
      </c>
      <c r="D46" s="175"/>
      <c r="E46" s="229">
        <v>16599965.140000001</v>
      </c>
      <c r="F46" s="229">
        <f>+E46</f>
        <v>16599965.140000001</v>
      </c>
      <c r="G46" s="229">
        <f t="shared" ref="G46:BR46" si="329">+F46</f>
        <v>16599965.140000001</v>
      </c>
      <c r="H46" s="229">
        <f t="shared" si="329"/>
        <v>16599965.140000001</v>
      </c>
      <c r="I46" s="229">
        <f t="shared" si="329"/>
        <v>16599965.140000001</v>
      </c>
      <c r="J46" s="229">
        <f t="shared" si="329"/>
        <v>16599965.140000001</v>
      </c>
      <c r="K46" s="229">
        <f t="shared" si="329"/>
        <v>16599965.140000001</v>
      </c>
      <c r="L46" s="229">
        <f t="shared" si="329"/>
        <v>16599965.140000001</v>
      </c>
      <c r="M46" s="229">
        <f t="shared" si="329"/>
        <v>16599965.140000001</v>
      </c>
      <c r="N46" s="229">
        <f t="shared" si="329"/>
        <v>16599965.140000001</v>
      </c>
      <c r="O46" s="229">
        <f t="shared" si="329"/>
        <v>16599965.140000001</v>
      </c>
      <c r="P46" s="229">
        <f t="shared" si="329"/>
        <v>16599965.140000001</v>
      </c>
      <c r="Q46" s="229">
        <f t="shared" si="329"/>
        <v>16599965.140000001</v>
      </c>
      <c r="R46" s="229">
        <f t="shared" si="329"/>
        <v>16599965.140000001</v>
      </c>
      <c r="S46" s="229">
        <f t="shared" si="329"/>
        <v>16599965.140000001</v>
      </c>
      <c r="T46" s="229">
        <f t="shared" si="329"/>
        <v>16599965.140000001</v>
      </c>
      <c r="U46" s="229">
        <f t="shared" si="329"/>
        <v>16599965.140000001</v>
      </c>
      <c r="V46" s="229">
        <f t="shared" si="329"/>
        <v>16599965.140000001</v>
      </c>
      <c r="W46" s="229">
        <f t="shared" si="329"/>
        <v>16599965.140000001</v>
      </c>
      <c r="X46" s="229">
        <f t="shared" si="329"/>
        <v>16599965.140000001</v>
      </c>
      <c r="Y46" s="229">
        <f t="shared" si="329"/>
        <v>16599965.140000001</v>
      </c>
      <c r="Z46" s="229">
        <f t="shared" si="329"/>
        <v>16599965.140000001</v>
      </c>
      <c r="AA46" s="229">
        <f t="shared" si="329"/>
        <v>16599965.140000001</v>
      </c>
      <c r="AB46" s="229">
        <f t="shared" si="329"/>
        <v>16599965.140000001</v>
      </c>
      <c r="AC46" s="229">
        <f t="shared" si="329"/>
        <v>16599965.140000001</v>
      </c>
      <c r="AD46" s="229">
        <f t="shared" si="329"/>
        <v>16599965.140000001</v>
      </c>
      <c r="AE46" s="229">
        <f t="shared" si="329"/>
        <v>16599965.140000001</v>
      </c>
      <c r="AF46" s="229">
        <f t="shared" si="329"/>
        <v>16599965.140000001</v>
      </c>
      <c r="AG46" s="229">
        <f t="shared" si="329"/>
        <v>16599965.140000001</v>
      </c>
      <c r="AH46" s="229">
        <f t="shared" si="329"/>
        <v>16599965.140000001</v>
      </c>
      <c r="AI46" s="229">
        <f t="shared" si="329"/>
        <v>16599965.140000001</v>
      </c>
      <c r="AJ46" s="229">
        <f t="shared" si="329"/>
        <v>16599965.140000001</v>
      </c>
      <c r="AK46" s="229">
        <f t="shared" si="329"/>
        <v>16599965.140000001</v>
      </c>
      <c r="AL46" s="229">
        <f t="shared" si="329"/>
        <v>16599965.140000001</v>
      </c>
      <c r="AM46" s="229">
        <f t="shared" si="329"/>
        <v>16599965.140000001</v>
      </c>
      <c r="AN46" s="229">
        <f t="shared" si="329"/>
        <v>16599965.140000001</v>
      </c>
      <c r="AO46" s="229">
        <f t="shared" si="329"/>
        <v>16599965.140000001</v>
      </c>
      <c r="AP46" s="229">
        <f t="shared" si="329"/>
        <v>16599965.140000001</v>
      </c>
      <c r="AQ46" s="229">
        <f t="shared" si="329"/>
        <v>16599965.140000001</v>
      </c>
      <c r="AR46" s="229">
        <f t="shared" si="329"/>
        <v>16599965.140000001</v>
      </c>
      <c r="AS46" s="229">
        <f t="shared" si="329"/>
        <v>16599965.140000001</v>
      </c>
      <c r="AT46" s="229">
        <f t="shared" si="329"/>
        <v>16599965.140000001</v>
      </c>
      <c r="AU46" s="229">
        <f t="shared" si="329"/>
        <v>16599965.140000001</v>
      </c>
      <c r="AV46" s="229">
        <f t="shared" si="329"/>
        <v>16599965.140000001</v>
      </c>
      <c r="AW46" s="229">
        <f t="shared" si="329"/>
        <v>16599965.140000001</v>
      </c>
      <c r="AX46" s="229">
        <f t="shared" si="329"/>
        <v>16599965.140000001</v>
      </c>
      <c r="AY46" s="229">
        <f t="shared" si="329"/>
        <v>16599965.140000001</v>
      </c>
      <c r="AZ46" s="229">
        <f t="shared" si="329"/>
        <v>16599965.140000001</v>
      </c>
      <c r="BA46" s="229">
        <f t="shared" si="329"/>
        <v>16599965.140000001</v>
      </c>
      <c r="BB46" s="229">
        <f t="shared" si="329"/>
        <v>16599965.140000001</v>
      </c>
      <c r="BC46" s="229">
        <f t="shared" si="329"/>
        <v>16599965.140000001</v>
      </c>
      <c r="BD46" s="229">
        <f t="shared" si="329"/>
        <v>16599965.140000001</v>
      </c>
      <c r="BE46" s="229">
        <f t="shared" si="329"/>
        <v>16599965.140000001</v>
      </c>
      <c r="BF46" s="229">
        <f t="shared" si="329"/>
        <v>16599965.140000001</v>
      </c>
      <c r="BG46" s="229">
        <f t="shared" si="329"/>
        <v>16599965.140000001</v>
      </c>
      <c r="BH46" s="229">
        <f t="shared" si="329"/>
        <v>16599965.140000001</v>
      </c>
      <c r="BI46" s="229">
        <f t="shared" si="329"/>
        <v>16599965.140000001</v>
      </c>
      <c r="BJ46" s="229">
        <f t="shared" si="329"/>
        <v>16599965.140000001</v>
      </c>
      <c r="BK46" s="229">
        <f t="shared" si="329"/>
        <v>16599965.140000001</v>
      </c>
      <c r="BL46" s="229">
        <f t="shared" si="329"/>
        <v>16599965.140000001</v>
      </c>
      <c r="BM46" s="229">
        <f t="shared" si="329"/>
        <v>16599965.140000001</v>
      </c>
      <c r="BN46" s="229">
        <f t="shared" si="329"/>
        <v>16599965.140000001</v>
      </c>
      <c r="BO46" s="229">
        <f t="shared" si="329"/>
        <v>16599965.140000001</v>
      </c>
      <c r="BP46" s="229">
        <f t="shared" si="329"/>
        <v>16599965.140000001</v>
      </c>
      <c r="BQ46" s="229">
        <f t="shared" si="329"/>
        <v>16599965.140000001</v>
      </c>
      <c r="BR46" s="229">
        <f t="shared" si="329"/>
        <v>16599965.140000001</v>
      </c>
      <c r="BS46" s="229">
        <f t="shared" ref="BS46:ED46" si="330">+BR46</f>
        <v>16599965.140000001</v>
      </c>
      <c r="BT46" s="229">
        <f t="shared" si="330"/>
        <v>16599965.140000001</v>
      </c>
      <c r="BU46" s="229">
        <f t="shared" si="330"/>
        <v>16599965.140000001</v>
      </c>
      <c r="BV46" s="229">
        <f t="shared" si="330"/>
        <v>16599965.140000001</v>
      </c>
      <c r="BW46" s="229">
        <f t="shared" si="330"/>
        <v>16599965.140000001</v>
      </c>
      <c r="BX46" s="229">
        <f t="shared" si="330"/>
        <v>16599965.140000001</v>
      </c>
      <c r="BY46" s="229">
        <f t="shared" si="330"/>
        <v>16599965.140000001</v>
      </c>
      <c r="BZ46" s="229">
        <f t="shared" si="330"/>
        <v>16599965.140000001</v>
      </c>
      <c r="CA46" s="229">
        <f t="shared" si="330"/>
        <v>16599965.140000001</v>
      </c>
      <c r="CB46" s="229">
        <f t="shared" si="330"/>
        <v>16599965.140000001</v>
      </c>
      <c r="CC46" s="229">
        <f t="shared" si="330"/>
        <v>16599965.140000001</v>
      </c>
      <c r="CD46" s="229">
        <f t="shared" si="330"/>
        <v>16599965.140000001</v>
      </c>
      <c r="CE46" s="229">
        <f t="shared" si="330"/>
        <v>16599965.140000001</v>
      </c>
      <c r="CF46" s="229">
        <f t="shared" si="330"/>
        <v>16599965.140000001</v>
      </c>
      <c r="CG46" s="229">
        <f t="shared" si="330"/>
        <v>16599965.140000001</v>
      </c>
      <c r="CH46" s="229">
        <f t="shared" si="330"/>
        <v>16599965.140000001</v>
      </c>
      <c r="CI46" s="229">
        <f t="shared" si="330"/>
        <v>16599965.140000001</v>
      </c>
      <c r="CJ46" s="229">
        <f t="shared" si="330"/>
        <v>16599965.140000001</v>
      </c>
      <c r="CK46" s="229">
        <f t="shared" si="330"/>
        <v>16599965.140000001</v>
      </c>
      <c r="CL46" s="229">
        <v>16691793.84</v>
      </c>
      <c r="CM46" s="229">
        <f t="shared" si="330"/>
        <v>16691793.84</v>
      </c>
      <c r="CN46" s="229">
        <f t="shared" si="330"/>
        <v>16691793.84</v>
      </c>
      <c r="CO46" s="229">
        <f t="shared" si="330"/>
        <v>16691793.84</v>
      </c>
      <c r="CP46" s="229">
        <f t="shared" si="330"/>
        <v>16691793.84</v>
      </c>
      <c r="CQ46" s="229">
        <f t="shared" si="330"/>
        <v>16691793.84</v>
      </c>
      <c r="CR46" s="229">
        <f t="shared" si="330"/>
        <v>16691793.84</v>
      </c>
      <c r="CS46" s="229">
        <f t="shared" si="330"/>
        <v>16691793.84</v>
      </c>
      <c r="CT46" s="229">
        <f t="shared" si="330"/>
        <v>16691793.84</v>
      </c>
      <c r="CU46" s="229">
        <f t="shared" si="330"/>
        <v>16691793.84</v>
      </c>
      <c r="CV46" s="229">
        <f t="shared" si="330"/>
        <v>16691793.84</v>
      </c>
      <c r="CW46" s="229">
        <f t="shared" si="330"/>
        <v>16691793.84</v>
      </c>
      <c r="CX46" s="229">
        <f t="shared" si="330"/>
        <v>16691793.84</v>
      </c>
      <c r="CY46" s="229">
        <f t="shared" si="330"/>
        <v>16691793.84</v>
      </c>
      <c r="CZ46" s="229">
        <f t="shared" si="330"/>
        <v>16691793.84</v>
      </c>
      <c r="DA46" s="229">
        <f t="shared" si="330"/>
        <v>16691793.84</v>
      </c>
      <c r="DB46" s="229">
        <f t="shared" si="330"/>
        <v>16691793.84</v>
      </c>
      <c r="DC46" s="229">
        <f t="shared" si="330"/>
        <v>16691793.84</v>
      </c>
      <c r="DD46" s="229">
        <f t="shared" si="330"/>
        <v>16691793.84</v>
      </c>
      <c r="DE46" s="229">
        <f t="shared" si="330"/>
        <v>16691793.84</v>
      </c>
      <c r="DF46" s="229">
        <f t="shared" si="330"/>
        <v>16691793.84</v>
      </c>
      <c r="DG46" s="229">
        <f>+DF46</f>
        <v>16691793.84</v>
      </c>
      <c r="DH46" s="229">
        <f>+DG46</f>
        <v>16691793.84</v>
      </c>
      <c r="DI46" s="229">
        <f t="shared" si="330"/>
        <v>16691793.84</v>
      </c>
      <c r="DJ46" s="229">
        <f t="shared" si="330"/>
        <v>16691793.84</v>
      </c>
      <c r="DK46" s="229">
        <f t="shared" si="330"/>
        <v>16691793.84</v>
      </c>
      <c r="DL46" s="229">
        <f t="shared" si="330"/>
        <v>16691793.84</v>
      </c>
      <c r="DM46" s="229">
        <f t="shared" si="330"/>
        <v>16691793.84</v>
      </c>
      <c r="DN46" s="229">
        <f t="shared" si="330"/>
        <v>16691793.84</v>
      </c>
      <c r="DO46" s="229">
        <f t="shared" si="330"/>
        <v>16691793.84</v>
      </c>
      <c r="DP46" s="229">
        <f t="shared" si="330"/>
        <v>16691793.84</v>
      </c>
      <c r="DQ46" s="229">
        <v>16658086.279999999</v>
      </c>
      <c r="DR46" s="229">
        <f t="shared" si="330"/>
        <v>16658086.279999999</v>
      </c>
      <c r="DS46" s="229">
        <f t="shared" si="330"/>
        <v>16658086.279999999</v>
      </c>
      <c r="DT46" s="229">
        <f t="shared" si="330"/>
        <v>16658086.279999999</v>
      </c>
      <c r="DU46" s="229">
        <f t="shared" si="330"/>
        <v>16658086.279999999</v>
      </c>
      <c r="DV46" s="229">
        <f t="shared" si="330"/>
        <v>16658086.279999999</v>
      </c>
      <c r="DW46" s="229">
        <f t="shared" si="330"/>
        <v>16658086.279999999</v>
      </c>
      <c r="DX46" s="229">
        <f t="shared" si="330"/>
        <v>16658086.279999999</v>
      </c>
      <c r="DY46" s="229">
        <f t="shared" si="330"/>
        <v>16658086.279999999</v>
      </c>
      <c r="DZ46" s="229">
        <f t="shared" si="330"/>
        <v>16658086.279999999</v>
      </c>
      <c r="EA46" s="229">
        <f t="shared" si="330"/>
        <v>16658086.279999999</v>
      </c>
      <c r="EB46" s="229">
        <f t="shared" si="330"/>
        <v>16658086.279999999</v>
      </c>
      <c r="EC46" s="229">
        <f t="shared" si="330"/>
        <v>16658086.279999999</v>
      </c>
      <c r="ED46" s="229">
        <f t="shared" si="330"/>
        <v>16658086.279999999</v>
      </c>
      <c r="EE46" s="229">
        <f t="shared" ref="EE46:GP46" si="331">+ED46</f>
        <v>16658086.279999999</v>
      </c>
      <c r="EF46" s="229">
        <f t="shared" si="331"/>
        <v>16658086.279999999</v>
      </c>
      <c r="EG46" s="229">
        <f t="shared" si="331"/>
        <v>16658086.279999999</v>
      </c>
      <c r="EH46" s="229">
        <f t="shared" si="331"/>
        <v>16658086.279999999</v>
      </c>
      <c r="EI46" s="229">
        <f t="shared" si="331"/>
        <v>16658086.279999999</v>
      </c>
      <c r="EJ46" s="229">
        <f t="shared" si="331"/>
        <v>16658086.279999999</v>
      </c>
      <c r="EK46" s="229">
        <f t="shared" si="331"/>
        <v>16658086.279999999</v>
      </c>
      <c r="EL46" s="229">
        <f t="shared" si="331"/>
        <v>16658086.279999999</v>
      </c>
      <c r="EM46" s="229">
        <f t="shared" si="331"/>
        <v>16658086.279999999</v>
      </c>
      <c r="EN46" s="229">
        <f t="shared" si="331"/>
        <v>16658086.279999999</v>
      </c>
      <c r="EO46" s="229">
        <f t="shared" si="331"/>
        <v>16658086.279999999</v>
      </c>
      <c r="EP46" s="229">
        <f t="shared" si="331"/>
        <v>16658086.279999999</v>
      </c>
      <c r="EQ46" s="229">
        <f t="shared" si="331"/>
        <v>16658086.279999999</v>
      </c>
      <c r="ER46" s="229">
        <f t="shared" si="331"/>
        <v>16658086.279999999</v>
      </c>
      <c r="ES46" s="229">
        <f t="shared" si="331"/>
        <v>16658086.279999999</v>
      </c>
      <c r="ET46" s="229">
        <f t="shared" si="331"/>
        <v>16658086.279999999</v>
      </c>
      <c r="EU46" s="229">
        <f t="shared" si="331"/>
        <v>16658086.279999999</v>
      </c>
      <c r="EV46" s="229">
        <f t="shared" si="331"/>
        <v>16658086.279999999</v>
      </c>
      <c r="EW46" s="229">
        <f t="shared" si="331"/>
        <v>16658086.279999999</v>
      </c>
      <c r="EX46" s="229">
        <f t="shared" si="331"/>
        <v>16658086.279999999</v>
      </c>
      <c r="EY46" s="229">
        <f t="shared" si="331"/>
        <v>16658086.279999999</v>
      </c>
      <c r="EZ46" s="229">
        <f t="shared" si="331"/>
        <v>16658086.279999999</v>
      </c>
      <c r="FA46" s="229">
        <f t="shared" si="331"/>
        <v>16658086.279999999</v>
      </c>
      <c r="FB46" s="229">
        <f t="shared" si="331"/>
        <v>16658086.279999999</v>
      </c>
      <c r="FC46" s="229">
        <f t="shared" si="331"/>
        <v>16658086.279999999</v>
      </c>
      <c r="FD46" s="229">
        <f t="shared" si="331"/>
        <v>16658086.279999999</v>
      </c>
      <c r="FE46" s="229">
        <f t="shared" si="331"/>
        <v>16658086.279999999</v>
      </c>
      <c r="FF46" s="229">
        <f t="shared" si="331"/>
        <v>16658086.279999999</v>
      </c>
      <c r="FG46" s="229">
        <f t="shared" si="331"/>
        <v>16658086.279999999</v>
      </c>
      <c r="FH46" s="229">
        <f t="shared" si="331"/>
        <v>16658086.279999999</v>
      </c>
      <c r="FI46" s="229">
        <f t="shared" si="331"/>
        <v>16658086.279999999</v>
      </c>
      <c r="FJ46" s="229">
        <f t="shared" si="331"/>
        <v>16658086.279999999</v>
      </c>
      <c r="FK46" s="229">
        <f t="shared" si="331"/>
        <v>16658086.279999999</v>
      </c>
      <c r="FL46" s="229">
        <f t="shared" si="331"/>
        <v>16658086.279999999</v>
      </c>
      <c r="FM46" s="229">
        <f t="shared" si="331"/>
        <v>16658086.279999999</v>
      </c>
      <c r="FN46" s="229">
        <f t="shared" si="331"/>
        <v>16658086.279999999</v>
      </c>
      <c r="FO46" s="229">
        <f t="shared" si="331"/>
        <v>16658086.279999999</v>
      </c>
      <c r="FP46" s="229">
        <f t="shared" si="331"/>
        <v>16658086.279999999</v>
      </c>
      <c r="FQ46" s="229">
        <f t="shared" si="331"/>
        <v>16658086.279999999</v>
      </c>
      <c r="FR46" s="229">
        <f t="shared" si="331"/>
        <v>16658086.279999999</v>
      </c>
      <c r="FS46" s="229">
        <f t="shared" si="331"/>
        <v>16658086.279999999</v>
      </c>
      <c r="FT46" s="229">
        <f t="shared" si="331"/>
        <v>16658086.279999999</v>
      </c>
      <c r="FU46" s="229">
        <f t="shared" si="331"/>
        <v>16658086.279999999</v>
      </c>
      <c r="FV46" s="229">
        <f t="shared" si="331"/>
        <v>16658086.279999999</v>
      </c>
      <c r="FW46" s="229">
        <f t="shared" si="331"/>
        <v>16658086.279999999</v>
      </c>
      <c r="FX46" s="229">
        <f t="shared" si="331"/>
        <v>16658086.279999999</v>
      </c>
      <c r="FY46" s="229">
        <f t="shared" si="331"/>
        <v>16658086.279999999</v>
      </c>
      <c r="FZ46" s="229">
        <f t="shared" si="331"/>
        <v>16658086.279999999</v>
      </c>
      <c r="GA46" s="229">
        <f t="shared" si="331"/>
        <v>16658086.279999999</v>
      </c>
      <c r="GB46" s="229">
        <f t="shared" si="331"/>
        <v>16658086.279999999</v>
      </c>
      <c r="GC46" s="229">
        <f t="shared" si="331"/>
        <v>16658086.279999999</v>
      </c>
      <c r="GD46" s="229">
        <f t="shared" si="331"/>
        <v>16658086.279999999</v>
      </c>
      <c r="GE46" s="229">
        <f t="shared" si="331"/>
        <v>16658086.279999999</v>
      </c>
      <c r="GF46" s="229">
        <f t="shared" si="331"/>
        <v>16658086.279999999</v>
      </c>
      <c r="GG46" s="229">
        <f t="shared" si="331"/>
        <v>16658086.279999999</v>
      </c>
      <c r="GH46" s="229">
        <f t="shared" si="331"/>
        <v>16658086.279999999</v>
      </c>
      <c r="GI46" s="229">
        <f t="shared" si="331"/>
        <v>16658086.279999999</v>
      </c>
      <c r="GJ46" s="229">
        <f t="shared" si="331"/>
        <v>16658086.279999999</v>
      </c>
      <c r="GK46" s="229">
        <f t="shared" si="331"/>
        <v>16658086.279999999</v>
      </c>
      <c r="GL46" s="229">
        <f t="shared" si="331"/>
        <v>16658086.279999999</v>
      </c>
      <c r="GM46" s="229">
        <f t="shared" si="331"/>
        <v>16658086.279999999</v>
      </c>
      <c r="GN46" s="229">
        <f t="shared" si="331"/>
        <v>16658086.279999999</v>
      </c>
      <c r="GO46" s="229">
        <f t="shared" si="331"/>
        <v>16658086.279999999</v>
      </c>
      <c r="GP46" s="229">
        <f t="shared" si="331"/>
        <v>16658086.279999999</v>
      </c>
      <c r="GQ46" s="229">
        <f t="shared" ref="GQ46:JB46" si="332">+GP46</f>
        <v>16658086.279999999</v>
      </c>
      <c r="GR46" s="229">
        <f t="shared" si="332"/>
        <v>16658086.279999999</v>
      </c>
      <c r="GS46" s="229">
        <f t="shared" si="332"/>
        <v>16658086.279999999</v>
      </c>
      <c r="GT46" s="229">
        <f t="shared" si="332"/>
        <v>16658086.279999999</v>
      </c>
      <c r="GU46" s="229">
        <f t="shared" si="332"/>
        <v>16658086.279999999</v>
      </c>
      <c r="GV46" s="229">
        <f t="shared" si="332"/>
        <v>16658086.279999999</v>
      </c>
      <c r="GW46" s="229">
        <f t="shared" si="332"/>
        <v>16658086.279999999</v>
      </c>
      <c r="GX46" s="229">
        <f t="shared" si="332"/>
        <v>16658086.279999999</v>
      </c>
      <c r="GY46" s="229">
        <f t="shared" si="332"/>
        <v>16658086.279999999</v>
      </c>
      <c r="GZ46" s="229">
        <f t="shared" si="332"/>
        <v>16658086.279999999</v>
      </c>
      <c r="HA46" s="229">
        <f t="shared" si="332"/>
        <v>16658086.279999999</v>
      </c>
      <c r="HB46" s="229">
        <f t="shared" si="332"/>
        <v>16658086.279999999</v>
      </c>
      <c r="HC46" s="229">
        <f t="shared" si="332"/>
        <v>16658086.279999999</v>
      </c>
      <c r="HD46" s="229">
        <f t="shared" si="332"/>
        <v>16658086.279999999</v>
      </c>
      <c r="HE46" s="229">
        <f t="shared" si="332"/>
        <v>16658086.279999999</v>
      </c>
      <c r="HF46" s="229">
        <f t="shared" si="332"/>
        <v>16658086.279999999</v>
      </c>
      <c r="HG46" s="229">
        <f t="shared" si="332"/>
        <v>16658086.279999999</v>
      </c>
      <c r="HH46" s="229">
        <f t="shared" si="332"/>
        <v>16658086.279999999</v>
      </c>
      <c r="HI46" s="229">
        <f t="shared" si="332"/>
        <v>16658086.279999999</v>
      </c>
      <c r="HJ46" s="229">
        <f t="shared" si="332"/>
        <v>16658086.279999999</v>
      </c>
      <c r="HK46" s="229">
        <f t="shared" si="332"/>
        <v>16658086.279999999</v>
      </c>
      <c r="HL46" s="229">
        <f t="shared" si="332"/>
        <v>16658086.279999999</v>
      </c>
      <c r="HM46" s="229">
        <f t="shared" si="332"/>
        <v>16658086.279999999</v>
      </c>
      <c r="HN46" s="229">
        <f t="shared" si="332"/>
        <v>16658086.279999999</v>
      </c>
      <c r="HO46" s="229">
        <f t="shared" si="332"/>
        <v>16658086.279999999</v>
      </c>
      <c r="HP46" s="229">
        <f t="shared" si="332"/>
        <v>16658086.279999999</v>
      </c>
      <c r="HQ46" s="229">
        <f t="shared" si="332"/>
        <v>16658086.279999999</v>
      </c>
      <c r="HR46" s="229">
        <f t="shared" si="332"/>
        <v>16658086.279999999</v>
      </c>
      <c r="HS46" s="229">
        <f t="shared" si="332"/>
        <v>16658086.279999999</v>
      </c>
      <c r="HT46" s="229">
        <f t="shared" si="332"/>
        <v>16658086.279999999</v>
      </c>
      <c r="HU46" s="229">
        <f t="shared" si="332"/>
        <v>16658086.279999999</v>
      </c>
      <c r="HV46" s="229">
        <f t="shared" si="332"/>
        <v>16658086.279999999</v>
      </c>
      <c r="HW46" s="229">
        <f t="shared" si="332"/>
        <v>16658086.279999999</v>
      </c>
      <c r="HX46" s="229">
        <f t="shared" si="332"/>
        <v>16658086.279999999</v>
      </c>
      <c r="HY46" s="229">
        <f t="shared" si="332"/>
        <v>16658086.279999999</v>
      </c>
      <c r="HZ46" s="229">
        <f t="shared" si="332"/>
        <v>16658086.279999999</v>
      </c>
      <c r="IA46" s="229">
        <f t="shared" si="332"/>
        <v>16658086.279999999</v>
      </c>
      <c r="IB46" s="229">
        <f t="shared" si="332"/>
        <v>16658086.279999999</v>
      </c>
      <c r="IC46" s="229">
        <f t="shared" si="332"/>
        <v>16658086.279999999</v>
      </c>
      <c r="ID46" s="229">
        <f t="shared" si="332"/>
        <v>16658086.279999999</v>
      </c>
      <c r="IE46" s="229">
        <f t="shared" si="332"/>
        <v>16658086.279999999</v>
      </c>
      <c r="IF46" s="229">
        <f t="shared" si="332"/>
        <v>16658086.279999999</v>
      </c>
      <c r="IG46" s="229">
        <f t="shared" si="332"/>
        <v>16658086.279999999</v>
      </c>
      <c r="IH46" s="229">
        <f t="shared" si="332"/>
        <v>16658086.279999999</v>
      </c>
      <c r="II46" s="229">
        <f t="shared" si="332"/>
        <v>16658086.279999999</v>
      </c>
      <c r="IJ46" s="229">
        <f t="shared" si="332"/>
        <v>16658086.279999999</v>
      </c>
      <c r="IK46" s="229">
        <f t="shared" si="332"/>
        <v>16658086.279999999</v>
      </c>
      <c r="IL46" s="229">
        <f t="shared" si="332"/>
        <v>16658086.279999999</v>
      </c>
      <c r="IM46" s="229">
        <f t="shared" si="332"/>
        <v>16658086.279999999</v>
      </c>
      <c r="IN46" s="229">
        <f t="shared" si="332"/>
        <v>16658086.279999999</v>
      </c>
      <c r="IO46" s="229">
        <f t="shared" si="332"/>
        <v>16658086.279999999</v>
      </c>
      <c r="IP46" s="229">
        <f t="shared" si="332"/>
        <v>16658086.279999999</v>
      </c>
      <c r="IQ46" s="229">
        <f t="shared" si="332"/>
        <v>16658086.279999999</v>
      </c>
      <c r="IR46" s="229">
        <f t="shared" si="332"/>
        <v>16658086.279999999</v>
      </c>
      <c r="IS46" s="229">
        <f t="shared" si="332"/>
        <v>16658086.279999999</v>
      </c>
      <c r="IT46" s="229">
        <f t="shared" si="332"/>
        <v>16658086.279999999</v>
      </c>
      <c r="IU46" s="229">
        <f t="shared" si="332"/>
        <v>16658086.279999999</v>
      </c>
      <c r="IV46" s="229">
        <f t="shared" si="332"/>
        <v>16658086.279999999</v>
      </c>
      <c r="IW46" s="229">
        <f t="shared" si="332"/>
        <v>16658086.279999999</v>
      </c>
      <c r="IX46" s="229">
        <f t="shared" si="332"/>
        <v>16658086.279999999</v>
      </c>
      <c r="IY46" s="229">
        <f t="shared" si="332"/>
        <v>16658086.279999999</v>
      </c>
      <c r="IZ46" s="229">
        <f t="shared" si="332"/>
        <v>16658086.279999999</v>
      </c>
      <c r="JA46" s="229">
        <f t="shared" si="332"/>
        <v>16658086.279999999</v>
      </c>
      <c r="JB46" s="229">
        <f t="shared" si="332"/>
        <v>16658086.279999999</v>
      </c>
      <c r="JC46" s="229">
        <f t="shared" ref="JC46:LN46" si="333">+JB46</f>
        <v>16658086.279999999</v>
      </c>
      <c r="JD46" s="229">
        <f t="shared" si="333"/>
        <v>16658086.279999999</v>
      </c>
      <c r="JE46" s="229">
        <f t="shared" si="333"/>
        <v>16658086.279999999</v>
      </c>
      <c r="JF46" s="229">
        <f t="shared" si="333"/>
        <v>16658086.279999999</v>
      </c>
      <c r="JG46" s="229">
        <f t="shared" si="333"/>
        <v>16658086.279999999</v>
      </c>
      <c r="JH46" s="229">
        <f t="shared" si="333"/>
        <v>16658086.279999999</v>
      </c>
      <c r="JI46" s="229">
        <f t="shared" si="333"/>
        <v>16658086.279999999</v>
      </c>
      <c r="JJ46" s="229">
        <f t="shared" si="333"/>
        <v>16658086.279999999</v>
      </c>
      <c r="JK46" s="229">
        <f t="shared" si="333"/>
        <v>16658086.279999999</v>
      </c>
      <c r="JL46" s="229">
        <f t="shared" si="333"/>
        <v>16658086.279999999</v>
      </c>
      <c r="JM46" s="229">
        <f t="shared" si="333"/>
        <v>16658086.279999999</v>
      </c>
      <c r="JN46" s="229">
        <f t="shared" si="333"/>
        <v>16658086.279999999</v>
      </c>
      <c r="JO46" s="229">
        <f t="shared" si="333"/>
        <v>16658086.279999999</v>
      </c>
      <c r="JP46" s="229">
        <f t="shared" si="333"/>
        <v>16658086.279999999</v>
      </c>
      <c r="JQ46" s="229">
        <f t="shared" si="333"/>
        <v>16658086.279999999</v>
      </c>
      <c r="JR46" s="229">
        <f t="shared" si="333"/>
        <v>16658086.279999999</v>
      </c>
      <c r="JS46" s="229">
        <f t="shared" si="333"/>
        <v>16658086.279999999</v>
      </c>
      <c r="JT46" s="229">
        <f t="shared" si="333"/>
        <v>16658086.279999999</v>
      </c>
      <c r="JU46" s="229">
        <f t="shared" si="333"/>
        <v>16658086.279999999</v>
      </c>
      <c r="JV46" s="229">
        <f t="shared" si="333"/>
        <v>16658086.279999999</v>
      </c>
      <c r="JW46" s="229">
        <f t="shared" si="333"/>
        <v>16658086.279999999</v>
      </c>
      <c r="JX46" s="229">
        <f t="shared" si="333"/>
        <v>16658086.279999999</v>
      </c>
      <c r="JY46" s="229">
        <f t="shared" si="333"/>
        <v>16658086.279999999</v>
      </c>
      <c r="JZ46" s="229">
        <f t="shared" si="333"/>
        <v>16658086.279999999</v>
      </c>
      <c r="KA46" s="229">
        <f t="shared" si="333"/>
        <v>16658086.279999999</v>
      </c>
      <c r="KB46" s="229">
        <f t="shared" si="333"/>
        <v>16658086.279999999</v>
      </c>
      <c r="KC46" s="229">
        <f t="shared" si="333"/>
        <v>16658086.279999999</v>
      </c>
      <c r="KD46" s="229">
        <f t="shared" si="333"/>
        <v>16658086.279999999</v>
      </c>
      <c r="KE46" s="229">
        <f t="shared" si="333"/>
        <v>16658086.279999999</v>
      </c>
      <c r="KF46" s="229">
        <f t="shared" si="333"/>
        <v>16658086.279999999</v>
      </c>
      <c r="KG46" s="229">
        <f t="shared" si="333"/>
        <v>16658086.279999999</v>
      </c>
      <c r="KH46" s="229">
        <f t="shared" si="333"/>
        <v>16658086.279999999</v>
      </c>
      <c r="KI46" s="229">
        <f t="shared" si="333"/>
        <v>16658086.279999999</v>
      </c>
      <c r="KJ46" s="229">
        <f t="shared" si="333"/>
        <v>16658086.279999999</v>
      </c>
      <c r="KK46" s="229">
        <f t="shared" si="333"/>
        <v>16658086.279999999</v>
      </c>
      <c r="KL46" s="229">
        <f t="shared" si="333"/>
        <v>16658086.279999999</v>
      </c>
      <c r="KM46" s="229">
        <f t="shared" si="333"/>
        <v>16658086.279999999</v>
      </c>
      <c r="KN46" s="229">
        <f t="shared" si="333"/>
        <v>16658086.279999999</v>
      </c>
      <c r="KO46" s="229">
        <f t="shared" si="333"/>
        <v>16658086.279999999</v>
      </c>
      <c r="KP46" s="229">
        <f t="shared" si="333"/>
        <v>16658086.279999999</v>
      </c>
      <c r="KQ46" s="229">
        <f t="shared" si="333"/>
        <v>16658086.279999999</v>
      </c>
      <c r="KR46" s="229">
        <f t="shared" si="333"/>
        <v>16658086.279999999</v>
      </c>
      <c r="KS46" s="229">
        <f t="shared" si="333"/>
        <v>16658086.279999999</v>
      </c>
      <c r="KT46" s="229">
        <f t="shared" si="333"/>
        <v>16658086.279999999</v>
      </c>
      <c r="KU46" s="229">
        <f t="shared" si="333"/>
        <v>16658086.279999999</v>
      </c>
      <c r="KV46" s="229">
        <f t="shared" si="333"/>
        <v>16658086.279999999</v>
      </c>
      <c r="KW46" s="229">
        <f t="shared" si="333"/>
        <v>16658086.279999999</v>
      </c>
      <c r="KX46" s="229">
        <f t="shared" si="333"/>
        <v>16658086.279999999</v>
      </c>
      <c r="KY46" s="229">
        <f t="shared" si="333"/>
        <v>16658086.279999999</v>
      </c>
      <c r="KZ46" s="229">
        <f t="shared" si="333"/>
        <v>16658086.279999999</v>
      </c>
      <c r="LA46" s="229">
        <f t="shared" si="333"/>
        <v>16658086.279999999</v>
      </c>
      <c r="LB46" s="229">
        <f t="shared" si="333"/>
        <v>16658086.279999999</v>
      </c>
      <c r="LC46" s="229">
        <f t="shared" si="333"/>
        <v>16658086.279999999</v>
      </c>
      <c r="LD46" s="229">
        <f t="shared" si="333"/>
        <v>16658086.279999999</v>
      </c>
      <c r="LE46" s="229">
        <f t="shared" si="333"/>
        <v>16658086.279999999</v>
      </c>
      <c r="LF46" s="229">
        <f t="shared" si="333"/>
        <v>16658086.279999999</v>
      </c>
      <c r="LG46" s="229">
        <f t="shared" si="333"/>
        <v>16658086.279999999</v>
      </c>
      <c r="LH46" s="229">
        <f t="shared" si="333"/>
        <v>16658086.279999999</v>
      </c>
      <c r="LI46" s="229">
        <f t="shared" si="333"/>
        <v>16658086.279999999</v>
      </c>
      <c r="LJ46" s="229">
        <f t="shared" si="333"/>
        <v>16658086.279999999</v>
      </c>
      <c r="LK46" s="229">
        <f t="shared" si="333"/>
        <v>16658086.279999999</v>
      </c>
      <c r="LL46" s="229">
        <f t="shared" si="333"/>
        <v>16658086.279999999</v>
      </c>
      <c r="LM46" s="229">
        <f t="shared" si="333"/>
        <v>16658086.279999999</v>
      </c>
      <c r="LN46" s="229">
        <f t="shared" si="333"/>
        <v>16658086.279999999</v>
      </c>
      <c r="LO46" s="229">
        <f t="shared" ref="LO46:NE46" si="334">+LN46</f>
        <v>16658086.279999999</v>
      </c>
      <c r="LP46" s="229">
        <f t="shared" si="334"/>
        <v>16658086.279999999</v>
      </c>
      <c r="LQ46" s="229">
        <f t="shared" si="334"/>
        <v>16658086.279999999</v>
      </c>
      <c r="LR46" s="229">
        <f t="shared" si="334"/>
        <v>16658086.279999999</v>
      </c>
      <c r="LS46" s="229">
        <f t="shared" si="334"/>
        <v>16658086.279999999</v>
      </c>
      <c r="LT46" s="229">
        <f t="shared" si="334"/>
        <v>16658086.279999999</v>
      </c>
      <c r="LU46" s="229">
        <f t="shared" si="334"/>
        <v>16658086.279999999</v>
      </c>
      <c r="LV46" s="229">
        <f t="shared" si="334"/>
        <v>16658086.279999999</v>
      </c>
      <c r="LW46" s="229">
        <f t="shared" si="334"/>
        <v>16658086.279999999</v>
      </c>
      <c r="LX46" s="229">
        <f t="shared" si="334"/>
        <v>16658086.279999999</v>
      </c>
      <c r="LY46" s="229">
        <f t="shared" si="334"/>
        <v>16658086.279999999</v>
      </c>
      <c r="LZ46" s="229">
        <f t="shared" si="334"/>
        <v>16658086.279999999</v>
      </c>
      <c r="MA46" s="229">
        <f t="shared" si="334"/>
        <v>16658086.279999999</v>
      </c>
      <c r="MB46" s="229">
        <f t="shared" si="334"/>
        <v>16658086.279999999</v>
      </c>
      <c r="MC46" s="229">
        <f t="shared" si="334"/>
        <v>16658086.279999999</v>
      </c>
      <c r="MD46" s="229">
        <f t="shared" si="334"/>
        <v>16658086.279999999</v>
      </c>
      <c r="ME46" s="229">
        <f t="shared" si="334"/>
        <v>16658086.279999999</v>
      </c>
      <c r="MF46" s="229">
        <f t="shared" si="334"/>
        <v>16658086.279999999</v>
      </c>
      <c r="MG46" s="229">
        <f t="shared" si="334"/>
        <v>16658086.279999999</v>
      </c>
      <c r="MH46" s="229">
        <f t="shared" si="334"/>
        <v>16658086.279999999</v>
      </c>
      <c r="MI46" s="229">
        <f t="shared" si="334"/>
        <v>16658086.279999999</v>
      </c>
      <c r="MJ46" s="229">
        <f t="shared" si="334"/>
        <v>16658086.279999999</v>
      </c>
      <c r="MK46" s="229">
        <f t="shared" si="334"/>
        <v>16658086.279999999</v>
      </c>
      <c r="ML46" s="229">
        <f t="shared" si="334"/>
        <v>16658086.279999999</v>
      </c>
      <c r="MM46" s="229">
        <f t="shared" si="334"/>
        <v>16658086.279999999</v>
      </c>
      <c r="MN46" s="229">
        <f t="shared" si="334"/>
        <v>16658086.279999999</v>
      </c>
      <c r="MO46" s="229">
        <f t="shared" si="334"/>
        <v>16658086.279999999</v>
      </c>
      <c r="MP46" s="229">
        <f t="shared" si="334"/>
        <v>16658086.279999999</v>
      </c>
      <c r="MQ46" s="229">
        <f t="shared" si="334"/>
        <v>16658086.279999999</v>
      </c>
      <c r="MR46" s="229">
        <f t="shared" si="334"/>
        <v>16658086.279999999</v>
      </c>
      <c r="MS46" s="229">
        <f t="shared" si="334"/>
        <v>16658086.279999999</v>
      </c>
      <c r="MT46" s="229">
        <f t="shared" si="334"/>
        <v>16658086.279999999</v>
      </c>
      <c r="MU46" s="229">
        <f t="shared" si="334"/>
        <v>16658086.279999999</v>
      </c>
      <c r="MV46" s="229">
        <f t="shared" si="334"/>
        <v>16658086.279999999</v>
      </c>
      <c r="MW46" s="229">
        <f t="shared" si="334"/>
        <v>16658086.279999999</v>
      </c>
      <c r="MX46" s="229">
        <f t="shared" si="334"/>
        <v>16658086.279999999</v>
      </c>
      <c r="MY46" s="229">
        <f t="shared" si="334"/>
        <v>16658086.279999999</v>
      </c>
      <c r="MZ46" s="229">
        <f t="shared" si="334"/>
        <v>16658086.279999999</v>
      </c>
      <c r="NA46" s="229">
        <f t="shared" si="334"/>
        <v>16658086.279999999</v>
      </c>
      <c r="NB46" s="229">
        <f t="shared" si="334"/>
        <v>16658086.279999999</v>
      </c>
      <c r="NC46" s="229">
        <f t="shared" si="334"/>
        <v>16658086.279999999</v>
      </c>
      <c r="ND46" s="229">
        <f t="shared" si="334"/>
        <v>16658086.279999999</v>
      </c>
      <c r="NE46" s="229">
        <f t="shared" si="334"/>
        <v>16658086.279999999</v>
      </c>
      <c r="NF46" s="229">
        <f>+NE46</f>
        <v>16658086.279999999</v>
      </c>
    </row>
    <row r="47" spans="1:370">
      <c r="A47" s="216"/>
      <c r="B47" s="216"/>
      <c r="C47" s="216" t="s">
        <v>49</v>
      </c>
      <c r="D47" s="216"/>
      <c r="E47" s="234">
        <f>+E37/E46</f>
        <v>0.2311580647807312</v>
      </c>
      <c r="F47" s="230">
        <f t="shared" ref="F47:BP47" si="335">+F37/F46</f>
        <v>0.2311580647807312</v>
      </c>
      <c r="G47" s="230">
        <f t="shared" si="335"/>
        <v>0.2311580647807312</v>
      </c>
      <c r="H47" s="230">
        <f t="shared" si="335"/>
        <v>0.2311580647807312</v>
      </c>
      <c r="I47" s="230">
        <f t="shared" si="335"/>
        <v>0.2311580647807312</v>
      </c>
      <c r="J47" s="230">
        <f t="shared" si="335"/>
        <v>0.2311580647807312</v>
      </c>
      <c r="K47" s="230">
        <f t="shared" si="335"/>
        <v>0.2311580647807312</v>
      </c>
      <c r="L47" s="230">
        <f t="shared" si="335"/>
        <v>0.2311580647807312</v>
      </c>
      <c r="M47" s="230">
        <f t="shared" si="335"/>
        <v>0.2311580647807312</v>
      </c>
      <c r="N47" s="230">
        <f t="shared" si="335"/>
        <v>0.2311580647807312</v>
      </c>
      <c r="O47" s="230">
        <f t="shared" si="335"/>
        <v>0.2311580647807312</v>
      </c>
      <c r="P47" s="230">
        <f t="shared" si="335"/>
        <v>0.2311580647807312</v>
      </c>
      <c r="Q47" s="230">
        <f t="shared" si="335"/>
        <v>0.2311580647807312</v>
      </c>
      <c r="R47" s="230">
        <f t="shared" si="335"/>
        <v>0.2311580647807312</v>
      </c>
      <c r="S47" s="230">
        <f t="shared" si="335"/>
        <v>0.2311580647807312</v>
      </c>
      <c r="T47" s="230">
        <f t="shared" si="335"/>
        <v>0.2311580647807312</v>
      </c>
      <c r="U47" s="230">
        <f t="shared" si="335"/>
        <v>0.2311580647807312</v>
      </c>
      <c r="V47" s="230">
        <f t="shared" si="335"/>
        <v>0.2311580647807312</v>
      </c>
      <c r="W47" s="230">
        <f t="shared" si="335"/>
        <v>0.2311580647807312</v>
      </c>
      <c r="X47" s="230">
        <f t="shared" si="335"/>
        <v>0.2311580647807312</v>
      </c>
      <c r="Y47" s="230">
        <f t="shared" si="335"/>
        <v>0.2311580647807312</v>
      </c>
      <c r="Z47" s="230">
        <f t="shared" si="335"/>
        <v>0.2311580647807312</v>
      </c>
      <c r="AA47" s="230">
        <f t="shared" si="335"/>
        <v>0.2311580647807312</v>
      </c>
      <c r="AB47" s="230">
        <f t="shared" si="335"/>
        <v>0.2311580647807312</v>
      </c>
      <c r="AC47" s="230">
        <f t="shared" si="335"/>
        <v>0.2311580647807312</v>
      </c>
      <c r="AD47" s="230">
        <f t="shared" si="335"/>
        <v>0.2311580647807312</v>
      </c>
      <c r="AE47" s="230">
        <f t="shared" si="335"/>
        <v>0.2311580647807312</v>
      </c>
      <c r="AF47" s="230">
        <f t="shared" si="335"/>
        <v>0.2311580647807312</v>
      </c>
      <c r="AG47" s="230">
        <f t="shared" si="335"/>
        <v>0.2311580647807312</v>
      </c>
      <c r="AH47" s="230">
        <f t="shared" si="335"/>
        <v>0.2311580647807312</v>
      </c>
      <c r="AI47" s="230">
        <f t="shared" si="335"/>
        <v>0.23115777992651856</v>
      </c>
      <c r="AJ47" s="230">
        <f t="shared" si="335"/>
        <v>1.2423745607938069E-4</v>
      </c>
      <c r="AK47" s="230">
        <f t="shared" si="335"/>
        <v>1.2423745607938069E-4</v>
      </c>
      <c r="AL47" s="230">
        <f t="shared" si="335"/>
        <v>1.2423745607938069E-4</v>
      </c>
      <c r="AM47" s="230">
        <f t="shared" si="335"/>
        <v>1.2423745607938069E-4</v>
      </c>
      <c r="AN47" s="230">
        <f t="shared" si="335"/>
        <v>1.2423745607938069E-4</v>
      </c>
      <c r="AO47" s="230">
        <f t="shared" si="335"/>
        <v>1.2423745607938069E-4</v>
      </c>
      <c r="AP47" s="230">
        <f t="shared" si="335"/>
        <v>1.2423745607938069E-4</v>
      </c>
      <c r="AQ47" s="230">
        <f t="shared" si="335"/>
        <v>1.2423745607938069E-4</v>
      </c>
      <c r="AR47" s="230">
        <f t="shared" si="335"/>
        <v>1.2423745607938069E-4</v>
      </c>
      <c r="AS47" s="230">
        <f t="shared" si="335"/>
        <v>1.2423745607938069E-4</v>
      </c>
      <c r="AT47" s="230">
        <f t="shared" si="335"/>
        <v>1.2423745607938069E-4</v>
      </c>
      <c r="AU47" s="230">
        <f t="shared" si="335"/>
        <v>1.2469569981277684E-4</v>
      </c>
      <c r="AV47" s="230">
        <f t="shared" si="335"/>
        <v>1.2488147429928881E-4</v>
      </c>
      <c r="AW47" s="230">
        <f t="shared" si="335"/>
        <v>1.2484431940198643E-4</v>
      </c>
      <c r="AX47" s="230">
        <f t="shared" si="335"/>
        <v>1.248938592650563E-4</v>
      </c>
      <c r="AY47" s="230">
        <f t="shared" si="335"/>
        <v>1.248938592650563E-4</v>
      </c>
      <c r="AZ47" s="230">
        <f t="shared" si="335"/>
        <v>1.2463377498393954E-4</v>
      </c>
      <c r="BA47" s="230">
        <f t="shared" si="335"/>
        <v>1.2463377498393954E-4</v>
      </c>
      <c r="BB47" s="230">
        <f t="shared" si="335"/>
        <v>1.2463377498393954E-4</v>
      </c>
      <c r="BC47" s="230">
        <f t="shared" si="335"/>
        <v>1.2455946518933475E-4</v>
      </c>
      <c r="BD47" s="230">
        <f t="shared" si="335"/>
        <v>1.2464615994970703E-4</v>
      </c>
      <c r="BE47" s="230">
        <f t="shared" si="335"/>
        <v>1.2467092988124195E-4</v>
      </c>
      <c r="BF47" s="230">
        <f t="shared" si="335"/>
        <v>1.2463377498393954E-4</v>
      </c>
      <c r="BG47" s="230">
        <f t="shared" si="335"/>
        <v>1.2465854491547446E-4</v>
      </c>
      <c r="BH47" s="230">
        <f t="shared" si="335"/>
        <v>1.2465854491547446E-4</v>
      </c>
      <c r="BI47" s="230">
        <f t="shared" si="335"/>
        <v>1.2465854491547446E-4</v>
      </c>
      <c r="BJ47" s="230">
        <f t="shared" si="335"/>
        <v>1.2464615994970703E-4</v>
      </c>
      <c r="BK47" s="230">
        <f t="shared" si="335"/>
        <v>1.2464615994970703E-4</v>
      </c>
      <c r="BL47" s="230">
        <f t="shared" si="335"/>
        <v>1.2464615994970703E-4</v>
      </c>
      <c r="BM47" s="230">
        <f t="shared" si="335"/>
        <v>1.2464615994970703E-4</v>
      </c>
      <c r="BN47" s="230">
        <f t="shared" si="335"/>
        <v>1.2464615994970703E-4</v>
      </c>
      <c r="BO47" s="230">
        <f t="shared" si="335"/>
        <v>1.2464615994970703E-4</v>
      </c>
      <c r="BP47" s="230">
        <f t="shared" si="335"/>
        <v>1.2464615994970703E-4</v>
      </c>
      <c r="BQ47" s="230">
        <f t="shared" ref="BQ47:EB47" si="336">+BQ37/BQ46</f>
        <v>1.2464615994970703E-4</v>
      </c>
      <c r="BR47" s="230">
        <f t="shared" si="336"/>
        <v>1.2465854491547446E-4</v>
      </c>
      <c r="BS47" s="230">
        <f t="shared" si="336"/>
        <v>1.2465854491547446E-4</v>
      </c>
      <c r="BT47" s="230">
        <f t="shared" si="336"/>
        <v>1.2465854491547446E-4</v>
      </c>
      <c r="BU47" s="230">
        <f t="shared" si="336"/>
        <v>1.2465854491547446E-4</v>
      </c>
      <c r="BV47" s="230">
        <f t="shared" si="336"/>
        <v>1.2465854491547446E-4</v>
      </c>
      <c r="BW47" s="230">
        <f t="shared" si="336"/>
        <v>1.2465854491547446E-4</v>
      </c>
      <c r="BX47" s="230">
        <f t="shared" si="336"/>
        <v>1.2465854491547446E-4</v>
      </c>
      <c r="BY47" s="230">
        <f t="shared" si="336"/>
        <v>1.2474523967584671E-4</v>
      </c>
      <c r="BZ47" s="230">
        <f t="shared" si="336"/>
        <v>1.2477000960738166E-4</v>
      </c>
      <c r="CA47" s="230">
        <f t="shared" si="336"/>
        <v>1.2478239457314912E-4</v>
      </c>
      <c r="CB47" s="230">
        <f t="shared" si="336"/>
        <v>1.2479477953891658E-4</v>
      </c>
      <c r="CC47" s="230">
        <f t="shared" si="336"/>
        <v>1.2479477953891658E-4</v>
      </c>
      <c r="CD47" s="230">
        <f t="shared" si="336"/>
        <v>1.2479477953891658E-4</v>
      </c>
      <c r="CE47" s="230">
        <f t="shared" si="336"/>
        <v>1.2486908933352135E-4</v>
      </c>
      <c r="CF47" s="230">
        <f t="shared" si="336"/>
        <v>1.2486908933352135E-4</v>
      </c>
      <c r="CG47" s="230">
        <f t="shared" si="336"/>
        <v>1.2485670436775391E-4</v>
      </c>
      <c r="CH47" s="230">
        <f t="shared" si="336"/>
        <v>1.2480716450468404E-4</v>
      </c>
      <c r="CI47" s="230">
        <f t="shared" si="336"/>
        <v>1.2455946518933475E-4</v>
      </c>
      <c r="CJ47" s="230">
        <f t="shared" si="336"/>
        <v>1.2455946518933475E-4</v>
      </c>
      <c r="CK47" s="230">
        <f t="shared" si="336"/>
        <v>1.2455946518933475E-4</v>
      </c>
      <c r="CL47" s="230">
        <f t="shared" si="336"/>
        <v>1.2381262612095624E-4</v>
      </c>
      <c r="CM47" s="230">
        <f t="shared" si="336"/>
        <v>1.2356628950552633E-4</v>
      </c>
      <c r="CN47" s="230">
        <f t="shared" si="336"/>
        <v>1.2484723990576201E-4</v>
      </c>
      <c r="CO47" s="230">
        <f>+CO37/CO46</f>
        <v>1.2484723990576201E-4</v>
      </c>
      <c r="CP47" s="230">
        <f t="shared" si="336"/>
        <v>1.2484723990576201E-4</v>
      </c>
      <c r="CQ47" s="230">
        <f>+CQ37/CQ46</f>
        <v>1.2484723990576201E-4</v>
      </c>
      <c r="CR47" s="230">
        <f t="shared" si="336"/>
        <v>1.2484723990576201E-4</v>
      </c>
      <c r="CS47" s="230">
        <f t="shared" si="336"/>
        <v>1.2484723990576201E-4</v>
      </c>
      <c r="CT47" s="230">
        <f t="shared" si="336"/>
        <v>1.2484723990576201E-4</v>
      </c>
      <c r="CU47" s="230">
        <f t="shared" si="336"/>
        <v>1.2484723990576201E-4</v>
      </c>
      <c r="CV47" s="230">
        <f t="shared" si="336"/>
        <v>1.2484723990576201E-4</v>
      </c>
      <c r="CW47" s="230">
        <f t="shared" si="336"/>
        <v>1.2484723990576201E-4</v>
      </c>
      <c r="CX47" s="230">
        <f t="shared" si="336"/>
        <v>1.2484723990576201E-4</v>
      </c>
      <c r="CY47" s="230">
        <f t="shared" si="336"/>
        <v>1.2484723990576201E-4</v>
      </c>
      <c r="CZ47" s="230">
        <f t="shared" si="336"/>
        <v>1.2484723990576201E-4</v>
      </c>
      <c r="DA47" s="230">
        <f t="shared" si="336"/>
        <v>1.2484723990576201E-4</v>
      </c>
      <c r="DB47" s="230">
        <f t="shared" si="336"/>
        <v>1.2484723990576201E-4</v>
      </c>
      <c r="DC47" s="230">
        <f t="shared" si="336"/>
        <v>1.2484723990576201E-4</v>
      </c>
      <c r="DD47" s="230">
        <f t="shared" si="336"/>
        <v>1.2484723990576201E-4</v>
      </c>
      <c r="DE47" s="230">
        <f t="shared" si="336"/>
        <v>1.2484723990576201E-4</v>
      </c>
      <c r="DF47" s="230">
        <f t="shared" si="336"/>
        <v>1.2484723990576201E-4</v>
      </c>
      <c r="DG47" s="230">
        <f t="shared" si="336"/>
        <v>1.2484723990576201E-4</v>
      </c>
      <c r="DH47" s="230">
        <f>+DH37/DH46</f>
        <v>1.2484723990576201E-4</v>
      </c>
      <c r="DI47" s="230">
        <f t="shared" si="336"/>
        <v>1.2359092316706932E-4</v>
      </c>
      <c r="DJ47" s="230">
        <f t="shared" si="336"/>
        <v>1.235539726747548E-4</v>
      </c>
      <c r="DK47" s="230">
        <f t="shared" si="336"/>
        <v>1.2360323999784079E-4</v>
      </c>
      <c r="DL47" s="230">
        <f t="shared" si="336"/>
        <v>1.2360323999784079E-4</v>
      </c>
      <c r="DM47" s="230">
        <f>+DM37/DM46</f>
        <v>1.2360323999784079E-4</v>
      </c>
      <c r="DN47" s="230">
        <f>+DN37/DN46</f>
        <v>1.2365250732092678E-4</v>
      </c>
      <c r="DO47" s="230">
        <f t="shared" si="336"/>
        <v>1.2371409147478426E-4</v>
      </c>
      <c r="DP47" s="230">
        <f t="shared" si="336"/>
        <v>7.7183493946148575E-3</v>
      </c>
      <c r="DQ47" s="230">
        <f t="shared" si="336"/>
        <v>7.7340785144498613E-3</v>
      </c>
      <c r="DR47" s="230">
        <f t="shared" si="336"/>
        <v>7.6940788903153649E-3</v>
      </c>
      <c r="DS47" s="230">
        <f t="shared" si="336"/>
        <v>7.6940788903153649E-3</v>
      </c>
      <c r="DT47" s="230">
        <f t="shared" si="336"/>
        <v>7.6940788903153649E-3</v>
      </c>
      <c r="DU47" s="230">
        <f t="shared" si="336"/>
        <v>7.6940788903153649E-3</v>
      </c>
      <c r="DV47" s="230">
        <f t="shared" si="336"/>
        <v>7.6940788903153649E-3</v>
      </c>
      <c r="DW47" s="230">
        <f t="shared" si="336"/>
        <v>7.6940788903153649E-3</v>
      </c>
      <c r="DX47" s="230">
        <f t="shared" si="336"/>
        <v>0</v>
      </c>
      <c r="DY47" s="230">
        <f t="shared" si="336"/>
        <v>0</v>
      </c>
      <c r="DZ47" s="230">
        <f t="shared" si="336"/>
        <v>0</v>
      </c>
      <c r="EA47" s="230">
        <f t="shared" si="336"/>
        <v>0</v>
      </c>
      <c r="EB47" s="230">
        <f t="shared" si="336"/>
        <v>0</v>
      </c>
      <c r="EC47" s="230">
        <f t="shared" ref="EC47:GN47" si="337">+EC37/EC46</f>
        <v>0</v>
      </c>
      <c r="ED47" s="230">
        <f t="shared" si="337"/>
        <v>0</v>
      </c>
      <c r="EE47" s="230">
        <f t="shared" si="337"/>
        <v>0</v>
      </c>
      <c r="EF47" s="230">
        <f t="shared" si="337"/>
        <v>0</v>
      </c>
      <c r="EG47" s="230">
        <f t="shared" si="337"/>
        <v>0</v>
      </c>
      <c r="EH47" s="230">
        <f t="shared" si="337"/>
        <v>0</v>
      </c>
      <c r="EI47" s="230">
        <f t="shared" si="337"/>
        <v>0</v>
      </c>
      <c r="EJ47" s="230">
        <f t="shared" si="337"/>
        <v>0</v>
      </c>
      <c r="EK47" s="230">
        <f t="shared" si="337"/>
        <v>0</v>
      </c>
      <c r="EL47" s="230">
        <f t="shared" si="337"/>
        <v>0</v>
      </c>
      <c r="EM47" s="230">
        <f t="shared" si="337"/>
        <v>0</v>
      </c>
      <c r="EN47" s="230">
        <f t="shared" si="337"/>
        <v>0</v>
      </c>
      <c r="EO47" s="230">
        <f t="shared" si="337"/>
        <v>0</v>
      </c>
      <c r="EP47" s="230">
        <f t="shared" si="337"/>
        <v>0</v>
      </c>
      <c r="EQ47" s="230">
        <f t="shared" si="337"/>
        <v>0</v>
      </c>
      <c r="ER47" s="230">
        <f t="shared" si="337"/>
        <v>0</v>
      </c>
      <c r="ES47" s="230">
        <f t="shared" si="337"/>
        <v>0</v>
      </c>
      <c r="ET47" s="230">
        <f t="shared" si="337"/>
        <v>0</v>
      </c>
      <c r="EU47" s="230">
        <f t="shared" si="337"/>
        <v>0</v>
      </c>
      <c r="EV47" s="230">
        <f t="shared" si="337"/>
        <v>0</v>
      </c>
      <c r="EW47" s="230">
        <f t="shared" si="337"/>
        <v>0</v>
      </c>
      <c r="EX47" s="230">
        <f t="shared" si="337"/>
        <v>0</v>
      </c>
      <c r="EY47" s="230">
        <f t="shared" si="337"/>
        <v>0</v>
      </c>
      <c r="EZ47" s="230">
        <f t="shared" si="337"/>
        <v>0</v>
      </c>
      <c r="FA47" s="230">
        <f t="shared" si="337"/>
        <v>0</v>
      </c>
      <c r="FB47" s="230">
        <f t="shared" si="337"/>
        <v>0</v>
      </c>
      <c r="FC47" s="230">
        <f t="shared" si="337"/>
        <v>0</v>
      </c>
      <c r="FD47" s="230">
        <f t="shared" si="337"/>
        <v>0</v>
      </c>
      <c r="FE47" s="230">
        <f t="shared" si="337"/>
        <v>0</v>
      </c>
      <c r="FF47" s="230">
        <f t="shared" si="337"/>
        <v>0</v>
      </c>
      <c r="FG47" s="230">
        <f t="shared" si="337"/>
        <v>0</v>
      </c>
      <c r="FH47" s="230">
        <f t="shared" si="337"/>
        <v>0</v>
      </c>
      <c r="FI47" s="230">
        <f t="shared" si="337"/>
        <v>0</v>
      </c>
      <c r="FJ47" s="230">
        <f t="shared" si="337"/>
        <v>0</v>
      </c>
      <c r="FK47" s="230">
        <f t="shared" si="337"/>
        <v>0</v>
      </c>
      <c r="FL47" s="230">
        <f t="shared" si="337"/>
        <v>0</v>
      </c>
      <c r="FM47" s="230">
        <f t="shared" si="337"/>
        <v>0</v>
      </c>
      <c r="FN47" s="230">
        <f t="shared" si="337"/>
        <v>0</v>
      </c>
      <c r="FO47" s="230">
        <f t="shared" si="337"/>
        <v>0</v>
      </c>
      <c r="FP47" s="230">
        <f t="shared" si="337"/>
        <v>0</v>
      </c>
      <c r="FQ47" s="230">
        <f t="shared" si="337"/>
        <v>0</v>
      </c>
      <c r="FR47" s="230">
        <f t="shared" si="337"/>
        <v>0</v>
      </c>
      <c r="FS47" s="230">
        <f t="shared" si="337"/>
        <v>0</v>
      </c>
      <c r="FT47" s="230">
        <f t="shared" si="337"/>
        <v>0</v>
      </c>
      <c r="FU47" s="230">
        <f t="shared" si="337"/>
        <v>0</v>
      </c>
      <c r="FV47" s="230">
        <f t="shared" si="337"/>
        <v>0</v>
      </c>
      <c r="FW47" s="230">
        <f t="shared" si="337"/>
        <v>0</v>
      </c>
      <c r="FX47" s="230">
        <f t="shared" si="337"/>
        <v>0</v>
      </c>
      <c r="FY47" s="230">
        <f t="shared" si="337"/>
        <v>0</v>
      </c>
      <c r="FZ47" s="230">
        <f t="shared" si="337"/>
        <v>0</v>
      </c>
      <c r="GA47" s="230">
        <f t="shared" si="337"/>
        <v>0</v>
      </c>
      <c r="GB47" s="230">
        <f t="shared" si="337"/>
        <v>0</v>
      </c>
      <c r="GC47" s="230">
        <f t="shared" si="337"/>
        <v>0</v>
      </c>
      <c r="GD47" s="230">
        <f t="shared" si="337"/>
        <v>0</v>
      </c>
      <c r="GE47" s="230">
        <f t="shared" si="337"/>
        <v>0</v>
      </c>
      <c r="GF47" s="230">
        <f t="shared" si="337"/>
        <v>0</v>
      </c>
      <c r="GG47" s="230">
        <f t="shared" si="337"/>
        <v>0</v>
      </c>
      <c r="GH47" s="230">
        <f t="shared" si="337"/>
        <v>0</v>
      </c>
      <c r="GI47" s="230">
        <f t="shared" si="337"/>
        <v>0</v>
      </c>
      <c r="GJ47" s="230">
        <f t="shared" si="337"/>
        <v>0</v>
      </c>
      <c r="GK47" s="230">
        <f t="shared" si="337"/>
        <v>0</v>
      </c>
      <c r="GL47" s="230">
        <f t="shared" si="337"/>
        <v>0</v>
      </c>
      <c r="GM47" s="230">
        <f t="shared" si="337"/>
        <v>0</v>
      </c>
      <c r="GN47" s="230">
        <f t="shared" si="337"/>
        <v>0</v>
      </c>
      <c r="GO47" s="230">
        <f t="shared" ref="GO47:IZ47" si="338">+GO37/GO46</f>
        <v>0</v>
      </c>
      <c r="GP47" s="230">
        <f t="shared" si="338"/>
        <v>0</v>
      </c>
      <c r="GQ47" s="230">
        <f t="shared" si="338"/>
        <v>0</v>
      </c>
      <c r="GR47" s="230">
        <f t="shared" si="338"/>
        <v>0</v>
      </c>
      <c r="GS47" s="230">
        <f t="shared" si="338"/>
        <v>0</v>
      </c>
      <c r="GT47" s="230">
        <f t="shared" si="338"/>
        <v>0</v>
      </c>
      <c r="GU47" s="230">
        <f t="shared" si="338"/>
        <v>0</v>
      </c>
      <c r="GV47" s="230">
        <f t="shared" si="338"/>
        <v>0</v>
      </c>
      <c r="GW47" s="230">
        <f t="shared" si="338"/>
        <v>0</v>
      </c>
      <c r="GX47" s="230">
        <f t="shared" si="338"/>
        <v>0</v>
      </c>
      <c r="GY47" s="230">
        <f t="shared" si="338"/>
        <v>0</v>
      </c>
      <c r="GZ47" s="230">
        <f t="shared" si="338"/>
        <v>0</v>
      </c>
      <c r="HA47" s="230">
        <f t="shared" si="338"/>
        <v>0.29782885927998687</v>
      </c>
      <c r="HB47" s="230">
        <f t="shared" si="338"/>
        <v>0</v>
      </c>
      <c r="HC47" s="230">
        <f t="shared" si="338"/>
        <v>0</v>
      </c>
      <c r="HD47" s="230">
        <f t="shared" si="338"/>
        <v>0</v>
      </c>
      <c r="HE47" s="230">
        <f t="shared" si="338"/>
        <v>0</v>
      </c>
      <c r="HF47" s="230">
        <f t="shared" si="338"/>
        <v>0</v>
      </c>
      <c r="HG47" s="230">
        <f t="shared" si="338"/>
        <v>0</v>
      </c>
      <c r="HH47" s="230">
        <f t="shared" si="338"/>
        <v>0</v>
      </c>
      <c r="HI47" s="230">
        <f t="shared" si="338"/>
        <v>0</v>
      </c>
      <c r="HJ47" s="230">
        <f t="shared" si="338"/>
        <v>0</v>
      </c>
      <c r="HK47" s="230">
        <f t="shared" si="338"/>
        <v>0</v>
      </c>
      <c r="HL47" s="230">
        <f t="shared" si="338"/>
        <v>0</v>
      </c>
      <c r="HM47" s="230">
        <f t="shared" si="338"/>
        <v>0</v>
      </c>
      <c r="HN47" s="230">
        <f t="shared" si="338"/>
        <v>0</v>
      </c>
      <c r="HO47" s="230">
        <f t="shared" si="338"/>
        <v>0</v>
      </c>
      <c r="HP47" s="230">
        <f t="shared" si="338"/>
        <v>0</v>
      </c>
      <c r="HQ47" s="230">
        <f t="shared" si="338"/>
        <v>0</v>
      </c>
      <c r="HR47" s="230">
        <f t="shared" si="338"/>
        <v>0</v>
      </c>
      <c r="HS47" s="230">
        <f t="shared" si="338"/>
        <v>0</v>
      </c>
      <c r="HT47" s="230">
        <f t="shared" si="338"/>
        <v>0</v>
      </c>
      <c r="HU47" s="230">
        <f t="shared" si="338"/>
        <v>0</v>
      </c>
      <c r="HV47" s="230">
        <f t="shared" si="338"/>
        <v>0</v>
      </c>
      <c r="HW47" s="230">
        <f t="shared" si="338"/>
        <v>0</v>
      </c>
      <c r="HX47" s="230">
        <f t="shared" si="338"/>
        <v>0</v>
      </c>
      <c r="HY47" s="230">
        <f t="shared" si="338"/>
        <v>0</v>
      </c>
      <c r="HZ47" s="230">
        <f t="shared" si="338"/>
        <v>0</v>
      </c>
      <c r="IA47" s="230">
        <f t="shared" si="338"/>
        <v>0</v>
      </c>
      <c r="IB47" s="230">
        <f t="shared" si="338"/>
        <v>0</v>
      </c>
      <c r="IC47" s="230">
        <f t="shared" si="338"/>
        <v>0</v>
      </c>
      <c r="ID47" s="230">
        <f t="shared" si="338"/>
        <v>0</v>
      </c>
      <c r="IE47" s="230">
        <f t="shared" si="338"/>
        <v>0</v>
      </c>
      <c r="IF47" s="230">
        <f t="shared" si="338"/>
        <v>0</v>
      </c>
      <c r="IG47" s="230">
        <f t="shared" si="338"/>
        <v>0</v>
      </c>
      <c r="IH47" s="230">
        <f t="shared" si="338"/>
        <v>0</v>
      </c>
      <c r="II47" s="230">
        <f t="shared" si="338"/>
        <v>0</v>
      </c>
      <c r="IJ47" s="230">
        <f t="shared" si="338"/>
        <v>0</v>
      </c>
      <c r="IK47" s="230">
        <f t="shared" si="338"/>
        <v>0</v>
      </c>
      <c r="IL47" s="230">
        <f t="shared" si="338"/>
        <v>0</v>
      </c>
      <c r="IM47" s="230">
        <f t="shared" si="338"/>
        <v>0</v>
      </c>
      <c r="IN47" s="230">
        <f t="shared" si="338"/>
        <v>0</v>
      </c>
      <c r="IO47" s="230">
        <f t="shared" si="338"/>
        <v>0</v>
      </c>
      <c r="IP47" s="230">
        <f t="shared" si="338"/>
        <v>0</v>
      </c>
      <c r="IQ47" s="230">
        <f t="shared" si="338"/>
        <v>0</v>
      </c>
      <c r="IR47" s="230">
        <f t="shared" si="338"/>
        <v>0</v>
      </c>
      <c r="IS47" s="230">
        <f t="shared" si="338"/>
        <v>0</v>
      </c>
      <c r="IT47" s="230">
        <f t="shared" si="338"/>
        <v>0</v>
      </c>
      <c r="IU47" s="230">
        <f t="shared" si="338"/>
        <v>0</v>
      </c>
      <c r="IV47" s="230">
        <f t="shared" si="338"/>
        <v>0</v>
      </c>
      <c r="IW47" s="230">
        <f t="shared" si="338"/>
        <v>0</v>
      </c>
      <c r="IX47" s="230">
        <f t="shared" si="338"/>
        <v>0</v>
      </c>
      <c r="IY47" s="230">
        <f t="shared" si="338"/>
        <v>0</v>
      </c>
      <c r="IZ47" s="230">
        <f t="shared" si="338"/>
        <v>0</v>
      </c>
      <c r="JA47" s="230">
        <f t="shared" ref="JA47:LL47" si="339">+JA37/JA46</f>
        <v>0</v>
      </c>
      <c r="JB47" s="230">
        <f t="shared" si="339"/>
        <v>0</v>
      </c>
      <c r="JC47" s="230">
        <f t="shared" si="339"/>
        <v>0</v>
      </c>
      <c r="JD47" s="230">
        <f t="shared" si="339"/>
        <v>0</v>
      </c>
      <c r="JE47" s="230">
        <f t="shared" si="339"/>
        <v>0</v>
      </c>
      <c r="JF47" s="230">
        <f t="shared" si="339"/>
        <v>0</v>
      </c>
      <c r="JG47" s="230">
        <f t="shared" si="339"/>
        <v>0</v>
      </c>
      <c r="JH47" s="230">
        <f t="shared" si="339"/>
        <v>0</v>
      </c>
      <c r="JI47" s="230">
        <f t="shared" si="339"/>
        <v>0</v>
      </c>
      <c r="JJ47" s="230">
        <f t="shared" si="339"/>
        <v>0</v>
      </c>
      <c r="JK47" s="230">
        <f t="shared" si="339"/>
        <v>0</v>
      </c>
      <c r="JL47" s="230">
        <f t="shared" si="339"/>
        <v>0</v>
      </c>
      <c r="JM47" s="230">
        <f t="shared" si="339"/>
        <v>0</v>
      </c>
      <c r="JN47" s="230">
        <f t="shared" si="339"/>
        <v>0</v>
      </c>
      <c r="JO47" s="230">
        <f t="shared" si="339"/>
        <v>0</v>
      </c>
      <c r="JP47" s="230">
        <f t="shared" si="339"/>
        <v>0</v>
      </c>
      <c r="JQ47" s="230">
        <f t="shared" si="339"/>
        <v>0</v>
      </c>
      <c r="JR47" s="230">
        <f t="shared" si="339"/>
        <v>0</v>
      </c>
      <c r="JS47" s="230">
        <f t="shared" si="339"/>
        <v>0</v>
      </c>
      <c r="JT47" s="230">
        <f t="shared" si="339"/>
        <v>0</v>
      </c>
      <c r="JU47" s="230">
        <f t="shared" si="339"/>
        <v>0</v>
      </c>
      <c r="JV47" s="230">
        <f t="shared" si="339"/>
        <v>0</v>
      </c>
      <c r="JW47" s="230">
        <f t="shared" si="339"/>
        <v>0</v>
      </c>
      <c r="JX47" s="230">
        <f t="shared" si="339"/>
        <v>0</v>
      </c>
      <c r="JY47" s="230">
        <f t="shared" si="339"/>
        <v>0</v>
      </c>
      <c r="JZ47" s="230">
        <f t="shared" si="339"/>
        <v>0</v>
      </c>
      <c r="KA47" s="230">
        <f t="shared" si="339"/>
        <v>0</v>
      </c>
      <c r="KB47" s="230">
        <f t="shared" si="339"/>
        <v>0</v>
      </c>
      <c r="KC47" s="230">
        <f t="shared" si="339"/>
        <v>0</v>
      </c>
      <c r="KD47" s="230">
        <f t="shared" si="339"/>
        <v>0</v>
      </c>
      <c r="KE47" s="230">
        <f t="shared" si="339"/>
        <v>0</v>
      </c>
      <c r="KF47" s="230">
        <f t="shared" si="339"/>
        <v>0</v>
      </c>
      <c r="KG47" s="230">
        <f t="shared" si="339"/>
        <v>0</v>
      </c>
      <c r="KH47" s="230">
        <f t="shared" si="339"/>
        <v>0</v>
      </c>
      <c r="KI47" s="230">
        <f t="shared" si="339"/>
        <v>0</v>
      </c>
      <c r="KJ47" s="230">
        <f t="shared" si="339"/>
        <v>0</v>
      </c>
      <c r="KK47" s="230">
        <f t="shared" si="339"/>
        <v>0</v>
      </c>
      <c r="KL47" s="230">
        <f t="shared" si="339"/>
        <v>0</v>
      </c>
      <c r="KM47" s="230">
        <f t="shared" si="339"/>
        <v>0</v>
      </c>
      <c r="KN47" s="230">
        <f t="shared" si="339"/>
        <v>0</v>
      </c>
      <c r="KO47" s="230">
        <f t="shared" si="339"/>
        <v>0</v>
      </c>
      <c r="KP47" s="230">
        <f t="shared" si="339"/>
        <v>0</v>
      </c>
      <c r="KQ47" s="230">
        <f t="shared" si="339"/>
        <v>0</v>
      </c>
      <c r="KR47" s="230">
        <f t="shared" si="339"/>
        <v>0</v>
      </c>
      <c r="KS47" s="230">
        <f t="shared" si="339"/>
        <v>0</v>
      </c>
      <c r="KT47" s="230">
        <f t="shared" si="339"/>
        <v>0</v>
      </c>
      <c r="KU47" s="230">
        <f t="shared" si="339"/>
        <v>0</v>
      </c>
      <c r="KV47" s="230">
        <f t="shared" si="339"/>
        <v>0</v>
      </c>
      <c r="KW47" s="230">
        <f t="shared" si="339"/>
        <v>0</v>
      </c>
      <c r="KX47" s="230">
        <f t="shared" si="339"/>
        <v>0</v>
      </c>
      <c r="KY47" s="230">
        <f t="shared" si="339"/>
        <v>0</v>
      </c>
      <c r="KZ47" s="230">
        <f t="shared" si="339"/>
        <v>0</v>
      </c>
      <c r="LA47" s="230">
        <f t="shared" si="339"/>
        <v>0</v>
      </c>
      <c r="LB47" s="230">
        <f t="shared" si="339"/>
        <v>0</v>
      </c>
      <c r="LC47" s="230">
        <f t="shared" si="339"/>
        <v>0</v>
      </c>
      <c r="LD47" s="230">
        <f t="shared" si="339"/>
        <v>0</v>
      </c>
      <c r="LE47" s="230">
        <f t="shared" si="339"/>
        <v>0</v>
      </c>
      <c r="LF47" s="230">
        <f t="shared" si="339"/>
        <v>0</v>
      </c>
      <c r="LG47" s="230">
        <f t="shared" si="339"/>
        <v>0</v>
      </c>
      <c r="LH47" s="230">
        <f t="shared" si="339"/>
        <v>0</v>
      </c>
      <c r="LI47" s="230">
        <f t="shared" si="339"/>
        <v>0</v>
      </c>
      <c r="LJ47" s="230">
        <f t="shared" si="339"/>
        <v>0</v>
      </c>
      <c r="LK47" s="230">
        <f t="shared" si="339"/>
        <v>0</v>
      </c>
      <c r="LL47" s="230">
        <f t="shared" si="339"/>
        <v>0</v>
      </c>
      <c r="LM47" s="230">
        <f t="shared" ref="LM47:NE47" si="340">+LM37/LM46</f>
        <v>0</v>
      </c>
      <c r="LN47" s="230">
        <f t="shared" si="340"/>
        <v>0</v>
      </c>
      <c r="LO47" s="230">
        <f t="shared" si="340"/>
        <v>0</v>
      </c>
      <c r="LP47" s="230">
        <f t="shared" si="340"/>
        <v>0</v>
      </c>
      <c r="LQ47" s="230">
        <f t="shared" si="340"/>
        <v>0</v>
      </c>
      <c r="LR47" s="230">
        <f t="shared" si="340"/>
        <v>0</v>
      </c>
      <c r="LS47" s="230">
        <f t="shared" si="340"/>
        <v>0</v>
      </c>
      <c r="LT47" s="230">
        <f t="shared" si="340"/>
        <v>0</v>
      </c>
      <c r="LU47" s="230">
        <f t="shared" si="340"/>
        <v>0</v>
      </c>
      <c r="LV47" s="230">
        <f t="shared" si="340"/>
        <v>0</v>
      </c>
      <c r="LW47" s="230">
        <f t="shared" si="340"/>
        <v>0</v>
      </c>
      <c r="LX47" s="230">
        <f t="shared" si="340"/>
        <v>0</v>
      </c>
      <c r="LY47" s="230">
        <f t="shared" si="340"/>
        <v>0</v>
      </c>
      <c r="LZ47" s="230">
        <f t="shared" si="340"/>
        <v>0</v>
      </c>
      <c r="MA47" s="230">
        <f t="shared" si="340"/>
        <v>0</v>
      </c>
      <c r="MB47" s="230">
        <f t="shared" si="340"/>
        <v>0</v>
      </c>
      <c r="MC47" s="230">
        <f t="shared" si="340"/>
        <v>0</v>
      </c>
      <c r="MD47" s="230">
        <f t="shared" si="340"/>
        <v>0</v>
      </c>
      <c r="ME47" s="230">
        <f t="shared" si="340"/>
        <v>0</v>
      </c>
      <c r="MF47" s="230">
        <f t="shared" si="340"/>
        <v>0</v>
      </c>
      <c r="MG47" s="230">
        <f t="shared" si="340"/>
        <v>0</v>
      </c>
      <c r="MH47" s="230">
        <f t="shared" si="340"/>
        <v>0</v>
      </c>
      <c r="MI47" s="230">
        <f t="shared" si="340"/>
        <v>0</v>
      </c>
      <c r="MJ47" s="230">
        <f t="shared" si="340"/>
        <v>0</v>
      </c>
      <c r="MK47" s="230">
        <f t="shared" si="340"/>
        <v>0</v>
      </c>
      <c r="ML47" s="230">
        <f t="shared" si="340"/>
        <v>0</v>
      </c>
      <c r="MM47" s="230">
        <f t="shared" si="340"/>
        <v>0</v>
      </c>
      <c r="MN47" s="230">
        <f t="shared" si="340"/>
        <v>0</v>
      </c>
      <c r="MO47" s="230">
        <f t="shared" si="340"/>
        <v>0</v>
      </c>
      <c r="MP47" s="230">
        <f t="shared" si="340"/>
        <v>0</v>
      </c>
      <c r="MQ47" s="230">
        <f t="shared" si="340"/>
        <v>0</v>
      </c>
      <c r="MR47" s="230">
        <f t="shared" si="340"/>
        <v>0</v>
      </c>
      <c r="MS47" s="230">
        <f t="shared" si="340"/>
        <v>0</v>
      </c>
      <c r="MT47" s="230">
        <f t="shared" si="340"/>
        <v>0</v>
      </c>
      <c r="MU47" s="230">
        <f t="shared" si="340"/>
        <v>0</v>
      </c>
      <c r="MV47" s="230">
        <f t="shared" si="340"/>
        <v>0</v>
      </c>
      <c r="MW47" s="230">
        <f t="shared" si="340"/>
        <v>0</v>
      </c>
      <c r="MX47" s="230">
        <f t="shared" si="340"/>
        <v>0</v>
      </c>
      <c r="MY47" s="230">
        <f t="shared" si="340"/>
        <v>0</v>
      </c>
      <c r="MZ47" s="230">
        <f t="shared" si="340"/>
        <v>0</v>
      </c>
      <c r="NA47" s="230">
        <f t="shared" si="340"/>
        <v>0</v>
      </c>
      <c r="NB47" s="230">
        <f t="shared" si="340"/>
        <v>0</v>
      </c>
      <c r="NC47" s="230">
        <f t="shared" si="340"/>
        <v>0</v>
      </c>
      <c r="ND47" s="230">
        <f t="shared" si="340"/>
        <v>0</v>
      </c>
      <c r="NE47" s="230">
        <f t="shared" si="340"/>
        <v>0</v>
      </c>
      <c r="NF47" s="230">
        <f>+NF37/NF46</f>
        <v>0</v>
      </c>
    </row>
    <row r="48" spans="1:370">
      <c r="A48" s="216"/>
      <c r="B48" s="216"/>
      <c r="C48" s="216" t="s">
        <v>482</v>
      </c>
      <c r="D48" s="216"/>
      <c r="E48" s="234"/>
      <c r="F48" s="230"/>
      <c r="G48" s="230"/>
      <c r="H48" s="230"/>
      <c r="I48" s="230"/>
      <c r="J48" s="230"/>
      <c r="K48" s="230"/>
      <c r="L48" s="230"/>
      <c r="M48" s="230"/>
      <c r="N48" s="230"/>
      <c r="O48" s="230"/>
      <c r="P48" s="230"/>
      <c r="Q48" s="230"/>
      <c r="R48" s="230"/>
      <c r="S48" s="230"/>
      <c r="T48" s="230"/>
      <c r="U48" s="230"/>
      <c r="V48" s="230"/>
      <c r="W48" s="230"/>
      <c r="X48" s="230"/>
      <c r="Y48" s="230"/>
      <c r="Z48" s="230"/>
      <c r="AA48" s="230"/>
      <c r="AB48" s="230"/>
      <c r="AC48" s="230"/>
      <c r="AD48" s="230"/>
      <c r="AE48" s="230"/>
      <c r="AF48" s="230"/>
      <c r="AG48" s="230"/>
      <c r="AH48" s="230"/>
      <c r="AI48" s="230"/>
      <c r="AJ48" s="230"/>
      <c r="AK48" s="230"/>
      <c r="AL48" s="230"/>
      <c r="AM48" s="230"/>
      <c r="AN48" s="230"/>
      <c r="AO48" s="230"/>
      <c r="AP48" s="230"/>
      <c r="AQ48" s="230"/>
      <c r="AR48" s="230"/>
      <c r="AS48" s="230"/>
      <c r="AT48" s="230"/>
      <c r="AU48" s="230"/>
      <c r="AV48" s="230"/>
      <c r="AW48" s="230"/>
      <c r="AX48" s="230"/>
      <c r="AY48" s="230"/>
      <c r="AZ48" s="230"/>
      <c r="BA48" s="230"/>
      <c r="BB48" s="230"/>
      <c r="BC48" s="230"/>
      <c r="BD48" s="230"/>
      <c r="BE48" s="230"/>
      <c r="BF48" s="230"/>
      <c r="BG48" s="230"/>
      <c r="BH48" s="230"/>
      <c r="BI48" s="230"/>
      <c r="BJ48" s="230"/>
      <c r="BK48" s="230"/>
      <c r="BL48" s="230"/>
      <c r="BM48" s="230"/>
      <c r="BN48" s="230"/>
      <c r="BO48" s="230"/>
      <c r="BP48" s="230"/>
      <c r="BQ48" s="230"/>
      <c r="BR48" s="230"/>
      <c r="BS48" s="230"/>
      <c r="BT48" s="230"/>
      <c r="BU48" s="230"/>
      <c r="BV48" s="230"/>
      <c r="BW48" s="230"/>
      <c r="BX48" s="230"/>
      <c r="BY48" s="230"/>
      <c r="BZ48" s="230"/>
      <c r="CA48" s="230"/>
      <c r="CB48" s="230"/>
      <c r="CC48" s="230"/>
      <c r="CD48" s="230"/>
      <c r="CE48" s="230"/>
      <c r="CF48" s="230"/>
      <c r="CG48" s="230"/>
      <c r="CH48" s="230"/>
      <c r="CI48" s="230"/>
      <c r="CJ48" s="230"/>
      <c r="CK48" s="230"/>
      <c r="CL48" s="230"/>
      <c r="CM48" s="230"/>
      <c r="CN48" s="230"/>
      <c r="CO48" s="230"/>
      <c r="CP48" s="230"/>
      <c r="CQ48" s="230"/>
      <c r="CR48" s="230"/>
      <c r="CS48" s="230">
        <f>+CS38/CS46</f>
        <v>0</v>
      </c>
      <c r="CT48" s="230">
        <f t="shared" ref="CT48:FE48" si="341">+CT38/CT46</f>
        <v>0</v>
      </c>
      <c r="CU48" s="230">
        <f t="shared" si="341"/>
        <v>0</v>
      </c>
      <c r="CV48" s="230">
        <f t="shared" si="341"/>
        <v>0</v>
      </c>
      <c r="CW48" s="230">
        <f t="shared" si="341"/>
        <v>0</v>
      </c>
      <c r="CX48" s="230">
        <f t="shared" si="341"/>
        <v>0</v>
      </c>
      <c r="CY48" s="230">
        <f t="shared" si="341"/>
        <v>0</v>
      </c>
      <c r="CZ48" s="230">
        <f t="shared" si="341"/>
        <v>0</v>
      </c>
      <c r="DA48" s="230">
        <f t="shared" si="341"/>
        <v>0</v>
      </c>
      <c r="DB48" s="230">
        <f t="shared" si="341"/>
        <v>0</v>
      </c>
      <c r="DC48" s="230">
        <f t="shared" si="341"/>
        <v>0</v>
      </c>
      <c r="DD48" s="230">
        <f t="shared" si="341"/>
        <v>0</v>
      </c>
      <c r="DE48" s="230">
        <f t="shared" si="341"/>
        <v>0</v>
      </c>
      <c r="DF48" s="230">
        <f t="shared" si="341"/>
        <v>0</v>
      </c>
      <c r="DG48" s="230">
        <f t="shared" si="341"/>
        <v>0</v>
      </c>
      <c r="DH48" s="230">
        <f>+DH38/DH46</f>
        <v>0</v>
      </c>
      <c r="DI48" s="230">
        <f t="shared" si="341"/>
        <v>0</v>
      </c>
      <c r="DJ48" s="230">
        <f t="shared" si="341"/>
        <v>0</v>
      </c>
      <c r="DK48" s="230">
        <f>+DK38/DK46</f>
        <v>0</v>
      </c>
      <c r="DL48" s="230">
        <f t="shared" si="341"/>
        <v>0</v>
      </c>
      <c r="DM48" s="230">
        <f>+DM38/DM46</f>
        <v>0</v>
      </c>
      <c r="DN48" s="230">
        <f>+DN38/DN46</f>
        <v>0</v>
      </c>
      <c r="DO48" s="230">
        <f t="shared" si="341"/>
        <v>0</v>
      </c>
      <c r="DP48" s="230">
        <f t="shared" si="341"/>
        <v>0</v>
      </c>
      <c r="DQ48" s="230">
        <f>+DQ38/DQ46</f>
        <v>0</v>
      </c>
      <c r="DR48" s="230">
        <f t="shared" si="341"/>
        <v>0</v>
      </c>
      <c r="DS48" s="230">
        <f t="shared" si="341"/>
        <v>0</v>
      </c>
      <c r="DT48" s="230">
        <f t="shared" si="341"/>
        <v>0</v>
      </c>
      <c r="DU48" s="230">
        <f t="shared" si="341"/>
        <v>0</v>
      </c>
      <c r="DV48" s="230">
        <f t="shared" si="341"/>
        <v>0</v>
      </c>
      <c r="DW48" s="230">
        <f t="shared" si="341"/>
        <v>0</v>
      </c>
      <c r="DX48" s="230">
        <f t="shared" si="341"/>
        <v>0</v>
      </c>
      <c r="DY48" s="230">
        <f t="shared" si="341"/>
        <v>0</v>
      </c>
      <c r="DZ48" s="230">
        <f t="shared" si="341"/>
        <v>0</v>
      </c>
      <c r="EA48" s="230">
        <f t="shared" si="341"/>
        <v>0</v>
      </c>
      <c r="EB48" s="230">
        <f t="shared" si="341"/>
        <v>0</v>
      </c>
      <c r="EC48" s="230">
        <f t="shared" si="341"/>
        <v>0</v>
      </c>
      <c r="ED48" s="230">
        <f t="shared" si="341"/>
        <v>0</v>
      </c>
      <c r="EE48" s="230">
        <f t="shared" si="341"/>
        <v>0</v>
      </c>
      <c r="EF48" s="230">
        <f t="shared" si="341"/>
        <v>0</v>
      </c>
      <c r="EG48" s="230">
        <f t="shared" si="341"/>
        <v>0</v>
      </c>
      <c r="EH48" s="230">
        <f t="shared" si="341"/>
        <v>0</v>
      </c>
      <c r="EI48" s="230">
        <f t="shared" si="341"/>
        <v>0</v>
      </c>
      <c r="EJ48" s="230">
        <f t="shared" si="341"/>
        <v>0</v>
      </c>
      <c r="EK48" s="230">
        <f t="shared" si="341"/>
        <v>0</v>
      </c>
      <c r="EL48" s="230">
        <f t="shared" si="341"/>
        <v>0</v>
      </c>
      <c r="EM48" s="230">
        <f t="shared" si="341"/>
        <v>0</v>
      </c>
      <c r="EN48" s="230">
        <f t="shared" si="341"/>
        <v>0</v>
      </c>
      <c r="EO48" s="230">
        <f t="shared" si="341"/>
        <v>0</v>
      </c>
      <c r="EP48" s="230">
        <f t="shared" si="341"/>
        <v>0</v>
      </c>
      <c r="EQ48" s="230">
        <f t="shared" si="341"/>
        <v>0</v>
      </c>
      <c r="ER48" s="230">
        <f t="shared" si="341"/>
        <v>0</v>
      </c>
      <c r="ES48" s="230">
        <f t="shared" si="341"/>
        <v>0</v>
      </c>
      <c r="ET48" s="230">
        <f t="shared" si="341"/>
        <v>0</v>
      </c>
      <c r="EU48" s="230">
        <f t="shared" si="341"/>
        <v>0</v>
      </c>
      <c r="EV48" s="230">
        <f t="shared" si="341"/>
        <v>0</v>
      </c>
      <c r="EW48" s="230">
        <f t="shared" si="341"/>
        <v>0</v>
      </c>
      <c r="EX48" s="230">
        <f t="shared" si="341"/>
        <v>0</v>
      </c>
      <c r="EY48" s="230">
        <f t="shared" si="341"/>
        <v>0</v>
      </c>
      <c r="EZ48" s="230">
        <f t="shared" si="341"/>
        <v>0</v>
      </c>
      <c r="FA48" s="230">
        <f t="shared" si="341"/>
        <v>0</v>
      </c>
      <c r="FB48" s="230">
        <f t="shared" si="341"/>
        <v>0</v>
      </c>
      <c r="FC48" s="230">
        <f t="shared" si="341"/>
        <v>0</v>
      </c>
      <c r="FD48" s="230">
        <f t="shared" si="341"/>
        <v>0</v>
      </c>
      <c r="FE48" s="230">
        <f t="shared" si="341"/>
        <v>0</v>
      </c>
      <c r="FF48" s="230">
        <f t="shared" ref="FF48:HQ48" si="342">+FF38/FF46</f>
        <v>0</v>
      </c>
      <c r="FG48" s="230">
        <f t="shared" si="342"/>
        <v>0</v>
      </c>
      <c r="FH48" s="230">
        <f t="shared" si="342"/>
        <v>0</v>
      </c>
      <c r="FI48" s="230">
        <f t="shared" si="342"/>
        <v>0</v>
      </c>
      <c r="FJ48" s="230">
        <f t="shared" si="342"/>
        <v>0</v>
      </c>
      <c r="FK48" s="230">
        <f t="shared" si="342"/>
        <v>0</v>
      </c>
      <c r="FL48" s="230">
        <f t="shared" si="342"/>
        <v>0</v>
      </c>
      <c r="FM48" s="230">
        <f t="shared" si="342"/>
        <v>0</v>
      </c>
      <c r="FN48" s="230">
        <f t="shared" si="342"/>
        <v>0</v>
      </c>
      <c r="FO48" s="230">
        <f t="shared" si="342"/>
        <v>0</v>
      </c>
      <c r="FP48" s="230">
        <f t="shared" si="342"/>
        <v>0</v>
      </c>
      <c r="FQ48" s="230">
        <f t="shared" si="342"/>
        <v>0</v>
      </c>
      <c r="FR48" s="230">
        <f t="shared" si="342"/>
        <v>0</v>
      </c>
      <c r="FS48" s="230">
        <f t="shared" si="342"/>
        <v>0</v>
      </c>
      <c r="FT48" s="230">
        <f t="shared" si="342"/>
        <v>0</v>
      </c>
      <c r="FU48" s="230">
        <f t="shared" si="342"/>
        <v>0</v>
      </c>
      <c r="FV48" s="230">
        <f t="shared" si="342"/>
        <v>0</v>
      </c>
      <c r="FW48" s="230">
        <f t="shared" si="342"/>
        <v>0</v>
      </c>
      <c r="FX48" s="230">
        <f t="shared" si="342"/>
        <v>0</v>
      </c>
      <c r="FY48" s="230">
        <f t="shared" si="342"/>
        <v>0</v>
      </c>
      <c r="FZ48" s="230">
        <f t="shared" si="342"/>
        <v>0</v>
      </c>
      <c r="GA48" s="230">
        <f t="shared" si="342"/>
        <v>0</v>
      </c>
      <c r="GB48" s="230">
        <f t="shared" si="342"/>
        <v>0</v>
      </c>
      <c r="GC48" s="230">
        <f t="shared" si="342"/>
        <v>0</v>
      </c>
      <c r="GD48" s="230">
        <f t="shared" si="342"/>
        <v>0</v>
      </c>
      <c r="GE48" s="230">
        <f t="shared" si="342"/>
        <v>0</v>
      </c>
      <c r="GF48" s="230">
        <f t="shared" si="342"/>
        <v>0</v>
      </c>
      <c r="GG48" s="230">
        <f t="shared" si="342"/>
        <v>0</v>
      </c>
      <c r="GH48" s="230">
        <f t="shared" si="342"/>
        <v>0</v>
      </c>
      <c r="GI48" s="230">
        <f t="shared" si="342"/>
        <v>0</v>
      </c>
      <c r="GJ48" s="230">
        <f t="shared" si="342"/>
        <v>0</v>
      </c>
      <c r="GK48" s="230">
        <f t="shared" si="342"/>
        <v>0</v>
      </c>
      <c r="GL48" s="230">
        <f t="shared" si="342"/>
        <v>0</v>
      </c>
      <c r="GM48" s="230">
        <f t="shared" si="342"/>
        <v>0</v>
      </c>
      <c r="GN48" s="230">
        <f t="shared" si="342"/>
        <v>0</v>
      </c>
      <c r="GO48" s="230">
        <f t="shared" si="342"/>
        <v>0</v>
      </c>
      <c r="GP48" s="230">
        <f t="shared" si="342"/>
        <v>0</v>
      </c>
      <c r="GQ48" s="230">
        <f t="shared" si="342"/>
        <v>0</v>
      </c>
      <c r="GR48" s="230">
        <f t="shared" si="342"/>
        <v>0</v>
      </c>
      <c r="GS48" s="230">
        <f t="shared" si="342"/>
        <v>0</v>
      </c>
      <c r="GT48" s="230">
        <f t="shared" si="342"/>
        <v>0</v>
      </c>
      <c r="GU48" s="230">
        <f t="shared" si="342"/>
        <v>0</v>
      </c>
      <c r="GV48" s="230">
        <f t="shared" si="342"/>
        <v>0</v>
      </c>
      <c r="GW48" s="230">
        <f t="shared" si="342"/>
        <v>0</v>
      </c>
      <c r="GX48" s="230">
        <f t="shared" si="342"/>
        <v>0</v>
      </c>
      <c r="GY48" s="230">
        <f t="shared" si="342"/>
        <v>0</v>
      </c>
      <c r="GZ48" s="230">
        <f t="shared" si="342"/>
        <v>0</v>
      </c>
      <c r="HA48" s="230">
        <f t="shared" si="342"/>
        <v>0</v>
      </c>
      <c r="HB48" s="230">
        <f t="shared" si="342"/>
        <v>0.29175170714747917</v>
      </c>
      <c r="HC48" s="230">
        <f t="shared" si="342"/>
        <v>0</v>
      </c>
      <c r="HD48" s="230">
        <f t="shared" si="342"/>
        <v>0</v>
      </c>
      <c r="HE48" s="230">
        <f t="shared" si="342"/>
        <v>0</v>
      </c>
      <c r="HF48" s="230">
        <f t="shared" si="342"/>
        <v>0</v>
      </c>
      <c r="HG48" s="230">
        <f t="shared" si="342"/>
        <v>0</v>
      </c>
      <c r="HH48" s="230">
        <f t="shared" si="342"/>
        <v>0</v>
      </c>
      <c r="HI48" s="230">
        <f t="shared" si="342"/>
        <v>0</v>
      </c>
      <c r="HJ48" s="230">
        <f t="shared" si="342"/>
        <v>0</v>
      </c>
      <c r="HK48" s="230">
        <f t="shared" si="342"/>
        <v>0</v>
      </c>
      <c r="HL48" s="230">
        <f t="shared" si="342"/>
        <v>0</v>
      </c>
      <c r="HM48" s="230">
        <f t="shared" si="342"/>
        <v>0</v>
      </c>
      <c r="HN48" s="230">
        <f t="shared" si="342"/>
        <v>0</v>
      </c>
      <c r="HO48" s="230">
        <f t="shared" si="342"/>
        <v>0</v>
      </c>
      <c r="HP48" s="230">
        <f t="shared" si="342"/>
        <v>0</v>
      </c>
      <c r="HQ48" s="230">
        <f t="shared" si="342"/>
        <v>0</v>
      </c>
      <c r="HR48" s="230">
        <f t="shared" ref="HR48:KC48" si="343">+HR38/HR46</f>
        <v>0</v>
      </c>
      <c r="HS48" s="230">
        <f t="shared" si="343"/>
        <v>0</v>
      </c>
      <c r="HT48" s="230">
        <f t="shared" si="343"/>
        <v>0</v>
      </c>
      <c r="HU48" s="230">
        <f t="shared" si="343"/>
        <v>0</v>
      </c>
      <c r="HV48" s="230">
        <f t="shared" si="343"/>
        <v>0</v>
      </c>
      <c r="HW48" s="230">
        <f t="shared" si="343"/>
        <v>0</v>
      </c>
      <c r="HX48" s="230">
        <f t="shared" si="343"/>
        <v>0</v>
      </c>
      <c r="HY48" s="230">
        <f t="shared" si="343"/>
        <v>0</v>
      </c>
      <c r="HZ48" s="230">
        <f t="shared" si="343"/>
        <v>0</v>
      </c>
      <c r="IA48" s="230">
        <f t="shared" si="343"/>
        <v>0</v>
      </c>
      <c r="IB48" s="230">
        <f t="shared" si="343"/>
        <v>0</v>
      </c>
      <c r="IC48" s="230">
        <f t="shared" si="343"/>
        <v>0</v>
      </c>
      <c r="ID48" s="230">
        <f t="shared" si="343"/>
        <v>0</v>
      </c>
      <c r="IE48" s="230">
        <f t="shared" si="343"/>
        <v>0</v>
      </c>
      <c r="IF48" s="230">
        <f t="shared" si="343"/>
        <v>0</v>
      </c>
      <c r="IG48" s="230">
        <f t="shared" si="343"/>
        <v>0</v>
      </c>
      <c r="IH48" s="230">
        <f t="shared" si="343"/>
        <v>0</v>
      </c>
      <c r="II48" s="230">
        <f t="shared" si="343"/>
        <v>0</v>
      </c>
      <c r="IJ48" s="230">
        <f t="shared" si="343"/>
        <v>0</v>
      </c>
      <c r="IK48" s="230">
        <f t="shared" si="343"/>
        <v>0</v>
      </c>
      <c r="IL48" s="230">
        <f t="shared" si="343"/>
        <v>0</v>
      </c>
      <c r="IM48" s="230">
        <f t="shared" si="343"/>
        <v>0</v>
      </c>
      <c r="IN48" s="230">
        <f t="shared" si="343"/>
        <v>0</v>
      </c>
      <c r="IO48" s="230">
        <f t="shared" si="343"/>
        <v>0</v>
      </c>
      <c r="IP48" s="230">
        <f t="shared" si="343"/>
        <v>0</v>
      </c>
      <c r="IQ48" s="230">
        <f t="shared" si="343"/>
        <v>0</v>
      </c>
      <c r="IR48" s="230">
        <f t="shared" si="343"/>
        <v>0</v>
      </c>
      <c r="IS48" s="230">
        <f t="shared" si="343"/>
        <v>0</v>
      </c>
      <c r="IT48" s="230">
        <f t="shared" si="343"/>
        <v>0</v>
      </c>
      <c r="IU48" s="230">
        <f t="shared" si="343"/>
        <v>0</v>
      </c>
      <c r="IV48" s="230">
        <f t="shared" si="343"/>
        <v>0</v>
      </c>
      <c r="IW48" s="230">
        <f t="shared" si="343"/>
        <v>0</v>
      </c>
      <c r="IX48" s="230">
        <f t="shared" si="343"/>
        <v>0</v>
      </c>
      <c r="IY48" s="230">
        <f t="shared" si="343"/>
        <v>0</v>
      </c>
      <c r="IZ48" s="230">
        <f t="shared" si="343"/>
        <v>0</v>
      </c>
      <c r="JA48" s="230">
        <f t="shared" si="343"/>
        <v>0</v>
      </c>
      <c r="JB48" s="230">
        <f t="shared" si="343"/>
        <v>0</v>
      </c>
      <c r="JC48" s="230">
        <f t="shared" si="343"/>
        <v>0</v>
      </c>
      <c r="JD48" s="230">
        <f t="shared" si="343"/>
        <v>0</v>
      </c>
      <c r="JE48" s="230">
        <f t="shared" si="343"/>
        <v>0</v>
      </c>
      <c r="JF48" s="230">
        <f t="shared" si="343"/>
        <v>0</v>
      </c>
      <c r="JG48" s="230">
        <f t="shared" si="343"/>
        <v>0</v>
      </c>
      <c r="JH48" s="230">
        <f t="shared" si="343"/>
        <v>0</v>
      </c>
      <c r="JI48" s="230">
        <f t="shared" si="343"/>
        <v>0</v>
      </c>
      <c r="JJ48" s="230">
        <f t="shared" si="343"/>
        <v>0</v>
      </c>
      <c r="JK48" s="230">
        <f t="shared" si="343"/>
        <v>0</v>
      </c>
      <c r="JL48" s="230">
        <f t="shared" si="343"/>
        <v>0</v>
      </c>
      <c r="JM48" s="230">
        <f t="shared" si="343"/>
        <v>0</v>
      </c>
      <c r="JN48" s="230">
        <f t="shared" si="343"/>
        <v>0</v>
      </c>
      <c r="JO48" s="230">
        <f t="shared" si="343"/>
        <v>0</v>
      </c>
      <c r="JP48" s="230">
        <f t="shared" si="343"/>
        <v>0</v>
      </c>
      <c r="JQ48" s="230">
        <f t="shared" si="343"/>
        <v>0</v>
      </c>
      <c r="JR48" s="230">
        <f t="shared" si="343"/>
        <v>0</v>
      </c>
      <c r="JS48" s="230">
        <f t="shared" si="343"/>
        <v>0</v>
      </c>
      <c r="JT48" s="230">
        <f t="shared" si="343"/>
        <v>0</v>
      </c>
      <c r="JU48" s="230">
        <f t="shared" si="343"/>
        <v>0</v>
      </c>
      <c r="JV48" s="230">
        <f t="shared" si="343"/>
        <v>0</v>
      </c>
      <c r="JW48" s="230">
        <f t="shared" si="343"/>
        <v>0</v>
      </c>
      <c r="JX48" s="230">
        <f t="shared" si="343"/>
        <v>0</v>
      </c>
      <c r="JY48" s="230">
        <f t="shared" si="343"/>
        <v>0</v>
      </c>
      <c r="JZ48" s="230">
        <f t="shared" si="343"/>
        <v>0</v>
      </c>
      <c r="KA48" s="230">
        <f t="shared" si="343"/>
        <v>0</v>
      </c>
      <c r="KB48" s="230">
        <f t="shared" si="343"/>
        <v>0</v>
      </c>
      <c r="KC48" s="230">
        <f t="shared" si="343"/>
        <v>0</v>
      </c>
      <c r="KD48" s="230">
        <f t="shared" ref="KD48:MO48" si="344">+KD38/KD46</f>
        <v>0</v>
      </c>
      <c r="KE48" s="230">
        <f t="shared" si="344"/>
        <v>0</v>
      </c>
      <c r="KF48" s="230">
        <f t="shared" si="344"/>
        <v>0</v>
      </c>
      <c r="KG48" s="230">
        <f t="shared" si="344"/>
        <v>0</v>
      </c>
      <c r="KH48" s="230">
        <f t="shared" si="344"/>
        <v>0</v>
      </c>
      <c r="KI48" s="230">
        <f t="shared" si="344"/>
        <v>0</v>
      </c>
      <c r="KJ48" s="230">
        <f t="shared" si="344"/>
        <v>0</v>
      </c>
      <c r="KK48" s="230">
        <f t="shared" si="344"/>
        <v>0</v>
      </c>
      <c r="KL48" s="230">
        <f t="shared" si="344"/>
        <v>0</v>
      </c>
      <c r="KM48" s="230">
        <f t="shared" si="344"/>
        <v>0</v>
      </c>
      <c r="KN48" s="230">
        <f t="shared" si="344"/>
        <v>0</v>
      </c>
      <c r="KO48" s="230">
        <f t="shared" si="344"/>
        <v>0</v>
      </c>
      <c r="KP48" s="230">
        <f t="shared" si="344"/>
        <v>0</v>
      </c>
      <c r="KQ48" s="230">
        <f t="shared" si="344"/>
        <v>0</v>
      </c>
      <c r="KR48" s="230">
        <f t="shared" si="344"/>
        <v>0</v>
      </c>
      <c r="KS48" s="230">
        <f t="shared" si="344"/>
        <v>0</v>
      </c>
      <c r="KT48" s="230">
        <f t="shared" si="344"/>
        <v>0</v>
      </c>
      <c r="KU48" s="230">
        <f t="shared" si="344"/>
        <v>0</v>
      </c>
      <c r="KV48" s="230">
        <f t="shared" si="344"/>
        <v>0</v>
      </c>
      <c r="KW48" s="230">
        <f t="shared" si="344"/>
        <v>0</v>
      </c>
      <c r="KX48" s="230">
        <f t="shared" si="344"/>
        <v>0</v>
      </c>
      <c r="KY48" s="230">
        <f t="shared" si="344"/>
        <v>0</v>
      </c>
      <c r="KZ48" s="230">
        <f t="shared" si="344"/>
        <v>0</v>
      </c>
      <c r="LA48" s="230">
        <f t="shared" si="344"/>
        <v>0</v>
      </c>
      <c r="LB48" s="230">
        <f t="shared" si="344"/>
        <v>0</v>
      </c>
      <c r="LC48" s="230">
        <f t="shared" si="344"/>
        <v>0</v>
      </c>
      <c r="LD48" s="230">
        <f t="shared" si="344"/>
        <v>0</v>
      </c>
      <c r="LE48" s="230">
        <f t="shared" si="344"/>
        <v>0</v>
      </c>
      <c r="LF48" s="230">
        <f t="shared" si="344"/>
        <v>0</v>
      </c>
      <c r="LG48" s="230">
        <f t="shared" si="344"/>
        <v>0</v>
      </c>
      <c r="LH48" s="230">
        <f t="shared" si="344"/>
        <v>0</v>
      </c>
      <c r="LI48" s="230">
        <f t="shared" si="344"/>
        <v>0</v>
      </c>
      <c r="LJ48" s="230">
        <f t="shared" si="344"/>
        <v>0</v>
      </c>
      <c r="LK48" s="230">
        <f t="shared" si="344"/>
        <v>0</v>
      </c>
      <c r="LL48" s="230">
        <f t="shared" si="344"/>
        <v>0</v>
      </c>
      <c r="LM48" s="230">
        <f t="shared" si="344"/>
        <v>0</v>
      </c>
      <c r="LN48" s="230">
        <f t="shared" si="344"/>
        <v>0</v>
      </c>
      <c r="LO48" s="230">
        <f t="shared" si="344"/>
        <v>0</v>
      </c>
      <c r="LP48" s="230">
        <f t="shared" si="344"/>
        <v>0</v>
      </c>
      <c r="LQ48" s="230">
        <f t="shared" si="344"/>
        <v>0</v>
      </c>
      <c r="LR48" s="230">
        <f t="shared" si="344"/>
        <v>0</v>
      </c>
      <c r="LS48" s="230">
        <f t="shared" si="344"/>
        <v>0</v>
      </c>
      <c r="LT48" s="230">
        <f t="shared" si="344"/>
        <v>0</v>
      </c>
      <c r="LU48" s="230">
        <f t="shared" si="344"/>
        <v>0</v>
      </c>
      <c r="LV48" s="230">
        <f t="shared" si="344"/>
        <v>0</v>
      </c>
      <c r="LW48" s="230">
        <f t="shared" si="344"/>
        <v>0</v>
      </c>
      <c r="LX48" s="230">
        <f t="shared" si="344"/>
        <v>0</v>
      </c>
      <c r="LY48" s="230">
        <f t="shared" si="344"/>
        <v>0</v>
      </c>
      <c r="LZ48" s="230">
        <f t="shared" si="344"/>
        <v>0</v>
      </c>
      <c r="MA48" s="230">
        <f t="shared" si="344"/>
        <v>0</v>
      </c>
      <c r="MB48" s="230">
        <f t="shared" si="344"/>
        <v>0</v>
      </c>
      <c r="MC48" s="230">
        <f t="shared" si="344"/>
        <v>0</v>
      </c>
      <c r="MD48" s="230">
        <f t="shared" si="344"/>
        <v>0</v>
      </c>
      <c r="ME48" s="230">
        <f t="shared" si="344"/>
        <v>0</v>
      </c>
      <c r="MF48" s="230">
        <f t="shared" si="344"/>
        <v>0</v>
      </c>
      <c r="MG48" s="230">
        <f t="shared" si="344"/>
        <v>0</v>
      </c>
      <c r="MH48" s="230">
        <f t="shared" si="344"/>
        <v>0</v>
      </c>
      <c r="MI48" s="230">
        <f t="shared" si="344"/>
        <v>0</v>
      </c>
      <c r="MJ48" s="230">
        <f t="shared" si="344"/>
        <v>0</v>
      </c>
      <c r="MK48" s="230">
        <f t="shared" si="344"/>
        <v>0</v>
      </c>
      <c r="ML48" s="230">
        <f t="shared" si="344"/>
        <v>0</v>
      </c>
      <c r="MM48" s="230">
        <f t="shared" si="344"/>
        <v>0</v>
      </c>
      <c r="MN48" s="230">
        <f t="shared" si="344"/>
        <v>0</v>
      </c>
      <c r="MO48" s="230">
        <f t="shared" si="344"/>
        <v>0</v>
      </c>
      <c r="MP48" s="230">
        <f t="shared" ref="MP48:NF48" si="345">+MP38/MP46</f>
        <v>0</v>
      </c>
      <c r="MQ48" s="230">
        <f t="shared" si="345"/>
        <v>0</v>
      </c>
      <c r="MR48" s="230">
        <f t="shared" si="345"/>
        <v>0</v>
      </c>
      <c r="MS48" s="230">
        <f t="shared" si="345"/>
        <v>0</v>
      </c>
      <c r="MT48" s="230">
        <f t="shared" si="345"/>
        <v>0</v>
      </c>
      <c r="MU48" s="230">
        <f t="shared" si="345"/>
        <v>0</v>
      </c>
      <c r="MV48" s="230">
        <f t="shared" si="345"/>
        <v>0</v>
      </c>
      <c r="MW48" s="230">
        <f t="shared" si="345"/>
        <v>0</v>
      </c>
      <c r="MX48" s="230">
        <f t="shared" si="345"/>
        <v>0</v>
      </c>
      <c r="MY48" s="230">
        <f t="shared" si="345"/>
        <v>0</v>
      </c>
      <c r="MZ48" s="230">
        <f t="shared" si="345"/>
        <v>0</v>
      </c>
      <c r="NA48" s="230">
        <f t="shared" si="345"/>
        <v>0</v>
      </c>
      <c r="NB48" s="230">
        <f t="shared" si="345"/>
        <v>0</v>
      </c>
      <c r="NC48" s="230">
        <f t="shared" si="345"/>
        <v>0</v>
      </c>
      <c r="ND48" s="230">
        <f t="shared" si="345"/>
        <v>0</v>
      </c>
      <c r="NE48" s="230">
        <f t="shared" si="345"/>
        <v>0</v>
      </c>
      <c r="NF48" s="230">
        <f t="shared" si="345"/>
        <v>0</v>
      </c>
    </row>
    <row r="49" spans="1:370">
      <c r="A49" s="216"/>
      <c r="B49" s="216"/>
      <c r="C49" s="216" t="s">
        <v>50</v>
      </c>
      <c r="D49" s="216"/>
      <c r="E49" s="234">
        <f t="shared" ref="E49:BP49" si="346">+E39/E46</f>
        <v>0.17157472521354947</v>
      </c>
      <c r="F49" s="230">
        <f t="shared" si="346"/>
        <v>0.17157472521354947</v>
      </c>
      <c r="G49" s="230">
        <f t="shared" si="346"/>
        <v>0.17157472521354947</v>
      </c>
      <c r="H49" s="230">
        <f t="shared" si="346"/>
        <v>0.17157472521354947</v>
      </c>
      <c r="I49" s="230">
        <f t="shared" si="346"/>
        <v>0.17157472521354947</v>
      </c>
      <c r="J49" s="230">
        <f t="shared" si="346"/>
        <v>0.17157472521354947</v>
      </c>
      <c r="K49" s="230">
        <f t="shared" si="346"/>
        <v>0.17157472521354947</v>
      </c>
      <c r="L49" s="230">
        <f t="shared" si="346"/>
        <v>0.17157472521354947</v>
      </c>
      <c r="M49" s="230">
        <f t="shared" si="346"/>
        <v>0.17157472521354947</v>
      </c>
      <c r="N49" s="230">
        <f t="shared" si="346"/>
        <v>0.17157472521354947</v>
      </c>
      <c r="O49" s="230">
        <f t="shared" si="346"/>
        <v>0.17157472521354947</v>
      </c>
      <c r="P49" s="230">
        <f t="shared" si="346"/>
        <v>0.17157472521354947</v>
      </c>
      <c r="Q49" s="230">
        <f t="shared" si="346"/>
        <v>0.17157472521354947</v>
      </c>
      <c r="R49" s="230">
        <f t="shared" si="346"/>
        <v>0.17157472521354947</v>
      </c>
      <c r="S49" s="230">
        <f t="shared" si="346"/>
        <v>0.17157472521354947</v>
      </c>
      <c r="T49" s="230">
        <f t="shared" si="346"/>
        <v>0.17157472521354947</v>
      </c>
      <c r="U49" s="230">
        <f t="shared" si="346"/>
        <v>0.17157472521354947</v>
      </c>
      <c r="V49" s="230">
        <f t="shared" si="346"/>
        <v>0.17157472521354947</v>
      </c>
      <c r="W49" s="230">
        <f t="shared" si="346"/>
        <v>0.17157472521354947</v>
      </c>
      <c r="X49" s="230">
        <f t="shared" si="346"/>
        <v>0.17157472521354947</v>
      </c>
      <c r="Y49" s="230">
        <f t="shared" si="346"/>
        <v>0.17157472521354947</v>
      </c>
      <c r="Z49" s="230">
        <f t="shared" si="346"/>
        <v>0.17157472521354947</v>
      </c>
      <c r="AA49" s="230">
        <f t="shared" si="346"/>
        <v>0.17157472521354947</v>
      </c>
      <c r="AB49" s="230">
        <f t="shared" si="346"/>
        <v>0.17157472521354947</v>
      </c>
      <c r="AC49" s="230">
        <f t="shared" si="346"/>
        <v>0.17157472521354947</v>
      </c>
      <c r="AD49" s="230">
        <f t="shared" si="346"/>
        <v>0.17157472521354947</v>
      </c>
      <c r="AE49" s="230">
        <f t="shared" si="346"/>
        <v>0.17157472521354947</v>
      </c>
      <c r="AF49" s="230">
        <f t="shared" si="346"/>
        <v>0.17157472521354947</v>
      </c>
      <c r="AG49" s="230">
        <f t="shared" si="346"/>
        <v>0.17157472521354947</v>
      </c>
      <c r="AH49" s="230">
        <f t="shared" si="346"/>
        <v>0.17157472521354947</v>
      </c>
      <c r="AI49" s="230">
        <f t="shared" si="346"/>
        <v>0.52805735065055681</v>
      </c>
      <c r="AJ49" s="230">
        <f t="shared" si="346"/>
        <v>0.46178745605727206</v>
      </c>
      <c r="AK49" s="230">
        <f t="shared" si="346"/>
        <v>0.19570089522730161</v>
      </c>
      <c r="AL49" s="230">
        <f t="shared" si="346"/>
        <v>0.19891039028049423</v>
      </c>
      <c r="AM49" s="230">
        <f t="shared" si="346"/>
        <v>0.19913710678069527</v>
      </c>
      <c r="AN49" s="230">
        <f t="shared" si="346"/>
        <v>0.19922324286519547</v>
      </c>
      <c r="AO49" s="230">
        <f t="shared" si="346"/>
        <v>0.20942773092112643</v>
      </c>
      <c r="AP49" s="230">
        <f t="shared" si="346"/>
        <v>0.20952949595411011</v>
      </c>
      <c r="AQ49" s="230">
        <f t="shared" si="346"/>
        <v>0.20955827167718974</v>
      </c>
      <c r="AR49" s="230">
        <f t="shared" si="346"/>
        <v>0.20974820617243772</v>
      </c>
      <c r="AS49" s="230">
        <f t="shared" si="346"/>
        <v>0.20986299472674669</v>
      </c>
      <c r="AT49" s="230">
        <f t="shared" si="346"/>
        <v>0.20998571402060179</v>
      </c>
      <c r="AU49" s="230">
        <f t="shared" si="346"/>
        <v>8.0958423634376386E-2</v>
      </c>
      <c r="AV49" s="230">
        <f t="shared" si="346"/>
        <v>4.2241007906116602E-2</v>
      </c>
      <c r="AW49" s="230">
        <f t="shared" si="346"/>
        <v>0.12153944984730251</v>
      </c>
      <c r="AX49" s="230">
        <f t="shared" si="346"/>
        <v>0.23935191575709538</v>
      </c>
      <c r="AY49" s="230">
        <f t="shared" si="346"/>
        <v>0.25948448809573826</v>
      </c>
      <c r="AZ49" s="230">
        <f t="shared" si="346"/>
        <v>4.7379269973575368E-2</v>
      </c>
      <c r="BA49" s="230">
        <f t="shared" si="346"/>
        <v>4.8642347806761715E-2</v>
      </c>
      <c r="BB49" s="230">
        <f t="shared" si="346"/>
        <v>0.12972189084488642</v>
      </c>
      <c r="BC49" s="230">
        <f t="shared" si="346"/>
        <v>0.1078750389279432</v>
      </c>
      <c r="BD49" s="230">
        <f t="shared" si="346"/>
        <v>0.11482333335550607</v>
      </c>
      <c r="BE49" s="230">
        <f t="shared" si="346"/>
        <v>0.10724655413583598</v>
      </c>
      <c r="BF49" s="230">
        <f t="shared" si="346"/>
        <v>0.45170824304032242</v>
      </c>
      <c r="BG49" s="230">
        <f t="shared" si="346"/>
        <v>5.3283881173258919E-2</v>
      </c>
      <c r="BH49" s="230">
        <f t="shared" si="346"/>
        <v>5.5348793340899774E-2</v>
      </c>
      <c r="BI49" s="230">
        <f t="shared" si="346"/>
        <v>0.18898171734353411</v>
      </c>
      <c r="BJ49" s="230">
        <f t="shared" si="346"/>
        <v>0.17429688318971975</v>
      </c>
      <c r="BK49" s="230">
        <f t="shared" si="346"/>
        <v>0.20639697343123456</v>
      </c>
      <c r="BL49" s="230">
        <f t="shared" si="346"/>
        <v>0.22941804942609653</v>
      </c>
      <c r="BM49" s="230">
        <f t="shared" si="346"/>
        <v>0.1159058543637399</v>
      </c>
      <c r="BN49" s="230">
        <f t="shared" si="346"/>
        <v>0.12073871987420323</v>
      </c>
      <c r="BO49" s="230">
        <f t="shared" si="346"/>
        <v>0.12096543836236026</v>
      </c>
      <c r="BP49" s="230">
        <f t="shared" si="346"/>
        <v>0.12105157643481647</v>
      </c>
      <c r="BQ49" s="230">
        <f t="shared" ref="BQ49:EB49" si="347">+BQ39/BQ46</f>
        <v>0.14504428880746431</v>
      </c>
      <c r="BR49" s="230">
        <f t="shared" si="347"/>
        <v>0.14520083805429002</v>
      </c>
      <c r="BS49" s="230">
        <f t="shared" si="347"/>
        <v>0.1452296158255667</v>
      </c>
      <c r="BT49" s="230">
        <f t="shared" si="347"/>
        <v>0.14561314132976544</v>
      </c>
      <c r="BU49" s="230">
        <f t="shared" si="347"/>
        <v>0.14574901450666539</v>
      </c>
      <c r="BV49" s="230">
        <f t="shared" si="347"/>
        <v>0.14599775057117981</v>
      </c>
      <c r="BW49" s="230">
        <f t="shared" si="347"/>
        <v>0.14698067131001213</v>
      </c>
      <c r="BX49" s="230">
        <f t="shared" si="347"/>
        <v>0.16507797136253502</v>
      </c>
      <c r="BY49" s="230">
        <f t="shared" si="347"/>
        <v>6.0875240505474944E-2</v>
      </c>
      <c r="BZ49" s="230">
        <f t="shared" si="347"/>
        <v>8.4159203804207494E-2</v>
      </c>
      <c r="CA49" s="230">
        <f>+CA39/CA46</f>
        <v>0.12034374190258086</v>
      </c>
      <c r="CB49" s="230">
        <f t="shared" si="347"/>
        <v>3.01670165700119E-2</v>
      </c>
      <c r="CC49" s="230">
        <f t="shared" si="347"/>
        <v>3.1430095186332413E-2</v>
      </c>
      <c r="CD49" s="230">
        <f t="shared" si="347"/>
        <v>0.12042410803761483</v>
      </c>
      <c r="CE49" s="230">
        <f t="shared" si="347"/>
        <v>0.13665480701605856</v>
      </c>
      <c r="CF49" s="230">
        <f t="shared" si="347"/>
        <v>0.20764536615647372</v>
      </c>
      <c r="CG49" s="230">
        <f t="shared" si="347"/>
        <v>0.24701772046251416</v>
      </c>
      <c r="CH49" s="230">
        <f t="shared" si="347"/>
        <v>0.24991777774781518</v>
      </c>
      <c r="CI49" s="230">
        <f t="shared" si="347"/>
        <v>4.8330006293013192E-2</v>
      </c>
      <c r="CJ49" s="230">
        <f t="shared" si="347"/>
        <v>5.0389690859314634E-2</v>
      </c>
      <c r="CK49" s="230">
        <f t="shared" si="347"/>
        <v>0.36023510310094542</v>
      </c>
      <c r="CL49" s="230">
        <f t="shared" si="347"/>
        <v>0.37681060230971558</v>
      </c>
      <c r="CM49" s="230">
        <f t="shared" si="347"/>
        <v>0.21552082862772765</v>
      </c>
      <c r="CN49" s="230">
        <f t="shared" si="347"/>
        <v>9.1604248919959094E-2</v>
      </c>
      <c r="CO49" s="230">
        <f t="shared" si="347"/>
        <v>0.10002096088912633</v>
      </c>
      <c r="CP49" s="230">
        <f t="shared" si="347"/>
        <v>0.13368367362006672</v>
      </c>
      <c r="CQ49" s="230">
        <f t="shared" si="347"/>
        <v>5.7345221251546459E-2</v>
      </c>
      <c r="CR49" s="230">
        <f t="shared" si="347"/>
        <v>6.434602908083846E-2</v>
      </c>
      <c r="CS49" s="230">
        <f t="shared" si="347"/>
        <v>6.8982869898661536E-2</v>
      </c>
      <c r="CT49" s="230">
        <f t="shared" si="347"/>
        <v>6.9208345424903714E-2</v>
      </c>
      <c r="CU49" s="230">
        <f t="shared" si="347"/>
        <v>6.9294013928463419E-2</v>
      </c>
      <c r="CV49" s="230">
        <f t="shared" si="347"/>
        <v>8.0297014130867067E-2</v>
      </c>
      <c r="CW49" s="230">
        <f t="shared" si="347"/>
        <v>8.0450273332635408E-2</v>
      </c>
      <c r="CX49" s="230">
        <f t="shared" si="347"/>
        <v>8.0478897038666036E-2</v>
      </c>
      <c r="CY49" s="230">
        <f t="shared" si="347"/>
        <v>8.0861483899084624E-2</v>
      </c>
      <c r="CZ49" s="230">
        <f t="shared" si="347"/>
        <v>8.0996613833088177E-2</v>
      </c>
      <c r="DA49" s="230">
        <f t="shared" si="347"/>
        <v>8.1243985747669639E-2</v>
      </c>
      <c r="DB49" s="230">
        <f t="shared" si="347"/>
        <v>8.2222679299518597E-2</v>
      </c>
      <c r="DC49" s="230">
        <f t="shared" si="347"/>
        <v>8.2821888174003475E-2</v>
      </c>
      <c r="DD49" s="230">
        <f t="shared" si="347"/>
        <v>8.3060548622256425E-2</v>
      </c>
      <c r="DE49" s="230">
        <f t="shared" si="347"/>
        <v>8.3573946468056798E-2</v>
      </c>
      <c r="DF49" s="230">
        <f t="shared" si="347"/>
        <v>8.5404942063434935E-2</v>
      </c>
      <c r="DG49" s="230">
        <f t="shared" si="347"/>
        <v>8.7421593558335023E-2</v>
      </c>
      <c r="DH49" s="230">
        <f>+DH39/DH46</f>
        <v>2.3793654633347663E-2</v>
      </c>
      <c r="DI49" s="230">
        <f t="shared" si="347"/>
        <v>0.23601600204103648</v>
      </c>
      <c r="DJ49" s="230">
        <f t="shared" si="347"/>
        <v>0.21938859006660247</v>
      </c>
      <c r="DK49" s="230">
        <f t="shared" si="347"/>
        <v>4.2925395440901293E-2</v>
      </c>
      <c r="DL49" s="230">
        <f t="shared" si="347"/>
        <v>4.382041008960845E-2</v>
      </c>
      <c r="DM49" s="230">
        <f t="shared" si="347"/>
        <v>0.2075170872227835</v>
      </c>
      <c r="DN49" s="230">
        <f>+DN39/DN46</f>
        <v>0.21598734735870667</v>
      </c>
      <c r="DO49" s="230">
        <f t="shared" si="347"/>
        <v>0.2110083455230358</v>
      </c>
      <c r="DP49" s="230">
        <f t="shared" si="347"/>
        <v>0.22105658452824506</v>
      </c>
      <c r="DQ49" s="230">
        <f t="shared" si="347"/>
        <v>0.25551423154773095</v>
      </c>
      <c r="DR49" s="230">
        <f t="shared" si="347"/>
        <v>4.85766687528527E-2</v>
      </c>
      <c r="DS49" s="230">
        <f t="shared" si="347"/>
        <v>6.1132099339804853E-2</v>
      </c>
      <c r="DT49" s="230">
        <f t="shared" si="347"/>
        <v>0.23078744146113286</v>
      </c>
      <c r="DU49" s="230">
        <f t="shared" si="347"/>
        <v>0.83647434275385446</v>
      </c>
      <c r="DV49" s="230">
        <f t="shared" si="347"/>
        <v>0.17510721725473019</v>
      </c>
      <c r="DW49" s="230">
        <f t="shared" si="347"/>
        <v>0.17975353584733628</v>
      </c>
      <c r="DX49" s="230">
        <f t="shared" si="347"/>
        <v>0.17997946251962865</v>
      </c>
      <c r="DY49" s="230">
        <f t="shared" si="347"/>
        <v>0.18006529927037934</v>
      </c>
      <c r="DZ49" s="230">
        <f t="shared" si="347"/>
        <v>0.19109067595008281</v>
      </c>
      <c r="EA49" s="230">
        <f t="shared" si="347"/>
        <v>0.19124424016850514</v>
      </c>
      <c r="EB49" s="230">
        <f t="shared" si="347"/>
        <v>0.19127291669184462</v>
      </c>
      <c r="EC49" s="230">
        <f t="shared" ref="EC49:GN49" si="348">+EC39/EC46</f>
        <v>0.19165510321033108</v>
      </c>
      <c r="ED49" s="230">
        <f t="shared" si="348"/>
        <v>0.19179050147649973</v>
      </c>
      <c r="EE49" s="230">
        <f t="shared" si="348"/>
        <v>0.19203836884437125</v>
      </c>
      <c r="EF49" s="230">
        <f t="shared" si="348"/>
        <v>0.1930180357596275</v>
      </c>
      <c r="EG49" s="230">
        <f t="shared" si="348"/>
        <v>0.19361845202785202</v>
      </c>
      <c r="EH49" s="230">
        <f t="shared" si="348"/>
        <v>0.19385759030178346</v>
      </c>
      <c r="EI49" s="230">
        <f t="shared" si="348"/>
        <v>0.19437202190310665</v>
      </c>
      <c r="EJ49" s="230">
        <f t="shared" si="348"/>
        <v>0.19620671740691692</v>
      </c>
      <c r="EK49" s="230">
        <f t="shared" si="348"/>
        <v>0.19822595991980901</v>
      </c>
      <c r="EL49" s="230">
        <f t="shared" si="348"/>
        <v>0.19953103156096755</v>
      </c>
      <c r="EM49" s="230">
        <f t="shared" si="348"/>
        <v>0.20006930023416833</v>
      </c>
      <c r="EN49" s="230">
        <f t="shared" si="348"/>
        <v>0.20282065625607987</v>
      </c>
      <c r="EO49" s="230">
        <f t="shared" si="348"/>
        <v>0.2064628336935232</v>
      </c>
      <c r="EP49" s="230">
        <f t="shared" si="348"/>
        <v>0.20735966036069783</v>
      </c>
      <c r="EQ49" s="230">
        <f t="shared" si="348"/>
        <v>0.20769526229636026</v>
      </c>
      <c r="ER49" s="230">
        <f t="shared" si="348"/>
        <v>0.20875101358161532</v>
      </c>
      <c r="ES49" s="230">
        <f t="shared" si="348"/>
        <v>0.21080401507441349</v>
      </c>
      <c r="ET49" s="230">
        <f t="shared" si="348"/>
        <v>0.21435290748656155</v>
      </c>
      <c r="EU49" s="230">
        <f t="shared" si="348"/>
        <v>0.21653099897859338</v>
      </c>
      <c r="EV49" s="230">
        <f t="shared" si="348"/>
        <v>0.22324108404606008</v>
      </c>
      <c r="EW49" s="230">
        <f t="shared" si="348"/>
        <v>0.23579096477581699</v>
      </c>
      <c r="EX49" s="230">
        <f t="shared" si="348"/>
        <v>0.24431159935617772</v>
      </c>
      <c r="EY49" s="230">
        <f t="shared" si="348"/>
        <v>0.27816657444278764</v>
      </c>
      <c r="EZ49" s="230">
        <f t="shared" si="348"/>
        <v>0.20171783701915133</v>
      </c>
      <c r="FA49" s="230">
        <f t="shared" si="348"/>
        <v>0.20881810796335967</v>
      </c>
      <c r="FB49" s="230">
        <f t="shared" si="348"/>
        <v>0.21346562537314467</v>
      </c>
      <c r="FC49" s="230">
        <f t="shared" si="348"/>
        <v>0.21369155204543705</v>
      </c>
      <c r="FD49" s="230">
        <f t="shared" si="348"/>
        <v>0.21377738879618774</v>
      </c>
      <c r="FE49" s="230">
        <f t="shared" si="348"/>
        <v>0.22480268803602332</v>
      </c>
      <c r="FF49" s="230">
        <f t="shared" si="348"/>
        <v>0.22495625225444568</v>
      </c>
      <c r="FG49" s="230">
        <f t="shared" si="348"/>
        <v>0.2249849287777852</v>
      </c>
      <c r="FH49" s="230">
        <f t="shared" si="348"/>
        <v>0.21913947848756135</v>
      </c>
      <c r="FI49" s="230">
        <f t="shared" si="348"/>
        <v>0.21927468249372048</v>
      </c>
      <c r="FJ49" s="230">
        <f t="shared" si="348"/>
        <v>0.2195223556015824</v>
      </c>
      <c r="FK49" s="230">
        <f t="shared" si="348"/>
        <v>0.22050283017263858</v>
      </c>
      <c r="FL49" s="230">
        <f t="shared" si="348"/>
        <v>0.22110305218085358</v>
      </c>
      <c r="FM49" s="230">
        <f t="shared" si="348"/>
        <v>0.2213419961947754</v>
      </c>
      <c r="FN49" s="230">
        <f t="shared" si="348"/>
        <v>0.22185623353608902</v>
      </c>
      <c r="FO49" s="230">
        <f t="shared" si="348"/>
        <v>0.22369073477988977</v>
      </c>
      <c r="FP49" s="230">
        <f t="shared" si="348"/>
        <v>0.22571126759706042</v>
      </c>
      <c r="FQ49" s="230">
        <f t="shared" si="348"/>
        <v>0.22701977564736212</v>
      </c>
      <c r="FR49" s="230">
        <f t="shared" si="348"/>
        <v>0.22755785006055335</v>
      </c>
      <c r="FS49" s="230">
        <f t="shared" si="348"/>
        <v>0.23031255544679535</v>
      </c>
      <c r="FT49" s="230">
        <f t="shared" si="348"/>
        <v>0.23395826594313934</v>
      </c>
      <c r="FU49" s="230">
        <f t="shared" si="348"/>
        <v>0.23485489835030446</v>
      </c>
      <c r="FV49" s="230">
        <f t="shared" si="348"/>
        <v>0.23519224322327142</v>
      </c>
      <c r="FW49" s="230">
        <f t="shared" si="348"/>
        <v>0.23624780024851699</v>
      </c>
      <c r="FX49" s="230">
        <f t="shared" si="348"/>
        <v>0.23830523586410435</v>
      </c>
      <c r="FY49" s="230">
        <f t="shared" si="348"/>
        <v>0.24186129620646921</v>
      </c>
      <c r="FZ49" s="230">
        <f t="shared" si="348"/>
        <v>0.24404090371898354</v>
      </c>
      <c r="GA49" s="230">
        <f t="shared" si="348"/>
        <v>0.25075079452644072</v>
      </c>
      <c r="GB49" s="230">
        <f t="shared" si="348"/>
        <v>0.2633393161894465</v>
      </c>
      <c r="GC49" s="230">
        <f t="shared" si="348"/>
        <v>0.27186901687724968</v>
      </c>
      <c r="GD49" s="230">
        <f t="shared" si="348"/>
        <v>0.2292979274927853</v>
      </c>
      <c r="GE49" s="230">
        <f t="shared" si="348"/>
        <v>0.23644921594198887</v>
      </c>
      <c r="GF49" s="230">
        <f t="shared" si="348"/>
        <v>0.24109663874306705</v>
      </c>
      <c r="GG49" s="230">
        <f t="shared" si="348"/>
        <v>0.24132237115534988</v>
      </c>
      <c r="GH49" s="230">
        <f t="shared" si="348"/>
        <v>0.24140801364609099</v>
      </c>
      <c r="GI49" s="230">
        <f t="shared" si="348"/>
        <v>0.25316728459158883</v>
      </c>
      <c r="GJ49" s="230">
        <f t="shared" si="348"/>
        <v>0.25332065455000158</v>
      </c>
      <c r="GK49" s="230">
        <f t="shared" si="348"/>
        <v>0.25334913681333154</v>
      </c>
      <c r="GL49" s="230">
        <f t="shared" si="348"/>
        <v>0.25392208678126749</v>
      </c>
      <c r="GM49" s="230">
        <f t="shared" si="348"/>
        <v>0.25405729078742662</v>
      </c>
      <c r="GN49" s="230">
        <f t="shared" si="348"/>
        <v>0.25435377082222682</v>
      </c>
      <c r="GO49" s="230">
        <f t="shared" ref="GO49:IZ49" si="349">+GO39/GO46</f>
        <v>0.25542509976722261</v>
      </c>
      <c r="GP49" s="230">
        <f t="shared" si="349"/>
        <v>0.25602532177543752</v>
      </c>
      <c r="GQ49" s="230">
        <f t="shared" si="349"/>
        <v>0.25626426578935935</v>
      </c>
      <c r="GR49" s="230">
        <f t="shared" si="349"/>
        <v>0.25677850313067302</v>
      </c>
      <c r="GS49" s="230">
        <f t="shared" si="349"/>
        <v>0.2588950211632593</v>
      </c>
      <c r="GT49" s="230">
        <f t="shared" si="349"/>
        <v>0.26118738832705823</v>
      </c>
      <c r="GU49" s="230">
        <f t="shared" si="349"/>
        <v>0.26253008938071132</v>
      </c>
      <c r="GV49" s="230">
        <f t="shared" si="349"/>
        <v>0.2630956843621296</v>
      </c>
      <c r="GW49" s="230">
        <f t="shared" si="349"/>
        <v>0.26609885106202014</v>
      </c>
      <c r="GX49" s="230">
        <f t="shared" si="349"/>
        <v>0.27047222317544634</v>
      </c>
      <c r="GY49" s="230">
        <f t="shared" si="349"/>
        <v>0.27151845019738963</v>
      </c>
      <c r="GZ49" s="230">
        <f t="shared" si="349"/>
        <v>0.27188715341435971</v>
      </c>
      <c r="HA49" s="230">
        <f t="shared" si="349"/>
        <v>0.26229922718589738</v>
      </c>
      <c r="HB49" s="230">
        <f t="shared" si="349"/>
        <v>0.2753620441687375</v>
      </c>
      <c r="HC49" s="230">
        <f>+HC39/HC46</f>
        <v>0.2791338892020675</v>
      </c>
      <c r="HD49" s="230">
        <f t="shared" si="349"/>
        <v>0.28150235994575479</v>
      </c>
      <c r="HE49" s="230">
        <f t="shared" si="349"/>
        <v>0.28872285502413669</v>
      </c>
      <c r="HF49" s="230">
        <f t="shared" si="349"/>
        <v>0.30162597524978119</v>
      </c>
      <c r="HG49" s="230">
        <f t="shared" si="349"/>
        <v>0.31135467741135991</v>
      </c>
      <c r="HH49" s="230">
        <f t="shared" si="349"/>
        <v>0.347043641317963</v>
      </c>
      <c r="HI49" s="230">
        <f t="shared" si="349"/>
        <v>0.26549249809744652</v>
      </c>
      <c r="HJ49" s="230">
        <f t="shared" si="349"/>
        <v>0.27259257478164534</v>
      </c>
      <c r="HK49" s="230">
        <f t="shared" si="349"/>
        <v>0.27723991834192852</v>
      </c>
      <c r="HL49" s="230">
        <f t="shared" si="349"/>
        <v>0.27746565075421131</v>
      </c>
      <c r="HM49" s="230">
        <f t="shared" si="349"/>
        <v>0.27755129324495242</v>
      </c>
      <c r="HN49" s="230">
        <f t="shared" si="349"/>
        <v>0.28851080665671752</v>
      </c>
      <c r="HO49" s="230">
        <f t="shared" si="349"/>
        <v>0.28866417661513027</v>
      </c>
      <c r="HP49" s="230">
        <f t="shared" si="349"/>
        <v>0.28869265887846018</v>
      </c>
      <c r="HQ49" s="230">
        <f t="shared" si="349"/>
        <v>0.28908329978946407</v>
      </c>
      <c r="HR49" s="230">
        <f t="shared" si="349"/>
        <v>0.28921850379562319</v>
      </c>
      <c r="HS49" s="230">
        <f t="shared" si="349"/>
        <v>0.28946617690348508</v>
      </c>
      <c r="HT49" s="230">
        <f t="shared" si="349"/>
        <v>0.29044638853917609</v>
      </c>
      <c r="HU49" s="230">
        <f t="shared" si="349"/>
        <v>0.29104661054739106</v>
      </c>
      <c r="HV49" s="230">
        <f t="shared" si="349"/>
        <v>0.29128751096851674</v>
      </c>
      <c r="HW49" s="230">
        <f t="shared" si="349"/>
        <v>0.29180174830983036</v>
      </c>
      <c r="HX49" s="230">
        <f t="shared" si="349"/>
        <v>0.2936362495536311</v>
      </c>
      <c r="HY49" s="230">
        <f t="shared" si="349"/>
        <v>0.29565959061655184</v>
      </c>
      <c r="HZ49" s="230">
        <f t="shared" si="349"/>
        <v>0.29696994521750064</v>
      </c>
      <c r="IA49" s="230">
        <f t="shared" si="349"/>
        <v>0.29746345568814037</v>
      </c>
      <c r="IB49" s="230">
        <f t="shared" si="349"/>
        <v>0.3002234137785964</v>
      </c>
      <c r="IC49" s="230">
        <f t="shared" si="349"/>
        <v>0.30387036811529827</v>
      </c>
      <c r="ID49" s="230">
        <f t="shared" si="349"/>
        <v>0.30476700052246336</v>
      </c>
      <c r="IE49" s="230">
        <f t="shared" si="349"/>
        <v>0.3051043453954303</v>
      </c>
      <c r="IF49" s="230">
        <f t="shared" si="349"/>
        <v>0.30615990242067581</v>
      </c>
      <c r="IG49" s="230">
        <f t="shared" si="349"/>
        <v>0.30822144475049496</v>
      </c>
      <c r="IH49" s="230">
        <f t="shared" si="349"/>
        <v>0.31177824347299504</v>
      </c>
      <c r="II49" s="230">
        <f t="shared" si="349"/>
        <v>0.31395872683641773</v>
      </c>
      <c r="IJ49" s="230">
        <f t="shared" si="349"/>
        <v>0.32067440462314606</v>
      </c>
      <c r="IK49" s="230">
        <f t="shared" si="349"/>
        <v>0.33319733831994525</v>
      </c>
      <c r="IL49" s="230">
        <f t="shared" si="349"/>
        <v>0.34175108438686741</v>
      </c>
      <c r="IM49" s="230">
        <f t="shared" si="349"/>
        <v>0.37564620958368561</v>
      </c>
      <c r="IN49" s="230">
        <f t="shared" si="349"/>
        <v>0.29928383346085047</v>
      </c>
      <c r="IO49" s="230">
        <f t="shared" si="349"/>
        <v>0.30638391014504923</v>
      </c>
      <c r="IP49" s="230">
        <f t="shared" si="349"/>
        <v>0.31103879418734759</v>
      </c>
      <c r="IQ49" s="230">
        <f t="shared" si="349"/>
        <v>0.31126452659963039</v>
      </c>
      <c r="IR49" s="230">
        <f t="shared" si="349"/>
        <v>0.31135016909037155</v>
      </c>
      <c r="IS49" s="230">
        <f t="shared" si="349"/>
        <v>0.32230970231233541</v>
      </c>
      <c r="IT49" s="230">
        <f t="shared" si="349"/>
        <v>0.32246307227074816</v>
      </c>
      <c r="IU49" s="230">
        <f t="shared" si="349"/>
        <v>0.32249155453407813</v>
      </c>
      <c r="IV49" s="230">
        <f t="shared" si="349"/>
        <v>0.32288219544508201</v>
      </c>
      <c r="IW49" s="230">
        <f t="shared" si="349"/>
        <v>0.32301739945124114</v>
      </c>
      <c r="IX49" s="230">
        <f t="shared" si="349"/>
        <v>0.32326507255910303</v>
      </c>
      <c r="IY49" s="230">
        <f t="shared" si="349"/>
        <v>0.32424528419479398</v>
      </c>
      <c r="IZ49" s="230">
        <f t="shared" si="349"/>
        <v>0.324845506203009</v>
      </c>
      <c r="JA49" s="230">
        <f t="shared" ref="JA49:LL49" si="350">+JA39/JA46</f>
        <v>0.32508640662413463</v>
      </c>
      <c r="JB49" s="230">
        <f t="shared" si="350"/>
        <v>0.3256006439654483</v>
      </c>
      <c r="JC49" s="230">
        <f t="shared" si="350"/>
        <v>0.32743514520924899</v>
      </c>
      <c r="JD49" s="230">
        <f t="shared" si="350"/>
        <v>0.32945848627216973</v>
      </c>
      <c r="JE49" s="230">
        <f t="shared" si="350"/>
        <v>0.33076884087311853</v>
      </c>
      <c r="JF49" s="230">
        <f t="shared" si="350"/>
        <v>0.3312623513437582</v>
      </c>
      <c r="JG49" s="230">
        <f t="shared" si="350"/>
        <v>0.3340235388671548</v>
      </c>
      <c r="JH49" s="230">
        <f t="shared" si="350"/>
        <v>0.33767049320385661</v>
      </c>
      <c r="JI49" s="230">
        <f t="shared" si="350"/>
        <v>0.3385671256110217</v>
      </c>
      <c r="JJ49" s="230">
        <f t="shared" si="350"/>
        <v>0.3389044704839887</v>
      </c>
      <c r="JK49" s="230">
        <f t="shared" si="350"/>
        <v>0.33996002750923421</v>
      </c>
      <c r="JL49" s="230">
        <f t="shared" si="350"/>
        <v>0.34201975210324087</v>
      </c>
      <c r="JM49" s="230">
        <f t="shared" si="350"/>
        <v>0.34561053011906945</v>
      </c>
      <c r="JN49" s="230">
        <f t="shared" si="350"/>
        <v>0.34779492209473639</v>
      </c>
      <c r="JO49" s="230">
        <f t="shared" si="350"/>
        <v>0.35451179209524397</v>
      </c>
      <c r="JP49" s="230">
        <f t="shared" si="350"/>
        <v>0.36703315778479667</v>
      </c>
      <c r="JQ49" s="230">
        <f t="shared" si="350"/>
        <v>0.37559043426925964</v>
      </c>
      <c r="JR49" s="230">
        <f t="shared" si="350"/>
        <v>0.33312313651913655</v>
      </c>
      <c r="JS49" s="230">
        <f t="shared" si="350"/>
        <v>0.34022321320333532</v>
      </c>
      <c r="JT49" s="230">
        <f t="shared" si="350"/>
        <v>0.34487598835993033</v>
      </c>
      <c r="JU49" s="230">
        <f t="shared" si="350"/>
        <v>0.34510172077221313</v>
      </c>
      <c r="JV49" s="230">
        <f t="shared" si="350"/>
        <v>0.34518736326295435</v>
      </c>
      <c r="JW49" s="230">
        <f t="shared" si="350"/>
        <v>0.35614702134920118</v>
      </c>
      <c r="JX49" s="230">
        <f t="shared" si="350"/>
        <v>0.35630039130761393</v>
      </c>
      <c r="JY49" s="230">
        <f t="shared" si="350"/>
        <v>0.35632887357094395</v>
      </c>
      <c r="JZ49" s="230">
        <f t="shared" si="350"/>
        <v>0.3567186590415472</v>
      </c>
      <c r="KA49" s="230">
        <f t="shared" si="350"/>
        <v>0.35685386304770633</v>
      </c>
      <c r="KB49" s="230">
        <f t="shared" si="350"/>
        <v>0.35710153615556828</v>
      </c>
      <c r="KC49" s="230">
        <f t="shared" si="350"/>
        <v>0.3580808323199533</v>
      </c>
      <c r="KD49" s="230">
        <f t="shared" si="350"/>
        <v>0.35868105432816833</v>
      </c>
      <c r="KE49" s="230">
        <f t="shared" si="350"/>
        <v>0.358921954749294</v>
      </c>
      <c r="KF49" s="230">
        <f t="shared" si="350"/>
        <v>0.35943619209060768</v>
      </c>
      <c r="KG49" s="230">
        <f t="shared" si="350"/>
        <v>0.36127069333440837</v>
      </c>
      <c r="KH49" s="230">
        <f t="shared" si="350"/>
        <v>0.36329256243953106</v>
      </c>
      <c r="KI49" s="230">
        <f t="shared" si="350"/>
        <v>0.36460291704047987</v>
      </c>
      <c r="KJ49" s="230">
        <f t="shared" si="350"/>
        <v>0.36509642751111959</v>
      </c>
      <c r="KK49" s="230">
        <f t="shared" si="350"/>
        <v>0.36785761503451614</v>
      </c>
      <c r="KL49" s="230">
        <f t="shared" si="350"/>
        <v>0.37150456937121801</v>
      </c>
      <c r="KM49" s="230">
        <f t="shared" si="350"/>
        <v>0.37240120177838304</v>
      </c>
      <c r="KN49" s="230">
        <f t="shared" si="350"/>
        <v>0.37273854665135003</v>
      </c>
      <c r="KO49" s="230">
        <f t="shared" si="350"/>
        <v>0.3737941036765956</v>
      </c>
      <c r="KP49" s="230">
        <f t="shared" si="350"/>
        <v>0.37581327439252488</v>
      </c>
      <c r="KQ49" s="230">
        <f t="shared" si="350"/>
        <v>0.37940258105086455</v>
      </c>
      <c r="KR49" s="230">
        <f t="shared" si="350"/>
        <v>0.38158527775376577</v>
      </c>
      <c r="KS49" s="230">
        <f t="shared" si="350"/>
        <v>0.38830214775427341</v>
      </c>
      <c r="KT49" s="230">
        <f t="shared" si="350"/>
        <v>0.40078037583558457</v>
      </c>
      <c r="KU49" s="230">
        <f t="shared" si="350"/>
        <v>0.40933421975288237</v>
      </c>
      <c r="KV49" s="230">
        <f t="shared" si="350"/>
        <v>0.44322394096760526</v>
      </c>
      <c r="KW49" s="230">
        <f t="shared" si="350"/>
        <v>0.3669650449187129</v>
      </c>
      <c r="KX49" s="230">
        <f t="shared" si="350"/>
        <v>0.37406512160291172</v>
      </c>
      <c r="KY49" s="230">
        <f t="shared" si="350"/>
        <v>0.37867311370415085</v>
      </c>
      <c r="KZ49" s="230">
        <f t="shared" si="350"/>
        <v>0.37889884611643365</v>
      </c>
      <c r="LA49" s="230">
        <f t="shared" si="350"/>
        <v>0.37898448860717482</v>
      </c>
      <c r="LB49" s="230">
        <f t="shared" si="350"/>
        <v>0.38983721604304206</v>
      </c>
      <c r="LC49" s="230">
        <f t="shared" si="350"/>
        <v>0.38999058600145481</v>
      </c>
      <c r="LD49" s="230">
        <f t="shared" si="350"/>
        <v>0.39001906826478483</v>
      </c>
      <c r="LE49" s="230">
        <f t="shared" si="350"/>
        <v>0.39041105506868556</v>
      </c>
      <c r="LF49" s="230">
        <f t="shared" si="350"/>
        <v>0.39054625907484469</v>
      </c>
      <c r="LG49" s="230">
        <f t="shared" si="350"/>
        <v>0.39079393218270664</v>
      </c>
      <c r="LH49" s="230">
        <f t="shared" si="350"/>
        <v>0.39177414321808851</v>
      </c>
      <c r="LI49" s="230">
        <f t="shared" si="350"/>
        <v>0.39237436522630353</v>
      </c>
      <c r="LJ49" s="230">
        <f t="shared" si="350"/>
        <v>0.39261526564742916</v>
      </c>
      <c r="LK49" s="230">
        <f t="shared" si="350"/>
        <v>0.39312950298874283</v>
      </c>
      <c r="LL49" s="230">
        <f t="shared" si="350"/>
        <v>0.39496400423254352</v>
      </c>
      <c r="LM49" s="230">
        <f t="shared" ref="LM49:NE49" si="351">+LM39/LM46</f>
        <v>0.39698734529546426</v>
      </c>
      <c r="LN49" s="230">
        <f t="shared" si="351"/>
        <v>0.39829769989641306</v>
      </c>
      <c r="LO49" s="230">
        <f t="shared" si="351"/>
        <v>0.39879121036705273</v>
      </c>
      <c r="LP49" s="230">
        <f t="shared" si="351"/>
        <v>0.40155597393147824</v>
      </c>
      <c r="LQ49" s="230">
        <f t="shared" si="351"/>
        <v>0.40520292766787103</v>
      </c>
      <c r="LR49" s="230">
        <f t="shared" si="351"/>
        <v>0.40609956007503611</v>
      </c>
      <c r="LS49" s="230">
        <f t="shared" si="351"/>
        <v>0.40643690494800305</v>
      </c>
      <c r="LT49" s="230">
        <f t="shared" si="351"/>
        <v>0.40749246197324862</v>
      </c>
      <c r="LU49" s="230">
        <f t="shared" si="351"/>
        <v>0.40951553229678644</v>
      </c>
      <c r="LV49" s="230">
        <f t="shared" si="351"/>
        <v>0.41310998780587388</v>
      </c>
      <c r="LW49" s="230">
        <f t="shared" si="351"/>
        <v>0.41529279436533184</v>
      </c>
      <c r="LX49" s="230">
        <f t="shared" si="351"/>
        <v>0.42201481861936885</v>
      </c>
      <c r="LY49" s="230">
        <f t="shared" si="351"/>
        <v>0.43441029829988353</v>
      </c>
      <c r="LZ49" s="230">
        <f t="shared" si="351"/>
        <v>0.44297236465028067</v>
      </c>
      <c r="MA49" s="230">
        <f t="shared" si="351"/>
        <v>0.40068575032017412</v>
      </c>
      <c r="MB49" s="230">
        <f t="shared" si="351"/>
        <v>0.40778582700437288</v>
      </c>
      <c r="MC49" s="230">
        <f t="shared" si="351"/>
        <v>0.41239391815660581</v>
      </c>
      <c r="MD49" s="230">
        <f t="shared" si="351"/>
        <v>0.41261965056888861</v>
      </c>
      <c r="ME49" s="230">
        <f t="shared" si="351"/>
        <v>0.41270529305962977</v>
      </c>
      <c r="MF49" s="230">
        <f t="shared" si="351"/>
        <v>0.42412676349758938</v>
      </c>
      <c r="MG49" s="230">
        <f t="shared" si="351"/>
        <v>0.42428013345600213</v>
      </c>
      <c r="MH49" s="230">
        <f t="shared" si="351"/>
        <v>0.42430861571933209</v>
      </c>
      <c r="MI49" s="230">
        <f t="shared" si="351"/>
        <v>0.42473507527060295</v>
      </c>
      <c r="MJ49" s="230">
        <f t="shared" si="351"/>
        <v>0.42486819560403899</v>
      </c>
      <c r="MK49" s="230">
        <f t="shared" si="351"/>
        <v>0.4251646756388392</v>
      </c>
      <c r="ML49" s="230">
        <f t="shared" si="351"/>
        <v>0.42617373332514624</v>
      </c>
      <c r="MM49" s="230">
        <f t="shared" si="351"/>
        <v>0.42677395533336127</v>
      </c>
      <c r="MN49" s="230">
        <f t="shared" si="351"/>
        <v>0.42701485575448694</v>
      </c>
      <c r="MO49" s="230">
        <f t="shared" si="351"/>
        <v>0.42752909309580062</v>
      </c>
      <c r="MP49" s="230">
        <f t="shared" si="351"/>
        <v>0.42936359433960131</v>
      </c>
      <c r="MQ49" s="230">
        <f t="shared" si="351"/>
        <v>0.43142892762109036</v>
      </c>
      <c r="MR49" s="230">
        <f t="shared" si="351"/>
        <v>0.43273294836122067</v>
      </c>
      <c r="MS49" s="230">
        <f t="shared" si="351"/>
        <v>0.43322645883186034</v>
      </c>
      <c r="MT49" s="230">
        <f t="shared" si="351"/>
        <v>0.43599122239628585</v>
      </c>
      <c r="MU49" s="230">
        <f t="shared" si="351"/>
        <v>0.44007005827562551</v>
      </c>
      <c r="MV49" s="230">
        <f t="shared" si="351"/>
        <v>0.44096669068279054</v>
      </c>
      <c r="MW49" s="230">
        <f t="shared" si="351"/>
        <v>0.44130246814882013</v>
      </c>
      <c r="MX49" s="230">
        <f t="shared" si="351"/>
        <v>0.44235802517406564</v>
      </c>
      <c r="MY49" s="230">
        <f t="shared" si="351"/>
        <v>0.44451352607593753</v>
      </c>
      <c r="MZ49" s="230">
        <f t="shared" si="351"/>
        <v>0.4481523786416598</v>
      </c>
      <c r="NA49" s="230">
        <f t="shared" si="351"/>
        <v>0.45035197704594898</v>
      </c>
      <c r="NB49" s="230">
        <f t="shared" si="351"/>
        <v>0.4571840493552779</v>
      </c>
      <c r="NC49" s="230">
        <f t="shared" si="351"/>
        <v>0.46973551394044033</v>
      </c>
      <c r="ND49" s="230">
        <f t="shared" si="351"/>
        <v>0.47865407922475944</v>
      </c>
      <c r="NE49" s="230">
        <f t="shared" si="351"/>
        <v>0.51294400667493723</v>
      </c>
      <c r="NF49" s="230">
        <f>+NF39/NF46</f>
        <v>0</v>
      </c>
    </row>
    <row r="50" spans="1:370">
      <c r="A50" s="216"/>
      <c r="B50" s="216"/>
      <c r="C50" s="216" t="s">
        <v>51</v>
      </c>
      <c r="D50" s="216"/>
      <c r="E50" s="234">
        <f t="shared" ref="E50:BP50" si="352">+E40/E46</f>
        <v>1.1265083897640041E-2</v>
      </c>
      <c r="F50" s="230">
        <f t="shared" si="352"/>
        <v>1.1265083897640041E-2</v>
      </c>
      <c r="G50" s="230">
        <f t="shared" si="352"/>
        <v>1.1265083897640041E-2</v>
      </c>
      <c r="H50" s="230">
        <f t="shared" si="352"/>
        <v>1.1265083897640041E-2</v>
      </c>
      <c r="I50" s="230">
        <f t="shared" si="352"/>
        <v>1.1265083897640041E-2</v>
      </c>
      <c r="J50" s="230">
        <f t="shared" si="352"/>
        <v>1.1265083897640041E-2</v>
      </c>
      <c r="K50" s="230">
        <f t="shared" si="352"/>
        <v>1.1265083897640041E-2</v>
      </c>
      <c r="L50" s="230">
        <f t="shared" si="352"/>
        <v>1.1265083897640041E-2</v>
      </c>
      <c r="M50" s="230">
        <f t="shared" si="352"/>
        <v>1.1265083897640041E-2</v>
      </c>
      <c r="N50" s="230">
        <f t="shared" si="352"/>
        <v>1.1265083897640041E-2</v>
      </c>
      <c r="O50" s="230">
        <f t="shared" si="352"/>
        <v>1.1265083897640041E-2</v>
      </c>
      <c r="P50" s="230">
        <f t="shared" si="352"/>
        <v>1.1265083897640041E-2</v>
      </c>
      <c r="Q50" s="230">
        <f t="shared" si="352"/>
        <v>1.1265083897640041E-2</v>
      </c>
      <c r="R50" s="230">
        <f t="shared" si="352"/>
        <v>1.1265083897640041E-2</v>
      </c>
      <c r="S50" s="230">
        <f t="shared" si="352"/>
        <v>1.1265083897640041E-2</v>
      </c>
      <c r="T50" s="230">
        <f t="shared" si="352"/>
        <v>1.1265083897640041E-2</v>
      </c>
      <c r="U50" s="230">
        <f t="shared" si="352"/>
        <v>1.1265083897640041E-2</v>
      </c>
      <c r="V50" s="230">
        <f t="shared" si="352"/>
        <v>1.1265083897640041E-2</v>
      </c>
      <c r="W50" s="230">
        <f t="shared" si="352"/>
        <v>1.1265083897640041E-2</v>
      </c>
      <c r="X50" s="230">
        <f t="shared" si="352"/>
        <v>1.1265083897640041E-2</v>
      </c>
      <c r="Y50" s="230">
        <f t="shared" si="352"/>
        <v>1.1265083897640041E-2</v>
      </c>
      <c r="Z50" s="230">
        <f t="shared" si="352"/>
        <v>1.1265083897640041E-2</v>
      </c>
      <c r="AA50" s="230">
        <f t="shared" si="352"/>
        <v>1.1265083897640041E-2</v>
      </c>
      <c r="AB50" s="230">
        <f t="shared" si="352"/>
        <v>1.1265083897640041E-2</v>
      </c>
      <c r="AC50" s="230">
        <f t="shared" si="352"/>
        <v>1.1265083897640041E-2</v>
      </c>
      <c r="AD50" s="230">
        <f t="shared" si="352"/>
        <v>1.1265083897640041E-2</v>
      </c>
      <c r="AE50" s="230">
        <f t="shared" si="352"/>
        <v>1.1265083897640041E-2</v>
      </c>
      <c r="AF50" s="230">
        <f t="shared" si="352"/>
        <v>1.1265083897640041E-2</v>
      </c>
      <c r="AG50" s="230">
        <f t="shared" si="352"/>
        <v>1.1265083897640041E-2</v>
      </c>
      <c r="AH50" s="230">
        <f t="shared" si="352"/>
        <v>1.1265083897640041E-2</v>
      </c>
      <c r="AI50" s="230">
        <f t="shared" si="352"/>
        <v>1.1265083897640041E-2</v>
      </c>
      <c r="AJ50" s="230">
        <f t="shared" si="352"/>
        <v>1.1265083897640041E-2</v>
      </c>
      <c r="AK50" s="230">
        <f t="shared" si="352"/>
        <v>1.1265083897640041E-2</v>
      </c>
      <c r="AL50" s="230">
        <f t="shared" si="352"/>
        <v>1.1265083897640041E-2</v>
      </c>
      <c r="AM50" s="230">
        <f t="shared" si="352"/>
        <v>1.1265083897640041E-2</v>
      </c>
      <c r="AN50" s="230">
        <f t="shared" si="352"/>
        <v>1.1265083897640041E-2</v>
      </c>
      <c r="AO50" s="230">
        <f t="shared" si="352"/>
        <v>1.1265083897640041E-2</v>
      </c>
      <c r="AP50" s="230">
        <f t="shared" si="352"/>
        <v>1.1265083897640041E-2</v>
      </c>
      <c r="AQ50" s="230">
        <f t="shared" si="352"/>
        <v>1.1265083897640041E-2</v>
      </c>
      <c r="AR50" s="230">
        <f t="shared" si="352"/>
        <v>1.1265083897640041E-2</v>
      </c>
      <c r="AS50" s="230">
        <f t="shared" si="352"/>
        <v>1.1265083897640041E-2</v>
      </c>
      <c r="AT50" s="230">
        <f t="shared" si="352"/>
        <v>1.1265083897640041E-2</v>
      </c>
      <c r="AU50" s="230">
        <f t="shared" si="352"/>
        <v>1.1265083897640041E-2</v>
      </c>
      <c r="AV50" s="230">
        <f t="shared" si="352"/>
        <v>1.1265083897640041E-2</v>
      </c>
      <c r="AW50" s="230">
        <f t="shared" si="352"/>
        <v>1.1265083897640041E-2</v>
      </c>
      <c r="AX50" s="230">
        <f t="shared" si="352"/>
        <v>1.1265083897640041E-2</v>
      </c>
      <c r="AY50" s="230">
        <f t="shared" si="352"/>
        <v>1.1265083897640041E-2</v>
      </c>
      <c r="AZ50" s="230">
        <f t="shared" si="352"/>
        <v>1.1265083897640041E-2</v>
      </c>
      <c r="BA50" s="230">
        <f t="shared" si="352"/>
        <v>1.1265083897640041E-2</v>
      </c>
      <c r="BB50" s="230">
        <f t="shared" si="352"/>
        <v>1.1265083897640041E-2</v>
      </c>
      <c r="BC50" s="230">
        <f t="shared" si="352"/>
        <v>1.1265083897640041E-2</v>
      </c>
      <c r="BD50" s="230">
        <f t="shared" si="352"/>
        <v>1.1265083897640041E-2</v>
      </c>
      <c r="BE50" s="230">
        <f t="shared" si="352"/>
        <v>1.1265083897640041E-2</v>
      </c>
      <c r="BF50" s="230">
        <f t="shared" si="352"/>
        <v>1.1265083897640041E-2</v>
      </c>
      <c r="BG50" s="230">
        <f t="shared" si="352"/>
        <v>1.1265083897640041E-2</v>
      </c>
      <c r="BH50" s="230">
        <f t="shared" si="352"/>
        <v>1.1265083897640041E-2</v>
      </c>
      <c r="BI50" s="230">
        <f t="shared" si="352"/>
        <v>1.1265083897640041E-2</v>
      </c>
      <c r="BJ50" s="230">
        <f t="shared" si="352"/>
        <v>1.1265083897640041E-2</v>
      </c>
      <c r="BK50" s="230">
        <f t="shared" si="352"/>
        <v>1.1265083897640041E-2</v>
      </c>
      <c r="BL50" s="230">
        <f t="shared" si="352"/>
        <v>1.1265083897640041E-2</v>
      </c>
      <c r="BM50" s="230">
        <f t="shared" si="352"/>
        <v>1.1265083897640041E-2</v>
      </c>
      <c r="BN50" s="230">
        <f t="shared" si="352"/>
        <v>1.1265083897640041E-2</v>
      </c>
      <c r="BO50" s="230">
        <f t="shared" si="352"/>
        <v>1.1265083897640041E-2</v>
      </c>
      <c r="BP50" s="230">
        <f t="shared" si="352"/>
        <v>1.1265083897640041E-2</v>
      </c>
      <c r="BQ50" s="230">
        <f t="shared" ref="BQ50:EB50" si="353">+BQ40/BQ46</f>
        <v>1.1265083897640041E-2</v>
      </c>
      <c r="BR50" s="230">
        <f t="shared" si="353"/>
        <v>1.1265083897640041E-2</v>
      </c>
      <c r="BS50" s="230">
        <f t="shared" si="353"/>
        <v>1.1265083897640041E-2</v>
      </c>
      <c r="BT50" s="230">
        <f t="shared" si="353"/>
        <v>1.1265083897640041E-2</v>
      </c>
      <c r="BU50" s="230">
        <f t="shared" si="353"/>
        <v>1.1265083897640041E-2</v>
      </c>
      <c r="BV50" s="230">
        <f t="shared" si="353"/>
        <v>1.1265083897640041E-2</v>
      </c>
      <c r="BW50" s="230">
        <f t="shared" si="353"/>
        <v>1.1265083897640041E-2</v>
      </c>
      <c r="BX50" s="230">
        <f t="shared" si="353"/>
        <v>1.1265083897640041E-2</v>
      </c>
      <c r="BY50" s="230">
        <f t="shared" si="353"/>
        <v>1.1265083897640041E-2</v>
      </c>
      <c r="BZ50" s="230">
        <f t="shared" si="353"/>
        <v>1.1265083897640041E-2</v>
      </c>
      <c r="CA50" s="230">
        <f t="shared" si="353"/>
        <v>1.1265083897640041E-2</v>
      </c>
      <c r="CB50" s="230">
        <f t="shared" si="353"/>
        <v>1.1265083897640041E-2</v>
      </c>
      <c r="CC50" s="230">
        <f t="shared" si="353"/>
        <v>1.1265083897640041E-2</v>
      </c>
      <c r="CD50" s="230">
        <f t="shared" si="353"/>
        <v>1.1265083897640041E-2</v>
      </c>
      <c r="CE50" s="230">
        <f t="shared" si="353"/>
        <v>1.1265083897640041E-2</v>
      </c>
      <c r="CF50" s="230">
        <f t="shared" si="353"/>
        <v>1.1265083897640041E-2</v>
      </c>
      <c r="CG50" s="230">
        <f t="shared" si="353"/>
        <v>1.1265083897640041E-2</v>
      </c>
      <c r="CH50" s="230">
        <f t="shared" si="353"/>
        <v>1.1265083897640041E-2</v>
      </c>
      <c r="CI50" s="230">
        <f t="shared" si="353"/>
        <v>1.1265083897640041E-2</v>
      </c>
      <c r="CJ50" s="230">
        <f t="shared" si="353"/>
        <v>1.1265083897640041E-2</v>
      </c>
      <c r="CK50" s="230">
        <f t="shared" si="353"/>
        <v>1.1265083897640041E-2</v>
      </c>
      <c r="CL50" s="230">
        <f t="shared" si="353"/>
        <v>1.1203109851014071E-2</v>
      </c>
      <c r="CM50" s="230">
        <f t="shared" si="353"/>
        <v>1.1203109851014071E-2</v>
      </c>
      <c r="CN50" s="230">
        <f t="shared" si="353"/>
        <v>1.1203109851014071E-2</v>
      </c>
      <c r="CO50" s="230">
        <f t="shared" si="353"/>
        <v>1.1203109851014071E-2</v>
      </c>
      <c r="CP50" s="230">
        <f t="shared" si="353"/>
        <v>1.1203109851014071E-2</v>
      </c>
      <c r="CQ50" s="230">
        <f t="shared" si="353"/>
        <v>1.1203109851014071E-2</v>
      </c>
      <c r="CR50" s="230">
        <f t="shared" si="353"/>
        <v>1.1203109851014071E-2</v>
      </c>
      <c r="CS50" s="230">
        <f t="shared" si="353"/>
        <v>1.1203109851014071E-2</v>
      </c>
      <c r="CT50" s="230">
        <f t="shared" si="353"/>
        <v>1.1203109851014071E-2</v>
      </c>
      <c r="CU50" s="230">
        <f t="shared" si="353"/>
        <v>1.1203109851014071E-2</v>
      </c>
      <c r="CV50" s="230">
        <f t="shared" si="353"/>
        <v>1.1203109851014071E-2</v>
      </c>
      <c r="CW50" s="230">
        <f t="shared" si="353"/>
        <v>1.1203109851014071E-2</v>
      </c>
      <c r="CX50" s="230">
        <f t="shared" si="353"/>
        <v>1.1203109851014071E-2</v>
      </c>
      <c r="CY50" s="230">
        <f t="shared" si="353"/>
        <v>1.1203109851014071E-2</v>
      </c>
      <c r="CZ50" s="230">
        <f t="shared" si="353"/>
        <v>1.1203109851014071E-2</v>
      </c>
      <c r="DA50" s="230">
        <f t="shared" si="353"/>
        <v>1.1203109851014071E-2</v>
      </c>
      <c r="DB50" s="230">
        <f t="shared" si="353"/>
        <v>1.1203109851014071E-2</v>
      </c>
      <c r="DC50" s="230">
        <f t="shared" si="353"/>
        <v>1.1203109851014071E-2</v>
      </c>
      <c r="DD50" s="230">
        <f t="shared" si="353"/>
        <v>1.1203109851014071E-2</v>
      </c>
      <c r="DE50" s="230">
        <f t="shared" si="353"/>
        <v>1.1203109851014071E-2</v>
      </c>
      <c r="DF50" s="230">
        <f t="shared" si="353"/>
        <v>1.1203109851014071E-2</v>
      </c>
      <c r="DG50" s="230">
        <f t="shared" si="353"/>
        <v>1.1203109851014071E-2</v>
      </c>
      <c r="DH50" s="230">
        <f>+DH40/DH46</f>
        <v>1.1203109851014071E-2</v>
      </c>
      <c r="DI50" s="230">
        <f t="shared" si="353"/>
        <v>5.8941118577822069E-4</v>
      </c>
      <c r="DJ50" s="230">
        <f t="shared" si="353"/>
        <v>5.8941118577822069E-4</v>
      </c>
      <c r="DK50" s="230">
        <f t="shared" si="353"/>
        <v>1.9188758444430918E-3</v>
      </c>
      <c r="DL50" s="230">
        <f t="shared" si="353"/>
        <v>1.9188758444430918E-3</v>
      </c>
      <c r="DM50" s="230">
        <f>+DM40/DM46</f>
        <v>6.6851173139099833E-4</v>
      </c>
      <c r="DN50" s="230">
        <f>+DN40/DN46</f>
        <v>1.1203109851014071E-2</v>
      </c>
      <c r="DO50" s="230">
        <f t="shared" si="353"/>
        <v>1.1203109851014071E-2</v>
      </c>
      <c r="DP50" s="230">
        <f t="shared" si="353"/>
        <v>1.1203109851014071E-2</v>
      </c>
      <c r="DQ50" s="230">
        <f t="shared" si="353"/>
        <v>1.1225779291617404E-2</v>
      </c>
      <c r="DR50" s="230">
        <f t="shared" si="353"/>
        <v>1.1225779291617404E-2</v>
      </c>
      <c r="DS50" s="230">
        <f t="shared" si="353"/>
        <v>1.1225779291617404E-2</v>
      </c>
      <c r="DT50" s="230">
        <f t="shared" si="353"/>
        <v>1.1225779291617404E-2</v>
      </c>
      <c r="DU50" s="230">
        <f t="shared" si="353"/>
        <v>1.1225779291617404E-2</v>
      </c>
      <c r="DV50" s="230">
        <f t="shared" si="353"/>
        <v>1.1225779291617404E-2</v>
      </c>
      <c r="DW50" s="230">
        <f t="shared" si="353"/>
        <v>1.1225779291617404E-2</v>
      </c>
      <c r="DX50" s="230">
        <f t="shared" si="353"/>
        <v>1.1225779291617404E-2</v>
      </c>
      <c r="DY50" s="230">
        <f t="shared" si="353"/>
        <v>1.1225779291617404E-2</v>
      </c>
      <c r="DZ50" s="230">
        <f t="shared" si="353"/>
        <v>1.1225779291617404E-2</v>
      </c>
      <c r="EA50" s="230">
        <f t="shared" si="353"/>
        <v>1.1225779291617404E-2</v>
      </c>
      <c r="EB50" s="230">
        <f t="shared" si="353"/>
        <v>1.1225779291617404E-2</v>
      </c>
      <c r="EC50" s="230">
        <f t="shared" ref="EC50:GN50" si="354">+EC40/EC46</f>
        <v>1.1225779291617404E-2</v>
      </c>
      <c r="ED50" s="230">
        <f t="shared" si="354"/>
        <v>1.1225779291617404E-2</v>
      </c>
      <c r="EE50" s="230">
        <f t="shared" si="354"/>
        <v>1.1225779291617404E-2</v>
      </c>
      <c r="EF50" s="230">
        <f t="shared" si="354"/>
        <v>1.1225779291617404E-2</v>
      </c>
      <c r="EG50" s="230">
        <f t="shared" si="354"/>
        <v>1.1225779291617404E-2</v>
      </c>
      <c r="EH50" s="230">
        <f t="shared" si="354"/>
        <v>1.1225779291617404E-2</v>
      </c>
      <c r="EI50" s="230">
        <f t="shared" si="354"/>
        <v>1.1225779291617404E-2</v>
      </c>
      <c r="EJ50" s="230">
        <f t="shared" si="354"/>
        <v>1.1225779291617404E-2</v>
      </c>
      <c r="EK50" s="230">
        <f t="shared" si="354"/>
        <v>1.1225779291617404E-2</v>
      </c>
      <c r="EL50" s="230">
        <f t="shared" si="354"/>
        <v>1.1225779291617404E-2</v>
      </c>
      <c r="EM50" s="230">
        <f t="shared" si="354"/>
        <v>1.1225779291617404E-2</v>
      </c>
      <c r="EN50" s="230">
        <f t="shared" si="354"/>
        <v>1.1225779291617404E-2</v>
      </c>
      <c r="EO50" s="230">
        <f t="shared" si="354"/>
        <v>1.1225779291617404E-2</v>
      </c>
      <c r="EP50" s="230">
        <f t="shared" si="354"/>
        <v>1.1225779291617404E-2</v>
      </c>
      <c r="EQ50" s="230">
        <f t="shared" si="354"/>
        <v>1.1225779291617404E-2</v>
      </c>
      <c r="ER50" s="230">
        <f t="shared" si="354"/>
        <v>1.1225779291617404E-2</v>
      </c>
      <c r="ES50" s="230">
        <f t="shared" si="354"/>
        <v>1.1225779291617404E-2</v>
      </c>
      <c r="ET50" s="230">
        <f t="shared" si="354"/>
        <v>1.1225779291617404E-2</v>
      </c>
      <c r="EU50" s="230">
        <f t="shared" si="354"/>
        <v>1.1225779291617404E-2</v>
      </c>
      <c r="EV50" s="230">
        <f t="shared" si="354"/>
        <v>1.1225779291617404E-2</v>
      </c>
      <c r="EW50" s="230">
        <f t="shared" si="354"/>
        <v>1.1225779291617404E-2</v>
      </c>
      <c r="EX50" s="230">
        <f t="shared" si="354"/>
        <v>1.1225779291617404E-2</v>
      </c>
      <c r="EY50" s="230">
        <f t="shared" si="354"/>
        <v>1.1225779291617404E-2</v>
      </c>
      <c r="EZ50" s="230">
        <f t="shared" si="354"/>
        <v>1.1225779291617404E-2</v>
      </c>
      <c r="FA50" s="230">
        <f t="shared" si="354"/>
        <v>1.1225779291617404E-2</v>
      </c>
      <c r="FB50" s="230">
        <f t="shared" si="354"/>
        <v>1.1225779291617404E-2</v>
      </c>
      <c r="FC50" s="230">
        <f t="shared" si="354"/>
        <v>1.1225779291617404E-2</v>
      </c>
      <c r="FD50" s="230">
        <f t="shared" si="354"/>
        <v>1.1225779291617404E-2</v>
      </c>
      <c r="FE50" s="230">
        <f t="shared" si="354"/>
        <v>1.1225779291617404E-2</v>
      </c>
      <c r="FF50" s="230">
        <f t="shared" si="354"/>
        <v>1.1225779291617404E-2</v>
      </c>
      <c r="FG50" s="230">
        <f t="shared" si="354"/>
        <v>1.1225779291617404E-2</v>
      </c>
      <c r="FH50" s="230">
        <f t="shared" si="354"/>
        <v>0</v>
      </c>
      <c r="FI50" s="230">
        <f t="shared" si="354"/>
        <v>0</v>
      </c>
      <c r="FJ50" s="230">
        <f t="shared" si="354"/>
        <v>0</v>
      </c>
      <c r="FK50" s="230">
        <f t="shared" si="354"/>
        <v>0</v>
      </c>
      <c r="FL50" s="230">
        <f t="shared" si="354"/>
        <v>0</v>
      </c>
      <c r="FM50" s="230">
        <f t="shared" si="354"/>
        <v>0</v>
      </c>
      <c r="FN50" s="230">
        <f t="shared" si="354"/>
        <v>0</v>
      </c>
      <c r="FO50" s="230">
        <f t="shared" si="354"/>
        <v>0</v>
      </c>
      <c r="FP50" s="230">
        <f t="shared" si="354"/>
        <v>0</v>
      </c>
      <c r="FQ50" s="230">
        <f t="shared" si="354"/>
        <v>0</v>
      </c>
      <c r="FR50" s="230">
        <f t="shared" si="354"/>
        <v>0</v>
      </c>
      <c r="FS50" s="230">
        <f t="shared" si="354"/>
        <v>0</v>
      </c>
      <c r="FT50" s="230">
        <f t="shared" si="354"/>
        <v>0</v>
      </c>
      <c r="FU50" s="230">
        <f t="shared" si="354"/>
        <v>0</v>
      </c>
      <c r="FV50" s="230">
        <f t="shared" si="354"/>
        <v>0</v>
      </c>
      <c r="FW50" s="230">
        <f t="shared" si="354"/>
        <v>0</v>
      </c>
      <c r="FX50" s="230">
        <f t="shared" si="354"/>
        <v>0</v>
      </c>
      <c r="FY50" s="230">
        <f t="shared" si="354"/>
        <v>0</v>
      </c>
      <c r="FZ50" s="230">
        <f t="shared" si="354"/>
        <v>0</v>
      </c>
      <c r="GA50" s="230">
        <f t="shared" si="354"/>
        <v>0</v>
      </c>
      <c r="GB50" s="230">
        <f t="shared" si="354"/>
        <v>0</v>
      </c>
      <c r="GC50" s="230">
        <f t="shared" si="354"/>
        <v>0</v>
      </c>
      <c r="GD50" s="230">
        <f t="shared" si="354"/>
        <v>0</v>
      </c>
      <c r="GE50" s="230">
        <f t="shared" si="354"/>
        <v>0</v>
      </c>
      <c r="GF50" s="230">
        <f t="shared" si="354"/>
        <v>0</v>
      </c>
      <c r="GG50" s="230">
        <f t="shared" si="354"/>
        <v>0</v>
      </c>
      <c r="GH50" s="230">
        <f t="shared" si="354"/>
        <v>0</v>
      </c>
      <c r="GI50" s="230">
        <f t="shared" si="354"/>
        <v>0</v>
      </c>
      <c r="GJ50" s="230">
        <f t="shared" si="354"/>
        <v>0</v>
      </c>
      <c r="GK50" s="230">
        <f t="shared" si="354"/>
        <v>0</v>
      </c>
      <c r="GL50" s="230">
        <f t="shared" si="354"/>
        <v>0</v>
      </c>
      <c r="GM50" s="230">
        <f t="shared" si="354"/>
        <v>0</v>
      </c>
      <c r="GN50" s="230">
        <f t="shared" si="354"/>
        <v>0</v>
      </c>
      <c r="GO50" s="230">
        <f t="shared" ref="GO50:IZ50" si="355">+GO40/GO46</f>
        <v>0</v>
      </c>
      <c r="GP50" s="230">
        <f t="shared" si="355"/>
        <v>0</v>
      </c>
      <c r="GQ50" s="230">
        <f t="shared" si="355"/>
        <v>0</v>
      </c>
      <c r="GR50" s="230">
        <f t="shared" si="355"/>
        <v>0</v>
      </c>
      <c r="GS50" s="230">
        <f t="shared" si="355"/>
        <v>0</v>
      </c>
      <c r="GT50" s="230">
        <f t="shared" si="355"/>
        <v>0</v>
      </c>
      <c r="GU50" s="230">
        <f t="shared" si="355"/>
        <v>0</v>
      </c>
      <c r="GV50" s="230">
        <f t="shared" si="355"/>
        <v>0</v>
      </c>
      <c r="GW50" s="230">
        <f t="shared" si="355"/>
        <v>0</v>
      </c>
      <c r="GX50" s="230">
        <f t="shared" si="355"/>
        <v>0</v>
      </c>
      <c r="GY50" s="230">
        <f t="shared" si="355"/>
        <v>0</v>
      </c>
      <c r="GZ50" s="230">
        <f t="shared" si="355"/>
        <v>0</v>
      </c>
      <c r="HA50" s="230">
        <f t="shared" si="355"/>
        <v>1.8644776163327687E-2</v>
      </c>
      <c r="HB50" s="230">
        <f t="shared" si="355"/>
        <v>0</v>
      </c>
      <c r="HC50" s="230">
        <f t="shared" si="355"/>
        <v>0</v>
      </c>
      <c r="HD50" s="230">
        <f t="shared" si="355"/>
        <v>0</v>
      </c>
      <c r="HE50" s="230">
        <f t="shared" si="355"/>
        <v>0</v>
      </c>
      <c r="HF50" s="230">
        <f t="shared" si="355"/>
        <v>0</v>
      </c>
      <c r="HG50" s="230">
        <f t="shared" si="355"/>
        <v>0</v>
      </c>
      <c r="HH50" s="230">
        <f t="shared" si="355"/>
        <v>0</v>
      </c>
      <c r="HI50" s="230">
        <f t="shared" si="355"/>
        <v>0</v>
      </c>
      <c r="HJ50" s="230">
        <f t="shared" si="355"/>
        <v>0</v>
      </c>
      <c r="HK50" s="230">
        <f t="shared" si="355"/>
        <v>0</v>
      </c>
      <c r="HL50" s="230">
        <f t="shared" si="355"/>
        <v>0</v>
      </c>
      <c r="HM50" s="230">
        <f t="shared" si="355"/>
        <v>0</v>
      </c>
      <c r="HN50" s="230">
        <f t="shared" si="355"/>
        <v>0</v>
      </c>
      <c r="HO50" s="230">
        <f t="shared" si="355"/>
        <v>0</v>
      </c>
      <c r="HP50" s="230">
        <f t="shared" si="355"/>
        <v>0</v>
      </c>
      <c r="HQ50" s="230">
        <f t="shared" si="355"/>
        <v>0</v>
      </c>
      <c r="HR50" s="230">
        <f t="shared" si="355"/>
        <v>0</v>
      </c>
      <c r="HS50" s="230">
        <f t="shared" si="355"/>
        <v>0</v>
      </c>
      <c r="HT50" s="230">
        <f t="shared" si="355"/>
        <v>0</v>
      </c>
      <c r="HU50" s="230">
        <f t="shared" si="355"/>
        <v>0</v>
      </c>
      <c r="HV50" s="230">
        <f t="shared" si="355"/>
        <v>0</v>
      </c>
      <c r="HW50" s="230">
        <f t="shared" si="355"/>
        <v>0</v>
      </c>
      <c r="HX50" s="230">
        <f t="shared" si="355"/>
        <v>0</v>
      </c>
      <c r="HY50" s="230">
        <f t="shared" si="355"/>
        <v>0</v>
      </c>
      <c r="HZ50" s="230">
        <f t="shared" si="355"/>
        <v>0</v>
      </c>
      <c r="IA50" s="230">
        <f t="shared" si="355"/>
        <v>0</v>
      </c>
      <c r="IB50" s="230">
        <f t="shared" si="355"/>
        <v>0</v>
      </c>
      <c r="IC50" s="230">
        <f t="shared" si="355"/>
        <v>0</v>
      </c>
      <c r="ID50" s="230">
        <f t="shared" si="355"/>
        <v>0</v>
      </c>
      <c r="IE50" s="230">
        <f t="shared" si="355"/>
        <v>0</v>
      </c>
      <c r="IF50" s="230">
        <f t="shared" si="355"/>
        <v>0</v>
      </c>
      <c r="IG50" s="230">
        <f t="shared" si="355"/>
        <v>0</v>
      </c>
      <c r="IH50" s="230">
        <f t="shared" si="355"/>
        <v>0</v>
      </c>
      <c r="II50" s="230">
        <f t="shared" si="355"/>
        <v>0</v>
      </c>
      <c r="IJ50" s="230">
        <f t="shared" si="355"/>
        <v>0</v>
      </c>
      <c r="IK50" s="230">
        <f t="shared" si="355"/>
        <v>0</v>
      </c>
      <c r="IL50" s="230">
        <f t="shared" si="355"/>
        <v>0</v>
      </c>
      <c r="IM50" s="230">
        <f t="shared" si="355"/>
        <v>0</v>
      </c>
      <c r="IN50" s="230">
        <f t="shared" si="355"/>
        <v>0</v>
      </c>
      <c r="IO50" s="230">
        <f t="shared" si="355"/>
        <v>0</v>
      </c>
      <c r="IP50" s="230">
        <f t="shared" si="355"/>
        <v>0</v>
      </c>
      <c r="IQ50" s="230">
        <f t="shared" si="355"/>
        <v>0</v>
      </c>
      <c r="IR50" s="230">
        <f t="shared" si="355"/>
        <v>0</v>
      </c>
      <c r="IS50" s="230">
        <f t="shared" si="355"/>
        <v>0</v>
      </c>
      <c r="IT50" s="230">
        <f t="shared" si="355"/>
        <v>0</v>
      </c>
      <c r="IU50" s="230">
        <f t="shared" si="355"/>
        <v>0</v>
      </c>
      <c r="IV50" s="230">
        <f t="shared" si="355"/>
        <v>0</v>
      </c>
      <c r="IW50" s="230">
        <f t="shared" si="355"/>
        <v>0</v>
      </c>
      <c r="IX50" s="230">
        <f t="shared" si="355"/>
        <v>0</v>
      </c>
      <c r="IY50" s="230">
        <f t="shared" si="355"/>
        <v>0</v>
      </c>
      <c r="IZ50" s="230">
        <f t="shared" si="355"/>
        <v>0</v>
      </c>
      <c r="JA50" s="230">
        <f t="shared" ref="JA50:LL50" si="356">+JA40/JA46</f>
        <v>0</v>
      </c>
      <c r="JB50" s="230">
        <f t="shared" si="356"/>
        <v>0</v>
      </c>
      <c r="JC50" s="230">
        <f t="shared" si="356"/>
        <v>0</v>
      </c>
      <c r="JD50" s="230">
        <f t="shared" si="356"/>
        <v>0</v>
      </c>
      <c r="JE50" s="230">
        <f t="shared" si="356"/>
        <v>0</v>
      </c>
      <c r="JF50" s="230">
        <f t="shared" si="356"/>
        <v>0</v>
      </c>
      <c r="JG50" s="230">
        <f t="shared" si="356"/>
        <v>0</v>
      </c>
      <c r="JH50" s="230">
        <f t="shared" si="356"/>
        <v>0</v>
      </c>
      <c r="JI50" s="230">
        <f t="shared" si="356"/>
        <v>0</v>
      </c>
      <c r="JJ50" s="230">
        <f t="shared" si="356"/>
        <v>0</v>
      </c>
      <c r="JK50" s="230">
        <f t="shared" si="356"/>
        <v>0</v>
      </c>
      <c r="JL50" s="230">
        <f t="shared" si="356"/>
        <v>0</v>
      </c>
      <c r="JM50" s="230">
        <f t="shared" si="356"/>
        <v>0</v>
      </c>
      <c r="JN50" s="230">
        <f t="shared" si="356"/>
        <v>0</v>
      </c>
      <c r="JO50" s="230">
        <f t="shared" si="356"/>
        <v>0</v>
      </c>
      <c r="JP50" s="230">
        <f t="shared" si="356"/>
        <v>0</v>
      </c>
      <c r="JQ50" s="230">
        <f t="shared" si="356"/>
        <v>0</v>
      </c>
      <c r="JR50" s="230">
        <f t="shared" si="356"/>
        <v>0</v>
      </c>
      <c r="JS50" s="230">
        <f t="shared" si="356"/>
        <v>0</v>
      </c>
      <c r="JT50" s="230">
        <f t="shared" si="356"/>
        <v>0</v>
      </c>
      <c r="JU50" s="230">
        <f t="shared" si="356"/>
        <v>0</v>
      </c>
      <c r="JV50" s="230">
        <f t="shared" si="356"/>
        <v>0</v>
      </c>
      <c r="JW50" s="230">
        <f t="shared" si="356"/>
        <v>0</v>
      </c>
      <c r="JX50" s="230">
        <f t="shared" si="356"/>
        <v>0</v>
      </c>
      <c r="JY50" s="230">
        <f t="shared" si="356"/>
        <v>0</v>
      </c>
      <c r="JZ50" s="230">
        <f t="shared" si="356"/>
        <v>0</v>
      </c>
      <c r="KA50" s="230">
        <f t="shared" si="356"/>
        <v>0</v>
      </c>
      <c r="KB50" s="230">
        <f t="shared" si="356"/>
        <v>0</v>
      </c>
      <c r="KC50" s="230">
        <f t="shared" si="356"/>
        <v>0</v>
      </c>
      <c r="KD50" s="230">
        <f t="shared" si="356"/>
        <v>0</v>
      </c>
      <c r="KE50" s="230">
        <f t="shared" si="356"/>
        <v>0</v>
      </c>
      <c r="KF50" s="230">
        <f t="shared" si="356"/>
        <v>0</v>
      </c>
      <c r="KG50" s="230">
        <f t="shared" si="356"/>
        <v>0</v>
      </c>
      <c r="KH50" s="230">
        <f t="shared" si="356"/>
        <v>0</v>
      </c>
      <c r="KI50" s="230">
        <f t="shared" si="356"/>
        <v>0</v>
      </c>
      <c r="KJ50" s="230">
        <f t="shared" si="356"/>
        <v>0</v>
      </c>
      <c r="KK50" s="230">
        <f t="shared" si="356"/>
        <v>0</v>
      </c>
      <c r="KL50" s="230">
        <f t="shared" si="356"/>
        <v>0</v>
      </c>
      <c r="KM50" s="230">
        <f t="shared" si="356"/>
        <v>0</v>
      </c>
      <c r="KN50" s="230">
        <f t="shared" si="356"/>
        <v>0</v>
      </c>
      <c r="KO50" s="230">
        <f t="shared" si="356"/>
        <v>0</v>
      </c>
      <c r="KP50" s="230">
        <f t="shared" si="356"/>
        <v>0</v>
      </c>
      <c r="KQ50" s="230">
        <f t="shared" si="356"/>
        <v>0</v>
      </c>
      <c r="KR50" s="230">
        <f t="shared" si="356"/>
        <v>0</v>
      </c>
      <c r="KS50" s="230">
        <f t="shared" si="356"/>
        <v>0</v>
      </c>
      <c r="KT50" s="230">
        <f t="shared" si="356"/>
        <v>0</v>
      </c>
      <c r="KU50" s="230">
        <f t="shared" si="356"/>
        <v>0</v>
      </c>
      <c r="KV50" s="230">
        <f t="shared" si="356"/>
        <v>0</v>
      </c>
      <c r="KW50" s="230">
        <f t="shared" si="356"/>
        <v>0</v>
      </c>
      <c r="KX50" s="230">
        <f t="shared" si="356"/>
        <v>0</v>
      </c>
      <c r="KY50" s="230">
        <f t="shared" si="356"/>
        <v>0</v>
      </c>
      <c r="KZ50" s="230">
        <f t="shared" si="356"/>
        <v>0</v>
      </c>
      <c r="LA50" s="230">
        <f t="shared" si="356"/>
        <v>0</v>
      </c>
      <c r="LB50" s="230">
        <f t="shared" si="356"/>
        <v>0</v>
      </c>
      <c r="LC50" s="230">
        <f t="shared" si="356"/>
        <v>0</v>
      </c>
      <c r="LD50" s="230">
        <f t="shared" si="356"/>
        <v>0</v>
      </c>
      <c r="LE50" s="230">
        <f t="shared" si="356"/>
        <v>0</v>
      </c>
      <c r="LF50" s="230">
        <f t="shared" si="356"/>
        <v>0</v>
      </c>
      <c r="LG50" s="230">
        <f t="shared" si="356"/>
        <v>0</v>
      </c>
      <c r="LH50" s="230">
        <f t="shared" si="356"/>
        <v>0</v>
      </c>
      <c r="LI50" s="230">
        <f t="shared" si="356"/>
        <v>0</v>
      </c>
      <c r="LJ50" s="230">
        <f t="shared" si="356"/>
        <v>0</v>
      </c>
      <c r="LK50" s="230">
        <f t="shared" si="356"/>
        <v>0</v>
      </c>
      <c r="LL50" s="230">
        <f t="shared" si="356"/>
        <v>0</v>
      </c>
      <c r="LM50" s="230">
        <f t="shared" ref="LM50:NE50" si="357">+LM40/LM46</f>
        <v>0</v>
      </c>
      <c r="LN50" s="230">
        <f t="shared" si="357"/>
        <v>0</v>
      </c>
      <c r="LO50" s="230">
        <f t="shared" si="357"/>
        <v>0</v>
      </c>
      <c r="LP50" s="230">
        <f t="shared" si="357"/>
        <v>0</v>
      </c>
      <c r="LQ50" s="230">
        <f t="shared" si="357"/>
        <v>0</v>
      </c>
      <c r="LR50" s="230">
        <f t="shared" si="357"/>
        <v>0</v>
      </c>
      <c r="LS50" s="230">
        <f t="shared" si="357"/>
        <v>0</v>
      </c>
      <c r="LT50" s="230">
        <f t="shared" si="357"/>
        <v>0</v>
      </c>
      <c r="LU50" s="230">
        <f t="shared" si="357"/>
        <v>0</v>
      </c>
      <c r="LV50" s="230">
        <f t="shared" si="357"/>
        <v>0</v>
      </c>
      <c r="LW50" s="230">
        <f t="shared" si="357"/>
        <v>0</v>
      </c>
      <c r="LX50" s="230">
        <f t="shared" si="357"/>
        <v>0</v>
      </c>
      <c r="LY50" s="230">
        <f t="shared" si="357"/>
        <v>0</v>
      </c>
      <c r="LZ50" s="230">
        <f t="shared" si="357"/>
        <v>0</v>
      </c>
      <c r="MA50" s="230">
        <f t="shared" si="357"/>
        <v>0</v>
      </c>
      <c r="MB50" s="230">
        <f t="shared" si="357"/>
        <v>0</v>
      </c>
      <c r="MC50" s="230">
        <f t="shared" si="357"/>
        <v>0</v>
      </c>
      <c r="MD50" s="230">
        <f t="shared" si="357"/>
        <v>0</v>
      </c>
      <c r="ME50" s="230">
        <f t="shared" si="357"/>
        <v>0</v>
      </c>
      <c r="MF50" s="230">
        <f t="shared" si="357"/>
        <v>0</v>
      </c>
      <c r="MG50" s="230">
        <f t="shared" si="357"/>
        <v>0</v>
      </c>
      <c r="MH50" s="230">
        <f t="shared" si="357"/>
        <v>0</v>
      </c>
      <c r="MI50" s="230">
        <f t="shared" si="357"/>
        <v>0</v>
      </c>
      <c r="MJ50" s="230">
        <f t="shared" si="357"/>
        <v>0</v>
      </c>
      <c r="MK50" s="230">
        <f t="shared" si="357"/>
        <v>0</v>
      </c>
      <c r="ML50" s="230">
        <f t="shared" si="357"/>
        <v>0</v>
      </c>
      <c r="MM50" s="230">
        <f t="shared" si="357"/>
        <v>0</v>
      </c>
      <c r="MN50" s="230">
        <f t="shared" si="357"/>
        <v>0</v>
      </c>
      <c r="MO50" s="230">
        <f t="shared" si="357"/>
        <v>0</v>
      </c>
      <c r="MP50" s="230">
        <f t="shared" si="357"/>
        <v>0</v>
      </c>
      <c r="MQ50" s="230">
        <f t="shared" si="357"/>
        <v>0</v>
      </c>
      <c r="MR50" s="230">
        <f t="shared" si="357"/>
        <v>0</v>
      </c>
      <c r="MS50" s="230">
        <f t="shared" si="357"/>
        <v>0</v>
      </c>
      <c r="MT50" s="230">
        <f t="shared" si="357"/>
        <v>0</v>
      </c>
      <c r="MU50" s="230">
        <f t="shared" si="357"/>
        <v>0</v>
      </c>
      <c r="MV50" s="230">
        <f t="shared" si="357"/>
        <v>0</v>
      </c>
      <c r="MW50" s="230">
        <f t="shared" si="357"/>
        <v>0</v>
      </c>
      <c r="MX50" s="230">
        <f t="shared" si="357"/>
        <v>0</v>
      </c>
      <c r="MY50" s="230">
        <f t="shared" si="357"/>
        <v>0</v>
      </c>
      <c r="MZ50" s="230">
        <f t="shared" si="357"/>
        <v>0</v>
      </c>
      <c r="NA50" s="230">
        <f t="shared" si="357"/>
        <v>0</v>
      </c>
      <c r="NB50" s="230">
        <f t="shared" si="357"/>
        <v>0</v>
      </c>
      <c r="NC50" s="230">
        <f t="shared" si="357"/>
        <v>0</v>
      </c>
      <c r="ND50" s="230">
        <f t="shared" si="357"/>
        <v>0</v>
      </c>
      <c r="NE50" s="230">
        <f t="shared" si="357"/>
        <v>0</v>
      </c>
      <c r="NF50" s="230">
        <f>+NF40/NF46</f>
        <v>0</v>
      </c>
    </row>
    <row r="51" spans="1:370" ht="13.5" thickBot="1">
      <c r="A51" s="231"/>
      <c r="B51" s="232"/>
      <c r="C51" s="233" t="s">
        <v>300</v>
      </c>
      <c r="D51" s="233"/>
      <c r="E51" s="234">
        <f t="shared" ref="E51:BP51" si="358">+E41/E46</f>
        <v>0.19324730220487679</v>
      </c>
      <c r="F51" s="230">
        <f t="shared" si="358"/>
        <v>0.19324730220487679</v>
      </c>
      <c r="G51" s="230">
        <f t="shared" si="358"/>
        <v>0.19324730220487679</v>
      </c>
      <c r="H51" s="230">
        <f t="shared" si="358"/>
        <v>0.19324730220487679</v>
      </c>
      <c r="I51" s="230">
        <f t="shared" si="358"/>
        <v>0.19324730220487679</v>
      </c>
      <c r="J51" s="230">
        <f t="shared" si="358"/>
        <v>0.19324730220487679</v>
      </c>
      <c r="K51" s="230">
        <f t="shared" si="358"/>
        <v>0.19324730220487679</v>
      </c>
      <c r="L51" s="230">
        <f t="shared" si="358"/>
        <v>0.19324730220487679</v>
      </c>
      <c r="M51" s="230">
        <f t="shared" si="358"/>
        <v>0.19324730220487679</v>
      </c>
      <c r="N51" s="230">
        <f t="shared" si="358"/>
        <v>0.19324730220487679</v>
      </c>
      <c r="O51" s="230">
        <f t="shared" si="358"/>
        <v>0.19324730220487679</v>
      </c>
      <c r="P51" s="230">
        <f t="shared" si="358"/>
        <v>0.19324730220487679</v>
      </c>
      <c r="Q51" s="230">
        <f t="shared" si="358"/>
        <v>0.19324730220487679</v>
      </c>
      <c r="R51" s="230">
        <f t="shared" si="358"/>
        <v>0.19324730220487679</v>
      </c>
      <c r="S51" s="230">
        <f t="shared" si="358"/>
        <v>0.19324730220487679</v>
      </c>
      <c r="T51" s="230">
        <f t="shared" si="358"/>
        <v>0.19324730220487679</v>
      </c>
      <c r="U51" s="230">
        <f t="shared" si="358"/>
        <v>0.19324730220487679</v>
      </c>
      <c r="V51" s="230">
        <f t="shared" si="358"/>
        <v>0.19324730220487679</v>
      </c>
      <c r="W51" s="230">
        <f t="shared" si="358"/>
        <v>0.19324730220487679</v>
      </c>
      <c r="X51" s="230">
        <f t="shared" si="358"/>
        <v>0.19324730220487679</v>
      </c>
      <c r="Y51" s="230">
        <f t="shared" si="358"/>
        <v>0.19324730220487679</v>
      </c>
      <c r="Z51" s="230">
        <f t="shared" si="358"/>
        <v>0.19324730220487679</v>
      </c>
      <c r="AA51" s="230">
        <f t="shared" si="358"/>
        <v>0.19324730220487679</v>
      </c>
      <c r="AB51" s="230">
        <f t="shared" si="358"/>
        <v>0.19324730220487679</v>
      </c>
      <c r="AC51" s="230">
        <f t="shared" si="358"/>
        <v>0.19324730220487679</v>
      </c>
      <c r="AD51" s="230">
        <f t="shared" si="358"/>
        <v>0.19324730220487679</v>
      </c>
      <c r="AE51" s="230">
        <f t="shared" si="358"/>
        <v>0.19324730220487679</v>
      </c>
      <c r="AF51" s="230">
        <f t="shared" si="358"/>
        <v>0.19324730220487679</v>
      </c>
      <c r="AG51" s="230">
        <f t="shared" si="358"/>
        <v>0.19324730220487679</v>
      </c>
      <c r="AH51" s="230">
        <f t="shared" si="358"/>
        <v>0.19324730220487679</v>
      </c>
      <c r="AI51" s="230">
        <f t="shared" si="358"/>
        <v>0.19324730220487679</v>
      </c>
      <c r="AJ51" s="230">
        <f t="shared" si="358"/>
        <v>0</v>
      </c>
      <c r="AK51" s="230">
        <f t="shared" si="358"/>
        <v>0</v>
      </c>
      <c r="AL51" s="230">
        <f t="shared" si="358"/>
        <v>0</v>
      </c>
      <c r="AM51" s="230">
        <f t="shared" si="358"/>
        <v>0</v>
      </c>
      <c r="AN51" s="230">
        <f t="shared" si="358"/>
        <v>0</v>
      </c>
      <c r="AO51" s="230">
        <f t="shared" si="358"/>
        <v>0</v>
      </c>
      <c r="AP51" s="230">
        <f t="shared" si="358"/>
        <v>0</v>
      </c>
      <c r="AQ51" s="230">
        <f t="shared" si="358"/>
        <v>0</v>
      </c>
      <c r="AR51" s="230">
        <f t="shared" si="358"/>
        <v>0</v>
      </c>
      <c r="AS51" s="230">
        <f t="shared" si="358"/>
        <v>0</v>
      </c>
      <c r="AT51" s="230">
        <f t="shared" si="358"/>
        <v>0</v>
      </c>
      <c r="AU51" s="230">
        <f t="shared" si="358"/>
        <v>0</v>
      </c>
      <c r="AV51" s="230">
        <f t="shared" si="358"/>
        <v>0</v>
      </c>
      <c r="AW51" s="230">
        <f t="shared" si="358"/>
        <v>0</v>
      </c>
      <c r="AX51" s="230">
        <f t="shared" si="358"/>
        <v>0</v>
      </c>
      <c r="AY51" s="230">
        <f t="shared" si="358"/>
        <v>0</v>
      </c>
      <c r="AZ51" s="230">
        <f t="shared" si="358"/>
        <v>0</v>
      </c>
      <c r="BA51" s="230">
        <f t="shared" si="358"/>
        <v>0</v>
      </c>
      <c r="BB51" s="230">
        <f t="shared" si="358"/>
        <v>0</v>
      </c>
      <c r="BC51" s="230">
        <f t="shared" si="358"/>
        <v>0</v>
      </c>
      <c r="BD51" s="230">
        <f t="shared" si="358"/>
        <v>0</v>
      </c>
      <c r="BE51" s="230">
        <f t="shared" si="358"/>
        <v>0</v>
      </c>
      <c r="BF51" s="230">
        <f t="shared" si="358"/>
        <v>0</v>
      </c>
      <c r="BG51" s="230">
        <f t="shared" si="358"/>
        <v>0</v>
      </c>
      <c r="BH51" s="230">
        <f t="shared" si="358"/>
        <v>0</v>
      </c>
      <c r="BI51" s="230">
        <f t="shared" si="358"/>
        <v>0</v>
      </c>
      <c r="BJ51" s="230">
        <f t="shared" si="358"/>
        <v>0</v>
      </c>
      <c r="BK51" s="230">
        <f t="shared" si="358"/>
        <v>0</v>
      </c>
      <c r="BL51" s="230">
        <f t="shared" si="358"/>
        <v>0</v>
      </c>
      <c r="BM51" s="230">
        <f t="shared" si="358"/>
        <v>0</v>
      </c>
      <c r="BN51" s="230">
        <f t="shared" si="358"/>
        <v>0</v>
      </c>
      <c r="BO51" s="230">
        <f t="shared" si="358"/>
        <v>0</v>
      </c>
      <c r="BP51" s="230">
        <f t="shared" si="358"/>
        <v>0</v>
      </c>
      <c r="BQ51" s="230">
        <f t="shared" ref="BQ51:EB51" si="359">+BQ41/BQ46</f>
        <v>0</v>
      </c>
      <c r="BR51" s="230">
        <f t="shared" si="359"/>
        <v>0</v>
      </c>
      <c r="BS51" s="230">
        <f t="shared" si="359"/>
        <v>0</v>
      </c>
      <c r="BT51" s="230">
        <f t="shared" si="359"/>
        <v>0</v>
      </c>
      <c r="BU51" s="230">
        <f t="shared" si="359"/>
        <v>0</v>
      </c>
      <c r="BV51" s="230">
        <f t="shared" si="359"/>
        <v>0</v>
      </c>
      <c r="BW51" s="230">
        <f t="shared" si="359"/>
        <v>0</v>
      </c>
      <c r="BX51" s="230">
        <f t="shared" si="359"/>
        <v>0</v>
      </c>
      <c r="BY51" s="230">
        <f t="shared" si="359"/>
        <v>0</v>
      </c>
      <c r="BZ51" s="230">
        <f t="shared" si="359"/>
        <v>0</v>
      </c>
      <c r="CA51" s="230">
        <f t="shared" si="359"/>
        <v>0</v>
      </c>
      <c r="CB51" s="230">
        <f t="shared" si="359"/>
        <v>0</v>
      </c>
      <c r="CC51" s="230">
        <f t="shared" si="359"/>
        <v>0</v>
      </c>
      <c r="CD51" s="230">
        <f t="shared" si="359"/>
        <v>0</v>
      </c>
      <c r="CE51" s="230">
        <f t="shared" si="359"/>
        <v>0</v>
      </c>
      <c r="CF51" s="230">
        <f t="shared" si="359"/>
        <v>0</v>
      </c>
      <c r="CG51" s="230">
        <f t="shared" si="359"/>
        <v>0</v>
      </c>
      <c r="CH51" s="230">
        <f t="shared" si="359"/>
        <v>0</v>
      </c>
      <c r="CI51" s="230">
        <f t="shared" si="359"/>
        <v>0</v>
      </c>
      <c r="CJ51" s="230">
        <f t="shared" si="359"/>
        <v>0</v>
      </c>
      <c r="CK51" s="230">
        <f t="shared" si="359"/>
        <v>0</v>
      </c>
      <c r="CL51" s="230">
        <f t="shared" si="359"/>
        <v>0</v>
      </c>
      <c r="CM51" s="230">
        <f t="shared" si="359"/>
        <v>0</v>
      </c>
      <c r="CN51" s="230">
        <f t="shared" si="359"/>
        <v>0</v>
      </c>
      <c r="CO51" s="230">
        <f t="shared" si="359"/>
        <v>0</v>
      </c>
      <c r="CP51" s="230">
        <f t="shared" si="359"/>
        <v>0</v>
      </c>
      <c r="CQ51" s="230">
        <f t="shared" si="359"/>
        <v>0</v>
      </c>
      <c r="CR51" s="230">
        <f t="shared" si="359"/>
        <v>0</v>
      </c>
      <c r="CS51" s="230">
        <f t="shared" si="359"/>
        <v>0</v>
      </c>
      <c r="CT51" s="230">
        <f t="shared" si="359"/>
        <v>0</v>
      </c>
      <c r="CU51" s="230">
        <f t="shared" si="359"/>
        <v>0</v>
      </c>
      <c r="CV51" s="230">
        <f t="shared" si="359"/>
        <v>0</v>
      </c>
      <c r="CW51" s="230">
        <f t="shared" si="359"/>
        <v>0</v>
      </c>
      <c r="CX51" s="230">
        <f t="shared" si="359"/>
        <v>0</v>
      </c>
      <c r="CY51" s="230">
        <f t="shared" si="359"/>
        <v>0</v>
      </c>
      <c r="CZ51" s="230">
        <f t="shared" si="359"/>
        <v>0</v>
      </c>
      <c r="DA51" s="230">
        <f t="shared" si="359"/>
        <v>0</v>
      </c>
      <c r="DB51" s="230">
        <f t="shared" si="359"/>
        <v>0</v>
      </c>
      <c r="DC51" s="230">
        <f t="shared" si="359"/>
        <v>0</v>
      </c>
      <c r="DD51" s="230">
        <f t="shared" si="359"/>
        <v>0</v>
      </c>
      <c r="DE51" s="230">
        <f t="shared" si="359"/>
        <v>0</v>
      </c>
      <c r="DF51" s="230">
        <f t="shared" si="359"/>
        <v>0</v>
      </c>
      <c r="DG51" s="230">
        <f t="shared" si="359"/>
        <v>0</v>
      </c>
      <c r="DH51" s="230">
        <f>+DH41/DH46</f>
        <v>0</v>
      </c>
      <c r="DI51" s="230">
        <f t="shared" si="359"/>
        <v>0</v>
      </c>
      <c r="DJ51" s="230">
        <f t="shared" si="359"/>
        <v>0</v>
      </c>
      <c r="DK51" s="230">
        <f t="shared" si="359"/>
        <v>0</v>
      </c>
      <c r="DL51" s="230">
        <f t="shared" si="359"/>
        <v>0</v>
      </c>
      <c r="DM51" s="230">
        <f t="shared" si="359"/>
        <v>0</v>
      </c>
      <c r="DN51" s="230">
        <f t="shared" si="359"/>
        <v>0</v>
      </c>
      <c r="DO51" s="230">
        <f t="shared" si="359"/>
        <v>0</v>
      </c>
      <c r="DP51" s="230">
        <f t="shared" si="359"/>
        <v>0</v>
      </c>
      <c r="DQ51" s="230">
        <f t="shared" si="359"/>
        <v>0</v>
      </c>
      <c r="DR51" s="230">
        <f t="shared" si="359"/>
        <v>0</v>
      </c>
      <c r="DS51" s="230">
        <f t="shared" si="359"/>
        <v>0</v>
      </c>
      <c r="DT51" s="230">
        <f t="shared" si="359"/>
        <v>0</v>
      </c>
      <c r="DU51" s="230">
        <f t="shared" si="359"/>
        <v>0</v>
      </c>
      <c r="DV51" s="230">
        <f t="shared" si="359"/>
        <v>0</v>
      </c>
      <c r="DW51" s="230">
        <f t="shared" si="359"/>
        <v>0</v>
      </c>
      <c r="DX51" s="230">
        <f t="shared" si="359"/>
        <v>0</v>
      </c>
      <c r="DY51" s="230">
        <f t="shared" si="359"/>
        <v>0</v>
      </c>
      <c r="DZ51" s="230">
        <f t="shared" si="359"/>
        <v>0</v>
      </c>
      <c r="EA51" s="230">
        <f t="shared" si="359"/>
        <v>0</v>
      </c>
      <c r="EB51" s="230">
        <f t="shared" si="359"/>
        <v>0</v>
      </c>
      <c r="EC51" s="230">
        <f t="shared" ref="EC51:GN51" si="360">+EC41/EC46</f>
        <v>0</v>
      </c>
      <c r="ED51" s="230">
        <f t="shared" si="360"/>
        <v>0</v>
      </c>
      <c r="EE51" s="230">
        <f t="shared" si="360"/>
        <v>0</v>
      </c>
      <c r="EF51" s="230">
        <f t="shared" si="360"/>
        <v>0</v>
      </c>
      <c r="EG51" s="230">
        <f t="shared" si="360"/>
        <v>0</v>
      </c>
      <c r="EH51" s="230">
        <f t="shared" si="360"/>
        <v>0</v>
      </c>
      <c r="EI51" s="230">
        <f t="shared" si="360"/>
        <v>0</v>
      </c>
      <c r="EJ51" s="230">
        <f t="shared" si="360"/>
        <v>0</v>
      </c>
      <c r="EK51" s="230">
        <f t="shared" si="360"/>
        <v>0</v>
      </c>
      <c r="EL51" s="230">
        <f t="shared" si="360"/>
        <v>0</v>
      </c>
      <c r="EM51" s="230">
        <f t="shared" si="360"/>
        <v>0</v>
      </c>
      <c r="EN51" s="230">
        <f t="shared" si="360"/>
        <v>0</v>
      </c>
      <c r="EO51" s="230">
        <f t="shared" si="360"/>
        <v>0</v>
      </c>
      <c r="EP51" s="230">
        <f t="shared" si="360"/>
        <v>0</v>
      </c>
      <c r="EQ51" s="230">
        <f t="shared" si="360"/>
        <v>0</v>
      </c>
      <c r="ER51" s="230">
        <f t="shared" si="360"/>
        <v>0</v>
      </c>
      <c r="ES51" s="230">
        <f t="shared" si="360"/>
        <v>0</v>
      </c>
      <c r="ET51" s="230">
        <f t="shared" si="360"/>
        <v>0</v>
      </c>
      <c r="EU51" s="230">
        <f t="shared" si="360"/>
        <v>0</v>
      </c>
      <c r="EV51" s="230">
        <f t="shared" si="360"/>
        <v>0</v>
      </c>
      <c r="EW51" s="230">
        <f t="shared" si="360"/>
        <v>0</v>
      </c>
      <c r="EX51" s="230">
        <f t="shared" si="360"/>
        <v>0</v>
      </c>
      <c r="EY51" s="230">
        <f t="shared" si="360"/>
        <v>0</v>
      </c>
      <c r="EZ51" s="230">
        <f t="shared" si="360"/>
        <v>0</v>
      </c>
      <c r="FA51" s="230">
        <f t="shared" si="360"/>
        <v>0</v>
      </c>
      <c r="FB51" s="230">
        <f t="shared" si="360"/>
        <v>0</v>
      </c>
      <c r="FC51" s="230">
        <f t="shared" si="360"/>
        <v>0</v>
      </c>
      <c r="FD51" s="230">
        <f t="shared" si="360"/>
        <v>0</v>
      </c>
      <c r="FE51" s="230">
        <f t="shared" si="360"/>
        <v>0</v>
      </c>
      <c r="FF51" s="230">
        <f t="shared" si="360"/>
        <v>0</v>
      </c>
      <c r="FG51" s="230">
        <f t="shared" si="360"/>
        <v>0</v>
      </c>
      <c r="FH51" s="230">
        <f t="shared" si="360"/>
        <v>0</v>
      </c>
      <c r="FI51" s="230">
        <f t="shared" si="360"/>
        <v>0</v>
      </c>
      <c r="FJ51" s="230">
        <f t="shared" si="360"/>
        <v>0</v>
      </c>
      <c r="FK51" s="230">
        <f t="shared" si="360"/>
        <v>0</v>
      </c>
      <c r="FL51" s="230">
        <f t="shared" si="360"/>
        <v>0</v>
      </c>
      <c r="FM51" s="230">
        <f t="shared" si="360"/>
        <v>0</v>
      </c>
      <c r="FN51" s="230">
        <f t="shared" si="360"/>
        <v>0</v>
      </c>
      <c r="FO51" s="230">
        <f t="shared" si="360"/>
        <v>0</v>
      </c>
      <c r="FP51" s="230">
        <f t="shared" si="360"/>
        <v>0</v>
      </c>
      <c r="FQ51" s="230">
        <f t="shared" si="360"/>
        <v>0</v>
      </c>
      <c r="FR51" s="230">
        <f t="shared" si="360"/>
        <v>0</v>
      </c>
      <c r="FS51" s="230">
        <f t="shared" si="360"/>
        <v>0</v>
      </c>
      <c r="FT51" s="230">
        <f t="shared" si="360"/>
        <v>0</v>
      </c>
      <c r="FU51" s="230">
        <f t="shared" si="360"/>
        <v>0</v>
      </c>
      <c r="FV51" s="230">
        <f t="shared" si="360"/>
        <v>0</v>
      </c>
      <c r="FW51" s="230">
        <f t="shared" si="360"/>
        <v>0</v>
      </c>
      <c r="FX51" s="230">
        <f t="shared" si="360"/>
        <v>0</v>
      </c>
      <c r="FY51" s="230">
        <f t="shared" si="360"/>
        <v>0</v>
      </c>
      <c r="FZ51" s="230">
        <f t="shared" si="360"/>
        <v>0</v>
      </c>
      <c r="GA51" s="230">
        <f t="shared" si="360"/>
        <v>0</v>
      </c>
      <c r="GB51" s="230">
        <f t="shared" si="360"/>
        <v>0</v>
      </c>
      <c r="GC51" s="230">
        <f t="shared" si="360"/>
        <v>0</v>
      </c>
      <c r="GD51" s="230">
        <f t="shared" si="360"/>
        <v>0</v>
      </c>
      <c r="GE51" s="230">
        <f t="shared" si="360"/>
        <v>0</v>
      </c>
      <c r="GF51" s="230">
        <f t="shared" si="360"/>
        <v>0</v>
      </c>
      <c r="GG51" s="230">
        <f t="shared" si="360"/>
        <v>0</v>
      </c>
      <c r="GH51" s="230">
        <f t="shared" si="360"/>
        <v>0</v>
      </c>
      <c r="GI51" s="230">
        <f t="shared" si="360"/>
        <v>0</v>
      </c>
      <c r="GJ51" s="230">
        <f t="shared" si="360"/>
        <v>0</v>
      </c>
      <c r="GK51" s="230">
        <f t="shared" si="360"/>
        <v>0</v>
      </c>
      <c r="GL51" s="230">
        <f t="shared" si="360"/>
        <v>0</v>
      </c>
      <c r="GM51" s="230">
        <f t="shared" si="360"/>
        <v>0</v>
      </c>
      <c r="GN51" s="230">
        <f t="shared" si="360"/>
        <v>0</v>
      </c>
      <c r="GO51" s="230">
        <f t="shared" ref="GO51:IZ51" si="361">+GO41/GO46</f>
        <v>0</v>
      </c>
      <c r="GP51" s="230">
        <f t="shared" si="361"/>
        <v>0</v>
      </c>
      <c r="GQ51" s="230">
        <f t="shared" si="361"/>
        <v>0</v>
      </c>
      <c r="GR51" s="230">
        <f t="shared" si="361"/>
        <v>0</v>
      </c>
      <c r="GS51" s="230">
        <f t="shared" si="361"/>
        <v>0</v>
      </c>
      <c r="GT51" s="230">
        <f t="shared" si="361"/>
        <v>0</v>
      </c>
      <c r="GU51" s="230">
        <f t="shared" si="361"/>
        <v>0</v>
      </c>
      <c r="GV51" s="230">
        <f t="shared" si="361"/>
        <v>0</v>
      </c>
      <c r="GW51" s="230">
        <f t="shared" si="361"/>
        <v>0</v>
      </c>
      <c r="GX51" s="230">
        <f t="shared" si="361"/>
        <v>0</v>
      </c>
      <c r="GY51" s="230">
        <f t="shared" si="361"/>
        <v>0</v>
      </c>
      <c r="GZ51" s="230">
        <f t="shared" si="361"/>
        <v>0</v>
      </c>
      <c r="HA51" s="230">
        <f t="shared" si="361"/>
        <v>0</v>
      </c>
      <c r="HB51" s="230">
        <f t="shared" si="361"/>
        <v>0</v>
      </c>
      <c r="HC51" s="230">
        <f t="shared" si="361"/>
        <v>0</v>
      </c>
      <c r="HD51" s="230">
        <f t="shared" si="361"/>
        <v>0</v>
      </c>
      <c r="HE51" s="230">
        <f t="shared" si="361"/>
        <v>0</v>
      </c>
      <c r="HF51" s="230">
        <f t="shared" si="361"/>
        <v>0</v>
      </c>
      <c r="HG51" s="230">
        <f t="shared" si="361"/>
        <v>0</v>
      </c>
      <c r="HH51" s="230">
        <f t="shared" si="361"/>
        <v>0</v>
      </c>
      <c r="HI51" s="230">
        <f t="shared" si="361"/>
        <v>0</v>
      </c>
      <c r="HJ51" s="230">
        <f t="shared" si="361"/>
        <v>0</v>
      </c>
      <c r="HK51" s="230">
        <f t="shared" si="361"/>
        <v>0</v>
      </c>
      <c r="HL51" s="230">
        <f t="shared" si="361"/>
        <v>0</v>
      </c>
      <c r="HM51" s="230">
        <f t="shared" si="361"/>
        <v>0</v>
      </c>
      <c r="HN51" s="230">
        <f t="shared" si="361"/>
        <v>0</v>
      </c>
      <c r="HO51" s="230">
        <f t="shared" si="361"/>
        <v>0</v>
      </c>
      <c r="HP51" s="230">
        <f t="shared" si="361"/>
        <v>0</v>
      </c>
      <c r="HQ51" s="230">
        <f t="shared" si="361"/>
        <v>0</v>
      </c>
      <c r="HR51" s="230">
        <f t="shared" si="361"/>
        <v>0</v>
      </c>
      <c r="HS51" s="230">
        <f t="shared" si="361"/>
        <v>0</v>
      </c>
      <c r="HT51" s="230">
        <f t="shared" si="361"/>
        <v>0</v>
      </c>
      <c r="HU51" s="230">
        <f t="shared" si="361"/>
        <v>0</v>
      </c>
      <c r="HV51" s="230">
        <f t="shared" si="361"/>
        <v>0</v>
      </c>
      <c r="HW51" s="230">
        <f t="shared" si="361"/>
        <v>0</v>
      </c>
      <c r="HX51" s="230">
        <f t="shared" si="361"/>
        <v>0</v>
      </c>
      <c r="HY51" s="230">
        <f t="shared" si="361"/>
        <v>0</v>
      </c>
      <c r="HZ51" s="230">
        <f t="shared" si="361"/>
        <v>0</v>
      </c>
      <c r="IA51" s="230">
        <f t="shared" si="361"/>
        <v>0</v>
      </c>
      <c r="IB51" s="230">
        <f t="shared" si="361"/>
        <v>0</v>
      </c>
      <c r="IC51" s="230">
        <f t="shared" si="361"/>
        <v>0</v>
      </c>
      <c r="ID51" s="230">
        <f t="shared" si="361"/>
        <v>0</v>
      </c>
      <c r="IE51" s="230">
        <f t="shared" si="361"/>
        <v>0</v>
      </c>
      <c r="IF51" s="230">
        <f t="shared" si="361"/>
        <v>0</v>
      </c>
      <c r="IG51" s="230">
        <f t="shared" si="361"/>
        <v>0</v>
      </c>
      <c r="IH51" s="230">
        <f t="shared" si="361"/>
        <v>0</v>
      </c>
      <c r="II51" s="230">
        <f t="shared" si="361"/>
        <v>0</v>
      </c>
      <c r="IJ51" s="230">
        <f t="shared" si="361"/>
        <v>0</v>
      </c>
      <c r="IK51" s="230">
        <f t="shared" si="361"/>
        <v>0</v>
      </c>
      <c r="IL51" s="230">
        <f t="shared" si="361"/>
        <v>0</v>
      </c>
      <c r="IM51" s="230">
        <f t="shared" si="361"/>
        <v>0</v>
      </c>
      <c r="IN51" s="230">
        <f t="shared" si="361"/>
        <v>0</v>
      </c>
      <c r="IO51" s="230">
        <f t="shared" si="361"/>
        <v>0</v>
      </c>
      <c r="IP51" s="230">
        <f t="shared" si="361"/>
        <v>0</v>
      </c>
      <c r="IQ51" s="230">
        <f t="shared" si="361"/>
        <v>0</v>
      </c>
      <c r="IR51" s="230">
        <f t="shared" si="361"/>
        <v>0</v>
      </c>
      <c r="IS51" s="230">
        <f t="shared" si="361"/>
        <v>0</v>
      </c>
      <c r="IT51" s="230">
        <f t="shared" si="361"/>
        <v>0</v>
      </c>
      <c r="IU51" s="230">
        <f t="shared" si="361"/>
        <v>0</v>
      </c>
      <c r="IV51" s="230">
        <f t="shared" si="361"/>
        <v>0</v>
      </c>
      <c r="IW51" s="230">
        <f t="shared" si="361"/>
        <v>0</v>
      </c>
      <c r="IX51" s="230">
        <f t="shared" si="361"/>
        <v>0</v>
      </c>
      <c r="IY51" s="230">
        <f t="shared" si="361"/>
        <v>0</v>
      </c>
      <c r="IZ51" s="230">
        <f t="shared" si="361"/>
        <v>0</v>
      </c>
      <c r="JA51" s="230">
        <f t="shared" ref="JA51:LL51" si="362">+JA41/JA46</f>
        <v>0</v>
      </c>
      <c r="JB51" s="230">
        <f t="shared" si="362"/>
        <v>0</v>
      </c>
      <c r="JC51" s="230">
        <f t="shared" si="362"/>
        <v>0</v>
      </c>
      <c r="JD51" s="230">
        <f t="shared" si="362"/>
        <v>0</v>
      </c>
      <c r="JE51" s="230">
        <f t="shared" si="362"/>
        <v>0</v>
      </c>
      <c r="JF51" s="230">
        <f t="shared" si="362"/>
        <v>0</v>
      </c>
      <c r="JG51" s="230">
        <f t="shared" si="362"/>
        <v>0</v>
      </c>
      <c r="JH51" s="230">
        <f t="shared" si="362"/>
        <v>0</v>
      </c>
      <c r="JI51" s="230">
        <f t="shared" si="362"/>
        <v>0</v>
      </c>
      <c r="JJ51" s="230">
        <f t="shared" si="362"/>
        <v>0</v>
      </c>
      <c r="JK51" s="230">
        <f t="shared" si="362"/>
        <v>0</v>
      </c>
      <c r="JL51" s="230">
        <f t="shared" si="362"/>
        <v>0</v>
      </c>
      <c r="JM51" s="230">
        <f t="shared" si="362"/>
        <v>0</v>
      </c>
      <c r="JN51" s="230">
        <f t="shared" si="362"/>
        <v>0</v>
      </c>
      <c r="JO51" s="230">
        <f t="shared" si="362"/>
        <v>0</v>
      </c>
      <c r="JP51" s="230">
        <f t="shared" si="362"/>
        <v>0</v>
      </c>
      <c r="JQ51" s="230">
        <f t="shared" si="362"/>
        <v>0</v>
      </c>
      <c r="JR51" s="230">
        <f t="shared" si="362"/>
        <v>0</v>
      </c>
      <c r="JS51" s="230">
        <f t="shared" si="362"/>
        <v>0</v>
      </c>
      <c r="JT51" s="230">
        <f t="shared" si="362"/>
        <v>0</v>
      </c>
      <c r="JU51" s="230">
        <f t="shared" si="362"/>
        <v>0</v>
      </c>
      <c r="JV51" s="230">
        <f t="shared" si="362"/>
        <v>0</v>
      </c>
      <c r="JW51" s="230">
        <f t="shared" si="362"/>
        <v>0</v>
      </c>
      <c r="JX51" s="230">
        <f t="shared" si="362"/>
        <v>0</v>
      </c>
      <c r="JY51" s="230">
        <f t="shared" si="362"/>
        <v>0</v>
      </c>
      <c r="JZ51" s="230">
        <f t="shared" si="362"/>
        <v>0</v>
      </c>
      <c r="KA51" s="230">
        <f t="shared" si="362"/>
        <v>0</v>
      </c>
      <c r="KB51" s="230">
        <f t="shared" si="362"/>
        <v>0</v>
      </c>
      <c r="KC51" s="230">
        <f t="shared" si="362"/>
        <v>0</v>
      </c>
      <c r="KD51" s="230">
        <f t="shared" si="362"/>
        <v>0</v>
      </c>
      <c r="KE51" s="230">
        <f t="shared" si="362"/>
        <v>0</v>
      </c>
      <c r="KF51" s="230">
        <f t="shared" si="362"/>
        <v>0</v>
      </c>
      <c r="KG51" s="230">
        <f t="shared" si="362"/>
        <v>0</v>
      </c>
      <c r="KH51" s="230">
        <f t="shared" si="362"/>
        <v>0</v>
      </c>
      <c r="KI51" s="230">
        <f t="shared" si="362"/>
        <v>0</v>
      </c>
      <c r="KJ51" s="230">
        <f t="shared" si="362"/>
        <v>0</v>
      </c>
      <c r="KK51" s="230">
        <f t="shared" si="362"/>
        <v>0</v>
      </c>
      <c r="KL51" s="230">
        <f t="shared" si="362"/>
        <v>0</v>
      </c>
      <c r="KM51" s="230">
        <f t="shared" si="362"/>
        <v>0</v>
      </c>
      <c r="KN51" s="230">
        <f t="shared" si="362"/>
        <v>0</v>
      </c>
      <c r="KO51" s="230">
        <f t="shared" si="362"/>
        <v>0</v>
      </c>
      <c r="KP51" s="230">
        <f t="shared" si="362"/>
        <v>0</v>
      </c>
      <c r="KQ51" s="230">
        <f t="shared" si="362"/>
        <v>0</v>
      </c>
      <c r="KR51" s="230">
        <f t="shared" si="362"/>
        <v>0</v>
      </c>
      <c r="KS51" s="230">
        <f t="shared" si="362"/>
        <v>0</v>
      </c>
      <c r="KT51" s="230">
        <f t="shared" si="362"/>
        <v>0</v>
      </c>
      <c r="KU51" s="230">
        <f t="shared" si="362"/>
        <v>0</v>
      </c>
      <c r="KV51" s="230">
        <f t="shared" si="362"/>
        <v>0</v>
      </c>
      <c r="KW51" s="230">
        <f t="shared" si="362"/>
        <v>0</v>
      </c>
      <c r="KX51" s="230">
        <f t="shared" si="362"/>
        <v>0</v>
      </c>
      <c r="KY51" s="230">
        <f t="shared" si="362"/>
        <v>0</v>
      </c>
      <c r="KZ51" s="230">
        <f t="shared" si="362"/>
        <v>0</v>
      </c>
      <c r="LA51" s="230">
        <f t="shared" si="362"/>
        <v>0</v>
      </c>
      <c r="LB51" s="230">
        <f t="shared" si="362"/>
        <v>0</v>
      </c>
      <c r="LC51" s="230">
        <f t="shared" si="362"/>
        <v>0</v>
      </c>
      <c r="LD51" s="230">
        <f t="shared" si="362"/>
        <v>0</v>
      </c>
      <c r="LE51" s="230">
        <f t="shared" si="362"/>
        <v>0</v>
      </c>
      <c r="LF51" s="230">
        <f t="shared" si="362"/>
        <v>0</v>
      </c>
      <c r="LG51" s="230">
        <f t="shared" si="362"/>
        <v>0</v>
      </c>
      <c r="LH51" s="230">
        <f t="shared" si="362"/>
        <v>0</v>
      </c>
      <c r="LI51" s="230">
        <f t="shared" si="362"/>
        <v>0</v>
      </c>
      <c r="LJ51" s="230">
        <f t="shared" si="362"/>
        <v>0</v>
      </c>
      <c r="LK51" s="230">
        <f t="shared" si="362"/>
        <v>0</v>
      </c>
      <c r="LL51" s="230">
        <f t="shared" si="362"/>
        <v>0</v>
      </c>
      <c r="LM51" s="230">
        <f t="shared" ref="LM51:NE51" si="363">+LM41/LM46</f>
        <v>0</v>
      </c>
      <c r="LN51" s="230">
        <f t="shared" si="363"/>
        <v>0</v>
      </c>
      <c r="LO51" s="230">
        <f t="shared" si="363"/>
        <v>0</v>
      </c>
      <c r="LP51" s="230">
        <f t="shared" si="363"/>
        <v>0</v>
      </c>
      <c r="LQ51" s="230">
        <f t="shared" si="363"/>
        <v>0</v>
      </c>
      <c r="LR51" s="230">
        <f t="shared" si="363"/>
        <v>0</v>
      </c>
      <c r="LS51" s="230">
        <f t="shared" si="363"/>
        <v>0</v>
      </c>
      <c r="LT51" s="230">
        <f t="shared" si="363"/>
        <v>0</v>
      </c>
      <c r="LU51" s="230">
        <f t="shared" si="363"/>
        <v>0</v>
      </c>
      <c r="LV51" s="230">
        <f t="shared" si="363"/>
        <v>0</v>
      </c>
      <c r="LW51" s="230">
        <f t="shared" si="363"/>
        <v>0</v>
      </c>
      <c r="LX51" s="230">
        <f t="shared" si="363"/>
        <v>0</v>
      </c>
      <c r="LY51" s="230">
        <f t="shared" si="363"/>
        <v>0</v>
      </c>
      <c r="LZ51" s="230">
        <f t="shared" si="363"/>
        <v>0</v>
      </c>
      <c r="MA51" s="230">
        <f t="shared" si="363"/>
        <v>0</v>
      </c>
      <c r="MB51" s="230">
        <f t="shared" si="363"/>
        <v>0</v>
      </c>
      <c r="MC51" s="230">
        <f t="shared" si="363"/>
        <v>0</v>
      </c>
      <c r="MD51" s="230">
        <f t="shared" si="363"/>
        <v>0</v>
      </c>
      <c r="ME51" s="230">
        <f t="shared" si="363"/>
        <v>0</v>
      </c>
      <c r="MF51" s="230">
        <f t="shared" si="363"/>
        <v>0</v>
      </c>
      <c r="MG51" s="230">
        <f t="shared" si="363"/>
        <v>0</v>
      </c>
      <c r="MH51" s="230">
        <f t="shared" si="363"/>
        <v>0</v>
      </c>
      <c r="MI51" s="230">
        <f t="shared" si="363"/>
        <v>0</v>
      </c>
      <c r="MJ51" s="230">
        <f t="shared" si="363"/>
        <v>0</v>
      </c>
      <c r="MK51" s="230">
        <f t="shared" si="363"/>
        <v>0</v>
      </c>
      <c r="ML51" s="230">
        <f t="shared" si="363"/>
        <v>0</v>
      </c>
      <c r="MM51" s="230">
        <f t="shared" si="363"/>
        <v>0</v>
      </c>
      <c r="MN51" s="230">
        <f t="shared" si="363"/>
        <v>0</v>
      </c>
      <c r="MO51" s="230">
        <f t="shared" si="363"/>
        <v>0</v>
      </c>
      <c r="MP51" s="230">
        <f t="shared" si="363"/>
        <v>0</v>
      </c>
      <c r="MQ51" s="230">
        <f t="shared" si="363"/>
        <v>0</v>
      </c>
      <c r="MR51" s="230">
        <f t="shared" si="363"/>
        <v>0</v>
      </c>
      <c r="MS51" s="230">
        <f t="shared" si="363"/>
        <v>0</v>
      </c>
      <c r="MT51" s="230">
        <f t="shared" si="363"/>
        <v>0</v>
      </c>
      <c r="MU51" s="230">
        <f t="shared" si="363"/>
        <v>0</v>
      </c>
      <c r="MV51" s="230">
        <f t="shared" si="363"/>
        <v>0</v>
      </c>
      <c r="MW51" s="230">
        <f t="shared" si="363"/>
        <v>0</v>
      </c>
      <c r="MX51" s="230">
        <f t="shared" si="363"/>
        <v>0</v>
      </c>
      <c r="MY51" s="230">
        <f t="shared" si="363"/>
        <v>0</v>
      </c>
      <c r="MZ51" s="230">
        <f t="shared" si="363"/>
        <v>0</v>
      </c>
      <c r="NA51" s="230">
        <f t="shared" si="363"/>
        <v>0</v>
      </c>
      <c r="NB51" s="230">
        <f t="shared" si="363"/>
        <v>0</v>
      </c>
      <c r="NC51" s="230">
        <f t="shared" si="363"/>
        <v>0</v>
      </c>
      <c r="ND51" s="230">
        <f t="shared" si="363"/>
        <v>0</v>
      </c>
      <c r="NE51" s="230">
        <f t="shared" si="363"/>
        <v>0</v>
      </c>
      <c r="NF51" s="230">
        <f>+NF41/NF46</f>
        <v>0</v>
      </c>
    </row>
    <row r="52" spans="1:370" ht="13.5" thickBot="1">
      <c r="A52" s="231"/>
      <c r="B52" s="232"/>
      <c r="C52" s="233" t="s">
        <v>332</v>
      </c>
      <c r="D52" s="233"/>
      <c r="E52" s="234">
        <f t="shared" ref="E52:BP52" si="364">+E42/E46</f>
        <v>0.21169028310381136</v>
      </c>
      <c r="F52" s="230">
        <f t="shared" si="364"/>
        <v>0.21169028310381136</v>
      </c>
      <c r="G52" s="230">
        <f t="shared" si="364"/>
        <v>0.21169028310381136</v>
      </c>
      <c r="H52" s="230">
        <f t="shared" si="364"/>
        <v>0.21169028310381136</v>
      </c>
      <c r="I52" s="230">
        <f t="shared" si="364"/>
        <v>0.21169028310381136</v>
      </c>
      <c r="J52" s="230">
        <f t="shared" si="364"/>
        <v>0.21169028310381136</v>
      </c>
      <c r="K52" s="230">
        <f t="shared" si="364"/>
        <v>0.21169028310381136</v>
      </c>
      <c r="L52" s="230">
        <f t="shared" si="364"/>
        <v>0.21169028310381136</v>
      </c>
      <c r="M52" s="230">
        <f t="shared" si="364"/>
        <v>0.21169028310381136</v>
      </c>
      <c r="N52" s="230">
        <f t="shared" si="364"/>
        <v>0.21169028310381136</v>
      </c>
      <c r="O52" s="230">
        <f t="shared" si="364"/>
        <v>0.21169028310381136</v>
      </c>
      <c r="P52" s="230">
        <f t="shared" si="364"/>
        <v>0.21169028310381136</v>
      </c>
      <c r="Q52" s="230">
        <f t="shared" si="364"/>
        <v>0.21169028310381136</v>
      </c>
      <c r="R52" s="230">
        <f t="shared" si="364"/>
        <v>0.21169028310381136</v>
      </c>
      <c r="S52" s="230">
        <f t="shared" si="364"/>
        <v>0.21169028310381136</v>
      </c>
      <c r="T52" s="230">
        <f t="shared" si="364"/>
        <v>0.21169028310381136</v>
      </c>
      <c r="U52" s="230">
        <f t="shared" si="364"/>
        <v>0.21169028310381136</v>
      </c>
      <c r="V52" s="230">
        <f t="shared" si="364"/>
        <v>0.21169028310381136</v>
      </c>
      <c r="W52" s="230">
        <f t="shared" si="364"/>
        <v>0.21169028310381136</v>
      </c>
      <c r="X52" s="230">
        <f t="shared" si="364"/>
        <v>0.21169028310381136</v>
      </c>
      <c r="Y52" s="230">
        <f t="shared" si="364"/>
        <v>0.21169028310381136</v>
      </c>
      <c r="Z52" s="230">
        <f t="shared" si="364"/>
        <v>0.21169028310381136</v>
      </c>
      <c r="AA52" s="230">
        <f t="shared" si="364"/>
        <v>0.21169028310381136</v>
      </c>
      <c r="AB52" s="230">
        <f t="shared" si="364"/>
        <v>0.21169028310381136</v>
      </c>
      <c r="AC52" s="230">
        <f t="shared" si="364"/>
        <v>0.21169028310381136</v>
      </c>
      <c r="AD52" s="230">
        <f t="shared" si="364"/>
        <v>0.21169028310381136</v>
      </c>
      <c r="AE52" s="230">
        <f t="shared" si="364"/>
        <v>0.21169028310381136</v>
      </c>
      <c r="AF52" s="230">
        <f t="shared" si="364"/>
        <v>0.21169028310381136</v>
      </c>
      <c r="AG52" s="230">
        <f t="shared" si="364"/>
        <v>0.21169028310381136</v>
      </c>
      <c r="AH52" s="230">
        <f t="shared" si="364"/>
        <v>0.21169028310381136</v>
      </c>
      <c r="AI52" s="230">
        <f t="shared" si="364"/>
        <v>0.21169028310381136</v>
      </c>
      <c r="AJ52" s="230">
        <f t="shared" si="364"/>
        <v>0</v>
      </c>
      <c r="AK52" s="230">
        <f t="shared" si="364"/>
        <v>0</v>
      </c>
      <c r="AL52" s="230">
        <f t="shared" si="364"/>
        <v>0</v>
      </c>
      <c r="AM52" s="230">
        <f t="shared" si="364"/>
        <v>0</v>
      </c>
      <c r="AN52" s="230">
        <f t="shared" si="364"/>
        <v>0</v>
      </c>
      <c r="AO52" s="230">
        <f t="shared" si="364"/>
        <v>0</v>
      </c>
      <c r="AP52" s="230">
        <f t="shared" si="364"/>
        <v>0</v>
      </c>
      <c r="AQ52" s="230">
        <f t="shared" si="364"/>
        <v>0</v>
      </c>
      <c r="AR52" s="230">
        <f t="shared" si="364"/>
        <v>0</v>
      </c>
      <c r="AS52" s="230">
        <f t="shared" si="364"/>
        <v>0</v>
      </c>
      <c r="AT52" s="230">
        <f t="shared" si="364"/>
        <v>0</v>
      </c>
      <c r="AU52" s="230">
        <f t="shared" si="364"/>
        <v>0</v>
      </c>
      <c r="AV52" s="230">
        <f t="shared" si="364"/>
        <v>0</v>
      </c>
      <c r="AW52" s="230">
        <f t="shared" si="364"/>
        <v>0</v>
      </c>
      <c r="AX52" s="230">
        <f t="shared" si="364"/>
        <v>0</v>
      </c>
      <c r="AY52" s="230">
        <f t="shared" si="364"/>
        <v>0</v>
      </c>
      <c r="AZ52" s="230">
        <f t="shared" si="364"/>
        <v>0</v>
      </c>
      <c r="BA52" s="230">
        <f t="shared" si="364"/>
        <v>0</v>
      </c>
      <c r="BB52" s="230">
        <f t="shared" si="364"/>
        <v>0</v>
      </c>
      <c r="BC52" s="230">
        <f t="shared" si="364"/>
        <v>0</v>
      </c>
      <c r="BD52" s="230">
        <f t="shared" si="364"/>
        <v>0</v>
      </c>
      <c r="BE52" s="230">
        <f t="shared" si="364"/>
        <v>0</v>
      </c>
      <c r="BF52" s="230">
        <f t="shared" si="364"/>
        <v>0</v>
      </c>
      <c r="BG52" s="230">
        <f t="shared" si="364"/>
        <v>0</v>
      </c>
      <c r="BH52" s="230">
        <f t="shared" si="364"/>
        <v>0</v>
      </c>
      <c r="BI52" s="230">
        <f t="shared" si="364"/>
        <v>0</v>
      </c>
      <c r="BJ52" s="230">
        <f t="shared" si="364"/>
        <v>0</v>
      </c>
      <c r="BK52" s="230">
        <f t="shared" si="364"/>
        <v>0</v>
      </c>
      <c r="BL52" s="230">
        <f t="shared" si="364"/>
        <v>0</v>
      </c>
      <c r="BM52" s="230">
        <f t="shared" si="364"/>
        <v>0</v>
      </c>
      <c r="BN52" s="230">
        <f t="shared" si="364"/>
        <v>0</v>
      </c>
      <c r="BO52" s="230">
        <f t="shared" si="364"/>
        <v>0</v>
      </c>
      <c r="BP52" s="230">
        <f t="shared" si="364"/>
        <v>0</v>
      </c>
      <c r="BQ52" s="230">
        <f t="shared" ref="BQ52:EB52" si="365">+BQ42/BQ46</f>
        <v>0</v>
      </c>
      <c r="BR52" s="230">
        <f t="shared" si="365"/>
        <v>0</v>
      </c>
      <c r="BS52" s="230">
        <f t="shared" si="365"/>
        <v>0</v>
      </c>
      <c r="BT52" s="230">
        <f t="shared" si="365"/>
        <v>0</v>
      </c>
      <c r="BU52" s="230">
        <f t="shared" si="365"/>
        <v>0</v>
      </c>
      <c r="BV52" s="230">
        <f t="shared" si="365"/>
        <v>0</v>
      </c>
      <c r="BW52" s="230">
        <f t="shared" si="365"/>
        <v>0</v>
      </c>
      <c r="BX52" s="230">
        <f t="shared" si="365"/>
        <v>0</v>
      </c>
      <c r="BY52" s="230">
        <f t="shared" si="365"/>
        <v>0</v>
      </c>
      <c r="BZ52" s="230">
        <f t="shared" si="365"/>
        <v>0</v>
      </c>
      <c r="CA52" s="230">
        <f t="shared" si="365"/>
        <v>0</v>
      </c>
      <c r="CB52" s="230">
        <f t="shared" si="365"/>
        <v>0</v>
      </c>
      <c r="CC52" s="230">
        <f t="shared" si="365"/>
        <v>0</v>
      </c>
      <c r="CD52" s="230">
        <f t="shared" si="365"/>
        <v>0</v>
      </c>
      <c r="CE52" s="230">
        <f t="shared" si="365"/>
        <v>0</v>
      </c>
      <c r="CF52" s="230">
        <f t="shared" si="365"/>
        <v>0</v>
      </c>
      <c r="CG52" s="230">
        <f t="shared" si="365"/>
        <v>0</v>
      </c>
      <c r="CH52" s="230">
        <f t="shared" si="365"/>
        <v>0</v>
      </c>
      <c r="CI52" s="230">
        <f t="shared" si="365"/>
        <v>0</v>
      </c>
      <c r="CJ52" s="230">
        <f t="shared" si="365"/>
        <v>0</v>
      </c>
      <c r="CK52" s="230">
        <f t="shared" si="365"/>
        <v>0</v>
      </c>
      <c r="CL52" s="230">
        <f t="shared" si="365"/>
        <v>0</v>
      </c>
      <c r="CM52" s="230">
        <f t="shared" si="365"/>
        <v>0</v>
      </c>
      <c r="CN52" s="230">
        <f t="shared" si="365"/>
        <v>0</v>
      </c>
      <c r="CO52" s="230">
        <f t="shared" si="365"/>
        <v>0</v>
      </c>
      <c r="CP52" s="230">
        <f t="shared" si="365"/>
        <v>0</v>
      </c>
      <c r="CQ52" s="230">
        <f t="shared" si="365"/>
        <v>0</v>
      </c>
      <c r="CR52" s="230">
        <f t="shared" si="365"/>
        <v>0</v>
      </c>
      <c r="CS52" s="230">
        <f t="shared" si="365"/>
        <v>0</v>
      </c>
      <c r="CT52" s="230">
        <f t="shared" si="365"/>
        <v>0</v>
      </c>
      <c r="CU52" s="230">
        <f t="shared" si="365"/>
        <v>0</v>
      </c>
      <c r="CV52" s="230">
        <f t="shared" si="365"/>
        <v>0</v>
      </c>
      <c r="CW52" s="230">
        <f t="shared" si="365"/>
        <v>0</v>
      </c>
      <c r="CX52" s="230">
        <f t="shared" si="365"/>
        <v>0</v>
      </c>
      <c r="CY52" s="230">
        <f t="shared" si="365"/>
        <v>0</v>
      </c>
      <c r="CZ52" s="230">
        <f t="shared" si="365"/>
        <v>0</v>
      </c>
      <c r="DA52" s="230">
        <f t="shared" si="365"/>
        <v>0</v>
      </c>
      <c r="DB52" s="230">
        <f t="shared" si="365"/>
        <v>0</v>
      </c>
      <c r="DC52" s="230">
        <f t="shared" si="365"/>
        <v>0</v>
      </c>
      <c r="DD52" s="230">
        <f t="shared" si="365"/>
        <v>0</v>
      </c>
      <c r="DE52" s="230">
        <f t="shared" si="365"/>
        <v>0</v>
      </c>
      <c r="DF52" s="230">
        <f t="shared" si="365"/>
        <v>0</v>
      </c>
      <c r="DG52" s="230">
        <f t="shared" si="365"/>
        <v>0</v>
      </c>
      <c r="DH52" s="230">
        <f>+DH42/DH46</f>
        <v>0</v>
      </c>
      <c r="DI52" s="230">
        <f t="shared" si="365"/>
        <v>0</v>
      </c>
      <c r="DJ52" s="230">
        <f t="shared" si="365"/>
        <v>0</v>
      </c>
      <c r="DK52" s="230">
        <f t="shared" si="365"/>
        <v>0</v>
      </c>
      <c r="DL52" s="230">
        <f t="shared" si="365"/>
        <v>0</v>
      </c>
      <c r="DM52" s="230">
        <f>+DM42/DM46</f>
        <v>0</v>
      </c>
      <c r="DN52" s="230">
        <f t="shared" si="365"/>
        <v>0</v>
      </c>
      <c r="DO52" s="230">
        <f t="shared" si="365"/>
        <v>0</v>
      </c>
      <c r="DP52" s="230">
        <f t="shared" si="365"/>
        <v>0</v>
      </c>
      <c r="DQ52" s="230">
        <f t="shared" si="365"/>
        <v>0</v>
      </c>
      <c r="DR52" s="230">
        <f t="shared" si="365"/>
        <v>0</v>
      </c>
      <c r="DS52" s="230">
        <f t="shared" si="365"/>
        <v>0</v>
      </c>
      <c r="DT52" s="230">
        <f t="shared" si="365"/>
        <v>0</v>
      </c>
      <c r="DU52" s="230">
        <f t="shared" si="365"/>
        <v>0</v>
      </c>
      <c r="DV52" s="230">
        <f t="shared" si="365"/>
        <v>0</v>
      </c>
      <c r="DW52" s="230">
        <f t="shared" si="365"/>
        <v>0</v>
      </c>
      <c r="DX52" s="230">
        <f t="shared" si="365"/>
        <v>0</v>
      </c>
      <c r="DY52" s="230">
        <f t="shared" si="365"/>
        <v>0</v>
      </c>
      <c r="DZ52" s="230">
        <f t="shared" si="365"/>
        <v>0</v>
      </c>
      <c r="EA52" s="230">
        <f t="shared" si="365"/>
        <v>0</v>
      </c>
      <c r="EB52" s="230">
        <f t="shared" si="365"/>
        <v>0</v>
      </c>
      <c r="EC52" s="230">
        <f t="shared" ref="EC52:GN52" si="366">+EC42/EC46</f>
        <v>0</v>
      </c>
      <c r="ED52" s="230">
        <f t="shared" si="366"/>
        <v>0</v>
      </c>
      <c r="EE52" s="230">
        <f t="shared" si="366"/>
        <v>0</v>
      </c>
      <c r="EF52" s="230">
        <f t="shared" si="366"/>
        <v>0</v>
      </c>
      <c r="EG52" s="230">
        <f t="shared" si="366"/>
        <v>0</v>
      </c>
      <c r="EH52" s="230">
        <f t="shared" si="366"/>
        <v>0</v>
      </c>
      <c r="EI52" s="230">
        <f t="shared" si="366"/>
        <v>0</v>
      </c>
      <c r="EJ52" s="230">
        <f t="shared" si="366"/>
        <v>0</v>
      </c>
      <c r="EK52" s="230">
        <f t="shared" si="366"/>
        <v>0</v>
      </c>
      <c r="EL52" s="230">
        <f t="shared" si="366"/>
        <v>0</v>
      </c>
      <c r="EM52" s="230">
        <f t="shared" si="366"/>
        <v>0</v>
      </c>
      <c r="EN52" s="230">
        <f t="shared" si="366"/>
        <v>0</v>
      </c>
      <c r="EO52" s="230">
        <f t="shared" si="366"/>
        <v>0</v>
      </c>
      <c r="EP52" s="230">
        <f t="shared" si="366"/>
        <v>0</v>
      </c>
      <c r="EQ52" s="230">
        <f t="shared" si="366"/>
        <v>0</v>
      </c>
      <c r="ER52" s="230">
        <f t="shared" si="366"/>
        <v>0</v>
      </c>
      <c r="ES52" s="230">
        <f t="shared" si="366"/>
        <v>0</v>
      </c>
      <c r="ET52" s="230">
        <f t="shared" si="366"/>
        <v>0</v>
      </c>
      <c r="EU52" s="230">
        <f t="shared" si="366"/>
        <v>0</v>
      </c>
      <c r="EV52" s="230">
        <f t="shared" si="366"/>
        <v>0</v>
      </c>
      <c r="EW52" s="230">
        <f t="shared" si="366"/>
        <v>0</v>
      </c>
      <c r="EX52" s="230">
        <f t="shared" si="366"/>
        <v>0</v>
      </c>
      <c r="EY52" s="230">
        <f t="shared" si="366"/>
        <v>0</v>
      </c>
      <c r="EZ52" s="230">
        <f t="shared" si="366"/>
        <v>0</v>
      </c>
      <c r="FA52" s="230">
        <f t="shared" si="366"/>
        <v>0</v>
      </c>
      <c r="FB52" s="230">
        <f t="shared" si="366"/>
        <v>0</v>
      </c>
      <c r="FC52" s="230">
        <f t="shared" si="366"/>
        <v>0</v>
      </c>
      <c r="FD52" s="230">
        <f t="shared" si="366"/>
        <v>0</v>
      </c>
      <c r="FE52" s="230">
        <f t="shared" si="366"/>
        <v>0</v>
      </c>
      <c r="FF52" s="230">
        <f t="shared" si="366"/>
        <v>0</v>
      </c>
      <c r="FG52" s="230">
        <f t="shared" si="366"/>
        <v>0</v>
      </c>
      <c r="FH52" s="230">
        <f t="shared" si="366"/>
        <v>0</v>
      </c>
      <c r="FI52" s="230">
        <f t="shared" si="366"/>
        <v>0</v>
      </c>
      <c r="FJ52" s="230">
        <f t="shared" si="366"/>
        <v>0</v>
      </c>
      <c r="FK52" s="230">
        <f t="shared" si="366"/>
        <v>0</v>
      </c>
      <c r="FL52" s="230">
        <f t="shared" si="366"/>
        <v>0</v>
      </c>
      <c r="FM52" s="230">
        <f t="shared" si="366"/>
        <v>0</v>
      </c>
      <c r="FN52" s="230">
        <f t="shared" si="366"/>
        <v>0</v>
      </c>
      <c r="FO52" s="230">
        <f t="shared" si="366"/>
        <v>0</v>
      </c>
      <c r="FP52" s="230">
        <f t="shared" si="366"/>
        <v>0</v>
      </c>
      <c r="FQ52" s="230">
        <f t="shared" si="366"/>
        <v>0</v>
      </c>
      <c r="FR52" s="230">
        <f t="shared" si="366"/>
        <v>0</v>
      </c>
      <c r="FS52" s="230">
        <f t="shared" si="366"/>
        <v>0</v>
      </c>
      <c r="FT52" s="230">
        <f t="shared" si="366"/>
        <v>0</v>
      </c>
      <c r="FU52" s="230">
        <f t="shared" si="366"/>
        <v>0</v>
      </c>
      <c r="FV52" s="230">
        <f t="shared" si="366"/>
        <v>0</v>
      </c>
      <c r="FW52" s="230">
        <f t="shared" si="366"/>
        <v>0</v>
      </c>
      <c r="FX52" s="230">
        <f t="shared" si="366"/>
        <v>0</v>
      </c>
      <c r="FY52" s="230">
        <f t="shared" si="366"/>
        <v>0</v>
      </c>
      <c r="FZ52" s="230">
        <f t="shared" si="366"/>
        <v>0</v>
      </c>
      <c r="GA52" s="230">
        <f t="shared" si="366"/>
        <v>0</v>
      </c>
      <c r="GB52" s="230">
        <f t="shared" si="366"/>
        <v>0</v>
      </c>
      <c r="GC52" s="230">
        <f t="shared" si="366"/>
        <v>0</v>
      </c>
      <c r="GD52" s="230">
        <f t="shared" si="366"/>
        <v>0</v>
      </c>
      <c r="GE52" s="230">
        <f t="shared" si="366"/>
        <v>0</v>
      </c>
      <c r="GF52" s="230">
        <f t="shared" si="366"/>
        <v>0</v>
      </c>
      <c r="GG52" s="230">
        <f t="shared" si="366"/>
        <v>0</v>
      </c>
      <c r="GH52" s="230">
        <f t="shared" si="366"/>
        <v>0</v>
      </c>
      <c r="GI52" s="230">
        <f t="shared" si="366"/>
        <v>0</v>
      </c>
      <c r="GJ52" s="230">
        <f t="shared" si="366"/>
        <v>0</v>
      </c>
      <c r="GK52" s="230">
        <f t="shared" si="366"/>
        <v>0</v>
      </c>
      <c r="GL52" s="230">
        <f t="shared" si="366"/>
        <v>0</v>
      </c>
      <c r="GM52" s="230">
        <f t="shared" si="366"/>
        <v>0</v>
      </c>
      <c r="GN52" s="230">
        <f t="shared" si="366"/>
        <v>0</v>
      </c>
      <c r="GO52" s="230">
        <f t="shared" ref="GO52:IZ52" si="367">+GO42/GO46</f>
        <v>0</v>
      </c>
      <c r="GP52" s="230">
        <f t="shared" si="367"/>
        <v>0</v>
      </c>
      <c r="GQ52" s="230">
        <f t="shared" si="367"/>
        <v>0</v>
      </c>
      <c r="GR52" s="230">
        <f t="shared" si="367"/>
        <v>0</v>
      </c>
      <c r="GS52" s="230">
        <f t="shared" si="367"/>
        <v>0</v>
      </c>
      <c r="GT52" s="230">
        <f t="shared" si="367"/>
        <v>0</v>
      </c>
      <c r="GU52" s="230">
        <f t="shared" si="367"/>
        <v>0</v>
      </c>
      <c r="GV52" s="230">
        <f t="shared" si="367"/>
        <v>0</v>
      </c>
      <c r="GW52" s="230">
        <f t="shared" si="367"/>
        <v>0</v>
      </c>
      <c r="GX52" s="230">
        <f t="shared" si="367"/>
        <v>0</v>
      </c>
      <c r="GY52" s="230">
        <f t="shared" si="367"/>
        <v>0</v>
      </c>
      <c r="GZ52" s="230">
        <f t="shared" si="367"/>
        <v>0</v>
      </c>
      <c r="HA52" s="230">
        <f t="shared" si="367"/>
        <v>0</v>
      </c>
      <c r="HB52" s="230">
        <f t="shared" si="367"/>
        <v>0</v>
      </c>
      <c r="HC52" s="230">
        <f t="shared" si="367"/>
        <v>0</v>
      </c>
      <c r="HD52" s="230">
        <f t="shared" si="367"/>
        <v>0</v>
      </c>
      <c r="HE52" s="230">
        <f t="shared" si="367"/>
        <v>0</v>
      </c>
      <c r="HF52" s="230">
        <f t="shared" si="367"/>
        <v>0</v>
      </c>
      <c r="HG52" s="230">
        <f t="shared" si="367"/>
        <v>0</v>
      </c>
      <c r="HH52" s="230">
        <f t="shared" si="367"/>
        <v>0</v>
      </c>
      <c r="HI52" s="230">
        <f t="shared" si="367"/>
        <v>0</v>
      </c>
      <c r="HJ52" s="230">
        <f t="shared" si="367"/>
        <v>0</v>
      </c>
      <c r="HK52" s="230">
        <f t="shared" si="367"/>
        <v>0</v>
      </c>
      <c r="HL52" s="230">
        <f t="shared" si="367"/>
        <v>0</v>
      </c>
      <c r="HM52" s="230">
        <f t="shared" si="367"/>
        <v>0</v>
      </c>
      <c r="HN52" s="230">
        <f t="shared" si="367"/>
        <v>0</v>
      </c>
      <c r="HO52" s="230">
        <f t="shared" si="367"/>
        <v>0</v>
      </c>
      <c r="HP52" s="230">
        <f t="shared" si="367"/>
        <v>0</v>
      </c>
      <c r="HQ52" s="230">
        <f t="shared" si="367"/>
        <v>0</v>
      </c>
      <c r="HR52" s="230">
        <f t="shared" si="367"/>
        <v>0</v>
      </c>
      <c r="HS52" s="230">
        <f t="shared" si="367"/>
        <v>0</v>
      </c>
      <c r="HT52" s="230">
        <f t="shared" si="367"/>
        <v>0</v>
      </c>
      <c r="HU52" s="230">
        <f t="shared" si="367"/>
        <v>0</v>
      </c>
      <c r="HV52" s="230">
        <f t="shared" si="367"/>
        <v>0</v>
      </c>
      <c r="HW52" s="230">
        <f t="shared" si="367"/>
        <v>0</v>
      </c>
      <c r="HX52" s="230">
        <f t="shared" si="367"/>
        <v>0</v>
      </c>
      <c r="HY52" s="230">
        <f t="shared" si="367"/>
        <v>0</v>
      </c>
      <c r="HZ52" s="230">
        <f t="shared" si="367"/>
        <v>0</v>
      </c>
      <c r="IA52" s="230">
        <f t="shared" si="367"/>
        <v>0</v>
      </c>
      <c r="IB52" s="230">
        <f t="shared" si="367"/>
        <v>0</v>
      </c>
      <c r="IC52" s="230">
        <f t="shared" si="367"/>
        <v>0</v>
      </c>
      <c r="ID52" s="230">
        <f t="shared" si="367"/>
        <v>0</v>
      </c>
      <c r="IE52" s="230">
        <f t="shared" si="367"/>
        <v>0</v>
      </c>
      <c r="IF52" s="230">
        <f t="shared" si="367"/>
        <v>0</v>
      </c>
      <c r="IG52" s="230">
        <f t="shared" si="367"/>
        <v>0</v>
      </c>
      <c r="IH52" s="230">
        <f t="shared" si="367"/>
        <v>0</v>
      </c>
      <c r="II52" s="230">
        <f t="shared" si="367"/>
        <v>0</v>
      </c>
      <c r="IJ52" s="230">
        <f t="shared" si="367"/>
        <v>0</v>
      </c>
      <c r="IK52" s="230">
        <f t="shared" si="367"/>
        <v>0</v>
      </c>
      <c r="IL52" s="230">
        <f t="shared" si="367"/>
        <v>0</v>
      </c>
      <c r="IM52" s="230">
        <f t="shared" si="367"/>
        <v>0</v>
      </c>
      <c r="IN52" s="230">
        <f t="shared" si="367"/>
        <v>0</v>
      </c>
      <c r="IO52" s="230">
        <f t="shared" si="367"/>
        <v>0</v>
      </c>
      <c r="IP52" s="230">
        <f t="shared" si="367"/>
        <v>0</v>
      </c>
      <c r="IQ52" s="230">
        <f t="shared" si="367"/>
        <v>0</v>
      </c>
      <c r="IR52" s="230">
        <f t="shared" si="367"/>
        <v>0</v>
      </c>
      <c r="IS52" s="230">
        <f t="shared" si="367"/>
        <v>0</v>
      </c>
      <c r="IT52" s="230">
        <f t="shared" si="367"/>
        <v>0</v>
      </c>
      <c r="IU52" s="230">
        <f t="shared" si="367"/>
        <v>0</v>
      </c>
      <c r="IV52" s="230">
        <f t="shared" si="367"/>
        <v>0</v>
      </c>
      <c r="IW52" s="230">
        <f t="shared" si="367"/>
        <v>0</v>
      </c>
      <c r="IX52" s="230">
        <f t="shared" si="367"/>
        <v>0</v>
      </c>
      <c r="IY52" s="230">
        <f t="shared" si="367"/>
        <v>0</v>
      </c>
      <c r="IZ52" s="230">
        <f t="shared" si="367"/>
        <v>0</v>
      </c>
      <c r="JA52" s="230">
        <f t="shared" ref="JA52:LL52" si="368">+JA42/JA46</f>
        <v>0</v>
      </c>
      <c r="JB52" s="230">
        <f t="shared" si="368"/>
        <v>0</v>
      </c>
      <c r="JC52" s="230">
        <f t="shared" si="368"/>
        <v>0</v>
      </c>
      <c r="JD52" s="230">
        <f t="shared" si="368"/>
        <v>0</v>
      </c>
      <c r="JE52" s="230">
        <f t="shared" si="368"/>
        <v>0</v>
      </c>
      <c r="JF52" s="230">
        <f t="shared" si="368"/>
        <v>0</v>
      </c>
      <c r="JG52" s="230">
        <f t="shared" si="368"/>
        <v>0</v>
      </c>
      <c r="JH52" s="230">
        <f t="shared" si="368"/>
        <v>0</v>
      </c>
      <c r="JI52" s="230">
        <f t="shared" si="368"/>
        <v>0</v>
      </c>
      <c r="JJ52" s="230">
        <f t="shared" si="368"/>
        <v>0</v>
      </c>
      <c r="JK52" s="230">
        <f t="shared" si="368"/>
        <v>0</v>
      </c>
      <c r="JL52" s="230">
        <f t="shared" si="368"/>
        <v>0</v>
      </c>
      <c r="JM52" s="230">
        <f t="shared" si="368"/>
        <v>0</v>
      </c>
      <c r="JN52" s="230">
        <f t="shared" si="368"/>
        <v>0</v>
      </c>
      <c r="JO52" s="230">
        <f t="shared" si="368"/>
        <v>0</v>
      </c>
      <c r="JP52" s="230">
        <f t="shared" si="368"/>
        <v>0</v>
      </c>
      <c r="JQ52" s="230">
        <f t="shared" si="368"/>
        <v>0</v>
      </c>
      <c r="JR52" s="230">
        <f t="shared" si="368"/>
        <v>0</v>
      </c>
      <c r="JS52" s="230">
        <f t="shared" si="368"/>
        <v>0</v>
      </c>
      <c r="JT52" s="230">
        <f t="shared" si="368"/>
        <v>0</v>
      </c>
      <c r="JU52" s="230">
        <f t="shared" si="368"/>
        <v>0</v>
      </c>
      <c r="JV52" s="230">
        <f t="shared" si="368"/>
        <v>0</v>
      </c>
      <c r="JW52" s="230">
        <f t="shared" si="368"/>
        <v>0</v>
      </c>
      <c r="JX52" s="230">
        <f t="shared" si="368"/>
        <v>0</v>
      </c>
      <c r="JY52" s="230">
        <f t="shared" si="368"/>
        <v>0</v>
      </c>
      <c r="JZ52" s="230">
        <f t="shared" si="368"/>
        <v>0</v>
      </c>
      <c r="KA52" s="230">
        <f t="shared" si="368"/>
        <v>0</v>
      </c>
      <c r="KB52" s="230">
        <f t="shared" si="368"/>
        <v>0</v>
      </c>
      <c r="KC52" s="230">
        <f t="shared" si="368"/>
        <v>0</v>
      </c>
      <c r="KD52" s="230">
        <f t="shared" si="368"/>
        <v>0</v>
      </c>
      <c r="KE52" s="230">
        <f t="shared" si="368"/>
        <v>0</v>
      </c>
      <c r="KF52" s="230">
        <f t="shared" si="368"/>
        <v>0</v>
      </c>
      <c r="KG52" s="230">
        <f t="shared" si="368"/>
        <v>0</v>
      </c>
      <c r="KH52" s="230">
        <f t="shared" si="368"/>
        <v>0</v>
      </c>
      <c r="KI52" s="230">
        <f t="shared" si="368"/>
        <v>0</v>
      </c>
      <c r="KJ52" s="230">
        <f t="shared" si="368"/>
        <v>0</v>
      </c>
      <c r="KK52" s="230">
        <f t="shared" si="368"/>
        <v>0</v>
      </c>
      <c r="KL52" s="230">
        <f t="shared" si="368"/>
        <v>0</v>
      </c>
      <c r="KM52" s="230">
        <f t="shared" si="368"/>
        <v>0</v>
      </c>
      <c r="KN52" s="230">
        <f t="shared" si="368"/>
        <v>0</v>
      </c>
      <c r="KO52" s="230">
        <f t="shared" si="368"/>
        <v>0</v>
      </c>
      <c r="KP52" s="230">
        <f t="shared" si="368"/>
        <v>0</v>
      </c>
      <c r="KQ52" s="230">
        <f t="shared" si="368"/>
        <v>0</v>
      </c>
      <c r="KR52" s="230">
        <f t="shared" si="368"/>
        <v>0</v>
      </c>
      <c r="KS52" s="230">
        <f t="shared" si="368"/>
        <v>0</v>
      </c>
      <c r="KT52" s="230">
        <f t="shared" si="368"/>
        <v>0</v>
      </c>
      <c r="KU52" s="230">
        <f t="shared" si="368"/>
        <v>0</v>
      </c>
      <c r="KV52" s="230">
        <f t="shared" si="368"/>
        <v>0</v>
      </c>
      <c r="KW52" s="230">
        <f t="shared" si="368"/>
        <v>0</v>
      </c>
      <c r="KX52" s="230">
        <f t="shared" si="368"/>
        <v>0</v>
      </c>
      <c r="KY52" s="230">
        <f t="shared" si="368"/>
        <v>0</v>
      </c>
      <c r="KZ52" s="230">
        <f t="shared" si="368"/>
        <v>0</v>
      </c>
      <c r="LA52" s="230">
        <f t="shared" si="368"/>
        <v>0</v>
      </c>
      <c r="LB52" s="230">
        <f t="shared" si="368"/>
        <v>0</v>
      </c>
      <c r="LC52" s="230">
        <f t="shared" si="368"/>
        <v>0</v>
      </c>
      <c r="LD52" s="230">
        <f t="shared" si="368"/>
        <v>0</v>
      </c>
      <c r="LE52" s="230">
        <f t="shared" si="368"/>
        <v>0</v>
      </c>
      <c r="LF52" s="230">
        <f t="shared" si="368"/>
        <v>0</v>
      </c>
      <c r="LG52" s="230">
        <f t="shared" si="368"/>
        <v>0</v>
      </c>
      <c r="LH52" s="230">
        <f t="shared" si="368"/>
        <v>0</v>
      </c>
      <c r="LI52" s="230">
        <f t="shared" si="368"/>
        <v>0</v>
      </c>
      <c r="LJ52" s="230">
        <f t="shared" si="368"/>
        <v>0</v>
      </c>
      <c r="LK52" s="230">
        <f t="shared" si="368"/>
        <v>0</v>
      </c>
      <c r="LL52" s="230">
        <f t="shared" si="368"/>
        <v>0</v>
      </c>
      <c r="LM52" s="230">
        <f t="shared" ref="LM52:NE52" si="369">+LM42/LM46</f>
        <v>0</v>
      </c>
      <c r="LN52" s="230">
        <f t="shared" si="369"/>
        <v>0</v>
      </c>
      <c r="LO52" s="230">
        <f t="shared" si="369"/>
        <v>0</v>
      </c>
      <c r="LP52" s="230">
        <f t="shared" si="369"/>
        <v>0</v>
      </c>
      <c r="LQ52" s="230">
        <f t="shared" si="369"/>
        <v>0</v>
      </c>
      <c r="LR52" s="230">
        <f t="shared" si="369"/>
        <v>0</v>
      </c>
      <c r="LS52" s="230">
        <f t="shared" si="369"/>
        <v>0</v>
      </c>
      <c r="LT52" s="230">
        <f t="shared" si="369"/>
        <v>0</v>
      </c>
      <c r="LU52" s="230">
        <f t="shared" si="369"/>
        <v>0</v>
      </c>
      <c r="LV52" s="230">
        <f t="shared" si="369"/>
        <v>0</v>
      </c>
      <c r="LW52" s="230">
        <f t="shared" si="369"/>
        <v>0</v>
      </c>
      <c r="LX52" s="230">
        <f t="shared" si="369"/>
        <v>0</v>
      </c>
      <c r="LY52" s="230">
        <f t="shared" si="369"/>
        <v>0</v>
      </c>
      <c r="LZ52" s="230">
        <f t="shared" si="369"/>
        <v>0</v>
      </c>
      <c r="MA52" s="230">
        <f t="shared" si="369"/>
        <v>0</v>
      </c>
      <c r="MB52" s="230">
        <f t="shared" si="369"/>
        <v>0</v>
      </c>
      <c r="MC52" s="230">
        <f t="shared" si="369"/>
        <v>0</v>
      </c>
      <c r="MD52" s="230">
        <f t="shared" si="369"/>
        <v>0</v>
      </c>
      <c r="ME52" s="230">
        <f t="shared" si="369"/>
        <v>0</v>
      </c>
      <c r="MF52" s="230">
        <f t="shared" si="369"/>
        <v>0</v>
      </c>
      <c r="MG52" s="230">
        <f t="shared" si="369"/>
        <v>0</v>
      </c>
      <c r="MH52" s="230">
        <f t="shared" si="369"/>
        <v>0</v>
      </c>
      <c r="MI52" s="230">
        <f t="shared" si="369"/>
        <v>0</v>
      </c>
      <c r="MJ52" s="230">
        <f t="shared" si="369"/>
        <v>0</v>
      </c>
      <c r="MK52" s="230">
        <f t="shared" si="369"/>
        <v>0</v>
      </c>
      <c r="ML52" s="230">
        <f t="shared" si="369"/>
        <v>0</v>
      </c>
      <c r="MM52" s="230">
        <f t="shared" si="369"/>
        <v>0</v>
      </c>
      <c r="MN52" s="230">
        <f t="shared" si="369"/>
        <v>0</v>
      </c>
      <c r="MO52" s="230">
        <f t="shared" si="369"/>
        <v>0</v>
      </c>
      <c r="MP52" s="230">
        <f t="shared" si="369"/>
        <v>0</v>
      </c>
      <c r="MQ52" s="230">
        <f t="shared" si="369"/>
        <v>0</v>
      </c>
      <c r="MR52" s="230">
        <f t="shared" si="369"/>
        <v>0</v>
      </c>
      <c r="MS52" s="230">
        <f t="shared" si="369"/>
        <v>0</v>
      </c>
      <c r="MT52" s="230">
        <f t="shared" si="369"/>
        <v>0</v>
      </c>
      <c r="MU52" s="230">
        <f t="shared" si="369"/>
        <v>0</v>
      </c>
      <c r="MV52" s="230">
        <f t="shared" si="369"/>
        <v>0</v>
      </c>
      <c r="MW52" s="230">
        <f t="shared" si="369"/>
        <v>0</v>
      </c>
      <c r="MX52" s="230">
        <f t="shared" si="369"/>
        <v>0</v>
      </c>
      <c r="MY52" s="230">
        <f t="shared" si="369"/>
        <v>0</v>
      </c>
      <c r="MZ52" s="230">
        <f t="shared" si="369"/>
        <v>0</v>
      </c>
      <c r="NA52" s="230">
        <f t="shared" si="369"/>
        <v>0</v>
      </c>
      <c r="NB52" s="230">
        <f t="shared" si="369"/>
        <v>0</v>
      </c>
      <c r="NC52" s="230">
        <f t="shared" si="369"/>
        <v>0</v>
      </c>
      <c r="ND52" s="230">
        <f t="shared" si="369"/>
        <v>0</v>
      </c>
      <c r="NE52" s="230">
        <f t="shared" si="369"/>
        <v>0</v>
      </c>
      <c r="NF52" s="230">
        <f>+NF42/NF46</f>
        <v>0</v>
      </c>
    </row>
    <row r="53" spans="1:370" ht="13.5" thickBot="1">
      <c r="A53" s="231"/>
      <c r="B53" s="232"/>
      <c r="C53" s="233" t="s">
        <v>247</v>
      </c>
      <c r="D53" s="233"/>
      <c r="E53" s="234">
        <f t="shared" ref="E53:BP53" si="370">+E43/E46</f>
        <v>0.20867604062932388</v>
      </c>
      <c r="F53" s="230">
        <f t="shared" si="370"/>
        <v>0.20867604062932388</v>
      </c>
      <c r="G53" s="230">
        <f t="shared" si="370"/>
        <v>0.20867604062932388</v>
      </c>
      <c r="H53" s="230">
        <f t="shared" si="370"/>
        <v>0.20867604062932388</v>
      </c>
      <c r="I53" s="230">
        <f t="shared" si="370"/>
        <v>0.20867604062932388</v>
      </c>
      <c r="J53" s="230">
        <f t="shared" si="370"/>
        <v>0.20867604062932388</v>
      </c>
      <c r="K53" s="230">
        <f t="shared" si="370"/>
        <v>0.20867604062932388</v>
      </c>
      <c r="L53" s="230">
        <f t="shared" si="370"/>
        <v>0.20867604062932388</v>
      </c>
      <c r="M53" s="230">
        <f t="shared" si="370"/>
        <v>0.20867604062932388</v>
      </c>
      <c r="N53" s="230">
        <f t="shared" si="370"/>
        <v>0.20867604062932388</v>
      </c>
      <c r="O53" s="230">
        <f t="shared" si="370"/>
        <v>0.20867604062932388</v>
      </c>
      <c r="P53" s="230">
        <f t="shared" si="370"/>
        <v>0.20867604062932388</v>
      </c>
      <c r="Q53" s="230">
        <f t="shared" si="370"/>
        <v>0.20867604062932388</v>
      </c>
      <c r="R53" s="230">
        <f t="shared" si="370"/>
        <v>0.20867604062932388</v>
      </c>
      <c r="S53" s="230">
        <f t="shared" si="370"/>
        <v>0.20867604062932388</v>
      </c>
      <c r="T53" s="230">
        <f t="shared" si="370"/>
        <v>0.20867604062932388</v>
      </c>
      <c r="U53" s="230">
        <f t="shared" si="370"/>
        <v>0.20867604062932388</v>
      </c>
      <c r="V53" s="230">
        <f t="shared" si="370"/>
        <v>0.20867604062932388</v>
      </c>
      <c r="W53" s="230">
        <f t="shared" si="370"/>
        <v>0.20867604062932388</v>
      </c>
      <c r="X53" s="230">
        <f t="shared" si="370"/>
        <v>0.20867604062932388</v>
      </c>
      <c r="Y53" s="230">
        <f t="shared" si="370"/>
        <v>0.20867604062932388</v>
      </c>
      <c r="Z53" s="230">
        <f t="shared" si="370"/>
        <v>0.20867604062932388</v>
      </c>
      <c r="AA53" s="230">
        <f t="shared" si="370"/>
        <v>0.20867604062932388</v>
      </c>
      <c r="AB53" s="230">
        <f t="shared" si="370"/>
        <v>0.20867604062932388</v>
      </c>
      <c r="AC53" s="230">
        <f t="shared" si="370"/>
        <v>0.20867604062932388</v>
      </c>
      <c r="AD53" s="230">
        <f t="shared" si="370"/>
        <v>0.20867604062932388</v>
      </c>
      <c r="AE53" s="230">
        <f t="shared" si="370"/>
        <v>0.20867604062932388</v>
      </c>
      <c r="AF53" s="230">
        <f t="shared" si="370"/>
        <v>0.20867604062932388</v>
      </c>
      <c r="AG53" s="230">
        <f t="shared" si="370"/>
        <v>0.20867604062932388</v>
      </c>
      <c r="AH53" s="230">
        <f t="shared" si="370"/>
        <v>0.20867604062932388</v>
      </c>
      <c r="AI53" s="230">
        <f t="shared" si="370"/>
        <v>0.20867604062932388</v>
      </c>
      <c r="AJ53" s="230">
        <f t="shared" si="370"/>
        <v>0</v>
      </c>
      <c r="AK53" s="230">
        <f t="shared" si="370"/>
        <v>0</v>
      </c>
      <c r="AL53" s="230">
        <f t="shared" si="370"/>
        <v>0</v>
      </c>
      <c r="AM53" s="230">
        <f t="shared" si="370"/>
        <v>0</v>
      </c>
      <c r="AN53" s="230">
        <f t="shared" si="370"/>
        <v>0</v>
      </c>
      <c r="AO53" s="230">
        <f t="shared" si="370"/>
        <v>0</v>
      </c>
      <c r="AP53" s="230">
        <f t="shared" si="370"/>
        <v>0</v>
      </c>
      <c r="AQ53" s="230">
        <f t="shared" si="370"/>
        <v>0</v>
      </c>
      <c r="AR53" s="230">
        <f t="shared" si="370"/>
        <v>0</v>
      </c>
      <c r="AS53" s="230">
        <f t="shared" si="370"/>
        <v>0</v>
      </c>
      <c r="AT53" s="230">
        <f t="shared" si="370"/>
        <v>0</v>
      </c>
      <c r="AU53" s="230">
        <f t="shared" si="370"/>
        <v>0</v>
      </c>
      <c r="AV53" s="230">
        <f t="shared" si="370"/>
        <v>0</v>
      </c>
      <c r="AW53" s="230">
        <f t="shared" si="370"/>
        <v>0</v>
      </c>
      <c r="AX53" s="230">
        <f t="shared" si="370"/>
        <v>0</v>
      </c>
      <c r="AY53" s="230">
        <f t="shared" si="370"/>
        <v>0</v>
      </c>
      <c r="AZ53" s="230">
        <f t="shared" si="370"/>
        <v>0</v>
      </c>
      <c r="BA53" s="230">
        <f t="shared" si="370"/>
        <v>0</v>
      </c>
      <c r="BB53" s="230">
        <f t="shared" si="370"/>
        <v>0</v>
      </c>
      <c r="BC53" s="230">
        <f t="shared" si="370"/>
        <v>0</v>
      </c>
      <c r="BD53" s="230">
        <f t="shared" si="370"/>
        <v>0</v>
      </c>
      <c r="BE53" s="230">
        <f t="shared" si="370"/>
        <v>0</v>
      </c>
      <c r="BF53" s="230">
        <f t="shared" si="370"/>
        <v>0</v>
      </c>
      <c r="BG53" s="230">
        <f t="shared" si="370"/>
        <v>0</v>
      </c>
      <c r="BH53" s="230">
        <f t="shared" si="370"/>
        <v>0</v>
      </c>
      <c r="BI53" s="230">
        <f t="shared" si="370"/>
        <v>0</v>
      </c>
      <c r="BJ53" s="230">
        <f t="shared" si="370"/>
        <v>0</v>
      </c>
      <c r="BK53" s="230">
        <f t="shared" si="370"/>
        <v>0</v>
      </c>
      <c r="BL53" s="230">
        <f t="shared" si="370"/>
        <v>0</v>
      </c>
      <c r="BM53" s="230">
        <f t="shared" si="370"/>
        <v>0</v>
      </c>
      <c r="BN53" s="230">
        <f t="shared" si="370"/>
        <v>0</v>
      </c>
      <c r="BO53" s="230">
        <f t="shared" si="370"/>
        <v>0</v>
      </c>
      <c r="BP53" s="230">
        <f t="shared" si="370"/>
        <v>0</v>
      </c>
      <c r="BQ53" s="230">
        <f t="shared" ref="BQ53:EB53" si="371">+BQ43/BQ46</f>
        <v>0</v>
      </c>
      <c r="BR53" s="230">
        <f t="shared" si="371"/>
        <v>0</v>
      </c>
      <c r="BS53" s="230">
        <f t="shared" si="371"/>
        <v>0</v>
      </c>
      <c r="BT53" s="230">
        <f t="shared" si="371"/>
        <v>0</v>
      </c>
      <c r="BU53" s="230">
        <f t="shared" si="371"/>
        <v>0</v>
      </c>
      <c r="BV53" s="230">
        <f t="shared" si="371"/>
        <v>0</v>
      </c>
      <c r="BW53" s="230">
        <f t="shared" si="371"/>
        <v>0</v>
      </c>
      <c r="BX53" s="230">
        <f t="shared" si="371"/>
        <v>0</v>
      </c>
      <c r="BY53" s="230">
        <f t="shared" si="371"/>
        <v>0</v>
      </c>
      <c r="BZ53" s="230">
        <f t="shared" si="371"/>
        <v>0</v>
      </c>
      <c r="CA53" s="230">
        <f t="shared" si="371"/>
        <v>0</v>
      </c>
      <c r="CB53" s="230">
        <f t="shared" si="371"/>
        <v>0</v>
      </c>
      <c r="CC53" s="230">
        <f t="shared" si="371"/>
        <v>0</v>
      </c>
      <c r="CD53" s="230">
        <f t="shared" si="371"/>
        <v>0</v>
      </c>
      <c r="CE53" s="230">
        <f t="shared" si="371"/>
        <v>0</v>
      </c>
      <c r="CF53" s="230">
        <f t="shared" si="371"/>
        <v>0</v>
      </c>
      <c r="CG53" s="230">
        <f t="shared" si="371"/>
        <v>0</v>
      </c>
      <c r="CH53" s="230">
        <f t="shared" si="371"/>
        <v>0</v>
      </c>
      <c r="CI53" s="230">
        <f t="shared" si="371"/>
        <v>0</v>
      </c>
      <c r="CJ53" s="230">
        <f t="shared" si="371"/>
        <v>0</v>
      </c>
      <c r="CK53" s="230">
        <f t="shared" si="371"/>
        <v>0</v>
      </c>
      <c r="CL53" s="230">
        <f t="shared" si="371"/>
        <v>0</v>
      </c>
      <c r="CM53" s="230">
        <f t="shared" si="371"/>
        <v>0</v>
      </c>
      <c r="CN53" s="230">
        <f t="shared" si="371"/>
        <v>0</v>
      </c>
      <c r="CO53" s="230">
        <f t="shared" si="371"/>
        <v>0</v>
      </c>
      <c r="CP53" s="230">
        <f t="shared" si="371"/>
        <v>0</v>
      </c>
      <c r="CQ53" s="230">
        <f t="shared" si="371"/>
        <v>0</v>
      </c>
      <c r="CR53" s="230">
        <f t="shared" si="371"/>
        <v>0</v>
      </c>
      <c r="CS53" s="230">
        <f t="shared" si="371"/>
        <v>0</v>
      </c>
      <c r="CT53" s="230">
        <f t="shared" si="371"/>
        <v>0</v>
      </c>
      <c r="CU53" s="230">
        <f t="shared" si="371"/>
        <v>0</v>
      </c>
      <c r="CV53" s="230">
        <f t="shared" si="371"/>
        <v>0</v>
      </c>
      <c r="CW53" s="230">
        <f t="shared" si="371"/>
        <v>0</v>
      </c>
      <c r="CX53" s="230">
        <f t="shared" si="371"/>
        <v>0</v>
      </c>
      <c r="CY53" s="230">
        <f t="shared" si="371"/>
        <v>0</v>
      </c>
      <c r="CZ53" s="230">
        <f t="shared" si="371"/>
        <v>0</v>
      </c>
      <c r="DA53" s="230">
        <f t="shared" si="371"/>
        <v>0</v>
      </c>
      <c r="DB53" s="230">
        <f t="shared" si="371"/>
        <v>0</v>
      </c>
      <c r="DC53" s="230">
        <f t="shared" si="371"/>
        <v>0</v>
      </c>
      <c r="DD53" s="230">
        <f t="shared" si="371"/>
        <v>0</v>
      </c>
      <c r="DE53" s="230">
        <f t="shared" si="371"/>
        <v>0</v>
      </c>
      <c r="DF53" s="230">
        <f t="shared" si="371"/>
        <v>0</v>
      </c>
      <c r="DG53" s="230">
        <f t="shared" si="371"/>
        <v>0</v>
      </c>
      <c r="DH53" s="230">
        <f>+DH43/DH46</f>
        <v>0</v>
      </c>
      <c r="DI53" s="230">
        <f t="shared" si="371"/>
        <v>0</v>
      </c>
      <c r="DJ53" s="230">
        <f t="shared" si="371"/>
        <v>0</v>
      </c>
      <c r="DK53" s="230">
        <f t="shared" si="371"/>
        <v>0</v>
      </c>
      <c r="DL53" s="230">
        <f t="shared" si="371"/>
        <v>0</v>
      </c>
      <c r="DM53" s="230">
        <f>+DM43/DM46</f>
        <v>0</v>
      </c>
      <c r="DN53" s="230">
        <f t="shared" si="371"/>
        <v>0</v>
      </c>
      <c r="DO53" s="230">
        <f t="shared" si="371"/>
        <v>0</v>
      </c>
      <c r="DP53" s="230">
        <f t="shared" si="371"/>
        <v>0</v>
      </c>
      <c r="DQ53" s="230">
        <f t="shared" si="371"/>
        <v>0</v>
      </c>
      <c r="DR53" s="230">
        <f t="shared" si="371"/>
        <v>0</v>
      </c>
      <c r="DS53" s="230">
        <f t="shared" si="371"/>
        <v>0</v>
      </c>
      <c r="DT53" s="230">
        <f t="shared" si="371"/>
        <v>0</v>
      </c>
      <c r="DU53" s="230">
        <f t="shared" si="371"/>
        <v>0</v>
      </c>
      <c r="DV53" s="230">
        <f t="shared" si="371"/>
        <v>0</v>
      </c>
      <c r="DW53" s="230">
        <f t="shared" si="371"/>
        <v>0</v>
      </c>
      <c r="DX53" s="230">
        <f t="shared" si="371"/>
        <v>0</v>
      </c>
      <c r="DY53" s="230">
        <f t="shared" si="371"/>
        <v>0</v>
      </c>
      <c r="DZ53" s="230">
        <f t="shared" si="371"/>
        <v>0</v>
      </c>
      <c r="EA53" s="230">
        <f t="shared" si="371"/>
        <v>0</v>
      </c>
      <c r="EB53" s="230">
        <f t="shared" si="371"/>
        <v>0</v>
      </c>
      <c r="EC53" s="230">
        <f t="shared" ref="EC53:GN53" si="372">+EC43/EC46</f>
        <v>0</v>
      </c>
      <c r="ED53" s="230">
        <f t="shared" si="372"/>
        <v>0</v>
      </c>
      <c r="EE53" s="230">
        <f t="shared" si="372"/>
        <v>0</v>
      </c>
      <c r="EF53" s="230">
        <f t="shared" si="372"/>
        <v>0</v>
      </c>
      <c r="EG53" s="230">
        <f t="shared" si="372"/>
        <v>0</v>
      </c>
      <c r="EH53" s="230">
        <f t="shared" si="372"/>
        <v>0</v>
      </c>
      <c r="EI53" s="230">
        <f t="shared" si="372"/>
        <v>0</v>
      </c>
      <c r="EJ53" s="230">
        <f t="shared" si="372"/>
        <v>0</v>
      </c>
      <c r="EK53" s="230">
        <f t="shared" si="372"/>
        <v>0</v>
      </c>
      <c r="EL53" s="230">
        <f t="shared" si="372"/>
        <v>0</v>
      </c>
      <c r="EM53" s="230">
        <f t="shared" si="372"/>
        <v>0</v>
      </c>
      <c r="EN53" s="230">
        <f t="shared" si="372"/>
        <v>0</v>
      </c>
      <c r="EO53" s="230">
        <f t="shared" si="372"/>
        <v>0</v>
      </c>
      <c r="EP53" s="230">
        <f t="shared" si="372"/>
        <v>0</v>
      </c>
      <c r="EQ53" s="230">
        <f t="shared" si="372"/>
        <v>0</v>
      </c>
      <c r="ER53" s="230">
        <f t="shared" si="372"/>
        <v>0</v>
      </c>
      <c r="ES53" s="230">
        <f t="shared" si="372"/>
        <v>0</v>
      </c>
      <c r="ET53" s="230">
        <f t="shared" si="372"/>
        <v>0</v>
      </c>
      <c r="EU53" s="230">
        <f t="shared" si="372"/>
        <v>0</v>
      </c>
      <c r="EV53" s="230">
        <f t="shared" si="372"/>
        <v>0</v>
      </c>
      <c r="EW53" s="230">
        <f t="shared" si="372"/>
        <v>0</v>
      </c>
      <c r="EX53" s="230">
        <f t="shared" si="372"/>
        <v>0</v>
      </c>
      <c r="EY53" s="230">
        <f t="shared" si="372"/>
        <v>0</v>
      </c>
      <c r="EZ53" s="230">
        <f t="shared" si="372"/>
        <v>0</v>
      </c>
      <c r="FA53" s="230">
        <f t="shared" si="372"/>
        <v>0</v>
      </c>
      <c r="FB53" s="230">
        <f t="shared" si="372"/>
        <v>0</v>
      </c>
      <c r="FC53" s="230">
        <f t="shared" si="372"/>
        <v>0</v>
      </c>
      <c r="FD53" s="230">
        <f t="shared" si="372"/>
        <v>0</v>
      </c>
      <c r="FE53" s="230">
        <f t="shared" si="372"/>
        <v>0</v>
      </c>
      <c r="FF53" s="230">
        <f t="shared" si="372"/>
        <v>0</v>
      </c>
      <c r="FG53" s="230">
        <f t="shared" si="372"/>
        <v>0</v>
      </c>
      <c r="FH53" s="230">
        <f t="shared" si="372"/>
        <v>0</v>
      </c>
      <c r="FI53" s="230">
        <f t="shared" si="372"/>
        <v>0</v>
      </c>
      <c r="FJ53" s="230">
        <f t="shared" si="372"/>
        <v>0</v>
      </c>
      <c r="FK53" s="230">
        <f t="shared" si="372"/>
        <v>0</v>
      </c>
      <c r="FL53" s="230">
        <f t="shared" si="372"/>
        <v>0</v>
      </c>
      <c r="FM53" s="230">
        <f t="shared" si="372"/>
        <v>0</v>
      </c>
      <c r="FN53" s="230">
        <f t="shared" si="372"/>
        <v>0</v>
      </c>
      <c r="FO53" s="230">
        <f t="shared" si="372"/>
        <v>0</v>
      </c>
      <c r="FP53" s="230">
        <f t="shared" si="372"/>
        <v>0</v>
      </c>
      <c r="FQ53" s="230">
        <f t="shared" si="372"/>
        <v>0</v>
      </c>
      <c r="FR53" s="230">
        <f t="shared" si="372"/>
        <v>0</v>
      </c>
      <c r="FS53" s="230">
        <f t="shared" si="372"/>
        <v>0</v>
      </c>
      <c r="FT53" s="230">
        <f t="shared" si="372"/>
        <v>0</v>
      </c>
      <c r="FU53" s="230">
        <f t="shared" si="372"/>
        <v>0</v>
      </c>
      <c r="FV53" s="230">
        <f t="shared" si="372"/>
        <v>0</v>
      </c>
      <c r="FW53" s="230">
        <f t="shared" si="372"/>
        <v>0</v>
      </c>
      <c r="FX53" s="230">
        <f t="shared" si="372"/>
        <v>0</v>
      </c>
      <c r="FY53" s="230">
        <f t="shared" si="372"/>
        <v>0</v>
      </c>
      <c r="FZ53" s="230">
        <f t="shared" si="372"/>
        <v>0</v>
      </c>
      <c r="GA53" s="230">
        <f t="shared" si="372"/>
        <v>0</v>
      </c>
      <c r="GB53" s="230">
        <f t="shared" si="372"/>
        <v>0</v>
      </c>
      <c r="GC53" s="230">
        <f t="shared" si="372"/>
        <v>0</v>
      </c>
      <c r="GD53" s="230">
        <f t="shared" si="372"/>
        <v>0</v>
      </c>
      <c r="GE53" s="230">
        <f t="shared" si="372"/>
        <v>0</v>
      </c>
      <c r="GF53" s="230">
        <f t="shared" si="372"/>
        <v>0</v>
      </c>
      <c r="GG53" s="230">
        <f t="shared" si="372"/>
        <v>0</v>
      </c>
      <c r="GH53" s="230">
        <f t="shared" si="372"/>
        <v>0</v>
      </c>
      <c r="GI53" s="230">
        <f t="shared" si="372"/>
        <v>0</v>
      </c>
      <c r="GJ53" s="230">
        <f t="shared" si="372"/>
        <v>0</v>
      </c>
      <c r="GK53" s="230">
        <f t="shared" si="372"/>
        <v>0</v>
      </c>
      <c r="GL53" s="230">
        <f t="shared" si="372"/>
        <v>0</v>
      </c>
      <c r="GM53" s="230">
        <f t="shared" si="372"/>
        <v>0</v>
      </c>
      <c r="GN53" s="230">
        <f t="shared" si="372"/>
        <v>0</v>
      </c>
      <c r="GO53" s="230">
        <f t="shared" ref="GO53:IZ53" si="373">+GO43/GO46</f>
        <v>0</v>
      </c>
      <c r="GP53" s="230">
        <f t="shared" si="373"/>
        <v>0</v>
      </c>
      <c r="GQ53" s="230">
        <f t="shared" si="373"/>
        <v>0</v>
      </c>
      <c r="GR53" s="230">
        <f t="shared" si="373"/>
        <v>0</v>
      </c>
      <c r="GS53" s="230">
        <f t="shared" si="373"/>
        <v>0</v>
      </c>
      <c r="GT53" s="230">
        <f t="shared" si="373"/>
        <v>0</v>
      </c>
      <c r="GU53" s="230">
        <f t="shared" si="373"/>
        <v>0</v>
      </c>
      <c r="GV53" s="230">
        <f t="shared" si="373"/>
        <v>0</v>
      </c>
      <c r="GW53" s="230">
        <f t="shared" si="373"/>
        <v>0</v>
      </c>
      <c r="GX53" s="230">
        <f t="shared" si="373"/>
        <v>0</v>
      </c>
      <c r="GY53" s="230">
        <f t="shared" si="373"/>
        <v>0</v>
      </c>
      <c r="GZ53" s="230">
        <f t="shared" si="373"/>
        <v>0</v>
      </c>
      <c r="HA53" s="230">
        <f t="shared" si="373"/>
        <v>0</v>
      </c>
      <c r="HB53" s="230">
        <f t="shared" si="373"/>
        <v>0</v>
      </c>
      <c r="HC53" s="230">
        <f t="shared" si="373"/>
        <v>0</v>
      </c>
      <c r="HD53" s="230">
        <f t="shared" si="373"/>
        <v>0</v>
      </c>
      <c r="HE53" s="230">
        <f t="shared" si="373"/>
        <v>0</v>
      </c>
      <c r="HF53" s="230">
        <f t="shared" si="373"/>
        <v>0</v>
      </c>
      <c r="HG53" s="230">
        <f t="shared" si="373"/>
        <v>0</v>
      </c>
      <c r="HH53" s="230">
        <f t="shared" si="373"/>
        <v>0</v>
      </c>
      <c r="HI53" s="230">
        <f t="shared" si="373"/>
        <v>0</v>
      </c>
      <c r="HJ53" s="230">
        <f t="shared" si="373"/>
        <v>0</v>
      </c>
      <c r="HK53" s="230">
        <f t="shared" si="373"/>
        <v>0</v>
      </c>
      <c r="HL53" s="230">
        <f t="shared" si="373"/>
        <v>0</v>
      </c>
      <c r="HM53" s="230">
        <f t="shared" si="373"/>
        <v>0</v>
      </c>
      <c r="HN53" s="230">
        <f t="shared" si="373"/>
        <v>0</v>
      </c>
      <c r="HO53" s="230">
        <f t="shared" si="373"/>
        <v>0</v>
      </c>
      <c r="HP53" s="230">
        <f t="shared" si="373"/>
        <v>0</v>
      </c>
      <c r="HQ53" s="230">
        <f t="shared" si="373"/>
        <v>0</v>
      </c>
      <c r="HR53" s="230">
        <f t="shared" si="373"/>
        <v>0</v>
      </c>
      <c r="HS53" s="230">
        <f t="shared" si="373"/>
        <v>0</v>
      </c>
      <c r="HT53" s="230">
        <f t="shared" si="373"/>
        <v>0</v>
      </c>
      <c r="HU53" s="230">
        <f t="shared" si="373"/>
        <v>0</v>
      </c>
      <c r="HV53" s="230">
        <f t="shared" si="373"/>
        <v>0</v>
      </c>
      <c r="HW53" s="230">
        <f t="shared" si="373"/>
        <v>0</v>
      </c>
      <c r="HX53" s="230">
        <f t="shared" si="373"/>
        <v>0</v>
      </c>
      <c r="HY53" s="230">
        <f t="shared" si="373"/>
        <v>0</v>
      </c>
      <c r="HZ53" s="230">
        <f t="shared" si="373"/>
        <v>0</v>
      </c>
      <c r="IA53" s="230">
        <f t="shared" si="373"/>
        <v>0</v>
      </c>
      <c r="IB53" s="230">
        <f t="shared" si="373"/>
        <v>0</v>
      </c>
      <c r="IC53" s="230">
        <f t="shared" si="373"/>
        <v>0</v>
      </c>
      <c r="ID53" s="230">
        <f t="shared" si="373"/>
        <v>0</v>
      </c>
      <c r="IE53" s="230">
        <f t="shared" si="373"/>
        <v>0</v>
      </c>
      <c r="IF53" s="230">
        <f t="shared" si="373"/>
        <v>0</v>
      </c>
      <c r="IG53" s="230">
        <f t="shared" si="373"/>
        <v>0</v>
      </c>
      <c r="IH53" s="230">
        <f t="shared" si="373"/>
        <v>0</v>
      </c>
      <c r="II53" s="230">
        <f t="shared" si="373"/>
        <v>0</v>
      </c>
      <c r="IJ53" s="230">
        <f t="shared" si="373"/>
        <v>0</v>
      </c>
      <c r="IK53" s="230">
        <f t="shared" si="373"/>
        <v>0</v>
      </c>
      <c r="IL53" s="230">
        <f t="shared" si="373"/>
        <v>0</v>
      </c>
      <c r="IM53" s="230">
        <f t="shared" si="373"/>
        <v>0</v>
      </c>
      <c r="IN53" s="230">
        <f t="shared" si="373"/>
        <v>0</v>
      </c>
      <c r="IO53" s="230">
        <f t="shared" si="373"/>
        <v>0</v>
      </c>
      <c r="IP53" s="230">
        <f t="shared" si="373"/>
        <v>0</v>
      </c>
      <c r="IQ53" s="230">
        <f t="shared" si="373"/>
        <v>0</v>
      </c>
      <c r="IR53" s="230">
        <f t="shared" si="373"/>
        <v>0</v>
      </c>
      <c r="IS53" s="230">
        <f t="shared" si="373"/>
        <v>0</v>
      </c>
      <c r="IT53" s="230">
        <f t="shared" si="373"/>
        <v>0</v>
      </c>
      <c r="IU53" s="230">
        <f t="shared" si="373"/>
        <v>0</v>
      </c>
      <c r="IV53" s="230">
        <f t="shared" si="373"/>
        <v>0</v>
      </c>
      <c r="IW53" s="230">
        <f t="shared" si="373"/>
        <v>0</v>
      </c>
      <c r="IX53" s="230">
        <f t="shared" si="373"/>
        <v>0</v>
      </c>
      <c r="IY53" s="230">
        <f t="shared" si="373"/>
        <v>0</v>
      </c>
      <c r="IZ53" s="230">
        <f t="shared" si="373"/>
        <v>0</v>
      </c>
      <c r="JA53" s="230">
        <f t="shared" ref="JA53:LL53" si="374">+JA43/JA46</f>
        <v>0</v>
      </c>
      <c r="JB53" s="230">
        <f t="shared" si="374"/>
        <v>0</v>
      </c>
      <c r="JC53" s="230">
        <f t="shared" si="374"/>
        <v>0</v>
      </c>
      <c r="JD53" s="230">
        <f t="shared" si="374"/>
        <v>0</v>
      </c>
      <c r="JE53" s="230">
        <f t="shared" si="374"/>
        <v>0</v>
      </c>
      <c r="JF53" s="230">
        <f t="shared" si="374"/>
        <v>0</v>
      </c>
      <c r="JG53" s="230">
        <f t="shared" si="374"/>
        <v>0</v>
      </c>
      <c r="JH53" s="230">
        <f t="shared" si="374"/>
        <v>0</v>
      </c>
      <c r="JI53" s="230">
        <f t="shared" si="374"/>
        <v>0</v>
      </c>
      <c r="JJ53" s="230">
        <f t="shared" si="374"/>
        <v>0</v>
      </c>
      <c r="JK53" s="230">
        <f t="shared" si="374"/>
        <v>0</v>
      </c>
      <c r="JL53" s="230">
        <f t="shared" si="374"/>
        <v>0</v>
      </c>
      <c r="JM53" s="230">
        <f t="shared" si="374"/>
        <v>0</v>
      </c>
      <c r="JN53" s="230">
        <f t="shared" si="374"/>
        <v>0</v>
      </c>
      <c r="JO53" s="230">
        <f t="shared" si="374"/>
        <v>0</v>
      </c>
      <c r="JP53" s="230">
        <f t="shared" si="374"/>
        <v>0</v>
      </c>
      <c r="JQ53" s="230">
        <f t="shared" si="374"/>
        <v>0</v>
      </c>
      <c r="JR53" s="230">
        <f t="shared" si="374"/>
        <v>0</v>
      </c>
      <c r="JS53" s="230">
        <f t="shared" si="374"/>
        <v>0</v>
      </c>
      <c r="JT53" s="230">
        <f t="shared" si="374"/>
        <v>0</v>
      </c>
      <c r="JU53" s="230">
        <f t="shared" si="374"/>
        <v>0</v>
      </c>
      <c r="JV53" s="230">
        <f t="shared" si="374"/>
        <v>0</v>
      </c>
      <c r="JW53" s="230">
        <f t="shared" si="374"/>
        <v>0</v>
      </c>
      <c r="JX53" s="230">
        <f t="shared" si="374"/>
        <v>0</v>
      </c>
      <c r="JY53" s="230">
        <f t="shared" si="374"/>
        <v>0</v>
      </c>
      <c r="JZ53" s="230">
        <f t="shared" si="374"/>
        <v>0</v>
      </c>
      <c r="KA53" s="230">
        <f t="shared" si="374"/>
        <v>0</v>
      </c>
      <c r="KB53" s="230">
        <f t="shared" si="374"/>
        <v>0</v>
      </c>
      <c r="KC53" s="230">
        <f t="shared" si="374"/>
        <v>0</v>
      </c>
      <c r="KD53" s="230">
        <f t="shared" si="374"/>
        <v>0</v>
      </c>
      <c r="KE53" s="230">
        <f t="shared" si="374"/>
        <v>0</v>
      </c>
      <c r="KF53" s="230">
        <f t="shared" si="374"/>
        <v>0</v>
      </c>
      <c r="KG53" s="230">
        <f t="shared" si="374"/>
        <v>0</v>
      </c>
      <c r="KH53" s="230">
        <f t="shared" si="374"/>
        <v>0</v>
      </c>
      <c r="KI53" s="230">
        <f t="shared" si="374"/>
        <v>0</v>
      </c>
      <c r="KJ53" s="230">
        <f t="shared" si="374"/>
        <v>0</v>
      </c>
      <c r="KK53" s="230">
        <f t="shared" si="374"/>
        <v>0</v>
      </c>
      <c r="KL53" s="230">
        <f t="shared" si="374"/>
        <v>0</v>
      </c>
      <c r="KM53" s="230">
        <f t="shared" si="374"/>
        <v>0</v>
      </c>
      <c r="KN53" s="230">
        <f t="shared" si="374"/>
        <v>0</v>
      </c>
      <c r="KO53" s="230">
        <f t="shared" si="374"/>
        <v>0</v>
      </c>
      <c r="KP53" s="230">
        <f t="shared" si="374"/>
        <v>0</v>
      </c>
      <c r="KQ53" s="230">
        <f t="shared" si="374"/>
        <v>0</v>
      </c>
      <c r="KR53" s="230">
        <f t="shared" si="374"/>
        <v>0</v>
      </c>
      <c r="KS53" s="230">
        <f t="shared" si="374"/>
        <v>0</v>
      </c>
      <c r="KT53" s="230">
        <f t="shared" si="374"/>
        <v>0</v>
      </c>
      <c r="KU53" s="230">
        <f t="shared" si="374"/>
        <v>0</v>
      </c>
      <c r="KV53" s="230">
        <f t="shared" si="374"/>
        <v>0</v>
      </c>
      <c r="KW53" s="230">
        <f t="shared" si="374"/>
        <v>0</v>
      </c>
      <c r="KX53" s="230">
        <f t="shared" si="374"/>
        <v>0</v>
      </c>
      <c r="KY53" s="230">
        <f t="shared" si="374"/>
        <v>0</v>
      </c>
      <c r="KZ53" s="230">
        <f t="shared" si="374"/>
        <v>0</v>
      </c>
      <c r="LA53" s="230">
        <f t="shared" si="374"/>
        <v>0</v>
      </c>
      <c r="LB53" s="230">
        <f t="shared" si="374"/>
        <v>0</v>
      </c>
      <c r="LC53" s="230">
        <f t="shared" si="374"/>
        <v>0</v>
      </c>
      <c r="LD53" s="230">
        <f t="shared" si="374"/>
        <v>0</v>
      </c>
      <c r="LE53" s="230">
        <f t="shared" si="374"/>
        <v>0</v>
      </c>
      <c r="LF53" s="230">
        <f t="shared" si="374"/>
        <v>0</v>
      </c>
      <c r="LG53" s="230">
        <f t="shared" si="374"/>
        <v>0</v>
      </c>
      <c r="LH53" s="230">
        <f t="shared" si="374"/>
        <v>0</v>
      </c>
      <c r="LI53" s="230">
        <f t="shared" si="374"/>
        <v>0</v>
      </c>
      <c r="LJ53" s="230">
        <f t="shared" si="374"/>
        <v>0</v>
      </c>
      <c r="LK53" s="230">
        <f t="shared" si="374"/>
        <v>0</v>
      </c>
      <c r="LL53" s="230">
        <f t="shared" si="374"/>
        <v>0</v>
      </c>
      <c r="LM53" s="230">
        <f t="shared" ref="LM53:NE53" si="375">+LM43/LM46</f>
        <v>0</v>
      </c>
      <c r="LN53" s="230">
        <f t="shared" si="375"/>
        <v>0</v>
      </c>
      <c r="LO53" s="230">
        <f t="shared" si="375"/>
        <v>0</v>
      </c>
      <c r="LP53" s="230">
        <f t="shared" si="375"/>
        <v>0</v>
      </c>
      <c r="LQ53" s="230">
        <f t="shared" si="375"/>
        <v>0</v>
      </c>
      <c r="LR53" s="230">
        <f t="shared" si="375"/>
        <v>0</v>
      </c>
      <c r="LS53" s="230">
        <f t="shared" si="375"/>
        <v>0</v>
      </c>
      <c r="LT53" s="230">
        <f t="shared" si="375"/>
        <v>0</v>
      </c>
      <c r="LU53" s="230">
        <f t="shared" si="375"/>
        <v>0</v>
      </c>
      <c r="LV53" s="230">
        <f t="shared" si="375"/>
        <v>0</v>
      </c>
      <c r="LW53" s="230">
        <f t="shared" si="375"/>
        <v>0</v>
      </c>
      <c r="LX53" s="230">
        <f t="shared" si="375"/>
        <v>0</v>
      </c>
      <c r="LY53" s="230">
        <f t="shared" si="375"/>
        <v>0</v>
      </c>
      <c r="LZ53" s="230">
        <f t="shared" si="375"/>
        <v>0</v>
      </c>
      <c r="MA53" s="230">
        <f t="shared" si="375"/>
        <v>0</v>
      </c>
      <c r="MB53" s="230">
        <f t="shared" si="375"/>
        <v>0</v>
      </c>
      <c r="MC53" s="230">
        <f t="shared" si="375"/>
        <v>0</v>
      </c>
      <c r="MD53" s="230">
        <f t="shared" si="375"/>
        <v>0</v>
      </c>
      <c r="ME53" s="230">
        <f t="shared" si="375"/>
        <v>0</v>
      </c>
      <c r="MF53" s="230">
        <f t="shared" si="375"/>
        <v>0</v>
      </c>
      <c r="MG53" s="230">
        <f t="shared" si="375"/>
        <v>0</v>
      </c>
      <c r="MH53" s="230">
        <f t="shared" si="375"/>
        <v>0</v>
      </c>
      <c r="MI53" s="230">
        <f t="shared" si="375"/>
        <v>0</v>
      </c>
      <c r="MJ53" s="230">
        <f t="shared" si="375"/>
        <v>0</v>
      </c>
      <c r="MK53" s="230">
        <f t="shared" si="375"/>
        <v>0</v>
      </c>
      <c r="ML53" s="230">
        <f t="shared" si="375"/>
        <v>0</v>
      </c>
      <c r="MM53" s="230">
        <f t="shared" si="375"/>
        <v>0</v>
      </c>
      <c r="MN53" s="230">
        <f t="shared" si="375"/>
        <v>0</v>
      </c>
      <c r="MO53" s="230">
        <f t="shared" si="375"/>
        <v>0</v>
      </c>
      <c r="MP53" s="230">
        <f t="shared" si="375"/>
        <v>0</v>
      </c>
      <c r="MQ53" s="230">
        <f t="shared" si="375"/>
        <v>0</v>
      </c>
      <c r="MR53" s="230">
        <f t="shared" si="375"/>
        <v>0</v>
      </c>
      <c r="MS53" s="230">
        <f t="shared" si="375"/>
        <v>0</v>
      </c>
      <c r="MT53" s="230">
        <f t="shared" si="375"/>
        <v>0</v>
      </c>
      <c r="MU53" s="230">
        <f t="shared" si="375"/>
        <v>0</v>
      </c>
      <c r="MV53" s="230">
        <f t="shared" si="375"/>
        <v>0</v>
      </c>
      <c r="MW53" s="230">
        <f t="shared" si="375"/>
        <v>0</v>
      </c>
      <c r="MX53" s="230">
        <f t="shared" si="375"/>
        <v>0</v>
      </c>
      <c r="MY53" s="230">
        <f t="shared" si="375"/>
        <v>0</v>
      </c>
      <c r="MZ53" s="230">
        <f t="shared" si="375"/>
        <v>0</v>
      </c>
      <c r="NA53" s="230">
        <f t="shared" si="375"/>
        <v>0</v>
      </c>
      <c r="NB53" s="230">
        <f t="shared" si="375"/>
        <v>0</v>
      </c>
      <c r="NC53" s="230">
        <f t="shared" si="375"/>
        <v>0</v>
      </c>
      <c r="ND53" s="230">
        <f t="shared" si="375"/>
        <v>0</v>
      </c>
      <c r="NE53" s="230">
        <f t="shared" si="375"/>
        <v>0</v>
      </c>
      <c r="NF53" s="230">
        <f>+NF43/NF46</f>
        <v>0</v>
      </c>
    </row>
    <row r="54" spans="1:370" ht="13.5" thickBot="1">
      <c r="A54" s="231"/>
      <c r="B54" s="232"/>
      <c r="C54" s="233" t="s">
        <v>246</v>
      </c>
      <c r="D54" s="233"/>
      <c r="E54" s="234">
        <f t="shared" ref="E54:BP54" si="376">+E44/E46</f>
        <v>0.21995383118015391</v>
      </c>
      <c r="F54" s="230">
        <f t="shared" si="376"/>
        <v>0.21995383118015391</v>
      </c>
      <c r="G54" s="230">
        <f t="shared" si="376"/>
        <v>0.21995383118015391</v>
      </c>
      <c r="H54" s="230">
        <f t="shared" si="376"/>
        <v>0.21995383118015391</v>
      </c>
      <c r="I54" s="230">
        <f t="shared" si="376"/>
        <v>0.21995383118015391</v>
      </c>
      <c r="J54" s="230">
        <f t="shared" si="376"/>
        <v>0.21995383118015391</v>
      </c>
      <c r="K54" s="230">
        <f t="shared" si="376"/>
        <v>0.21995383118015391</v>
      </c>
      <c r="L54" s="230">
        <f t="shared" si="376"/>
        <v>0.21995383118015391</v>
      </c>
      <c r="M54" s="230">
        <f t="shared" si="376"/>
        <v>0.21995383118015391</v>
      </c>
      <c r="N54" s="230">
        <f t="shared" si="376"/>
        <v>0.21995383118015391</v>
      </c>
      <c r="O54" s="230">
        <f t="shared" si="376"/>
        <v>0.21995383118015391</v>
      </c>
      <c r="P54" s="230">
        <f t="shared" si="376"/>
        <v>0.21995383118015391</v>
      </c>
      <c r="Q54" s="230">
        <f t="shared" si="376"/>
        <v>0.21995383118015391</v>
      </c>
      <c r="R54" s="230">
        <f t="shared" si="376"/>
        <v>0.21995383118015391</v>
      </c>
      <c r="S54" s="230">
        <f t="shared" si="376"/>
        <v>0.21995383118015391</v>
      </c>
      <c r="T54" s="230">
        <f t="shared" si="376"/>
        <v>0.21995383118015391</v>
      </c>
      <c r="U54" s="230">
        <f t="shared" si="376"/>
        <v>0.21995383118015391</v>
      </c>
      <c r="V54" s="230">
        <f t="shared" si="376"/>
        <v>0.21995383118015391</v>
      </c>
      <c r="W54" s="230">
        <f t="shared" si="376"/>
        <v>0.21995383118015391</v>
      </c>
      <c r="X54" s="230">
        <f t="shared" si="376"/>
        <v>0.21995383118015391</v>
      </c>
      <c r="Y54" s="230">
        <f t="shared" si="376"/>
        <v>0.21995383118015391</v>
      </c>
      <c r="Z54" s="230">
        <f t="shared" si="376"/>
        <v>0.21995383118015391</v>
      </c>
      <c r="AA54" s="230">
        <f t="shared" si="376"/>
        <v>0.21995383118015391</v>
      </c>
      <c r="AB54" s="230">
        <f t="shared" si="376"/>
        <v>0.21995383118015391</v>
      </c>
      <c r="AC54" s="230">
        <f t="shared" si="376"/>
        <v>0.21995383118015391</v>
      </c>
      <c r="AD54" s="230">
        <f t="shared" si="376"/>
        <v>0.21995383118015391</v>
      </c>
      <c r="AE54" s="230">
        <f t="shared" si="376"/>
        <v>0.21995383118015391</v>
      </c>
      <c r="AF54" s="230">
        <f t="shared" si="376"/>
        <v>0.21995383118015391</v>
      </c>
      <c r="AG54" s="230">
        <f t="shared" si="376"/>
        <v>0.21995383118015391</v>
      </c>
      <c r="AH54" s="230">
        <f t="shared" si="376"/>
        <v>0.21995383118015391</v>
      </c>
      <c r="AI54" s="230">
        <f t="shared" si="376"/>
        <v>0.21995383118015391</v>
      </c>
      <c r="AJ54" s="230">
        <f t="shared" si="376"/>
        <v>0</v>
      </c>
      <c r="AK54" s="230">
        <f t="shared" si="376"/>
        <v>0</v>
      </c>
      <c r="AL54" s="230">
        <f t="shared" si="376"/>
        <v>0</v>
      </c>
      <c r="AM54" s="230">
        <f t="shared" si="376"/>
        <v>0</v>
      </c>
      <c r="AN54" s="230">
        <f t="shared" si="376"/>
        <v>0</v>
      </c>
      <c r="AO54" s="230">
        <f t="shared" si="376"/>
        <v>0</v>
      </c>
      <c r="AP54" s="230">
        <f t="shared" si="376"/>
        <v>0</v>
      </c>
      <c r="AQ54" s="230">
        <f t="shared" si="376"/>
        <v>0</v>
      </c>
      <c r="AR54" s="230">
        <f t="shared" si="376"/>
        <v>0</v>
      </c>
      <c r="AS54" s="230">
        <f t="shared" si="376"/>
        <v>0</v>
      </c>
      <c r="AT54" s="230">
        <f t="shared" si="376"/>
        <v>0</v>
      </c>
      <c r="AU54" s="230">
        <f t="shared" si="376"/>
        <v>0</v>
      </c>
      <c r="AV54" s="230">
        <f t="shared" si="376"/>
        <v>0</v>
      </c>
      <c r="AW54" s="230">
        <f t="shared" si="376"/>
        <v>0</v>
      </c>
      <c r="AX54" s="230">
        <f t="shared" si="376"/>
        <v>0</v>
      </c>
      <c r="AY54" s="230">
        <f t="shared" si="376"/>
        <v>0</v>
      </c>
      <c r="AZ54" s="230">
        <f t="shared" si="376"/>
        <v>0</v>
      </c>
      <c r="BA54" s="230">
        <f t="shared" si="376"/>
        <v>0</v>
      </c>
      <c r="BB54" s="230">
        <f t="shared" si="376"/>
        <v>0</v>
      </c>
      <c r="BC54" s="230">
        <f t="shared" si="376"/>
        <v>0</v>
      </c>
      <c r="BD54" s="230">
        <f t="shared" si="376"/>
        <v>0</v>
      </c>
      <c r="BE54" s="230">
        <f t="shared" si="376"/>
        <v>0</v>
      </c>
      <c r="BF54" s="230">
        <f t="shared" si="376"/>
        <v>0</v>
      </c>
      <c r="BG54" s="230">
        <f t="shared" si="376"/>
        <v>0</v>
      </c>
      <c r="BH54" s="230">
        <f t="shared" si="376"/>
        <v>0</v>
      </c>
      <c r="BI54" s="230">
        <f t="shared" si="376"/>
        <v>0</v>
      </c>
      <c r="BJ54" s="230">
        <f t="shared" si="376"/>
        <v>0</v>
      </c>
      <c r="BK54" s="230">
        <f t="shared" si="376"/>
        <v>0</v>
      </c>
      <c r="BL54" s="230">
        <f t="shared" si="376"/>
        <v>0</v>
      </c>
      <c r="BM54" s="230">
        <f t="shared" si="376"/>
        <v>0</v>
      </c>
      <c r="BN54" s="230">
        <f t="shared" si="376"/>
        <v>0</v>
      </c>
      <c r="BO54" s="230">
        <f t="shared" si="376"/>
        <v>0</v>
      </c>
      <c r="BP54" s="230">
        <f t="shared" si="376"/>
        <v>0</v>
      </c>
      <c r="BQ54" s="230">
        <f t="shared" ref="BQ54:EB54" si="377">+BQ44/BQ46</f>
        <v>0</v>
      </c>
      <c r="BR54" s="230">
        <f t="shared" si="377"/>
        <v>0</v>
      </c>
      <c r="BS54" s="230">
        <f t="shared" si="377"/>
        <v>0</v>
      </c>
      <c r="BT54" s="230">
        <f t="shared" si="377"/>
        <v>0</v>
      </c>
      <c r="BU54" s="230">
        <f t="shared" si="377"/>
        <v>0</v>
      </c>
      <c r="BV54" s="230">
        <f t="shared" si="377"/>
        <v>0</v>
      </c>
      <c r="BW54" s="230">
        <f t="shared" si="377"/>
        <v>0</v>
      </c>
      <c r="BX54" s="230">
        <f t="shared" si="377"/>
        <v>0</v>
      </c>
      <c r="BY54" s="230">
        <f t="shared" si="377"/>
        <v>0</v>
      </c>
      <c r="BZ54" s="230">
        <f t="shared" si="377"/>
        <v>0</v>
      </c>
      <c r="CA54" s="230">
        <f t="shared" si="377"/>
        <v>0</v>
      </c>
      <c r="CB54" s="230">
        <f t="shared" si="377"/>
        <v>0</v>
      </c>
      <c r="CC54" s="230">
        <f t="shared" si="377"/>
        <v>0</v>
      </c>
      <c r="CD54" s="230">
        <f t="shared" si="377"/>
        <v>0</v>
      </c>
      <c r="CE54" s="230">
        <f t="shared" si="377"/>
        <v>0</v>
      </c>
      <c r="CF54" s="230">
        <f t="shared" si="377"/>
        <v>0</v>
      </c>
      <c r="CG54" s="230">
        <f t="shared" si="377"/>
        <v>0</v>
      </c>
      <c r="CH54" s="230">
        <f t="shared" si="377"/>
        <v>0</v>
      </c>
      <c r="CI54" s="230">
        <f t="shared" si="377"/>
        <v>0</v>
      </c>
      <c r="CJ54" s="230">
        <f t="shared" si="377"/>
        <v>0</v>
      </c>
      <c r="CK54" s="230">
        <f t="shared" si="377"/>
        <v>0</v>
      </c>
      <c r="CL54" s="230">
        <f t="shared" si="377"/>
        <v>0</v>
      </c>
      <c r="CM54" s="230">
        <f t="shared" si="377"/>
        <v>0</v>
      </c>
      <c r="CN54" s="230">
        <f t="shared" si="377"/>
        <v>0</v>
      </c>
      <c r="CO54" s="230">
        <f t="shared" si="377"/>
        <v>0</v>
      </c>
      <c r="CP54" s="230">
        <f t="shared" si="377"/>
        <v>0</v>
      </c>
      <c r="CQ54" s="230">
        <f t="shared" si="377"/>
        <v>0</v>
      </c>
      <c r="CR54" s="230">
        <f t="shared" si="377"/>
        <v>0</v>
      </c>
      <c r="CS54" s="230">
        <f t="shared" si="377"/>
        <v>0</v>
      </c>
      <c r="CT54" s="230">
        <f t="shared" si="377"/>
        <v>0</v>
      </c>
      <c r="CU54" s="230">
        <f t="shared" si="377"/>
        <v>0</v>
      </c>
      <c r="CV54" s="230">
        <f t="shared" si="377"/>
        <v>0</v>
      </c>
      <c r="CW54" s="230">
        <f t="shared" si="377"/>
        <v>0</v>
      </c>
      <c r="CX54" s="230">
        <f t="shared" si="377"/>
        <v>0</v>
      </c>
      <c r="CY54" s="230">
        <f t="shared" si="377"/>
        <v>0</v>
      </c>
      <c r="CZ54" s="230">
        <f t="shared" si="377"/>
        <v>0</v>
      </c>
      <c r="DA54" s="230">
        <f t="shared" si="377"/>
        <v>0</v>
      </c>
      <c r="DB54" s="230">
        <f t="shared" si="377"/>
        <v>0</v>
      </c>
      <c r="DC54" s="230">
        <f t="shared" si="377"/>
        <v>0</v>
      </c>
      <c r="DD54" s="230">
        <f t="shared" si="377"/>
        <v>0</v>
      </c>
      <c r="DE54" s="230">
        <f t="shared" si="377"/>
        <v>0</v>
      </c>
      <c r="DF54" s="230">
        <f t="shared" si="377"/>
        <v>0</v>
      </c>
      <c r="DG54" s="230">
        <f t="shared" si="377"/>
        <v>0</v>
      </c>
      <c r="DH54" s="230">
        <f>+DH44/DH46</f>
        <v>0</v>
      </c>
      <c r="DI54" s="230">
        <f t="shared" si="377"/>
        <v>0</v>
      </c>
      <c r="DJ54" s="230">
        <f t="shared" si="377"/>
        <v>0</v>
      </c>
      <c r="DK54" s="230">
        <f t="shared" si="377"/>
        <v>0</v>
      </c>
      <c r="DL54" s="230">
        <f t="shared" si="377"/>
        <v>0</v>
      </c>
      <c r="DM54" s="230">
        <f>+DM44/DM46</f>
        <v>0</v>
      </c>
      <c r="DN54" s="230">
        <f t="shared" si="377"/>
        <v>0</v>
      </c>
      <c r="DO54" s="230">
        <f t="shared" si="377"/>
        <v>0</v>
      </c>
      <c r="DP54" s="230">
        <f t="shared" si="377"/>
        <v>0</v>
      </c>
      <c r="DQ54" s="230">
        <f t="shared" si="377"/>
        <v>0</v>
      </c>
      <c r="DR54" s="230">
        <f t="shared" si="377"/>
        <v>0</v>
      </c>
      <c r="DS54" s="230">
        <f t="shared" si="377"/>
        <v>0</v>
      </c>
      <c r="DT54" s="230">
        <f t="shared" si="377"/>
        <v>0</v>
      </c>
      <c r="DU54" s="230">
        <f t="shared" si="377"/>
        <v>0</v>
      </c>
      <c r="DV54" s="230">
        <f t="shared" si="377"/>
        <v>0</v>
      </c>
      <c r="DW54" s="230">
        <f t="shared" si="377"/>
        <v>0</v>
      </c>
      <c r="DX54" s="230">
        <f t="shared" si="377"/>
        <v>0</v>
      </c>
      <c r="DY54" s="230">
        <f t="shared" si="377"/>
        <v>0</v>
      </c>
      <c r="DZ54" s="230">
        <f t="shared" si="377"/>
        <v>0</v>
      </c>
      <c r="EA54" s="230">
        <f t="shared" si="377"/>
        <v>0</v>
      </c>
      <c r="EB54" s="230">
        <f t="shared" si="377"/>
        <v>0</v>
      </c>
      <c r="EC54" s="230">
        <f t="shared" ref="EC54:GN54" si="378">+EC44/EC46</f>
        <v>0</v>
      </c>
      <c r="ED54" s="230">
        <f t="shared" si="378"/>
        <v>0</v>
      </c>
      <c r="EE54" s="230">
        <f t="shared" si="378"/>
        <v>0</v>
      </c>
      <c r="EF54" s="230">
        <f t="shared" si="378"/>
        <v>0</v>
      </c>
      <c r="EG54" s="230">
        <f t="shared" si="378"/>
        <v>0</v>
      </c>
      <c r="EH54" s="230">
        <f t="shared" si="378"/>
        <v>0</v>
      </c>
      <c r="EI54" s="230">
        <f t="shared" si="378"/>
        <v>0</v>
      </c>
      <c r="EJ54" s="230">
        <f t="shared" si="378"/>
        <v>0</v>
      </c>
      <c r="EK54" s="230">
        <f t="shared" si="378"/>
        <v>0</v>
      </c>
      <c r="EL54" s="230">
        <f t="shared" si="378"/>
        <v>0</v>
      </c>
      <c r="EM54" s="230">
        <f t="shared" si="378"/>
        <v>0</v>
      </c>
      <c r="EN54" s="230">
        <f t="shared" si="378"/>
        <v>0</v>
      </c>
      <c r="EO54" s="230">
        <f t="shared" si="378"/>
        <v>0</v>
      </c>
      <c r="EP54" s="230">
        <f t="shared" si="378"/>
        <v>0</v>
      </c>
      <c r="EQ54" s="230">
        <f t="shared" si="378"/>
        <v>0</v>
      </c>
      <c r="ER54" s="230">
        <f t="shared" si="378"/>
        <v>0</v>
      </c>
      <c r="ES54" s="230">
        <f t="shared" si="378"/>
        <v>0</v>
      </c>
      <c r="ET54" s="230">
        <f t="shared" si="378"/>
        <v>0</v>
      </c>
      <c r="EU54" s="230">
        <f t="shared" si="378"/>
        <v>0</v>
      </c>
      <c r="EV54" s="230">
        <f t="shared" si="378"/>
        <v>0</v>
      </c>
      <c r="EW54" s="230">
        <f t="shared" si="378"/>
        <v>0</v>
      </c>
      <c r="EX54" s="230">
        <f t="shared" si="378"/>
        <v>0</v>
      </c>
      <c r="EY54" s="230">
        <f t="shared" si="378"/>
        <v>0</v>
      </c>
      <c r="EZ54" s="230">
        <f t="shared" si="378"/>
        <v>0</v>
      </c>
      <c r="FA54" s="230">
        <f t="shared" si="378"/>
        <v>0</v>
      </c>
      <c r="FB54" s="230">
        <f t="shared" si="378"/>
        <v>0</v>
      </c>
      <c r="FC54" s="230">
        <f t="shared" si="378"/>
        <v>0</v>
      </c>
      <c r="FD54" s="230">
        <f t="shared" si="378"/>
        <v>0</v>
      </c>
      <c r="FE54" s="230">
        <f t="shared" si="378"/>
        <v>0</v>
      </c>
      <c r="FF54" s="230">
        <f t="shared" si="378"/>
        <v>0</v>
      </c>
      <c r="FG54" s="230">
        <f t="shared" si="378"/>
        <v>0</v>
      </c>
      <c r="FH54" s="230">
        <f t="shared" si="378"/>
        <v>0</v>
      </c>
      <c r="FI54" s="230">
        <f t="shared" si="378"/>
        <v>0</v>
      </c>
      <c r="FJ54" s="230">
        <f t="shared" si="378"/>
        <v>0</v>
      </c>
      <c r="FK54" s="230">
        <f t="shared" si="378"/>
        <v>0</v>
      </c>
      <c r="FL54" s="230">
        <f t="shared" si="378"/>
        <v>0</v>
      </c>
      <c r="FM54" s="230">
        <f t="shared" si="378"/>
        <v>0</v>
      </c>
      <c r="FN54" s="230">
        <f t="shared" si="378"/>
        <v>0</v>
      </c>
      <c r="FO54" s="230">
        <f t="shared" si="378"/>
        <v>0</v>
      </c>
      <c r="FP54" s="230">
        <f t="shared" si="378"/>
        <v>0</v>
      </c>
      <c r="FQ54" s="230">
        <f t="shared" si="378"/>
        <v>0</v>
      </c>
      <c r="FR54" s="230">
        <f t="shared" si="378"/>
        <v>0</v>
      </c>
      <c r="FS54" s="230">
        <f t="shared" si="378"/>
        <v>0</v>
      </c>
      <c r="FT54" s="230">
        <f t="shared" si="378"/>
        <v>0</v>
      </c>
      <c r="FU54" s="230">
        <f t="shared" si="378"/>
        <v>0</v>
      </c>
      <c r="FV54" s="230">
        <f t="shared" si="378"/>
        <v>0</v>
      </c>
      <c r="FW54" s="230">
        <f t="shared" si="378"/>
        <v>0</v>
      </c>
      <c r="FX54" s="230">
        <f t="shared" si="378"/>
        <v>0</v>
      </c>
      <c r="FY54" s="230">
        <f t="shared" si="378"/>
        <v>0</v>
      </c>
      <c r="FZ54" s="230">
        <f t="shared" si="378"/>
        <v>0</v>
      </c>
      <c r="GA54" s="230">
        <f t="shared" si="378"/>
        <v>0</v>
      </c>
      <c r="GB54" s="230">
        <f t="shared" si="378"/>
        <v>0</v>
      </c>
      <c r="GC54" s="230">
        <f t="shared" si="378"/>
        <v>0</v>
      </c>
      <c r="GD54" s="230">
        <f t="shared" si="378"/>
        <v>0</v>
      </c>
      <c r="GE54" s="230">
        <f t="shared" si="378"/>
        <v>0</v>
      </c>
      <c r="GF54" s="230">
        <f t="shared" si="378"/>
        <v>0</v>
      </c>
      <c r="GG54" s="230">
        <f t="shared" si="378"/>
        <v>0</v>
      </c>
      <c r="GH54" s="230">
        <f t="shared" si="378"/>
        <v>0</v>
      </c>
      <c r="GI54" s="230">
        <f t="shared" si="378"/>
        <v>0</v>
      </c>
      <c r="GJ54" s="230">
        <f t="shared" si="378"/>
        <v>0</v>
      </c>
      <c r="GK54" s="230">
        <f t="shared" si="378"/>
        <v>0</v>
      </c>
      <c r="GL54" s="230">
        <f t="shared" si="378"/>
        <v>0</v>
      </c>
      <c r="GM54" s="230">
        <f t="shared" si="378"/>
        <v>0</v>
      </c>
      <c r="GN54" s="230">
        <f t="shared" si="378"/>
        <v>0</v>
      </c>
      <c r="GO54" s="230">
        <f t="shared" ref="GO54:IZ54" si="379">+GO44/GO46</f>
        <v>0</v>
      </c>
      <c r="GP54" s="230">
        <f t="shared" si="379"/>
        <v>0</v>
      </c>
      <c r="GQ54" s="230">
        <f t="shared" si="379"/>
        <v>0</v>
      </c>
      <c r="GR54" s="230">
        <f t="shared" si="379"/>
        <v>0</v>
      </c>
      <c r="GS54" s="230">
        <f t="shared" si="379"/>
        <v>0</v>
      </c>
      <c r="GT54" s="230">
        <f t="shared" si="379"/>
        <v>0</v>
      </c>
      <c r="GU54" s="230">
        <f t="shared" si="379"/>
        <v>0</v>
      </c>
      <c r="GV54" s="230">
        <f t="shared" si="379"/>
        <v>0</v>
      </c>
      <c r="GW54" s="230">
        <f t="shared" si="379"/>
        <v>0</v>
      </c>
      <c r="GX54" s="230">
        <f t="shared" si="379"/>
        <v>0</v>
      </c>
      <c r="GY54" s="230">
        <f t="shared" si="379"/>
        <v>0</v>
      </c>
      <c r="GZ54" s="230">
        <f t="shared" si="379"/>
        <v>0</v>
      </c>
      <c r="HA54" s="230">
        <f t="shared" si="379"/>
        <v>0</v>
      </c>
      <c r="HB54" s="230">
        <f t="shared" si="379"/>
        <v>0</v>
      </c>
      <c r="HC54" s="230">
        <f t="shared" si="379"/>
        <v>0</v>
      </c>
      <c r="HD54" s="230">
        <f t="shared" si="379"/>
        <v>0</v>
      </c>
      <c r="HE54" s="230">
        <f t="shared" si="379"/>
        <v>0</v>
      </c>
      <c r="HF54" s="230">
        <f t="shared" si="379"/>
        <v>0</v>
      </c>
      <c r="HG54" s="230">
        <f t="shared" si="379"/>
        <v>0</v>
      </c>
      <c r="HH54" s="230">
        <f t="shared" si="379"/>
        <v>0</v>
      </c>
      <c r="HI54" s="230">
        <f t="shared" si="379"/>
        <v>0</v>
      </c>
      <c r="HJ54" s="230">
        <f t="shared" si="379"/>
        <v>0</v>
      </c>
      <c r="HK54" s="230">
        <f t="shared" si="379"/>
        <v>0</v>
      </c>
      <c r="HL54" s="230">
        <f t="shared" si="379"/>
        <v>0</v>
      </c>
      <c r="HM54" s="230">
        <f t="shared" si="379"/>
        <v>0</v>
      </c>
      <c r="HN54" s="230">
        <f t="shared" si="379"/>
        <v>0</v>
      </c>
      <c r="HO54" s="230">
        <f t="shared" si="379"/>
        <v>0</v>
      </c>
      <c r="HP54" s="230">
        <f t="shared" si="379"/>
        <v>0</v>
      </c>
      <c r="HQ54" s="230">
        <f t="shared" si="379"/>
        <v>0</v>
      </c>
      <c r="HR54" s="230">
        <f t="shared" si="379"/>
        <v>0</v>
      </c>
      <c r="HS54" s="230">
        <f t="shared" si="379"/>
        <v>0</v>
      </c>
      <c r="HT54" s="230">
        <f t="shared" si="379"/>
        <v>0</v>
      </c>
      <c r="HU54" s="230">
        <f t="shared" si="379"/>
        <v>0</v>
      </c>
      <c r="HV54" s="230">
        <f t="shared" si="379"/>
        <v>0</v>
      </c>
      <c r="HW54" s="230">
        <f t="shared" si="379"/>
        <v>0</v>
      </c>
      <c r="HX54" s="230">
        <f t="shared" si="379"/>
        <v>0</v>
      </c>
      <c r="HY54" s="230">
        <f t="shared" si="379"/>
        <v>0</v>
      </c>
      <c r="HZ54" s="230">
        <f t="shared" si="379"/>
        <v>0</v>
      </c>
      <c r="IA54" s="230">
        <f t="shared" si="379"/>
        <v>0</v>
      </c>
      <c r="IB54" s="230">
        <f t="shared" si="379"/>
        <v>0</v>
      </c>
      <c r="IC54" s="230">
        <f t="shared" si="379"/>
        <v>0</v>
      </c>
      <c r="ID54" s="230">
        <f t="shared" si="379"/>
        <v>0</v>
      </c>
      <c r="IE54" s="230">
        <f t="shared" si="379"/>
        <v>0</v>
      </c>
      <c r="IF54" s="230">
        <f t="shared" si="379"/>
        <v>0</v>
      </c>
      <c r="IG54" s="230">
        <f t="shared" si="379"/>
        <v>0</v>
      </c>
      <c r="IH54" s="230">
        <f t="shared" si="379"/>
        <v>0</v>
      </c>
      <c r="II54" s="230">
        <f t="shared" si="379"/>
        <v>0</v>
      </c>
      <c r="IJ54" s="230">
        <f t="shared" si="379"/>
        <v>0</v>
      </c>
      <c r="IK54" s="230">
        <f t="shared" si="379"/>
        <v>0</v>
      </c>
      <c r="IL54" s="230">
        <f t="shared" si="379"/>
        <v>0</v>
      </c>
      <c r="IM54" s="230">
        <f t="shared" si="379"/>
        <v>0</v>
      </c>
      <c r="IN54" s="230">
        <f t="shared" si="379"/>
        <v>0</v>
      </c>
      <c r="IO54" s="230">
        <f t="shared" si="379"/>
        <v>0</v>
      </c>
      <c r="IP54" s="230">
        <f t="shared" si="379"/>
        <v>0</v>
      </c>
      <c r="IQ54" s="230">
        <f t="shared" si="379"/>
        <v>0</v>
      </c>
      <c r="IR54" s="230">
        <f t="shared" si="379"/>
        <v>0</v>
      </c>
      <c r="IS54" s="230">
        <f t="shared" si="379"/>
        <v>0</v>
      </c>
      <c r="IT54" s="230">
        <f t="shared" si="379"/>
        <v>0</v>
      </c>
      <c r="IU54" s="230">
        <f t="shared" si="379"/>
        <v>0</v>
      </c>
      <c r="IV54" s="230">
        <f t="shared" si="379"/>
        <v>0</v>
      </c>
      <c r="IW54" s="230">
        <f t="shared" si="379"/>
        <v>0</v>
      </c>
      <c r="IX54" s="230">
        <f t="shared" si="379"/>
        <v>0</v>
      </c>
      <c r="IY54" s="230">
        <f t="shared" si="379"/>
        <v>0</v>
      </c>
      <c r="IZ54" s="230">
        <f t="shared" si="379"/>
        <v>0</v>
      </c>
      <c r="JA54" s="230">
        <f t="shared" ref="JA54:LL54" si="380">+JA44/JA46</f>
        <v>0</v>
      </c>
      <c r="JB54" s="230">
        <f t="shared" si="380"/>
        <v>0</v>
      </c>
      <c r="JC54" s="230">
        <f t="shared" si="380"/>
        <v>0</v>
      </c>
      <c r="JD54" s="230">
        <f t="shared" si="380"/>
        <v>0</v>
      </c>
      <c r="JE54" s="230">
        <f t="shared" si="380"/>
        <v>0</v>
      </c>
      <c r="JF54" s="230">
        <f t="shared" si="380"/>
        <v>0</v>
      </c>
      <c r="JG54" s="230">
        <f t="shared" si="380"/>
        <v>0</v>
      </c>
      <c r="JH54" s="230">
        <f t="shared" si="380"/>
        <v>0</v>
      </c>
      <c r="JI54" s="230">
        <f t="shared" si="380"/>
        <v>0</v>
      </c>
      <c r="JJ54" s="230">
        <f t="shared" si="380"/>
        <v>0</v>
      </c>
      <c r="JK54" s="230">
        <f t="shared" si="380"/>
        <v>0</v>
      </c>
      <c r="JL54" s="230">
        <f t="shared" si="380"/>
        <v>0</v>
      </c>
      <c r="JM54" s="230">
        <f t="shared" si="380"/>
        <v>0</v>
      </c>
      <c r="JN54" s="230">
        <f t="shared" si="380"/>
        <v>0</v>
      </c>
      <c r="JO54" s="230">
        <f t="shared" si="380"/>
        <v>0</v>
      </c>
      <c r="JP54" s="230">
        <f t="shared" si="380"/>
        <v>0</v>
      </c>
      <c r="JQ54" s="230">
        <f t="shared" si="380"/>
        <v>0</v>
      </c>
      <c r="JR54" s="230">
        <f t="shared" si="380"/>
        <v>0</v>
      </c>
      <c r="JS54" s="230">
        <f t="shared" si="380"/>
        <v>0</v>
      </c>
      <c r="JT54" s="230">
        <f t="shared" si="380"/>
        <v>0</v>
      </c>
      <c r="JU54" s="230">
        <f t="shared" si="380"/>
        <v>0</v>
      </c>
      <c r="JV54" s="230">
        <f t="shared" si="380"/>
        <v>0</v>
      </c>
      <c r="JW54" s="230">
        <f t="shared" si="380"/>
        <v>0</v>
      </c>
      <c r="JX54" s="230">
        <f t="shared" si="380"/>
        <v>0</v>
      </c>
      <c r="JY54" s="230">
        <f t="shared" si="380"/>
        <v>0</v>
      </c>
      <c r="JZ54" s="230">
        <f t="shared" si="380"/>
        <v>0</v>
      </c>
      <c r="KA54" s="230">
        <f t="shared" si="380"/>
        <v>0</v>
      </c>
      <c r="KB54" s="230">
        <f t="shared" si="380"/>
        <v>0</v>
      </c>
      <c r="KC54" s="230">
        <f t="shared" si="380"/>
        <v>0</v>
      </c>
      <c r="KD54" s="230">
        <f t="shared" si="380"/>
        <v>0</v>
      </c>
      <c r="KE54" s="230">
        <f t="shared" si="380"/>
        <v>0</v>
      </c>
      <c r="KF54" s="230">
        <f t="shared" si="380"/>
        <v>0</v>
      </c>
      <c r="KG54" s="230">
        <f t="shared" si="380"/>
        <v>0</v>
      </c>
      <c r="KH54" s="230">
        <f t="shared" si="380"/>
        <v>0</v>
      </c>
      <c r="KI54" s="230">
        <f t="shared" si="380"/>
        <v>0</v>
      </c>
      <c r="KJ54" s="230">
        <f t="shared" si="380"/>
        <v>0</v>
      </c>
      <c r="KK54" s="230">
        <f t="shared" si="380"/>
        <v>0</v>
      </c>
      <c r="KL54" s="230">
        <f t="shared" si="380"/>
        <v>0</v>
      </c>
      <c r="KM54" s="230">
        <f t="shared" si="380"/>
        <v>0</v>
      </c>
      <c r="KN54" s="230">
        <f t="shared" si="380"/>
        <v>0</v>
      </c>
      <c r="KO54" s="230">
        <f t="shared" si="380"/>
        <v>0</v>
      </c>
      <c r="KP54" s="230">
        <f t="shared" si="380"/>
        <v>0</v>
      </c>
      <c r="KQ54" s="230">
        <f t="shared" si="380"/>
        <v>0</v>
      </c>
      <c r="KR54" s="230">
        <f t="shared" si="380"/>
        <v>0</v>
      </c>
      <c r="KS54" s="230">
        <f t="shared" si="380"/>
        <v>0</v>
      </c>
      <c r="KT54" s="230">
        <f t="shared" si="380"/>
        <v>0</v>
      </c>
      <c r="KU54" s="230">
        <f t="shared" si="380"/>
        <v>0</v>
      </c>
      <c r="KV54" s="230">
        <f t="shared" si="380"/>
        <v>0</v>
      </c>
      <c r="KW54" s="230">
        <f t="shared" si="380"/>
        <v>0</v>
      </c>
      <c r="KX54" s="230">
        <f t="shared" si="380"/>
        <v>0</v>
      </c>
      <c r="KY54" s="230">
        <f t="shared" si="380"/>
        <v>0</v>
      </c>
      <c r="KZ54" s="230">
        <f t="shared" si="380"/>
        <v>0</v>
      </c>
      <c r="LA54" s="230">
        <f t="shared" si="380"/>
        <v>0</v>
      </c>
      <c r="LB54" s="230">
        <f t="shared" si="380"/>
        <v>0</v>
      </c>
      <c r="LC54" s="230">
        <f t="shared" si="380"/>
        <v>0</v>
      </c>
      <c r="LD54" s="230">
        <f t="shared" si="380"/>
        <v>0</v>
      </c>
      <c r="LE54" s="230">
        <f t="shared" si="380"/>
        <v>0</v>
      </c>
      <c r="LF54" s="230">
        <f t="shared" si="380"/>
        <v>0</v>
      </c>
      <c r="LG54" s="230">
        <f t="shared" si="380"/>
        <v>0</v>
      </c>
      <c r="LH54" s="230">
        <f t="shared" si="380"/>
        <v>0</v>
      </c>
      <c r="LI54" s="230">
        <f t="shared" si="380"/>
        <v>0</v>
      </c>
      <c r="LJ54" s="230">
        <f t="shared" si="380"/>
        <v>0</v>
      </c>
      <c r="LK54" s="230">
        <f t="shared" si="380"/>
        <v>0</v>
      </c>
      <c r="LL54" s="230">
        <f t="shared" si="380"/>
        <v>0</v>
      </c>
      <c r="LM54" s="230">
        <f t="shared" ref="LM54:NE54" si="381">+LM44/LM46</f>
        <v>0</v>
      </c>
      <c r="LN54" s="230">
        <f t="shared" si="381"/>
        <v>0</v>
      </c>
      <c r="LO54" s="230">
        <f t="shared" si="381"/>
        <v>0</v>
      </c>
      <c r="LP54" s="230">
        <f t="shared" si="381"/>
        <v>0</v>
      </c>
      <c r="LQ54" s="230">
        <f t="shared" si="381"/>
        <v>0</v>
      </c>
      <c r="LR54" s="230">
        <f t="shared" si="381"/>
        <v>0</v>
      </c>
      <c r="LS54" s="230">
        <f t="shared" si="381"/>
        <v>0</v>
      </c>
      <c r="LT54" s="230">
        <f t="shared" si="381"/>
        <v>0</v>
      </c>
      <c r="LU54" s="230">
        <f t="shared" si="381"/>
        <v>0</v>
      </c>
      <c r="LV54" s="230">
        <f t="shared" si="381"/>
        <v>0</v>
      </c>
      <c r="LW54" s="230">
        <f t="shared" si="381"/>
        <v>0</v>
      </c>
      <c r="LX54" s="230">
        <f t="shared" si="381"/>
        <v>0</v>
      </c>
      <c r="LY54" s="230">
        <f t="shared" si="381"/>
        <v>0</v>
      </c>
      <c r="LZ54" s="230">
        <f t="shared" si="381"/>
        <v>0</v>
      </c>
      <c r="MA54" s="230">
        <f t="shared" si="381"/>
        <v>0</v>
      </c>
      <c r="MB54" s="230">
        <f t="shared" si="381"/>
        <v>0</v>
      </c>
      <c r="MC54" s="230">
        <f t="shared" si="381"/>
        <v>0</v>
      </c>
      <c r="MD54" s="230">
        <f t="shared" si="381"/>
        <v>0</v>
      </c>
      <c r="ME54" s="230">
        <f t="shared" si="381"/>
        <v>0</v>
      </c>
      <c r="MF54" s="230">
        <f t="shared" si="381"/>
        <v>0</v>
      </c>
      <c r="MG54" s="230">
        <f t="shared" si="381"/>
        <v>0</v>
      </c>
      <c r="MH54" s="230">
        <f t="shared" si="381"/>
        <v>0</v>
      </c>
      <c r="MI54" s="230">
        <f t="shared" si="381"/>
        <v>0</v>
      </c>
      <c r="MJ54" s="230">
        <f t="shared" si="381"/>
        <v>0</v>
      </c>
      <c r="MK54" s="230">
        <f t="shared" si="381"/>
        <v>0</v>
      </c>
      <c r="ML54" s="230">
        <f t="shared" si="381"/>
        <v>0</v>
      </c>
      <c r="MM54" s="230">
        <f t="shared" si="381"/>
        <v>0</v>
      </c>
      <c r="MN54" s="230">
        <f t="shared" si="381"/>
        <v>0</v>
      </c>
      <c r="MO54" s="230">
        <f t="shared" si="381"/>
        <v>0</v>
      </c>
      <c r="MP54" s="230">
        <f t="shared" si="381"/>
        <v>0</v>
      </c>
      <c r="MQ54" s="230">
        <f t="shared" si="381"/>
        <v>0</v>
      </c>
      <c r="MR54" s="230">
        <f t="shared" si="381"/>
        <v>0</v>
      </c>
      <c r="MS54" s="230">
        <f t="shared" si="381"/>
        <v>0</v>
      </c>
      <c r="MT54" s="230">
        <f t="shared" si="381"/>
        <v>0</v>
      </c>
      <c r="MU54" s="230">
        <f t="shared" si="381"/>
        <v>0</v>
      </c>
      <c r="MV54" s="230">
        <f t="shared" si="381"/>
        <v>0</v>
      </c>
      <c r="MW54" s="230">
        <f t="shared" si="381"/>
        <v>0</v>
      </c>
      <c r="MX54" s="230">
        <f t="shared" si="381"/>
        <v>0</v>
      </c>
      <c r="MY54" s="230">
        <f t="shared" si="381"/>
        <v>0</v>
      </c>
      <c r="MZ54" s="230">
        <f t="shared" si="381"/>
        <v>0</v>
      </c>
      <c r="NA54" s="230">
        <f t="shared" si="381"/>
        <v>0</v>
      </c>
      <c r="NB54" s="230">
        <f t="shared" si="381"/>
        <v>0</v>
      </c>
      <c r="NC54" s="230">
        <f t="shared" si="381"/>
        <v>0</v>
      </c>
      <c r="ND54" s="230">
        <f t="shared" si="381"/>
        <v>0</v>
      </c>
      <c r="NE54" s="230">
        <f t="shared" si="381"/>
        <v>0</v>
      </c>
      <c r="NF54" s="230">
        <f>+NF44/NF46</f>
        <v>0</v>
      </c>
    </row>
    <row r="55" spans="1:370" ht="13.5" thickBot="1">
      <c r="A55" s="231"/>
      <c r="B55" s="232"/>
      <c r="C55" s="233" t="s">
        <v>52</v>
      </c>
      <c r="D55" s="233"/>
      <c r="E55" s="234">
        <f t="shared" ref="E55:BP55" si="382">+E45/E46</f>
        <v>0.18810979201851505</v>
      </c>
      <c r="F55" s="230">
        <f t="shared" si="382"/>
        <v>0.18810979201851505</v>
      </c>
      <c r="G55" s="230">
        <f t="shared" si="382"/>
        <v>0.18810979201851505</v>
      </c>
      <c r="H55" s="230">
        <f t="shared" si="382"/>
        <v>0.18810979201851505</v>
      </c>
      <c r="I55" s="230">
        <f t="shared" si="382"/>
        <v>0.18810979201851505</v>
      </c>
      <c r="J55" s="230">
        <f t="shared" si="382"/>
        <v>0.18810979201851505</v>
      </c>
      <c r="K55" s="230">
        <f t="shared" si="382"/>
        <v>0.18810979201851505</v>
      </c>
      <c r="L55" s="230">
        <f t="shared" si="382"/>
        <v>0.18810979201851505</v>
      </c>
      <c r="M55" s="230">
        <f t="shared" si="382"/>
        <v>0.18810979201851505</v>
      </c>
      <c r="N55" s="230">
        <f t="shared" si="382"/>
        <v>0.18810979201851505</v>
      </c>
      <c r="O55" s="230">
        <f t="shared" si="382"/>
        <v>0.18810979201851505</v>
      </c>
      <c r="P55" s="230">
        <f t="shared" si="382"/>
        <v>0.18810979201851505</v>
      </c>
      <c r="Q55" s="230">
        <f t="shared" si="382"/>
        <v>0.18810979201851505</v>
      </c>
      <c r="R55" s="230">
        <f t="shared" si="382"/>
        <v>0.18810979201851505</v>
      </c>
      <c r="S55" s="230">
        <f t="shared" si="382"/>
        <v>0.18810979201851505</v>
      </c>
      <c r="T55" s="230">
        <f t="shared" si="382"/>
        <v>0.18810979201851505</v>
      </c>
      <c r="U55" s="230">
        <f t="shared" si="382"/>
        <v>0.18810979201851505</v>
      </c>
      <c r="V55" s="230">
        <f t="shared" si="382"/>
        <v>0.18810979201851505</v>
      </c>
      <c r="W55" s="230">
        <f t="shared" si="382"/>
        <v>0.18810979201851505</v>
      </c>
      <c r="X55" s="230">
        <f t="shared" si="382"/>
        <v>0.18810979201851505</v>
      </c>
      <c r="Y55" s="230">
        <f t="shared" si="382"/>
        <v>0.18810979201851505</v>
      </c>
      <c r="Z55" s="230">
        <f t="shared" si="382"/>
        <v>0.18810979201851505</v>
      </c>
      <c r="AA55" s="230">
        <f t="shared" si="382"/>
        <v>0.18810979201851505</v>
      </c>
      <c r="AB55" s="230">
        <f t="shared" si="382"/>
        <v>0.18810979201851505</v>
      </c>
      <c r="AC55" s="230">
        <f t="shared" si="382"/>
        <v>0.18810979201851505</v>
      </c>
      <c r="AD55" s="230">
        <f t="shared" si="382"/>
        <v>0.18810979201851505</v>
      </c>
      <c r="AE55" s="230">
        <f t="shared" si="382"/>
        <v>0.18810979201851505</v>
      </c>
      <c r="AF55" s="230">
        <f t="shared" si="382"/>
        <v>0.18810979201851505</v>
      </c>
      <c r="AG55" s="230">
        <f t="shared" si="382"/>
        <v>0.18810979201851505</v>
      </c>
      <c r="AH55" s="230">
        <f t="shared" si="382"/>
        <v>0.18810979201851505</v>
      </c>
      <c r="AI55" s="230">
        <f t="shared" si="382"/>
        <v>0.18810979201851505</v>
      </c>
      <c r="AJ55" s="230">
        <f t="shared" si="382"/>
        <v>6.1024224536413693E-2</v>
      </c>
      <c r="AK55" s="230">
        <f t="shared" si="382"/>
        <v>6.1024224536413693E-2</v>
      </c>
      <c r="AL55" s="230">
        <f t="shared" si="382"/>
        <v>6.1024224536413693E-2</v>
      </c>
      <c r="AM55" s="230">
        <f t="shared" si="382"/>
        <v>6.1024224536413693E-2</v>
      </c>
      <c r="AN55" s="230">
        <f t="shared" si="382"/>
        <v>6.1024224536413693E-2</v>
      </c>
      <c r="AO55" s="230">
        <f t="shared" si="382"/>
        <v>6.1024224536413693E-2</v>
      </c>
      <c r="AP55" s="230">
        <f t="shared" si="382"/>
        <v>6.1024224536413693E-2</v>
      </c>
      <c r="AQ55" s="230">
        <f t="shared" si="382"/>
        <v>6.1024224536413693E-2</v>
      </c>
      <c r="AR55" s="230">
        <f t="shared" si="382"/>
        <v>6.1024224536413693E-2</v>
      </c>
      <c r="AS55" s="230">
        <f t="shared" si="382"/>
        <v>6.1024224536413693E-2</v>
      </c>
      <c r="AT55" s="230">
        <f t="shared" si="382"/>
        <v>6.1024224536413693E-2</v>
      </c>
      <c r="AU55" s="230">
        <f t="shared" si="382"/>
        <v>6.1024224536413693E-2</v>
      </c>
      <c r="AV55" s="230">
        <f t="shared" si="382"/>
        <v>6.1024224536413693E-2</v>
      </c>
      <c r="AW55" s="230">
        <f t="shared" si="382"/>
        <v>6.1024224536413693E-2</v>
      </c>
      <c r="AX55" s="230">
        <f t="shared" si="382"/>
        <v>6.1024224536413693E-2</v>
      </c>
      <c r="AY55" s="230">
        <f t="shared" si="382"/>
        <v>6.1024224536413693E-2</v>
      </c>
      <c r="AZ55" s="230">
        <f t="shared" si="382"/>
        <v>6.1024224536413693E-2</v>
      </c>
      <c r="BA55" s="230">
        <f t="shared" si="382"/>
        <v>6.1024224536413693E-2</v>
      </c>
      <c r="BB55" s="230">
        <f t="shared" si="382"/>
        <v>6.1024224536413693E-2</v>
      </c>
      <c r="BC55" s="230">
        <f t="shared" si="382"/>
        <v>6.1024224536413693E-2</v>
      </c>
      <c r="BD55" s="230">
        <f t="shared" si="382"/>
        <v>6.1024224536413693E-2</v>
      </c>
      <c r="BE55" s="230">
        <f t="shared" si="382"/>
        <v>6.1024224536413693E-2</v>
      </c>
      <c r="BF55" s="230">
        <f t="shared" si="382"/>
        <v>6.1024224536413693E-2</v>
      </c>
      <c r="BG55" s="230">
        <f t="shared" si="382"/>
        <v>6.1024224536413693E-2</v>
      </c>
      <c r="BH55" s="230">
        <f t="shared" si="382"/>
        <v>6.1024224536413693E-2</v>
      </c>
      <c r="BI55" s="230">
        <f t="shared" si="382"/>
        <v>6.1024224536413693E-2</v>
      </c>
      <c r="BJ55" s="230">
        <f t="shared" si="382"/>
        <v>6.1024224536413693E-2</v>
      </c>
      <c r="BK55" s="230">
        <f t="shared" si="382"/>
        <v>6.1024224536413693E-2</v>
      </c>
      <c r="BL55" s="230">
        <f t="shared" si="382"/>
        <v>6.1024224536413693E-2</v>
      </c>
      <c r="BM55" s="230">
        <f t="shared" si="382"/>
        <v>6.1024224536413693E-2</v>
      </c>
      <c r="BN55" s="230">
        <f t="shared" si="382"/>
        <v>6.1024224536413693E-2</v>
      </c>
      <c r="BO55" s="230">
        <f t="shared" si="382"/>
        <v>6.1024224536413693E-2</v>
      </c>
      <c r="BP55" s="230">
        <f t="shared" si="382"/>
        <v>6.1024224536413693E-2</v>
      </c>
      <c r="BQ55" s="230">
        <f t="shared" ref="BQ55:EB55" si="383">+BQ45/BQ46</f>
        <v>6.1024224536413693E-2</v>
      </c>
      <c r="BR55" s="230">
        <f t="shared" si="383"/>
        <v>6.1024224536413693E-2</v>
      </c>
      <c r="BS55" s="230">
        <f t="shared" si="383"/>
        <v>6.1024224536413693E-2</v>
      </c>
      <c r="BT55" s="230">
        <f t="shared" si="383"/>
        <v>6.1024224536413693E-2</v>
      </c>
      <c r="BU55" s="230">
        <f t="shared" si="383"/>
        <v>6.1024224536413693E-2</v>
      </c>
      <c r="BV55" s="230">
        <f t="shared" si="383"/>
        <v>6.1024224536413693E-2</v>
      </c>
      <c r="BW55" s="230">
        <f t="shared" si="383"/>
        <v>6.1024224536413693E-2</v>
      </c>
      <c r="BX55" s="230">
        <f t="shared" si="383"/>
        <v>6.1024224536413693E-2</v>
      </c>
      <c r="BY55" s="230">
        <f t="shared" si="383"/>
        <v>6.1024224536413693E-2</v>
      </c>
      <c r="BZ55" s="230">
        <f t="shared" si="383"/>
        <v>6.1024224536413693E-2</v>
      </c>
      <c r="CA55" s="230">
        <f t="shared" si="383"/>
        <v>6.1024224536413693E-2</v>
      </c>
      <c r="CB55" s="230">
        <f t="shared" si="383"/>
        <v>6.1024224536413693E-2</v>
      </c>
      <c r="CC55" s="230">
        <f t="shared" si="383"/>
        <v>6.1024224536413693E-2</v>
      </c>
      <c r="CD55" s="230">
        <f t="shared" si="383"/>
        <v>6.1024224536413693E-2</v>
      </c>
      <c r="CE55" s="230">
        <f t="shared" si="383"/>
        <v>6.1024224536413693E-2</v>
      </c>
      <c r="CF55" s="230">
        <f t="shared" si="383"/>
        <v>6.1024224536413693E-2</v>
      </c>
      <c r="CG55" s="230">
        <f t="shared" si="383"/>
        <v>6.1024224536413693E-2</v>
      </c>
      <c r="CH55" s="230">
        <f t="shared" si="383"/>
        <v>6.1024224536413693E-2</v>
      </c>
      <c r="CI55" s="230">
        <f t="shared" si="383"/>
        <v>6.1024224536413693E-2</v>
      </c>
      <c r="CJ55" s="230">
        <f t="shared" si="383"/>
        <v>6.1024224536413693E-2</v>
      </c>
      <c r="CK55" s="230">
        <f t="shared" si="383"/>
        <v>6.1024224536413693E-2</v>
      </c>
      <c r="CL55" s="230">
        <f t="shared" si="383"/>
        <v>6.0688504166188526E-2</v>
      </c>
      <c r="CM55" s="230">
        <f t="shared" si="383"/>
        <v>6.0688504166188526E-2</v>
      </c>
      <c r="CN55" s="230">
        <f t="shared" si="383"/>
        <v>6.0688504166188526E-2</v>
      </c>
      <c r="CO55" s="230">
        <f t="shared" si="383"/>
        <v>6.0688504166188526E-2</v>
      </c>
      <c r="CP55" s="230">
        <f t="shared" si="383"/>
        <v>6.0688504166188526E-2</v>
      </c>
      <c r="CQ55" s="230">
        <f t="shared" si="383"/>
        <v>6.0688504166188526E-2</v>
      </c>
      <c r="CR55" s="230">
        <f t="shared" si="383"/>
        <v>6.0688504166188526E-2</v>
      </c>
      <c r="CS55" s="230">
        <f t="shared" si="383"/>
        <v>6.0688504166188526E-2</v>
      </c>
      <c r="CT55" s="230">
        <f t="shared" si="383"/>
        <v>6.0688504166188526E-2</v>
      </c>
      <c r="CU55" s="230">
        <f t="shared" si="383"/>
        <v>6.0688504166188526E-2</v>
      </c>
      <c r="CV55" s="230">
        <f t="shared" si="383"/>
        <v>6.0688504166188526E-2</v>
      </c>
      <c r="CW55" s="230">
        <f t="shared" si="383"/>
        <v>6.0688504166188526E-2</v>
      </c>
      <c r="CX55" s="230">
        <f t="shared" si="383"/>
        <v>6.0688504166188526E-2</v>
      </c>
      <c r="CY55" s="230">
        <f t="shared" si="383"/>
        <v>6.0688504166188526E-2</v>
      </c>
      <c r="CZ55" s="230">
        <f t="shared" si="383"/>
        <v>6.0688504166188526E-2</v>
      </c>
      <c r="DA55" s="230">
        <f t="shared" si="383"/>
        <v>6.0688504166188526E-2</v>
      </c>
      <c r="DB55" s="230">
        <f t="shared" si="383"/>
        <v>6.0688504166188526E-2</v>
      </c>
      <c r="DC55" s="230">
        <f t="shared" si="383"/>
        <v>6.0688504166188526E-2</v>
      </c>
      <c r="DD55" s="230">
        <f t="shared" si="383"/>
        <v>6.0688504166188526E-2</v>
      </c>
      <c r="DE55" s="230">
        <f t="shared" si="383"/>
        <v>6.0688504166188526E-2</v>
      </c>
      <c r="DF55" s="230">
        <f t="shared" si="383"/>
        <v>6.0688504166188526E-2</v>
      </c>
      <c r="DG55" s="230">
        <f t="shared" si="383"/>
        <v>6.0688504166188526E-2</v>
      </c>
      <c r="DH55" s="230">
        <f>+DH45/DH46</f>
        <v>6.0688504166188526E-2</v>
      </c>
      <c r="DI55" s="230">
        <f t="shared" si="383"/>
        <v>6.0688504166188526E-2</v>
      </c>
      <c r="DJ55" s="230">
        <f t="shared" si="383"/>
        <v>6.0688504166188526E-2</v>
      </c>
      <c r="DK55" s="230">
        <f t="shared" si="383"/>
        <v>6.0688504166188526E-2</v>
      </c>
      <c r="DL55" s="230">
        <f t="shared" si="383"/>
        <v>6.0688504166188526E-2</v>
      </c>
      <c r="DM55" s="230">
        <f>+DM45/DM46</f>
        <v>6.0688504166188526E-2</v>
      </c>
      <c r="DN55" s="230">
        <f t="shared" si="383"/>
        <v>6.0688504166188526E-2</v>
      </c>
      <c r="DO55" s="230">
        <f t="shared" si="383"/>
        <v>6.0688504166188526E-2</v>
      </c>
      <c r="DP55" s="230">
        <f t="shared" si="383"/>
        <v>6.0800794074509133E-2</v>
      </c>
      <c r="DQ55" s="230">
        <f>+DQ45/DQ46</f>
        <v>6.1179076808095395E-2</v>
      </c>
      <c r="DR55" s="230">
        <f>+DR45/DR46</f>
        <v>6.1179076808095395E-2</v>
      </c>
      <c r="DS55" s="230">
        <f t="shared" si="383"/>
        <v>6.1179076808095395E-2</v>
      </c>
      <c r="DT55" s="230">
        <f t="shared" si="383"/>
        <v>6.1179076808095395E-2</v>
      </c>
      <c r="DU55" s="230">
        <f t="shared" si="383"/>
        <v>6.1179076808095395E-2</v>
      </c>
      <c r="DV55" s="230">
        <f t="shared" si="383"/>
        <v>6.1179076808095395E-2</v>
      </c>
      <c r="DW55" s="230">
        <f t="shared" si="383"/>
        <v>6.1179076808095395E-2</v>
      </c>
      <c r="DX55" s="230">
        <f t="shared" si="383"/>
        <v>6.1179076808095395E-2</v>
      </c>
      <c r="DY55" s="230">
        <f t="shared" si="383"/>
        <v>6.1179076808095395E-2</v>
      </c>
      <c r="DZ55" s="230">
        <f t="shared" si="383"/>
        <v>6.1179076808095395E-2</v>
      </c>
      <c r="EA55" s="230">
        <f t="shared" si="383"/>
        <v>6.1179076808095395E-2</v>
      </c>
      <c r="EB55" s="230">
        <f t="shared" si="383"/>
        <v>6.1179076808095395E-2</v>
      </c>
      <c r="EC55" s="230">
        <f t="shared" ref="EC55:GN55" si="384">+EC45/EC46</f>
        <v>6.1179076808095395E-2</v>
      </c>
      <c r="ED55" s="230">
        <f t="shared" si="384"/>
        <v>6.1179076808095395E-2</v>
      </c>
      <c r="EE55" s="230">
        <f t="shared" si="384"/>
        <v>6.1179076808095395E-2</v>
      </c>
      <c r="EF55" s="230">
        <f t="shared" si="384"/>
        <v>6.1179076808095395E-2</v>
      </c>
      <c r="EG55" s="230">
        <f t="shared" si="384"/>
        <v>6.1179076808095395E-2</v>
      </c>
      <c r="EH55" s="230">
        <f t="shared" si="384"/>
        <v>6.1179076808095395E-2</v>
      </c>
      <c r="EI55" s="230">
        <f t="shared" si="384"/>
        <v>6.1179076808095395E-2</v>
      </c>
      <c r="EJ55" s="230">
        <f t="shared" si="384"/>
        <v>6.1179076808095395E-2</v>
      </c>
      <c r="EK55" s="230">
        <f t="shared" si="384"/>
        <v>6.1179076808095395E-2</v>
      </c>
      <c r="EL55" s="230">
        <f t="shared" si="384"/>
        <v>6.1179076808095395E-2</v>
      </c>
      <c r="EM55" s="230">
        <f t="shared" si="384"/>
        <v>6.1179076808095395E-2</v>
      </c>
      <c r="EN55" s="230">
        <f t="shared" si="384"/>
        <v>6.1179076808095395E-2</v>
      </c>
      <c r="EO55" s="230">
        <f t="shared" si="384"/>
        <v>6.1179076808095395E-2</v>
      </c>
      <c r="EP55" s="230">
        <f t="shared" si="384"/>
        <v>6.1179076808095395E-2</v>
      </c>
      <c r="EQ55" s="230">
        <f t="shared" si="384"/>
        <v>6.1179076808095395E-2</v>
      </c>
      <c r="ER55" s="230">
        <f t="shared" si="384"/>
        <v>6.1179076808095395E-2</v>
      </c>
      <c r="ES55" s="230">
        <f t="shared" si="384"/>
        <v>6.1179076808095395E-2</v>
      </c>
      <c r="ET55" s="230">
        <f t="shared" si="384"/>
        <v>6.1179076808095395E-2</v>
      </c>
      <c r="EU55" s="230">
        <f t="shared" si="384"/>
        <v>6.1179076808095395E-2</v>
      </c>
      <c r="EV55" s="230">
        <f t="shared" si="384"/>
        <v>6.1179076808095395E-2</v>
      </c>
      <c r="EW55" s="230">
        <f t="shared" si="384"/>
        <v>6.1179076808095395E-2</v>
      </c>
      <c r="EX55" s="230">
        <f t="shared" si="384"/>
        <v>6.1179076808095395E-2</v>
      </c>
      <c r="EY55" s="230">
        <f t="shared" si="384"/>
        <v>6.1179076808095395E-2</v>
      </c>
      <c r="EZ55" s="230">
        <f t="shared" si="384"/>
        <v>6.1179076808095395E-2</v>
      </c>
      <c r="FA55" s="230">
        <f t="shared" si="384"/>
        <v>6.1179076808095395E-2</v>
      </c>
      <c r="FB55" s="230">
        <f t="shared" si="384"/>
        <v>6.1179076808095395E-2</v>
      </c>
      <c r="FC55" s="230">
        <f t="shared" si="384"/>
        <v>6.1179076808095395E-2</v>
      </c>
      <c r="FD55" s="230">
        <f t="shared" si="384"/>
        <v>6.1179076808095395E-2</v>
      </c>
      <c r="FE55" s="230">
        <f t="shared" si="384"/>
        <v>6.1179076808095395E-2</v>
      </c>
      <c r="FF55" s="230">
        <f t="shared" si="384"/>
        <v>6.1179076808095395E-2</v>
      </c>
      <c r="FG55" s="230">
        <f t="shared" si="384"/>
        <v>6.1179076808095395E-2</v>
      </c>
      <c r="FH55" s="230">
        <f t="shared" si="384"/>
        <v>5.1821800265042212E-2</v>
      </c>
      <c r="FI55" s="230">
        <f t="shared" si="384"/>
        <v>5.1821800265042212E-2</v>
      </c>
      <c r="FJ55" s="230">
        <f t="shared" si="384"/>
        <v>5.1821800265042212E-2</v>
      </c>
      <c r="FK55" s="230">
        <f t="shared" si="384"/>
        <v>5.1821800265042212E-2</v>
      </c>
      <c r="FL55" s="230">
        <f t="shared" si="384"/>
        <v>5.1821800265042212E-2</v>
      </c>
      <c r="FM55" s="230">
        <f t="shared" si="384"/>
        <v>5.1821800265042212E-2</v>
      </c>
      <c r="FN55" s="230">
        <f t="shared" si="384"/>
        <v>5.1821800265042212E-2</v>
      </c>
      <c r="FO55" s="230">
        <f t="shared" si="384"/>
        <v>5.1821800265042212E-2</v>
      </c>
      <c r="FP55" s="230">
        <f t="shared" si="384"/>
        <v>5.1821800265042212E-2</v>
      </c>
      <c r="FQ55" s="230">
        <f t="shared" si="384"/>
        <v>5.1821800265042212E-2</v>
      </c>
      <c r="FR55" s="230">
        <f t="shared" si="384"/>
        <v>5.1821800265042212E-2</v>
      </c>
      <c r="FS55" s="230">
        <f t="shared" si="384"/>
        <v>5.1821800265042212E-2</v>
      </c>
      <c r="FT55" s="230">
        <f t="shared" si="384"/>
        <v>5.1821800265042212E-2</v>
      </c>
      <c r="FU55" s="230">
        <f t="shared" si="384"/>
        <v>5.1821800265042212E-2</v>
      </c>
      <c r="FV55" s="230">
        <f t="shared" si="384"/>
        <v>5.1821800265042212E-2</v>
      </c>
      <c r="FW55" s="230">
        <f t="shared" si="384"/>
        <v>5.1821800265042212E-2</v>
      </c>
      <c r="FX55" s="230">
        <f t="shared" si="384"/>
        <v>5.1821800265042212E-2</v>
      </c>
      <c r="FY55" s="230">
        <f t="shared" si="384"/>
        <v>5.1821800265042212E-2</v>
      </c>
      <c r="FZ55" s="230">
        <f t="shared" si="384"/>
        <v>5.1821800265042212E-2</v>
      </c>
      <c r="GA55" s="230">
        <f t="shared" si="384"/>
        <v>5.1821800265042212E-2</v>
      </c>
      <c r="GB55" s="230">
        <f t="shared" si="384"/>
        <v>5.1821800265042212E-2</v>
      </c>
      <c r="GC55" s="230">
        <f t="shared" si="384"/>
        <v>5.1821800265042212E-2</v>
      </c>
      <c r="GD55" s="230">
        <f t="shared" si="384"/>
        <v>5.1821800265042212E-2</v>
      </c>
      <c r="GE55" s="230">
        <f t="shared" si="384"/>
        <v>5.1821800265042212E-2</v>
      </c>
      <c r="GF55" s="230">
        <f t="shared" si="384"/>
        <v>5.1821800265042212E-2</v>
      </c>
      <c r="GG55" s="230">
        <f t="shared" si="384"/>
        <v>5.1821800265042212E-2</v>
      </c>
      <c r="GH55" s="230">
        <f t="shared" si="384"/>
        <v>5.1821800265042212E-2</v>
      </c>
      <c r="GI55" s="230">
        <f t="shared" si="384"/>
        <v>5.1821800265042212E-2</v>
      </c>
      <c r="GJ55" s="230">
        <f t="shared" si="384"/>
        <v>5.1821800265042212E-2</v>
      </c>
      <c r="GK55" s="230">
        <f t="shared" si="384"/>
        <v>5.1821800265042212E-2</v>
      </c>
      <c r="GL55" s="230">
        <f t="shared" si="384"/>
        <v>5.1821800265042212E-2</v>
      </c>
      <c r="GM55" s="230">
        <f t="shared" si="384"/>
        <v>5.1821800265042212E-2</v>
      </c>
      <c r="GN55" s="230">
        <f t="shared" si="384"/>
        <v>5.1821800265042212E-2</v>
      </c>
      <c r="GO55" s="230">
        <f t="shared" ref="GO55:IZ55" si="385">+GO45/GO46</f>
        <v>5.1821800265042212E-2</v>
      </c>
      <c r="GP55" s="230">
        <f t="shared" si="385"/>
        <v>5.1821800265042212E-2</v>
      </c>
      <c r="GQ55" s="230">
        <f t="shared" si="385"/>
        <v>5.1821800265042212E-2</v>
      </c>
      <c r="GR55" s="230">
        <f t="shared" si="385"/>
        <v>5.1821800265042212E-2</v>
      </c>
      <c r="GS55" s="230">
        <f t="shared" si="385"/>
        <v>5.1821800265042212E-2</v>
      </c>
      <c r="GT55" s="230">
        <f t="shared" si="385"/>
        <v>5.1821800265042212E-2</v>
      </c>
      <c r="GU55" s="230">
        <f t="shared" si="385"/>
        <v>5.1821800265042212E-2</v>
      </c>
      <c r="GV55" s="230">
        <f t="shared" si="385"/>
        <v>5.1821800265042212E-2</v>
      </c>
      <c r="GW55" s="230">
        <f t="shared" si="385"/>
        <v>5.1821800265042212E-2</v>
      </c>
      <c r="GX55" s="230">
        <f t="shared" si="385"/>
        <v>5.1821800265042212E-2</v>
      </c>
      <c r="GY55" s="230">
        <f t="shared" si="385"/>
        <v>5.1821800265042212E-2</v>
      </c>
      <c r="GZ55" s="230">
        <f t="shared" si="385"/>
        <v>5.1821800265042212E-2</v>
      </c>
      <c r="HA55" s="230">
        <f t="shared" si="385"/>
        <v>8.0700646365003709E-2</v>
      </c>
      <c r="HB55" s="230">
        <f t="shared" si="385"/>
        <v>5.1821800265042212E-2</v>
      </c>
      <c r="HC55" s="230">
        <f t="shared" si="385"/>
        <v>5.1821800265042212E-2</v>
      </c>
      <c r="HD55" s="230">
        <f t="shared" si="385"/>
        <v>5.1821800265042212E-2</v>
      </c>
      <c r="HE55" s="230">
        <f t="shared" si="385"/>
        <v>5.1821800265042212E-2</v>
      </c>
      <c r="HF55" s="230">
        <f t="shared" si="385"/>
        <v>5.1821800265042212E-2</v>
      </c>
      <c r="HG55" s="230">
        <f t="shared" si="385"/>
        <v>5.1821800265042212E-2</v>
      </c>
      <c r="HH55" s="230">
        <f t="shared" si="385"/>
        <v>5.1821800265042212E-2</v>
      </c>
      <c r="HI55" s="230">
        <f t="shared" si="385"/>
        <v>5.1821800265042212E-2</v>
      </c>
      <c r="HJ55" s="230">
        <f t="shared" si="385"/>
        <v>5.1821800265042212E-2</v>
      </c>
      <c r="HK55" s="230">
        <f t="shared" si="385"/>
        <v>5.1821800265042212E-2</v>
      </c>
      <c r="HL55" s="230">
        <f t="shared" si="385"/>
        <v>5.1821800265042212E-2</v>
      </c>
      <c r="HM55" s="230">
        <f t="shared" si="385"/>
        <v>5.1821800265042212E-2</v>
      </c>
      <c r="HN55" s="230">
        <f t="shared" si="385"/>
        <v>5.1821800265042212E-2</v>
      </c>
      <c r="HO55" s="230">
        <f t="shared" si="385"/>
        <v>5.1821800265042212E-2</v>
      </c>
      <c r="HP55" s="230">
        <f t="shared" si="385"/>
        <v>5.1821800265042212E-2</v>
      </c>
      <c r="HQ55" s="230">
        <f t="shared" si="385"/>
        <v>5.1821800265042212E-2</v>
      </c>
      <c r="HR55" s="230">
        <f t="shared" si="385"/>
        <v>5.1821800265042212E-2</v>
      </c>
      <c r="HS55" s="230">
        <f t="shared" si="385"/>
        <v>5.1821800265042212E-2</v>
      </c>
      <c r="HT55" s="230">
        <f t="shared" si="385"/>
        <v>5.1821800265042212E-2</v>
      </c>
      <c r="HU55" s="230">
        <f t="shared" si="385"/>
        <v>5.1821800265042212E-2</v>
      </c>
      <c r="HV55" s="230">
        <f t="shared" si="385"/>
        <v>5.1821800265042212E-2</v>
      </c>
      <c r="HW55" s="230">
        <f t="shared" si="385"/>
        <v>5.1821800265042212E-2</v>
      </c>
      <c r="HX55" s="230">
        <f t="shared" si="385"/>
        <v>5.1821800265042212E-2</v>
      </c>
      <c r="HY55" s="230">
        <f t="shared" si="385"/>
        <v>5.1821800265042212E-2</v>
      </c>
      <c r="HZ55" s="230">
        <f t="shared" si="385"/>
        <v>5.1821800265042212E-2</v>
      </c>
      <c r="IA55" s="230">
        <f t="shared" si="385"/>
        <v>5.1821800265042212E-2</v>
      </c>
      <c r="IB55" s="230">
        <f t="shared" si="385"/>
        <v>5.1821800265042212E-2</v>
      </c>
      <c r="IC55" s="230">
        <f t="shared" si="385"/>
        <v>5.1821800265042212E-2</v>
      </c>
      <c r="ID55" s="230">
        <f t="shared" si="385"/>
        <v>5.1821800265042212E-2</v>
      </c>
      <c r="IE55" s="230">
        <f t="shared" si="385"/>
        <v>5.1821800265042212E-2</v>
      </c>
      <c r="IF55" s="230">
        <f t="shared" si="385"/>
        <v>5.1821800265042212E-2</v>
      </c>
      <c r="IG55" s="230">
        <f t="shared" si="385"/>
        <v>5.1821800265042212E-2</v>
      </c>
      <c r="IH55" s="230">
        <f t="shared" si="385"/>
        <v>5.1821800265042212E-2</v>
      </c>
      <c r="II55" s="230">
        <f t="shared" si="385"/>
        <v>5.1821800265042212E-2</v>
      </c>
      <c r="IJ55" s="230">
        <f t="shared" si="385"/>
        <v>5.1821800265042212E-2</v>
      </c>
      <c r="IK55" s="230">
        <f t="shared" si="385"/>
        <v>5.1821800265042212E-2</v>
      </c>
      <c r="IL55" s="230">
        <f t="shared" si="385"/>
        <v>5.1821800265042212E-2</v>
      </c>
      <c r="IM55" s="230">
        <f t="shared" si="385"/>
        <v>5.1821800265042212E-2</v>
      </c>
      <c r="IN55" s="230">
        <f t="shared" si="385"/>
        <v>5.1821800265042212E-2</v>
      </c>
      <c r="IO55" s="230">
        <f t="shared" si="385"/>
        <v>5.1821800265042212E-2</v>
      </c>
      <c r="IP55" s="230">
        <f t="shared" si="385"/>
        <v>5.1821800265042212E-2</v>
      </c>
      <c r="IQ55" s="230">
        <f t="shared" si="385"/>
        <v>5.1821800265042212E-2</v>
      </c>
      <c r="IR55" s="230">
        <f t="shared" si="385"/>
        <v>5.1821800265042212E-2</v>
      </c>
      <c r="IS55" s="230">
        <f t="shared" si="385"/>
        <v>5.1821800265042212E-2</v>
      </c>
      <c r="IT55" s="230">
        <f t="shared" si="385"/>
        <v>5.1821800265042212E-2</v>
      </c>
      <c r="IU55" s="230">
        <f t="shared" si="385"/>
        <v>5.1821800265042212E-2</v>
      </c>
      <c r="IV55" s="230">
        <f t="shared" si="385"/>
        <v>5.1821800265042212E-2</v>
      </c>
      <c r="IW55" s="230">
        <f t="shared" si="385"/>
        <v>5.1821800265042212E-2</v>
      </c>
      <c r="IX55" s="230">
        <f t="shared" si="385"/>
        <v>5.1821800265042212E-2</v>
      </c>
      <c r="IY55" s="230">
        <f t="shared" si="385"/>
        <v>5.1821800265042212E-2</v>
      </c>
      <c r="IZ55" s="230">
        <f t="shared" si="385"/>
        <v>5.1821800265042212E-2</v>
      </c>
      <c r="JA55" s="230">
        <f t="shared" ref="JA55:LL55" si="386">+JA45/JA46</f>
        <v>5.1821800265042212E-2</v>
      </c>
      <c r="JB55" s="230">
        <f t="shared" si="386"/>
        <v>5.1821800265042212E-2</v>
      </c>
      <c r="JC55" s="230">
        <f t="shared" si="386"/>
        <v>5.1821800265042212E-2</v>
      </c>
      <c r="JD55" s="230">
        <f t="shared" si="386"/>
        <v>5.1821800265042212E-2</v>
      </c>
      <c r="JE55" s="230">
        <f t="shared" si="386"/>
        <v>5.1821800265042212E-2</v>
      </c>
      <c r="JF55" s="230">
        <f t="shared" si="386"/>
        <v>5.1821800265042212E-2</v>
      </c>
      <c r="JG55" s="230">
        <f t="shared" si="386"/>
        <v>5.1821800265042212E-2</v>
      </c>
      <c r="JH55" s="230">
        <f t="shared" si="386"/>
        <v>5.1821800265042212E-2</v>
      </c>
      <c r="JI55" s="230">
        <f t="shared" si="386"/>
        <v>5.1821800265042212E-2</v>
      </c>
      <c r="JJ55" s="230">
        <f t="shared" si="386"/>
        <v>5.1821800265042212E-2</v>
      </c>
      <c r="JK55" s="230">
        <f t="shared" si="386"/>
        <v>5.1821800265042212E-2</v>
      </c>
      <c r="JL55" s="230">
        <f t="shared" si="386"/>
        <v>5.1821800265042212E-2</v>
      </c>
      <c r="JM55" s="230">
        <f t="shared" si="386"/>
        <v>5.1821800265042212E-2</v>
      </c>
      <c r="JN55" s="230">
        <f t="shared" si="386"/>
        <v>5.1821800265042212E-2</v>
      </c>
      <c r="JO55" s="230">
        <f t="shared" si="386"/>
        <v>5.1821800265042212E-2</v>
      </c>
      <c r="JP55" s="230">
        <f t="shared" si="386"/>
        <v>5.1821800265042212E-2</v>
      </c>
      <c r="JQ55" s="230">
        <f t="shared" si="386"/>
        <v>5.1821800265042212E-2</v>
      </c>
      <c r="JR55" s="230">
        <f t="shared" si="386"/>
        <v>5.1821800265042212E-2</v>
      </c>
      <c r="JS55" s="230">
        <f t="shared" si="386"/>
        <v>5.1821800265042212E-2</v>
      </c>
      <c r="JT55" s="230">
        <f t="shared" si="386"/>
        <v>5.1821800265042212E-2</v>
      </c>
      <c r="JU55" s="230">
        <f t="shared" si="386"/>
        <v>5.1821800265042212E-2</v>
      </c>
      <c r="JV55" s="230">
        <f t="shared" si="386"/>
        <v>5.1821800265042212E-2</v>
      </c>
      <c r="JW55" s="230">
        <f t="shared" si="386"/>
        <v>5.1821800265042212E-2</v>
      </c>
      <c r="JX55" s="230">
        <f t="shared" si="386"/>
        <v>5.1821800265042212E-2</v>
      </c>
      <c r="JY55" s="230">
        <f t="shared" si="386"/>
        <v>5.1821800265042212E-2</v>
      </c>
      <c r="JZ55" s="230">
        <f t="shared" si="386"/>
        <v>5.1821800265042212E-2</v>
      </c>
      <c r="KA55" s="230">
        <f t="shared" si="386"/>
        <v>5.1821800265042212E-2</v>
      </c>
      <c r="KB55" s="230">
        <f t="shared" si="386"/>
        <v>5.1821800265042212E-2</v>
      </c>
      <c r="KC55" s="230">
        <f t="shared" si="386"/>
        <v>5.1821800265042212E-2</v>
      </c>
      <c r="KD55" s="230">
        <f t="shared" si="386"/>
        <v>5.1821800265042212E-2</v>
      </c>
      <c r="KE55" s="230">
        <f t="shared" si="386"/>
        <v>5.1821800265042212E-2</v>
      </c>
      <c r="KF55" s="230">
        <f t="shared" si="386"/>
        <v>5.1821800265042212E-2</v>
      </c>
      <c r="KG55" s="230">
        <f t="shared" si="386"/>
        <v>5.1821800265042212E-2</v>
      </c>
      <c r="KH55" s="230">
        <f t="shared" si="386"/>
        <v>5.1821800265042212E-2</v>
      </c>
      <c r="KI55" s="230">
        <f t="shared" si="386"/>
        <v>5.1821800265042212E-2</v>
      </c>
      <c r="KJ55" s="230">
        <f t="shared" si="386"/>
        <v>5.1821800265042212E-2</v>
      </c>
      <c r="KK55" s="230">
        <f t="shared" si="386"/>
        <v>5.1821800265042212E-2</v>
      </c>
      <c r="KL55" s="230">
        <f t="shared" si="386"/>
        <v>5.1821800265042212E-2</v>
      </c>
      <c r="KM55" s="230">
        <f t="shared" si="386"/>
        <v>5.1821800265042212E-2</v>
      </c>
      <c r="KN55" s="230">
        <f t="shared" si="386"/>
        <v>5.1821800265042212E-2</v>
      </c>
      <c r="KO55" s="230">
        <f t="shared" si="386"/>
        <v>5.1821800265042212E-2</v>
      </c>
      <c r="KP55" s="230">
        <f t="shared" si="386"/>
        <v>5.1821800265042212E-2</v>
      </c>
      <c r="KQ55" s="230">
        <f t="shared" si="386"/>
        <v>5.1821800265042212E-2</v>
      </c>
      <c r="KR55" s="230">
        <f t="shared" si="386"/>
        <v>5.1821800265042212E-2</v>
      </c>
      <c r="KS55" s="230">
        <f t="shared" si="386"/>
        <v>5.1821800265042212E-2</v>
      </c>
      <c r="KT55" s="230">
        <f t="shared" si="386"/>
        <v>5.1821800265042212E-2</v>
      </c>
      <c r="KU55" s="230">
        <f t="shared" si="386"/>
        <v>5.1821800265042212E-2</v>
      </c>
      <c r="KV55" s="230">
        <f t="shared" si="386"/>
        <v>5.1821800265042212E-2</v>
      </c>
      <c r="KW55" s="230">
        <f t="shared" si="386"/>
        <v>5.1821800265042212E-2</v>
      </c>
      <c r="KX55" s="230">
        <f t="shared" si="386"/>
        <v>5.1821800265042212E-2</v>
      </c>
      <c r="KY55" s="230">
        <f t="shared" si="386"/>
        <v>5.1821800265042212E-2</v>
      </c>
      <c r="KZ55" s="230">
        <f t="shared" si="386"/>
        <v>5.1821800265042212E-2</v>
      </c>
      <c r="LA55" s="230">
        <f t="shared" si="386"/>
        <v>5.1821800265042212E-2</v>
      </c>
      <c r="LB55" s="230">
        <f t="shared" si="386"/>
        <v>5.1821800265042212E-2</v>
      </c>
      <c r="LC55" s="230">
        <f t="shared" si="386"/>
        <v>5.1821800265042212E-2</v>
      </c>
      <c r="LD55" s="230">
        <f t="shared" si="386"/>
        <v>5.1821800265042212E-2</v>
      </c>
      <c r="LE55" s="230">
        <f t="shared" si="386"/>
        <v>5.1821800265042212E-2</v>
      </c>
      <c r="LF55" s="230">
        <f t="shared" si="386"/>
        <v>5.1821800265042212E-2</v>
      </c>
      <c r="LG55" s="230">
        <f t="shared" si="386"/>
        <v>5.1821800265042212E-2</v>
      </c>
      <c r="LH55" s="230">
        <f t="shared" si="386"/>
        <v>5.1821800265042212E-2</v>
      </c>
      <c r="LI55" s="230">
        <f t="shared" si="386"/>
        <v>5.1821800265042212E-2</v>
      </c>
      <c r="LJ55" s="230">
        <f t="shared" si="386"/>
        <v>5.1821800265042212E-2</v>
      </c>
      <c r="LK55" s="230">
        <f t="shared" si="386"/>
        <v>5.1821800265042212E-2</v>
      </c>
      <c r="LL55" s="230">
        <f t="shared" si="386"/>
        <v>5.1821800265042212E-2</v>
      </c>
      <c r="LM55" s="230">
        <f t="shared" ref="LM55:NE55" si="387">+LM45/LM46</f>
        <v>5.1821800265042212E-2</v>
      </c>
      <c r="LN55" s="230">
        <f t="shared" si="387"/>
        <v>5.1821800265042212E-2</v>
      </c>
      <c r="LO55" s="230">
        <f t="shared" si="387"/>
        <v>5.1821800265042212E-2</v>
      </c>
      <c r="LP55" s="230">
        <f t="shared" si="387"/>
        <v>5.1821800265042212E-2</v>
      </c>
      <c r="LQ55" s="230">
        <f t="shared" si="387"/>
        <v>5.1821800265042212E-2</v>
      </c>
      <c r="LR55" s="230">
        <f t="shared" si="387"/>
        <v>5.1821800265042212E-2</v>
      </c>
      <c r="LS55" s="230">
        <f t="shared" si="387"/>
        <v>5.1821800265042212E-2</v>
      </c>
      <c r="LT55" s="230">
        <f t="shared" si="387"/>
        <v>5.1821800265042212E-2</v>
      </c>
      <c r="LU55" s="230">
        <f t="shared" si="387"/>
        <v>5.1821800265042212E-2</v>
      </c>
      <c r="LV55" s="230">
        <f t="shared" si="387"/>
        <v>5.1821800265042212E-2</v>
      </c>
      <c r="LW55" s="230">
        <f t="shared" si="387"/>
        <v>5.1821800265042212E-2</v>
      </c>
      <c r="LX55" s="230">
        <f t="shared" si="387"/>
        <v>5.1821800265042212E-2</v>
      </c>
      <c r="LY55" s="230">
        <f t="shared" si="387"/>
        <v>5.1821800265042212E-2</v>
      </c>
      <c r="LZ55" s="230">
        <f t="shared" si="387"/>
        <v>5.1821800265042212E-2</v>
      </c>
      <c r="MA55" s="230">
        <f t="shared" si="387"/>
        <v>5.1821800265042212E-2</v>
      </c>
      <c r="MB55" s="230">
        <f t="shared" si="387"/>
        <v>5.1821800265042212E-2</v>
      </c>
      <c r="MC55" s="230">
        <f t="shared" si="387"/>
        <v>5.1821800265042212E-2</v>
      </c>
      <c r="MD55" s="230">
        <f t="shared" si="387"/>
        <v>5.1821800265042212E-2</v>
      </c>
      <c r="ME55" s="230">
        <f t="shared" si="387"/>
        <v>5.1821800265042212E-2</v>
      </c>
      <c r="MF55" s="230">
        <f t="shared" si="387"/>
        <v>5.1821800265042212E-2</v>
      </c>
      <c r="MG55" s="230">
        <f t="shared" si="387"/>
        <v>5.1821800265042212E-2</v>
      </c>
      <c r="MH55" s="230">
        <f t="shared" si="387"/>
        <v>5.1821800265042212E-2</v>
      </c>
      <c r="MI55" s="230">
        <f t="shared" si="387"/>
        <v>5.1821800265042212E-2</v>
      </c>
      <c r="MJ55" s="230">
        <f t="shared" si="387"/>
        <v>5.1821800265042212E-2</v>
      </c>
      <c r="MK55" s="230">
        <f t="shared" si="387"/>
        <v>5.1821800265042212E-2</v>
      </c>
      <c r="ML55" s="230">
        <f t="shared" si="387"/>
        <v>5.1821800265042212E-2</v>
      </c>
      <c r="MM55" s="230">
        <f t="shared" si="387"/>
        <v>5.1821800265042212E-2</v>
      </c>
      <c r="MN55" s="230">
        <f t="shared" si="387"/>
        <v>5.1821800265042212E-2</v>
      </c>
      <c r="MO55" s="230">
        <f t="shared" si="387"/>
        <v>5.1821800265042212E-2</v>
      </c>
      <c r="MP55" s="230">
        <f t="shared" si="387"/>
        <v>5.1821800265042212E-2</v>
      </c>
      <c r="MQ55" s="230">
        <f t="shared" si="387"/>
        <v>5.1821800265042212E-2</v>
      </c>
      <c r="MR55" s="230">
        <f t="shared" si="387"/>
        <v>5.1821800265042212E-2</v>
      </c>
      <c r="MS55" s="230">
        <f t="shared" si="387"/>
        <v>5.1821800265042212E-2</v>
      </c>
      <c r="MT55" s="230">
        <f t="shared" si="387"/>
        <v>5.1821800265042212E-2</v>
      </c>
      <c r="MU55" s="230">
        <f t="shared" si="387"/>
        <v>5.1821800265042212E-2</v>
      </c>
      <c r="MV55" s="230">
        <f t="shared" si="387"/>
        <v>5.1821800265042212E-2</v>
      </c>
      <c r="MW55" s="230">
        <f t="shared" si="387"/>
        <v>5.1821800265042212E-2</v>
      </c>
      <c r="MX55" s="230">
        <f t="shared" si="387"/>
        <v>5.1821800265042212E-2</v>
      </c>
      <c r="MY55" s="230">
        <f t="shared" si="387"/>
        <v>5.1821800265042212E-2</v>
      </c>
      <c r="MZ55" s="230">
        <f t="shared" si="387"/>
        <v>5.1821800265042212E-2</v>
      </c>
      <c r="NA55" s="230">
        <f t="shared" si="387"/>
        <v>5.1821800265042212E-2</v>
      </c>
      <c r="NB55" s="230">
        <f t="shared" si="387"/>
        <v>5.1821800265042212E-2</v>
      </c>
      <c r="NC55" s="230">
        <f t="shared" si="387"/>
        <v>5.1821800265042212E-2</v>
      </c>
      <c r="ND55" s="230">
        <f t="shared" si="387"/>
        <v>5.1821800265042212E-2</v>
      </c>
      <c r="NE55" s="230">
        <f t="shared" si="387"/>
        <v>5.1821800265042212E-2</v>
      </c>
      <c r="NF55" s="230">
        <f>+NF45/NF46</f>
        <v>5.1821800265042212E-2</v>
      </c>
    </row>
    <row r="56" spans="1:370">
      <c r="CZ56" s="199"/>
    </row>
    <row r="57" spans="1:370">
      <c r="AV57" s="198">
        <f>+AV46*0.3</f>
        <v>4979989.5420000004</v>
      </c>
    </row>
  </sheetData>
  <mergeCells count="3">
    <mergeCell ref="A6:B6"/>
    <mergeCell ref="A17:B17"/>
    <mergeCell ref="A33:B33"/>
  </mergeCells>
  <conditionalFormatting sqref="E45:NF45 E37:NF40">
    <cfRule type="cellIs" dxfId="290" priority="39" operator="greaterThan">
      <formula>" $E$20"</formula>
    </cfRule>
  </conditionalFormatting>
  <conditionalFormatting sqref="E45:NF45 E37:NF40">
    <cfRule type="cellIs" dxfId="289" priority="35" operator="greaterThan">
      <formula>" $E$20"</formula>
    </cfRule>
  </conditionalFormatting>
  <conditionalFormatting sqref="G2">
    <cfRule type="containsText" dxfId="288" priority="33" operator="containsText" text="x">
      <formula>NOT(ISERROR(SEARCH("x",G2)))</formula>
    </cfRule>
  </conditionalFormatting>
  <conditionalFormatting sqref="F2">
    <cfRule type="containsText" dxfId="287" priority="32" operator="containsText" text="x">
      <formula>NOT(ISERROR(SEARCH("x",F2)))</formula>
    </cfRule>
  </conditionalFormatting>
  <conditionalFormatting sqref="H2:NF2">
    <cfRule type="containsText" dxfId="286" priority="31" operator="containsText" text="x">
      <formula>NOT(ISERROR(SEARCH("x",H2)))</formula>
    </cfRule>
  </conditionalFormatting>
  <conditionalFormatting sqref="E37:NF38">
    <cfRule type="cellIs" dxfId="285" priority="30" operator="greaterThan">
      <formula>" $E$20"</formula>
    </cfRule>
  </conditionalFormatting>
  <conditionalFormatting sqref="E44:NF44">
    <cfRule type="cellIs" dxfId="284" priority="29" operator="greaterThan">
      <formula>" $E$20"</formula>
    </cfRule>
  </conditionalFormatting>
  <conditionalFormatting sqref="E44:NF44">
    <cfRule type="cellIs" dxfId="283" priority="28" operator="greaterThan">
      <formula>" $E$20"</formula>
    </cfRule>
  </conditionalFormatting>
  <conditionalFormatting sqref="E41:NF41">
    <cfRule type="cellIs" dxfId="282" priority="27" operator="greaterThan">
      <formula>" $E$20"</formula>
    </cfRule>
  </conditionalFormatting>
  <conditionalFormatting sqref="E41:NF41">
    <cfRule type="cellIs" dxfId="281" priority="26" operator="greaterThan">
      <formula>" $E$20"</formula>
    </cfRule>
  </conditionalFormatting>
  <conditionalFormatting sqref="E43:NF43">
    <cfRule type="cellIs" dxfId="280" priority="25" operator="greaterThan">
      <formula>" $E$20"</formula>
    </cfRule>
  </conditionalFormatting>
  <conditionalFormatting sqref="E43:NF43">
    <cfRule type="cellIs" dxfId="279" priority="24" operator="greaterThan">
      <formula>" $E$20"</formula>
    </cfRule>
  </conditionalFormatting>
  <conditionalFormatting sqref="E53:NF55">
    <cfRule type="cellIs" dxfId="278" priority="21" operator="greaterThan">
      <formula>0.79</formula>
    </cfRule>
    <cfRule type="cellIs" dxfId="277" priority="22" operator="between">
      <formula>0.61</formula>
      <formula>0.79</formula>
    </cfRule>
    <cfRule type="cellIs" dxfId="276" priority="23" operator="lessThan">
      <formula>0.6</formula>
    </cfRule>
  </conditionalFormatting>
  <conditionalFormatting sqref="E53:NF55">
    <cfRule type="cellIs" dxfId="275" priority="18" operator="greaterThan">
      <formula>0.79</formula>
    </cfRule>
    <cfRule type="cellIs" dxfId="274" priority="19" operator="between">
      <formula>0.61</formula>
      <formula>0.79</formula>
    </cfRule>
    <cfRule type="cellIs" dxfId="273" priority="20" operator="lessThan">
      <formula>0.6</formula>
    </cfRule>
  </conditionalFormatting>
  <conditionalFormatting sqref="E47:NF55">
    <cfRule type="cellIs" dxfId="272" priority="15" operator="greaterThan">
      <formula>0.25</formula>
    </cfRule>
    <cfRule type="cellIs" dxfId="271" priority="16" operator="between">
      <formula>0.16</formula>
      <formula>0.25</formula>
    </cfRule>
    <cfRule type="cellIs" dxfId="270" priority="17" operator="lessThan">
      <formula>0.15</formula>
    </cfRule>
  </conditionalFormatting>
  <conditionalFormatting sqref="E53:NF55">
    <cfRule type="cellIs" dxfId="269" priority="12" operator="greaterThan">
      <formula>0.79</formula>
    </cfRule>
    <cfRule type="cellIs" dxfId="268" priority="13" operator="between">
      <formula>0.61</formula>
      <formula>0.79</formula>
    </cfRule>
    <cfRule type="cellIs" dxfId="267" priority="14" operator="lessThan">
      <formula>0.6</formula>
    </cfRule>
  </conditionalFormatting>
  <conditionalFormatting sqref="E47:NF55">
    <cfRule type="cellIs" dxfId="266" priority="9" operator="greaterThan">
      <formula>0.25</formula>
    </cfRule>
    <cfRule type="cellIs" dxfId="265" priority="10" operator="between">
      <formula>0.16</formula>
      <formula>0.25</formula>
    </cfRule>
    <cfRule type="cellIs" dxfId="264" priority="11" operator="lessThan">
      <formula>0.15</formula>
    </cfRule>
  </conditionalFormatting>
  <conditionalFormatting sqref="E42:NF42">
    <cfRule type="cellIs" dxfId="263" priority="8" operator="greaterThan">
      <formula>" $E$20"</formula>
    </cfRule>
  </conditionalFormatting>
  <conditionalFormatting sqref="E42:NF42">
    <cfRule type="cellIs" dxfId="262" priority="7" operator="greaterThan">
      <formula>" $E$20"</formula>
    </cfRule>
  </conditionalFormatting>
  <conditionalFormatting sqref="E52:NF52">
    <cfRule type="cellIs" dxfId="261" priority="4" operator="greaterThan">
      <formula>0.25</formula>
    </cfRule>
    <cfRule type="cellIs" dxfId="260" priority="5" operator="between">
      <formula>0.16</formula>
      <formula>0.25</formula>
    </cfRule>
    <cfRule type="cellIs" dxfId="259" priority="6" operator="lessThan">
      <formula>0.15</formula>
    </cfRule>
  </conditionalFormatting>
  <conditionalFormatting sqref="E52:NF52">
    <cfRule type="cellIs" dxfId="258" priority="1" operator="greaterThan">
      <formula>0.25</formula>
    </cfRule>
    <cfRule type="cellIs" dxfId="257" priority="2" operator="between">
      <formula>0.16</formula>
      <formula>0.25</formula>
    </cfRule>
    <cfRule type="cellIs" dxfId="256" priority="3" operator="lessThan">
      <formula>0.15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54"/>
  <sheetViews>
    <sheetView topLeftCell="A223" workbookViewId="0">
      <selection activeCell="B32" sqref="B32"/>
    </sheetView>
  </sheetViews>
  <sheetFormatPr baseColWidth="10" defaultRowHeight="15"/>
  <cols>
    <col min="1" max="1" width="13" bestFit="1" customWidth="1"/>
    <col min="2" max="2" width="55.7109375" bestFit="1" customWidth="1"/>
    <col min="3" max="4" width="13.7109375" hidden="1" customWidth="1"/>
    <col min="5" max="5" width="13.85546875" hidden="1" customWidth="1"/>
    <col min="6" max="6" width="15.140625" hidden="1" customWidth="1"/>
    <col min="7" max="7" width="13.7109375" hidden="1" customWidth="1"/>
    <col min="8" max="8" width="0" hidden="1" customWidth="1"/>
    <col min="10" max="10" width="12.5703125" customWidth="1"/>
    <col min="11" max="11" width="49.42578125" bestFit="1" customWidth="1"/>
    <col min="12" max="17" width="0" hidden="1" customWidth="1"/>
    <col min="19" max="19" width="14.7109375" customWidth="1"/>
    <col min="20" max="20" width="10.140625" customWidth="1"/>
    <col min="21" max="21" width="30.28515625" customWidth="1"/>
  </cols>
  <sheetData>
    <row r="1" spans="1:22" ht="15.75">
      <c r="A1" s="448" t="s">
        <v>738</v>
      </c>
      <c r="B1" s="449"/>
      <c r="C1" s="449"/>
      <c r="D1" s="449"/>
      <c r="E1" s="449"/>
      <c r="F1" s="449"/>
      <c r="G1" s="449"/>
      <c r="H1" s="449"/>
      <c r="J1" s="448" t="s">
        <v>738</v>
      </c>
      <c r="K1" s="449"/>
      <c r="L1" s="449"/>
      <c r="M1" s="449"/>
      <c r="N1" s="449"/>
      <c r="O1" s="449"/>
      <c r="P1" s="449"/>
      <c r="Q1" s="449"/>
    </row>
    <row r="2" spans="1:22">
      <c r="A2" s="450" t="s">
        <v>739</v>
      </c>
      <c r="B2" s="450"/>
      <c r="C2" s="450"/>
      <c r="D2" s="450"/>
      <c r="E2" s="450"/>
      <c r="F2" s="450"/>
      <c r="G2" s="450"/>
      <c r="H2" s="450"/>
      <c r="J2" s="450" t="s">
        <v>1395</v>
      </c>
      <c r="K2" s="450"/>
      <c r="L2" s="450"/>
      <c r="M2" s="450"/>
      <c r="N2" s="450"/>
      <c r="O2" s="450"/>
      <c r="P2" s="450"/>
      <c r="Q2" s="450"/>
    </row>
    <row r="3" spans="1:22">
      <c r="A3" s="451" t="s">
        <v>740</v>
      </c>
      <c r="B3" s="451"/>
      <c r="C3" s="451"/>
      <c r="D3" s="451"/>
      <c r="E3" s="451"/>
      <c r="F3" s="451"/>
      <c r="G3" s="451"/>
      <c r="H3" s="451"/>
      <c r="J3" s="451" t="s">
        <v>740</v>
      </c>
      <c r="K3" s="451"/>
      <c r="L3" s="451"/>
      <c r="M3" s="451"/>
      <c r="N3" s="451"/>
      <c r="O3" s="451"/>
      <c r="P3" s="451"/>
      <c r="Q3" s="451"/>
    </row>
    <row r="4" spans="1:22">
      <c r="A4" s="235"/>
      <c r="B4" s="236"/>
      <c r="C4" s="237"/>
      <c r="D4" s="237"/>
      <c r="E4" s="237"/>
      <c r="F4" s="237"/>
      <c r="G4" s="237"/>
      <c r="H4" s="237"/>
      <c r="J4" s="244"/>
      <c r="K4" s="245"/>
      <c r="L4" s="246"/>
      <c r="M4" s="246"/>
      <c r="N4" s="246"/>
      <c r="O4" s="246"/>
      <c r="P4" s="246"/>
      <c r="Q4" s="246"/>
      <c r="S4" s="447" t="s">
        <v>2167</v>
      </c>
      <c r="T4" s="447"/>
      <c r="U4" s="270"/>
    </row>
    <row r="5" spans="1:22">
      <c r="A5" s="238" t="s">
        <v>36</v>
      </c>
      <c r="B5" s="239" t="s">
        <v>38</v>
      </c>
      <c r="C5" s="240" t="s">
        <v>741</v>
      </c>
      <c r="D5" s="240" t="s">
        <v>742</v>
      </c>
      <c r="E5" s="240" t="s">
        <v>743</v>
      </c>
      <c r="F5" s="240" t="s">
        <v>744</v>
      </c>
      <c r="G5" s="240" t="s">
        <v>745</v>
      </c>
      <c r="H5" s="240" t="s">
        <v>746</v>
      </c>
      <c r="J5" s="247" t="s">
        <v>36</v>
      </c>
      <c r="K5" s="248" t="s">
        <v>38</v>
      </c>
      <c r="L5" s="249" t="s">
        <v>741</v>
      </c>
      <c r="M5" s="249" t="s">
        <v>742</v>
      </c>
      <c r="N5" s="249" t="s">
        <v>743</v>
      </c>
      <c r="O5" s="249" t="s">
        <v>744</v>
      </c>
      <c r="P5" s="249" t="s">
        <v>745</v>
      </c>
      <c r="Q5" s="249" t="s">
        <v>746</v>
      </c>
      <c r="S5" s="176" t="s">
        <v>761</v>
      </c>
      <c r="T5" s="177" t="str">
        <f t="shared" ref="T5:T16" si="0">REPLACE(MID(S5,1,8),3,1,0)</f>
        <v>11070101</v>
      </c>
      <c r="U5" s="216" t="s">
        <v>762</v>
      </c>
      <c r="V5" s="252" t="str">
        <f>+IF(S5=A22,"Igual","Diferente")</f>
        <v>Igual</v>
      </c>
    </row>
    <row r="6" spans="1:22">
      <c r="A6" s="269" t="s">
        <v>40</v>
      </c>
      <c r="B6" s="236" t="s">
        <v>747</v>
      </c>
      <c r="C6" s="237">
        <v>116243.84</v>
      </c>
      <c r="D6" s="237">
        <v>0</v>
      </c>
      <c r="E6" s="237">
        <v>4930743.9000000004</v>
      </c>
      <c r="F6" s="237">
        <v>37</v>
      </c>
      <c r="G6" s="237">
        <v>5046950.74</v>
      </c>
      <c r="H6" s="237">
        <v>0</v>
      </c>
      <c r="J6" s="269" t="s">
        <v>41</v>
      </c>
      <c r="K6" s="245" t="s">
        <v>1396</v>
      </c>
      <c r="L6" s="246">
        <v>548.13</v>
      </c>
      <c r="M6" s="246">
        <v>0</v>
      </c>
      <c r="N6" s="246">
        <v>0</v>
      </c>
      <c r="O6" s="246">
        <v>54.29</v>
      </c>
      <c r="P6" s="246">
        <v>493.84</v>
      </c>
      <c r="Q6" s="246">
        <v>0</v>
      </c>
      <c r="S6" s="447" t="s">
        <v>290</v>
      </c>
      <c r="T6" s="447"/>
      <c r="U6" s="270"/>
    </row>
    <row r="7" spans="1:22">
      <c r="A7" s="269" t="s">
        <v>317</v>
      </c>
      <c r="B7" s="236" t="s">
        <v>748</v>
      </c>
      <c r="C7" s="237">
        <v>4923689.16</v>
      </c>
      <c r="D7" s="237">
        <v>0</v>
      </c>
      <c r="E7" s="237">
        <v>0</v>
      </c>
      <c r="F7" s="237">
        <v>4923689.16</v>
      </c>
      <c r="G7" s="237">
        <v>0</v>
      </c>
      <c r="H7" s="237">
        <v>0</v>
      </c>
      <c r="J7" s="269" t="s">
        <v>45</v>
      </c>
      <c r="K7" s="245" t="s">
        <v>1397</v>
      </c>
      <c r="L7" s="246">
        <v>713860.96</v>
      </c>
      <c r="M7" s="246">
        <v>0</v>
      </c>
      <c r="N7" s="246">
        <v>102208.31</v>
      </c>
      <c r="O7" s="246">
        <v>433183.19</v>
      </c>
      <c r="P7" s="246">
        <v>382886.08</v>
      </c>
      <c r="Q7" s="246">
        <v>0</v>
      </c>
      <c r="S7" s="242" t="s">
        <v>40</v>
      </c>
      <c r="T7" s="177" t="str">
        <f t="shared" si="0"/>
        <v>11030103</v>
      </c>
      <c r="U7" s="216" t="s">
        <v>56</v>
      </c>
      <c r="V7" t="str">
        <f>+IF(S7=A6,"Igual","Diferente")</f>
        <v>Igual</v>
      </c>
    </row>
    <row r="8" spans="1:22">
      <c r="A8" s="269" t="s">
        <v>478</v>
      </c>
      <c r="B8" s="236" t="s">
        <v>479</v>
      </c>
      <c r="C8" s="237">
        <v>108660.06</v>
      </c>
      <c r="D8" s="237">
        <v>0</v>
      </c>
      <c r="E8" s="237">
        <v>1662100.66</v>
      </c>
      <c r="F8" s="237">
        <v>1662340.43</v>
      </c>
      <c r="G8" s="237">
        <v>108420.29</v>
      </c>
      <c r="H8" s="237">
        <v>0</v>
      </c>
      <c r="J8" s="269" t="s">
        <v>46</v>
      </c>
      <c r="K8" s="245" t="s">
        <v>1398</v>
      </c>
      <c r="L8" s="246">
        <v>109952.32000000001</v>
      </c>
      <c r="M8" s="246">
        <v>0</v>
      </c>
      <c r="N8" s="246">
        <v>45068.91</v>
      </c>
      <c r="O8" s="246">
        <v>99600.77</v>
      </c>
      <c r="P8" s="246">
        <v>55420.46</v>
      </c>
      <c r="Q8" s="246">
        <v>0</v>
      </c>
      <c r="S8" s="242" t="s">
        <v>41</v>
      </c>
      <c r="T8" s="177" t="str">
        <f t="shared" si="0"/>
        <v>11030103</v>
      </c>
      <c r="U8" s="216" t="s">
        <v>57</v>
      </c>
      <c r="V8" s="243" t="str">
        <f>+IF(S8=J6,"Igual","Diferente")</f>
        <v>Igual</v>
      </c>
    </row>
    <row r="9" spans="1:22">
      <c r="A9" s="269" t="s">
        <v>481</v>
      </c>
      <c r="B9" s="236" t="s">
        <v>749</v>
      </c>
      <c r="C9" s="237">
        <v>4849741.8</v>
      </c>
      <c r="D9" s="237">
        <v>0</v>
      </c>
      <c r="E9" s="237">
        <v>12083111.75</v>
      </c>
      <c r="F9" s="237">
        <v>13733029.5</v>
      </c>
      <c r="G9" s="237">
        <v>3199824.05</v>
      </c>
      <c r="H9" s="237">
        <v>0</v>
      </c>
      <c r="J9" s="251" t="s">
        <v>1399</v>
      </c>
      <c r="K9" s="245" t="s">
        <v>1313</v>
      </c>
      <c r="L9" s="246">
        <v>0</v>
      </c>
      <c r="M9" s="246">
        <v>0</v>
      </c>
      <c r="N9" s="246">
        <v>331900</v>
      </c>
      <c r="O9" s="246">
        <v>1000</v>
      </c>
      <c r="P9" s="246">
        <v>330900</v>
      </c>
      <c r="Q9" s="246">
        <v>0</v>
      </c>
      <c r="S9" s="242" t="s">
        <v>478</v>
      </c>
      <c r="T9" s="177" t="str">
        <f>REPLACE(MID(S9,1,8),3,1,0)</f>
        <v>11030104</v>
      </c>
      <c r="U9" s="216" t="s">
        <v>479</v>
      </c>
      <c r="V9" s="243" t="str">
        <f>+IF(S9=A8,"Igual","Diferente")</f>
        <v>Igual</v>
      </c>
    </row>
    <row r="10" spans="1:22">
      <c r="A10" s="269" t="s">
        <v>42</v>
      </c>
      <c r="B10" s="236" t="s">
        <v>750</v>
      </c>
      <c r="C10" s="237">
        <v>-4166296.42</v>
      </c>
      <c r="D10" s="237">
        <v>0</v>
      </c>
      <c r="E10" s="237">
        <v>67127859.349999994</v>
      </c>
      <c r="F10" s="237">
        <v>68738088.640000001</v>
      </c>
      <c r="G10" s="237">
        <v>-5776525.71</v>
      </c>
      <c r="H10" s="237">
        <v>0</v>
      </c>
      <c r="J10" s="244" t="s">
        <v>1400</v>
      </c>
      <c r="K10" s="245" t="s">
        <v>771</v>
      </c>
      <c r="L10" s="246">
        <v>846.99</v>
      </c>
      <c r="M10" s="246">
        <v>0</v>
      </c>
      <c r="N10" s="246">
        <v>0</v>
      </c>
      <c r="O10" s="246">
        <v>2.2999999999999998</v>
      </c>
      <c r="P10" s="246">
        <v>844.69</v>
      </c>
      <c r="Q10" s="246">
        <v>0</v>
      </c>
      <c r="S10" s="242" t="s">
        <v>42</v>
      </c>
      <c r="T10" s="177" t="str">
        <f t="shared" si="0"/>
        <v>11030106</v>
      </c>
      <c r="U10" s="216" t="s">
        <v>62</v>
      </c>
      <c r="V10" s="243" t="str">
        <f>+IF(S10=A10,"Igual","Diferente")</f>
        <v>Igual</v>
      </c>
    </row>
    <row r="11" spans="1:22">
      <c r="A11" s="269" t="s">
        <v>44</v>
      </c>
      <c r="B11" s="236" t="s">
        <v>751</v>
      </c>
      <c r="C11" s="237">
        <v>502059.56</v>
      </c>
      <c r="D11" s="237">
        <v>0</v>
      </c>
      <c r="E11" s="237">
        <v>2599560.8199999998</v>
      </c>
      <c r="F11" s="237">
        <v>2740229.46</v>
      </c>
      <c r="G11" s="237">
        <v>361390.92</v>
      </c>
      <c r="H11" s="237">
        <v>0</v>
      </c>
      <c r="J11" s="244" t="s">
        <v>1401</v>
      </c>
      <c r="K11" s="245" t="s">
        <v>1313</v>
      </c>
      <c r="L11" s="246">
        <v>914.01</v>
      </c>
      <c r="M11" s="246">
        <v>0</v>
      </c>
      <c r="N11" s="246">
        <v>84.25</v>
      </c>
      <c r="O11" s="246">
        <v>914.01</v>
      </c>
      <c r="P11" s="246">
        <v>84.25</v>
      </c>
      <c r="Q11" s="246">
        <v>0</v>
      </c>
      <c r="S11" s="176" t="s">
        <v>43</v>
      </c>
      <c r="T11" s="177" t="str">
        <f t="shared" si="0"/>
        <v>11030106</v>
      </c>
      <c r="U11" s="216" t="s">
        <v>58</v>
      </c>
      <c r="V11" s="243" t="s">
        <v>2166</v>
      </c>
    </row>
    <row r="12" spans="1:22">
      <c r="A12" s="269" t="s">
        <v>292</v>
      </c>
      <c r="B12" s="236" t="s">
        <v>752</v>
      </c>
      <c r="C12" s="237">
        <v>554415.75</v>
      </c>
      <c r="D12" s="237">
        <v>0</v>
      </c>
      <c r="E12" s="237">
        <v>0</v>
      </c>
      <c r="F12" s="237">
        <v>0</v>
      </c>
      <c r="G12" s="237">
        <v>554415.75</v>
      </c>
      <c r="H12" s="237">
        <v>0</v>
      </c>
      <c r="J12" s="244" t="s">
        <v>1402</v>
      </c>
      <c r="K12" s="245" t="s">
        <v>784</v>
      </c>
      <c r="L12" s="246">
        <v>1621585.5</v>
      </c>
      <c r="M12" s="246">
        <v>0</v>
      </c>
      <c r="N12" s="246">
        <v>0</v>
      </c>
      <c r="O12" s="246">
        <v>20516.12</v>
      </c>
      <c r="P12" s="246">
        <v>1601069.38</v>
      </c>
      <c r="Q12" s="246">
        <v>0</v>
      </c>
      <c r="S12" s="242" t="s">
        <v>44</v>
      </c>
      <c r="T12" s="177" t="str">
        <f t="shared" si="0"/>
        <v>11030106</v>
      </c>
      <c r="U12" s="216" t="s">
        <v>59</v>
      </c>
      <c r="V12" s="243" t="str">
        <f>+IF(S12=A11,"Igual","Diferente")</f>
        <v>Igual</v>
      </c>
    </row>
    <row r="13" spans="1:22">
      <c r="A13" s="269" t="s">
        <v>293</v>
      </c>
      <c r="B13" s="236" t="s">
        <v>593</v>
      </c>
      <c r="C13" s="237">
        <v>0</v>
      </c>
      <c r="D13" s="237">
        <v>0</v>
      </c>
      <c r="E13" s="237">
        <v>29600000</v>
      </c>
      <c r="F13" s="237">
        <v>27100000</v>
      </c>
      <c r="G13" s="237">
        <v>2500000</v>
      </c>
      <c r="H13" s="237">
        <v>0</v>
      </c>
      <c r="J13" s="244" t="s">
        <v>1403</v>
      </c>
      <c r="K13" s="245" t="s">
        <v>1404</v>
      </c>
      <c r="L13" s="246">
        <v>626319.65</v>
      </c>
      <c r="M13" s="246">
        <v>0</v>
      </c>
      <c r="N13" s="246">
        <v>0</v>
      </c>
      <c r="O13" s="246">
        <v>9134.69</v>
      </c>
      <c r="P13" s="246">
        <v>617184.96</v>
      </c>
      <c r="Q13" s="246">
        <v>0</v>
      </c>
      <c r="S13" s="242" t="s">
        <v>45</v>
      </c>
      <c r="T13" s="177" t="str">
        <f t="shared" si="0"/>
        <v>11030106</v>
      </c>
      <c r="U13" s="216" t="s">
        <v>60</v>
      </c>
      <c r="V13" s="243" t="str">
        <f>+IF(S13=J7,"Igual","Diferente")</f>
        <v>Igual</v>
      </c>
    </row>
    <row r="14" spans="1:22">
      <c r="A14" s="269" t="s">
        <v>296</v>
      </c>
      <c r="B14" s="236" t="s">
        <v>753</v>
      </c>
      <c r="C14" s="237">
        <v>5268159.28</v>
      </c>
      <c r="D14" s="237">
        <v>0</v>
      </c>
      <c r="E14" s="237">
        <v>7186088.4900000002</v>
      </c>
      <c r="F14" s="237">
        <v>6438370.1200000001</v>
      </c>
      <c r="G14" s="237">
        <v>6015877.6500000004</v>
      </c>
      <c r="H14" s="237">
        <v>0</v>
      </c>
      <c r="J14" s="244" t="s">
        <v>1405</v>
      </c>
      <c r="K14" s="245" t="s">
        <v>806</v>
      </c>
      <c r="L14" s="246">
        <v>0</v>
      </c>
      <c r="M14" s="246">
        <v>0</v>
      </c>
      <c r="N14" s="246">
        <v>334.67</v>
      </c>
      <c r="O14" s="246">
        <v>0</v>
      </c>
      <c r="P14" s="246">
        <v>334.67</v>
      </c>
      <c r="Q14" s="246">
        <v>0</v>
      </c>
      <c r="S14" s="242" t="s">
        <v>46</v>
      </c>
      <c r="T14" s="177" t="str">
        <f t="shared" si="0"/>
        <v>11030106</v>
      </c>
      <c r="U14" s="216" t="s">
        <v>61</v>
      </c>
      <c r="V14" s="243" t="str">
        <f>+IF(S14=J8,"Igual","Diferente")</f>
        <v>Igual</v>
      </c>
    </row>
    <row r="15" spans="1:22">
      <c r="A15" s="269" t="s">
        <v>47</v>
      </c>
      <c r="B15" s="236" t="s">
        <v>4</v>
      </c>
      <c r="C15" s="237">
        <v>63545.14</v>
      </c>
      <c r="D15" s="237">
        <v>0</v>
      </c>
      <c r="E15" s="237">
        <v>3521891.76</v>
      </c>
      <c r="F15" s="237">
        <v>3000125</v>
      </c>
      <c r="G15" s="237">
        <v>585311.9</v>
      </c>
      <c r="H15" s="237">
        <v>0</v>
      </c>
      <c r="J15" s="244" t="s">
        <v>1406</v>
      </c>
      <c r="K15" s="245" t="s">
        <v>1407</v>
      </c>
      <c r="L15" s="246">
        <v>16348.28</v>
      </c>
      <c r="M15" s="246">
        <v>0</v>
      </c>
      <c r="N15" s="246">
        <v>14920.46</v>
      </c>
      <c r="O15" s="246">
        <v>15653.97</v>
      </c>
      <c r="P15" s="246">
        <v>15614.77</v>
      </c>
      <c r="Q15" s="246">
        <v>0</v>
      </c>
      <c r="S15" s="242" t="s">
        <v>47</v>
      </c>
      <c r="T15" s="177" t="str">
        <f t="shared" si="0"/>
        <v>11030121</v>
      </c>
      <c r="U15" s="216" t="s">
        <v>4</v>
      </c>
      <c r="V15" s="243" t="str">
        <f>+IF(S15=A15,"Igual","Diferente")</f>
        <v>Igual</v>
      </c>
    </row>
    <row r="16" spans="1:22">
      <c r="A16" s="269" t="s">
        <v>299</v>
      </c>
      <c r="B16" s="236" t="s">
        <v>754</v>
      </c>
      <c r="C16" s="237">
        <v>3518278.02</v>
      </c>
      <c r="D16" s="237">
        <v>0</v>
      </c>
      <c r="E16" s="237">
        <v>3520067.76</v>
      </c>
      <c r="F16" s="237">
        <v>7038345.7800000003</v>
      </c>
      <c r="G16" s="237">
        <v>0</v>
      </c>
      <c r="H16" s="237">
        <v>0</v>
      </c>
      <c r="J16" s="244" t="s">
        <v>1408</v>
      </c>
      <c r="K16" s="245" t="s">
        <v>828</v>
      </c>
      <c r="L16" s="246">
        <v>0</v>
      </c>
      <c r="M16" s="246">
        <v>47237.01</v>
      </c>
      <c r="N16" s="246">
        <v>763.63</v>
      </c>
      <c r="O16" s="246">
        <v>0</v>
      </c>
      <c r="P16" s="246">
        <v>0</v>
      </c>
      <c r="Q16" s="246">
        <v>46473.38</v>
      </c>
      <c r="S16" s="263" t="s">
        <v>48</v>
      </c>
      <c r="T16" s="220" t="str">
        <f t="shared" si="0"/>
        <v>11030132</v>
      </c>
      <c r="U16" s="221" t="s">
        <v>3</v>
      </c>
      <c r="V16" s="243" t="str">
        <f>+IF(S16=A17,"Igual","Diferente")</f>
        <v>Igual</v>
      </c>
    </row>
    <row r="17" spans="1:23">
      <c r="A17" s="269" t="s">
        <v>48</v>
      </c>
      <c r="B17" s="236" t="s">
        <v>3</v>
      </c>
      <c r="C17" s="237">
        <v>2374280.54</v>
      </c>
      <c r="D17" s="237">
        <v>0</v>
      </c>
      <c r="E17" s="237">
        <v>4001.68</v>
      </c>
      <c r="F17" s="237">
        <v>3527.6</v>
      </c>
      <c r="G17" s="237">
        <v>2374754.62</v>
      </c>
      <c r="H17" s="237">
        <v>0</v>
      </c>
      <c r="J17" s="244" t="s">
        <v>1409</v>
      </c>
      <c r="K17" s="245" t="s">
        <v>830</v>
      </c>
      <c r="L17" s="246">
        <v>0</v>
      </c>
      <c r="M17" s="246">
        <v>14634.17</v>
      </c>
      <c r="N17" s="246">
        <v>664.67</v>
      </c>
      <c r="O17" s="246">
        <v>0</v>
      </c>
      <c r="P17" s="246">
        <v>0</v>
      </c>
      <c r="Q17" s="246">
        <v>13969.5</v>
      </c>
      <c r="S17" s="447" t="s">
        <v>291</v>
      </c>
      <c r="T17" s="447"/>
      <c r="U17" s="213"/>
    </row>
    <row r="18" spans="1:23">
      <c r="A18" s="269" t="s">
        <v>294</v>
      </c>
      <c r="B18" s="236" t="s">
        <v>755</v>
      </c>
      <c r="C18" s="237">
        <v>3262590.59</v>
      </c>
      <c r="D18" s="237">
        <v>0</v>
      </c>
      <c r="E18" s="237">
        <v>13074819.210000001</v>
      </c>
      <c r="F18" s="237">
        <v>13065817.109999999</v>
      </c>
      <c r="G18" s="237">
        <v>3271592.69</v>
      </c>
      <c r="H18" s="237">
        <v>0</v>
      </c>
      <c r="J18" s="244" t="s">
        <v>1410</v>
      </c>
      <c r="K18" s="245" t="s">
        <v>832</v>
      </c>
      <c r="L18" s="246">
        <v>0</v>
      </c>
      <c r="M18" s="246">
        <v>12094.77</v>
      </c>
      <c r="N18" s="246">
        <v>186.21</v>
      </c>
      <c r="O18" s="246">
        <v>0</v>
      </c>
      <c r="P18" s="246">
        <v>0</v>
      </c>
      <c r="Q18" s="246">
        <v>11908.56</v>
      </c>
      <c r="S18" s="176" t="s">
        <v>317</v>
      </c>
      <c r="T18" s="177" t="str">
        <f>REPLACE(MID(S18,1,8),3,1,0)</f>
        <v>11030103</v>
      </c>
      <c r="U18" s="216" t="s">
        <v>364</v>
      </c>
      <c r="V18" s="243" t="str">
        <f>+IF(S18=A7,"Igual","Diferente")</f>
        <v>Igual</v>
      </c>
    </row>
    <row r="19" spans="1:23">
      <c r="A19" s="269" t="s">
        <v>295</v>
      </c>
      <c r="B19" s="236" t="s">
        <v>756</v>
      </c>
      <c r="C19" s="237">
        <v>300885.48</v>
      </c>
      <c r="D19" s="237">
        <v>0</v>
      </c>
      <c r="E19" s="237">
        <v>602902.12</v>
      </c>
      <c r="F19" s="237">
        <v>602147.86</v>
      </c>
      <c r="G19" s="237">
        <v>301639.74</v>
      </c>
      <c r="H19" s="237">
        <v>0</v>
      </c>
      <c r="J19" s="244" t="s">
        <v>1411</v>
      </c>
      <c r="K19" s="245" t="s">
        <v>856</v>
      </c>
      <c r="L19" s="246">
        <v>25301.67</v>
      </c>
      <c r="M19" s="246">
        <v>0</v>
      </c>
      <c r="N19" s="246">
        <v>0</v>
      </c>
      <c r="O19" s="246">
        <v>68.63</v>
      </c>
      <c r="P19" s="246">
        <v>25233.040000000001</v>
      </c>
      <c r="Q19" s="246">
        <v>0</v>
      </c>
      <c r="S19" s="176" t="s">
        <v>481</v>
      </c>
      <c r="T19" s="177" t="str">
        <f>REPLACE(MID(S19,1,8),3,1,0)</f>
        <v>11030104</v>
      </c>
      <c r="U19" s="216" t="s">
        <v>480</v>
      </c>
      <c r="V19" s="243" t="str">
        <f>+IF(S19=A9,"Igual","Diferente")</f>
        <v>Igual</v>
      </c>
    </row>
    <row r="20" spans="1:23">
      <c r="A20" s="269" t="s">
        <v>757</v>
      </c>
      <c r="B20" s="236" t="s">
        <v>758</v>
      </c>
      <c r="C20" s="237">
        <v>6000000</v>
      </c>
      <c r="D20" s="237">
        <v>0</v>
      </c>
      <c r="E20" s="237">
        <v>18022564.719999999</v>
      </c>
      <c r="F20" s="237">
        <v>18008873.600000001</v>
      </c>
      <c r="G20" s="237">
        <v>6013691.1200000001</v>
      </c>
      <c r="H20" s="237">
        <v>0</v>
      </c>
      <c r="J20" s="244" t="s">
        <v>1412</v>
      </c>
      <c r="K20" s="245" t="s">
        <v>858</v>
      </c>
      <c r="L20" s="246">
        <v>2983.08</v>
      </c>
      <c r="M20" s="246">
        <v>0</v>
      </c>
      <c r="N20" s="246">
        <v>393.08</v>
      </c>
      <c r="O20" s="246">
        <v>816.36</v>
      </c>
      <c r="P20" s="246">
        <v>2559.8000000000002</v>
      </c>
      <c r="Q20" s="246">
        <v>0</v>
      </c>
      <c r="S20" s="176" t="s">
        <v>292</v>
      </c>
      <c r="T20" s="177" t="str">
        <f t="shared" ref="T20:T35" si="1">REPLACE(MID(S20,1,8),3,1,0)</f>
        <v>11030106</v>
      </c>
      <c r="U20" s="216" t="s">
        <v>365</v>
      </c>
      <c r="V20" s="243" t="str">
        <f>+IF(S20=A12,"Igual","Diferente")</f>
        <v>Igual</v>
      </c>
    </row>
    <row r="21" spans="1:23">
      <c r="A21" s="269" t="s">
        <v>759</v>
      </c>
      <c r="B21" s="236" t="s">
        <v>760</v>
      </c>
      <c r="C21" s="237">
        <v>2004139.63</v>
      </c>
      <c r="D21" s="237">
        <v>0</v>
      </c>
      <c r="E21" s="237">
        <v>2500000</v>
      </c>
      <c r="F21" s="237">
        <v>2004139.63</v>
      </c>
      <c r="G21" s="237">
        <v>2500000</v>
      </c>
      <c r="H21" s="237">
        <v>0</v>
      </c>
      <c r="J21" s="244" t="s">
        <v>1413</v>
      </c>
      <c r="K21" s="245" t="s">
        <v>852</v>
      </c>
      <c r="L21" s="246">
        <v>165.9</v>
      </c>
      <c r="M21" s="246">
        <v>0</v>
      </c>
      <c r="N21" s="246">
        <v>0</v>
      </c>
      <c r="O21" s="246">
        <v>0.45</v>
      </c>
      <c r="P21" s="246">
        <v>165.45</v>
      </c>
      <c r="Q21" s="246">
        <v>0</v>
      </c>
      <c r="S21" s="176" t="s">
        <v>293</v>
      </c>
      <c r="T21" s="177" t="str">
        <f t="shared" si="1"/>
        <v>11030106</v>
      </c>
      <c r="U21" s="216" t="s">
        <v>366</v>
      </c>
      <c r="V21" s="243" t="str">
        <f>+IF(S21=A13,"Igual","Diferente")</f>
        <v>Igual</v>
      </c>
    </row>
    <row r="22" spans="1:23">
      <c r="A22" s="269" t="s">
        <v>761</v>
      </c>
      <c r="B22" s="245" t="s">
        <v>762</v>
      </c>
      <c r="C22" s="237">
        <v>1799.93</v>
      </c>
      <c r="D22" s="237">
        <v>0</v>
      </c>
      <c r="E22" s="237">
        <v>1611.34</v>
      </c>
      <c r="F22" s="237">
        <v>2458.7399999999998</v>
      </c>
      <c r="G22" s="237">
        <v>952.53</v>
      </c>
      <c r="H22" s="237">
        <v>0</v>
      </c>
      <c r="J22" s="244" t="s">
        <v>1414</v>
      </c>
      <c r="K22" s="245" t="s">
        <v>860</v>
      </c>
      <c r="L22" s="246">
        <v>0</v>
      </c>
      <c r="M22" s="246">
        <v>0</v>
      </c>
      <c r="N22" s="246">
        <v>893.2</v>
      </c>
      <c r="O22" s="246">
        <v>0</v>
      </c>
      <c r="P22" s="246">
        <v>893.2</v>
      </c>
      <c r="Q22" s="246">
        <v>0</v>
      </c>
      <c r="S22" s="264" t="s">
        <v>319</v>
      </c>
      <c r="T22" s="265" t="str">
        <f t="shared" si="1"/>
        <v>11030106</v>
      </c>
      <c r="U22" s="266" t="s">
        <v>366</v>
      </c>
    </row>
    <row r="23" spans="1:23">
      <c r="A23" s="269" t="s">
        <v>306</v>
      </c>
      <c r="B23" s="236" t="s">
        <v>763</v>
      </c>
      <c r="C23" s="237">
        <v>6714593.1500000004</v>
      </c>
      <c r="D23" s="237">
        <v>0</v>
      </c>
      <c r="E23" s="237">
        <v>306259.3</v>
      </c>
      <c r="F23" s="237">
        <v>200396.35</v>
      </c>
      <c r="G23" s="237">
        <v>6820456.0999999996</v>
      </c>
      <c r="H23" s="237">
        <v>0</v>
      </c>
      <c r="J23" s="244" t="s">
        <v>1415</v>
      </c>
      <c r="K23" s="245" t="s">
        <v>1416</v>
      </c>
      <c r="L23" s="246">
        <v>6797.39</v>
      </c>
      <c r="M23" s="246">
        <v>0</v>
      </c>
      <c r="N23" s="246">
        <v>1356.72</v>
      </c>
      <c r="O23" s="246">
        <v>18.440000000000001</v>
      </c>
      <c r="P23" s="246">
        <v>8135.67</v>
      </c>
      <c r="Q23" s="246">
        <v>0</v>
      </c>
      <c r="S23" s="176" t="s">
        <v>315</v>
      </c>
      <c r="T23" s="177" t="str">
        <f t="shared" si="1"/>
        <v>11030106</v>
      </c>
      <c r="U23" s="216" t="s">
        <v>365</v>
      </c>
      <c r="V23" s="243" t="s">
        <v>2166</v>
      </c>
    </row>
    <row r="24" spans="1:23">
      <c r="A24" s="269" t="s">
        <v>764</v>
      </c>
      <c r="B24" s="236" t="s">
        <v>765</v>
      </c>
      <c r="C24" s="237">
        <v>8</v>
      </c>
      <c r="D24" s="237">
        <v>0</v>
      </c>
      <c r="E24" s="237">
        <v>0</v>
      </c>
      <c r="F24" s="237">
        <v>0</v>
      </c>
      <c r="G24" s="237">
        <v>8</v>
      </c>
      <c r="H24" s="237">
        <v>0</v>
      </c>
      <c r="J24" s="244" t="s">
        <v>1417</v>
      </c>
      <c r="K24" s="245" t="s">
        <v>1418</v>
      </c>
      <c r="L24" s="246">
        <v>-0.13</v>
      </c>
      <c r="M24" s="246">
        <v>0</v>
      </c>
      <c r="N24" s="246">
        <v>0</v>
      </c>
      <c r="O24" s="246">
        <v>0</v>
      </c>
      <c r="P24" s="246">
        <v>-0.13</v>
      </c>
      <c r="Q24" s="246">
        <v>0</v>
      </c>
      <c r="S24" s="176" t="s">
        <v>313</v>
      </c>
      <c r="T24" s="177" t="str">
        <f t="shared" si="1"/>
        <v>11030132</v>
      </c>
      <c r="U24" s="216" t="s">
        <v>373</v>
      </c>
      <c r="V24" s="243" t="s">
        <v>2166</v>
      </c>
    </row>
    <row r="25" spans="1:23">
      <c r="A25" s="269" t="s">
        <v>208</v>
      </c>
      <c r="B25" s="236" t="s">
        <v>210</v>
      </c>
      <c r="C25" s="237">
        <v>672252.02</v>
      </c>
      <c r="D25" s="237">
        <v>0</v>
      </c>
      <c r="E25" s="237">
        <v>0</v>
      </c>
      <c r="F25" s="237">
        <v>0</v>
      </c>
      <c r="G25" s="237">
        <v>672252.02</v>
      </c>
      <c r="H25" s="237">
        <v>0</v>
      </c>
      <c r="J25" s="244" t="s">
        <v>1419</v>
      </c>
      <c r="K25" s="245" t="s">
        <v>1420</v>
      </c>
      <c r="L25" s="246">
        <v>0.13</v>
      </c>
      <c r="M25" s="246">
        <v>0</v>
      </c>
      <c r="N25" s="246">
        <v>0</v>
      </c>
      <c r="O25" s="246">
        <v>0</v>
      </c>
      <c r="P25" s="246">
        <v>0.13</v>
      </c>
      <c r="Q25" s="246">
        <v>0</v>
      </c>
      <c r="S25" s="176" t="s">
        <v>297</v>
      </c>
      <c r="T25" s="177" t="str">
        <f t="shared" si="1"/>
        <v>11030132</v>
      </c>
      <c r="U25" s="216" t="s">
        <v>367</v>
      </c>
      <c r="V25" s="243" t="s">
        <v>2166</v>
      </c>
    </row>
    <row r="26" spans="1:23">
      <c r="A26" s="235" t="s">
        <v>766</v>
      </c>
      <c r="B26" s="236" t="s">
        <v>767</v>
      </c>
      <c r="C26" s="237">
        <v>4081.55</v>
      </c>
      <c r="D26" s="237">
        <v>0</v>
      </c>
      <c r="E26" s="237">
        <v>4452.6099999999997</v>
      </c>
      <c r="F26" s="237">
        <v>8534.16</v>
      </c>
      <c r="G26" s="237">
        <v>0</v>
      </c>
      <c r="H26" s="237">
        <v>0</v>
      </c>
      <c r="J26" s="244" t="s">
        <v>1421</v>
      </c>
      <c r="K26" s="245" t="s">
        <v>1422</v>
      </c>
      <c r="L26" s="246">
        <v>14018.68</v>
      </c>
      <c r="M26" s="246">
        <v>0</v>
      </c>
      <c r="N26" s="246">
        <v>0</v>
      </c>
      <c r="O26" s="246">
        <v>5013.93</v>
      </c>
      <c r="P26" s="246">
        <v>9004.75</v>
      </c>
      <c r="Q26" s="246">
        <v>0</v>
      </c>
      <c r="S26" s="176" t="s">
        <v>298</v>
      </c>
      <c r="T26" s="177" t="str">
        <f t="shared" si="1"/>
        <v>11030132</v>
      </c>
      <c r="U26" s="216" t="s">
        <v>367</v>
      </c>
      <c r="V26" s="243" t="s">
        <v>2166</v>
      </c>
    </row>
    <row r="27" spans="1:23">
      <c r="A27" s="235" t="s">
        <v>768</v>
      </c>
      <c r="B27" s="236" t="s">
        <v>769</v>
      </c>
      <c r="C27" s="237">
        <v>4321.72</v>
      </c>
      <c r="D27" s="237">
        <v>0</v>
      </c>
      <c r="E27" s="237">
        <v>6441.16</v>
      </c>
      <c r="F27" s="237">
        <v>9014.3700000000008</v>
      </c>
      <c r="G27" s="237">
        <v>1748.51</v>
      </c>
      <c r="H27" s="237">
        <v>0</v>
      </c>
      <c r="J27" s="244" t="s">
        <v>1423</v>
      </c>
      <c r="K27" s="245" t="s">
        <v>908</v>
      </c>
      <c r="L27" s="246">
        <v>31430.89</v>
      </c>
      <c r="M27" s="246">
        <v>0</v>
      </c>
      <c r="N27" s="246">
        <v>0</v>
      </c>
      <c r="O27" s="246">
        <v>6538.71</v>
      </c>
      <c r="P27" s="246">
        <v>24892.18</v>
      </c>
      <c r="Q27" s="246">
        <v>0</v>
      </c>
      <c r="S27" s="176" t="s">
        <v>324</v>
      </c>
      <c r="T27" s="177" t="str">
        <f t="shared" si="1"/>
        <v>11030121</v>
      </c>
      <c r="U27" s="216" t="s">
        <v>368</v>
      </c>
      <c r="V27" s="243" t="s">
        <v>2166</v>
      </c>
    </row>
    <row r="28" spans="1:23">
      <c r="A28" s="235" t="s">
        <v>770</v>
      </c>
      <c r="B28" s="236" t="s">
        <v>771</v>
      </c>
      <c r="C28" s="237">
        <v>7147.36</v>
      </c>
      <c r="D28" s="237">
        <v>0</v>
      </c>
      <c r="E28" s="237">
        <v>35100.870000000003</v>
      </c>
      <c r="F28" s="237">
        <v>33213.81</v>
      </c>
      <c r="G28" s="237">
        <v>9034.42</v>
      </c>
      <c r="H28" s="237">
        <v>0</v>
      </c>
      <c r="J28" s="244" t="s">
        <v>1424</v>
      </c>
      <c r="K28" s="245" t="s">
        <v>926</v>
      </c>
      <c r="L28" s="246">
        <v>65848.429999999993</v>
      </c>
      <c r="M28" s="246">
        <v>0</v>
      </c>
      <c r="N28" s="246">
        <v>0</v>
      </c>
      <c r="O28" s="246">
        <v>178.61</v>
      </c>
      <c r="P28" s="246">
        <v>65669.820000000007</v>
      </c>
      <c r="Q28" s="246">
        <v>0</v>
      </c>
      <c r="S28" s="176" t="s">
        <v>299</v>
      </c>
      <c r="T28" s="177" t="str">
        <f t="shared" si="1"/>
        <v>11030121</v>
      </c>
      <c r="U28" s="216" t="s">
        <v>288</v>
      </c>
      <c r="V28" s="243" t="str">
        <f>+IF(S28=A16,"Igual","Diferente")</f>
        <v>Igual</v>
      </c>
    </row>
    <row r="29" spans="1:23">
      <c r="A29" s="235" t="s">
        <v>772</v>
      </c>
      <c r="B29" s="236" t="s">
        <v>773</v>
      </c>
      <c r="C29" s="237">
        <v>11039.48</v>
      </c>
      <c r="D29" s="237">
        <v>0</v>
      </c>
      <c r="E29" s="237">
        <v>24230.91</v>
      </c>
      <c r="F29" s="237">
        <v>22508.32</v>
      </c>
      <c r="G29" s="237">
        <v>12762.07</v>
      </c>
      <c r="H29" s="237">
        <v>0</v>
      </c>
      <c r="J29" s="244" t="s">
        <v>1425</v>
      </c>
      <c r="K29" s="245" t="s">
        <v>928</v>
      </c>
      <c r="L29" s="246">
        <v>-121.87</v>
      </c>
      <c r="M29" s="246">
        <v>0</v>
      </c>
      <c r="N29" s="246">
        <v>283.08</v>
      </c>
      <c r="O29" s="246">
        <v>96.62</v>
      </c>
      <c r="P29" s="246">
        <v>64.59</v>
      </c>
      <c r="Q29" s="246">
        <v>0</v>
      </c>
      <c r="S29" s="176" t="s">
        <v>294</v>
      </c>
      <c r="T29" s="177" t="str">
        <f t="shared" si="1"/>
        <v>11030135</v>
      </c>
      <c r="U29" s="216" t="s">
        <v>369</v>
      </c>
      <c r="V29" s="243" t="str">
        <f>+IF(S29=A18,"Igual","Diferente")</f>
        <v>Igual</v>
      </c>
    </row>
    <row r="30" spans="1:23">
      <c r="A30" s="235" t="s">
        <v>774</v>
      </c>
      <c r="B30" s="236" t="s">
        <v>775</v>
      </c>
      <c r="C30" s="237">
        <v>-741.58</v>
      </c>
      <c r="D30" s="237">
        <v>0</v>
      </c>
      <c r="E30" s="237">
        <v>1533.73</v>
      </c>
      <c r="F30" s="237">
        <v>792.15</v>
      </c>
      <c r="G30" s="237">
        <v>0</v>
      </c>
      <c r="H30" s="237">
        <v>0</v>
      </c>
      <c r="J30" s="244" t="s">
        <v>1426</v>
      </c>
      <c r="K30" s="245" t="s">
        <v>930</v>
      </c>
      <c r="L30" s="246">
        <v>903.82</v>
      </c>
      <c r="M30" s="246">
        <v>0</v>
      </c>
      <c r="N30" s="246">
        <v>23642.79</v>
      </c>
      <c r="O30" s="246">
        <v>19850.62</v>
      </c>
      <c r="P30" s="246">
        <v>4695.99</v>
      </c>
      <c r="Q30" s="246">
        <v>0</v>
      </c>
      <c r="S30" s="176" t="s">
        <v>295</v>
      </c>
      <c r="T30" s="177" t="str">
        <f t="shared" si="1"/>
        <v>11030207</v>
      </c>
      <c r="U30" s="216" t="s">
        <v>370</v>
      </c>
      <c r="V30" s="243" t="str">
        <f>+IF(S30=A19,"Igual","Diferente")</f>
        <v>Igual</v>
      </c>
    </row>
    <row r="31" spans="1:23">
      <c r="A31" s="235" t="s">
        <v>776</v>
      </c>
      <c r="B31" s="236" t="s">
        <v>777</v>
      </c>
      <c r="C31" s="237">
        <v>2326.29</v>
      </c>
      <c r="D31" s="237">
        <v>0</v>
      </c>
      <c r="E31" s="237">
        <v>3043.17</v>
      </c>
      <c r="F31" s="237">
        <v>4885.21</v>
      </c>
      <c r="G31" s="237">
        <v>484.25</v>
      </c>
      <c r="H31" s="237">
        <v>0</v>
      </c>
      <c r="J31" s="244" t="s">
        <v>1427</v>
      </c>
      <c r="K31" s="245" t="s">
        <v>932</v>
      </c>
      <c r="L31" s="246">
        <v>0</v>
      </c>
      <c r="M31" s="246">
        <v>30735.63</v>
      </c>
      <c r="N31" s="246">
        <v>83.37</v>
      </c>
      <c r="O31" s="246">
        <v>0</v>
      </c>
      <c r="P31" s="246">
        <v>0</v>
      </c>
      <c r="Q31" s="246">
        <v>30652.26</v>
      </c>
      <c r="S31" s="176" t="s">
        <v>363</v>
      </c>
      <c r="T31" s="177" t="str">
        <f t="shared" si="1"/>
        <v>11030407</v>
      </c>
      <c r="U31" s="216" t="s">
        <v>371</v>
      </c>
      <c r="V31" s="243" t="str">
        <f>+IF(S31=A21,"Igual","Diferente")</f>
        <v>Diferente</v>
      </c>
      <c r="W31" s="243" t="s">
        <v>2166</v>
      </c>
    </row>
    <row r="32" spans="1:23">
      <c r="A32" s="235" t="s">
        <v>778</v>
      </c>
      <c r="B32" s="236" t="s">
        <v>779</v>
      </c>
      <c r="C32" s="237">
        <v>125.56</v>
      </c>
      <c r="D32" s="237">
        <v>0</v>
      </c>
      <c r="E32" s="237">
        <v>276.56</v>
      </c>
      <c r="F32" s="237">
        <v>276.24</v>
      </c>
      <c r="G32" s="237">
        <v>125.88</v>
      </c>
      <c r="H32" s="237">
        <v>0</v>
      </c>
      <c r="J32" s="244" t="s">
        <v>1428</v>
      </c>
      <c r="K32" s="245" t="s">
        <v>1429</v>
      </c>
      <c r="L32" s="246">
        <v>0</v>
      </c>
      <c r="M32" s="246">
        <v>293.54000000000002</v>
      </c>
      <c r="N32" s="246">
        <v>0.79</v>
      </c>
      <c r="O32" s="246">
        <v>0</v>
      </c>
      <c r="P32" s="246">
        <v>0</v>
      </c>
      <c r="Q32" s="246">
        <v>292.75</v>
      </c>
      <c r="S32" s="176" t="s">
        <v>296</v>
      </c>
      <c r="T32" s="177" t="str">
        <f t="shared" si="1"/>
        <v>11030109</v>
      </c>
      <c r="U32" s="216" t="s">
        <v>372</v>
      </c>
      <c r="V32" s="243" t="str">
        <f>+IF(S32=A14,"Igual","Diferente")</f>
        <v>Igual</v>
      </c>
    </row>
    <row r="33" spans="1:23">
      <c r="A33" s="235" t="s">
        <v>780</v>
      </c>
      <c r="B33" s="236" t="s">
        <v>781</v>
      </c>
      <c r="C33" s="237">
        <v>1234.68</v>
      </c>
      <c r="D33" s="237">
        <v>0</v>
      </c>
      <c r="E33" s="237">
        <v>2601.94</v>
      </c>
      <c r="F33" s="237">
        <v>2881.5</v>
      </c>
      <c r="G33" s="237">
        <v>955.12</v>
      </c>
      <c r="H33" s="237">
        <v>0</v>
      </c>
      <c r="J33" s="244" t="s">
        <v>1430</v>
      </c>
      <c r="K33" s="245" t="s">
        <v>955</v>
      </c>
      <c r="L33" s="246">
        <v>0</v>
      </c>
      <c r="M33" s="246">
        <v>91565.02</v>
      </c>
      <c r="N33" s="246">
        <v>151611.46</v>
      </c>
      <c r="O33" s="246">
        <v>61983.72</v>
      </c>
      <c r="P33" s="246">
        <v>0</v>
      </c>
      <c r="Q33" s="246">
        <v>1937.28</v>
      </c>
      <c r="S33" s="176" t="s">
        <v>757</v>
      </c>
      <c r="T33" s="177" t="str">
        <f t="shared" si="1"/>
        <v>11030212</v>
      </c>
      <c r="U33" s="245" t="s">
        <v>758</v>
      </c>
      <c r="V33" s="252" t="str">
        <f>+IF(S33=A20,"Igual","Diferente")</f>
        <v>Igual</v>
      </c>
    </row>
    <row r="34" spans="1:23">
      <c r="A34" s="235" t="s">
        <v>782</v>
      </c>
      <c r="B34" s="236" t="s">
        <v>760</v>
      </c>
      <c r="C34" s="237">
        <v>412.41</v>
      </c>
      <c r="D34" s="237">
        <v>0</v>
      </c>
      <c r="E34" s="237">
        <v>693.53</v>
      </c>
      <c r="F34" s="237">
        <v>962.29</v>
      </c>
      <c r="G34" s="237">
        <v>143.65</v>
      </c>
      <c r="H34" s="237">
        <v>0</v>
      </c>
      <c r="J34" s="244" t="s">
        <v>1431</v>
      </c>
      <c r="K34" s="245" t="s">
        <v>1432</v>
      </c>
      <c r="L34" s="246">
        <v>0</v>
      </c>
      <c r="M34" s="246">
        <v>2704.9</v>
      </c>
      <c r="N34" s="246">
        <v>13503.29</v>
      </c>
      <c r="O34" s="246">
        <v>13495.95</v>
      </c>
      <c r="P34" s="246">
        <v>0</v>
      </c>
      <c r="Q34" s="246">
        <v>2697.56</v>
      </c>
      <c r="S34" s="176" t="s">
        <v>759</v>
      </c>
      <c r="T34" s="177" t="str">
        <f t="shared" si="1"/>
        <v>11030407</v>
      </c>
      <c r="U34" s="245" t="s">
        <v>760</v>
      </c>
      <c r="V34" s="252" t="str">
        <f>+IF(S34=A21,"Igual","Diferente")</f>
        <v>Igual</v>
      </c>
    </row>
    <row r="35" spans="1:23">
      <c r="A35" s="235" t="s">
        <v>783</v>
      </c>
      <c r="B35" s="236" t="s">
        <v>784</v>
      </c>
      <c r="C35" s="237">
        <v>10970158.76</v>
      </c>
      <c r="D35" s="237">
        <v>0</v>
      </c>
      <c r="E35" s="237">
        <v>0</v>
      </c>
      <c r="F35" s="237">
        <v>287263.56</v>
      </c>
      <c r="G35" s="237">
        <v>10682895.199999999</v>
      </c>
      <c r="H35" s="237">
        <v>0</v>
      </c>
      <c r="J35" s="244" t="s">
        <v>1433</v>
      </c>
      <c r="K35" s="245" t="s">
        <v>979</v>
      </c>
      <c r="L35" s="246">
        <v>0</v>
      </c>
      <c r="M35" s="246">
        <v>0</v>
      </c>
      <c r="N35" s="246">
        <v>28156.39</v>
      </c>
      <c r="O35" s="246">
        <v>36834.21</v>
      </c>
      <c r="P35" s="246">
        <v>0</v>
      </c>
      <c r="Q35" s="246">
        <v>8677.82</v>
      </c>
      <c r="S35" s="176" t="s">
        <v>1399</v>
      </c>
      <c r="T35" s="177" t="str">
        <f t="shared" si="1"/>
        <v>11030407</v>
      </c>
      <c r="U35" s="245" t="s">
        <v>1313</v>
      </c>
      <c r="V35" s="252" t="str">
        <f>+IF(S35=J9,"Igual","Diferente")</f>
        <v>Igual</v>
      </c>
    </row>
    <row r="36" spans="1:23">
      <c r="A36" s="235" t="s">
        <v>785</v>
      </c>
      <c r="B36" s="236" t="s">
        <v>786</v>
      </c>
      <c r="C36" s="237">
        <v>4079268.87</v>
      </c>
      <c r="D36" s="237">
        <v>0</v>
      </c>
      <c r="E36" s="237">
        <v>0</v>
      </c>
      <c r="F36" s="237">
        <v>14014.54</v>
      </c>
      <c r="G36" s="237">
        <v>4065254.33</v>
      </c>
      <c r="H36" s="237">
        <v>0</v>
      </c>
      <c r="J36" s="244" t="s">
        <v>1434</v>
      </c>
      <c r="K36" s="245" t="s">
        <v>981</v>
      </c>
      <c r="L36" s="246">
        <v>0</v>
      </c>
      <c r="M36" s="246">
        <v>1235.8900000000001</v>
      </c>
      <c r="N36" s="246">
        <v>0.74</v>
      </c>
      <c r="O36" s="246">
        <v>1135.3800000000001</v>
      </c>
      <c r="P36" s="246">
        <v>0</v>
      </c>
      <c r="Q36" s="246">
        <v>2370.5300000000002</v>
      </c>
      <c r="S36" s="447" t="s">
        <v>308</v>
      </c>
      <c r="T36" s="447"/>
      <c r="U36" s="271"/>
    </row>
    <row r="37" spans="1:23">
      <c r="A37" s="235" t="s">
        <v>787</v>
      </c>
      <c r="B37" s="236" t="s">
        <v>788</v>
      </c>
      <c r="C37" s="237">
        <v>2957812.29</v>
      </c>
      <c r="D37" s="237">
        <v>0</v>
      </c>
      <c r="E37" s="237">
        <v>0</v>
      </c>
      <c r="F37" s="237">
        <v>108764.22</v>
      </c>
      <c r="G37" s="237">
        <v>2849048.07</v>
      </c>
      <c r="H37" s="237">
        <v>0</v>
      </c>
      <c r="J37" s="244" t="s">
        <v>1435</v>
      </c>
      <c r="K37" s="245" t="s">
        <v>983</v>
      </c>
      <c r="L37" s="246">
        <v>0</v>
      </c>
      <c r="M37" s="246">
        <v>3339.9</v>
      </c>
      <c r="N37" s="246">
        <v>6.18</v>
      </c>
      <c r="O37" s="246">
        <v>1292.33</v>
      </c>
      <c r="P37" s="246">
        <v>0</v>
      </c>
      <c r="Q37" s="246">
        <v>4626.05</v>
      </c>
      <c r="S37" s="176" t="s">
        <v>208</v>
      </c>
      <c r="T37" s="177" t="str">
        <f>REPLACE(MID(S37,1,8),3,1,0)</f>
        <v>11070932</v>
      </c>
      <c r="U37" s="216" t="s">
        <v>210</v>
      </c>
      <c r="V37" s="243" t="str">
        <f>+IF(S37=A25,"Igual","Diferente")</f>
        <v>Igual</v>
      </c>
    </row>
    <row r="38" spans="1:23">
      <c r="A38" s="235" t="s">
        <v>789</v>
      </c>
      <c r="B38" s="236" t="s">
        <v>790</v>
      </c>
      <c r="C38" s="237">
        <v>104156311.73999999</v>
      </c>
      <c r="D38" s="237">
        <v>0</v>
      </c>
      <c r="E38" s="237">
        <v>8965806.1500000004</v>
      </c>
      <c r="F38" s="237">
        <v>625766.63</v>
      </c>
      <c r="G38" s="237">
        <v>112496351.26000001</v>
      </c>
      <c r="H38" s="237">
        <v>0</v>
      </c>
      <c r="J38" s="244" t="s">
        <v>1436</v>
      </c>
      <c r="K38" s="245" t="s">
        <v>985</v>
      </c>
      <c r="L38" s="246">
        <v>0</v>
      </c>
      <c r="M38" s="246">
        <v>5089.75</v>
      </c>
      <c r="N38" s="246">
        <v>13.81</v>
      </c>
      <c r="O38" s="246">
        <v>1388.26</v>
      </c>
      <c r="P38" s="246">
        <v>0</v>
      </c>
      <c r="Q38" s="246">
        <v>6464.2</v>
      </c>
      <c r="S38" s="176" t="s">
        <v>209</v>
      </c>
      <c r="T38" s="177" t="str">
        <f>REPLACE(MID(S38,1,8),3,1,0)</f>
        <v>11070932</v>
      </c>
      <c r="U38" s="216" t="s">
        <v>210</v>
      </c>
      <c r="V38" s="243" t="str">
        <f>+IF(S38=A25,"Igual","Diferente")</f>
        <v>Diferente</v>
      </c>
      <c r="W38" s="243" t="s">
        <v>2166</v>
      </c>
    </row>
    <row r="39" spans="1:23">
      <c r="A39" s="235" t="s">
        <v>791</v>
      </c>
      <c r="B39" s="236" t="s">
        <v>792</v>
      </c>
      <c r="C39" s="237">
        <v>129492.83</v>
      </c>
      <c r="D39" s="237">
        <v>0</v>
      </c>
      <c r="E39" s="237">
        <v>0</v>
      </c>
      <c r="F39" s="237">
        <v>1442.1</v>
      </c>
      <c r="G39" s="237">
        <v>128050.73</v>
      </c>
      <c r="H39" s="237">
        <v>0</v>
      </c>
      <c r="J39" s="244" t="s">
        <v>1437</v>
      </c>
      <c r="K39" s="245" t="s">
        <v>1025</v>
      </c>
      <c r="L39" s="246">
        <v>0</v>
      </c>
      <c r="M39" s="246">
        <v>1373.85</v>
      </c>
      <c r="N39" s="246">
        <v>1405.25</v>
      </c>
      <c r="O39" s="246">
        <v>2626.19</v>
      </c>
      <c r="P39" s="246">
        <v>0</v>
      </c>
      <c r="Q39" s="246">
        <v>2594.79</v>
      </c>
      <c r="S39" s="176" t="s">
        <v>306</v>
      </c>
      <c r="T39" s="177" t="str">
        <f>REPLACE(MID(S39,1,8),3,1,0)</f>
        <v>11070209</v>
      </c>
      <c r="U39" s="216" t="s">
        <v>307</v>
      </c>
      <c r="V39" s="243" t="str">
        <f>+IF(S39=A23,"Igual","Diferente")</f>
        <v>Igual</v>
      </c>
    </row>
    <row r="40" spans="1:23">
      <c r="A40" s="235" t="s">
        <v>793</v>
      </c>
      <c r="B40" s="236" t="s">
        <v>794</v>
      </c>
      <c r="C40" s="237">
        <v>99289.3</v>
      </c>
      <c r="D40" s="237">
        <v>0</v>
      </c>
      <c r="E40" s="237">
        <v>0</v>
      </c>
      <c r="F40" s="237">
        <v>2594.9499999999998</v>
      </c>
      <c r="G40" s="237">
        <v>96694.35</v>
      </c>
      <c r="H40" s="237">
        <v>0</v>
      </c>
      <c r="J40" s="244" t="s">
        <v>1438</v>
      </c>
      <c r="K40" s="245" t="s">
        <v>1439</v>
      </c>
      <c r="L40" s="246">
        <v>0</v>
      </c>
      <c r="M40" s="246">
        <v>1885.82</v>
      </c>
      <c r="N40" s="246">
        <v>5.12</v>
      </c>
      <c r="O40" s="246">
        <v>0</v>
      </c>
      <c r="P40" s="246">
        <v>0</v>
      </c>
      <c r="Q40" s="246">
        <v>1880.7</v>
      </c>
      <c r="S40" s="176" t="s">
        <v>764</v>
      </c>
      <c r="T40" s="177" t="str">
        <f>REPLACE(MID(S40,1,8),3,1,0)</f>
        <v>11070902</v>
      </c>
      <c r="U40" s="245" t="s">
        <v>765</v>
      </c>
      <c r="V40" s="252" t="str">
        <f>+IF(S40=A24,"Igual","Diferente")</f>
        <v>Igual</v>
      </c>
    </row>
    <row r="41" spans="1:23">
      <c r="A41" s="235" t="s">
        <v>795</v>
      </c>
      <c r="B41" s="236" t="s">
        <v>796</v>
      </c>
      <c r="C41" s="237">
        <v>3712246.4</v>
      </c>
      <c r="D41" s="237">
        <v>0</v>
      </c>
      <c r="E41" s="237">
        <v>0</v>
      </c>
      <c r="F41" s="237">
        <v>39637.83</v>
      </c>
      <c r="G41" s="237">
        <v>3672608.57</v>
      </c>
      <c r="H41" s="237">
        <v>0</v>
      </c>
      <c r="J41" s="244"/>
      <c r="K41" s="245"/>
      <c r="L41" s="250">
        <v>3237703.83</v>
      </c>
      <c r="M41" s="250">
        <v>212190.25000000003</v>
      </c>
      <c r="N41" s="250">
        <v>717486.38000000012</v>
      </c>
      <c r="O41" s="250">
        <v>731397.74999999965</v>
      </c>
      <c r="P41" s="250">
        <v>3146147.5900000003</v>
      </c>
      <c r="Q41" s="250">
        <v>134545.38</v>
      </c>
    </row>
    <row r="42" spans="1:23">
      <c r="A42" s="235" t="s">
        <v>797</v>
      </c>
      <c r="B42" s="236" t="s">
        <v>798</v>
      </c>
      <c r="C42" s="237">
        <v>3500000</v>
      </c>
      <c r="D42" s="237">
        <v>0</v>
      </c>
      <c r="E42" s="237">
        <v>0</v>
      </c>
      <c r="F42" s="237">
        <v>0</v>
      </c>
      <c r="G42" s="237">
        <v>3500000</v>
      </c>
      <c r="H42" s="237">
        <v>0</v>
      </c>
      <c r="J42" s="244" t="s">
        <v>1440</v>
      </c>
      <c r="K42" s="245" t="s">
        <v>1358</v>
      </c>
      <c r="L42" s="246">
        <v>1166.01</v>
      </c>
      <c r="M42" s="246">
        <v>0</v>
      </c>
      <c r="N42" s="246">
        <v>1776.93</v>
      </c>
      <c r="O42" s="246">
        <v>3.16</v>
      </c>
      <c r="P42" s="246">
        <v>2939.78</v>
      </c>
      <c r="Q42" s="246">
        <v>0</v>
      </c>
    </row>
    <row r="43" spans="1:23">
      <c r="A43" s="235" t="s">
        <v>799</v>
      </c>
      <c r="B43" s="236" t="s">
        <v>800</v>
      </c>
      <c r="C43" s="237">
        <v>3816798.2</v>
      </c>
      <c r="D43" s="237">
        <v>0</v>
      </c>
      <c r="E43" s="237">
        <v>600239.37</v>
      </c>
      <c r="F43" s="237">
        <v>519562.1</v>
      </c>
      <c r="G43" s="237">
        <v>3897475.47</v>
      </c>
      <c r="H43" s="237">
        <v>0</v>
      </c>
      <c r="J43" s="244" t="s">
        <v>1441</v>
      </c>
      <c r="K43" s="245" t="s">
        <v>1374</v>
      </c>
      <c r="L43" s="246">
        <v>0</v>
      </c>
      <c r="M43" s="246">
        <v>1166.01</v>
      </c>
      <c r="N43" s="246">
        <v>3.16</v>
      </c>
      <c r="O43" s="246">
        <v>1776.93</v>
      </c>
      <c r="P43" s="246">
        <v>0</v>
      </c>
      <c r="Q43" s="246">
        <v>2939.78</v>
      </c>
    </row>
    <row r="44" spans="1:23">
      <c r="A44" s="235" t="s">
        <v>801</v>
      </c>
      <c r="B44" s="236" t="s">
        <v>802</v>
      </c>
      <c r="C44" s="237">
        <v>2859989</v>
      </c>
      <c r="D44" s="237">
        <v>0</v>
      </c>
      <c r="E44" s="237">
        <v>0</v>
      </c>
      <c r="F44" s="237">
        <v>0</v>
      </c>
      <c r="G44" s="237">
        <v>2859989</v>
      </c>
      <c r="H44" s="237">
        <v>0</v>
      </c>
      <c r="J44" s="244" t="s">
        <v>1442</v>
      </c>
      <c r="K44" s="245" t="s">
        <v>1376</v>
      </c>
      <c r="L44" s="246">
        <v>5219041.9000000004</v>
      </c>
      <c r="M44" s="246">
        <v>0</v>
      </c>
      <c r="N44" s="246">
        <v>0</v>
      </c>
      <c r="O44" s="246">
        <v>96298.23</v>
      </c>
      <c r="P44" s="246">
        <v>5122743.67</v>
      </c>
      <c r="Q44" s="246">
        <v>0</v>
      </c>
    </row>
    <row r="45" spans="1:23">
      <c r="A45" s="235" t="s">
        <v>803</v>
      </c>
      <c r="B45" s="236" t="s">
        <v>804</v>
      </c>
      <c r="C45" s="237">
        <v>62426.3</v>
      </c>
      <c r="D45" s="237">
        <v>0</v>
      </c>
      <c r="E45" s="237">
        <v>0</v>
      </c>
      <c r="F45" s="237">
        <v>290.33999999999997</v>
      </c>
      <c r="G45" s="237">
        <v>62135.96</v>
      </c>
      <c r="H45" s="237">
        <v>0</v>
      </c>
      <c r="J45" s="244" t="s">
        <v>1443</v>
      </c>
      <c r="K45" s="245" t="s">
        <v>1378</v>
      </c>
      <c r="L45" s="246">
        <v>0</v>
      </c>
      <c r="M45" s="246">
        <v>5218356.7</v>
      </c>
      <c r="N45" s="246">
        <v>96217.88</v>
      </c>
      <c r="O45" s="246">
        <v>0</v>
      </c>
      <c r="P45" s="246">
        <v>0</v>
      </c>
      <c r="Q45" s="246">
        <v>5122138.82</v>
      </c>
    </row>
    <row r="46" spans="1:23">
      <c r="A46" s="235" t="s">
        <v>805</v>
      </c>
      <c r="B46" s="236" t="s">
        <v>806</v>
      </c>
      <c r="C46" s="237">
        <v>335097.87</v>
      </c>
      <c r="D46" s="237">
        <v>0</v>
      </c>
      <c r="E46" s="237">
        <v>123528.27</v>
      </c>
      <c r="F46" s="237">
        <v>0</v>
      </c>
      <c r="G46" s="237">
        <v>458626.14</v>
      </c>
      <c r="H46" s="237">
        <v>0</v>
      </c>
      <c r="J46" s="244" t="s">
        <v>1444</v>
      </c>
      <c r="K46" s="245" t="s">
        <v>1382</v>
      </c>
      <c r="L46" s="246">
        <v>0</v>
      </c>
      <c r="M46" s="246">
        <v>685.2</v>
      </c>
      <c r="N46" s="246">
        <v>80.349999999999994</v>
      </c>
      <c r="O46" s="246">
        <v>0</v>
      </c>
      <c r="P46" s="246">
        <v>0</v>
      </c>
      <c r="Q46" s="246">
        <v>604.85</v>
      </c>
    </row>
    <row r="47" spans="1:23">
      <c r="A47" s="235" t="s">
        <v>807</v>
      </c>
      <c r="B47" s="236" t="s">
        <v>808</v>
      </c>
      <c r="C47" s="237">
        <v>0</v>
      </c>
      <c r="D47" s="237">
        <v>0</v>
      </c>
      <c r="E47" s="237">
        <v>1882.09</v>
      </c>
      <c r="F47" s="237">
        <v>631.53</v>
      </c>
      <c r="G47" s="237">
        <v>1250.56</v>
      </c>
      <c r="H47" s="237">
        <v>0</v>
      </c>
      <c r="J47" s="244"/>
      <c r="K47" s="245"/>
      <c r="L47" s="250">
        <v>5220207.91</v>
      </c>
      <c r="M47" s="250">
        <v>5220207.91</v>
      </c>
      <c r="N47" s="250">
        <v>98078.32</v>
      </c>
      <c r="O47" s="250">
        <v>98078.319999999992</v>
      </c>
      <c r="P47" s="250">
        <v>5125683.45</v>
      </c>
      <c r="Q47" s="250">
        <v>5125683.45</v>
      </c>
    </row>
    <row r="48" spans="1:23">
      <c r="A48" s="235" t="s">
        <v>809</v>
      </c>
      <c r="B48" s="236" t="s">
        <v>810</v>
      </c>
      <c r="C48" s="237">
        <v>12604.66</v>
      </c>
      <c r="D48" s="237">
        <v>0</v>
      </c>
      <c r="E48" s="237">
        <v>34391.68</v>
      </c>
      <c r="F48" s="237">
        <v>221.39</v>
      </c>
      <c r="G48" s="237">
        <v>46774.95</v>
      </c>
      <c r="H48" s="237">
        <v>0</v>
      </c>
    </row>
    <row r="49" spans="1:8">
      <c r="A49" s="235" t="s">
        <v>811</v>
      </c>
      <c r="B49" s="236" t="s">
        <v>812</v>
      </c>
      <c r="C49" s="237">
        <v>937763.8</v>
      </c>
      <c r="D49" s="237">
        <v>0</v>
      </c>
      <c r="E49" s="237">
        <v>0</v>
      </c>
      <c r="F49" s="237">
        <v>162765.37</v>
      </c>
      <c r="G49" s="237">
        <v>774998.43</v>
      </c>
      <c r="H49" s="237">
        <v>0</v>
      </c>
    </row>
    <row r="50" spans="1:8">
      <c r="A50" s="235" t="s">
        <v>813</v>
      </c>
      <c r="B50" s="236" t="s">
        <v>814</v>
      </c>
      <c r="C50" s="237">
        <v>977.62</v>
      </c>
      <c r="D50" s="237">
        <v>0</v>
      </c>
      <c r="E50" s="237">
        <v>1192.17</v>
      </c>
      <c r="F50" s="237">
        <v>1277.5999999999999</v>
      </c>
      <c r="G50" s="237">
        <v>892.19</v>
      </c>
      <c r="H50" s="237">
        <v>0</v>
      </c>
    </row>
    <row r="51" spans="1:8">
      <c r="A51" s="235" t="s">
        <v>815</v>
      </c>
      <c r="B51" s="236" t="s">
        <v>816</v>
      </c>
      <c r="C51" s="237">
        <v>823192.38</v>
      </c>
      <c r="D51" s="237">
        <v>0</v>
      </c>
      <c r="E51" s="237">
        <v>0</v>
      </c>
      <c r="F51" s="237">
        <v>0</v>
      </c>
      <c r="G51" s="237">
        <v>823192.38</v>
      </c>
      <c r="H51" s="237">
        <v>0</v>
      </c>
    </row>
    <row r="52" spans="1:8">
      <c r="A52" s="235" t="s">
        <v>817</v>
      </c>
      <c r="B52" s="236" t="s">
        <v>818</v>
      </c>
      <c r="C52" s="237">
        <v>91608.63</v>
      </c>
      <c r="D52" s="237">
        <v>0</v>
      </c>
      <c r="E52" s="237">
        <v>0</v>
      </c>
      <c r="F52" s="237">
        <v>0</v>
      </c>
      <c r="G52" s="237">
        <v>91608.63</v>
      </c>
      <c r="H52" s="237">
        <v>0</v>
      </c>
    </row>
    <row r="53" spans="1:8">
      <c r="A53" s="235" t="s">
        <v>819</v>
      </c>
      <c r="B53" s="236" t="s">
        <v>820</v>
      </c>
      <c r="C53" s="237">
        <v>457452.44</v>
      </c>
      <c r="D53" s="237">
        <v>0</v>
      </c>
      <c r="E53" s="237">
        <v>455076.52</v>
      </c>
      <c r="F53" s="237">
        <v>444804.05</v>
      </c>
      <c r="G53" s="237">
        <v>467724.91</v>
      </c>
      <c r="H53" s="237">
        <v>0</v>
      </c>
    </row>
    <row r="54" spans="1:8">
      <c r="A54" s="235" t="s">
        <v>821</v>
      </c>
      <c r="B54" s="236" t="s">
        <v>822</v>
      </c>
      <c r="C54" s="237">
        <v>224527.58</v>
      </c>
      <c r="D54" s="237">
        <v>0</v>
      </c>
      <c r="E54" s="237">
        <v>29366.73</v>
      </c>
      <c r="F54" s="237">
        <v>0</v>
      </c>
      <c r="G54" s="237">
        <v>253894.31</v>
      </c>
      <c r="H54" s="237">
        <v>0</v>
      </c>
    </row>
    <row r="55" spans="1:8">
      <c r="A55" s="235" t="s">
        <v>823</v>
      </c>
      <c r="B55" s="236" t="s">
        <v>824</v>
      </c>
      <c r="C55" s="237">
        <v>154783.99</v>
      </c>
      <c r="D55" s="237">
        <v>0</v>
      </c>
      <c r="E55" s="237">
        <v>19077.39</v>
      </c>
      <c r="F55" s="237">
        <v>0</v>
      </c>
      <c r="G55" s="237">
        <v>173861.38</v>
      </c>
      <c r="H55" s="237">
        <v>0</v>
      </c>
    </row>
    <row r="56" spans="1:8">
      <c r="A56" s="235" t="s">
        <v>825</v>
      </c>
      <c r="B56" s="236" t="s">
        <v>826</v>
      </c>
      <c r="C56" s="237">
        <v>98428.93</v>
      </c>
      <c r="D56" s="237">
        <v>0</v>
      </c>
      <c r="E56" s="237">
        <v>16727.29</v>
      </c>
      <c r="F56" s="237">
        <v>0</v>
      </c>
      <c r="G56" s="237">
        <v>115156.22</v>
      </c>
      <c r="H56" s="237">
        <v>0</v>
      </c>
    </row>
    <row r="57" spans="1:8">
      <c r="A57" s="235" t="s">
        <v>827</v>
      </c>
      <c r="B57" s="236" t="s">
        <v>828</v>
      </c>
      <c r="C57" s="237">
        <v>0</v>
      </c>
      <c r="D57" s="237">
        <v>2309270.44</v>
      </c>
      <c r="E57" s="237">
        <v>7793.83</v>
      </c>
      <c r="F57" s="237">
        <v>92892.2</v>
      </c>
      <c r="G57" s="237">
        <v>0</v>
      </c>
      <c r="H57" s="237">
        <v>2394368.81</v>
      </c>
    </row>
    <row r="58" spans="1:8">
      <c r="A58" s="235" t="s">
        <v>829</v>
      </c>
      <c r="B58" s="236" t="s">
        <v>830</v>
      </c>
      <c r="C58" s="237">
        <v>0</v>
      </c>
      <c r="D58" s="237">
        <v>773284.34</v>
      </c>
      <c r="E58" s="237">
        <v>0</v>
      </c>
      <c r="F58" s="237">
        <v>51780.2</v>
      </c>
      <c r="G58" s="237">
        <v>0</v>
      </c>
      <c r="H58" s="237">
        <v>825064.54</v>
      </c>
    </row>
    <row r="59" spans="1:8">
      <c r="A59" s="235" t="s">
        <v>831</v>
      </c>
      <c r="B59" s="236" t="s">
        <v>832</v>
      </c>
      <c r="C59" s="237">
        <v>0</v>
      </c>
      <c r="D59" s="237">
        <v>65176.639999999999</v>
      </c>
      <c r="E59" s="237">
        <v>736.89</v>
      </c>
      <c r="F59" s="237">
        <v>0</v>
      </c>
      <c r="G59" s="237">
        <v>0</v>
      </c>
      <c r="H59" s="237">
        <v>64439.75</v>
      </c>
    </row>
    <row r="60" spans="1:8">
      <c r="A60" s="235" t="s">
        <v>833</v>
      </c>
      <c r="B60" s="236" t="s">
        <v>834</v>
      </c>
      <c r="C60" s="237">
        <v>0</v>
      </c>
      <c r="D60" s="237">
        <v>55738.2</v>
      </c>
      <c r="E60" s="237">
        <v>0</v>
      </c>
      <c r="F60" s="237">
        <v>3146.78</v>
      </c>
      <c r="G60" s="237">
        <v>0</v>
      </c>
      <c r="H60" s="237">
        <v>58884.98</v>
      </c>
    </row>
    <row r="61" spans="1:8">
      <c r="A61" s="235" t="s">
        <v>835</v>
      </c>
      <c r="B61" s="236" t="s">
        <v>836</v>
      </c>
      <c r="C61" s="237">
        <v>0</v>
      </c>
      <c r="D61" s="237">
        <v>12439.61</v>
      </c>
      <c r="E61" s="237">
        <v>0</v>
      </c>
      <c r="F61" s="237">
        <v>0</v>
      </c>
      <c r="G61" s="237">
        <v>0</v>
      </c>
      <c r="H61" s="237">
        <v>12439.61</v>
      </c>
    </row>
    <row r="62" spans="1:8">
      <c r="A62" s="235" t="s">
        <v>837</v>
      </c>
      <c r="B62" s="236" t="s">
        <v>838</v>
      </c>
      <c r="C62" s="237">
        <v>0</v>
      </c>
      <c r="D62" s="237">
        <v>24500</v>
      </c>
      <c r="E62" s="237">
        <v>0</v>
      </c>
      <c r="F62" s="237">
        <v>0</v>
      </c>
      <c r="G62" s="237">
        <v>0</v>
      </c>
      <c r="H62" s="237">
        <v>24500</v>
      </c>
    </row>
    <row r="63" spans="1:8">
      <c r="A63" s="235" t="s">
        <v>839</v>
      </c>
      <c r="B63" s="236" t="s">
        <v>840</v>
      </c>
      <c r="C63" s="237">
        <v>0</v>
      </c>
      <c r="D63" s="237">
        <v>38167.980000000003</v>
      </c>
      <c r="E63" s="237">
        <v>0</v>
      </c>
      <c r="F63" s="237">
        <v>806.77</v>
      </c>
      <c r="G63" s="237">
        <v>0</v>
      </c>
      <c r="H63" s="237">
        <v>38974.75</v>
      </c>
    </row>
    <row r="64" spans="1:8">
      <c r="A64" s="235" t="s">
        <v>841</v>
      </c>
      <c r="B64" s="236" t="s">
        <v>842</v>
      </c>
      <c r="C64" s="237">
        <v>0</v>
      </c>
      <c r="D64" s="237">
        <v>28599.89</v>
      </c>
      <c r="E64" s="237">
        <v>0</v>
      </c>
      <c r="F64" s="237">
        <v>0</v>
      </c>
      <c r="G64" s="237">
        <v>0</v>
      </c>
      <c r="H64" s="237">
        <v>28599.89</v>
      </c>
    </row>
    <row r="65" spans="1:8">
      <c r="A65" s="235" t="s">
        <v>843</v>
      </c>
      <c r="B65" s="236" t="s">
        <v>844</v>
      </c>
      <c r="C65" s="237">
        <v>231556.18</v>
      </c>
      <c r="D65" s="237">
        <v>0</v>
      </c>
      <c r="E65" s="237">
        <v>0</v>
      </c>
      <c r="F65" s="237">
        <v>0</v>
      </c>
      <c r="G65" s="237">
        <v>231556.18</v>
      </c>
      <c r="H65" s="237">
        <v>0</v>
      </c>
    </row>
    <row r="66" spans="1:8">
      <c r="A66" s="235" t="s">
        <v>845</v>
      </c>
      <c r="B66" s="236" t="s">
        <v>846</v>
      </c>
      <c r="C66" s="237">
        <v>5573.86</v>
      </c>
      <c r="D66" s="237">
        <v>0</v>
      </c>
      <c r="E66" s="237">
        <v>0</v>
      </c>
      <c r="F66" s="237">
        <v>0</v>
      </c>
      <c r="G66" s="237">
        <v>5573.86</v>
      </c>
      <c r="H66" s="237">
        <v>0</v>
      </c>
    </row>
    <row r="67" spans="1:8">
      <c r="A67" s="235" t="s">
        <v>847</v>
      </c>
      <c r="B67" s="236" t="s">
        <v>848</v>
      </c>
      <c r="C67" s="237">
        <v>379402.02</v>
      </c>
      <c r="D67" s="237">
        <v>0</v>
      </c>
      <c r="E67" s="237">
        <v>45680.639999999999</v>
      </c>
      <c r="F67" s="237">
        <v>154715.38</v>
      </c>
      <c r="G67" s="237">
        <v>270367.28000000003</v>
      </c>
      <c r="H67" s="237">
        <v>0</v>
      </c>
    </row>
    <row r="68" spans="1:8">
      <c r="A68" s="235" t="s">
        <v>849</v>
      </c>
      <c r="B68" s="236" t="s">
        <v>850</v>
      </c>
      <c r="C68" s="237">
        <v>184813.84</v>
      </c>
      <c r="D68" s="237">
        <v>0</v>
      </c>
      <c r="E68" s="237">
        <v>51213.65</v>
      </c>
      <c r="F68" s="237">
        <v>8737.67</v>
      </c>
      <c r="G68" s="237">
        <v>227289.82</v>
      </c>
      <c r="H68" s="237">
        <v>0</v>
      </c>
    </row>
    <row r="69" spans="1:8">
      <c r="A69" s="235" t="s">
        <v>851</v>
      </c>
      <c r="B69" s="236" t="s">
        <v>852</v>
      </c>
      <c r="C69" s="237">
        <v>44455.47</v>
      </c>
      <c r="D69" s="237">
        <v>0</v>
      </c>
      <c r="E69" s="237">
        <v>0</v>
      </c>
      <c r="F69" s="237">
        <v>0</v>
      </c>
      <c r="G69" s="237">
        <v>44455.47</v>
      </c>
      <c r="H69" s="237">
        <v>0</v>
      </c>
    </row>
    <row r="70" spans="1:8">
      <c r="A70" s="235" t="s">
        <v>853</v>
      </c>
      <c r="B70" s="236" t="s">
        <v>854</v>
      </c>
      <c r="C70" s="237">
        <v>157869.6</v>
      </c>
      <c r="D70" s="237">
        <v>0</v>
      </c>
      <c r="E70" s="237">
        <v>8721.42</v>
      </c>
      <c r="F70" s="237">
        <v>9346.74</v>
      </c>
      <c r="G70" s="237">
        <v>157244.28</v>
      </c>
      <c r="H70" s="237">
        <v>0</v>
      </c>
    </row>
    <row r="71" spans="1:8">
      <c r="A71" s="235" t="s">
        <v>855</v>
      </c>
      <c r="B71" s="236" t="s">
        <v>856</v>
      </c>
      <c r="C71" s="237">
        <v>4356597.12</v>
      </c>
      <c r="D71" s="237">
        <v>0</v>
      </c>
      <c r="E71" s="237">
        <v>5.37</v>
      </c>
      <c r="F71" s="237">
        <v>451.12</v>
      </c>
      <c r="G71" s="237">
        <v>4356151.37</v>
      </c>
      <c r="H71" s="237">
        <v>0</v>
      </c>
    </row>
    <row r="72" spans="1:8">
      <c r="A72" s="235" t="s">
        <v>857</v>
      </c>
      <c r="B72" s="236" t="s">
        <v>858</v>
      </c>
      <c r="C72" s="237">
        <v>8994.2099999999991</v>
      </c>
      <c r="D72" s="237">
        <v>0</v>
      </c>
      <c r="E72" s="237">
        <v>4443.75</v>
      </c>
      <c r="F72" s="237">
        <v>4217.87</v>
      </c>
      <c r="G72" s="237">
        <v>9220.09</v>
      </c>
      <c r="H72" s="237">
        <v>0</v>
      </c>
    </row>
    <row r="73" spans="1:8">
      <c r="A73" s="235" t="s">
        <v>859</v>
      </c>
      <c r="B73" s="236" t="s">
        <v>860</v>
      </c>
      <c r="C73" s="237">
        <v>56051.6</v>
      </c>
      <c r="D73" s="237">
        <v>0</v>
      </c>
      <c r="E73" s="237">
        <v>48020.54</v>
      </c>
      <c r="F73" s="237">
        <v>0</v>
      </c>
      <c r="G73" s="237">
        <v>104072.14</v>
      </c>
      <c r="H73" s="237">
        <v>0</v>
      </c>
    </row>
    <row r="74" spans="1:8">
      <c r="A74" s="235" t="s">
        <v>861</v>
      </c>
      <c r="B74" s="236" t="s">
        <v>862</v>
      </c>
      <c r="C74" s="237">
        <v>37009</v>
      </c>
      <c r="D74" s="237">
        <v>0</v>
      </c>
      <c r="E74" s="237">
        <v>0</v>
      </c>
      <c r="F74" s="237">
        <v>0</v>
      </c>
      <c r="G74" s="237">
        <v>37009</v>
      </c>
      <c r="H74" s="237">
        <v>0</v>
      </c>
    </row>
    <row r="75" spans="1:8">
      <c r="A75" s="235" t="s">
        <v>863</v>
      </c>
      <c r="B75" s="236" t="s">
        <v>864</v>
      </c>
      <c r="C75" s="237">
        <v>792665.59</v>
      </c>
      <c r="D75" s="237">
        <v>0</v>
      </c>
      <c r="E75" s="237">
        <v>334923.45</v>
      </c>
      <c r="F75" s="237">
        <v>488299.66</v>
      </c>
      <c r="G75" s="237">
        <v>639289.38</v>
      </c>
      <c r="H75" s="237">
        <v>0</v>
      </c>
    </row>
    <row r="76" spans="1:8">
      <c r="A76" s="235" t="s">
        <v>865</v>
      </c>
      <c r="B76" s="236" t="s">
        <v>866</v>
      </c>
      <c r="C76" s="237">
        <v>2513.71</v>
      </c>
      <c r="D76" s="237">
        <v>0</v>
      </c>
      <c r="E76" s="237">
        <v>0</v>
      </c>
      <c r="F76" s="237">
        <v>0</v>
      </c>
      <c r="G76" s="237">
        <v>2513.71</v>
      </c>
      <c r="H76" s="237">
        <v>0</v>
      </c>
    </row>
    <row r="77" spans="1:8">
      <c r="A77" s="235" t="s">
        <v>867</v>
      </c>
      <c r="B77" s="236" t="s">
        <v>868</v>
      </c>
      <c r="C77" s="237">
        <v>326652.28999999998</v>
      </c>
      <c r="D77" s="237">
        <v>0</v>
      </c>
      <c r="E77" s="237">
        <v>0</v>
      </c>
      <c r="F77" s="237">
        <v>0</v>
      </c>
      <c r="G77" s="237">
        <v>326652.28999999998</v>
      </c>
      <c r="H77" s="237">
        <v>0</v>
      </c>
    </row>
    <row r="78" spans="1:8">
      <c r="A78" s="235" t="s">
        <v>869</v>
      </c>
      <c r="B78" s="236" t="s">
        <v>870</v>
      </c>
      <c r="C78" s="237">
        <v>0</v>
      </c>
      <c r="D78" s="237">
        <v>93384.61</v>
      </c>
      <c r="E78" s="237">
        <v>0</v>
      </c>
      <c r="F78" s="237">
        <v>6221.95</v>
      </c>
      <c r="G78" s="237">
        <v>0</v>
      </c>
      <c r="H78" s="237">
        <v>99606.56</v>
      </c>
    </row>
    <row r="79" spans="1:8">
      <c r="A79" s="235" t="s">
        <v>871</v>
      </c>
      <c r="B79" s="236" t="s">
        <v>872</v>
      </c>
      <c r="C79" s="237">
        <v>484484.83</v>
      </c>
      <c r="D79" s="237">
        <v>0</v>
      </c>
      <c r="E79" s="237">
        <v>0</v>
      </c>
      <c r="F79" s="237">
        <v>0</v>
      </c>
      <c r="G79" s="237">
        <v>484484.83</v>
      </c>
      <c r="H79" s="237">
        <v>0</v>
      </c>
    </row>
    <row r="80" spans="1:8">
      <c r="A80" s="235" t="s">
        <v>873</v>
      </c>
      <c r="B80" s="236" t="s">
        <v>874</v>
      </c>
      <c r="C80" s="237">
        <v>464454.69</v>
      </c>
      <c r="D80" s="237">
        <v>0</v>
      </c>
      <c r="E80" s="237">
        <v>13535.24</v>
      </c>
      <c r="F80" s="237">
        <v>0</v>
      </c>
      <c r="G80" s="237">
        <v>477989.93</v>
      </c>
      <c r="H80" s="237">
        <v>0</v>
      </c>
    </row>
    <row r="81" spans="1:8">
      <c r="A81" s="235" t="s">
        <v>875</v>
      </c>
      <c r="B81" s="236" t="s">
        <v>876</v>
      </c>
      <c r="C81" s="237">
        <v>234812.7</v>
      </c>
      <c r="D81" s="237">
        <v>0</v>
      </c>
      <c r="E81" s="237">
        <v>1460</v>
      </c>
      <c r="F81" s="237">
        <v>0</v>
      </c>
      <c r="G81" s="237">
        <v>236272.7</v>
      </c>
      <c r="H81" s="237">
        <v>0</v>
      </c>
    </row>
    <row r="82" spans="1:8">
      <c r="A82" s="235" t="s">
        <v>877</v>
      </c>
      <c r="B82" s="236" t="s">
        <v>878</v>
      </c>
      <c r="C82" s="237">
        <v>84162</v>
      </c>
      <c r="D82" s="237">
        <v>0</v>
      </c>
      <c r="E82" s="237">
        <v>0</v>
      </c>
      <c r="F82" s="237">
        <v>0</v>
      </c>
      <c r="G82" s="237">
        <v>84162</v>
      </c>
      <c r="H82" s="237">
        <v>0</v>
      </c>
    </row>
    <row r="83" spans="1:8">
      <c r="A83" s="235" t="s">
        <v>879</v>
      </c>
      <c r="B83" s="236" t="s">
        <v>880</v>
      </c>
      <c r="C83" s="237">
        <v>0.01</v>
      </c>
      <c r="D83" s="237">
        <v>0</v>
      </c>
      <c r="E83" s="237">
        <v>0</v>
      </c>
      <c r="F83" s="237">
        <v>0</v>
      </c>
      <c r="G83" s="237">
        <v>0.01</v>
      </c>
      <c r="H83" s="237">
        <v>0</v>
      </c>
    </row>
    <row r="84" spans="1:8">
      <c r="A84" s="235" t="s">
        <v>881</v>
      </c>
      <c r="B84" s="236" t="s">
        <v>882</v>
      </c>
      <c r="C84" s="237">
        <v>1147383.6200000001</v>
      </c>
      <c r="D84" s="237">
        <v>0</v>
      </c>
      <c r="E84" s="237">
        <v>0</v>
      </c>
      <c r="F84" s="237">
        <v>0</v>
      </c>
      <c r="G84" s="237">
        <v>1147383.6200000001</v>
      </c>
      <c r="H84" s="237">
        <v>0</v>
      </c>
    </row>
    <row r="85" spans="1:8">
      <c r="A85" s="235" t="s">
        <v>883</v>
      </c>
      <c r="B85" s="236" t="s">
        <v>884</v>
      </c>
      <c r="C85" s="237">
        <v>0</v>
      </c>
      <c r="D85" s="237">
        <v>303139.84000000003</v>
      </c>
      <c r="E85" s="237">
        <v>0</v>
      </c>
      <c r="F85" s="237">
        <v>2580.36</v>
      </c>
      <c r="G85" s="237">
        <v>0</v>
      </c>
      <c r="H85" s="237">
        <v>305720.2</v>
      </c>
    </row>
    <row r="86" spans="1:8">
      <c r="A86" s="235" t="s">
        <v>885</v>
      </c>
      <c r="B86" s="236" t="s">
        <v>886</v>
      </c>
      <c r="C86" s="237">
        <v>0</v>
      </c>
      <c r="D86" s="237">
        <v>351714.88</v>
      </c>
      <c r="E86" s="237">
        <v>0</v>
      </c>
      <c r="F86" s="237">
        <v>5853.02</v>
      </c>
      <c r="G86" s="237">
        <v>0</v>
      </c>
      <c r="H86" s="237">
        <v>357567.9</v>
      </c>
    </row>
    <row r="87" spans="1:8">
      <c r="A87" s="235" t="s">
        <v>887</v>
      </c>
      <c r="B87" s="236" t="s">
        <v>888</v>
      </c>
      <c r="C87" s="237">
        <v>0</v>
      </c>
      <c r="D87" s="237">
        <v>101644.21</v>
      </c>
      <c r="E87" s="237">
        <v>0</v>
      </c>
      <c r="F87" s="237">
        <v>1838</v>
      </c>
      <c r="G87" s="237">
        <v>0</v>
      </c>
      <c r="H87" s="237">
        <v>103482.21</v>
      </c>
    </row>
    <row r="88" spans="1:8">
      <c r="A88" s="235" t="s">
        <v>889</v>
      </c>
      <c r="B88" s="236" t="s">
        <v>890</v>
      </c>
      <c r="C88" s="237">
        <v>0</v>
      </c>
      <c r="D88" s="237">
        <v>22443.200000000001</v>
      </c>
      <c r="E88" s="237">
        <v>0</v>
      </c>
      <c r="F88" s="237">
        <v>1402.7</v>
      </c>
      <c r="G88" s="237">
        <v>0</v>
      </c>
      <c r="H88" s="237">
        <v>23845.9</v>
      </c>
    </row>
    <row r="89" spans="1:8">
      <c r="A89" s="235" t="s">
        <v>891</v>
      </c>
      <c r="B89" s="236" t="s">
        <v>892</v>
      </c>
      <c r="C89" s="237">
        <v>0</v>
      </c>
      <c r="D89" s="237">
        <v>666422.43000000005</v>
      </c>
      <c r="E89" s="237">
        <v>0</v>
      </c>
      <c r="F89" s="237">
        <v>14584.89</v>
      </c>
      <c r="G89" s="237">
        <v>0</v>
      </c>
      <c r="H89" s="237">
        <v>681007.32</v>
      </c>
    </row>
    <row r="90" spans="1:8">
      <c r="A90" s="235" t="s">
        <v>893</v>
      </c>
      <c r="B90" s="236" t="s">
        <v>894</v>
      </c>
      <c r="C90" s="237">
        <v>2030.15</v>
      </c>
      <c r="D90" s="237">
        <v>0</v>
      </c>
      <c r="E90" s="237">
        <v>0</v>
      </c>
      <c r="F90" s="237">
        <v>507.53</v>
      </c>
      <c r="G90" s="237">
        <v>1522.62</v>
      </c>
      <c r="H90" s="237">
        <v>0</v>
      </c>
    </row>
    <row r="91" spans="1:8">
      <c r="A91" s="235" t="s">
        <v>895</v>
      </c>
      <c r="B91" s="236" t="s">
        <v>896</v>
      </c>
      <c r="C91" s="237">
        <v>1968.42</v>
      </c>
      <c r="D91" s="237">
        <v>0</v>
      </c>
      <c r="E91" s="237">
        <v>0</v>
      </c>
      <c r="F91" s="237">
        <v>0</v>
      </c>
      <c r="G91" s="237">
        <v>1968.42</v>
      </c>
      <c r="H91" s="237">
        <v>0</v>
      </c>
    </row>
    <row r="92" spans="1:8">
      <c r="A92" s="235" t="s">
        <v>897</v>
      </c>
      <c r="B92" s="236" t="s">
        <v>898</v>
      </c>
      <c r="C92" s="237">
        <v>60.87</v>
      </c>
      <c r="D92" s="237">
        <v>0</v>
      </c>
      <c r="E92" s="237">
        <v>0</v>
      </c>
      <c r="F92" s="237">
        <v>60.83</v>
      </c>
      <c r="G92" s="237">
        <v>0.04</v>
      </c>
      <c r="H92" s="237">
        <v>0</v>
      </c>
    </row>
    <row r="93" spans="1:8">
      <c r="A93" s="235" t="s">
        <v>899</v>
      </c>
      <c r="B93" s="236" t="s">
        <v>900</v>
      </c>
      <c r="C93" s="237">
        <v>310</v>
      </c>
      <c r="D93" s="237">
        <v>0</v>
      </c>
      <c r="E93" s="237">
        <v>0</v>
      </c>
      <c r="F93" s="237">
        <v>7.75</v>
      </c>
      <c r="G93" s="237">
        <v>302.25</v>
      </c>
      <c r="H93" s="237">
        <v>0</v>
      </c>
    </row>
    <row r="94" spans="1:8">
      <c r="A94" s="235" t="s">
        <v>901</v>
      </c>
      <c r="B94" s="236" t="s">
        <v>902</v>
      </c>
      <c r="C94" s="237">
        <v>472</v>
      </c>
      <c r="D94" s="237">
        <v>0</v>
      </c>
      <c r="E94" s="237">
        <v>390</v>
      </c>
      <c r="F94" s="237">
        <v>65</v>
      </c>
      <c r="G94" s="237">
        <v>797</v>
      </c>
      <c r="H94" s="237">
        <v>0</v>
      </c>
    </row>
    <row r="95" spans="1:8">
      <c r="A95" s="235" t="s">
        <v>903</v>
      </c>
      <c r="B95" s="236" t="s">
        <v>904</v>
      </c>
      <c r="C95" s="237">
        <v>408.31</v>
      </c>
      <c r="D95" s="237">
        <v>0</v>
      </c>
      <c r="E95" s="237">
        <v>0</v>
      </c>
      <c r="F95" s="237">
        <v>81.67</v>
      </c>
      <c r="G95" s="237">
        <v>326.64</v>
      </c>
      <c r="H95" s="237">
        <v>0</v>
      </c>
    </row>
    <row r="96" spans="1:8">
      <c r="A96" s="235" t="s">
        <v>905</v>
      </c>
      <c r="B96" s="236" t="s">
        <v>906</v>
      </c>
      <c r="C96" s="237">
        <v>8000</v>
      </c>
      <c r="D96" s="237">
        <v>0</v>
      </c>
      <c r="E96" s="237">
        <v>0</v>
      </c>
      <c r="F96" s="237">
        <v>0</v>
      </c>
      <c r="G96" s="237">
        <v>8000</v>
      </c>
      <c r="H96" s="237">
        <v>0</v>
      </c>
    </row>
    <row r="97" spans="1:8">
      <c r="A97" s="235" t="s">
        <v>907</v>
      </c>
      <c r="B97" s="236" t="s">
        <v>908</v>
      </c>
      <c r="C97" s="237">
        <v>178780.97</v>
      </c>
      <c r="D97" s="237">
        <v>0</v>
      </c>
      <c r="E97" s="237">
        <v>43379.31</v>
      </c>
      <c r="F97" s="237">
        <v>20115.75</v>
      </c>
      <c r="G97" s="237">
        <v>202044.53</v>
      </c>
      <c r="H97" s="237">
        <v>0</v>
      </c>
    </row>
    <row r="98" spans="1:8">
      <c r="A98" s="235" t="s">
        <v>909</v>
      </c>
      <c r="B98" s="236" t="s">
        <v>910</v>
      </c>
      <c r="C98" s="237">
        <v>273</v>
      </c>
      <c r="D98" s="237">
        <v>0</v>
      </c>
      <c r="E98" s="237">
        <v>0</v>
      </c>
      <c r="F98" s="237">
        <v>0</v>
      </c>
      <c r="G98" s="237">
        <v>273</v>
      </c>
      <c r="H98" s="237">
        <v>0</v>
      </c>
    </row>
    <row r="99" spans="1:8">
      <c r="A99" s="235" t="s">
        <v>911</v>
      </c>
      <c r="B99" s="236" t="s">
        <v>912</v>
      </c>
      <c r="C99" s="237">
        <v>852229.7</v>
      </c>
      <c r="D99" s="237">
        <v>0</v>
      </c>
      <c r="E99" s="237">
        <v>0</v>
      </c>
      <c r="F99" s="237">
        <v>0</v>
      </c>
      <c r="G99" s="237">
        <v>852229.7</v>
      </c>
      <c r="H99" s="237">
        <v>0</v>
      </c>
    </row>
    <row r="100" spans="1:8">
      <c r="A100" s="235" t="s">
        <v>913</v>
      </c>
      <c r="B100" s="236" t="s">
        <v>914</v>
      </c>
      <c r="C100" s="237">
        <v>176197.19</v>
      </c>
      <c r="D100" s="237">
        <v>0</v>
      </c>
      <c r="E100" s="237">
        <v>0</v>
      </c>
      <c r="F100" s="237">
        <v>0</v>
      </c>
      <c r="G100" s="237">
        <v>176197.19</v>
      </c>
      <c r="H100" s="237">
        <v>0</v>
      </c>
    </row>
    <row r="101" spans="1:8">
      <c r="A101" s="235" t="s">
        <v>915</v>
      </c>
      <c r="B101" s="236" t="s">
        <v>916</v>
      </c>
      <c r="C101" s="237">
        <v>105023.11</v>
      </c>
      <c r="D101" s="237">
        <v>0</v>
      </c>
      <c r="E101" s="237">
        <v>11995.08</v>
      </c>
      <c r="F101" s="237">
        <v>0</v>
      </c>
      <c r="G101" s="237">
        <v>117018.19</v>
      </c>
      <c r="H101" s="237">
        <v>0</v>
      </c>
    </row>
    <row r="102" spans="1:8">
      <c r="A102" s="235" t="s">
        <v>917</v>
      </c>
      <c r="B102" s="236" t="s">
        <v>918</v>
      </c>
      <c r="C102" s="237">
        <v>0</v>
      </c>
      <c r="D102" s="237">
        <v>87570.03</v>
      </c>
      <c r="E102" s="237">
        <v>0</v>
      </c>
      <c r="F102" s="237">
        <v>1012.64</v>
      </c>
      <c r="G102" s="237">
        <v>0</v>
      </c>
      <c r="H102" s="237">
        <v>88582.67</v>
      </c>
    </row>
    <row r="103" spans="1:8">
      <c r="A103" s="235" t="s">
        <v>919</v>
      </c>
      <c r="B103" s="236" t="s">
        <v>920</v>
      </c>
      <c r="C103" s="237">
        <v>0</v>
      </c>
      <c r="D103" s="237">
        <v>86706.18</v>
      </c>
      <c r="E103" s="237">
        <v>0</v>
      </c>
      <c r="F103" s="237">
        <v>585.37</v>
      </c>
      <c r="G103" s="237">
        <v>0</v>
      </c>
      <c r="H103" s="237">
        <v>87291.55</v>
      </c>
    </row>
    <row r="104" spans="1:8">
      <c r="A104" s="235" t="s">
        <v>921</v>
      </c>
      <c r="B104" s="236" t="s">
        <v>922</v>
      </c>
      <c r="C104" s="237">
        <v>1156801.56</v>
      </c>
      <c r="D104" s="237">
        <v>0</v>
      </c>
      <c r="E104" s="237">
        <v>0</v>
      </c>
      <c r="F104" s="237">
        <v>0</v>
      </c>
      <c r="G104" s="237">
        <v>1156801.56</v>
      </c>
      <c r="H104" s="237">
        <v>0</v>
      </c>
    </row>
    <row r="105" spans="1:8">
      <c r="A105" s="235" t="s">
        <v>923</v>
      </c>
      <c r="B105" s="236" t="s">
        <v>924</v>
      </c>
      <c r="C105" s="237">
        <v>131728</v>
      </c>
      <c r="D105" s="237">
        <v>0</v>
      </c>
      <c r="E105" s="237">
        <v>83817</v>
      </c>
      <c r="F105" s="237">
        <v>0</v>
      </c>
      <c r="G105" s="237">
        <v>215545</v>
      </c>
      <c r="H105" s="237">
        <v>0</v>
      </c>
    </row>
    <row r="106" spans="1:8">
      <c r="A106" s="235" t="s">
        <v>925</v>
      </c>
      <c r="B106" s="236" t="s">
        <v>926</v>
      </c>
      <c r="C106" s="237">
        <v>115472.68</v>
      </c>
      <c r="D106" s="237">
        <v>0</v>
      </c>
      <c r="E106" s="237">
        <v>38389.129999999997</v>
      </c>
      <c r="F106" s="237">
        <v>63070.02</v>
      </c>
      <c r="G106" s="237">
        <v>90791.79</v>
      </c>
      <c r="H106" s="237">
        <v>0</v>
      </c>
    </row>
    <row r="107" spans="1:8">
      <c r="A107" s="235" t="s">
        <v>927</v>
      </c>
      <c r="B107" s="236" t="s">
        <v>928</v>
      </c>
      <c r="C107" s="237">
        <v>-1512.29</v>
      </c>
      <c r="D107" s="237">
        <v>0</v>
      </c>
      <c r="E107" s="237">
        <v>20478.62</v>
      </c>
      <c r="F107" s="237">
        <v>17172.82</v>
      </c>
      <c r="G107" s="237">
        <v>1793.51</v>
      </c>
      <c r="H107" s="237">
        <v>0</v>
      </c>
    </row>
    <row r="108" spans="1:8">
      <c r="A108" s="235" t="s">
        <v>929</v>
      </c>
      <c r="B108" s="236" t="s">
        <v>930</v>
      </c>
      <c r="C108" s="237">
        <v>156740.32</v>
      </c>
      <c r="D108" s="237">
        <v>0</v>
      </c>
      <c r="E108" s="237">
        <v>47904.72</v>
      </c>
      <c r="F108" s="237">
        <v>35116.89</v>
      </c>
      <c r="G108" s="237">
        <v>169528.15</v>
      </c>
      <c r="H108" s="237">
        <v>0</v>
      </c>
    </row>
    <row r="109" spans="1:8">
      <c r="A109" s="235" t="s">
        <v>931</v>
      </c>
      <c r="B109" s="236" t="s">
        <v>932</v>
      </c>
      <c r="C109" s="237">
        <v>0</v>
      </c>
      <c r="D109" s="237">
        <v>13125.01</v>
      </c>
      <c r="E109" s="237">
        <v>0</v>
      </c>
      <c r="F109" s="237">
        <v>0</v>
      </c>
      <c r="G109" s="237">
        <v>0</v>
      </c>
      <c r="H109" s="237">
        <v>13125.01</v>
      </c>
    </row>
    <row r="110" spans="1:8">
      <c r="A110" s="235" t="s">
        <v>933</v>
      </c>
      <c r="B110" s="236" t="s">
        <v>934</v>
      </c>
      <c r="C110" s="237">
        <v>0</v>
      </c>
      <c r="D110" s="237">
        <v>2502.5700000000002</v>
      </c>
      <c r="E110" s="237">
        <v>0</v>
      </c>
      <c r="F110" s="237">
        <v>0</v>
      </c>
      <c r="G110" s="237">
        <v>0</v>
      </c>
      <c r="H110" s="237">
        <v>2502.5700000000002</v>
      </c>
    </row>
    <row r="111" spans="1:8">
      <c r="A111" s="235" t="s">
        <v>935</v>
      </c>
      <c r="B111" s="236" t="s">
        <v>936</v>
      </c>
      <c r="C111" s="237">
        <v>0</v>
      </c>
      <c r="D111" s="237">
        <v>7956.1</v>
      </c>
      <c r="E111" s="237">
        <v>0</v>
      </c>
      <c r="F111" s="237">
        <v>0</v>
      </c>
      <c r="G111" s="237">
        <v>0</v>
      </c>
      <c r="H111" s="237">
        <v>7956.1</v>
      </c>
    </row>
    <row r="112" spans="1:8">
      <c r="A112" s="235" t="s">
        <v>937</v>
      </c>
      <c r="B112" s="236" t="s">
        <v>938</v>
      </c>
      <c r="C112" s="237">
        <v>0</v>
      </c>
      <c r="D112" s="237">
        <v>155147.35999999999</v>
      </c>
      <c r="E112" s="237">
        <v>0</v>
      </c>
      <c r="F112" s="237">
        <v>0</v>
      </c>
      <c r="G112" s="237">
        <v>0</v>
      </c>
      <c r="H112" s="237">
        <v>155147.35999999999</v>
      </c>
    </row>
    <row r="113" spans="1:8">
      <c r="A113" s="235" t="s">
        <v>939</v>
      </c>
      <c r="B113" s="236" t="s">
        <v>940</v>
      </c>
      <c r="C113" s="237">
        <v>0</v>
      </c>
      <c r="D113" s="237">
        <v>2049583.21</v>
      </c>
      <c r="E113" s="237">
        <v>0</v>
      </c>
      <c r="F113" s="237">
        <v>1151896.78</v>
      </c>
      <c r="G113" s="237">
        <v>0</v>
      </c>
      <c r="H113" s="237">
        <v>3201479.99</v>
      </c>
    </row>
    <row r="114" spans="1:8">
      <c r="A114" s="235" t="s">
        <v>941</v>
      </c>
      <c r="B114" s="236" t="s">
        <v>942</v>
      </c>
      <c r="C114" s="237">
        <v>0</v>
      </c>
      <c r="D114" s="237">
        <v>138600</v>
      </c>
      <c r="E114" s="237">
        <v>0</v>
      </c>
      <c r="F114" s="237">
        <v>0</v>
      </c>
      <c r="G114" s="237">
        <v>0</v>
      </c>
      <c r="H114" s="237">
        <v>138600</v>
      </c>
    </row>
    <row r="115" spans="1:8">
      <c r="A115" s="235" t="s">
        <v>943</v>
      </c>
      <c r="B115" s="236" t="s">
        <v>944</v>
      </c>
      <c r="C115" s="237">
        <v>0</v>
      </c>
      <c r="D115" s="237">
        <v>1543956.67</v>
      </c>
      <c r="E115" s="237">
        <v>0</v>
      </c>
      <c r="F115" s="237">
        <v>267511.49</v>
      </c>
      <c r="G115" s="237">
        <v>0</v>
      </c>
      <c r="H115" s="237">
        <v>1811468.16</v>
      </c>
    </row>
    <row r="116" spans="1:8">
      <c r="A116" s="235" t="s">
        <v>945</v>
      </c>
      <c r="B116" s="236" t="s">
        <v>946</v>
      </c>
      <c r="C116" s="237">
        <v>0</v>
      </c>
      <c r="D116" s="237">
        <v>150933.91</v>
      </c>
      <c r="E116" s="237">
        <v>0</v>
      </c>
      <c r="F116" s="237">
        <v>176202</v>
      </c>
      <c r="G116" s="237">
        <v>0</v>
      </c>
      <c r="H116" s="237">
        <v>327135.90999999997</v>
      </c>
    </row>
    <row r="117" spans="1:8">
      <c r="A117" s="235" t="s">
        <v>947</v>
      </c>
      <c r="B117" s="236" t="s">
        <v>948</v>
      </c>
      <c r="C117" s="237">
        <v>0</v>
      </c>
      <c r="D117" s="237">
        <v>264842</v>
      </c>
      <c r="E117" s="237">
        <v>0</v>
      </c>
      <c r="F117" s="237">
        <v>243171</v>
      </c>
      <c r="G117" s="237">
        <v>0</v>
      </c>
      <c r="H117" s="237">
        <v>508013</v>
      </c>
    </row>
    <row r="118" spans="1:8">
      <c r="A118" s="235" t="s">
        <v>949</v>
      </c>
      <c r="B118" s="236" t="s">
        <v>950</v>
      </c>
      <c r="C118" s="237">
        <v>0</v>
      </c>
      <c r="D118" s="237">
        <v>1375562.54</v>
      </c>
      <c r="E118" s="237">
        <v>0</v>
      </c>
      <c r="F118" s="237">
        <v>329577.02</v>
      </c>
      <c r="G118" s="237">
        <v>0</v>
      </c>
      <c r="H118" s="237">
        <v>1705139.56</v>
      </c>
    </row>
    <row r="119" spans="1:8">
      <c r="A119" s="235" t="s">
        <v>951</v>
      </c>
      <c r="B119" s="236" t="s">
        <v>952</v>
      </c>
      <c r="C119" s="237">
        <v>0</v>
      </c>
      <c r="D119" s="237">
        <v>156818.35999999999</v>
      </c>
      <c r="E119" s="237">
        <v>0</v>
      </c>
      <c r="F119" s="237">
        <v>0</v>
      </c>
      <c r="G119" s="237">
        <v>0</v>
      </c>
      <c r="H119" s="237">
        <v>156818.35999999999</v>
      </c>
    </row>
    <row r="120" spans="1:8">
      <c r="A120" s="235" t="s">
        <v>453</v>
      </c>
      <c r="B120" s="236" t="s">
        <v>953</v>
      </c>
      <c r="C120" s="237">
        <v>0</v>
      </c>
      <c r="D120" s="237">
        <v>2689373.73</v>
      </c>
      <c r="E120" s="237">
        <v>12135893.390000001</v>
      </c>
      <c r="F120" s="237">
        <v>7136630.8300000001</v>
      </c>
      <c r="G120" s="237">
        <v>0</v>
      </c>
      <c r="H120" s="237">
        <v>-2309888.83</v>
      </c>
    </row>
    <row r="121" spans="1:8">
      <c r="A121" s="235" t="s">
        <v>954</v>
      </c>
      <c r="B121" s="236" t="s">
        <v>955</v>
      </c>
      <c r="C121" s="237">
        <v>0</v>
      </c>
      <c r="D121" s="237">
        <v>1455168.93</v>
      </c>
      <c r="E121" s="237">
        <v>8678942.0800000001</v>
      </c>
      <c r="F121" s="237">
        <v>7539227.8700000001</v>
      </c>
      <c r="G121" s="237">
        <v>0</v>
      </c>
      <c r="H121" s="237">
        <v>315454.71999999997</v>
      </c>
    </row>
    <row r="122" spans="1:8">
      <c r="A122" s="235" t="s">
        <v>956</v>
      </c>
      <c r="B122" s="236" t="s">
        <v>957</v>
      </c>
      <c r="C122" s="237">
        <v>0</v>
      </c>
      <c r="D122" s="237">
        <v>23959986.25</v>
      </c>
      <c r="E122" s="237">
        <v>6770262.8399999999</v>
      </c>
      <c r="F122" s="237">
        <v>5030800.7</v>
      </c>
      <c r="G122" s="237">
        <v>0</v>
      </c>
      <c r="H122" s="237">
        <v>22220524.109999999</v>
      </c>
    </row>
    <row r="123" spans="1:8">
      <c r="A123" s="235" t="s">
        <v>958</v>
      </c>
      <c r="B123" s="236" t="s">
        <v>959</v>
      </c>
      <c r="C123" s="237">
        <v>0</v>
      </c>
      <c r="D123" s="237">
        <v>0</v>
      </c>
      <c r="E123" s="237">
        <v>1285766.3500000001</v>
      </c>
      <c r="F123" s="237">
        <v>1285766.3500000001</v>
      </c>
      <c r="G123" s="237">
        <v>0</v>
      </c>
      <c r="H123" s="237">
        <v>0</v>
      </c>
    </row>
    <row r="124" spans="1:8">
      <c r="A124" s="235" t="s">
        <v>960</v>
      </c>
      <c r="B124" s="236" t="s">
        <v>961</v>
      </c>
      <c r="C124" s="237">
        <v>0</v>
      </c>
      <c r="D124" s="237">
        <v>57599.64</v>
      </c>
      <c r="E124" s="237">
        <v>7200</v>
      </c>
      <c r="F124" s="237">
        <v>4750</v>
      </c>
      <c r="G124" s="237">
        <v>0</v>
      </c>
      <c r="H124" s="237">
        <v>55149.64</v>
      </c>
    </row>
    <row r="125" spans="1:8">
      <c r="A125" s="235" t="s">
        <v>962</v>
      </c>
      <c r="B125" s="236" t="s">
        <v>963</v>
      </c>
      <c r="C125" s="237">
        <v>0</v>
      </c>
      <c r="D125" s="237">
        <v>2038021.53</v>
      </c>
      <c r="E125" s="237">
        <v>49913.46</v>
      </c>
      <c r="F125" s="237">
        <v>106905.9</v>
      </c>
      <c r="G125" s="237">
        <v>0</v>
      </c>
      <c r="H125" s="237">
        <v>2095013.97</v>
      </c>
    </row>
    <row r="126" spans="1:8">
      <c r="A126" s="235" t="s">
        <v>964</v>
      </c>
      <c r="B126" s="236" t="s">
        <v>965</v>
      </c>
      <c r="C126" s="237">
        <v>0</v>
      </c>
      <c r="D126" s="237">
        <v>197908.61</v>
      </c>
      <c r="E126" s="237">
        <v>0</v>
      </c>
      <c r="F126" s="237">
        <v>0</v>
      </c>
      <c r="G126" s="237">
        <v>0</v>
      </c>
      <c r="H126" s="237">
        <v>197908.61</v>
      </c>
    </row>
    <row r="127" spans="1:8">
      <c r="A127" s="235" t="s">
        <v>966</v>
      </c>
      <c r="B127" s="236" t="s">
        <v>967</v>
      </c>
      <c r="C127" s="237">
        <v>0</v>
      </c>
      <c r="D127" s="237">
        <v>126809.72</v>
      </c>
      <c r="E127" s="237">
        <v>1065.0899999999999</v>
      </c>
      <c r="F127" s="237">
        <v>5065.09</v>
      </c>
      <c r="G127" s="237">
        <v>0</v>
      </c>
      <c r="H127" s="237">
        <v>130809.72</v>
      </c>
    </row>
    <row r="128" spans="1:8">
      <c r="A128" s="235" t="s">
        <v>968</v>
      </c>
      <c r="B128" s="236" t="s">
        <v>969</v>
      </c>
      <c r="C128" s="237">
        <v>0</v>
      </c>
      <c r="D128" s="237">
        <v>736616.22</v>
      </c>
      <c r="E128" s="237">
        <v>17335.060000000001</v>
      </c>
      <c r="F128" s="237">
        <v>32510.9</v>
      </c>
      <c r="G128" s="237">
        <v>0</v>
      </c>
      <c r="H128" s="237">
        <v>751792.06</v>
      </c>
    </row>
    <row r="129" spans="1:8">
      <c r="A129" s="235" t="s">
        <v>970</v>
      </c>
      <c r="B129" s="236" t="s">
        <v>971</v>
      </c>
      <c r="C129" s="237">
        <v>0</v>
      </c>
      <c r="D129" s="237">
        <v>28878.13</v>
      </c>
      <c r="E129" s="237">
        <v>212286.36</v>
      </c>
      <c r="F129" s="237">
        <v>209332.05</v>
      </c>
      <c r="G129" s="237">
        <v>0</v>
      </c>
      <c r="H129" s="237">
        <v>25923.82</v>
      </c>
    </row>
    <row r="130" spans="1:8">
      <c r="A130" s="235" t="s">
        <v>972</v>
      </c>
      <c r="B130" s="236" t="s">
        <v>973</v>
      </c>
      <c r="C130" s="237">
        <v>0</v>
      </c>
      <c r="D130" s="237">
        <v>229719.75</v>
      </c>
      <c r="E130" s="237">
        <v>0</v>
      </c>
      <c r="F130" s="237">
        <v>94601.37</v>
      </c>
      <c r="G130" s="237">
        <v>0</v>
      </c>
      <c r="H130" s="237">
        <v>324321.12</v>
      </c>
    </row>
    <row r="131" spans="1:8">
      <c r="A131" s="235" t="s">
        <v>974</v>
      </c>
      <c r="B131" s="236" t="s">
        <v>975</v>
      </c>
      <c r="C131" s="237">
        <v>0</v>
      </c>
      <c r="D131" s="237">
        <v>5116.38</v>
      </c>
      <c r="E131" s="237">
        <v>0</v>
      </c>
      <c r="F131" s="237">
        <v>0</v>
      </c>
      <c r="G131" s="237">
        <v>0</v>
      </c>
      <c r="H131" s="237">
        <v>5116.38</v>
      </c>
    </row>
    <row r="132" spans="1:8">
      <c r="A132" s="235" t="s">
        <v>976</v>
      </c>
      <c r="B132" s="236" t="s">
        <v>977</v>
      </c>
      <c r="C132" s="237">
        <v>0</v>
      </c>
      <c r="D132" s="237">
        <v>178341.41</v>
      </c>
      <c r="E132" s="237">
        <v>0</v>
      </c>
      <c r="F132" s="237">
        <v>34624.31</v>
      </c>
      <c r="G132" s="237">
        <v>0</v>
      </c>
      <c r="H132" s="237">
        <v>212965.72</v>
      </c>
    </row>
    <row r="133" spans="1:8">
      <c r="A133" s="235" t="s">
        <v>978</v>
      </c>
      <c r="B133" s="236" t="s">
        <v>979</v>
      </c>
      <c r="C133" s="237">
        <v>0</v>
      </c>
      <c r="D133" s="237">
        <v>19843.8</v>
      </c>
      <c r="E133" s="237">
        <v>70225.899999999994</v>
      </c>
      <c r="F133" s="237">
        <v>73019.520000000004</v>
      </c>
      <c r="G133" s="237">
        <v>0</v>
      </c>
      <c r="H133" s="237">
        <v>22637.42</v>
      </c>
    </row>
    <row r="134" spans="1:8">
      <c r="A134" s="235" t="s">
        <v>980</v>
      </c>
      <c r="B134" s="236" t="s">
        <v>981</v>
      </c>
      <c r="C134" s="237">
        <v>0</v>
      </c>
      <c r="D134" s="237">
        <v>69476.86</v>
      </c>
      <c r="E134" s="237">
        <v>1.48</v>
      </c>
      <c r="F134" s="237">
        <v>64761.63</v>
      </c>
      <c r="G134" s="237">
        <v>0</v>
      </c>
      <c r="H134" s="237">
        <v>134237.01</v>
      </c>
    </row>
    <row r="135" spans="1:8">
      <c r="A135" s="235" t="s">
        <v>982</v>
      </c>
      <c r="B135" s="236" t="s">
        <v>983</v>
      </c>
      <c r="C135" s="237">
        <v>0</v>
      </c>
      <c r="D135" s="237">
        <v>-10848.22</v>
      </c>
      <c r="E135" s="237">
        <v>0</v>
      </c>
      <c r="F135" s="237">
        <v>29703.759999999998</v>
      </c>
      <c r="G135" s="237">
        <v>0</v>
      </c>
      <c r="H135" s="237">
        <v>18855.54</v>
      </c>
    </row>
    <row r="136" spans="1:8">
      <c r="A136" s="235" t="s">
        <v>984</v>
      </c>
      <c r="B136" s="236" t="s">
        <v>985</v>
      </c>
      <c r="C136" s="237">
        <v>0</v>
      </c>
      <c r="D136" s="237">
        <v>207877.38</v>
      </c>
      <c r="E136" s="237">
        <v>10724</v>
      </c>
      <c r="F136" s="237">
        <v>46242.01</v>
      </c>
      <c r="G136" s="237">
        <v>0</v>
      </c>
      <c r="H136" s="237">
        <v>243395.39</v>
      </c>
    </row>
    <row r="137" spans="1:8">
      <c r="A137" s="235" t="s">
        <v>986</v>
      </c>
      <c r="B137" s="236" t="s">
        <v>987</v>
      </c>
      <c r="C137" s="237">
        <v>0</v>
      </c>
      <c r="D137" s="237">
        <v>2977.46</v>
      </c>
      <c r="E137" s="237">
        <v>7623.46</v>
      </c>
      <c r="F137" s="237">
        <v>6593</v>
      </c>
      <c r="G137" s="237">
        <v>0</v>
      </c>
      <c r="H137" s="237">
        <v>1947</v>
      </c>
    </row>
    <row r="138" spans="1:8">
      <c r="A138" s="235" t="s">
        <v>988</v>
      </c>
      <c r="B138" s="236" t="s">
        <v>989</v>
      </c>
      <c r="C138" s="237">
        <v>0</v>
      </c>
      <c r="D138" s="237">
        <v>2219020.0099999998</v>
      </c>
      <c r="E138" s="237">
        <v>639067</v>
      </c>
      <c r="F138" s="237">
        <v>24235</v>
      </c>
      <c r="G138" s="237">
        <v>0</v>
      </c>
      <c r="H138" s="237">
        <v>1604188.01</v>
      </c>
    </row>
    <row r="139" spans="1:8">
      <c r="A139" s="235" t="s">
        <v>990</v>
      </c>
      <c r="B139" s="236" t="s">
        <v>991</v>
      </c>
      <c r="C139" s="237">
        <v>0</v>
      </c>
      <c r="D139" s="237">
        <v>7885.64</v>
      </c>
      <c r="E139" s="237">
        <v>7886</v>
      </c>
      <c r="F139" s="237">
        <v>7460.93</v>
      </c>
      <c r="G139" s="237">
        <v>0</v>
      </c>
      <c r="H139" s="237">
        <v>7460.57</v>
      </c>
    </row>
    <row r="140" spans="1:8">
      <c r="A140" s="235" t="s">
        <v>992</v>
      </c>
      <c r="B140" s="236" t="s">
        <v>993</v>
      </c>
      <c r="C140" s="237">
        <v>0</v>
      </c>
      <c r="D140" s="237">
        <v>18686.79</v>
      </c>
      <c r="E140" s="237">
        <v>31861.29</v>
      </c>
      <c r="F140" s="237">
        <v>32550.240000000002</v>
      </c>
      <c r="G140" s="237">
        <v>0</v>
      </c>
      <c r="H140" s="237">
        <v>19375.740000000002</v>
      </c>
    </row>
    <row r="141" spans="1:8">
      <c r="A141" s="235" t="s">
        <v>994</v>
      </c>
      <c r="B141" s="236" t="s">
        <v>995</v>
      </c>
      <c r="C141" s="237">
        <v>0</v>
      </c>
      <c r="D141" s="237">
        <v>0</v>
      </c>
      <c r="E141" s="237">
        <v>3130.42</v>
      </c>
      <c r="F141" s="237">
        <v>3130.42</v>
      </c>
      <c r="G141" s="237">
        <v>0</v>
      </c>
      <c r="H141" s="237">
        <v>0</v>
      </c>
    </row>
    <row r="142" spans="1:8">
      <c r="A142" s="235" t="s">
        <v>996</v>
      </c>
      <c r="B142" s="236" t="s">
        <v>997</v>
      </c>
      <c r="C142" s="237">
        <v>0</v>
      </c>
      <c r="D142" s="237">
        <v>41782.92</v>
      </c>
      <c r="E142" s="237">
        <v>40492.160000000003</v>
      </c>
      <c r="F142" s="237">
        <v>42109.97</v>
      </c>
      <c r="G142" s="237">
        <v>0</v>
      </c>
      <c r="H142" s="237">
        <v>43400.73</v>
      </c>
    </row>
    <row r="143" spans="1:8">
      <c r="A143" s="235" t="s">
        <v>998</v>
      </c>
      <c r="B143" s="236" t="s">
        <v>999</v>
      </c>
      <c r="C143" s="237">
        <v>0</v>
      </c>
      <c r="D143" s="237">
        <v>2568.38</v>
      </c>
      <c r="E143" s="237">
        <v>2640</v>
      </c>
      <c r="F143" s="237">
        <v>2596.8200000000002</v>
      </c>
      <c r="G143" s="237">
        <v>0</v>
      </c>
      <c r="H143" s="237">
        <v>2525.1999999999998</v>
      </c>
    </row>
    <row r="144" spans="1:8">
      <c r="A144" s="235" t="s">
        <v>1000</v>
      </c>
      <c r="B144" s="236" t="s">
        <v>1001</v>
      </c>
      <c r="C144" s="237">
        <v>0</v>
      </c>
      <c r="D144" s="237">
        <v>678.99</v>
      </c>
      <c r="E144" s="237">
        <v>1081</v>
      </c>
      <c r="F144" s="237">
        <v>1079.7</v>
      </c>
      <c r="G144" s="237">
        <v>0</v>
      </c>
      <c r="H144" s="237">
        <v>677.69</v>
      </c>
    </row>
    <row r="145" spans="1:8">
      <c r="A145" s="235" t="s">
        <v>1002</v>
      </c>
      <c r="B145" s="236" t="s">
        <v>1003</v>
      </c>
      <c r="C145" s="237">
        <v>0</v>
      </c>
      <c r="D145" s="237">
        <v>143714.76</v>
      </c>
      <c r="E145" s="237">
        <v>143716</v>
      </c>
      <c r="F145" s="237">
        <v>42473.17</v>
      </c>
      <c r="G145" s="237">
        <v>0</v>
      </c>
      <c r="H145" s="237">
        <v>42471.93</v>
      </c>
    </row>
    <row r="146" spans="1:8">
      <c r="A146" s="235" t="s">
        <v>1004</v>
      </c>
      <c r="B146" s="236" t="s">
        <v>1005</v>
      </c>
      <c r="C146" s="237">
        <v>0</v>
      </c>
      <c r="D146" s="237">
        <v>444.32</v>
      </c>
      <c r="E146" s="237">
        <v>437</v>
      </c>
      <c r="F146" s="237">
        <v>453.44</v>
      </c>
      <c r="G146" s="237">
        <v>0</v>
      </c>
      <c r="H146" s="237">
        <v>460.76</v>
      </c>
    </row>
    <row r="147" spans="1:8">
      <c r="A147" s="235" t="s">
        <v>1006</v>
      </c>
      <c r="B147" s="236" t="s">
        <v>1007</v>
      </c>
      <c r="C147" s="237">
        <v>0</v>
      </c>
      <c r="D147" s="237">
        <v>2501488.36</v>
      </c>
      <c r="E147" s="237">
        <v>46779.040000000001</v>
      </c>
      <c r="F147" s="237">
        <v>0</v>
      </c>
      <c r="G147" s="237">
        <v>0</v>
      </c>
      <c r="H147" s="237">
        <v>2454709.3199999998</v>
      </c>
    </row>
    <row r="148" spans="1:8">
      <c r="A148" s="235" t="s">
        <v>1008</v>
      </c>
      <c r="B148" s="236" t="s">
        <v>1009</v>
      </c>
      <c r="C148" s="237">
        <v>0</v>
      </c>
      <c r="D148" s="237">
        <v>3426518.17</v>
      </c>
      <c r="E148" s="237">
        <v>39006.519999999997</v>
      </c>
      <c r="F148" s="237">
        <v>0</v>
      </c>
      <c r="G148" s="237">
        <v>0</v>
      </c>
      <c r="H148" s="237">
        <v>3387511.65</v>
      </c>
    </row>
    <row r="149" spans="1:8">
      <c r="A149" s="235" t="s">
        <v>1010</v>
      </c>
      <c r="B149" s="236" t="s">
        <v>1011</v>
      </c>
      <c r="C149" s="237">
        <v>0</v>
      </c>
      <c r="D149" s="237">
        <v>100844635.04000001</v>
      </c>
      <c r="E149" s="237">
        <v>633281.66</v>
      </c>
      <c r="F149" s="237">
        <v>8799589.1199999992</v>
      </c>
      <c r="G149" s="237">
        <v>0</v>
      </c>
      <c r="H149" s="237">
        <v>109010942.5</v>
      </c>
    </row>
    <row r="150" spans="1:8">
      <c r="A150" s="235" t="s">
        <v>1012</v>
      </c>
      <c r="B150" s="236" t="s">
        <v>1013</v>
      </c>
      <c r="C150" s="237">
        <v>0</v>
      </c>
      <c r="D150" s="237">
        <v>108093.84</v>
      </c>
      <c r="E150" s="237">
        <v>39458.160000000003</v>
      </c>
      <c r="F150" s="237">
        <v>7688.11</v>
      </c>
      <c r="G150" s="237">
        <v>0</v>
      </c>
      <c r="H150" s="237">
        <v>76323.789999999994</v>
      </c>
    </row>
    <row r="151" spans="1:8">
      <c r="A151" s="235" t="s">
        <v>1014</v>
      </c>
      <c r="B151" s="236" t="s">
        <v>1015</v>
      </c>
      <c r="C151" s="237">
        <v>0</v>
      </c>
      <c r="D151" s="237">
        <v>16557.28</v>
      </c>
      <c r="E151" s="237">
        <v>0</v>
      </c>
      <c r="F151" s="237">
        <v>0</v>
      </c>
      <c r="G151" s="237">
        <v>0</v>
      </c>
      <c r="H151" s="237">
        <v>16557.28</v>
      </c>
    </row>
    <row r="152" spans="1:8">
      <c r="A152" s="235" t="s">
        <v>1016</v>
      </c>
      <c r="B152" s="236" t="s">
        <v>1017</v>
      </c>
      <c r="C152" s="237">
        <v>0</v>
      </c>
      <c r="D152" s="237">
        <v>332292.73</v>
      </c>
      <c r="E152" s="237">
        <v>27148.65</v>
      </c>
      <c r="F152" s="237">
        <v>0</v>
      </c>
      <c r="G152" s="237">
        <v>0</v>
      </c>
      <c r="H152" s="237">
        <v>305144.08</v>
      </c>
    </row>
    <row r="153" spans="1:8">
      <c r="A153" s="235" t="s">
        <v>1018</v>
      </c>
      <c r="B153" s="236" t="s">
        <v>1019</v>
      </c>
      <c r="C153" s="237">
        <v>0</v>
      </c>
      <c r="D153" s="237">
        <v>98534.99</v>
      </c>
      <c r="E153" s="237">
        <v>7156.57</v>
      </c>
      <c r="F153" s="237">
        <v>0</v>
      </c>
      <c r="G153" s="237">
        <v>0</v>
      </c>
      <c r="H153" s="237">
        <v>91378.42</v>
      </c>
    </row>
    <row r="154" spans="1:8">
      <c r="A154" s="235" t="s">
        <v>1020</v>
      </c>
      <c r="B154" s="236" t="s">
        <v>1021</v>
      </c>
      <c r="C154" s="237">
        <v>0</v>
      </c>
      <c r="D154" s="237">
        <v>11465.58</v>
      </c>
      <c r="E154" s="237">
        <v>0</v>
      </c>
      <c r="F154" s="237">
        <v>0</v>
      </c>
      <c r="G154" s="237">
        <v>0</v>
      </c>
      <c r="H154" s="237">
        <v>11465.58</v>
      </c>
    </row>
    <row r="155" spans="1:8">
      <c r="A155" s="235" t="s">
        <v>1022</v>
      </c>
      <c r="B155" s="236" t="s">
        <v>1023</v>
      </c>
      <c r="C155" s="237">
        <v>0</v>
      </c>
      <c r="D155" s="237">
        <v>288.63</v>
      </c>
      <c r="E155" s="237">
        <v>11.75</v>
      </c>
      <c r="F155" s="237">
        <v>0</v>
      </c>
      <c r="G155" s="237">
        <v>0</v>
      </c>
      <c r="H155" s="237">
        <v>276.88</v>
      </c>
    </row>
    <row r="156" spans="1:8">
      <c r="A156" s="235" t="s">
        <v>1024</v>
      </c>
      <c r="B156" s="236" t="s">
        <v>1025</v>
      </c>
      <c r="C156" s="237">
        <v>0</v>
      </c>
      <c r="D156" s="237">
        <v>167487.01999999999</v>
      </c>
      <c r="E156" s="237">
        <v>104758.87</v>
      </c>
      <c r="F156" s="237">
        <v>101698.72</v>
      </c>
      <c r="G156" s="237">
        <v>0</v>
      </c>
      <c r="H156" s="237">
        <v>164426.87</v>
      </c>
    </row>
    <row r="157" spans="1:8">
      <c r="A157" s="235" t="s">
        <v>1026</v>
      </c>
      <c r="B157" s="236" t="s">
        <v>1027</v>
      </c>
      <c r="C157" s="237">
        <v>0</v>
      </c>
      <c r="D157" s="237">
        <v>712306.34</v>
      </c>
      <c r="E157" s="237">
        <v>444663.56</v>
      </c>
      <c r="F157" s="237">
        <v>334923.45</v>
      </c>
      <c r="G157" s="237">
        <v>0</v>
      </c>
      <c r="H157" s="237">
        <v>602566.23</v>
      </c>
    </row>
    <row r="158" spans="1:8">
      <c r="A158" s="235" t="s">
        <v>1028</v>
      </c>
      <c r="B158" s="236" t="s">
        <v>926</v>
      </c>
      <c r="C158" s="237">
        <v>0</v>
      </c>
      <c r="D158" s="237">
        <v>6445158.79</v>
      </c>
      <c r="E158" s="237">
        <v>2232649.8199999998</v>
      </c>
      <c r="F158" s="237">
        <v>5247671.92</v>
      </c>
      <c r="G158" s="237">
        <v>0</v>
      </c>
      <c r="H158" s="237">
        <v>9460180.8900000006</v>
      </c>
    </row>
    <row r="159" spans="1:8">
      <c r="A159" s="235" t="s">
        <v>1029</v>
      </c>
      <c r="B159" s="236" t="s">
        <v>1030</v>
      </c>
      <c r="C159" s="237">
        <v>0</v>
      </c>
      <c r="D159" s="237">
        <v>41875.300000000003</v>
      </c>
      <c r="E159" s="237">
        <v>227126.23</v>
      </c>
      <c r="F159" s="237">
        <v>256142.02</v>
      </c>
      <c r="G159" s="237">
        <v>0</v>
      </c>
      <c r="H159" s="237">
        <v>70891.09</v>
      </c>
    </row>
    <row r="160" spans="1:8">
      <c r="A160" s="235" t="s">
        <v>391</v>
      </c>
      <c r="B160" s="236" t="s">
        <v>928</v>
      </c>
      <c r="C160" s="237">
        <v>0</v>
      </c>
      <c r="D160" s="237">
        <v>-462</v>
      </c>
      <c r="E160" s="237">
        <v>0</v>
      </c>
      <c r="F160" s="237">
        <v>0</v>
      </c>
      <c r="G160" s="237">
        <v>0</v>
      </c>
      <c r="H160" s="237">
        <v>-462</v>
      </c>
    </row>
    <row r="161" spans="1:8">
      <c r="A161" s="235" t="s">
        <v>1031</v>
      </c>
      <c r="B161" s="236" t="s">
        <v>1032</v>
      </c>
      <c r="C161" s="237">
        <v>0</v>
      </c>
      <c r="D161" s="237">
        <v>4323440.8099999996</v>
      </c>
      <c r="E161" s="237">
        <v>1063800</v>
      </c>
      <c r="F161" s="237">
        <v>1256800</v>
      </c>
      <c r="G161" s="237">
        <v>0</v>
      </c>
      <c r="H161" s="237">
        <v>4516440.8099999996</v>
      </c>
    </row>
    <row r="162" spans="1:8">
      <c r="A162" s="235" t="s">
        <v>1033</v>
      </c>
      <c r="B162" s="236" t="s">
        <v>1034</v>
      </c>
      <c r="C162" s="237">
        <v>0</v>
      </c>
      <c r="D162" s="237">
        <v>1283200.57</v>
      </c>
      <c r="E162" s="237">
        <v>180538.08</v>
      </c>
      <c r="F162" s="237">
        <v>264161.93</v>
      </c>
      <c r="G162" s="237">
        <v>0</v>
      </c>
      <c r="H162" s="237">
        <v>1366824.42</v>
      </c>
    </row>
    <row r="163" spans="1:8">
      <c r="A163" s="235" t="s">
        <v>1035</v>
      </c>
      <c r="B163" s="236" t="s">
        <v>1036</v>
      </c>
      <c r="C163" s="237">
        <v>0</v>
      </c>
      <c r="D163" s="237">
        <v>738503.4</v>
      </c>
      <c r="E163" s="237">
        <v>205751.04000000001</v>
      </c>
      <c r="F163" s="237">
        <v>263726.53999999998</v>
      </c>
      <c r="G163" s="237">
        <v>0</v>
      </c>
      <c r="H163" s="237">
        <v>796478.9</v>
      </c>
    </row>
    <row r="164" spans="1:8">
      <c r="A164" s="235" t="s">
        <v>1037</v>
      </c>
      <c r="B164" s="236" t="s">
        <v>1038</v>
      </c>
      <c r="C164" s="237">
        <v>0</v>
      </c>
      <c r="D164" s="237">
        <v>3234.75</v>
      </c>
      <c r="E164" s="237">
        <v>11626.42</v>
      </c>
      <c r="F164" s="237">
        <v>9706.3700000000008</v>
      </c>
      <c r="G164" s="237">
        <v>0</v>
      </c>
      <c r="H164" s="237">
        <v>1314.7</v>
      </c>
    </row>
    <row r="165" spans="1:8">
      <c r="A165" s="235" t="s">
        <v>1039</v>
      </c>
      <c r="B165" s="236" t="s">
        <v>1040</v>
      </c>
      <c r="C165" s="237">
        <v>0</v>
      </c>
      <c r="D165" s="237">
        <v>16469420</v>
      </c>
      <c r="E165" s="237">
        <v>0</v>
      </c>
      <c r="F165" s="237">
        <v>0</v>
      </c>
      <c r="G165" s="237">
        <v>0</v>
      </c>
      <c r="H165" s="237">
        <v>16469420</v>
      </c>
    </row>
    <row r="166" spans="1:8">
      <c r="A166" s="235" t="s">
        <v>1041</v>
      </c>
      <c r="B166" s="236" t="s">
        <v>1042</v>
      </c>
      <c r="C166" s="237">
        <v>0</v>
      </c>
      <c r="D166" s="237">
        <v>5400000</v>
      </c>
      <c r="E166" s="237">
        <v>0</v>
      </c>
      <c r="F166" s="237">
        <v>0</v>
      </c>
      <c r="G166" s="237">
        <v>0</v>
      </c>
      <c r="H166" s="237">
        <v>5400000</v>
      </c>
    </row>
    <row r="167" spans="1:8">
      <c r="A167" s="235" t="s">
        <v>1043</v>
      </c>
      <c r="B167" s="236" t="s">
        <v>1044</v>
      </c>
      <c r="C167" s="237">
        <v>0</v>
      </c>
      <c r="D167" s="237">
        <v>3.29</v>
      </c>
      <c r="E167" s="237">
        <v>0</v>
      </c>
      <c r="F167" s="237">
        <v>0</v>
      </c>
      <c r="G167" s="237">
        <v>0</v>
      </c>
      <c r="H167" s="237">
        <v>3.29</v>
      </c>
    </row>
    <row r="168" spans="1:8">
      <c r="A168" s="235" t="s">
        <v>1045</v>
      </c>
      <c r="B168" s="236" t="s">
        <v>1046</v>
      </c>
      <c r="C168" s="237">
        <v>0</v>
      </c>
      <c r="D168" s="237">
        <v>1499245</v>
      </c>
      <c r="E168" s="237">
        <v>0</v>
      </c>
      <c r="F168" s="237">
        <v>0</v>
      </c>
      <c r="G168" s="237">
        <v>0</v>
      </c>
      <c r="H168" s="237">
        <v>1499245</v>
      </c>
    </row>
    <row r="169" spans="1:8">
      <c r="A169" s="235" t="s">
        <v>1047</v>
      </c>
      <c r="B169" s="236" t="s">
        <v>1048</v>
      </c>
      <c r="C169" s="237">
        <v>0</v>
      </c>
      <c r="D169" s="237">
        <v>188573.74</v>
      </c>
      <c r="E169" s="237">
        <v>0</v>
      </c>
      <c r="F169" s="237">
        <v>0</v>
      </c>
      <c r="G169" s="237">
        <v>0</v>
      </c>
      <c r="H169" s="237">
        <v>188573.74</v>
      </c>
    </row>
    <row r="170" spans="1:8">
      <c r="A170" s="235" t="s">
        <v>1049</v>
      </c>
      <c r="B170" s="236" t="s">
        <v>1050</v>
      </c>
      <c r="C170" s="237">
        <v>40434.82</v>
      </c>
      <c r="D170" s="237">
        <v>0</v>
      </c>
      <c r="E170" s="237">
        <v>14619.83</v>
      </c>
      <c r="F170" s="237">
        <v>987.64</v>
      </c>
      <c r="G170" s="237">
        <v>54067.01</v>
      </c>
      <c r="H170" s="237">
        <v>0</v>
      </c>
    </row>
    <row r="171" spans="1:8">
      <c r="A171" s="235" t="s">
        <v>1051</v>
      </c>
      <c r="B171" s="236" t="s">
        <v>1052</v>
      </c>
      <c r="C171" s="237">
        <v>58932.46</v>
      </c>
      <c r="D171" s="237">
        <v>0</v>
      </c>
      <c r="E171" s="237">
        <v>20778.22</v>
      </c>
      <c r="F171" s="237">
        <v>1295.69</v>
      </c>
      <c r="G171" s="237">
        <v>78414.990000000005</v>
      </c>
      <c r="H171" s="237">
        <v>0</v>
      </c>
    </row>
    <row r="172" spans="1:8">
      <c r="A172" s="235" t="s">
        <v>1053</v>
      </c>
      <c r="B172" s="236" t="s">
        <v>1054</v>
      </c>
      <c r="C172" s="237">
        <v>1648990.52</v>
      </c>
      <c r="D172" s="237">
        <v>0</v>
      </c>
      <c r="E172" s="237">
        <v>568350.91</v>
      </c>
      <c r="F172" s="237">
        <v>37265.32</v>
      </c>
      <c r="G172" s="237">
        <v>2180076.11</v>
      </c>
      <c r="H172" s="237">
        <v>0</v>
      </c>
    </row>
    <row r="173" spans="1:8">
      <c r="A173" s="235" t="s">
        <v>1055</v>
      </c>
      <c r="B173" s="236" t="s">
        <v>1056</v>
      </c>
      <c r="C173" s="237">
        <v>10322.23</v>
      </c>
      <c r="D173" s="237">
        <v>0</v>
      </c>
      <c r="E173" s="237">
        <v>0</v>
      </c>
      <c r="F173" s="237">
        <v>0</v>
      </c>
      <c r="G173" s="237">
        <v>10322.23</v>
      </c>
      <c r="H173" s="237">
        <v>0</v>
      </c>
    </row>
    <row r="174" spans="1:8">
      <c r="A174" s="235" t="s">
        <v>1057</v>
      </c>
      <c r="B174" s="236" t="s">
        <v>1058</v>
      </c>
      <c r="C174" s="237">
        <v>30760.69</v>
      </c>
      <c r="D174" s="237">
        <v>0</v>
      </c>
      <c r="E174" s="237">
        <v>0</v>
      </c>
      <c r="F174" s="237">
        <v>0</v>
      </c>
      <c r="G174" s="237">
        <v>30760.69</v>
      </c>
      <c r="H174" s="237">
        <v>0</v>
      </c>
    </row>
    <row r="175" spans="1:8">
      <c r="A175" s="235" t="s">
        <v>1059</v>
      </c>
      <c r="B175" s="236" t="s">
        <v>1060</v>
      </c>
      <c r="C175" s="237">
        <v>1375.03</v>
      </c>
      <c r="D175" s="237">
        <v>0</v>
      </c>
      <c r="E175" s="237">
        <v>496.09</v>
      </c>
      <c r="F175" s="237">
        <v>3.11</v>
      </c>
      <c r="G175" s="237">
        <v>1868.01</v>
      </c>
      <c r="H175" s="237">
        <v>0</v>
      </c>
    </row>
    <row r="176" spans="1:8">
      <c r="A176" s="235" t="s">
        <v>1061</v>
      </c>
      <c r="B176" s="236" t="s">
        <v>1062</v>
      </c>
      <c r="C176" s="237">
        <v>2143.06</v>
      </c>
      <c r="D176" s="237">
        <v>0</v>
      </c>
      <c r="E176" s="237">
        <v>743.53</v>
      </c>
      <c r="F176" s="237">
        <v>0</v>
      </c>
      <c r="G176" s="237">
        <v>2886.59</v>
      </c>
      <c r="H176" s="237">
        <v>0</v>
      </c>
    </row>
    <row r="177" spans="1:8">
      <c r="A177" s="235" t="s">
        <v>1063</v>
      </c>
      <c r="B177" s="236" t="s">
        <v>1064</v>
      </c>
      <c r="C177" s="237">
        <v>63170.81</v>
      </c>
      <c r="D177" s="237">
        <v>0</v>
      </c>
      <c r="E177" s="237">
        <v>21795.78</v>
      </c>
      <c r="F177" s="237">
        <v>0</v>
      </c>
      <c r="G177" s="237">
        <v>84966.59</v>
      </c>
      <c r="H177" s="237">
        <v>0</v>
      </c>
    </row>
    <row r="178" spans="1:8">
      <c r="A178" s="235" t="s">
        <v>1065</v>
      </c>
      <c r="B178" s="236" t="s">
        <v>1066</v>
      </c>
      <c r="C178" s="237">
        <v>6837.8</v>
      </c>
      <c r="D178" s="237">
        <v>0</v>
      </c>
      <c r="E178" s="237">
        <v>0</v>
      </c>
      <c r="F178" s="237">
        <v>0</v>
      </c>
      <c r="G178" s="237">
        <v>6837.8</v>
      </c>
      <c r="H178" s="237">
        <v>0</v>
      </c>
    </row>
    <row r="179" spans="1:8">
      <c r="A179" s="235" t="s">
        <v>1067</v>
      </c>
      <c r="B179" s="236" t="s">
        <v>1068</v>
      </c>
      <c r="C179" s="237">
        <v>75302.14</v>
      </c>
      <c r="D179" s="237">
        <v>0</v>
      </c>
      <c r="E179" s="237">
        <v>8427.14</v>
      </c>
      <c r="F179" s="237">
        <v>0</v>
      </c>
      <c r="G179" s="237">
        <v>83729.279999999999</v>
      </c>
      <c r="H179" s="237">
        <v>0</v>
      </c>
    </row>
    <row r="180" spans="1:8">
      <c r="A180" s="235" t="s">
        <v>1069</v>
      </c>
      <c r="B180" s="236" t="s">
        <v>1070</v>
      </c>
      <c r="C180" s="237">
        <v>30553.919999999998</v>
      </c>
      <c r="D180" s="237">
        <v>0</v>
      </c>
      <c r="E180" s="237">
        <v>17317.95</v>
      </c>
      <c r="F180" s="237">
        <v>310</v>
      </c>
      <c r="G180" s="237">
        <v>47561.87</v>
      </c>
      <c r="H180" s="237">
        <v>0</v>
      </c>
    </row>
    <row r="181" spans="1:8">
      <c r="A181" s="235" t="s">
        <v>1071</v>
      </c>
      <c r="B181" s="236" t="s">
        <v>1072</v>
      </c>
      <c r="C181" s="237">
        <v>2262.16</v>
      </c>
      <c r="D181" s="237">
        <v>0</v>
      </c>
      <c r="E181" s="237">
        <v>2151.52</v>
      </c>
      <c r="F181" s="237">
        <v>0</v>
      </c>
      <c r="G181" s="237">
        <v>4413.68</v>
      </c>
      <c r="H181" s="237">
        <v>0</v>
      </c>
    </row>
    <row r="182" spans="1:8">
      <c r="A182" s="235" t="s">
        <v>1073</v>
      </c>
      <c r="B182" s="236" t="s">
        <v>1074</v>
      </c>
      <c r="C182" s="237">
        <v>1208.8599999999999</v>
      </c>
      <c r="D182" s="237">
        <v>0</v>
      </c>
      <c r="E182" s="237">
        <v>687.47</v>
      </c>
      <c r="F182" s="237">
        <v>0</v>
      </c>
      <c r="G182" s="237">
        <v>1896.33</v>
      </c>
      <c r="H182" s="237">
        <v>0</v>
      </c>
    </row>
    <row r="183" spans="1:8">
      <c r="A183" s="235" t="s">
        <v>1075</v>
      </c>
      <c r="B183" s="236" t="s">
        <v>1076</v>
      </c>
      <c r="C183" s="237">
        <v>490531.33</v>
      </c>
      <c r="D183" s="237">
        <v>0</v>
      </c>
      <c r="E183" s="237">
        <v>84999.29</v>
      </c>
      <c r="F183" s="237">
        <v>7793.83</v>
      </c>
      <c r="G183" s="237">
        <v>567736.79</v>
      </c>
      <c r="H183" s="237">
        <v>0</v>
      </c>
    </row>
    <row r="184" spans="1:8">
      <c r="A184" s="235" t="s">
        <v>1077</v>
      </c>
      <c r="B184" s="236" t="s">
        <v>1078</v>
      </c>
      <c r="C184" s="237">
        <v>194638.78</v>
      </c>
      <c r="D184" s="237">
        <v>0</v>
      </c>
      <c r="E184" s="237">
        <v>59405.55</v>
      </c>
      <c r="F184" s="237">
        <v>0</v>
      </c>
      <c r="G184" s="237">
        <v>254044.33</v>
      </c>
      <c r="H184" s="237">
        <v>0</v>
      </c>
    </row>
    <row r="185" spans="1:8">
      <c r="A185" s="235" t="s">
        <v>1079</v>
      </c>
      <c r="B185" s="236" t="s">
        <v>1080</v>
      </c>
      <c r="C185" s="237">
        <v>8549.0499999999993</v>
      </c>
      <c r="D185" s="237">
        <v>0</v>
      </c>
      <c r="E185" s="237">
        <v>3647.72</v>
      </c>
      <c r="F185" s="237">
        <v>0</v>
      </c>
      <c r="G185" s="237">
        <v>12196.77</v>
      </c>
      <c r="H185" s="237">
        <v>0</v>
      </c>
    </row>
    <row r="186" spans="1:8">
      <c r="A186" s="235" t="s">
        <v>1081</v>
      </c>
      <c r="B186" s="236" t="s">
        <v>1082</v>
      </c>
      <c r="C186" s="237">
        <v>3737.55</v>
      </c>
      <c r="D186" s="237">
        <v>0</v>
      </c>
      <c r="E186" s="237">
        <v>806.77</v>
      </c>
      <c r="F186" s="237">
        <v>0</v>
      </c>
      <c r="G186" s="237">
        <v>4544.32</v>
      </c>
      <c r="H186" s="237">
        <v>0</v>
      </c>
    </row>
    <row r="187" spans="1:8">
      <c r="A187" s="235" t="s">
        <v>1083</v>
      </c>
      <c r="B187" s="236" t="s">
        <v>1084</v>
      </c>
      <c r="C187" s="237">
        <v>57277.47</v>
      </c>
      <c r="D187" s="237">
        <v>0</v>
      </c>
      <c r="E187" s="237">
        <v>6221.95</v>
      </c>
      <c r="F187" s="237">
        <v>0</v>
      </c>
      <c r="G187" s="237">
        <v>63499.42</v>
      </c>
      <c r="H187" s="237">
        <v>0</v>
      </c>
    </row>
    <row r="188" spans="1:8">
      <c r="A188" s="235" t="s">
        <v>1085</v>
      </c>
      <c r="B188" s="236" t="s">
        <v>1086</v>
      </c>
      <c r="C188" s="237">
        <v>-58732.28</v>
      </c>
      <c r="D188" s="237">
        <v>0</v>
      </c>
      <c r="E188" s="237">
        <v>0</v>
      </c>
      <c r="F188" s="237">
        <v>27148.65</v>
      </c>
      <c r="G188" s="237">
        <v>-85880.93</v>
      </c>
      <c r="H188" s="237">
        <v>0</v>
      </c>
    </row>
    <row r="189" spans="1:8">
      <c r="A189" s="235" t="s">
        <v>1087</v>
      </c>
      <c r="B189" s="236" t="s">
        <v>1088</v>
      </c>
      <c r="C189" s="237">
        <v>-4979.72</v>
      </c>
      <c r="D189" s="237">
        <v>0</v>
      </c>
      <c r="E189" s="237">
        <v>0</v>
      </c>
      <c r="F189" s="237">
        <v>7156.57</v>
      </c>
      <c r="G189" s="237">
        <v>-12136.29</v>
      </c>
      <c r="H189" s="237">
        <v>0</v>
      </c>
    </row>
    <row r="190" spans="1:8">
      <c r="A190" s="235" t="s">
        <v>1089</v>
      </c>
      <c r="B190" s="236" t="s">
        <v>1076</v>
      </c>
      <c r="C190" s="237">
        <v>6055.88</v>
      </c>
      <c r="D190" s="237">
        <v>0</v>
      </c>
      <c r="E190" s="237">
        <v>10.58</v>
      </c>
      <c r="F190" s="237">
        <v>0</v>
      </c>
      <c r="G190" s="237">
        <v>6066.46</v>
      </c>
      <c r="H190" s="237">
        <v>0</v>
      </c>
    </row>
    <row r="191" spans="1:8">
      <c r="A191" s="235" t="s">
        <v>1090</v>
      </c>
      <c r="B191" s="236" t="s">
        <v>1078</v>
      </c>
      <c r="C191" s="237">
        <v>1.29</v>
      </c>
      <c r="D191" s="237">
        <v>0</v>
      </c>
      <c r="E191" s="237">
        <v>0</v>
      </c>
      <c r="F191" s="237">
        <v>12.15</v>
      </c>
      <c r="G191" s="237">
        <v>-10.86</v>
      </c>
      <c r="H191" s="237">
        <v>0</v>
      </c>
    </row>
    <row r="192" spans="1:8">
      <c r="A192" s="235" t="s">
        <v>1091</v>
      </c>
      <c r="B192" s="236" t="s">
        <v>1092</v>
      </c>
      <c r="C192" s="237">
        <v>7741.09</v>
      </c>
      <c r="D192" s="237">
        <v>0</v>
      </c>
      <c r="E192" s="237">
        <v>2580.36</v>
      </c>
      <c r="F192" s="237">
        <v>0</v>
      </c>
      <c r="G192" s="237">
        <v>10321.450000000001</v>
      </c>
      <c r="H192" s="237">
        <v>0</v>
      </c>
    </row>
    <row r="193" spans="1:8">
      <c r="A193" s="235" t="s">
        <v>1093</v>
      </c>
      <c r="B193" s="236" t="s">
        <v>1094</v>
      </c>
      <c r="C193" s="237">
        <v>14175.25</v>
      </c>
      <c r="D193" s="237">
        <v>0</v>
      </c>
      <c r="E193" s="237">
        <v>5853.02</v>
      </c>
      <c r="F193" s="237">
        <v>0</v>
      </c>
      <c r="G193" s="237">
        <v>20028.27</v>
      </c>
      <c r="H193" s="237">
        <v>0</v>
      </c>
    </row>
    <row r="194" spans="1:8">
      <c r="A194" s="235" t="s">
        <v>1095</v>
      </c>
      <c r="B194" s="236" t="s">
        <v>1096</v>
      </c>
      <c r="C194" s="237">
        <v>5398.83</v>
      </c>
      <c r="D194" s="237">
        <v>0</v>
      </c>
      <c r="E194" s="237">
        <v>1838</v>
      </c>
      <c r="F194" s="237">
        <v>0</v>
      </c>
      <c r="G194" s="237">
        <v>7236.83</v>
      </c>
      <c r="H194" s="237">
        <v>0</v>
      </c>
    </row>
    <row r="195" spans="1:8">
      <c r="A195" s="235" t="s">
        <v>1097</v>
      </c>
      <c r="B195" s="236" t="s">
        <v>1098</v>
      </c>
      <c r="C195" s="237">
        <v>4208.1000000000004</v>
      </c>
      <c r="D195" s="237">
        <v>0</v>
      </c>
      <c r="E195" s="237">
        <v>1402.7</v>
      </c>
      <c r="F195" s="237">
        <v>0</v>
      </c>
      <c r="G195" s="237">
        <v>5610.8</v>
      </c>
      <c r="H195" s="237">
        <v>0</v>
      </c>
    </row>
    <row r="196" spans="1:8">
      <c r="A196" s="235" t="s">
        <v>1099</v>
      </c>
      <c r="B196" s="236" t="s">
        <v>1100</v>
      </c>
      <c r="C196" s="237">
        <v>43800.95</v>
      </c>
      <c r="D196" s="237">
        <v>0</v>
      </c>
      <c r="E196" s="237">
        <v>14584.89</v>
      </c>
      <c r="F196" s="237">
        <v>0</v>
      </c>
      <c r="G196" s="237">
        <v>58385.84</v>
      </c>
      <c r="H196" s="237">
        <v>0</v>
      </c>
    </row>
    <row r="197" spans="1:8">
      <c r="A197" s="235" t="s">
        <v>1101</v>
      </c>
      <c r="B197" s="236" t="s">
        <v>1102</v>
      </c>
      <c r="C197" s="237">
        <v>3594.51</v>
      </c>
      <c r="D197" s="237">
        <v>0</v>
      </c>
      <c r="E197" s="237">
        <v>1598.01</v>
      </c>
      <c r="F197" s="237">
        <v>0</v>
      </c>
      <c r="G197" s="237">
        <v>5192.5200000000004</v>
      </c>
      <c r="H197" s="237">
        <v>0</v>
      </c>
    </row>
    <row r="198" spans="1:8">
      <c r="A198" s="235" t="s">
        <v>1103</v>
      </c>
      <c r="B198" s="236" t="s">
        <v>1104</v>
      </c>
      <c r="C198" s="237">
        <v>695182.25</v>
      </c>
      <c r="D198" s="237">
        <v>0</v>
      </c>
      <c r="E198" s="237">
        <v>242770.69</v>
      </c>
      <c r="F198" s="237">
        <v>0</v>
      </c>
      <c r="G198" s="237">
        <v>937952.94</v>
      </c>
      <c r="H198" s="237">
        <v>0</v>
      </c>
    </row>
    <row r="199" spans="1:8">
      <c r="A199" s="235" t="s">
        <v>1105</v>
      </c>
      <c r="B199" s="236" t="s">
        <v>1106</v>
      </c>
      <c r="C199" s="237">
        <v>112978.5</v>
      </c>
      <c r="D199" s="237">
        <v>0</v>
      </c>
      <c r="E199" s="237">
        <v>40878.5</v>
      </c>
      <c r="F199" s="237">
        <v>0</v>
      </c>
      <c r="G199" s="237">
        <v>153857</v>
      </c>
      <c r="H199" s="237">
        <v>0</v>
      </c>
    </row>
    <row r="200" spans="1:8">
      <c r="A200" s="235" t="s">
        <v>1107</v>
      </c>
      <c r="B200" s="236" t="s">
        <v>1108</v>
      </c>
      <c r="C200" s="237">
        <v>158086.32</v>
      </c>
      <c r="D200" s="237">
        <v>0</v>
      </c>
      <c r="E200" s="237">
        <v>52722.06</v>
      </c>
      <c r="F200" s="237">
        <v>0</v>
      </c>
      <c r="G200" s="237">
        <v>210808.38</v>
      </c>
      <c r="H200" s="237">
        <v>0</v>
      </c>
    </row>
    <row r="201" spans="1:8">
      <c r="A201" s="235" t="s">
        <v>1109</v>
      </c>
      <c r="B201" s="236" t="s">
        <v>1110</v>
      </c>
      <c r="C201" s="237">
        <v>8835</v>
      </c>
      <c r="D201" s="237">
        <v>0</v>
      </c>
      <c r="E201" s="237">
        <v>2790</v>
      </c>
      <c r="F201" s="237">
        <v>0</v>
      </c>
      <c r="G201" s="237">
        <v>11625</v>
      </c>
      <c r="H201" s="237">
        <v>0</v>
      </c>
    </row>
    <row r="202" spans="1:8">
      <c r="A202" s="235" t="s">
        <v>1111</v>
      </c>
      <c r="B202" s="236" t="s">
        <v>1112</v>
      </c>
      <c r="C202" s="237">
        <v>280587.02</v>
      </c>
      <c r="D202" s="237">
        <v>0</v>
      </c>
      <c r="E202" s="237">
        <v>98773.62</v>
      </c>
      <c r="F202" s="237">
        <v>0</v>
      </c>
      <c r="G202" s="237">
        <v>379360.64</v>
      </c>
      <c r="H202" s="237">
        <v>0</v>
      </c>
    </row>
    <row r="203" spans="1:8">
      <c r="A203" s="235" t="s">
        <v>1113</v>
      </c>
      <c r="B203" s="236" t="s">
        <v>1114</v>
      </c>
      <c r="C203" s="237">
        <v>146933.32</v>
      </c>
      <c r="D203" s="237">
        <v>0</v>
      </c>
      <c r="E203" s="237">
        <v>43437.23</v>
      </c>
      <c r="F203" s="237">
        <v>0</v>
      </c>
      <c r="G203" s="237">
        <v>190370.55</v>
      </c>
      <c r="H203" s="237">
        <v>0</v>
      </c>
    </row>
    <row r="204" spans="1:8">
      <c r="A204" s="235" t="s">
        <v>1115</v>
      </c>
      <c r="B204" s="236" t="s">
        <v>1116</v>
      </c>
      <c r="C204" s="237">
        <v>83869.320000000007</v>
      </c>
      <c r="D204" s="237">
        <v>0</v>
      </c>
      <c r="E204" s="237">
        <v>27224.95</v>
      </c>
      <c r="F204" s="237">
        <v>0</v>
      </c>
      <c r="G204" s="237">
        <v>111094.27</v>
      </c>
      <c r="H204" s="237">
        <v>0</v>
      </c>
    </row>
    <row r="205" spans="1:8">
      <c r="A205" s="235" t="s">
        <v>1117</v>
      </c>
      <c r="B205" s="236" t="s">
        <v>1118</v>
      </c>
      <c r="C205" s="237">
        <v>18378.23</v>
      </c>
      <c r="D205" s="237">
        <v>0</v>
      </c>
      <c r="E205" s="237">
        <v>5916.58</v>
      </c>
      <c r="F205" s="237">
        <v>0</v>
      </c>
      <c r="G205" s="237">
        <v>24294.81</v>
      </c>
      <c r="H205" s="237">
        <v>0</v>
      </c>
    </row>
    <row r="206" spans="1:8">
      <c r="A206" s="235" t="s">
        <v>1119</v>
      </c>
      <c r="B206" s="236" t="s">
        <v>1120</v>
      </c>
      <c r="C206" s="237">
        <v>359.94</v>
      </c>
      <c r="D206" s="237">
        <v>0</v>
      </c>
      <c r="E206" s="237">
        <v>119.98</v>
      </c>
      <c r="F206" s="237">
        <v>0</v>
      </c>
      <c r="G206" s="237">
        <v>479.92</v>
      </c>
      <c r="H206" s="237">
        <v>0</v>
      </c>
    </row>
    <row r="207" spans="1:8">
      <c r="A207" s="235" t="s">
        <v>1121</v>
      </c>
      <c r="B207" s="236" t="s">
        <v>977</v>
      </c>
      <c r="C207" s="237">
        <v>105087.37</v>
      </c>
      <c r="D207" s="237">
        <v>0</v>
      </c>
      <c r="E207" s="237">
        <v>34624.31</v>
      </c>
      <c r="F207" s="237">
        <v>0</v>
      </c>
      <c r="G207" s="237">
        <v>139711.67999999999</v>
      </c>
      <c r="H207" s="237">
        <v>0</v>
      </c>
    </row>
    <row r="208" spans="1:8">
      <c r="A208" s="235" t="s">
        <v>1122</v>
      </c>
      <c r="B208" s="236" t="s">
        <v>1123</v>
      </c>
      <c r="C208" s="237">
        <v>116432</v>
      </c>
      <c r="D208" s="237">
        <v>0</v>
      </c>
      <c r="E208" s="237">
        <v>4000</v>
      </c>
      <c r="F208" s="237">
        <v>0</v>
      </c>
      <c r="G208" s="237">
        <v>120432</v>
      </c>
      <c r="H208" s="237">
        <v>0</v>
      </c>
    </row>
    <row r="209" spans="1:8">
      <c r="A209" s="235" t="s">
        <v>1124</v>
      </c>
      <c r="B209" s="236" t="s">
        <v>1125</v>
      </c>
      <c r="C209" s="237">
        <v>4566.6000000000004</v>
      </c>
      <c r="D209" s="237">
        <v>0</v>
      </c>
      <c r="E209" s="237">
        <v>0</v>
      </c>
      <c r="F209" s="237">
        <v>0</v>
      </c>
      <c r="G209" s="237">
        <v>4566.6000000000004</v>
      </c>
      <c r="H209" s="237">
        <v>0</v>
      </c>
    </row>
    <row r="210" spans="1:8">
      <c r="A210" s="235" t="s">
        <v>1126</v>
      </c>
      <c r="B210" s="236" t="s">
        <v>1127</v>
      </c>
      <c r="C210" s="237">
        <v>17.07</v>
      </c>
      <c r="D210" s="237">
        <v>0</v>
      </c>
      <c r="E210" s="237">
        <v>0</v>
      </c>
      <c r="F210" s="237">
        <v>0</v>
      </c>
      <c r="G210" s="237">
        <v>17.07</v>
      </c>
      <c r="H210" s="237">
        <v>0</v>
      </c>
    </row>
    <row r="211" spans="1:8">
      <c r="A211" s="235" t="s">
        <v>1128</v>
      </c>
      <c r="B211" s="236" t="s">
        <v>1129</v>
      </c>
      <c r="C211" s="237">
        <v>918</v>
      </c>
      <c r="D211" s="237">
        <v>0</v>
      </c>
      <c r="E211" s="237">
        <v>0</v>
      </c>
      <c r="F211" s="237">
        <v>0</v>
      </c>
      <c r="G211" s="237">
        <v>918</v>
      </c>
      <c r="H211" s="237">
        <v>0</v>
      </c>
    </row>
    <row r="212" spans="1:8">
      <c r="A212" s="235" t="s">
        <v>1130</v>
      </c>
      <c r="B212" s="236" t="s">
        <v>1131</v>
      </c>
      <c r="C212" s="237">
        <v>0</v>
      </c>
      <c r="D212" s="237">
        <v>0</v>
      </c>
      <c r="E212" s="237">
        <v>1727.2</v>
      </c>
      <c r="F212" s="237">
        <v>0</v>
      </c>
      <c r="G212" s="237">
        <v>1727.2</v>
      </c>
      <c r="H212" s="237">
        <v>0</v>
      </c>
    </row>
    <row r="213" spans="1:8">
      <c r="A213" s="235" t="s">
        <v>1132</v>
      </c>
      <c r="B213" s="236" t="s">
        <v>1133</v>
      </c>
      <c r="C213" s="237">
        <v>6063</v>
      </c>
      <c r="D213" s="237">
        <v>0</v>
      </c>
      <c r="E213" s="237">
        <v>0</v>
      </c>
      <c r="F213" s="237">
        <v>0</v>
      </c>
      <c r="G213" s="237">
        <v>6063</v>
      </c>
      <c r="H213" s="237">
        <v>0</v>
      </c>
    </row>
    <row r="214" spans="1:8">
      <c r="A214" s="235" t="s">
        <v>1134</v>
      </c>
      <c r="B214" s="236" t="s">
        <v>1135</v>
      </c>
      <c r="C214" s="237">
        <v>5286.4</v>
      </c>
      <c r="D214" s="237">
        <v>0</v>
      </c>
      <c r="E214" s="237">
        <v>0</v>
      </c>
      <c r="F214" s="237">
        <v>0</v>
      </c>
      <c r="G214" s="237">
        <v>5286.4</v>
      </c>
      <c r="H214" s="237">
        <v>0</v>
      </c>
    </row>
    <row r="215" spans="1:8">
      <c r="A215" s="235" t="s">
        <v>1136</v>
      </c>
      <c r="B215" s="236" t="s">
        <v>1137</v>
      </c>
      <c r="C215" s="237">
        <v>0</v>
      </c>
      <c r="D215" s="237">
        <v>0</v>
      </c>
      <c r="E215" s="237">
        <v>680</v>
      </c>
      <c r="F215" s="237">
        <v>0</v>
      </c>
      <c r="G215" s="237">
        <v>680</v>
      </c>
      <c r="H215" s="237">
        <v>0</v>
      </c>
    </row>
    <row r="216" spans="1:8">
      <c r="A216" s="235" t="s">
        <v>1138</v>
      </c>
      <c r="B216" s="236" t="s">
        <v>1139</v>
      </c>
      <c r="C216" s="237">
        <v>486.75</v>
      </c>
      <c r="D216" s="237">
        <v>0</v>
      </c>
      <c r="E216" s="237">
        <v>162.25</v>
      </c>
      <c r="F216" s="237">
        <v>0</v>
      </c>
      <c r="G216" s="237">
        <v>649</v>
      </c>
      <c r="H216" s="237">
        <v>0</v>
      </c>
    </row>
    <row r="217" spans="1:8">
      <c r="A217" s="235" t="s">
        <v>1140</v>
      </c>
      <c r="B217" s="236" t="s">
        <v>1141</v>
      </c>
      <c r="C217" s="237">
        <v>10044.24</v>
      </c>
      <c r="D217" s="237">
        <v>0</v>
      </c>
      <c r="E217" s="237">
        <v>2533.11</v>
      </c>
      <c r="F217" s="237">
        <v>0</v>
      </c>
      <c r="G217" s="237">
        <v>12577.35</v>
      </c>
      <c r="H217" s="237">
        <v>0</v>
      </c>
    </row>
    <row r="218" spans="1:8">
      <c r="A218" s="235" t="s">
        <v>1142</v>
      </c>
      <c r="B218" s="236" t="s">
        <v>1143</v>
      </c>
      <c r="C218" s="237">
        <v>149</v>
      </c>
      <c r="D218" s="237">
        <v>0</v>
      </c>
      <c r="E218" s="237">
        <v>0</v>
      </c>
      <c r="F218" s="237">
        <v>0</v>
      </c>
      <c r="G218" s="237">
        <v>149</v>
      </c>
      <c r="H218" s="237">
        <v>0</v>
      </c>
    </row>
    <row r="219" spans="1:8">
      <c r="A219" s="235" t="s">
        <v>1144</v>
      </c>
      <c r="B219" s="236" t="s">
        <v>1145</v>
      </c>
      <c r="C219" s="237">
        <v>4297.7700000000004</v>
      </c>
      <c r="D219" s="237">
        <v>0</v>
      </c>
      <c r="E219" s="237">
        <v>93.3</v>
      </c>
      <c r="F219" s="237">
        <v>0</v>
      </c>
      <c r="G219" s="237">
        <v>4391.07</v>
      </c>
      <c r="H219" s="237">
        <v>0</v>
      </c>
    </row>
    <row r="220" spans="1:8">
      <c r="A220" s="235" t="s">
        <v>1146</v>
      </c>
      <c r="B220" s="236" t="s">
        <v>1147</v>
      </c>
      <c r="C220" s="237">
        <v>0</v>
      </c>
      <c r="D220" s="237">
        <v>0</v>
      </c>
      <c r="E220" s="237">
        <v>21.9</v>
      </c>
      <c r="F220" s="237">
        <v>0</v>
      </c>
      <c r="G220" s="237">
        <v>21.9</v>
      </c>
      <c r="H220" s="237">
        <v>0</v>
      </c>
    </row>
    <row r="221" spans="1:8">
      <c r="A221" s="235" t="s">
        <v>1148</v>
      </c>
      <c r="B221" s="236" t="s">
        <v>1149</v>
      </c>
      <c r="C221" s="237">
        <v>2773.71</v>
      </c>
      <c r="D221" s="237">
        <v>0</v>
      </c>
      <c r="E221" s="237">
        <v>910.8</v>
      </c>
      <c r="F221" s="237">
        <v>0</v>
      </c>
      <c r="G221" s="237">
        <v>3684.51</v>
      </c>
      <c r="H221" s="237">
        <v>0</v>
      </c>
    </row>
    <row r="222" spans="1:8">
      <c r="A222" s="235" t="s">
        <v>1150</v>
      </c>
      <c r="B222" s="236" t="s">
        <v>1151</v>
      </c>
      <c r="C222" s="237">
        <v>21564.65</v>
      </c>
      <c r="D222" s="237">
        <v>0</v>
      </c>
      <c r="E222" s="237">
        <v>8029.46</v>
      </c>
      <c r="F222" s="237">
        <v>0</v>
      </c>
      <c r="G222" s="237">
        <v>29594.11</v>
      </c>
      <c r="H222" s="237">
        <v>0</v>
      </c>
    </row>
    <row r="223" spans="1:8">
      <c r="A223" s="235" t="s">
        <v>1152</v>
      </c>
      <c r="B223" s="236" t="s">
        <v>1153</v>
      </c>
      <c r="C223" s="237">
        <v>2714</v>
      </c>
      <c r="D223" s="237">
        <v>0</v>
      </c>
      <c r="E223" s="237">
        <v>0</v>
      </c>
      <c r="F223" s="237">
        <v>0</v>
      </c>
      <c r="G223" s="237">
        <v>2714</v>
      </c>
      <c r="H223" s="237">
        <v>0</v>
      </c>
    </row>
    <row r="224" spans="1:8">
      <c r="A224" s="235" t="s">
        <v>1154</v>
      </c>
      <c r="B224" s="236" t="s">
        <v>1155</v>
      </c>
      <c r="C224" s="237">
        <v>6630.12</v>
      </c>
      <c r="D224" s="237">
        <v>0</v>
      </c>
      <c r="E224" s="237">
        <v>0</v>
      </c>
      <c r="F224" s="237">
        <v>0</v>
      </c>
      <c r="G224" s="237">
        <v>6630.12</v>
      </c>
      <c r="H224" s="237">
        <v>0</v>
      </c>
    </row>
    <row r="225" spans="1:8">
      <c r="A225" s="235" t="s">
        <v>1156</v>
      </c>
      <c r="B225" s="236" t="s">
        <v>1157</v>
      </c>
      <c r="C225" s="237">
        <v>853.17</v>
      </c>
      <c r="D225" s="237">
        <v>0</v>
      </c>
      <c r="E225" s="237">
        <v>3552.15</v>
      </c>
      <c r="F225" s="237">
        <v>0</v>
      </c>
      <c r="G225" s="237">
        <v>4405.32</v>
      </c>
      <c r="H225" s="237">
        <v>0</v>
      </c>
    </row>
    <row r="226" spans="1:8">
      <c r="A226" s="235" t="s">
        <v>1158</v>
      </c>
      <c r="B226" s="236" t="s">
        <v>1159</v>
      </c>
      <c r="C226" s="237">
        <v>1827.84</v>
      </c>
      <c r="D226" s="237">
        <v>0</v>
      </c>
      <c r="E226" s="237">
        <v>435.4</v>
      </c>
      <c r="F226" s="237">
        <v>0</v>
      </c>
      <c r="G226" s="237">
        <v>2263.2399999999998</v>
      </c>
      <c r="H226" s="237">
        <v>0</v>
      </c>
    </row>
    <row r="227" spans="1:8">
      <c r="A227" s="235" t="s">
        <v>1160</v>
      </c>
      <c r="B227" s="236" t="s">
        <v>1161</v>
      </c>
      <c r="C227" s="237">
        <v>27909.61</v>
      </c>
      <c r="D227" s="237">
        <v>0</v>
      </c>
      <c r="E227" s="237">
        <v>9968.3700000000008</v>
      </c>
      <c r="F227" s="237">
        <v>0</v>
      </c>
      <c r="G227" s="237">
        <v>37877.980000000003</v>
      </c>
      <c r="H227" s="237">
        <v>0</v>
      </c>
    </row>
    <row r="228" spans="1:8">
      <c r="A228" s="235" t="s">
        <v>1162</v>
      </c>
      <c r="B228" s="236" t="s">
        <v>1163</v>
      </c>
      <c r="C228" s="237">
        <v>5546.52</v>
      </c>
      <c r="D228" s="237">
        <v>0</v>
      </c>
      <c r="E228" s="237">
        <v>4845.4799999999996</v>
      </c>
      <c r="F228" s="237">
        <v>0</v>
      </c>
      <c r="G228" s="237">
        <v>10392</v>
      </c>
      <c r="H228" s="237">
        <v>0</v>
      </c>
    </row>
    <row r="229" spans="1:8">
      <c r="A229" s="235" t="s">
        <v>1164</v>
      </c>
      <c r="B229" s="236" t="s">
        <v>1165</v>
      </c>
      <c r="C229" s="237">
        <v>12546.96</v>
      </c>
      <c r="D229" s="237">
        <v>0</v>
      </c>
      <c r="E229" s="237">
        <v>3880</v>
      </c>
      <c r="F229" s="237">
        <v>1100</v>
      </c>
      <c r="G229" s="237">
        <v>15326.96</v>
      </c>
      <c r="H229" s="237">
        <v>0</v>
      </c>
    </row>
    <row r="230" spans="1:8">
      <c r="A230" s="235" t="s">
        <v>1166</v>
      </c>
      <c r="B230" s="236" t="s">
        <v>1167</v>
      </c>
      <c r="C230" s="237">
        <v>10521.03</v>
      </c>
      <c r="D230" s="237">
        <v>0</v>
      </c>
      <c r="E230" s="237">
        <v>0</v>
      </c>
      <c r="F230" s="237">
        <v>0</v>
      </c>
      <c r="G230" s="237">
        <v>10521.03</v>
      </c>
      <c r="H230" s="237">
        <v>0</v>
      </c>
    </row>
    <row r="231" spans="1:8">
      <c r="A231" s="235" t="s">
        <v>1168</v>
      </c>
      <c r="B231" s="236" t="s">
        <v>1169</v>
      </c>
      <c r="C231" s="237">
        <v>1578.99</v>
      </c>
      <c r="D231" s="237">
        <v>0</v>
      </c>
      <c r="E231" s="237">
        <v>1640.2</v>
      </c>
      <c r="F231" s="237">
        <v>0</v>
      </c>
      <c r="G231" s="237">
        <v>3219.19</v>
      </c>
      <c r="H231" s="237">
        <v>0</v>
      </c>
    </row>
    <row r="232" spans="1:8">
      <c r="A232" s="235" t="s">
        <v>1170</v>
      </c>
      <c r="B232" s="236" t="s">
        <v>1171</v>
      </c>
      <c r="C232" s="237">
        <v>2053.61</v>
      </c>
      <c r="D232" s="237">
        <v>0</v>
      </c>
      <c r="E232" s="237">
        <v>133.6</v>
      </c>
      <c r="F232" s="237">
        <v>0</v>
      </c>
      <c r="G232" s="237">
        <v>2187.21</v>
      </c>
      <c r="H232" s="237">
        <v>0</v>
      </c>
    </row>
    <row r="233" spans="1:8">
      <c r="A233" s="235" t="s">
        <v>1172</v>
      </c>
      <c r="B233" s="236" t="s">
        <v>1173</v>
      </c>
      <c r="C233" s="237">
        <v>3566.63</v>
      </c>
      <c r="D233" s="237">
        <v>0</v>
      </c>
      <c r="E233" s="237">
        <v>1762.64</v>
      </c>
      <c r="F233" s="237">
        <v>0</v>
      </c>
      <c r="G233" s="237">
        <v>5329.27</v>
      </c>
      <c r="H233" s="237">
        <v>0</v>
      </c>
    </row>
    <row r="234" spans="1:8">
      <c r="A234" s="235" t="s">
        <v>1174</v>
      </c>
      <c r="B234" s="236" t="s">
        <v>1175</v>
      </c>
      <c r="C234" s="237">
        <v>1200</v>
      </c>
      <c r="D234" s="237">
        <v>0</v>
      </c>
      <c r="E234" s="237">
        <v>400</v>
      </c>
      <c r="F234" s="237">
        <v>0</v>
      </c>
      <c r="G234" s="237">
        <v>1600</v>
      </c>
      <c r="H234" s="237">
        <v>0</v>
      </c>
    </row>
    <row r="235" spans="1:8">
      <c r="A235" s="235" t="s">
        <v>1176</v>
      </c>
      <c r="B235" s="236" t="s">
        <v>1177</v>
      </c>
      <c r="C235" s="237">
        <v>7671.7</v>
      </c>
      <c r="D235" s="237">
        <v>0</v>
      </c>
      <c r="E235" s="237">
        <v>1795</v>
      </c>
      <c r="F235" s="237">
        <v>0</v>
      </c>
      <c r="G235" s="237">
        <v>9466.7000000000007</v>
      </c>
      <c r="H235" s="237">
        <v>0</v>
      </c>
    </row>
    <row r="236" spans="1:8">
      <c r="A236" s="235" t="s">
        <v>1178</v>
      </c>
      <c r="B236" s="236" t="s">
        <v>1179</v>
      </c>
      <c r="C236" s="237">
        <v>7849.31</v>
      </c>
      <c r="D236" s="237">
        <v>0</v>
      </c>
      <c r="E236" s="237">
        <v>23182.41</v>
      </c>
      <c r="F236" s="237">
        <v>6000</v>
      </c>
      <c r="G236" s="237">
        <v>25031.72</v>
      </c>
      <c r="H236" s="237">
        <v>0</v>
      </c>
    </row>
    <row r="237" spans="1:8">
      <c r="A237" s="235" t="s">
        <v>1180</v>
      </c>
      <c r="B237" s="236" t="s">
        <v>1181</v>
      </c>
      <c r="C237" s="237">
        <v>1591.2</v>
      </c>
      <c r="D237" s="237">
        <v>0</v>
      </c>
      <c r="E237" s="237">
        <v>1991.5</v>
      </c>
      <c r="F237" s="237">
        <v>0</v>
      </c>
      <c r="G237" s="237">
        <v>3582.7</v>
      </c>
      <c r="H237" s="237">
        <v>0</v>
      </c>
    </row>
    <row r="238" spans="1:8">
      <c r="A238" s="235" t="s">
        <v>1182</v>
      </c>
      <c r="B238" s="236" t="s">
        <v>1183</v>
      </c>
      <c r="C238" s="237">
        <v>4516.8999999999996</v>
      </c>
      <c r="D238" s="237">
        <v>0</v>
      </c>
      <c r="E238" s="237">
        <v>2101.3000000000002</v>
      </c>
      <c r="F238" s="237">
        <v>0</v>
      </c>
      <c r="G238" s="237">
        <v>6618.2</v>
      </c>
      <c r="H238" s="237">
        <v>0</v>
      </c>
    </row>
    <row r="239" spans="1:8">
      <c r="A239" s="235" t="s">
        <v>1184</v>
      </c>
      <c r="B239" s="236" t="s">
        <v>1185</v>
      </c>
      <c r="C239" s="237">
        <v>4420.8</v>
      </c>
      <c r="D239" s="237">
        <v>0</v>
      </c>
      <c r="E239" s="237">
        <v>571.79999999999995</v>
      </c>
      <c r="F239" s="237">
        <v>0</v>
      </c>
      <c r="G239" s="237">
        <v>4992.6000000000004</v>
      </c>
      <c r="H239" s="237">
        <v>0</v>
      </c>
    </row>
    <row r="240" spans="1:8">
      <c r="A240" s="235" t="s">
        <v>1186</v>
      </c>
      <c r="B240" s="236" t="s">
        <v>1187</v>
      </c>
      <c r="C240" s="237">
        <v>9557.56</v>
      </c>
      <c r="D240" s="237">
        <v>0</v>
      </c>
      <c r="E240" s="237">
        <v>3502.21</v>
      </c>
      <c r="F240" s="237">
        <v>0</v>
      </c>
      <c r="G240" s="237">
        <v>13059.77</v>
      </c>
      <c r="H240" s="237">
        <v>0</v>
      </c>
    </row>
    <row r="241" spans="1:8">
      <c r="A241" s="235" t="s">
        <v>1188</v>
      </c>
      <c r="B241" s="236" t="s">
        <v>1189</v>
      </c>
      <c r="C241" s="237">
        <v>629.39</v>
      </c>
      <c r="D241" s="237">
        <v>0</v>
      </c>
      <c r="E241" s="237">
        <v>170.1</v>
      </c>
      <c r="F241" s="237">
        <v>0</v>
      </c>
      <c r="G241" s="237">
        <v>799.49</v>
      </c>
      <c r="H241" s="237">
        <v>0</v>
      </c>
    </row>
    <row r="242" spans="1:8">
      <c r="A242" s="235" t="s">
        <v>1190</v>
      </c>
      <c r="B242" s="236" t="s">
        <v>1191</v>
      </c>
      <c r="C242" s="237">
        <v>166.71</v>
      </c>
      <c r="D242" s="237">
        <v>0</v>
      </c>
      <c r="E242" s="237">
        <v>55.53</v>
      </c>
      <c r="F242" s="237">
        <v>0.03</v>
      </c>
      <c r="G242" s="237">
        <v>222.21</v>
      </c>
      <c r="H242" s="237">
        <v>0</v>
      </c>
    </row>
    <row r="243" spans="1:8">
      <c r="A243" s="235" t="s">
        <v>1192</v>
      </c>
      <c r="B243" s="236" t="s">
        <v>1193</v>
      </c>
      <c r="C243" s="237">
        <v>195.2</v>
      </c>
      <c r="D243" s="237">
        <v>0</v>
      </c>
      <c r="E243" s="237">
        <v>62.9</v>
      </c>
      <c r="F243" s="237">
        <v>0</v>
      </c>
      <c r="G243" s="237">
        <v>258.10000000000002</v>
      </c>
      <c r="H243" s="237">
        <v>0</v>
      </c>
    </row>
    <row r="244" spans="1:8">
      <c r="A244" s="235" t="s">
        <v>1194</v>
      </c>
      <c r="B244" s="236" t="s">
        <v>1195</v>
      </c>
      <c r="C244" s="237">
        <v>15946.38</v>
      </c>
      <c r="D244" s="237">
        <v>0</v>
      </c>
      <c r="E244" s="237">
        <v>5308.06</v>
      </c>
      <c r="F244" s="237">
        <v>0</v>
      </c>
      <c r="G244" s="237">
        <v>21254.44</v>
      </c>
      <c r="H244" s="237">
        <v>0</v>
      </c>
    </row>
    <row r="245" spans="1:8">
      <c r="A245" s="235" t="s">
        <v>1196</v>
      </c>
      <c r="B245" s="236" t="s">
        <v>1197</v>
      </c>
      <c r="C245" s="237">
        <v>11700</v>
      </c>
      <c r="D245" s="237">
        <v>0</v>
      </c>
      <c r="E245" s="237">
        <v>2700</v>
      </c>
      <c r="F245" s="237">
        <v>0</v>
      </c>
      <c r="G245" s="237">
        <v>14400</v>
      </c>
      <c r="H245" s="237">
        <v>0</v>
      </c>
    </row>
    <row r="246" spans="1:8">
      <c r="A246" s="235" t="s">
        <v>1198</v>
      </c>
      <c r="B246" s="236" t="s">
        <v>894</v>
      </c>
      <c r="C246" s="237">
        <v>1522.59</v>
      </c>
      <c r="D246" s="237">
        <v>0</v>
      </c>
      <c r="E246" s="237">
        <v>507.53</v>
      </c>
      <c r="F246" s="237">
        <v>0</v>
      </c>
      <c r="G246" s="237">
        <v>2030.12</v>
      </c>
      <c r="H246" s="237">
        <v>0</v>
      </c>
    </row>
    <row r="247" spans="1:8">
      <c r="A247" s="235" t="s">
        <v>1199</v>
      </c>
      <c r="B247" s="236" t="s">
        <v>1200</v>
      </c>
      <c r="C247" s="237">
        <v>14636.91</v>
      </c>
      <c r="D247" s="237">
        <v>0</v>
      </c>
      <c r="E247" s="237">
        <v>4836.97</v>
      </c>
      <c r="F247" s="237">
        <v>0</v>
      </c>
      <c r="G247" s="237">
        <v>19473.88</v>
      </c>
      <c r="H247" s="237">
        <v>0</v>
      </c>
    </row>
    <row r="248" spans="1:8">
      <c r="A248" s="235" t="s">
        <v>1201</v>
      </c>
      <c r="B248" s="236" t="s">
        <v>1202</v>
      </c>
      <c r="C248" s="237">
        <v>6148.35</v>
      </c>
      <c r="D248" s="237">
        <v>0</v>
      </c>
      <c r="E248" s="237">
        <v>2892.23</v>
      </c>
      <c r="F248" s="237">
        <v>0</v>
      </c>
      <c r="G248" s="237">
        <v>9040.58</v>
      </c>
      <c r="H248" s="237">
        <v>0</v>
      </c>
    </row>
    <row r="249" spans="1:8">
      <c r="A249" s="235" t="s">
        <v>1203</v>
      </c>
      <c r="B249" s="236" t="s">
        <v>906</v>
      </c>
      <c r="C249" s="237">
        <v>8305.5499999999993</v>
      </c>
      <c r="D249" s="237">
        <v>0</v>
      </c>
      <c r="E249" s="237">
        <v>1955.15</v>
      </c>
      <c r="F249" s="237">
        <v>0</v>
      </c>
      <c r="G249" s="237">
        <v>10260.700000000001</v>
      </c>
      <c r="H249" s="237">
        <v>0</v>
      </c>
    </row>
    <row r="250" spans="1:8">
      <c r="A250" s="235" t="s">
        <v>1204</v>
      </c>
      <c r="B250" s="236" t="s">
        <v>1205</v>
      </c>
      <c r="C250" s="237">
        <v>3037.38</v>
      </c>
      <c r="D250" s="237">
        <v>0</v>
      </c>
      <c r="E250" s="237">
        <v>1220.53</v>
      </c>
      <c r="F250" s="237">
        <v>0</v>
      </c>
      <c r="G250" s="237">
        <v>4257.91</v>
      </c>
      <c r="H250" s="237">
        <v>0</v>
      </c>
    </row>
    <row r="251" spans="1:8">
      <c r="A251" s="235" t="s">
        <v>1206</v>
      </c>
      <c r="B251" s="236" t="s">
        <v>1207</v>
      </c>
      <c r="C251" s="237">
        <v>716</v>
      </c>
      <c r="D251" s="237">
        <v>0</v>
      </c>
      <c r="E251" s="237">
        <v>557.55999999999995</v>
      </c>
      <c r="F251" s="237">
        <v>0</v>
      </c>
      <c r="G251" s="237">
        <v>1273.56</v>
      </c>
      <c r="H251" s="237">
        <v>0</v>
      </c>
    </row>
    <row r="252" spans="1:8">
      <c r="A252" s="235" t="s">
        <v>1208</v>
      </c>
      <c r="B252" s="236" t="s">
        <v>1209</v>
      </c>
      <c r="C252" s="237">
        <v>1017.36</v>
      </c>
      <c r="D252" s="237">
        <v>0</v>
      </c>
      <c r="E252" s="237">
        <v>1313.69</v>
      </c>
      <c r="F252" s="237">
        <v>0</v>
      </c>
      <c r="G252" s="237">
        <v>2331.0500000000002</v>
      </c>
      <c r="H252" s="237">
        <v>0</v>
      </c>
    </row>
    <row r="253" spans="1:8">
      <c r="A253" s="235" t="s">
        <v>1210</v>
      </c>
      <c r="B253" s="236" t="s">
        <v>1211</v>
      </c>
      <c r="C253" s="237">
        <v>18314.509999999998</v>
      </c>
      <c r="D253" s="237">
        <v>0</v>
      </c>
      <c r="E253" s="237">
        <v>8166.9</v>
      </c>
      <c r="F253" s="237">
        <v>0.01</v>
      </c>
      <c r="G253" s="237">
        <v>26481.4</v>
      </c>
      <c r="H253" s="237">
        <v>0</v>
      </c>
    </row>
    <row r="254" spans="1:8">
      <c r="A254" s="235" t="s">
        <v>1212</v>
      </c>
      <c r="B254" s="236" t="s">
        <v>1213</v>
      </c>
      <c r="C254" s="237">
        <v>4475</v>
      </c>
      <c r="D254" s="237">
        <v>0</v>
      </c>
      <c r="E254" s="237">
        <v>2300.0300000000002</v>
      </c>
      <c r="F254" s="237">
        <v>0</v>
      </c>
      <c r="G254" s="237">
        <v>6775.03</v>
      </c>
      <c r="H254" s="237">
        <v>0</v>
      </c>
    </row>
    <row r="255" spans="1:8">
      <c r="A255" s="235" t="s">
        <v>1214</v>
      </c>
      <c r="B255" s="236" t="s">
        <v>1215</v>
      </c>
      <c r="C255" s="237">
        <v>8187.6</v>
      </c>
      <c r="D255" s="237">
        <v>0</v>
      </c>
      <c r="E255" s="237">
        <v>1215.0999999999999</v>
      </c>
      <c r="F255" s="237">
        <v>0</v>
      </c>
      <c r="G255" s="237">
        <v>9402.7000000000007</v>
      </c>
      <c r="H255" s="237">
        <v>0</v>
      </c>
    </row>
    <row r="256" spans="1:8">
      <c r="A256" s="235" t="s">
        <v>1216</v>
      </c>
      <c r="B256" s="236" t="s">
        <v>1217</v>
      </c>
      <c r="C256" s="237">
        <v>379.14</v>
      </c>
      <c r="D256" s="237">
        <v>0</v>
      </c>
      <c r="E256" s="237">
        <v>115.5</v>
      </c>
      <c r="F256" s="237">
        <v>0</v>
      </c>
      <c r="G256" s="237">
        <v>494.64</v>
      </c>
      <c r="H256" s="237">
        <v>0</v>
      </c>
    </row>
    <row r="257" spans="1:8">
      <c r="A257" s="235" t="s">
        <v>1218</v>
      </c>
      <c r="B257" s="236" t="s">
        <v>1219</v>
      </c>
      <c r="C257" s="237">
        <v>182.49</v>
      </c>
      <c r="D257" s="237">
        <v>0</v>
      </c>
      <c r="E257" s="237">
        <v>60.83</v>
      </c>
      <c r="F257" s="237">
        <v>0</v>
      </c>
      <c r="G257" s="237">
        <v>243.32</v>
      </c>
      <c r="H257" s="237">
        <v>0</v>
      </c>
    </row>
    <row r="258" spans="1:8">
      <c r="A258" s="235" t="s">
        <v>1220</v>
      </c>
      <c r="B258" s="236" t="s">
        <v>1221</v>
      </c>
      <c r="C258" s="237">
        <v>245.01</v>
      </c>
      <c r="D258" s="237">
        <v>0</v>
      </c>
      <c r="E258" s="237">
        <v>81.67</v>
      </c>
      <c r="F258" s="237">
        <v>0</v>
      </c>
      <c r="G258" s="237">
        <v>326.68</v>
      </c>
      <c r="H258" s="237">
        <v>0</v>
      </c>
    </row>
    <row r="259" spans="1:8">
      <c r="A259" s="235" t="s">
        <v>1222</v>
      </c>
      <c r="B259" s="236" t="s">
        <v>1223</v>
      </c>
      <c r="C259" s="237">
        <v>593.25</v>
      </c>
      <c r="D259" s="237">
        <v>0</v>
      </c>
      <c r="E259" s="237">
        <v>197.75</v>
      </c>
      <c r="F259" s="237">
        <v>0</v>
      </c>
      <c r="G259" s="237">
        <v>791</v>
      </c>
      <c r="H259" s="237">
        <v>0</v>
      </c>
    </row>
    <row r="260" spans="1:8">
      <c r="A260" s="235" t="s">
        <v>1224</v>
      </c>
      <c r="B260" s="236" t="s">
        <v>1225</v>
      </c>
      <c r="C260" s="237">
        <v>2500</v>
      </c>
      <c r="D260" s="237">
        <v>0</v>
      </c>
      <c r="E260" s="237">
        <v>0</v>
      </c>
      <c r="F260" s="237">
        <v>0</v>
      </c>
      <c r="G260" s="237">
        <v>2500</v>
      </c>
      <c r="H260" s="237">
        <v>0</v>
      </c>
    </row>
    <row r="261" spans="1:8">
      <c r="A261" s="235" t="s">
        <v>1226</v>
      </c>
      <c r="B261" s="236" t="s">
        <v>1227</v>
      </c>
      <c r="C261" s="237">
        <v>800</v>
      </c>
      <c r="D261" s="237">
        <v>0</v>
      </c>
      <c r="E261" s="237">
        <v>0</v>
      </c>
      <c r="F261" s="237">
        <v>0</v>
      </c>
      <c r="G261" s="237">
        <v>800</v>
      </c>
      <c r="H261" s="237">
        <v>0</v>
      </c>
    </row>
    <row r="262" spans="1:8">
      <c r="A262" s="235" t="s">
        <v>1228</v>
      </c>
      <c r="B262" s="236" t="s">
        <v>1229</v>
      </c>
      <c r="C262" s="237">
        <v>2100</v>
      </c>
      <c r="D262" s="237">
        <v>0</v>
      </c>
      <c r="E262" s="237">
        <v>3000</v>
      </c>
      <c r="F262" s="237">
        <v>0</v>
      </c>
      <c r="G262" s="237">
        <v>5100</v>
      </c>
      <c r="H262" s="237">
        <v>0</v>
      </c>
    </row>
    <row r="263" spans="1:8">
      <c r="A263" s="235" t="s">
        <v>1230</v>
      </c>
      <c r="B263" s="236" t="s">
        <v>1231</v>
      </c>
      <c r="C263" s="237">
        <v>6883.34</v>
      </c>
      <c r="D263" s="237">
        <v>0</v>
      </c>
      <c r="E263" s="237">
        <v>3183.34</v>
      </c>
      <c r="F263" s="237">
        <v>3000</v>
      </c>
      <c r="G263" s="237">
        <v>7066.68</v>
      </c>
      <c r="H263" s="237">
        <v>0</v>
      </c>
    </row>
    <row r="264" spans="1:8">
      <c r="A264" s="235" t="s">
        <v>1232</v>
      </c>
      <c r="B264" s="236" t="s">
        <v>1233</v>
      </c>
      <c r="C264" s="237">
        <v>1800.01</v>
      </c>
      <c r="D264" s="237">
        <v>0</v>
      </c>
      <c r="E264" s="237">
        <v>720</v>
      </c>
      <c r="F264" s="237">
        <v>0</v>
      </c>
      <c r="G264" s="237">
        <v>2520.0100000000002</v>
      </c>
      <c r="H264" s="237">
        <v>0</v>
      </c>
    </row>
    <row r="265" spans="1:8">
      <c r="A265" s="235" t="s">
        <v>1234</v>
      </c>
      <c r="B265" s="236" t="s">
        <v>1235</v>
      </c>
      <c r="C265" s="237">
        <v>15879.74</v>
      </c>
      <c r="D265" s="237">
        <v>0</v>
      </c>
      <c r="E265" s="237">
        <v>4587.25</v>
      </c>
      <c r="F265" s="237">
        <v>0</v>
      </c>
      <c r="G265" s="237">
        <v>20466.990000000002</v>
      </c>
      <c r="H265" s="237">
        <v>0</v>
      </c>
    </row>
    <row r="266" spans="1:8">
      <c r="A266" s="235" t="s">
        <v>1236</v>
      </c>
      <c r="B266" s="236" t="s">
        <v>1237</v>
      </c>
      <c r="C266" s="237">
        <v>1544</v>
      </c>
      <c r="D266" s="237">
        <v>0</v>
      </c>
      <c r="E266" s="237">
        <v>446.4</v>
      </c>
      <c r="F266" s="237">
        <v>624</v>
      </c>
      <c r="G266" s="237">
        <v>1366.4</v>
      </c>
      <c r="H266" s="237">
        <v>0</v>
      </c>
    </row>
    <row r="267" spans="1:8">
      <c r="A267" s="235" t="s">
        <v>1238</v>
      </c>
      <c r="B267" s="236" t="s">
        <v>1153</v>
      </c>
      <c r="C267" s="237">
        <v>43104.61</v>
      </c>
      <c r="D267" s="237">
        <v>0</v>
      </c>
      <c r="E267" s="237">
        <v>11033.32</v>
      </c>
      <c r="F267" s="237">
        <v>0</v>
      </c>
      <c r="G267" s="237">
        <v>54137.93</v>
      </c>
      <c r="H267" s="237">
        <v>0</v>
      </c>
    </row>
    <row r="268" spans="1:8">
      <c r="A268" s="235" t="s">
        <v>1239</v>
      </c>
      <c r="B268" s="236" t="s">
        <v>1240</v>
      </c>
      <c r="C268" s="237">
        <v>59836.07</v>
      </c>
      <c r="D268" s="237">
        <v>0</v>
      </c>
      <c r="E268" s="237">
        <v>11058.03</v>
      </c>
      <c r="F268" s="237">
        <v>0.59</v>
      </c>
      <c r="G268" s="237">
        <v>70893.509999999995</v>
      </c>
      <c r="H268" s="237">
        <v>0</v>
      </c>
    </row>
    <row r="269" spans="1:8">
      <c r="A269" s="235" t="s">
        <v>1241</v>
      </c>
      <c r="B269" s="236" t="s">
        <v>1242</v>
      </c>
      <c r="C269" s="237">
        <v>0</v>
      </c>
      <c r="D269" s="237">
        <v>0</v>
      </c>
      <c r="E269" s="237">
        <v>8551.2000000000007</v>
      </c>
      <c r="F269" s="237">
        <v>0</v>
      </c>
      <c r="G269" s="237">
        <v>8551.2000000000007</v>
      </c>
      <c r="H269" s="237">
        <v>0</v>
      </c>
    </row>
    <row r="270" spans="1:8">
      <c r="A270" s="235" t="s">
        <v>1243</v>
      </c>
      <c r="B270" s="236" t="s">
        <v>1244</v>
      </c>
      <c r="C270" s="237">
        <v>38126.01</v>
      </c>
      <c r="D270" s="237">
        <v>0</v>
      </c>
      <c r="E270" s="237">
        <v>12708.67</v>
      </c>
      <c r="F270" s="237">
        <v>0</v>
      </c>
      <c r="G270" s="237">
        <v>50834.68</v>
      </c>
      <c r="H270" s="237">
        <v>0</v>
      </c>
    </row>
    <row r="271" spans="1:8">
      <c r="A271" s="235" t="s">
        <v>1245</v>
      </c>
      <c r="B271" s="236" t="s">
        <v>1246</v>
      </c>
      <c r="C271" s="237">
        <v>6211</v>
      </c>
      <c r="D271" s="237">
        <v>0</v>
      </c>
      <c r="E271" s="237">
        <v>2374.5</v>
      </c>
      <c r="F271" s="237">
        <v>0</v>
      </c>
      <c r="G271" s="237">
        <v>8585.5</v>
      </c>
      <c r="H271" s="237">
        <v>0</v>
      </c>
    </row>
    <row r="272" spans="1:8">
      <c r="A272" s="235" t="s">
        <v>1247</v>
      </c>
      <c r="B272" s="236" t="s">
        <v>1248</v>
      </c>
      <c r="C272" s="237">
        <v>40675.379999999997</v>
      </c>
      <c r="D272" s="237">
        <v>0</v>
      </c>
      <c r="E272" s="237">
        <v>13495.95</v>
      </c>
      <c r="F272" s="237">
        <v>0</v>
      </c>
      <c r="G272" s="237">
        <v>54171.33</v>
      </c>
      <c r="H272" s="237">
        <v>0</v>
      </c>
    </row>
    <row r="273" spans="1:8">
      <c r="A273" s="235" t="s">
        <v>1249</v>
      </c>
      <c r="B273" s="236" t="s">
        <v>1179</v>
      </c>
      <c r="C273" s="237">
        <v>1750.69</v>
      </c>
      <c r="D273" s="237">
        <v>0</v>
      </c>
      <c r="E273" s="237">
        <v>0</v>
      </c>
      <c r="F273" s="237">
        <v>0</v>
      </c>
      <c r="G273" s="237">
        <v>1750.69</v>
      </c>
      <c r="H273" s="237">
        <v>0</v>
      </c>
    </row>
    <row r="274" spans="1:8">
      <c r="A274" s="235" t="s">
        <v>1250</v>
      </c>
      <c r="B274" s="236" t="s">
        <v>1251</v>
      </c>
      <c r="C274" s="237">
        <v>322.08999999999997</v>
      </c>
      <c r="D274" s="237">
        <v>0</v>
      </c>
      <c r="E274" s="237">
        <v>321.18</v>
      </c>
      <c r="F274" s="237">
        <v>0</v>
      </c>
      <c r="G274" s="237">
        <v>643.27</v>
      </c>
      <c r="H274" s="237">
        <v>0</v>
      </c>
    </row>
    <row r="275" spans="1:8">
      <c r="A275" s="235" t="s">
        <v>1252</v>
      </c>
      <c r="B275" s="236" t="s">
        <v>1253</v>
      </c>
      <c r="C275" s="237">
        <v>1070.1500000000001</v>
      </c>
      <c r="D275" s="237">
        <v>0</v>
      </c>
      <c r="E275" s="237">
        <v>1067.08</v>
      </c>
      <c r="F275" s="237">
        <v>0</v>
      </c>
      <c r="G275" s="237">
        <v>2137.23</v>
      </c>
      <c r="H275" s="237">
        <v>0</v>
      </c>
    </row>
    <row r="276" spans="1:8">
      <c r="A276" s="235" t="s">
        <v>1254</v>
      </c>
      <c r="B276" s="236" t="s">
        <v>1255</v>
      </c>
      <c r="C276" s="237">
        <v>70056</v>
      </c>
      <c r="D276" s="237">
        <v>0</v>
      </c>
      <c r="E276" s="237">
        <v>23642</v>
      </c>
      <c r="F276" s="237">
        <v>0</v>
      </c>
      <c r="G276" s="237">
        <v>93698</v>
      </c>
      <c r="H276" s="237">
        <v>0</v>
      </c>
    </row>
    <row r="277" spans="1:8">
      <c r="A277" s="235" t="s">
        <v>1256</v>
      </c>
      <c r="B277" s="236" t="s">
        <v>1202</v>
      </c>
      <c r="C277" s="237">
        <v>17707.54</v>
      </c>
      <c r="D277" s="237">
        <v>0</v>
      </c>
      <c r="E277" s="237">
        <v>7517.58</v>
      </c>
      <c r="F277" s="237">
        <v>0</v>
      </c>
      <c r="G277" s="237">
        <v>25225.119999999999</v>
      </c>
      <c r="H277" s="237">
        <v>0</v>
      </c>
    </row>
    <row r="278" spans="1:8">
      <c r="A278" s="235" t="s">
        <v>1257</v>
      </c>
      <c r="B278" s="236" t="s">
        <v>906</v>
      </c>
      <c r="C278" s="237">
        <v>566</v>
      </c>
      <c r="D278" s="237">
        <v>0</v>
      </c>
      <c r="E278" s="237">
        <v>0</v>
      </c>
      <c r="F278" s="237">
        <v>0</v>
      </c>
      <c r="G278" s="237">
        <v>566</v>
      </c>
      <c r="H278" s="237">
        <v>0</v>
      </c>
    </row>
    <row r="279" spans="1:8">
      <c r="A279" s="235" t="s">
        <v>1258</v>
      </c>
      <c r="B279" s="236" t="s">
        <v>1153</v>
      </c>
      <c r="C279" s="237">
        <v>5334.43</v>
      </c>
      <c r="D279" s="237">
        <v>0</v>
      </c>
      <c r="E279" s="237">
        <v>0</v>
      </c>
      <c r="F279" s="237">
        <v>0</v>
      </c>
      <c r="G279" s="237">
        <v>5334.43</v>
      </c>
      <c r="H279" s="237">
        <v>0</v>
      </c>
    </row>
    <row r="280" spans="1:8">
      <c r="A280" s="235" t="s">
        <v>1259</v>
      </c>
      <c r="B280" s="236" t="s">
        <v>1240</v>
      </c>
      <c r="C280" s="237">
        <v>1895.27</v>
      </c>
      <c r="D280" s="237">
        <v>0</v>
      </c>
      <c r="E280" s="237">
        <v>4977.1400000000003</v>
      </c>
      <c r="F280" s="237">
        <v>0</v>
      </c>
      <c r="G280" s="237">
        <v>6872.41</v>
      </c>
      <c r="H280" s="237">
        <v>0</v>
      </c>
    </row>
    <row r="281" spans="1:8">
      <c r="A281" s="235" t="s">
        <v>1260</v>
      </c>
      <c r="B281" s="236" t="s">
        <v>1261</v>
      </c>
      <c r="C281" s="237">
        <v>9249.57</v>
      </c>
      <c r="D281" s="237">
        <v>0</v>
      </c>
      <c r="E281" s="237">
        <v>6453.44</v>
      </c>
      <c r="F281" s="237">
        <v>0</v>
      </c>
      <c r="G281" s="237">
        <v>15703.01</v>
      </c>
      <c r="H281" s="237">
        <v>0</v>
      </c>
    </row>
    <row r="282" spans="1:8">
      <c r="A282" s="235" t="s">
        <v>1262</v>
      </c>
      <c r="B282" s="236" t="s">
        <v>1246</v>
      </c>
      <c r="C282" s="237">
        <v>148.16999999999999</v>
      </c>
      <c r="D282" s="237">
        <v>0</v>
      </c>
      <c r="E282" s="237">
        <v>31.77</v>
      </c>
      <c r="F282" s="237">
        <v>419.48</v>
      </c>
      <c r="G282" s="237">
        <v>-239.54</v>
      </c>
      <c r="H282" s="237">
        <v>0</v>
      </c>
    </row>
    <row r="283" spans="1:8">
      <c r="A283" s="235" t="s">
        <v>1263</v>
      </c>
      <c r="B283" s="236" t="s">
        <v>1264</v>
      </c>
      <c r="C283" s="237">
        <v>0</v>
      </c>
      <c r="D283" s="237">
        <v>32666.62</v>
      </c>
      <c r="E283" s="237">
        <v>8534.16</v>
      </c>
      <c r="F283" s="237">
        <v>11507.35</v>
      </c>
      <c r="G283" s="237">
        <v>0</v>
      </c>
      <c r="H283" s="237">
        <v>35639.81</v>
      </c>
    </row>
    <row r="284" spans="1:8">
      <c r="A284" s="235" t="s">
        <v>1265</v>
      </c>
      <c r="B284" s="236" t="s">
        <v>1266</v>
      </c>
      <c r="C284" s="237">
        <v>0</v>
      </c>
      <c r="D284" s="237">
        <v>37843.9</v>
      </c>
      <c r="E284" s="237">
        <v>9014.3700000000008</v>
      </c>
      <c r="F284" s="237">
        <v>18624.07</v>
      </c>
      <c r="G284" s="237">
        <v>0</v>
      </c>
      <c r="H284" s="237">
        <v>47453.599999999999</v>
      </c>
    </row>
    <row r="285" spans="1:8">
      <c r="A285" s="235" t="s">
        <v>1267</v>
      </c>
      <c r="B285" s="236" t="s">
        <v>1268</v>
      </c>
      <c r="C285" s="237">
        <v>0</v>
      </c>
      <c r="D285" s="237">
        <v>12241.73</v>
      </c>
      <c r="E285" s="237">
        <v>33213.81</v>
      </c>
      <c r="F285" s="237">
        <v>38684.36</v>
      </c>
      <c r="G285" s="237">
        <v>0</v>
      </c>
      <c r="H285" s="237">
        <v>17712.28</v>
      </c>
    </row>
    <row r="286" spans="1:8">
      <c r="A286" s="235" t="s">
        <v>1269</v>
      </c>
      <c r="B286" s="236" t="s">
        <v>1270</v>
      </c>
      <c r="C286" s="237">
        <v>0</v>
      </c>
      <c r="D286" s="237">
        <v>33950.19</v>
      </c>
      <c r="E286" s="237">
        <v>22508.32</v>
      </c>
      <c r="F286" s="237">
        <v>30173.03</v>
      </c>
      <c r="G286" s="237">
        <v>0</v>
      </c>
      <c r="H286" s="237">
        <v>41614.9</v>
      </c>
    </row>
    <row r="287" spans="1:8">
      <c r="A287" s="235" t="s">
        <v>1271</v>
      </c>
      <c r="B287" s="236" t="s">
        <v>1272</v>
      </c>
      <c r="C287" s="237">
        <v>0</v>
      </c>
      <c r="D287" s="237">
        <v>19553.919999999998</v>
      </c>
      <c r="E287" s="237">
        <v>792.15</v>
      </c>
      <c r="F287" s="237">
        <v>5147.47</v>
      </c>
      <c r="G287" s="237">
        <v>0</v>
      </c>
      <c r="H287" s="237">
        <v>23909.24</v>
      </c>
    </row>
    <row r="288" spans="1:8">
      <c r="A288" s="235" t="s">
        <v>1273</v>
      </c>
      <c r="B288" s="236" t="s">
        <v>1274</v>
      </c>
      <c r="C288" s="237">
        <v>0</v>
      </c>
      <c r="D288" s="237">
        <v>4249.8999999999996</v>
      </c>
      <c r="E288" s="237">
        <v>0</v>
      </c>
      <c r="F288" s="237">
        <v>4051.24</v>
      </c>
      <c r="G288" s="237">
        <v>0</v>
      </c>
      <c r="H288" s="237">
        <v>8301.14</v>
      </c>
    </row>
    <row r="289" spans="1:8">
      <c r="A289" s="235" t="s">
        <v>1275</v>
      </c>
      <c r="B289" s="236" t="s">
        <v>1276</v>
      </c>
      <c r="C289" s="237">
        <v>0</v>
      </c>
      <c r="D289" s="237">
        <v>10736.64</v>
      </c>
      <c r="E289" s="237">
        <v>1299.08</v>
      </c>
      <c r="F289" s="237">
        <v>0</v>
      </c>
      <c r="G289" s="237">
        <v>0</v>
      </c>
      <c r="H289" s="237">
        <v>9437.56</v>
      </c>
    </row>
    <row r="290" spans="1:8">
      <c r="A290" s="235" t="s">
        <v>1277</v>
      </c>
      <c r="B290" s="236" t="s">
        <v>1278</v>
      </c>
      <c r="C290" s="237">
        <v>0</v>
      </c>
      <c r="D290" s="237">
        <v>24378.91</v>
      </c>
      <c r="E290" s="237">
        <v>4885.21</v>
      </c>
      <c r="F290" s="237">
        <v>12045.27</v>
      </c>
      <c r="G290" s="237">
        <v>0</v>
      </c>
      <c r="H290" s="237">
        <v>31538.97</v>
      </c>
    </row>
    <row r="291" spans="1:8">
      <c r="A291" s="235" t="s">
        <v>1279</v>
      </c>
      <c r="B291" s="236" t="s">
        <v>1280</v>
      </c>
      <c r="C291" s="237">
        <v>0</v>
      </c>
      <c r="D291" s="237">
        <v>2416.5500000000002</v>
      </c>
      <c r="E291" s="237">
        <v>276.24</v>
      </c>
      <c r="F291" s="237">
        <v>1030.82</v>
      </c>
      <c r="G291" s="237">
        <v>0</v>
      </c>
      <c r="H291" s="237">
        <v>3171.13</v>
      </c>
    </row>
    <row r="292" spans="1:8">
      <c r="A292" s="235" t="s">
        <v>1281</v>
      </c>
      <c r="B292" s="236" t="s">
        <v>1282</v>
      </c>
      <c r="C292" s="237">
        <v>0</v>
      </c>
      <c r="D292" s="237">
        <v>2233.12</v>
      </c>
      <c r="E292" s="237">
        <v>0</v>
      </c>
      <c r="F292" s="237">
        <v>13411.54</v>
      </c>
      <c r="G292" s="237">
        <v>0</v>
      </c>
      <c r="H292" s="237">
        <v>15644.66</v>
      </c>
    </row>
    <row r="293" spans="1:8">
      <c r="A293" s="235" t="s">
        <v>1283</v>
      </c>
      <c r="B293" s="236" t="s">
        <v>760</v>
      </c>
      <c r="C293" s="237">
        <v>0</v>
      </c>
      <c r="D293" s="237">
        <v>5860.16</v>
      </c>
      <c r="E293" s="237">
        <v>962.29</v>
      </c>
      <c r="F293" s="237">
        <v>1656.02</v>
      </c>
      <c r="G293" s="237">
        <v>0</v>
      </c>
      <c r="H293" s="237">
        <v>6553.89</v>
      </c>
    </row>
    <row r="294" spans="1:8">
      <c r="A294" s="235" t="s">
        <v>1284</v>
      </c>
      <c r="B294" s="236" t="s">
        <v>1285</v>
      </c>
      <c r="C294" s="237">
        <v>0</v>
      </c>
      <c r="D294" s="237">
        <v>348926.74</v>
      </c>
      <c r="E294" s="237">
        <v>1995.12</v>
      </c>
      <c r="F294" s="237">
        <v>114964.31</v>
      </c>
      <c r="G294" s="237">
        <v>0</v>
      </c>
      <c r="H294" s="237">
        <v>461895.93</v>
      </c>
    </row>
    <row r="295" spans="1:8">
      <c r="A295" s="235" t="s">
        <v>1286</v>
      </c>
      <c r="B295" s="236" t="s">
        <v>1287</v>
      </c>
      <c r="C295" s="237">
        <v>0</v>
      </c>
      <c r="D295" s="237">
        <v>64571.45</v>
      </c>
      <c r="E295" s="237">
        <v>417.03</v>
      </c>
      <c r="F295" s="237">
        <v>22210.62</v>
      </c>
      <c r="G295" s="237">
        <v>0</v>
      </c>
      <c r="H295" s="237">
        <v>86365.04</v>
      </c>
    </row>
    <row r="296" spans="1:8">
      <c r="A296" s="235" t="s">
        <v>1288</v>
      </c>
      <c r="B296" s="236" t="s">
        <v>1289</v>
      </c>
      <c r="C296" s="237">
        <v>0</v>
      </c>
      <c r="D296" s="237">
        <v>2501802.25</v>
      </c>
      <c r="E296" s="237">
        <v>28667.24</v>
      </c>
      <c r="F296" s="237">
        <v>830269.98</v>
      </c>
      <c r="G296" s="237">
        <v>0</v>
      </c>
      <c r="H296" s="237">
        <v>3303404.99</v>
      </c>
    </row>
    <row r="297" spans="1:8">
      <c r="A297" s="235" t="s">
        <v>1290</v>
      </c>
      <c r="B297" s="236" t="s">
        <v>1291</v>
      </c>
      <c r="C297" s="237">
        <v>0</v>
      </c>
      <c r="D297" s="237">
        <v>2580.29</v>
      </c>
      <c r="E297" s="237">
        <v>0</v>
      </c>
      <c r="F297" s="237">
        <v>809.11</v>
      </c>
      <c r="G297" s="237">
        <v>0</v>
      </c>
      <c r="H297" s="237">
        <v>3389.4</v>
      </c>
    </row>
    <row r="298" spans="1:8">
      <c r="A298" s="235" t="s">
        <v>1292</v>
      </c>
      <c r="B298" s="236" t="s">
        <v>1293</v>
      </c>
      <c r="C298" s="237">
        <v>0</v>
      </c>
      <c r="D298" s="237">
        <v>3525.26</v>
      </c>
      <c r="E298" s="237">
        <v>0</v>
      </c>
      <c r="F298" s="237">
        <v>1146.68</v>
      </c>
      <c r="G298" s="237">
        <v>0</v>
      </c>
      <c r="H298" s="237">
        <v>4671.9399999999996</v>
      </c>
    </row>
    <row r="299" spans="1:8">
      <c r="A299" s="235" t="s">
        <v>1294</v>
      </c>
      <c r="B299" s="236" t="s">
        <v>1295</v>
      </c>
      <c r="C299" s="237">
        <v>0</v>
      </c>
      <c r="D299" s="237">
        <v>179666.15</v>
      </c>
      <c r="E299" s="237">
        <v>451.49</v>
      </c>
      <c r="F299" s="237">
        <v>35619.379999999997</v>
      </c>
      <c r="G299" s="237">
        <v>0</v>
      </c>
      <c r="H299" s="237">
        <v>214834.04</v>
      </c>
    </row>
    <row r="300" spans="1:8">
      <c r="A300" s="235" t="s">
        <v>1296</v>
      </c>
      <c r="B300" s="236" t="s">
        <v>1297</v>
      </c>
      <c r="C300" s="237">
        <v>0</v>
      </c>
      <c r="D300" s="237">
        <v>214273.41</v>
      </c>
      <c r="E300" s="237">
        <v>0</v>
      </c>
      <c r="F300" s="237">
        <v>73501.08</v>
      </c>
      <c r="G300" s="237">
        <v>0</v>
      </c>
      <c r="H300" s="237">
        <v>287774.49</v>
      </c>
    </row>
    <row r="301" spans="1:8">
      <c r="A301" s="235" t="s">
        <v>1298</v>
      </c>
      <c r="B301" s="236" t="s">
        <v>1299</v>
      </c>
      <c r="C301" s="237">
        <v>0</v>
      </c>
      <c r="D301" s="237">
        <v>23361.85</v>
      </c>
      <c r="E301" s="237">
        <v>0</v>
      </c>
      <c r="F301" s="237">
        <v>2035.49</v>
      </c>
      <c r="G301" s="237">
        <v>0</v>
      </c>
      <c r="H301" s="237">
        <v>25397.34</v>
      </c>
    </row>
    <row r="302" spans="1:8">
      <c r="A302" s="235" t="s">
        <v>1300</v>
      </c>
      <c r="B302" s="236" t="s">
        <v>1301</v>
      </c>
      <c r="C302" s="237">
        <v>0</v>
      </c>
      <c r="D302" s="237">
        <v>4385.8</v>
      </c>
      <c r="E302" s="237">
        <v>0</v>
      </c>
      <c r="F302" s="237">
        <v>414.96</v>
      </c>
      <c r="G302" s="237">
        <v>0</v>
      </c>
      <c r="H302" s="237">
        <v>4800.76</v>
      </c>
    </row>
    <row r="303" spans="1:8">
      <c r="A303" s="235" t="s">
        <v>1302</v>
      </c>
      <c r="B303" s="236" t="s">
        <v>1303</v>
      </c>
      <c r="C303" s="237">
        <v>0</v>
      </c>
      <c r="D303" s="237">
        <v>143568.97</v>
      </c>
      <c r="E303" s="237">
        <v>0</v>
      </c>
      <c r="F303" s="237">
        <v>50903.44</v>
      </c>
      <c r="G303" s="237">
        <v>0</v>
      </c>
      <c r="H303" s="237">
        <v>194472.41</v>
      </c>
    </row>
    <row r="304" spans="1:8">
      <c r="A304" s="235" t="s">
        <v>1304</v>
      </c>
      <c r="B304" s="236" t="s">
        <v>1305</v>
      </c>
      <c r="C304" s="237">
        <v>0</v>
      </c>
      <c r="D304" s="237">
        <v>508.67</v>
      </c>
      <c r="E304" s="237">
        <v>0</v>
      </c>
      <c r="F304" s="237">
        <v>2079.17</v>
      </c>
      <c r="G304" s="237">
        <v>0</v>
      </c>
      <c r="H304" s="237">
        <v>2587.84</v>
      </c>
    </row>
    <row r="305" spans="1:8">
      <c r="A305" s="235" t="s">
        <v>1306</v>
      </c>
      <c r="B305" s="236" t="s">
        <v>1307</v>
      </c>
      <c r="C305" s="237">
        <v>0</v>
      </c>
      <c r="D305" s="237">
        <v>725066.82</v>
      </c>
      <c r="E305" s="237">
        <v>0</v>
      </c>
      <c r="F305" s="237">
        <v>0</v>
      </c>
      <c r="G305" s="237">
        <v>0</v>
      </c>
      <c r="H305" s="237">
        <v>725066.82</v>
      </c>
    </row>
    <row r="306" spans="1:8">
      <c r="A306" s="235" t="s">
        <v>1308</v>
      </c>
      <c r="B306" s="236" t="s">
        <v>1309</v>
      </c>
      <c r="C306" s="237">
        <v>0</v>
      </c>
      <c r="D306" s="237">
        <v>12.41</v>
      </c>
      <c r="E306" s="237">
        <v>0</v>
      </c>
      <c r="F306" s="237">
        <v>3.77</v>
      </c>
      <c r="G306" s="237">
        <v>0</v>
      </c>
      <c r="H306" s="237">
        <v>16.18</v>
      </c>
    </row>
    <row r="307" spans="1:8">
      <c r="A307" s="235" t="s">
        <v>1310</v>
      </c>
      <c r="B307" s="236" t="s">
        <v>1311</v>
      </c>
      <c r="C307" s="237">
        <v>0</v>
      </c>
      <c r="D307" s="237">
        <v>908.82</v>
      </c>
      <c r="E307" s="237">
        <v>0</v>
      </c>
      <c r="F307" s="237">
        <v>0</v>
      </c>
      <c r="G307" s="237">
        <v>0</v>
      </c>
      <c r="H307" s="237">
        <v>908.82</v>
      </c>
    </row>
    <row r="308" spans="1:8">
      <c r="A308" s="235" t="s">
        <v>1312</v>
      </c>
      <c r="B308" s="236" t="s">
        <v>1313</v>
      </c>
      <c r="C308" s="237">
        <v>0</v>
      </c>
      <c r="D308" s="237">
        <v>4199.16</v>
      </c>
      <c r="E308" s="237">
        <v>911.53</v>
      </c>
      <c r="F308" s="237">
        <v>84.25</v>
      </c>
      <c r="G308" s="237">
        <v>0</v>
      </c>
      <c r="H308" s="237">
        <v>3371.88</v>
      </c>
    </row>
    <row r="309" spans="1:8">
      <c r="A309" s="235" t="s">
        <v>1314</v>
      </c>
      <c r="B309" s="236" t="s">
        <v>1285</v>
      </c>
      <c r="C309" s="237">
        <v>0</v>
      </c>
      <c r="D309" s="237">
        <v>43454.55</v>
      </c>
      <c r="E309" s="237">
        <v>1182.01</v>
      </c>
      <c r="F309" s="237">
        <v>13656.29</v>
      </c>
      <c r="G309" s="237">
        <v>0</v>
      </c>
      <c r="H309" s="237">
        <v>55928.83</v>
      </c>
    </row>
    <row r="310" spans="1:8">
      <c r="A310" s="235" t="s">
        <v>1315</v>
      </c>
      <c r="B310" s="236" t="s">
        <v>1316</v>
      </c>
      <c r="C310" s="237">
        <v>0</v>
      </c>
      <c r="D310" s="237">
        <v>18503.13</v>
      </c>
      <c r="E310" s="237">
        <v>0</v>
      </c>
      <c r="F310" s="237">
        <v>6014.74</v>
      </c>
      <c r="G310" s="237">
        <v>0</v>
      </c>
      <c r="H310" s="237">
        <v>24517.87</v>
      </c>
    </row>
    <row r="311" spans="1:8">
      <c r="A311" s="235" t="s">
        <v>1317</v>
      </c>
      <c r="B311" s="236" t="s">
        <v>1299</v>
      </c>
      <c r="C311" s="237">
        <v>0</v>
      </c>
      <c r="D311" s="237">
        <v>269.12</v>
      </c>
      <c r="E311" s="237">
        <v>0</v>
      </c>
      <c r="F311" s="237">
        <v>0</v>
      </c>
      <c r="G311" s="237">
        <v>0</v>
      </c>
      <c r="H311" s="237">
        <v>269.12</v>
      </c>
    </row>
    <row r="312" spans="1:8">
      <c r="A312" s="235" t="s">
        <v>1318</v>
      </c>
      <c r="B312" s="236" t="s">
        <v>1068</v>
      </c>
      <c r="C312" s="237">
        <v>0</v>
      </c>
      <c r="D312" s="237">
        <v>14495.52</v>
      </c>
      <c r="E312" s="237">
        <v>0</v>
      </c>
      <c r="F312" s="237">
        <v>1.96</v>
      </c>
      <c r="G312" s="237">
        <v>0</v>
      </c>
      <c r="H312" s="237">
        <v>14497.48</v>
      </c>
    </row>
    <row r="313" spans="1:8">
      <c r="A313" s="235" t="s">
        <v>1319</v>
      </c>
      <c r="B313" s="236" t="s">
        <v>1320</v>
      </c>
      <c r="C313" s="237">
        <v>0</v>
      </c>
      <c r="D313" s="237">
        <v>1520163.8</v>
      </c>
      <c r="E313" s="237">
        <v>0</v>
      </c>
      <c r="F313" s="237">
        <v>394317.23</v>
      </c>
      <c r="G313" s="237">
        <v>0</v>
      </c>
      <c r="H313" s="237">
        <v>1914481.03</v>
      </c>
    </row>
    <row r="314" spans="1:8">
      <c r="A314" s="235" t="s">
        <v>1321</v>
      </c>
      <c r="B314" s="236" t="s">
        <v>1322</v>
      </c>
      <c r="C314" s="237">
        <v>0</v>
      </c>
      <c r="D314" s="237">
        <v>12393</v>
      </c>
      <c r="E314" s="237">
        <v>0</v>
      </c>
      <c r="F314" s="237">
        <v>3771</v>
      </c>
      <c r="G314" s="237">
        <v>0</v>
      </c>
      <c r="H314" s="237">
        <v>16164</v>
      </c>
    </row>
    <row r="315" spans="1:8">
      <c r="A315" s="235" t="s">
        <v>1323</v>
      </c>
      <c r="B315" s="236" t="s">
        <v>1324</v>
      </c>
      <c r="C315" s="237">
        <v>0</v>
      </c>
      <c r="D315" s="237">
        <v>62600.23</v>
      </c>
      <c r="E315" s="237">
        <v>0</v>
      </c>
      <c r="F315" s="237">
        <v>22044.240000000002</v>
      </c>
      <c r="G315" s="237">
        <v>0</v>
      </c>
      <c r="H315" s="237">
        <v>84644.47</v>
      </c>
    </row>
    <row r="316" spans="1:8">
      <c r="A316" s="235" t="s">
        <v>1325</v>
      </c>
      <c r="B316" s="236" t="s">
        <v>1322</v>
      </c>
      <c r="C316" s="237">
        <v>0</v>
      </c>
      <c r="D316" s="237">
        <v>1017.91</v>
      </c>
      <c r="E316" s="237">
        <v>0</v>
      </c>
      <c r="F316" s="237">
        <v>336.71</v>
      </c>
      <c r="G316" s="237">
        <v>0</v>
      </c>
      <c r="H316" s="237">
        <v>1354.62</v>
      </c>
    </row>
    <row r="317" spans="1:8">
      <c r="A317" s="235" t="s">
        <v>1326</v>
      </c>
      <c r="B317" s="236" t="s">
        <v>1324</v>
      </c>
      <c r="C317" s="237">
        <v>0</v>
      </c>
      <c r="D317" s="237">
        <v>1943.3</v>
      </c>
      <c r="E317" s="237">
        <v>0</v>
      </c>
      <c r="F317" s="237">
        <v>296.37</v>
      </c>
      <c r="G317" s="237">
        <v>0</v>
      </c>
      <c r="H317" s="237">
        <v>2239.67</v>
      </c>
    </row>
    <row r="318" spans="1:8">
      <c r="A318" s="235" t="s">
        <v>1327</v>
      </c>
      <c r="B318" s="236" t="s">
        <v>1328</v>
      </c>
      <c r="C318" s="237">
        <v>0</v>
      </c>
      <c r="D318" s="237">
        <v>1089653.8</v>
      </c>
      <c r="E318" s="237">
        <v>835576.69</v>
      </c>
      <c r="F318" s="237">
        <v>836546.96</v>
      </c>
      <c r="G318" s="237">
        <v>0</v>
      </c>
      <c r="H318" s="237">
        <v>1090624.07</v>
      </c>
    </row>
    <row r="319" spans="1:8">
      <c r="A319" s="235" t="s">
        <v>1329</v>
      </c>
      <c r="B319" s="236" t="s">
        <v>1330</v>
      </c>
      <c r="C319" s="237">
        <v>0</v>
      </c>
      <c r="D319" s="237">
        <v>61.64</v>
      </c>
      <c r="E319" s="237">
        <v>0</v>
      </c>
      <c r="F319" s="237">
        <v>11.75</v>
      </c>
      <c r="G319" s="237">
        <v>0</v>
      </c>
      <c r="H319" s="237">
        <v>73.39</v>
      </c>
    </row>
    <row r="320" spans="1:8">
      <c r="A320" s="235" t="s">
        <v>1331</v>
      </c>
      <c r="B320" s="236" t="s">
        <v>1328</v>
      </c>
      <c r="C320" s="237">
        <v>0</v>
      </c>
      <c r="D320" s="237">
        <v>6076.07</v>
      </c>
      <c r="E320" s="237">
        <v>4439.9399999999996</v>
      </c>
      <c r="F320" s="237">
        <v>5852.25</v>
      </c>
      <c r="G320" s="237">
        <v>0</v>
      </c>
      <c r="H320" s="237">
        <v>7488.38</v>
      </c>
    </row>
    <row r="321" spans="1:8">
      <c r="A321" s="235" t="s">
        <v>1332</v>
      </c>
      <c r="B321" s="236" t="s">
        <v>1333</v>
      </c>
      <c r="C321" s="237">
        <v>0</v>
      </c>
      <c r="D321" s="237">
        <v>121515.63</v>
      </c>
      <c r="E321" s="237">
        <v>0</v>
      </c>
      <c r="F321" s="237">
        <v>40695.379999999997</v>
      </c>
      <c r="G321" s="237">
        <v>0</v>
      </c>
      <c r="H321" s="237">
        <v>162211.01</v>
      </c>
    </row>
    <row r="322" spans="1:8">
      <c r="A322" s="235" t="s">
        <v>1334</v>
      </c>
      <c r="B322" s="236" t="s">
        <v>1335</v>
      </c>
      <c r="C322" s="237">
        <v>0</v>
      </c>
      <c r="D322" s="237">
        <v>223.19</v>
      </c>
      <c r="E322" s="237">
        <v>0</v>
      </c>
      <c r="F322" s="237">
        <v>0</v>
      </c>
      <c r="G322" s="237">
        <v>0</v>
      </c>
      <c r="H322" s="237">
        <v>223.19</v>
      </c>
    </row>
    <row r="323" spans="1:8">
      <c r="A323" s="235" t="s">
        <v>1336</v>
      </c>
      <c r="B323" s="236" t="s">
        <v>1333</v>
      </c>
      <c r="C323" s="237">
        <v>0</v>
      </c>
      <c r="D323" s="237">
        <v>3166.57</v>
      </c>
      <c r="E323" s="237">
        <v>0</v>
      </c>
      <c r="F323" s="237">
        <v>754.19</v>
      </c>
      <c r="G323" s="237">
        <v>0</v>
      </c>
      <c r="H323" s="237">
        <v>3920.76</v>
      </c>
    </row>
    <row r="324" spans="1:8">
      <c r="A324" s="235" t="s">
        <v>1337</v>
      </c>
      <c r="B324" s="236" t="s">
        <v>1338</v>
      </c>
      <c r="C324" s="237">
        <v>660890</v>
      </c>
      <c r="D324" s="237">
        <v>0</v>
      </c>
      <c r="E324" s="237">
        <v>24235</v>
      </c>
      <c r="F324" s="237">
        <v>0</v>
      </c>
      <c r="G324" s="237">
        <v>685125</v>
      </c>
      <c r="H324" s="237">
        <v>0</v>
      </c>
    </row>
    <row r="325" spans="1:8">
      <c r="A325" s="235"/>
      <c r="B325" s="236"/>
      <c r="C325" s="241">
        <v>194192254.8000001</v>
      </c>
      <c r="D325" s="241">
        <v>197217768.38</v>
      </c>
      <c r="E325" s="241">
        <v>215807184.19000003</v>
      </c>
      <c r="F325" s="241">
        <v>215793272.82000005</v>
      </c>
      <c r="G325" s="241">
        <v>201205670.86999997</v>
      </c>
      <c r="H325" s="241">
        <v>204217273.07999992</v>
      </c>
    </row>
    <row r="326" spans="1:8">
      <c r="A326" s="235" t="s">
        <v>1339</v>
      </c>
      <c r="B326" s="236" t="s">
        <v>1340</v>
      </c>
      <c r="C326" s="237">
        <v>90896088.760000005</v>
      </c>
      <c r="D326" s="237">
        <v>0</v>
      </c>
      <c r="E326" s="237">
        <v>5335468.72</v>
      </c>
      <c r="F326" s="237">
        <v>12196544.01</v>
      </c>
      <c r="G326" s="237">
        <v>84035013.469999999</v>
      </c>
      <c r="H326" s="237">
        <v>0</v>
      </c>
    </row>
    <row r="327" spans="1:8">
      <c r="A327" s="235" t="s">
        <v>1341</v>
      </c>
      <c r="B327" s="236" t="s">
        <v>1342</v>
      </c>
      <c r="C327" s="237">
        <v>305449</v>
      </c>
      <c r="D327" s="237">
        <v>0</v>
      </c>
      <c r="E327" s="237">
        <v>8764828.4900000002</v>
      </c>
      <c r="F327" s="237">
        <v>8980266.4900000002</v>
      </c>
      <c r="G327" s="237">
        <v>90011</v>
      </c>
      <c r="H327" s="237">
        <v>0</v>
      </c>
    </row>
    <row r="328" spans="1:8">
      <c r="A328" s="235" t="s">
        <v>1343</v>
      </c>
      <c r="B328" s="236" t="s">
        <v>1344</v>
      </c>
      <c r="C328" s="237">
        <v>0</v>
      </c>
      <c r="D328" s="237">
        <v>66458457.460000001</v>
      </c>
      <c r="E328" s="237">
        <v>10690404.32</v>
      </c>
      <c r="F328" s="237">
        <v>5260648.72</v>
      </c>
      <c r="G328" s="237">
        <v>0</v>
      </c>
      <c r="H328" s="237">
        <v>61028701.859999999</v>
      </c>
    </row>
    <row r="329" spans="1:8">
      <c r="A329" s="235" t="s">
        <v>1345</v>
      </c>
      <c r="B329" s="236" t="s">
        <v>1346</v>
      </c>
      <c r="C329" s="237">
        <v>0</v>
      </c>
      <c r="D329" s="237">
        <v>19706983.399999999</v>
      </c>
      <c r="E329" s="237">
        <v>1506139.69</v>
      </c>
      <c r="F329" s="237">
        <v>74820</v>
      </c>
      <c r="G329" s="237">
        <v>0</v>
      </c>
      <c r="H329" s="237">
        <v>18275663.710000001</v>
      </c>
    </row>
    <row r="330" spans="1:8">
      <c r="A330" s="235" t="s">
        <v>1347</v>
      </c>
      <c r="B330" s="236" t="s">
        <v>1348</v>
      </c>
      <c r="C330" s="237">
        <v>0</v>
      </c>
      <c r="D330" s="237">
        <v>4730647.9000000004</v>
      </c>
      <c r="E330" s="237">
        <v>0</v>
      </c>
      <c r="F330" s="237">
        <v>0</v>
      </c>
      <c r="G330" s="237">
        <v>0</v>
      </c>
      <c r="H330" s="237">
        <v>4730647.9000000004</v>
      </c>
    </row>
    <row r="331" spans="1:8">
      <c r="A331" s="235" t="s">
        <v>1349</v>
      </c>
      <c r="B331" s="236" t="s">
        <v>1350</v>
      </c>
      <c r="C331" s="237">
        <v>0</v>
      </c>
      <c r="D331" s="237">
        <v>0</v>
      </c>
      <c r="E331" s="237">
        <v>8799589.1199999992</v>
      </c>
      <c r="F331" s="237">
        <v>8799589.1199999992</v>
      </c>
      <c r="G331" s="237">
        <v>0</v>
      </c>
      <c r="H331" s="237">
        <v>0</v>
      </c>
    </row>
    <row r="332" spans="1:8">
      <c r="A332" s="235" t="s">
        <v>1351</v>
      </c>
      <c r="B332" s="236" t="s">
        <v>1352</v>
      </c>
      <c r="C332" s="237">
        <v>0</v>
      </c>
      <c r="D332" s="237">
        <v>215438</v>
      </c>
      <c r="E332" s="237">
        <v>8913756.4900000002</v>
      </c>
      <c r="F332" s="237">
        <v>8698318.4900000002</v>
      </c>
      <c r="G332" s="237">
        <v>0</v>
      </c>
      <c r="H332" s="237">
        <v>0</v>
      </c>
    </row>
    <row r="333" spans="1:8">
      <c r="A333" s="235" t="s">
        <v>1353</v>
      </c>
      <c r="B333" s="236" t="s">
        <v>1354</v>
      </c>
      <c r="C333" s="237">
        <v>0</v>
      </c>
      <c r="D333" s="237">
        <v>90011</v>
      </c>
      <c r="E333" s="237">
        <v>0</v>
      </c>
      <c r="F333" s="237">
        <v>0</v>
      </c>
      <c r="G333" s="237">
        <v>0</v>
      </c>
      <c r="H333" s="237">
        <v>90011</v>
      </c>
    </row>
    <row r="334" spans="1:8">
      <c r="A334" s="235" t="s">
        <v>1355</v>
      </c>
      <c r="B334" s="236" t="s">
        <v>1356</v>
      </c>
      <c r="C334" s="237">
        <v>469.8</v>
      </c>
      <c r="D334" s="237">
        <v>0</v>
      </c>
      <c r="E334" s="237">
        <v>0</v>
      </c>
      <c r="F334" s="237">
        <v>18.309999999999999</v>
      </c>
      <c r="G334" s="237">
        <v>451.49</v>
      </c>
      <c r="H334" s="237">
        <v>0</v>
      </c>
    </row>
    <row r="335" spans="1:8">
      <c r="A335" s="235" t="s">
        <v>1357</v>
      </c>
      <c r="B335" s="236" t="s">
        <v>1358</v>
      </c>
      <c r="C335" s="237">
        <v>458013.39</v>
      </c>
      <c r="D335" s="237">
        <v>0</v>
      </c>
      <c r="E335" s="237">
        <v>68549.39</v>
      </c>
      <c r="F335" s="237">
        <v>55433.06</v>
      </c>
      <c r="G335" s="237">
        <v>471129.72</v>
      </c>
      <c r="H335" s="237">
        <v>0</v>
      </c>
    </row>
    <row r="336" spans="1:8">
      <c r="A336" s="235" t="s">
        <v>1359</v>
      </c>
      <c r="B336" s="236" t="s">
        <v>1360</v>
      </c>
      <c r="C336" s="237">
        <v>2501488.36</v>
      </c>
      <c r="D336" s="237">
        <v>0</v>
      </c>
      <c r="E336" s="237">
        <v>0</v>
      </c>
      <c r="F336" s="237">
        <v>45203.58</v>
      </c>
      <c r="G336" s="237">
        <v>2456284.7799999998</v>
      </c>
      <c r="H336" s="237">
        <v>0</v>
      </c>
    </row>
    <row r="337" spans="1:8">
      <c r="A337" s="235" t="s">
        <v>1361</v>
      </c>
      <c r="B337" s="236" t="s">
        <v>1362</v>
      </c>
      <c r="C337" s="237">
        <v>3426518.17</v>
      </c>
      <c r="D337" s="237">
        <v>0</v>
      </c>
      <c r="E337" s="237">
        <v>0</v>
      </c>
      <c r="F337" s="237">
        <v>38998.81</v>
      </c>
      <c r="G337" s="237">
        <v>3387519.36</v>
      </c>
      <c r="H337" s="237">
        <v>0</v>
      </c>
    </row>
    <row r="338" spans="1:8">
      <c r="A338" s="235" t="s">
        <v>1363</v>
      </c>
      <c r="B338" s="236" t="s">
        <v>1364</v>
      </c>
      <c r="C338" s="237">
        <v>100844635.04000001</v>
      </c>
      <c r="D338" s="237">
        <v>0</v>
      </c>
      <c r="E338" s="237">
        <v>3370420.98</v>
      </c>
      <c r="F338" s="237">
        <v>0</v>
      </c>
      <c r="G338" s="237">
        <v>104215056.02</v>
      </c>
      <c r="H338" s="237">
        <v>0</v>
      </c>
    </row>
    <row r="339" spans="1:8">
      <c r="A339" s="235" t="s">
        <v>1365</v>
      </c>
      <c r="B339" s="236" t="s">
        <v>1366</v>
      </c>
      <c r="C339" s="237">
        <v>29358539.75</v>
      </c>
      <c r="D339" s="237">
        <v>0</v>
      </c>
      <c r="E339" s="237">
        <v>1613132.11</v>
      </c>
      <c r="F339" s="237">
        <v>0</v>
      </c>
      <c r="G339" s="237">
        <v>30971671.859999999</v>
      </c>
      <c r="H339" s="237">
        <v>0</v>
      </c>
    </row>
    <row r="340" spans="1:8">
      <c r="A340" s="235" t="s">
        <v>1367</v>
      </c>
      <c r="B340" s="236" t="s">
        <v>1368</v>
      </c>
      <c r="C340" s="237">
        <v>2401622.9700000002</v>
      </c>
      <c r="D340" s="237">
        <v>0</v>
      </c>
      <c r="E340" s="237">
        <v>0</v>
      </c>
      <c r="F340" s="237">
        <v>9651.01</v>
      </c>
      <c r="G340" s="237">
        <v>2391971.96</v>
      </c>
      <c r="H340" s="237">
        <v>0</v>
      </c>
    </row>
    <row r="341" spans="1:8">
      <c r="A341" s="235" t="s">
        <v>1369</v>
      </c>
      <c r="B341" s="236" t="s">
        <v>1370</v>
      </c>
      <c r="C341" s="237">
        <v>76203929.659999996</v>
      </c>
      <c r="D341" s="237">
        <v>0</v>
      </c>
      <c r="E341" s="237">
        <v>6528956.75</v>
      </c>
      <c r="F341" s="237">
        <v>0</v>
      </c>
      <c r="G341" s="237">
        <v>82732886.409999996</v>
      </c>
      <c r="H341" s="237">
        <v>0</v>
      </c>
    </row>
    <row r="342" spans="1:8">
      <c r="A342" s="235" t="s">
        <v>1371</v>
      </c>
      <c r="B342" s="236" t="s">
        <v>1372</v>
      </c>
      <c r="C342" s="237">
        <v>1839887.32</v>
      </c>
      <c r="D342" s="237">
        <v>0</v>
      </c>
      <c r="E342" s="237">
        <v>0</v>
      </c>
      <c r="F342" s="237">
        <v>5309.05</v>
      </c>
      <c r="G342" s="237">
        <v>1834578.27</v>
      </c>
      <c r="H342" s="237">
        <v>0</v>
      </c>
    </row>
    <row r="343" spans="1:8">
      <c r="A343" s="235" t="s">
        <v>1373</v>
      </c>
      <c r="B343" s="236" t="s">
        <v>1374</v>
      </c>
      <c r="C343" s="237">
        <v>0</v>
      </c>
      <c r="D343" s="237">
        <v>217035104.46000001</v>
      </c>
      <c r="E343" s="237">
        <v>55433.06</v>
      </c>
      <c r="F343" s="237">
        <v>11481878.470000001</v>
      </c>
      <c r="G343" s="237">
        <v>0</v>
      </c>
      <c r="H343" s="237">
        <v>228461549.87</v>
      </c>
    </row>
    <row r="344" spans="1:8">
      <c r="A344" s="235" t="s">
        <v>1375</v>
      </c>
      <c r="B344" s="236" t="s">
        <v>1376</v>
      </c>
      <c r="C344" s="237">
        <v>304541727.54000002</v>
      </c>
      <c r="D344" s="237">
        <v>0</v>
      </c>
      <c r="E344" s="237">
        <v>19792917.109999999</v>
      </c>
      <c r="F344" s="237">
        <v>6206541.9100000001</v>
      </c>
      <c r="G344" s="237">
        <v>318128102.74000001</v>
      </c>
      <c r="H344" s="237">
        <v>0</v>
      </c>
    </row>
    <row r="345" spans="1:8">
      <c r="A345" s="235" t="s">
        <v>1377</v>
      </c>
      <c r="B345" s="236" t="s">
        <v>1378</v>
      </c>
      <c r="C345" s="237">
        <v>0</v>
      </c>
      <c r="D345" s="237">
        <v>131255869.25</v>
      </c>
      <c r="E345" s="237">
        <v>12746049.49</v>
      </c>
      <c r="F345" s="237">
        <v>19678132.109999999</v>
      </c>
      <c r="G345" s="237">
        <v>0</v>
      </c>
      <c r="H345" s="237">
        <v>138187951.87</v>
      </c>
    </row>
    <row r="346" spans="1:8">
      <c r="A346" s="235" t="s">
        <v>1379</v>
      </c>
      <c r="B346" s="236" t="s">
        <v>1380</v>
      </c>
      <c r="C346" s="237">
        <v>0</v>
      </c>
      <c r="D346" s="237">
        <v>4154978.6</v>
      </c>
      <c r="E346" s="237">
        <v>0</v>
      </c>
      <c r="F346" s="237">
        <v>312000</v>
      </c>
      <c r="G346" s="237">
        <v>0</v>
      </c>
      <c r="H346" s="237">
        <v>4466978.5999999996</v>
      </c>
    </row>
    <row r="347" spans="1:8">
      <c r="A347" s="235" t="s">
        <v>1381</v>
      </c>
      <c r="B347" s="236" t="s">
        <v>1382</v>
      </c>
      <c r="C347" s="237">
        <v>0</v>
      </c>
      <c r="D347" s="237">
        <v>1781639.66</v>
      </c>
      <c r="E347" s="237">
        <v>51293.43</v>
      </c>
      <c r="F347" s="237">
        <v>0</v>
      </c>
      <c r="G347" s="237">
        <v>0</v>
      </c>
      <c r="H347" s="237">
        <v>1730346.23</v>
      </c>
    </row>
    <row r="348" spans="1:8">
      <c r="A348" s="235" t="s">
        <v>1383</v>
      </c>
      <c r="B348" s="236" t="s">
        <v>1384</v>
      </c>
      <c r="C348" s="237">
        <v>0</v>
      </c>
      <c r="D348" s="237">
        <v>30510867.550000001</v>
      </c>
      <c r="E348" s="237">
        <v>2374745.63</v>
      </c>
      <c r="F348" s="237">
        <v>362437</v>
      </c>
      <c r="G348" s="237">
        <v>0</v>
      </c>
      <c r="H348" s="237">
        <v>28498558.920000002</v>
      </c>
    </row>
    <row r="349" spans="1:8">
      <c r="A349" s="235" t="s">
        <v>1385</v>
      </c>
      <c r="B349" s="236" t="s">
        <v>1386</v>
      </c>
      <c r="C349" s="237">
        <v>0</v>
      </c>
      <c r="D349" s="237">
        <v>9571283.8000000007</v>
      </c>
      <c r="E349" s="237">
        <v>536.03</v>
      </c>
      <c r="F349" s="237">
        <v>607088.13</v>
      </c>
      <c r="G349" s="237">
        <v>0</v>
      </c>
      <c r="H349" s="237">
        <v>10177835.9</v>
      </c>
    </row>
    <row r="350" spans="1:8">
      <c r="A350" s="235" t="s">
        <v>1387</v>
      </c>
      <c r="B350" s="236" t="s">
        <v>1388</v>
      </c>
      <c r="C350" s="237">
        <v>0</v>
      </c>
      <c r="D350" s="237">
        <v>63633544.340000004</v>
      </c>
      <c r="E350" s="237">
        <v>0</v>
      </c>
      <c r="F350" s="237">
        <v>3899671.27</v>
      </c>
      <c r="G350" s="237">
        <v>0</v>
      </c>
      <c r="H350" s="237">
        <v>67533215.609999999</v>
      </c>
    </row>
    <row r="351" spans="1:8">
      <c r="A351" s="235" t="s">
        <v>1389</v>
      </c>
      <c r="B351" s="236" t="s">
        <v>1390</v>
      </c>
      <c r="C351" s="237">
        <v>0</v>
      </c>
      <c r="D351" s="237">
        <v>22234621.390000001</v>
      </c>
      <c r="E351" s="237">
        <v>0</v>
      </c>
      <c r="F351" s="237">
        <v>1881741.27</v>
      </c>
      <c r="G351" s="237">
        <v>0</v>
      </c>
      <c r="H351" s="237">
        <v>24116362.66</v>
      </c>
    </row>
    <row r="352" spans="1:8">
      <c r="A352" s="235" t="s">
        <v>1391</v>
      </c>
      <c r="B352" s="236" t="s">
        <v>1392</v>
      </c>
      <c r="C352" s="237">
        <v>0</v>
      </c>
      <c r="D352" s="237">
        <v>38293471.740000002</v>
      </c>
      <c r="E352" s="237">
        <v>0</v>
      </c>
      <c r="F352" s="237">
        <v>2017930</v>
      </c>
      <c r="G352" s="237">
        <v>0</v>
      </c>
      <c r="H352" s="237">
        <v>40311401.740000002</v>
      </c>
    </row>
    <row r="353" spans="1:8">
      <c r="A353" s="235" t="s">
        <v>1393</v>
      </c>
      <c r="B353" s="236" t="s">
        <v>1394</v>
      </c>
      <c r="C353" s="237">
        <v>0</v>
      </c>
      <c r="D353" s="237">
        <v>3105451.21</v>
      </c>
      <c r="E353" s="237">
        <v>0</v>
      </c>
      <c r="F353" s="237">
        <v>0</v>
      </c>
      <c r="G353" s="237">
        <v>0</v>
      </c>
      <c r="H353" s="237">
        <v>3105451.21</v>
      </c>
    </row>
    <row r="354" spans="1:8">
      <c r="A354" s="235"/>
      <c r="B354" s="236"/>
      <c r="C354" s="241">
        <v>612778369.75999999</v>
      </c>
      <c r="D354" s="241">
        <v>612778369.76000011</v>
      </c>
      <c r="E354" s="241">
        <v>90612220.810000002</v>
      </c>
      <c r="F354" s="241">
        <v>90612220.809999987</v>
      </c>
      <c r="G354" s="241">
        <v>630714677.07999992</v>
      </c>
      <c r="H354" s="241">
        <v>630714677.08000004</v>
      </c>
    </row>
  </sheetData>
  <mergeCells count="10">
    <mergeCell ref="S6:T6"/>
    <mergeCell ref="S17:T17"/>
    <mergeCell ref="S36:T36"/>
    <mergeCell ref="A1:H1"/>
    <mergeCell ref="A2:H2"/>
    <mergeCell ref="A3:H3"/>
    <mergeCell ref="J1:Q1"/>
    <mergeCell ref="J2:Q2"/>
    <mergeCell ref="J3:Q3"/>
    <mergeCell ref="S4:T4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L439"/>
  <sheetViews>
    <sheetView workbookViewId="0">
      <selection activeCell="E15" sqref="D15:E17"/>
    </sheetView>
  </sheetViews>
  <sheetFormatPr baseColWidth="10" defaultRowHeight="15"/>
  <cols>
    <col min="1" max="1" width="3.5703125" customWidth="1"/>
    <col min="3" max="3" width="18.85546875" customWidth="1"/>
    <col min="4" max="4" width="55.42578125" bestFit="1" customWidth="1"/>
    <col min="5" max="12" width="14.85546875" bestFit="1" customWidth="1"/>
  </cols>
  <sheetData>
    <row r="3" spans="2:12">
      <c r="B3" s="272"/>
      <c r="C3" s="272"/>
      <c r="D3" s="273" t="s">
        <v>2168</v>
      </c>
      <c r="E3" s="301">
        <v>0</v>
      </c>
      <c r="F3" s="301">
        <v>0</v>
      </c>
      <c r="G3" s="301">
        <v>0</v>
      </c>
      <c r="H3" s="301">
        <v>0</v>
      </c>
      <c r="I3" s="301">
        <v>0</v>
      </c>
      <c r="J3" s="301">
        <v>0</v>
      </c>
      <c r="K3" s="301">
        <v>0</v>
      </c>
      <c r="L3" s="301">
        <v>0</v>
      </c>
    </row>
    <row r="4" spans="2:12">
      <c r="B4" s="272"/>
      <c r="C4" s="272"/>
      <c r="D4" s="272"/>
      <c r="E4" s="302">
        <v>43344</v>
      </c>
      <c r="F4" s="302">
        <v>43374</v>
      </c>
      <c r="G4" s="302">
        <v>43405</v>
      </c>
      <c r="H4" s="302">
        <v>43435</v>
      </c>
      <c r="I4" s="302">
        <v>43466</v>
      </c>
      <c r="J4" s="302">
        <v>43497</v>
      </c>
      <c r="K4" s="302">
        <v>43525</v>
      </c>
      <c r="L4" s="302">
        <v>43556</v>
      </c>
    </row>
    <row r="5" spans="2:12">
      <c r="B5" s="274" t="s">
        <v>2169</v>
      </c>
      <c r="C5" s="274"/>
      <c r="D5" s="274"/>
      <c r="E5" s="303"/>
      <c r="F5" s="303"/>
      <c r="G5" s="303"/>
      <c r="H5" s="303"/>
      <c r="I5" s="303"/>
      <c r="J5" s="303"/>
      <c r="K5" s="303"/>
      <c r="L5" s="303"/>
    </row>
    <row r="6" spans="2:12">
      <c r="B6" s="275" t="s">
        <v>2170</v>
      </c>
      <c r="C6" s="275"/>
      <c r="D6" s="275"/>
      <c r="E6" s="304">
        <v>30468393.210000001</v>
      </c>
      <c r="F6" s="304">
        <v>30111828.530000001</v>
      </c>
      <c r="G6" s="304">
        <v>27662315.089999996</v>
      </c>
      <c r="H6" s="304">
        <v>35389060.890000001</v>
      </c>
      <c r="I6" s="304">
        <v>28610263.170000002</v>
      </c>
      <c r="J6" s="304">
        <v>37470374.619999997</v>
      </c>
      <c r="K6" s="304">
        <v>37925115.409999996</v>
      </c>
      <c r="L6" s="304">
        <v>35346895.630000003</v>
      </c>
    </row>
    <row r="7" spans="2:12">
      <c r="B7" s="276" t="s">
        <v>2171</v>
      </c>
      <c r="C7" s="276"/>
      <c r="D7" s="276"/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</row>
    <row r="8" spans="2:12">
      <c r="B8" s="276" t="s">
        <v>2172</v>
      </c>
      <c r="C8" s="276"/>
      <c r="D8" s="276"/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</row>
    <row r="9" spans="2:12">
      <c r="B9" s="276" t="s">
        <v>2173</v>
      </c>
      <c r="C9" s="276"/>
      <c r="D9" s="276"/>
      <c r="E9" s="20">
        <v>24320505.199999999</v>
      </c>
      <c r="F9" s="20">
        <v>23729750.940000001</v>
      </c>
      <c r="G9" s="20">
        <v>21158323.329999998</v>
      </c>
      <c r="H9" s="20">
        <v>26707906.220000003</v>
      </c>
      <c r="I9" s="20">
        <v>18679581.41</v>
      </c>
      <c r="J9" s="20">
        <v>30069699.699999999</v>
      </c>
      <c r="K9" s="20">
        <v>30504753.84</v>
      </c>
      <c r="L9" s="20">
        <v>27827044.140000001</v>
      </c>
    </row>
    <row r="10" spans="2:12">
      <c r="B10" s="272"/>
      <c r="C10" s="272" t="s">
        <v>40</v>
      </c>
      <c r="D10" s="272" t="s">
        <v>747</v>
      </c>
      <c r="E10" s="5">
        <v>78412.009999999995</v>
      </c>
      <c r="F10" s="5">
        <v>85234.44</v>
      </c>
      <c r="G10" s="5">
        <v>100069.16</v>
      </c>
      <c r="H10" s="5">
        <v>107346.22</v>
      </c>
      <c r="I10" s="5">
        <v>117128.67</v>
      </c>
      <c r="J10" s="5">
        <v>116964.84</v>
      </c>
      <c r="K10" s="5">
        <v>116243.84</v>
      </c>
      <c r="L10" s="5">
        <v>5046950.74</v>
      </c>
    </row>
    <row r="11" spans="2:12">
      <c r="B11" s="272"/>
      <c r="C11" s="272" t="s">
        <v>478</v>
      </c>
      <c r="D11" s="272" t="s">
        <v>479</v>
      </c>
      <c r="E11" s="5">
        <v>93112.43</v>
      </c>
      <c r="F11" s="5">
        <v>104117.18</v>
      </c>
      <c r="G11" s="5">
        <v>2909794.58</v>
      </c>
      <c r="H11" s="5">
        <v>96941.64</v>
      </c>
      <c r="I11" s="5">
        <v>108747.06</v>
      </c>
      <c r="J11" s="5">
        <v>108660.06</v>
      </c>
      <c r="K11" s="5">
        <v>108660.06</v>
      </c>
      <c r="L11" s="5">
        <v>108420.29</v>
      </c>
    </row>
    <row r="12" spans="2:12">
      <c r="B12" s="272"/>
      <c r="C12" s="272" t="s">
        <v>42</v>
      </c>
      <c r="D12" s="272" t="s">
        <v>750</v>
      </c>
      <c r="E12" s="5">
        <v>-2452854.46</v>
      </c>
      <c r="F12" s="5">
        <v>-2074400.54</v>
      </c>
      <c r="G12" s="5">
        <v>-1059053.75</v>
      </c>
      <c r="H12" s="5">
        <v>-9041645.6799999997</v>
      </c>
      <c r="I12" s="5">
        <v>-12326745.710000001</v>
      </c>
      <c r="J12" s="5">
        <v>-4412954.63</v>
      </c>
      <c r="K12" s="5">
        <v>-4166296.42</v>
      </c>
      <c r="L12" s="5">
        <v>-5776525.71</v>
      </c>
    </row>
    <row r="13" spans="2:12">
      <c r="B13" s="272"/>
      <c r="C13" s="272" t="s">
        <v>43</v>
      </c>
      <c r="D13" s="318" t="s">
        <v>2174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</row>
    <row r="14" spans="2:12">
      <c r="B14" s="272"/>
      <c r="C14" s="272" t="s">
        <v>44</v>
      </c>
      <c r="D14" s="272" t="s">
        <v>751</v>
      </c>
      <c r="E14" s="5">
        <v>97886.71</v>
      </c>
      <c r="F14" s="5">
        <v>69627.09</v>
      </c>
      <c r="G14" s="5">
        <v>130501.36</v>
      </c>
      <c r="H14" s="5">
        <v>450221.48</v>
      </c>
      <c r="I14" s="5">
        <v>1764099.71</v>
      </c>
      <c r="J14" s="5">
        <v>748838.14</v>
      </c>
      <c r="K14" s="5">
        <v>502059.56</v>
      </c>
      <c r="L14" s="5">
        <v>361390.92</v>
      </c>
    </row>
    <row r="15" spans="2:12">
      <c r="B15" s="272"/>
      <c r="C15" s="272" t="s">
        <v>48</v>
      </c>
      <c r="D15" s="272" t="s">
        <v>3</v>
      </c>
      <c r="E15" s="5">
        <v>3994831.37</v>
      </c>
      <c r="F15" s="5">
        <v>3530306.86</v>
      </c>
      <c r="G15" s="5">
        <v>531360.25</v>
      </c>
      <c r="H15" s="5">
        <v>3532156.85</v>
      </c>
      <c r="I15" s="5">
        <v>2534173.91</v>
      </c>
      <c r="J15" s="5">
        <v>2372981.46</v>
      </c>
      <c r="K15" s="5">
        <v>2374280.54</v>
      </c>
      <c r="L15" s="5">
        <v>2374754.62</v>
      </c>
    </row>
    <row r="16" spans="2:12">
      <c r="B16" s="272"/>
      <c r="C16" s="272" t="s">
        <v>47</v>
      </c>
      <c r="D16" s="272" t="s">
        <v>4</v>
      </c>
      <c r="E16" s="5">
        <v>1517265.62</v>
      </c>
      <c r="F16" s="5">
        <v>3525489.94</v>
      </c>
      <c r="G16" s="5">
        <v>4029945.13</v>
      </c>
      <c r="H16" s="5">
        <v>3063063.56</v>
      </c>
      <c r="I16" s="5">
        <v>1572187.45</v>
      </c>
      <c r="J16" s="5">
        <v>63545.14</v>
      </c>
      <c r="K16" s="5">
        <v>63545.14</v>
      </c>
      <c r="L16" s="5">
        <v>585311.9</v>
      </c>
    </row>
    <row r="17" spans="2:12">
      <c r="B17" s="272"/>
      <c r="C17" s="272" t="s">
        <v>41</v>
      </c>
      <c r="D17" s="272" t="s">
        <v>1396</v>
      </c>
      <c r="E17" s="5">
        <v>-67.650000000000006</v>
      </c>
      <c r="F17" s="5">
        <v>-81.23</v>
      </c>
      <c r="G17" s="5">
        <v>-68.58</v>
      </c>
      <c r="H17" s="5">
        <v>-7.89</v>
      </c>
      <c r="I17" s="5">
        <v>-77.62</v>
      </c>
      <c r="J17" s="5">
        <v>-60.61</v>
      </c>
      <c r="K17" s="5">
        <v>548.13</v>
      </c>
      <c r="L17" s="5">
        <v>493.84</v>
      </c>
    </row>
    <row r="18" spans="2:12">
      <c r="B18" s="272"/>
      <c r="C18" s="272" t="s">
        <v>45</v>
      </c>
      <c r="D18" s="272" t="s">
        <v>1397</v>
      </c>
      <c r="E18" s="5">
        <v>182422.38</v>
      </c>
      <c r="F18" s="5">
        <v>237189.26</v>
      </c>
      <c r="G18" s="5">
        <v>166548.18</v>
      </c>
      <c r="H18" s="5">
        <v>205308.47</v>
      </c>
      <c r="I18" s="5">
        <v>632111.06000000006</v>
      </c>
      <c r="J18" s="5">
        <v>271986.2</v>
      </c>
      <c r="K18" s="5">
        <v>713860.96</v>
      </c>
      <c r="L18" s="5">
        <v>382886.08</v>
      </c>
    </row>
    <row r="19" spans="2:12">
      <c r="B19" s="272"/>
      <c r="C19" s="272" t="s">
        <v>46</v>
      </c>
      <c r="D19" s="272" t="s">
        <v>1398</v>
      </c>
      <c r="E19" s="5">
        <v>90366.67</v>
      </c>
      <c r="F19" s="5">
        <v>48057.82</v>
      </c>
      <c r="G19" s="5">
        <v>15973.64</v>
      </c>
      <c r="H19" s="5">
        <v>66733.929999999993</v>
      </c>
      <c r="I19" s="5">
        <v>24888.94</v>
      </c>
      <c r="J19" s="5">
        <v>69009.679999999993</v>
      </c>
      <c r="K19" s="5">
        <v>109952.32000000001</v>
      </c>
      <c r="L19" s="5">
        <v>55420.46</v>
      </c>
    </row>
    <row r="20" spans="2:12">
      <c r="B20" s="272"/>
      <c r="C20" s="272" t="s">
        <v>2175</v>
      </c>
      <c r="D20" s="288" t="s">
        <v>3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</row>
    <row r="21" spans="2:12">
      <c r="B21" s="272"/>
      <c r="C21" s="277" t="s">
        <v>301</v>
      </c>
      <c r="D21" s="272"/>
      <c r="E21" s="5"/>
      <c r="F21" s="5"/>
      <c r="G21" s="5"/>
      <c r="H21" s="5"/>
      <c r="I21" s="5"/>
      <c r="J21" s="5"/>
      <c r="K21" s="5"/>
      <c r="L21" s="5"/>
    </row>
    <row r="22" spans="2:12">
      <c r="B22" s="272"/>
      <c r="C22" s="272" t="s">
        <v>317</v>
      </c>
      <c r="D22" s="272" t="s">
        <v>748</v>
      </c>
      <c r="E22" s="5">
        <v>4900000</v>
      </c>
      <c r="F22" s="5">
        <v>4900000</v>
      </c>
      <c r="G22" s="5">
        <v>4900000</v>
      </c>
      <c r="H22" s="5">
        <v>4900000</v>
      </c>
      <c r="I22" s="5">
        <v>4905541.9000000004</v>
      </c>
      <c r="J22" s="5">
        <v>4916631.97</v>
      </c>
      <c r="K22" s="5">
        <v>4923689.16</v>
      </c>
      <c r="L22" s="5">
        <v>0</v>
      </c>
    </row>
    <row r="23" spans="2:12">
      <c r="B23" s="272"/>
      <c r="C23" s="272" t="s">
        <v>481</v>
      </c>
      <c r="D23" s="272" t="s">
        <v>749</v>
      </c>
      <c r="E23" s="5">
        <v>4800000</v>
      </c>
      <c r="F23" s="5">
        <v>4800000</v>
      </c>
      <c r="G23" s="5">
        <v>2001130.96</v>
      </c>
      <c r="H23" s="5">
        <v>4825000</v>
      </c>
      <c r="I23" s="5">
        <v>4825941.09</v>
      </c>
      <c r="J23" s="5">
        <v>4837660.6500000004</v>
      </c>
      <c r="K23" s="5">
        <v>4849741.8</v>
      </c>
      <c r="L23" s="5">
        <v>3199824.05</v>
      </c>
    </row>
    <row r="24" spans="2:12">
      <c r="B24" s="272"/>
      <c r="C24" s="272" t="s">
        <v>292</v>
      </c>
      <c r="D24" s="272" t="s">
        <v>2176</v>
      </c>
      <c r="E24" s="5">
        <v>365745.18</v>
      </c>
      <c r="F24" s="5">
        <v>365745.18</v>
      </c>
      <c r="G24" s="5">
        <v>772392.93</v>
      </c>
      <c r="H24" s="5">
        <v>554415.75</v>
      </c>
      <c r="I24" s="5">
        <v>552454.6</v>
      </c>
      <c r="J24" s="5">
        <v>554415.75</v>
      </c>
      <c r="K24" s="5">
        <v>554415.75</v>
      </c>
      <c r="L24" s="5">
        <v>554415.75</v>
      </c>
    </row>
    <row r="25" spans="2:12">
      <c r="B25" s="272"/>
      <c r="C25" s="272" t="s">
        <v>293</v>
      </c>
      <c r="D25" s="272" t="s">
        <v>2177</v>
      </c>
      <c r="E25" s="5">
        <v>0</v>
      </c>
      <c r="F25" s="5">
        <v>0</v>
      </c>
      <c r="G25" s="5">
        <v>0</v>
      </c>
      <c r="H25" s="5">
        <v>0</v>
      </c>
      <c r="I25" s="5">
        <v>3000000</v>
      </c>
      <c r="J25" s="5">
        <v>1100000</v>
      </c>
      <c r="K25" s="5">
        <v>0</v>
      </c>
      <c r="L25" s="5">
        <v>2500000</v>
      </c>
    </row>
    <row r="26" spans="2:12">
      <c r="B26" s="272"/>
      <c r="C26" s="272" t="s">
        <v>299</v>
      </c>
      <c r="D26" s="272" t="s">
        <v>754</v>
      </c>
      <c r="E26" s="5">
        <v>3500000</v>
      </c>
      <c r="F26" s="5">
        <v>1501640.15</v>
      </c>
      <c r="G26" s="5">
        <v>0</v>
      </c>
      <c r="H26" s="5">
        <v>2000000</v>
      </c>
      <c r="I26" s="5">
        <v>2003761.72</v>
      </c>
      <c r="J26" s="5">
        <v>3511161.52</v>
      </c>
      <c r="K26" s="5">
        <v>3518278.02</v>
      </c>
      <c r="L26" s="5">
        <v>0</v>
      </c>
    </row>
    <row r="27" spans="2:12">
      <c r="B27" s="272"/>
      <c r="C27" s="272" t="s">
        <v>324</v>
      </c>
      <c r="D27" s="318" t="s">
        <v>368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</row>
    <row r="28" spans="2:12">
      <c r="B28" s="272"/>
      <c r="C28" s="272" t="s">
        <v>294</v>
      </c>
      <c r="D28" s="272" t="s">
        <v>2178</v>
      </c>
      <c r="E28" s="5">
        <v>3214574.6</v>
      </c>
      <c r="F28" s="5">
        <v>3220541.19</v>
      </c>
      <c r="G28" s="5">
        <v>3232681.08</v>
      </c>
      <c r="H28" s="5">
        <v>4737115.66</v>
      </c>
      <c r="I28" s="5">
        <v>3247337</v>
      </c>
      <c r="J28" s="5">
        <v>3255157.53</v>
      </c>
      <c r="K28" s="5">
        <v>3262590.59</v>
      </c>
      <c r="L28" s="5">
        <v>3271592.69</v>
      </c>
    </row>
    <row r="29" spans="2:12">
      <c r="B29" s="272"/>
      <c r="C29" s="272" t="s">
        <v>295</v>
      </c>
      <c r="D29" s="272" t="s">
        <v>756</v>
      </c>
      <c r="E29" s="5">
        <v>0</v>
      </c>
      <c r="F29" s="5">
        <v>0</v>
      </c>
      <c r="G29" s="5">
        <v>0</v>
      </c>
      <c r="H29" s="5">
        <v>3000000</v>
      </c>
      <c r="I29" s="5">
        <v>-4.05</v>
      </c>
      <c r="J29" s="5">
        <v>300000</v>
      </c>
      <c r="K29" s="5">
        <v>300885.48</v>
      </c>
      <c r="L29" s="5">
        <v>301639.74</v>
      </c>
    </row>
    <row r="30" spans="2:12">
      <c r="B30" s="272"/>
      <c r="C30" s="272" t="s">
        <v>759</v>
      </c>
      <c r="D30" s="272" t="s">
        <v>760</v>
      </c>
      <c r="E30" s="5">
        <v>0</v>
      </c>
      <c r="F30" s="5">
        <v>0</v>
      </c>
      <c r="G30" s="5">
        <v>0</v>
      </c>
      <c r="H30" s="5">
        <v>3000000</v>
      </c>
      <c r="I30" s="5">
        <v>0</v>
      </c>
      <c r="J30" s="5">
        <v>2000000</v>
      </c>
      <c r="K30" s="5">
        <v>2004139.63</v>
      </c>
      <c r="L30" s="5">
        <v>2500000</v>
      </c>
    </row>
    <row r="31" spans="2:12">
      <c r="B31" s="272"/>
      <c r="C31" s="272" t="s">
        <v>296</v>
      </c>
      <c r="D31" s="272" t="s">
        <v>753</v>
      </c>
      <c r="E31" s="5">
        <v>2398810.34</v>
      </c>
      <c r="F31" s="5">
        <v>2406783.6</v>
      </c>
      <c r="G31" s="5">
        <v>2413048.39</v>
      </c>
      <c r="H31" s="5">
        <v>3041453.5</v>
      </c>
      <c r="I31" s="5">
        <v>5050522.2699999996</v>
      </c>
      <c r="J31" s="5">
        <v>5089017.59</v>
      </c>
      <c r="K31" s="5">
        <v>5268159.28</v>
      </c>
      <c r="L31" s="5">
        <v>6015877.6500000004</v>
      </c>
    </row>
    <row r="32" spans="2:12">
      <c r="B32" s="272"/>
      <c r="C32" s="272" t="s">
        <v>297</v>
      </c>
      <c r="D32" s="318" t="s">
        <v>2179</v>
      </c>
      <c r="E32" s="5">
        <v>550000</v>
      </c>
      <c r="F32" s="5">
        <v>0</v>
      </c>
      <c r="G32" s="5">
        <v>0</v>
      </c>
      <c r="H32" s="5">
        <v>0</v>
      </c>
      <c r="I32" s="5">
        <v>0</v>
      </c>
      <c r="J32" s="5">
        <v>2504434.1</v>
      </c>
      <c r="K32" s="5">
        <v>0</v>
      </c>
      <c r="L32" s="5">
        <v>0</v>
      </c>
    </row>
    <row r="33" spans="2:12">
      <c r="B33" s="272"/>
      <c r="C33" s="272" t="s">
        <v>313</v>
      </c>
      <c r="D33" s="318" t="s">
        <v>2180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2:12">
      <c r="B34" s="272"/>
      <c r="C34" s="272" t="s">
        <v>315</v>
      </c>
      <c r="D34" s="272" t="s">
        <v>2181</v>
      </c>
      <c r="E34" s="5">
        <v>990000</v>
      </c>
      <c r="F34" s="5">
        <v>1009500</v>
      </c>
      <c r="G34" s="5">
        <v>1014000</v>
      </c>
      <c r="H34" s="5">
        <v>809520</v>
      </c>
      <c r="I34" s="5">
        <v>0</v>
      </c>
      <c r="J34" s="5">
        <v>0</v>
      </c>
      <c r="K34" s="5">
        <v>0</v>
      </c>
      <c r="L34" s="5">
        <v>0</v>
      </c>
    </row>
    <row r="35" spans="2:12">
      <c r="B35" s="272"/>
      <c r="C35" s="272" t="s">
        <v>1399</v>
      </c>
      <c r="D35" s="272" t="s">
        <v>1313</v>
      </c>
      <c r="E35" s="305">
        <v>1324921.92</v>
      </c>
      <c r="F35" s="305">
        <v>1352876.81</v>
      </c>
      <c r="G35" s="305">
        <v>1361040.55</v>
      </c>
      <c r="H35" s="305">
        <v>1360282.73</v>
      </c>
      <c r="I35" s="305">
        <v>667513.41</v>
      </c>
      <c r="J35" s="305">
        <v>662250.31000000006</v>
      </c>
      <c r="K35" s="305">
        <v>0</v>
      </c>
      <c r="L35" s="305">
        <v>330900</v>
      </c>
    </row>
    <row r="36" spans="2:12">
      <c r="B36" s="272"/>
      <c r="C36" s="272" t="s">
        <v>319</v>
      </c>
      <c r="D36" s="272" t="s">
        <v>2182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305">
        <v>0</v>
      </c>
    </row>
    <row r="37" spans="2:12">
      <c r="B37" s="272"/>
      <c r="C37" s="272" t="s">
        <v>298</v>
      </c>
      <c r="D37" s="318" t="s">
        <v>2183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305">
        <v>0</v>
      </c>
    </row>
    <row r="38" spans="2:12">
      <c r="B38" s="272"/>
      <c r="C38" s="272" t="s">
        <v>757</v>
      </c>
      <c r="D38" s="272" t="s">
        <v>758</v>
      </c>
      <c r="E38" s="5"/>
      <c r="F38" s="5"/>
      <c r="G38" s="5"/>
      <c r="H38" s="5"/>
      <c r="I38" s="5"/>
      <c r="J38" s="5">
        <v>2000000</v>
      </c>
      <c r="K38" s="5">
        <v>6000000</v>
      </c>
      <c r="L38" s="305">
        <v>6013691.1200000001</v>
      </c>
    </row>
    <row r="39" spans="2:12">
      <c r="B39" s="276" t="s">
        <v>2184</v>
      </c>
      <c r="C39" s="276"/>
      <c r="D39" s="276"/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</row>
    <row r="40" spans="2:12">
      <c r="B40" s="276" t="s">
        <v>2185</v>
      </c>
      <c r="C40" s="276"/>
      <c r="D40" s="276"/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</row>
    <row r="41" spans="2:12">
      <c r="B41" s="276" t="s">
        <v>2186</v>
      </c>
      <c r="C41" s="276"/>
      <c r="D41" s="276"/>
      <c r="E41" s="20">
        <v>6147888.0100000007</v>
      </c>
      <c r="F41" s="20">
        <v>6382077.5900000008</v>
      </c>
      <c r="G41" s="20">
        <v>6503991.7599999998</v>
      </c>
      <c r="H41" s="20">
        <v>8681154.6699999981</v>
      </c>
      <c r="I41" s="20">
        <v>9930681.7600000016</v>
      </c>
      <c r="J41" s="20">
        <v>7400674.9199999999</v>
      </c>
      <c r="K41" s="20">
        <v>7420361.5700000003</v>
      </c>
      <c r="L41" s="20">
        <v>7519851.4900000002</v>
      </c>
    </row>
    <row r="42" spans="2:12">
      <c r="B42" s="272"/>
      <c r="C42" s="278" t="s">
        <v>2187</v>
      </c>
      <c r="D42" s="279"/>
      <c r="E42" s="279"/>
      <c r="F42" s="279"/>
      <c r="G42" s="279"/>
      <c r="H42" s="279"/>
      <c r="I42" s="279"/>
      <c r="J42" s="279"/>
      <c r="K42" s="279"/>
      <c r="L42" s="279"/>
    </row>
    <row r="43" spans="2:12">
      <c r="B43" s="272"/>
      <c r="C43" s="272" t="s">
        <v>761</v>
      </c>
      <c r="D43" s="272" t="s">
        <v>762</v>
      </c>
      <c r="E43" s="5">
        <v>1800</v>
      </c>
      <c r="F43" s="5">
        <v>1800.01</v>
      </c>
      <c r="G43" s="5">
        <v>1799.91</v>
      </c>
      <c r="H43" s="5">
        <v>1799.93</v>
      </c>
      <c r="I43" s="5">
        <v>1799.93</v>
      </c>
      <c r="J43" s="5">
        <v>1799.93</v>
      </c>
      <c r="K43" s="5">
        <v>1799.93</v>
      </c>
      <c r="L43" s="5">
        <v>952.53</v>
      </c>
    </row>
    <row r="44" spans="2:12">
      <c r="B44" s="272"/>
      <c r="C44" s="277" t="s">
        <v>2188</v>
      </c>
      <c r="D44" s="272"/>
      <c r="E44" s="5"/>
      <c r="F44" s="5"/>
      <c r="G44" s="5"/>
      <c r="H44" s="5"/>
      <c r="I44" s="5"/>
      <c r="J44" s="5"/>
      <c r="K44" s="5"/>
      <c r="L44" s="5"/>
    </row>
    <row r="45" spans="2:12">
      <c r="B45" s="272"/>
      <c r="C45" s="272" t="s">
        <v>764</v>
      </c>
      <c r="D45" s="272" t="s">
        <v>765</v>
      </c>
      <c r="E45" s="5">
        <v>1288</v>
      </c>
      <c r="F45" s="5">
        <v>8</v>
      </c>
      <c r="G45" s="5">
        <v>8</v>
      </c>
      <c r="H45" s="5">
        <v>8</v>
      </c>
      <c r="I45" s="5">
        <v>8</v>
      </c>
      <c r="J45" s="5">
        <v>8</v>
      </c>
      <c r="K45" s="5">
        <v>8</v>
      </c>
      <c r="L45" s="5">
        <v>8</v>
      </c>
    </row>
    <row r="46" spans="2:12">
      <c r="B46" s="272"/>
      <c r="C46" s="272" t="s">
        <v>208</v>
      </c>
      <c r="D46" s="272" t="s">
        <v>210</v>
      </c>
      <c r="E46" s="5">
        <v>910431.25</v>
      </c>
      <c r="F46" s="5">
        <v>910431.25</v>
      </c>
      <c r="G46" s="5">
        <v>910431.25</v>
      </c>
      <c r="H46" s="5">
        <v>910431.25</v>
      </c>
      <c r="I46" s="5">
        <v>910431.25</v>
      </c>
      <c r="J46" s="5">
        <v>672252.02</v>
      </c>
      <c r="K46" s="5">
        <v>672252.02</v>
      </c>
      <c r="L46" s="5">
        <v>672252.02</v>
      </c>
    </row>
    <row r="47" spans="2:12">
      <c r="B47" s="272"/>
      <c r="C47" s="272" t="s">
        <v>209</v>
      </c>
      <c r="D47" s="272" t="s">
        <v>210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2:12">
      <c r="B48" s="280"/>
      <c r="C48" s="280" t="s">
        <v>306</v>
      </c>
      <c r="D48" s="272" t="s">
        <v>307</v>
      </c>
      <c r="E48" s="5">
        <v>3893315.07</v>
      </c>
      <c r="F48" s="5">
        <v>4097945.15</v>
      </c>
      <c r="G48" s="5">
        <v>4222952.82</v>
      </c>
      <c r="H48" s="5">
        <v>7748326.9400000004</v>
      </c>
      <c r="I48" s="5">
        <v>8998151.5</v>
      </c>
      <c r="J48" s="5">
        <v>6699038.2300000004</v>
      </c>
      <c r="K48" s="5">
        <v>6714593.1500000004</v>
      </c>
      <c r="L48" s="5">
        <v>6820456.0999999996</v>
      </c>
    </row>
    <row r="49" spans="2:12">
      <c r="B49" s="272"/>
      <c r="C49" s="277" t="s">
        <v>2420</v>
      </c>
      <c r="D49" s="272"/>
      <c r="E49" s="5"/>
      <c r="F49" s="5"/>
      <c r="G49" s="5"/>
      <c r="H49" s="5"/>
      <c r="I49" s="5"/>
      <c r="J49" s="5"/>
      <c r="K49" s="5"/>
      <c r="L49" s="5"/>
    </row>
    <row r="50" spans="2:12">
      <c r="B50" s="272"/>
      <c r="C50" s="272" t="s">
        <v>766</v>
      </c>
      <c r="D50" s="272" t="s">
        <v>767</v>
      </c>
      <c r="E50" s="305">
        <v>2056.46</v>
      </c>
      <c r="F50" s="305">
        <v>5826.65</v>
      </c>
      <c r="G50" s="305">
        <v>751.78</v>
      </c>
      <c r="H50" s="305">
        <v>4886.54</v>
      </c>
      <c r="I50" s="305">
        <v>369.68</v>
      </c>
      <c r="J50" s="305">
        <v>5181.41</v>
      </c>
      <c r="K50" s="305">
        <v>4081.55</v>
      </c>
      <c r="L50" s="305">
        <v>0</v>
      </c>
    </row>
    <row r="51" spans="2:12">
      <c r="B51" s="272"/>
      <c r="C51" s="272" t="s">
        <v>768</v>
      </c>
      <c r="D51" s="272" t="s">
        <v>769</v>
      </c>
      <c r="E51" s="305">
        <v>2856.99</v>
      </c>
      <c r="F51" s="305">
        <v>2668.27</v>
      </c>
      <c r="G51" s="305">
        <v>646.47</v>
      </c>
      <c r="H51" s="305">
        <v>3025.04</v>
      </c>
      <c r="I51" s="305">
        <v>4819.38</v>
      </c>
      <c r="J51" s="305">
        <v>4587.37</v>
      </c>
      <c r="K51" s="305">
        <v>4321.72</v>
      </c>
      <c r="L51" s="305">
        <v>1748.51</v>
      </c>
    </row>
    <row r="52" spans="2:12">
      <c r="B52" s="272"/>
      <c r="C52" s="272" t="s">
        <v>770</v>
      </c>
      <c r="D52" s="272" t="s">
        <v>771</v>
      </c>
      <c r="E52" s="305">
        <v>1543.12</v>
      </c>
      <c r="F52" s="305">
        <v>2739.03</v>
      </c>
      <c r="G52" s="305">
        <v>4317.68</v>
      </c>
      <c r="H52" s="305">
        <v>1961.15</v>
      </c>
      <c r="I52" s="305">
        <v>3746.74</v>
      </c>
      <c r="J52" s="305">
        <v>5422.6</v>
      </c>
      <c r="K52" s="305">
        <v>7147.36</v>
      </c>
      <c r="L52" s="305">
        <v>9034.42</v>
      </c>
    </row>
    <row r="53" spans="2:12">
      <c r="B53" s="272"/>
      <c r="C53" s="272" t="s">
        <v>776</v>
      </c>
      <c r="D53" s="272" t="s">
        <v>777</v>
      </c>
      <c r="E53" s="305">
        <v>3982.49</v>
      </c>
      <c r="F53" s="305">
        <v>5629.11</v>
      </c>
      <c r="G53" s="305">
        <v>1075.26</v>
      </c>
      <c r="H53" s="305">
        <v>4185.3599999999997</v>
      </c>
      <c r="I53" s="305">
        <v>2933.13</v>
      </c>
      <c r="J53" s="305">
        <v>2366.0500000000002</v>
      </c>
      <c r="K53" s="305">
        <v>2326.29</v>
      </c>
      <c r="L53" s="305">
        <v>484.25</v>
      </c>
    </row>
    <row r="54" spans="2:12">
      <c r="B54" s="272"/>
      <c r="C54" s="272" t="s">
        <v>774</v>
      </c>
      <c r="D54" s="272" t="s">
        <v>775</v>
      </c>
      <c r="E54" s="305">
        <v>1366.1</v>
      </c>
      <c r="F54" s="305">
        <v>242.55</v>
      </c>
      <c r="G54" s="305">
        <v>0</v>
      </c>
      <c r="H54" s="305">
        <v>928.79</v>
      </c>
      <c r="I54" s="305">
        <v>153.41999999999999</v>
      </c>
      <c r="J54" s="305">
        <v>529.20000000000005</v>
      </c>
      <c r="K54" s="305">
        <v>-741.58</v>
      </c>
      <c r="L54" s="305">
        <v>0</v>
      </c>
    </row>
    <row r="55" spans="2:12">
      <c r="B55" s="272"/>
      <c r="C55" s="272" t="s">
        <v>778</v>
      </c>
      <c r="D55" s="272" t="s">
        <v>779</v>
      </c>
      <c r="E55" s="305">
        <v>0</v>
      </c>
      <c r="F55" s="305">
        <v>0</v>
      </c>
      <c r="G55" s="305">
        <v>0</v>
      </c>
      <c r="H55" s="305">
        <v>234.19</v>
      </c>
      <c r="I55" s="305">
        <v>0</v>
      </c>
      <c r="J55" s="305">
        <v>0</v>
      </c>
      <c r="K55" s="305">
        <v>125.56</v>
      </c>
      <c r="L55" s="305">
        <v>125.88</v>
      </c>
    </row>
    <row r="56" spans="2:12">
      <c r="B56" s="272"/>
      <c r="C56" s="272" t="s">
        <v>782</v>
      </c>
      <c r="D56" s="280" t="s">
        <v>2189</v>
      </c>
      <c r="E56" s="305">
        <v>0</v>
      </c>
      <c r="F56" s="305">
        <v>0</v>
      </c>
      <c r="G56" s="305">
        <v>0</v>
      </c>
      <c r="H56" s="305">
        <v>217.97</v>
      </c>
      <c r="I56" s="305">
        <v>217.97</v>
      </c>
      <c r="J56" s="305">
        <v>142.6</v>
      </c>
      <c r="K56" s="305">
        <v>412.41</v>
      </c>
      <c r="L56" s="305">
        <v>143.65</v>
      </c>
    </row>
    <row r="57" spans="2:12">
      <c r="B57" s="272"/>
      <c r="C57" s="272" t="s">
        <v>772</v>
      </c>
      <c r="D57" s="272" t="s">
        <v>773</v>
      </c>
      <c r="E57" s="305">
        <v>3570.06</v>
      </c>
      <c r="F57" s="305">
        <v>1138.96</v>
      </c>
      <c r="G57" s="305">
        <v>229.85</v>
      </c>
      <c r="H57" s="305">
        <v>3506.15</v>
      </c>
      <c r="I57" s="305">
        <v>7165.68</v>
      </c>
      <c r="J57" s="305">
        <v>7156.53</v>
      </c>
      <c r="K57" s="305">
        <v>11039.48</v>
      </c>
      <c r="L57" s="305">
        <v>12762.07</v>
      </c>
    </row>
    <row r="58" spans="2:12">
      <c r="B58" s="272"/>
      <c r="C58" s="272" t="s">
        <v>2190</v>
      </c>
      <c r="D58" s="272" t="s">
        <v>2191</v>
      </c>
      <c r="E58" s="305">
        <v>210.96</v>
      </c>
      <c r="F58" s="305">
        <v>0</v>
      </c>
      <c r="G58" s="305">
        <v>0</v>
      </c>
      <c r="H58" s="305">
        <v>0</v>
      </c>
      <c r="I58" s="305">
        <v>0</v>
      </c>
      <c r="J58" s="305">
        <v>741.39</v>
      </c>
      <c r="K58" s="305">
        <v>0</v>
      </c>
      <c r="L58" s="305">
        <v>0</v>
      </c>
    </row>
    <row r="59" spans="2:12">
      <c r="B59" s="272"/>
      <c r="C59" s="272" t="s">
        <v>1401</v>
      </c>
      <c r="D59" s="272" t="s">
        <v>1313</v>
      </c>
      <c r="E59" s="305">
        <v>408.94</v>
      </c>
      <c r="F59" s="305">
        <v>636.59</v>
      </c>
      <c r="G59" s="305">
        <v>640.44000000000005</v>
      </c>
      <c r="H59" s="305">
        <v>782.33</v>
      </c>
      <c r="I59" s="305">
        <v>34.01</v>
      </c>
      <c r="J59" s="305">
        <v>606.42999999999995</v>
      </c>
      <c r="K59" s="305">
        <v>914.01</v>
      </c>
      <c r="L59" s="305">
        <v>84.25</v>
      </c>
    </row>
    <row r="60" spans="2:12">
      <c r="B60" s="272"/>
      <c r="C60" s="272" t="s">
        <v>1400</v>
      </c>
      <c r="D60" s="272" t="s">
        <v>771</v>
      </c>
      <c r="E60" s="305">
        <v>136.65</v>
      </c>
      <c r="F60" s="305">
        <v>135.21</v>
      </c>
      <c r="G60" s="305">
        <v>97.75</v>
      </c>
      <c r="H60" s="305">
        <v>861.03</v>
      </c>
      <c r="I60" s="305">
        <v>851.07</v>
      </c>
      <c r="J60" s="305">
        <v>843.16</v>
      </c>
      <c r="K60" s="305">
        <v>846.99</v>
      </c>
      <c r="L60" s="305">
        <v>844.69</v>
      </c>
    </row>
    <row r="61" spans="2:12">
      <c r="B61" s="272"/>
      <c r="C61" s="272" t="s">
        <v>2192</v>
      </c>
      <c r="D61" s="272" t="s">
        <v>2191</v>
      </c>
      <c r="E61" s="305">
        <v>0</v>
      </c>
      <c r="F61" s="305">
        <v>0</v>
      </c>
      <c r="G61" s="305">
        <v>0</v>
      </c>
      <c r="H61" s="305">
        <v>0</v>
      </c>
      <c r="I61" s="305">
        <v>0</v>
      </c>
      <c r="J61" s="305">
        <v>0</v>
      </c>
      <c r="K61" s="305">
        <v>0</v>
      </c>
      <c r="L61" s="305">
        <v>0</v>
      </c>
    </row>
    <row r="62" spans="2:12">
      <c r="B62" s="272"/>
      <c r="C62" s="272" t="s">
        <v>780</v>
      </c>
      <c r="D62" s="272" t="s">
        <v>781</v>
      </c>
      <c r="E62" s="305"/>
      <c r="F62" s="305"/>
      <c r="G62" s="305"/>
      <c r="H62" s="305"/>
      <c r="I62" s="305"/>
      <c r="J62" s="305"/>
      <c r="K62" s="305">
        <v>1234.68</v>
      </c>
      <c r="L62" s="305">
        <v>955.12</v>
      </c>
    </row>
    <row r="63" spans="2:12">
      <c r="B63" s="272"/>
      <c r="C63" s="272"/>
      <c r="D63" s="272"/>
      <c r="E63" s="5"/>
      <c r="F63" s="5"/>
      <c r="G63" s="5"/>
      <c r="H63" s="5"/>
      <c r="I63" s="5"/>
      <c r="J63" s="5"/>
      <c r="K63" s="5"/>
      <c r="L63" s="5"/>
    </row>
    <row r="64" spans="2:12">
      <c r="B64" s="275" t="s">
        <v>2193</v>
      </c>
      <c r="C64" s="275"/>
      <c r="D64" s="275"/>
      <c r="E64" s="304">
        <v>0</v>
      </c>
      <c r="F64" s="304">
        <v>0</v>
      </c>
      <c r="G64" s="304">
        <v>0</v>
      </c>
      <c r="H64" s="304">
        <v>0</v>
      </c>
      <c r="I64" s="304">
        <v>0</v>
      </c>
      <c r="J64" s="304">
        <v>0</v>
      </c>
      <c r="K64" s="304">
        <v>0</v>
      </c>
      <c r="L64" s="304">
        <v>0</v>
      </c>
    </row>
    <row r="65" spans="2:12">
      <c r="B65" s="275" t="s">
        <v>2194</v>
      </c>
      <c r="C65" s="275"/>
      <c r="D65" s="275"/>
      <c r="E65" s="304">
        <v>0</v>
      </c>
      <c r="F65" s="304">
        <v>0</v>
      </c>
      <c r="G65" s="304">
        <v>0</v>
      </c>
      <c r="H65" s="304">
        <v>0</v>
      </c>
      <c r="I65" s="304">
        <v>0</v>
      </c>
      <c r="J65" s="304">
        <v>0</v>
      </c>
      <c r="K65" s="304">
        <v>0</v>
      </c>
      <c r="L65" s="304">
        <v>0</v>
      </c>
    </row>
    <row r="66" spans="2:12">
      <c r="B66" s="281" t="s">
        <v>2195</v>
      </c>
      <c r="C66" s="281"/>
      <c r="D66" s="281"/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</row>
    <row r="67" spans="2:12">
      <c r="B67" s="281" t="s">
        <v>2196</v>
      </c>
      <c r="C67" s="281"/>
      <c r="D67" s="281"/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</row>
    <row r="68" spans="2:12">
      <c r="B68" s="281" t="s">
        <v>2197</v>
      </c>
      <c r="C68" s="281"/>
      <c r="D68" s="281"/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</row>
    <row r="69" spans="2:12">
      <c r="B69" s="275" t="s">
        <v>2198</v>
      </c>
      <c r="C69" s="275"/>
      <c r="D69" s="275"/>
      <c r="E69" s="304">
        <v>0</v>
      </c>
      <c r="F69" s="304">
        <v>0</v>
      </c>
      <c r="G69" s="304">
        <v>0</v>
      </c>
      <c r="H69" s="304">
        <v>0</v>
      </c>
      <c r="I69" s="304">
        <v>0</v>
      </c>
      <c r="J69" s="304">
        <v>0</v>
      </c>
      <c r="K69" s="304">
        <v>0</v>
      </c>
      <c r="L69" s="304">
        <v>0</v>
      </c>
    </row>
    <row r="70" spans="2:12">
      <c r="B70" s="281" t="s">
        <v>2199</v>
      </c>
      <c r="C70" s="281"/>
      <c r="D70" s="281"/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2:12">
      <c r="B71" s="281" t="s">
        <v>2200</v>
      </c>
      <c r="C71" s="281"/>
      <c r="D71" s="281"/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2:12">
      <c r="B72" s="275" t="s">
        <v>2201</v>
      </c>
      <c r="C72" s="275"/>
      <c r="D72" s="275"/>
      <c r="E72" s="304">
        <v>0</v>
      </c>
      <c r="F72" s="304">
        <v>0</v>
      </c>
      <c r="G72" s="304">
        <v>0</v>
      </c>
      <c r="H72" s="304">
        <v>0</v>
      </c>
      <c r="I72" s="304">
        <v>0</v>
      </c>
      <c r="J72" s="304">
        <v>0</v>
      </c>
      <c r="K72" s="304">
        <v>0</v>
      </c>
      <c r="L72" s="304">
        <v>0</v>
      </c>
    </row>
    <row r="73" spans="2:12">
      <c r="B73" s="275" t="s">
        <v>2202</v>
      </c>
      <c r="C73" s="275"/>
      <c r="D73" s="275"/>
      <c r="E73" s="304">
        <v>153847873.88000005</v>
      </c>
      <c r="F73" s="304">
        <v>144721541.31999999</v>
      </c>
      <c r="G73" s="304">
        <v>137114622.78999999</v>
      </c>
      <c r="H73" s="304">
        <v>142147955.90000001</v>
      </c>
      <c r="I73" s="304">
        <v>150029656.43999997</v>
      </c>
      <c r="J73" s="304">
        <v>157951244</v>
      </c>
      <c r="K73" s="304">
        <v>138194192.47000003</v>
      </c>
      <c r="L73" s="304">
        <v>146065764.50999999</v>
      </c>
    </row>
    <row r="74" spans="2:12">
      <c r="B74" s="276" t="s">
        <v>2203</v>
      </c>
      <c r="C74" s="276"/>
      <c r="D74" s="276"/>
      <c r="E74" s="20">
        <v>155909698.19000003</v>
      </c>
      <c r="F74" s="20">
        <v>146784481.97</v>
      </c>
      <c r="G74" s="20">
        <v>139060030.42000002</v>
      </c>
      <c r="H74" s="20">
        <v>143913561.98000002</v>
      </c>
      <c r="I74" s="20">
        <v>151930001.81999999</v>
      </c>
      <c r="J74" s="20">
        <v>159823145.13</v>
      </c>
      <c r="K74" s="20">
        <v>139311952.89000005</v>
      </c>
      <c r="L74" s="20">
        <v>147325851.25</v>
      </c>
    </row>
    <row r="75" spans="2:12">
      <c r="B75" s="279"/>
      <c r="C75" s="282" t="s">
        <v>244</v>
      </c>
      <c r="D75" s="279"/>
      <c r="E75" s="6"/>
      <c r="F75" s="6"/>
      <c r="G75" s="6"/>
      <c r="H75" s="6"/>
      <c r="I75" s="6"/>
      <c r="J75" s="6"/>
      <c r="K75" s="6"/>
      <c r="L75" s="6"/>
    </row>
    <row r="76" spans="2:12">
      <c r="B76" s="279"/>
      <c r="C76" s="282" t="s">
        <v>2204</v>
      </c>
      <c r="D76" s="279"/>
      <c r="E76" s="279"/>
      <c r="F76" s="279"/>
      <c r="G76" s="279"/>
      <c r="H76" s="279"/>
      <c r="I76" s="279"/>
      <c r="J76" s="279"/>
      <c r="K76" s="279"/>
      <c r="L76" s="279"/>
    </row>
    <row r="77" spans="2:12">
      <c r="B77" s="272"/>
      <c r="C77" s="272" t="s">
        <v>783</v>
      </c>
      <c r="D77" s="272" t="s">
        <v>784</v>
      </c>
      <c r="E77" s="5">
        <v>10904168.42</v>
      </c>
      <c r="F77" s="5">
        <v>11537545.119999999</v>
      </c>
      <c r="G77" s="5">
        <v>11435337.93</v>
      </c>
      <c r="H77" s="5">
        <v>11374116.18</v>
      </c>
      <c r="I77" s="5">
        <v>11317732.779999999</v>
      </c>
      <c r="J77" s="5">
        <v>10829122.74</v>
      </c>
      <c r="K77" s="5">
        <v>10970158.76</v>
      </c>
      <c r="L77" s="5">
        <v>10682895.199999999</v>
      </c>
    </row>
    <row r="78" spans="2:12">
      <c r="B78" s="272"/>
      <c r="C78" s="272" t="s">
        <v>1402</v>
      </c>
      <c r="D78" s="272" t="s">
        <v>784</v>
      </c>
      <c r="E78" s="5">
        <v>1773722.51</v>
      </c>
      <c r="F78" s="5">
        <v>1788030.91</v>
      </c>
      <c r="G78" s="5">
        <v>1779718.72</v>
      </c>
      <c r="H78" s="5">
        <v>1694650.55</v>
      </c>
      <c r="I78" s="5">
        <v>1657469.66</v>
      </c>
      <c r="J78" s="5">
        <v>1627489.7</v>
      </c>
      <c r="K78" s="5">
        <v>1621585.5</v>
      </c>
      <c r="L78" s="5">
        <v>1601069.38</v>
      </c>
    </row>
    <row r="79" spans="2:12">
      <c r="B79" s="272"/>
      <c r="C79" s="282" t="s">
        <v>2205</v>
      </c>
      <c r="D79" s="272"/>
      <c r="E79" s="5"/>
      <c r="F79" s="5"/>
      <c r="G79" s="5"/>
      <c r="H79" s="5"/>
      <c r="I79" s="5"/>
      <c r="J79" s="5"/>
      <c r="K79" s="5"/>
      <c r="L79" s="5"/>
    </row>
    <row r="80" spans="2:12">
      <c r="B80" s="272"/>
      <c r="C80" s="272" t="s">
        <v>785</v>
      </c>
      <c r="D80" s="272" t="s">
        <v>786</v>
      </c>
      <c r="E80" s="5">
        <v>4568257.46</v>
      </c>
      <c r="F80" s="5">
        <v>4030816.56</v>
      </c>
      <c r="G80" s="5">
        <v>4158052.32</v>
      </c>
      <c r="H80" s="5">
        <v>4238591.0599999996</v>
      </c>
      <c r="I80" s="5">
        <v>4225030.2699999996</v>
      </c>
      <c r="J80" s="5">
        <v>4209489.9800000004</v>
      </c>
      <c r="K80" s="5">
        <v>4079268.87</v>
      </c>
      <c r="L80" s="5">
        <v>4065254.33</v>
      </c>
    </row>
    <row r="81" spans="2:12">
      <c r="B81" s="272"/>
      <c r="C81" s="272" t="s">
        <v>2206</v>
      </c>
      <c r="D81" s="272" t="s">
        <v>786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</row>
    <row r="82" spans="2:12">
      <c r="B82" s="272"/>
      <c r="C82" s="282" t="s">
        <v>2207</v>
      </c>
      <c r="D82" s="272"/>
      <c r="E82" s="5"/>
      <c r="F82" s="5"/>
      <c r="G82" s="5"/>
      <c r="H82" s="5"/>
      <c r="I82" s="5"/>
      <c r="J82" s="5"/>
      <c r="K82" s="5"/>
      <c r="L82" s="5"/>
    </row>
    <row r="83" spans="2:12">
      <c r="B83" s="272"/>
      <c r="C83" s="272" t="s">
        <v>787</v>
      </c>
      <c r="D83" s="272" t="s">
        <v>788</v>
      </c>
      <c r="E83" s="5">
        <v>3233815.88</v>
      </c>
      <c r="F83" s="5">
        <v>3190224.29</v>
      </c>
      <c r="G83" s="5">
        <v>3119061.07</v>
      </c>
      <c r="H83" s="5">
        <v>3046146.46</v>
      </c>
      <c r="I83" s="5">
        <v>3012516.37</v>
      </c>
      <c r="J83" s="5">
        <v>2986975.39</v>
      </c>
      <c r="K83" s="5">
        <v>2957812.29</v>
      </c>
      <c r="L83" s="5">
        <v>2849048.07</v>
      </c>
    </row>
    <row r="84" spans="2:12">
      <c r="B84" s="272"/>
      <c r="C84" s="272" t="s">
        <v>789</v>
      </c>
      <c r="D84" s="272" t="s">
        <v>790</v>
      </c>
      <c r="E84" s="5">
        <v>122747094.39</v>
      </c>
      <c r="F84" s="5">
        <v>112451818.23999999</v>
      </c>
      <c r="G84" s="5">
        <v>104300412.40000001</v>
      </c>
      <c r="H84" s="5">
        <v>108796778.79000001</v>
      </c>
      <c r="I84" s="5">
        <v>116438931.66</v>
      </c>
      <c r="J84" s="5">
        <v>124716747.01000001</v>
      </c>
      <c r="K84" s="5">
        <v>104156311.73999999</v>
      </c>
      <c r="L84" s="5">
        <v>112496351.26000001</v>
      </c>
    </row>
    <row r="85" spans="2:12">
      <c r="B85" s="272"/>
      <c r="C85" s="272" t="s">
        <v>791</v>
      </c>
      <c r="D85" s="272" t="s">
        <v>792</v>
      </c>
      <c r="E85" s="5">
        <v>138933.09</v>
      </c>
      <c r="F85" s="5">
        <v>137592.67000000001</v>
      </c>
      <c r="G85" s="5">
        <v>136226.92000000001</v>
      </c>
      <c r="H85" s="5">
        <v>134857.34</v>
      </c>
      <c r="I85" s="5">
        <v>133489.04</v>
      </c>
      <c r="J85" s="5">
        <v>131629.25</v>
      </c>
      <c r="K85" s="5">
        <v>129492.83</v>
      </c>
      <c r="L85" s="5">
        <v>128050.73</v>
      </c>
    </row>
    <row r="86" spans="2:12">
      <c r="B86" s="272"/>
      <c r="C86" s="272" t="s">
        <v>793</v>
      </c>
      <c r="D86" s="272" t="s">
        <v>794</v>
      </c>
      <c r="E86" s="5">
        <v>116840.88</v>
      </c>
      <c r="F86" s="5">
        <v>114539.81</v>
      </c>
      <c r="G86" s="5">
        <v>112081.23</v>
      </c>
      <c r="H86" s="5">
        <v>109579.32</v>
      </c>
      <c r="I86" s="5">
        <v>106311.42</v>
      </c>
      <c r="J86" s="5">
        <v>102992.54</v>
      </c>
      <c r="K86" s="5">
        <v>99289.3</v>
      </c>
      <c r="L86" s="5">
        <v>96694.35</v>
      </c>
    </row>
    <row r="87" spans="2:12">
      <c r="B87" s="272"/>
      <c r="C87" s="282" t="s">
        <v>2208</v>
      </c>
      <c r="D87" s="272"/>
      <c r="E87" s="5"/>
      <c r="F87" s="5"/>
      <c r="G87" s="5"/>
      <c r="H87" s="5"/>
      <c r="I87" s="5"/>
      <c r="J87" s="5"/>
      <c r="K87" s="5"/>
      <c r="L87" s="5"/>
    </row>
    <row r="88" spans="2:12">
      <c r="B88" s="272"/>
      <c r="C88" s="272" t="s">
        <v>1403</v>
      </c>
      <c r="D88" s="272" t="s">
        <v>1404</v>
      </c>
      <c r="E88" s="5">
        <v>701394.87</v>
      </c>
      <c r="F88" s="5">
        <v>672300.69</v>
      </c>
      <c r="G88" s="5">
        <v>669699.75</v>
      </c>
      <c r="H88" s="5">
        <v>658958.82999999996</v>
      </c>
      <c r="I88" s="5">
        <v>644830.37</v>
      </c>
      <c r="J88" s="5">
        <v>630862.68999999994</v>
      </c>
      <c r="K88" s="5">
        <v>626319.65</v>
      </c>
      <c r="L88" s="5">
        <v>617184.96</v>
      </c>
    </row>
    <row r="89" spans="2:12">
      <c r="B89" s="272"/>
      <c r="C89" s="282" t="s">
        <v>2209</v>
      </c>
      <c r="D89" s="272"/>
      <c r="E89" s="5"/>
      <c r="F89" s="5"/>
      <c r="G89" s="5"/>
      <c r="H89" s="5"/>
      <c r="I89" s="5"/>
      <c r="J89" s="5"/>
      <c r="K89" s="5"/>
      <c r="L89" s="5"/>
    </row>
    <row r="90" spans="2:12">
      <c r="B90" s="272"/>
      <c r="C90" s="272" t="s">
        <v>795</v>
      </c>
      <c r="D90" s="272" t="s">
        <v>796</v>
      </c>
      <c r="E90" s="5">
        <v>4071907.7</v>
      </c>
      <c r="F90" s="5">
        <v>4025096.48</v>
      </c>
      <c r="G90" s="5">
        <v>3981643.14</v>
      </c>
      <c r="H90" s="5">
        <v>3916657.76</v>
      </c>
      <c r="I90" s="5">
        <v>3805413.23</v>
      </c>
      <c r="J90" s="5">
        <v>3763187.5</v>
      </c>
      <c r="K90" s="5">
        <v>3712246.4</v>
      </c>
      <c r="L90" s="5">
        <v>3672608.57</v>
      </c>
    </row>
    <row r="91" spans="2:12">
      <c r="B91" s="272"/>
      <c r="C91" s="277" t="s">
        <v>2210</v>
      </c>
      <c r="D91" s="272"/>
      <c r="E91" s="5"/>
      <c r="F91" s="5"/>
      <c r="G91" s="5"/>
      <c r="H91" s="5"/>
      <c r="I91" s="5"/>
      <c r="J91" s="5"/>
      <c r="K91" s="5"/>
      <c r="L91" s="5"/>
    </row>
    <row r="92" spans="2:12">
      <c r="B92" s="272"/>
      <c r="C92" s="272" t="s">
        <v>2211</v>
      </c>
      <c r="D92" s="272" t="s">
        <v>2212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</row>
    <row r="93" spans="2:12">
      <c r="B93" s="272"/>
      <c r="C93" s="277" t="s">
        <v>2213</v>
      </c>
      <c r="D93" s="272"/>
      <c r="E93" s="5"/>
      <c r="F93" s="5"/>
      <c r="G93" s="5"/>
      <c r="H93" s="5"/>
      <c r="I93" s="5"/>
      <c r="J93" s="5"/>
      <c r="K93" s="5"/>
      <c r="L93" s="5"/>
    </row>
    <row r="94" spans="2:12">
      <c r="B94" s="272"/>
      <c r="C94" s="272" t="s">
        <v>799</v>
      </c>
      <c r="D94" s="272" t="s">
        <v>2214</v>
      </c>
      <c r="E94" s="5">
        <v>5199989</v>
      </c>
      <c r="F94" s="5">
        <v>5599989</v>
      </c>
      <c r="G94" s="5">
        <v>6862159</v>
      </c>
      <c r="H94" s="5">
        <v>7353032.0499999998</v>
      </c>
      <c r="I94" s="5">
        <v>7906919</v>
      </c>
      <c r="J94" s="5">
        <v>8063902.7699999996</v>
      </c>
      <c r="K94" s="5">
        <v>3816798.2</v>
      </c>
      <c r="L94" s="5">
        <v>3897475.47</v>
      </c>
    </row>
    <row r="95" spans="2:12">
      <c r="B95" s="272"/>
      <c r="C95" s="272" t="s">
        <v>797</v>
      </c>
      <c r="D95" s="272" t="s">
        <v>2215</v>
      </c>
      <c r="E95" s="5">
        <v>2000000</v>
      </c>
      <c r="F95" s="5">
        <v>2000000</v>
      </c>
      <c r="G95" s="5">
        <v>2000000</v>
      </c>
      <c r="H95" s="5">
        <v>2000000</v>
      </c>
      <c r="I95" s="5">
        <v>2000000</v>
      </c>
      <c r="J95" s="5">
        <v>2000000</v>
      </c>
      <c r="K95" s="5">
        <v>3500000</v>
      </c>
      <c r="L95" s="5">
        <v>3500000</v>
      </c>
    </row>
    <row r="96" spans="2:12">
      <c r="B96" s="272"/>
      <c r="C96" s="272" t="s">
        <v>801</v>
      </c>
      <c r="D96" s="272" t="s">
        <v>2216</v>
      </c>
      <c r="E96" s="5">
        <v>0</v>
      </c>
      <c r="F96" s="5">
        <v>750000</v>
      </c>
      <c r="G96" s="5">
        <v>0</v>
      </c>
      <c r="H96" s="5">
        <v>0</v>
      </c>
      <c r="I96" s="5">
        <v>0</v>
      </c>
      <c r="J96" s="5">
        <v>0</v>
      </c>
      <c r="K96" s="5">
        <v>2859989</v>
      </c>
      <c r="L96" s="5">
        <v>2859989</v>
      </c>
    </row>
    <row r="97" spans="2:12">
      <c r="B97" s="272"/>
      <c r="C97" s="277" t="s">
        <v>2217</v>
      </c>
      <c r="D97" s="272"/>
      <c r="E97" s="5"/>
      <c r="F97" s="5"/>
      <c r="G97" s="5"/>
      <c r="H97" s="5"/>
      <c r="I97" s="5"/>
      <c r="J97" s="5"/>
      <c r="K97" s="5"/>
      <c r="L97" s="5"/>
    </row>
    <row r="98" spans="2:12">
      <c r="B98" s="272"/>
      <c r="C98" s="272" t="s">
        <v>819</v>
      </c>
      <c r="D98" s="272" t="s">
        <v>820</v>
      </c>
      <c r="E98" s="5">
        <v>472454.75</v>
      </c>
      <c r="F98" s="5">
        <v>465103.4</v>
      </c>
      <c r="G98" s="5">
        <v>411024.61</v>
      </c>
      <c r="H98" s="5">
        <v>456216.66</v>
      </c>
      <c r="I98" s="5">
        <v>472328.32</v>
      </c>
      <c r="J98" s="5">
        <v>488589.38</v>
      </c>
      <c r="K98" s="5">
        <v>457452.44</v>
      </c>
      <c r="L98" s="5">
        <v>467724.91</v>
      </c>
    </row>
    <row r="99" spans="2:12">
      <c r="B99" s="272"/>
      <c r="C99" s="272" t="s">
        <v>1406</v>
      </c>
      <c r="D99" s="272" t="s">
        <v>1407</v>
      </c>
      <c r="E99" s="5">
        <v>18546.689999999999</v>
      </c>
      <c r="F99" s="5">
        <v>18070.96</v>
      </c>
      <c r="G99" s="5">
        <v>17962.669999999998</v>
      </c>
      <c r="H99" s="5">
        <v>17510.689999999999</v>
      </c>
      <c r="I99" s="5">
        <v>16486.3</v>
      </c>
      <c r="J99" s="5">
        <v>15078.62</v>
      </c>
      <c r="K99" s="5">
        <v>16348.28</v>
      </c>
      <c r="L99" s="5">
        <v>15614.77</v>
      </c>
    </row>
    <row r="100" spans="2:12">
      <c r="B100" s="272"/>
      <c r="C100" s="272" t="s">
        <v>823</v>
      </c>
      <c r="D100" s="272" t="s">
        <v>824</v>
      </c>
      <c r="E100" s="5">
        <v>64839.11</v>
      </c>
      <c r="F100" s="5">
        <v>98002.04</v>
      </c>
      <c r="G100" s="5">
        <v>139051.94</v>
      </c>
      <c r="H100" s="5">
        <v>175711.33</v>
      </c>
      <c r="I100" s="5">
        <v>225384.6</v>
      </c>
      <c r="J100" s="5">
        <v>262201.18</v>
      </c>
      <c r="K100" s="5">
        <v>154783.99</v>
      </c>
      <c r="L100" s="5">
        <v>173861.38</v>
      </c>
    </row>
    <row r="101" spans="2:12">
      <c r="B101" s="272"/>
      <c r="C101" s="272" t="s">
        <v>821</v>
      </c>
      <c r="D101" s="272" t="s">
        <v>822</v>
      </c>
      <c r="E101" s="5">
        <v>45849.11</v>
      </c>
      <c r="F101" s="5">
        <v>65912</v>
      </c>
      <c r="G101" s="5">
        <v>85515.01</v>
      </c>
      <c r="H101" s="5">
        <v>105966.89</v>
      </c>
      <c r="I101" s="5">
        <v>126619.33</v>
      </c>
      <c r="J101" s="5">
        <v>145447.18</v>
      </c>
      <c r="K101" s="5">
        <v>224527.58</v>
      </c>
      <c r="L101" s="5">
        <v>253894.31</v>
      </c>
    </row>
    <row r="102" spans="2:12">
      <c r="B102" s="272"/>
      <c r="C102" s="272" t="s">
        <v>825</v>
      </c>
      <c r="D102" s="272" t="s">
        <v>826</v>
      </c>
      <c r="E102" s="5">
        <v>0</v>
      </c>
      <c r="F102" s="5">
        <v>1834.66</v>
      </c>
      <c r="G102" s="5">
        <v>0</v>
      </c>
      <c r="H102" s="5">
        <v>0</v>
      </c>
      <c r="I102" s="5">
        <v>0</v>
      </c>
      <c r="J102" s="5">
        <v>0</v>
      </c>
      <c r="K102" s="5">
        <v>98428.93</v>
      </c>
      <c r="L102" s="5">
        <v>115156.22</v>
      </c>
    </row>
    <row r="103" spans="2:12">
      <c r="B103" s="272"/>
      <c r="C103" s="277" t="s">
        <v>2218</v>
      </c>
      <c r="D103" s="272"/>
      <c r="E103" s="5"/>
      <c r="F103" s="5"/>
      <c r="G103" s="5"/>
      <c r="H103" s="5"/>
      <c r="I103" s="5"/>
      <c r="J103" s="5"/>
      <c r="K103" s="5"/>
      <c r="L103" s="5"/>
    </row>
    <row r="104" spans="2:12">
      <c r="B104" s="272"/>
      <c r="C104" s="272" t="s">
        <v>1024</v>
      </c>
      <c r="D104" s="272" t="s">
        <v>1025</v>
      </c>
      <c r="E104" s="5">
        <v>-145301.89000000001</v>
      </c>
      <c r="F104" s="5">
        <v>-158947.72</v>
      </c>
      <c r="G104" s="5">
        <v>-144887.07</v>
      </c>
      <c r="H104" s="5">
        <v>-162458.95000000001</v>
      </c>
      <c r="I104" s="5">
        <v>-156869.54999999999</v>
      </c>
      <c r="J104" s="5">
        <v>-148047.79999999999</v>
      </c>
      <c r="K104" s="5">
        <v>-167487.01999999999</v>
      </c>
      <c r="L104" s="5">
        <v>-164426.87</v>
      </c>
    </row>
    <row r="105" spans="2:12">
      <c r="B105" s="272"/>
      <c r="C105" s="272" t="s">
        <v>1437</v>
      </c>
      <c r="D105" s="272" t="s">
        <v>1025</v>
      </c>
      <c r="E105" s="5">
        <v>-2813.78</v>
      </c>
      <c r="F105" s="5">
        <v>-3447.14</v>
      </c>
      <c r="G105" s="5">
        <v>-3029.22</v>
      </c>
      <c r="H105" s="5">
        <v>-2752.98</v>
      </c>
      <c r="I105" s="5">
        <v>-2590.98</v>
      </c>
      <c r="J105" s="5">
        <v>-2523</v>
      </c>
      <c r="K105" s="5">
        <v>-1373.85</v>
      </c>
      <c r="L105" s="5">
        <v>-2594.79</v>
      </c>
    </row>
    <row r="106" spans="2:12">
      <c r="B106" s="276" t="s">
        <v>2219</v>
      </c>
      <c r="C106" s="276"/>
      <c r="D106" s="276"/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</row>
    <row r="107" spans="2:12">
      <c r="B107" s="276" t="s">
        <v>2220</v>
      </c>
      <c r="C107" s="276"/>
      <c r="D107" s="276"/>
      <c r="E107" s="20">
        <v>64472.7</v>
      </c>
      <c r="F107" s="20">
        <v>64200.06</v>
      </c>
      <c r="G107" s="20">
        <v>63333.36</v>
      </c>
      <c r="H107" s="20">
        <v>63333.36</v>
      </c>
      <c r="I107" s="20">
        <v>63050.53</v>
      </c>
      <c r="J107" s="20">
        <v>62426.3</v>
      </c>
      <c r="K107" s="20">
        <v>62426.3</v>
      </c>
      <c r="L107" s="20">
        <v>62135.96</v>
      </c>
    </row>
    <row r="108" spans="2:12">
      <c r="B108" s="272"/>
      <c r="C108" s="272" t="s">
        <v>803</v>
      </c>
      <c r="D108" s="272" t="s">
        <v>804</v>
      </c>
      <c r="E108" s="5">
        <v>64472.7</v>
      </c>
      <c r="F108" s="5">
        <v>64200.06</v>
      </c>
      <c r="G108" s="5">
        <v>63333.36</v>
      </c>
      <c r="H108" s="5">
        <v>63333.36</v>
      </c>
      <c r="I108" s="5">
        <v>63050.53</v>
      </c>
      <c r="J108" s="5">
        <v>62426.3</v>
      </c>
      <c r="K108" s="5">
        <v>62426.3</v>
      </c>
      <c r="L108" s="5">
        <v>62135.96</v>
      </c>
    </row>
    <row r="109" spans="2:12">
      <c r="B109" s="276" t="s">
        <v>2221</v>
      </c>
      <c r="C109" s="276"/>
      <c r="D109" s="276"/>
      <c r="E109" s="20">
        <v>806127.36</v>
      </c>
      <c r="F109" s="20">
        <v>983545.04</v>
      </c>
      <c r="G109" s="20">
        <v>1088422.6399999999</v>
      </c>
      <c r="H109" s="20">
        <v>1058575.4099999999</v>
      </c>
      <c r="I109" s="20">
        <v>1190817.26</v>
      </c>
      <c r="J109" s="20">
        <v>1215812.69</v>
      </c>
      <c r="K109" s="20">
        <v>1286443.9500000002</v>
      </c>
      <c r="L109" s="20">
        <v>1282876.94</v>
      </c>
    </row>
    <row r="110" spans="2:12">
      <c r="B110" s="272"/>
      <c r="C110" s="272" t="s">
        <v>805</v>
      </c>
      <c r="D110" s="272" t="s">
        <v>806</v>
      </c>
      <c r="E110" s="5">
        <v>171757.01</v>
      </c>
      <c r="F110" s="5">
        <v>83117.320000000007</v>
      </c>
      <c r="G110" s="5">
        <v>88153.82</v>
      </c>
      <c r="H110" s="5">
        <v>92371.79</v>
      </c>
      <c r="I110" s="5">
        <v>95654.83</v>
      </c>
      <c r="J110" s="5">
        <v>470329.02</v>
      </c>
      <c r="K110" s="5">
        <v>335097.87</v>
      </c>
      <c r="L110" s="5">
        <v>458626.14</v>
      </c>
    </row>
    <row r="111" spans="2:12">
      <c r="B111" s="272"/>
      <c r="C111" s="272" t="s">
        <v>1405</v>
      </c>
      <c r="D111" s="272" t="s">
        <v>806</v>
      </c>
      <c r="E111" s="5">
        <v>2674.68</v>
      </c>
      <c r="F111" s="5">
        <v>2701.12</v>
      </c>
      <c r="G111" s="5">
        <v>2047.57</v>
      </c>
      <c r="H111" s="5">
        <v>1421.15</v>
      </c>
      <c r="I111" s="5">
        <v>0</v>
      </c>
      <c r="J111" s="5">
        <v>0</v>
      </c>
      <c r="K111" s="5">
        <v>0</v>
      </c>
      <c r="L111" s="5">
        <v>334.67</v>
      </c>
    </row>
    <row r="112" spans="2:12">
      <c r="B112" s="272"/>
      <c r="C112" s="272" t="s">
        <v>807</v>
      </c>
      <c r="D112" s="272" t="s">
        <v>808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1250.56</v>
      </c>
    </row>
    <row r="113" spans="2:12">
      <c r="B113" s="272"/>
      <c r="C113" s="272" t="s">
        <v>2222</v>
      </c>
      <c r="D113" s="272" t="s">
        <v>808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</row>
    <row r="114" spans="2:12">
      <c r="B114" s="272"/>
      <c r="C114" s="272" t="s">
        <v>2223</v>
      </c>
      <c r="D114" s="272" t="s">
        <v>2224</v>
      </c>
      <c r="E114" s="5">
        <v>221.88</v>
      </c>
      <c r="F114" s="5">
        <v>224.08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</row>
    <row r="115" spans="2:12">
      <c r="B115" s="272"/>
      <c r="C115" s="272" t="s">
        <v>809</v>
      </c>
      <c r="D115" s="272" t="s">
        <v>810</v>
      </c>
      <c r="E115" s="5">
        <v>902.95</v>
      </c>
      <c r="F115" s="5">
        <v>688.37</v>
      </c>
      <c r="G115" s="5">
        <v>1500.79</v>
      </c>
      <c r="H115" s="5">
        <v>38790.639999999999</v>
      </c>
      <c r="I115" s="5">
        <v>38937.35</v>
      </c>
      <c r="J115" s="5">
        <v>39498.74</v>
      </c>
      <c r="K115" s="5">
        <v>12604.66</v>
      </c>
      <c r="L115" s="5">
        <v>46774.95</v>
      </c>
    </row>
    <row r="116" spans="2:12">
      <c r="B116" s="272"/>
      <c r="C116" s="272" t="s">
        <v>811</v>
      </c>
      <c r="D116" s="272" t="s">
        <v>812</v>
      </c>
      <c r="E116" s="5">
        <v>630570.84</v>
      </c>
      <c r="F116" s="5">
        <v>896814.15</v>
      </c>
      <c r="G116" s="5">
        <v>996720.46</v>
      </c>
      <c r="H116" s="5">
        <v>925991.83</v>
      </c>
      <c r="I116" s="5">
        <v>1056225.08</v>
      </c>
      <c r="J116" s="5">
        <v>705254.87</v>
      </c>
      <c r="K116" s="5">
        <v>937763.8</v>
      </c>
      <c r="L116" s="5">
        <v>774998.43</v>
      </c>
    </row>
    <row r="117" spans="2:12">
      <c r="B117" s="272"/>
      <c r="C117" s="272" t="s">
        <v>2225</v>
      </c>
      <c r="D117" s="272" t="s">
        <v>2226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</row>
    <row r="118" spans="2:12">
      <c r="B118" s="272"/>
      <c r="C118" s="272" t="s">
        <v>2227</v>
      </c>
      <c r="D118" s="272" t="s">
        <v>2228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</row>
    <row r="119" spans="2:12">
      <c r="B119" s="272"/>
      <c r="C119" s="272" t="s">
        <v>813</v>
      </c>
      <c r="D119" s="272" t="s">
        <v>814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730.06</v>
      </c>
      <c r="K119" s="5">
        <v>977.62</v>
      </c>
      <c r="L119" s="5">
        <v>892.19</v>
      </c>
    </row>
    <row r="120" spans="2:12">
      <c r="B120" s="276" t="s">
        <v>2229</v>
      </c>
      <c r="C120" s="276"/>
      <c r="D120" s="276"/>
      <c r="E120" s="20">
        <v>866379.19000000006</v>
      </c>
      <c r="F120" s="20">
        <v>864613.76</v>
      </c>
      <c r="G120" s="20">
        <v>887416.94000000006</v>
      </c>
      <c r="H120" s="20">
        <v>887416.94000000006</v>
      </c>
      <c r="I120" s="20">
        <v>887416.94000000006</v>
      </c>
      <c r="J120" s="20">
        <v>916728.07</v>
      </c>
      <c r="K120" s="20">
        <v>914801.01</v>
      </c>
      <c r="L120" s="20">
        <v>914801.01</v>
      </c>
    </row>
    <row r="121" spans="2:12">
      <c r="B121" s="272"/>
      <c r="C121" s="272" t="s">
        <v>815</v>
      </c>
      <c r="D121" s="272" t="s">
        <v>816</v>
      </c>
      <c r="E121" s="5">
        <v>774770.56</v>
      </c>
      <c r="F121" s="5">
        <v>773005.13</v>
      </c>
      <c r="G121" s="5">
        <v>795808.31</v>
      </c>
      <c r="H121" s="5">
        <v>795808.31</v>
      </c>
      <c r="I121" s="5">
        <v>795808.31</v>
      </c>
      <c r="J121" s="5">
        <v>825119.44</v>
      </c>
      <c r="K121" s="5">
        <v>823192.38</v>
      </c>
      <c r="L121" s="5">
        <v>823192.38</v>
      </c>
    </row>
    <row r="122" spans="2:12">
      <c r="B122" s="272"/>
      <c r="C122" s="272" t="s">
        <v>2230</v>
      </c>
      <c r="D122" s="272" t="s">
        <v>2231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</row>
    <row r="123" spans="2:12">
      <c r="B123" s="272"/>
      <c r="C123" s="272" t="s">
        <v>817</v>
      </c>
      <c r="D123" s="272" t="s">
        <v>818</v>
      </c>
      <c r="E123" s="5">
        <v>91608.63</v>
      </c>
      <c r="F123" s="5">
        <v>91608.63</v>
      </c>
      <c r="G123" s="5">
        <v>91608.63</v>
      </c>
      <c r="H123" s="5">
        <v>91608.63</v>
      </c>
      <c r="I123" s="5">
        <v>91608.63</v>
      </c>
      <c r="J123" s="5">
        <v>91608.63</v>
      </c>
      <c r="K123" s="5">
        <v>91608.63</v>
      </c>
      <c r="L123" s="5">
        <v>91608.63</v>
      </c>
    </row>
    <row r="124" spans="2:12">
      <c r="B124" s="276" t="s">
        <v>2232</v>
      </c>
      <c r="C124" s="276"/>
      <c r="D124" s="276"/>
      <c r="E124" s="20">
        <v>-3798398.8899999997</v>
      </c>
      <c r="F124" s="20">
        <v>-3974912.67</v>
      </c>
      <c r="G124" s="20">
        <v>-3984212.0799999996</v>
      </c>
      <c r="H124" s="20">
        <v>-3774581.52</v>
      </c>
      <c r="I124" s="20">
        <v>-4041298.1799999997</v>
      </c>
      <c r="J124" s="20">
        <v>-4066559.15</v>
      </c>
      <c r="K124" s="20">
        <v>-3381143.05</v>
      </c>
      <c r="L124" s="20">
        <v>-3519623.77</v>
      </c>
    </row>
    <row r="125" spans="2:12">
      <c r="B125" s="272"/>
      <c r="C125" s="278" t="s">
        <v>2233</v>
      </c>
      <c r="D125" s="279"/>
      <c r="E125" s="279"/>
      <c r="F125" s="279"/>
      <c r="G125" s="279"/>
      <c r="H125" s="279"/>
      <c r="I125" s="279"/>
      <c r="J125" s="279"/>
      <c r="K125" s="279"/>
      <c r="L125" s="279"/>
    </row>
    <row r="126" spans="2:12">
      <c r="B126" s="272"/>
      <c r="C126" s="272" t="s">
        <v>827</v>
      </c>
      <c r="D126" s="272" t="s">
        <v>828</v>
      </c>
      <c r="E126" s="5">
        <v>-2235319.52</v>
      </c>
      <c r="F126" s="5">
        <v>-2339745.13</v>
      </c>
      <c r="G126" s="5">
        <v>-2408894.89</v>
      </c>
      <c r="H126" s="5">
        <v>-2663178.98</v>
      </c>
      <c r="I126" s="5">
        <v>-2382019.15</v>
      </c>
      <c r="J126" s="5">
        <v>-2350214.9900000002</v>
      </c>
      <c r="K126" s="5">
        <v>-2309270.44</v>
      </c>
      <c r="L126" s="5">
        <v>-2394368.81</v>
      </c>
    </row>
    <row r="127" spans="2:12">
      <c r="B127" s="272"/>
      <c r="C127" s="272" t="s">
        <v>1408</v>
      </c>
      <c r="D127" s="272" t="s">
        <v>828</v>
      </c>
      <c r="E127" s="5">
        <v>-38447.9</v>
      </c>
      <c r="F127" s="5">
        <v>-44044.55</v>
      </c>
      <c r="G127" s="5">
        <v>-45632.2</v>
      </c>
      <c r="H127" s="5">
        <v>-47364.41</v>
      </c>
      <c r="I127" s="5">
        <v>-44551.74</v>
      </c>
      <c r="J127" s="5">
        <v>-43602.37</v>
      </c>
      <c r="K127" s="5">
        <v>-47237.01</v>
      </c>
      <c r="L127" s="5">
        <v>-46473.38</v>
      </c>
    </row>
    <row r="128" spans="2:12">
      <c r="B128" s="272"/>
      <c r="C128" s="277" t="s">
        <v>2234</v>
      </c>
      <c r="D128" s="272"/>
      <c r="E128" s="5"/>
      <c r="F128" s="5"/>
      <c r="G128" s="5"/>
      <c r="H128" s="5"/>
      <c r="I128" s="5"/>
      <c r="J128" s="5"/>
      <c r="K128" s="5"/>
      <c r="L128" s="5"/>
    </row>
    <row r="129" spans="2:12">
      <c r="B129" s="272"/>
      <c r="C129" s="272" t="s">
        <v>829</v>
      </c>
      <c r="D129" s="272" t="s">
        <v>830</v>
      </c>
      <c r="E129" s="5">
        <v>-892746.05</v>
      </c>
      <c r="F129" s="5">
        <v>-818177.09</v>
      </c>
      <c r="G129" s="5">
        <v>-765930.46</v>
      </c>
      <c r="H129" s="5">
        <v>-810394.6</v>
      </c>
      <c r="I129" s="5">
        <v>-859769.69</v>
      </c>
      <c r="J129" s="5">
        <v>-917048.48</v>
      </c>
      <c r="K129" s="5">
        <v>-773284.34</v>
      </c>
      <c r="L129" s="5">
        <v>-825064.54</v>
      </c>
    </row>
    <row r="130" spans="2:12">
      <c r="B130" s="272"/>
      <c r="C130" s="272" t="s">
        <v>831</v>
      </c>
      <c r="D130" s="272" t="s">
        <v>832</v>
      </c>
      <c r="E130" s="5">
        <v>-75664.53</v>
      </c>
      <c r="F130" s="5">
        <v>-75479.13</v>
      </c>
      <c r="G130" s="5">
        <v>-69663.25</v>
      </c>
      <c r="H130" s="5">
        <v>-67417.64</v>
      </c>
      <c r="I130" s="5">
        <v>-65473.599999999999</v>
      </c>
      <c r="J130" s="5">
        <v>-65176.639999999999</v>
      </c>
      <c r="K130" s="5">
        <v>-65176.639999999999</v>
      </c>
      <c r="L130" s="5">
        <v>-64439.75</v>
      </c>
    </row>
    <row r="131" spans="2:12">
      <c r="B131" s="272"/>
      <c r="C131" s="272" t="s">
        <v>1409</v>
      </c>
      <c r="D131" s="272" t="s">
        <v>830</v>
      </c>
      <c r="E131" s="5">
        <v>-15949.6</v>
      </c>
      <c r="F131" s="5">
        <v>-16096.71</v>
      </c>
      <c r="G131" s="5">
        <v>-16096.57</v>
      </c>
      <c r="H131" s="5">
        <v>-15392.04</v>
      </c>
      <c r="I131" s="5">
        <v>-14962.59</v>
      </c>
      <c r="J131" s="5">
        <v>-14680.65</v>
      </c>
      <c r="K131" s="5">
        <v>-14634.17</v>
      </c>
      <c r="L131" s="5">
        <v>-13969.5</v>
      </c>
    </row>
    <row r="132" spans="2:12">
      <c r="B132" s="272"/>
      <c r="C132" s="272" t="s">
        <v>1410</v>
      </c>
      <c r="D132" s="272" t="s">
        <v>832</v>
      </c>
      <c r="E132" s="5">
        <v>-13512.21</v>
      </c>
      <c r="F132" s="5">
        <v>-13118.25</v>
      </c>
      <c r="G132" s="5">
        <v>-13176.73</v>
      </c>
      <c r="H132" s="5">
        <v>-12665.38</v>
      </c>
      <c r="I132" s="5">
        <v>-12518.94</v>
      </c>
      <c r="J132" s="5">
        <v>-12040.1</v>
      </c>
      <c r="K132" s="5">
        <v>-12094.77</v>
      </c>
      <c r="L132" s="5">
        <v>-11908.56</v>
      </c>
    </row>
    <row r="133" spans="2:12">
      <c r="B133" s="272"/>
      <c r="C133" s="272" t="s">
        <v>2235</v>
      </c>
      <c r="D133" s="272" t="s">
        <v>2236</v>
      </c>
      <c r="E133" s="5">
        <v>-375000</v>
      </c>
      <c r="F133" s="5">
        <v>-500000</v>
      </c>
      <c r="G133" s="5">
        <v>-500000</v>
      </c>
      <c r="H133" s="5">
        <v>0</v>
      </c>
      <c r="I133" s="5">
        <v>-500000</v>
      </c>
      <c r="J133" s="5">
        <v>-500000</v>
      </c>
      <c r="K133" s="5">
        <v>0</v>
      </c>
      <c r="L133" s="5">
        <v>0</v>
      </c>
    </row>
    <row r="134" spans="2:12">
      <c r="B134" s="272"/>
      <c r="C134" s="272" t="s">
        <v>833</v>
      </c>
      <c r="D134" s="272" t="s">
        <v>834</v>
      </c>
      <c r="E134" s="5">
        <v>-71554.259999999995</v>
      </c>
      <c r="F134" s="5">
        <v>-76546.990000000005</v>
      </c>
      <c r="G134" s="5">
        <v>-68219.53</v>
      </c>
      <c r="H134" s="5">
        <v>-57241.11</v>
      </c>
      <c r="I134" s="5">
        <v>-56093.23</v>
      </c>
      <c r="J134" s="5">
        <v>-56717.279999999999</v>
      </c>
      <c r="K134" s="5">
        <v>-55738.2</v>
      </c>
      <c r="L134" s="5">
        <v>-58884.98</v>
      </c>
    </row>
    <row r="135" spans="2:12">
      <c r="B135" s="272"/>
      <c r="C135" s="272" t="s">
        <v>835</v>
      </c>
      <c r="D135" s="272" t="s">
        <v>836</v>
      </c>
      <c r="E135" s="5">
        <v>-14204.93</v>
      </c>
      <c r="F135" s="5">
        <v>-14204.93</v>
      </c>
      <c r="G135" s="5">
        <v>-13976.86</v>
      </c>
      <c r="H135" s="5">
        <v>-13397.04</v>
      </c>
      <c r="I135" s="5">
        <v>-12840.05</v>
      </c>
      <c r="J135" s="5">
        <v>-12439.61</v>
      </c>
      <c r="K135" s="5">
        <v>-12439.61</v>
      </c>
      <c r="L135" s="5">
        <v>-12439.61</v>
      </c>
    </row>
    <row r="136" spans="2:12">
      <c r="B136" s="272"/>
      <c r="C136" s="272" t="s">
        <v>837</v>
      </c>
      <c r="D136" s="272" t="s">
        <v>838</v>
      </c>
      <c r="E136" s="5">
        <v>-14000</v>
      </c>
      <c r="F136" s="5">
        <v>-14000</v>
      </c>
      <c r="G136" s="5">
        <v>-14000</v>
      </c>
      <c r="H136" s="5">
        <v>-14000</v>
      </c>
      <c r="I136" s="5">
        <v>-14000</v>
      </c>
      <c r="J136" s="5">
        <v>-14000</v>
      </c>
      <c r="K136" s="5">
        <v>-24500</v>
      </c>
      <c r="L136" s="5">
        <v>-24500</v>
      </c>
    </row>
    <row r="137" spans="2:12">
      <c r="B137" s="272"/>
      <c r="C137" s="272" t="s">
        <v>841</v>
      </c>
      <c r="D137" s="272" t="s">
        <v>842</v>
      </c>
      <c r="E137" s="5">
        <v>0</v>
      </c>
      <c r="F137" s="5">
        <v>-7500</v>
      </c>
      <c r="G137" s="5">
        <v>0</v>
      </c>
      <c r="H137" s="5">
        <v>0</v>
      </c>
      <c r="I137" s="5">
        <v>0</v>
      </c>
      <c r="J137" s="5">
        <v>0</v>
      </c>
      <c r="K137" s="5">
        <v>-28599.89</v>
      </c>
      <c r="L137" s="5">
        <v>-28599.89</v>
      </c>
    </row>
    <row r="138" spans="2:12">
      <c r="B138" s="272"/>
      <c r="C138" s="272" t="s">
        <v>839</v>
      </c>
      <c r="D138" s="272" t="s">
        <v>840</v>
      </c>
      <c r="E138" s="5">
        <v>-51999.89</v>
      </c>
      <c r="F138" s="5">
        <v>-55999.89</v>
      </c>
      <c r="G138" s="5">
        <v>-68621.59</v>
      </c>
      <c r="H138" s="5">
        <v>-73530.320000000007</v>
      </c>
      <c r="I138" s="5">
        <v>-79069.19</v>
      </c>
      <c r="J138" s="5">
        <v>-80639.03</v>
      </c>
      <c r="K138" s="5">
        <v>-38167.980000000003</v>
      </c>
      <c r="L138" s="5">
        <v>-38974.75</v>
      </c>
    </row>
    <row r="139" spans="2:12">
      <c r="B139" s="272"/>
      <c r="C139" s="272" t="s">
        <v>2237</v>
      </c>
      <c r="D139" s="272" t="s">
        <v>2238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</row>
    <row r="140" spans="2:12">
      <c r="B140" s="283" t="s">
        <v>2239</v>
      </c>
      <c r="C140" s="276"/>
      <c r="D140" s="276"/>
      <c r="E140" s="20">
        <v>-404.67</v>
      </c>
      <c r="F140" s="20">
        <v>-386.84</v>
      </c>
      <c r="G140" s="20">
        <v>-368.49</v>
      </c>
      <c r="H140" s="20">
        <v>-350.27</v>
      </c>
      <c r="I140" s="20">
        <v>-331.93</v>
      </c>
      <c r="J140" s="20">
        <v>-309.04000000000002</v>
      </c>
      <c r="K140" s="20">
        <v>-288.63</v>
      </c>
      <c r="L140" s="20">
        <v>-276.88</v>
      </c>
    </row>
    <row r="141" spans="2:12">
      <c r="B141" s="284"/>
      <c r="C141" s="285" t="s">
        <v>1022</v>
      </c>
      <c r="D141" s="285" t="s">
        <v>1023</v>
      </c>
      <c r="E141" s="5">
        <v>-404.67</v>
      </c>
      <c r="F141" s="5">
        <v>-386.84</v>
      </c>
      <c r="G141" s="5">
        <v>-368.49</v>
      </c>
      <c r="H141" s="5">
        <v>-350.27</v>
      </c>
      <c r="I141" s="5">
        <v>-331.93</v>
      </c>
      <c r="J141" s="5">
        <v>-309.04000000000002</v>
      </c>
      <c r="K141" s="5">
        <v>-288.63</v>
      </c>
      <c r="L141" s="5">
        <v>-276.88</v>
      </c>
    </row>
    <row r="142" spans="2:12">
      <c r="B142" s="275" t="s">
        <v>2240</v>
      </c>
      <c r="C142" s="275"/>
      <c r="D142" s="275"/>
      <c r="E142" s="304">
        <v>0</v>
      </c>
      <c r="F142" s="304">
        <v>0</v>
      </c>
      <c r="G142" s="304">
        <v>0</v>
      </c>
      <c r="H142" s="304">
        <v>0</v>
      </c>
      <c r="I142" s="304">
        <v>0</v>
      </c>
      <c r="J142" s="304">
        <v>0</v>
      </c>
      <c r="K142" s="304">
        <v>0</v>
      </c>
      <c r="L142" s="304">
        <v>0</v>
      </c>
    </row>
    <row r="143" spans="2:12">
      <c r="B143" s="275" t="s">
        <v>2241</v>
      </c>
      <c r="C143" s="275"/>
      <c r="D143" s="275"/>
      <c r="E143" s="304">
        <v>0</v>
      </c>
      <c r="F143" s="304">
        <v>0</v>
      </c>
      <c r="G143" s="304">
        <v>0</v>
      </c>
      <c r="H143" s="304">
        <v>0</v>
      </c>
      <c r="I143" s="304">
        <v>0</v>
      </c>
      <c r="J143" s="304">
        <v>0</v>
      </c>
      <c r="K143" s="304">
        <v>0</v>
      </c>
      <c r="L143" s="304">
        <v>0</v>
      </c>
    </row>
    <row r="144" spans="2:12">
      <c r="B144" s="275" t="s">
        <v>2242</v>
      </c>
      <c r="C144" s="275"/>
      <c r="D144" s="275"/>
      <c r="E144" s="304">
        <v>3887965.8799999994</v>
      </c>
      <c r="F144" s="304">
        <v>4525554.0000000009</v>
      </c>
      <c r="G144" s="304">
        <v>5513009.3399999999</v>
      </c>
      <c r="H144" s="304">
        <v>5735969.6599999992</v>
      </c>
      <c r="I144" s="304">
        <v>5879358.0500000007</v>
      </c>
      <c r="J144" s="304">
        <v>6083849.1199999992</v>
      </c>
      <c r="K144" s="304">
        <v>6292750.2399999993</v>
      </c>
      <c r="L144" s="304">
        <v>6121729.7399999993</v>
      </c>
    </row>
    <row r="145" spans="2:12">
      <c r="B145" s="286" t="s">
        <v>2243</v>
      </c>
      <c r="C145" s="286"/>
      <c r="D145" s="286"/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</row>
    <row r="146" spans="2:12">
      <c r="B146" s="286"/>
      <c r="C146" s="272" t="s">
        <v>2244</v>
      </c>
      <c r="D146" s="272" t="s">
        <v>2245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2:12">
      <c r="B147" s="286" t="s">
        <v>2246</v>
      </c>
      <c r="C147" s="286"/>
      <c r="D147" s="286"/>
      <c r="E147" s="20">
        <v>3887965.8799999994</v>
      </c>
      <c r="F147" s="20">
        <v>4525554.0000000009</v>
      </c>
      <c r="G147" s="20">
        <v>5513009.3399999999</v>
      </c>
      <c r="H147" s="20">
        <v>5735969.6599999992</v>
      </c>
      <c r="I147" s="20">
        <v>5879358.0500000007</v>
      </c>
      <c r="J147" s="20">
        <v>6083849.1199999992</v>
      </c>
      <c r="K147" s="20">
        <v>6292750.2399999993</v>
      </c>
      <c r="L147" s="20">
        <v>6121729.7399999993</v>
      </c>
    </row>
    <row r="148" spans="2:12">
      <c r="B148" s="287"/>
      <c r="C148" s="278" t="s">
        <v>2247</v>
      </c>
      <c r="D148" s="279"/>
      <c r="E148" s="279"/>
      <c r="F148" s="279"/>
      <c r="G148" s="279"/>
      <c r="H148" s="279"/>
      <c r="I148" s="279"/>
      <c r="J148" s="279"/>
      <c r="K148" s="279"/>
      <c r="L148" s="279"/>
    </row>
    <row r="149" spans="2:12">
      <c r="B149" s="287"/>
      <c r="C149" s="287" t="s">
        <v>843</v>
      </c>
      <c r="D149" s="287" t="s">
        <v>844</v>
      </c>
      <c r="E149" s="5">
        <v>231556.18</v>
      </c>
      <c r="F149" s="5">
        <v>231556.18</v>
      </c>
      <c r="G149" s="5">
        <v>231556.18</v>
      </c>
      <c r="H149" s="5">
        <v>231556.18</v>
      </c>
      <c r="I149" s="5">
        <v>231556.18</v>
      </c>
      <c r="J149" s="5">
        <v>231556.18</v>
      </c>
      <c r="K149" s="5">
        <v>231556.18</v>
      </c>
      <c r="L149" s="5">
        <v>231556.18</v>
      </c>
    </row>
    <row r="150" spans="2:12">
      <c r="B150" s="287"/>
      <c r="C150" s="287" t="s">
        <v>845</v>
      </c>
      <c r="D150" s="287" t="s">
        <v>846</v>
      </c>
      <c r="E150" s="5">
        <v>1545.89</v>
      </c>
      <c r="F150" s="5">
        <v>1545.89</v>
      </c>
      <c r="G150" s="5">
        <v>1915.81</v>
      </c>
      <c r="H150" s="5">
        <v>3189.96</v>
      </c>
      <c r="I150" s="5">
        <v>4464.1099999999997</v>
      </c>
      <c r="J150" s="5">
        <v>5573.86</v>
      </c>
      <c r="K150" s="5">
        <v>5573.86</v>
      </c>
      <c r="L150" s="5">
        <v>5573.86</v>
      </c>
    </row>
    <row r="151" spans="2:12">
      <c r="B151" s="287"/>
      <c r="C151" s="277" t="s">
        <v>2248</v>
      </c>
      <c r="D151" s="287"/>
      <c r="E151" s="5"/>
      <c r="F151" s="5"/>
      <c r="G151" s="5"/>
      <c r="H151" s="5"/>
      <c r="I151" s="5"/>
      <c r="J151" s="5"/>
      <c r="K151" s="5"/>
      <c r="L151" s="5"/>
    </row>
    <row r="152" spans="2:12">
      <c r="B152" s="287"/>
      <c r="C152" s="287" t="s">
        <v>847</v>
      </c>
      <c r="D152" s="287" t="s">
        <v>848</v>
      </c>
      <c r="E152" s="5">
        <v>216038.71</v>
      </c>
      <c r="F152" s="5">
        <v>222248.58</v>
      </c>
      <c r="G152" s="5">
        <v>245473.64</v>
      </c>
      <c r="H152" s="5">
        <v>221363.73</v>
      </c>
      <c r="I152" s="5">
        <v>213812.02</v>
      </c>
      <c r="J152" s="5">
        <v>678108.62</v>
      </c>
      <c r="K152" s="5">
        <v>379402.02</v>
      </c>
      <c r="L152" s="5">
        <v>270367.28000000003</v>
      </c>
    </row>
    <row r="153" spans="2:12">
      <c r="B153" s="287"/>
      <c r="C153" s="277" t="s">
        <v>2249</v>
      </c>
      <c r="D153" s="287"/>
      <c r="E153" s="5"/>
      <c r="F153" s="5"/>
      <c r="G153" s="5"/>
      <c r="H153" s="5"/>
      <c r="I153" s="5"/>
      <c r="J153" s="5"/>
      <c r="K153" s="5"/>
      <c r="L153" s="5"/>
    </row>
    <row r="154" spans="2:12">
      <c r="B154" s="287"/>
      <c r="C154" s="287" t="s">
        <v>2250</v>
      </c>
      <c r="D154" s="287" t="s">
        <v>850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/>
      <c r="K154" s="5"/>
      <c r="L154" s="5">
        <v>0</v>
      </c>
    </row>
    <row r="155" spans="2:12">
      <c r="B155" s="287"/>
      <c r="C155" s="287" t="s">
        <v>2251</v>
      </c>
      <c r="D155" s="287" t="s">
        <v>2252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/>
      <c r="K155" s="5"/>
      <c r="L155" s="5"/>
    </row>
    <row r="156" spans="2:12">
      <c r="B156" s="287"/>
      <c r="C156" s="287" t="s">
        <v>2253</v>
      </c>
      <c r="D156" s="287" t="s">
        <v>2254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</row>
    <row r="157" spans="2:12">
      <c r="B157" s="287"/>
      <c r="C157" s="287" t="s">
        <v>2255</v>
      </c>
      <c r="D157" s="287" t="s">
        <v>852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</row>
    <row r="158" spans="2:12">
      <c r="B158" s="287"/>
      <c r="C158" s="287" t="s">
        <v>2256</v>
      </c>
      <c r="D158" s="287" t="s">
        <v>2257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</row>
    <row r="159" spans="2:12">
      <c r="B159" s="287"/>
      <c r="C159" s="287" t="s">
        <v>2258</v>
      </c>
      <c r="D159" s="287" t="s">
        <v>2259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</row>
    <row r="160" spans="2:12">
      <c r="B160" s="287"/>
      <c r="C160" s="287" t="s">
        <v>2260</v>
      </c>
      <c r="D160" s="287" t="s">
        <v>2261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</row>
    <row r="161" spans="2:12">
      <c r="B161" s="287"/>
      <c r="C161" s="287" t="s">
        <v>2262</v>
      </c>
      <c r="D161" s="287" t="s">
        <v>2263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</row>
    <row r="162" spans="2:12">
      <c r="B162" s="287"/>
      <c r="C162" s="287" t="s">
        <v>2264</v>
      </c>
      <c r="D162" s="287" t="s">
        <v>2252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</row>
    <row r="163" spans="2:12">
      <c r="B163" s="287"/>
      <c r="C163" s="287" t="s">
        <v>2265</v>
      </c>
      <c r="D163" s="287" t="s">
        <v>852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</row>
    <row r="164" spans="2:12">
      <c r="B164" s="287"/>
      <c r="C164" s="287" t="s">
        <v>2266</v>
      </c>
      <c r="D164" s="287" t="s">
        <v>2267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</row>
    <row r="165" spans="2:12">
      <c r="B165" s="287"/>
      <c r="C165" s="287" t="s">
        <v>2268</v>
      </c>
      <c r="D165" s="287" t="s">
        <v>2263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</row>
    <row r="166" spans="2:12">
      <c r="B166" s="287"/>
      <c r="C166" s="277" t="s">
        <v>1217</v>
      </c>
      <c r="D166" s="287"/>
      <c r="E166" s="5"/>
      <c r="F166" s="5"/>
      <c r="G166" s="5"/>
      <c r="H166" s="5"/>
      <c r="I166" s="5"/>
      <c r="J166" s="5"/>
      <c r="K166" s="5"/>
      <c r="L166" s="5"/>
    </row>
    <row r="167" spans="2:12">
      <c r="B167" s="287"/>
      <c r="C167" s="287" t="s">
        <v>849</v>
      </c>
      <c r="D167" s="287" t="s">
        <v>850</v>
      </c>
      <c r="E167" s="5">
        <v>200508.96</v>
      </c>
      <c r="F167" s="5">
        <v>220189.02</v>
      </c>
      <c r="G167" s="5">
        <v>220691.55</v>
      </c>
      <c r="H167" s="5">
        <v>206732.62</v>
      </c>
      <c r="I167" s="5">
        <v>190689.36</v>
      </c>
      <c r="J167" s="5">
        <v>187525.56</v>
      </c>
      <c r="K167" s="5">
        <v>184813.84</v>
      </c>
      <c r="L167" s="5">
        <v>227289.82</v>
      </c>
    </row>
    <row r="168" spans="2:12">
      <c r="B168" s="287"/>
      <c r="C168" s="287" t="s">
        <v>851</v>
      </c>
      <c r="D168" s="287" t="s">
        <v>852</v>
      </c>
      <c r="E168" s="5">
        <v>44455.47</v>
      </c>
      <c r="F168" s="5">
        <v>44455.47</v>
      </c>
      <c r="G168" s="5">
        <v>44455.47</v>
      </c>
      <c r="H168" s="5">
        <v>44455.47</v>
      </c>
      <c r="I168" s="5">
        <v>44455.47</v>
      </c>
      <c r="J168" s="5">
        <v>44455.47</v>
      </c>
      <c r="K168" s="5">
        <v>44455.47</v>
      </c>
      <c r="L168" s="5">
        <v>44455.47</v>
      </c>
    </row>
    <row r="169" spans="2:12">
      <c r="B169" s="287"/>
      <c r="C169" s="287" t="s">
        <v>853</v>
      </c>
      <c r="D169" s="287" t="s">
        <v>854</v>
      </c>
      <c r="E169" s="5">
        <v>112703.03</v>
      </c>
      <c r="F169" s="5">
        <v>122108.79</v>
      </c>
      <c r="G169" s="5">
        <v>133404.57999999999</v>
      </c>
      <c r="H169" s="5">
        <v>141030.18</v>
      </c>
      <c r="I169" s="5">
        <v>150265.99</v>
      </c>
      <c r="J169" s="5">
        <v>161219.21</v>
      </c>
      <c r="K169" s="5">
        <v>157869.6</v>
      </c>
      <c r="L169" s="5">
        <v>157244.28</v>
      </c>
    </row>
    <row r="170" spans="2:12">
      <c r="B170" s="287"/>
      <c r="C170" s="287" t="s">
        <v>855</v>
      </c>
      <c r="D170" s="287" t="s">
        <v>856</v>
      </c>
      <c r="E170" s="5">
        <v>1932491.94</v>
      </c>
      <c r="F170" s="5">
        <v>2443805.4300000002</v>
      </c>
      <c r="G170" s="5">
        <v>3217647.29</v>
      </c>
      <c r="H170" s="5">
        <v>3296175.4</v>
      </c>
      <c r="I170" s="5">
        <v>3381261.08</v>
      </c>
      <c r="J170" s="5">
        <v>3379525.88</v>
      </c>
      <c r="K170" s="5">
        <v>4356597.12</v>
      </c>
      <c r="L170" s="5">
        <v>4356151.37</v>
      </c>
    </row>
    <row r="171" spans="2:12">
      <c r="B171" s="287"/>
      <c r="C171" s="287" t="s">
        <v>1411</v>
      </c>
      <c r="D171" s="287" t="s">
        <v>856</v>
      </c>
      <c r="E171" s="5">
        <v>9588.41</v>
      </c>
      <c r="F171" s="5">
        <v>9777.2800000000007</v>
      </c>
      <c r="G171" s="5">
        <v>9820.86</v>
      </c>
      <c r="H171" s="5">
        <v>25721.08</v>
      </c>
      <c r="I171" s="5">
        <v>25423.68</v>
      </c>
      <c r="J171" s="5">
        <v>25187.29</v>
      </c>
      <c r="K171" s="5">
        <v>25301.67</v>
      </c>
      <c r="L171" s="5">
        <v>25233.040000000001</v>
      </c>
    </row>
    <row r="172" spans="2:12">
      <c r="B172" s="287"/>
      <c r="C172" s="287" t="s">
        <v>857</v>
      </c>
      <c r="D172" s="287" t="s">
        <v>858</v>
      </c>
      <c r="E172" s="5">
        <v>9239.57</v>
      </c>
      <c r="F172" s="5">
        <v>9598.41</v>
      </c>
      <c r="G172" s="5">
        <v>9900.77</v>
      </c>
      <c r="H172" s="5">
        <v>9999.83</v>
      </c>
      <c r="I172" s="5">
        <v>9925.61</v>
      </c>
      <c r="J172" s="5">
        <v>9359.81</v>
      </c>
      <c r="K172" s="5">
        <v>8994.2099999999991</v>
      </c>
      <c r="L172" s="5">
        <v>9220.09</v>
      </c>
    </row>
    <row r="173" spans="2:12">
      <c r="B173" s="287"/>
      <c r="C173" s="287" t="s">
        <v>1412</v>
      </c>
      <c r="D173" s="287" t="s">
        <v>858</v>
      </c>
      <c r="E173" s="5">
        <v>1827.34</v>
      </c>
      <c r="F173" s="5">
        <v>1750.2</v>
      </c>
      <c r="G173" s="5">
        <v>1903.58</v>
      </c>
      <c r="H173" s="5">
        <v>-155.77000000000001</v>
      </c>
      <c r="I173" s="5">
        <v>222.68</v>
      </c>
      <c r="J173" s="5">
        <v>1686.81</v>
      </c>
      <c r="K173" s="5">
        <v>2983.08</v>
      </c>
      <c r="L173" s="5">
        <v>2559.8000000000002</v>
      </c>
    </row>
    <row r="174" spans="2:12">
      <c r="B174" s="287"/>
      <c r="C174" s="287" t="s">
        <v>859</v>
      </c>
      <c r="D174" s="287" t="s">
        <v>860</v>
      </c>
      <c r="E174" s="5">
        <v>103513.77</v>
      </c>
      <c r="F174" s="5">
        <v>109374.7</v>
      </c>
      <c r="G174" s="5">
        <v>103624.92</v>
      </c>
      <c r="H174" s="5">
        <v>95923.12</v>
      </c>
      <c r="I174" s="5">
        <v>69754.11</v>
      </c>
      <c r="J174" s="5">
        <v>104791.31</v>
      </c>
      <c r="K174" s="5">
        <v>56051.6</v>
      </c>
      <c r="L174" s="5">
        <v>104072.14</v>
      </c>
    </row>
    <row r="175" spans="2:12">
      <c r="B175" s="287"/>
      <c r="C175" s="287" t="s">
        <v>2269</v>
      </c>
      <c r="D175" s="287" t="s">
        <v>2270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</row>
    <row r="176" spans="2:12">
      <c r="B176" s="287"/>
      <c r="C176" s="287" t="s">
        <v>1413</v>
      </c>
      <c r="D176" s="287" t="s">
        <v>852</v>
      </c>
      <c r="E176" s="5">
        <v>165</v>
      </c>
      <c r="F176" s="5">
        <v>168.25</v>
      </c>
      <c r="G176" s="5">
        <v>169</v>
      </c>
      <c r="H176" s="5">
        <v>168.65</v>
      </c>
      <c r="I176" s="5">
        <v>166.7</v>
      </c>
      <c r="J176" s="5">
        <v>165.15</v>
      </c>
      <c r="K176" s="5">
        <v>165.9</v>
      </c>
      <c r="L176" s="5">
        <v>165.45</v>
      </c>
    </row>
    <row r="177" spans="2:12">
      <c r="B177" s="287"/>
      <c r="C177" s="287" t="s">
        <v>1414</v>
      </c>
      <c r="D177" s="287" t="s">
        <v>860</v>
      </c>
      <c r="E177" s="5">
        <v>0</v>
      </c>
      <c r="F177" s="5">
        <v>1032.21</v>
      </c>
      <c r="G177" s="5">
        <v>989.43</v>
      </c>
      <c r="H177" s="5">
        <v>0</v>
      </c>
      <c r="I177" s="5">
        <v>34218.61</v>
      </c>
      <c r="J177" s="5">
        <v>920.15</v>
      </c>
      <c r="K177" s="5">
        <v>0</v>
      </c>
      <c r="L177" s="5">
        <v>893.2</v>
      </c>
    </row>
    <row r="178" spans="2:12">
      <c r="B178" s="287"/>
      <c r="C178" s="287" t="s">
        <v>1415</v>
      </c>
      <c r="D178" s="287" t="s">
        <v>1416</v>
      </c>
      <c r="E178" s="5">
        <v>3925.42</v>
      </c>
      <c r="F178" s="5">
        <v>4406.8999999999996</v>
      </c>
      <c r="G178" s="5">
        <v>4963.6000000000004</v>
      </c>
      <c r="H178" s="5">
        <v>6910.06</v>
      </c>
      <c r="I178" s="5">
        <v>6830.17</v>
      </c>
      <c r="J178" s="5">
        <v>6766.66</v>
      </c>
      <c r="K178" s="5">
        <v>6797.39</v>
      </c>
      <c r="L178" s="5">
        <v>8135.67</v>
      </c>
    </row>
    <row r="179" spans="2:12">
      <c r="B179" s="287"/>
      <c r="C179" s="287" t="s">
        <v>861</v>
      </c>
      <c r="D179" s="287" t="s">
        <v>862</v>
      </c>
      <c r="E179" s="5">
        <v>37009</v>
      </c>
      <c r="F179" s="5">
        <v>37009</v>
      </c>
      <c r="G179" s="5">
        <v>37009</v>
      </c>
      <c r="H179" s="5">
        <v>37009</v>
      </c>
      <c r="I179" s="5">
        <v>37009</v>
      </c>
      <c r="J179" s="5">
        <v>37009</v>
      </c>
      <c r="K179" s="5">
        <v>37009</v>
      </c>
      <c r="L179" s="5">
        <v>37009</v>
      </c>
    </row>
    <row r="180" spans="2:12">
      <c r="B180" s="287"/>
      <c r="C180" s="288" t="s">
        <v>2271</v>
      </c>
      <c r="D180" s="287" t="s">
        <v>2272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</row>
    <row r="181" spans="2:12">
      <c r="B181" s="287"/>
      <c r="C181" s="288" t="s">
        <v>863</v>
      </c>
      <c r="D181" s="287" t="s">
        <v>864</v>
      </c>
      <c r="E181" s="5">
        <v>980883.48</v>
      </c>
      <c r="F181" s="5">
        <v>1064013.98</v>
      </c>
      <c r="G181" s="5">
        <v>1246969.95</v>
      </c>
      <c r="H181" s="5">
        <v>1413376.44</v>
      </c>
      <c r="I181" s="5">
        <v>1476789.57</v>
      </c>
      <c r="J181" s="5">
        <v>1207484.45</v>
      </c>
      <c r="K181" s="5">
        <v>792665.59</v>
      </c>
      <c r="L181" s="5">
        <v>639289.38</v>
      </c>
    </row>
    <row r="182" spans="2:12">
      <c r="B182" s="287"/>
      <c r="C182" s="287" t="s">
        <v>865</v>
      </c>
      <c r="D182" s="287" t="s">
        <v>866</v>
      </c>
      <c r="E182" s="5">
        <v>2513.71</v>
      </c>
      <c r="F182" s="5">
        <v>2513.71</v>
      </c>
      <c r="G182" s="5">
        <v>2513.71</v>
      </c>
      <c r="H182" s="5">
        <v>2513.71</v>
      </c>
      <c r="I182" s="5">
        <v>2513.71</v>
      </c>
      <c r="J182" s="5">
        <v>2513.71</v>
      </c>
      <c r="K182" s="5">
        <v>2513.71</v>
      </c>
      <c r="L182" s="5">
        <v>2513.71</v>
      </c>
    </row>
    <row r="183" spans="2:12">
      <c r="B183" s="275" t="s">
        <v>2273</v>
      </c>
      <c r="C183" s="275"/>
      <c r="D183" s="275"/>
      <c r="E183" s="304">
        <v>57099.739999999991</v>
      </c>
      <c r="F183" s="304">
        <v>55420.34</v>
      </c>
      <c r="G183" s="304">
        <v>53740.939999999995</v>
      </c>
      <c r="H183" s="304">
        <v>52061.539999999994</v>
      </c>
      <c r="I183" s="304">
        <v>50382.139999999992</v>
      </c>
      <c r="J183" s="304">
        <v>239489.62999999998</v>
      </c>
      <c r="K183" s="304">
        <v>233267.68</v>
      </c>
      <c r="L183" s="304">
        <v>227045.72999999998</v>
      </c>
    </row>
    <row r="184" spans="2:12">
      <c r="B184" s="286" t="s">
        <v>2274</v>
      </c>
      <c r="C184" s="286"/>
      <c r="D184" s="286"/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</row>
    <row r="185" spans="2:12">
      <c r="B185" s="286" t="s">
        <v>2275</v>
      </c>
      <c r="C185" s="286"/>
      <c r="D185" s="286"/>
      <c r="E185" s="20">
        <v>57099.739999999991</v>
      </c>
      <c r="F185" s="20">
        <v>55420.34</v>
      </c>
      <c r="G185" s="20">
        <v>53740.939999999995</v>
      </c>
      <c r="H185" s="20">
        <v>52061.539999999994</v>
      </c>
      <c r="I185" s="20">
        <v>50382.139999999992</v>
      </c>
      <c r="J185" s="20">
        <v>239489.62999999998</v>
      </c>
      <c r="K185" s="20">
        <v>233267.68</v>
      </c>
      <c r="L185" s="20">
        <v>227045.72999999998</v>
      </c>
    </row>
    <row r="186" spans="2:12">
      <c r="B186" s="287"/>
      <c r="C186" s="287" t="s">
        <v>867</v>
      </c>
      <c r="D186" s="287" t="s">
        <v>868</v>
      </c>
      <c r="E186" s="5">
        <v>88168.68</v>
      </c>
      <c r="F186" s="5">
        <v>88168.68</v>
      </c>
      <c r="G186" s="5">
        <v>88168.68</v>
      </c>
      <c r="H186" s="5">
        <v>88168.68</v>
      </c>
      <c r="I186" s="5">
        <v>88168.68</v>
      </c>
      <c r="J186" s="5">
        <v>326652.28999999998</v>
      </c>
      <c r="K186" s="5">
        <v>326652.28999999998</v>
      </c>
      <c r="L186" s="5">
        <v>326652.28999999998</v>
      </c>
    </row>
    <row r="187" spans="2:12">
      <c r="B187" s="287"/>
      <c r="C187" s="287" t="s">
        <v>869</v>
      </c>
      <c r="D187" s="287" t="s">
        <v>870</v>
      </c>
      <c r="E187" s="5">
        <v>-31068.94</v>
      </c>
      <c r="F187" s="5">
        <v>-32748.34</v>
      </c>
      <c r="G187" s="5">
        <v>-34427.74</v>
      </c>
      <c r="H187" s="5">
        <v>-36107.14</v>
      </c>
      <c r="I187" s="5">
        <v>-37786.54</v>
      </c>
      <c r="J187" s="5">
        <v>-87162.66</v>
      </c>
      <c r="K187" s="5">
        <v>-93384.61</v>
      </c>
      <c r="L187" s="5">
        <v>-99606.56</v>
      </c>
    </row>
    <row r="188" spans="2:12">
      <c r="B188" s="275" t="s">
        <v>2276</v>
      </c>
      <c r="C188" s="275"/>
      <c r="D188" s="275"/>
      <c r="E188" s="304">
        <v>0</v>
      </c>
      <c r="F188" s="304">
        <v>0</v>
      </c>
      <c r="G188" s="304">
        <v>0</v>
      </c>
      <c r="H188" s="304">
        <v>0</v>
      </c>
      <c r="I188" s="304">
        <v>0</v>
      </c>
      <c r="J188" s="304">
        <v>0</v>
      </c>
      <c r="K188" s="304">
        <v>0</v>
      </c>
      <c r="L188" s="304">
        <v>0</v>
      </c>
    </row>
    <row r="189" spans="2:12">
      <c r="B189" s="286" t="s">
        <v>2277</v>
      </c>
      <c r="C189" s="286"/>
      <c r="D189" s="286"/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</row>
    <row r="190" spans="2:12">
      <c r="B190" s="286" t="s">
        <v>2278</v>
      </c>
      <c r="C190" s="286"/>
      <c r="D190" s="286"/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</row>
    <row r="191" spans="2:12">
      <c r="B191" s="286" t="s">
        <v>2279</v>
      </c>
      <c r="C191" s="286"/>
      <c r="D191" s="286"/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</row>
    <row r="192" spans="2:12">
      <c r="B192" s="275" t="s">
        <v>2280</v>
      </c>
      <c r="C192" s="275"/>
      <c r="D192" s="275"/>
      <c r="E192" s="304">
        <v>1033142.7799999998</v>
      </c>
      <c r="F192" s="304">
        <v>1039522.1199999999</v>
      </c>
      <c r="G192" s="304">
        <v>1033706.44</v>
      </c>
      <c r="H192" s="304">
        <v>1017578.6200000001</v>
      </c>
      <c r="I192" s="304">
        <v>1004390.9999999998</v>
      </c>
      <c r="J192" s="304">
        <v>990198.74000000022</v>
      </c>
      <c r="K192" s="304">
        <v>969933.29</v>
      </c>
      <c r="L192" s="304">
        <v>958669.55999999982</v>
      </c>
    </row>
    <row r="193" spans="2:12">
      <c r="B193" s="279"/>
      <c r="C193" s="279"/>
      <c r="D193" s="279"/>
      <c r="E193" s="306">
        <v>2332708.84</v>
      </c>
      <c r="F193" s="306">
        <v>2363078.88</v>
      </c>
      <c r="G193" s="306">
        <v>2381068</v>
      </c>
      <c r="H193" s="306">
        <v>2387618.96</v>
      </c>
      <c r="I193" s="306">
        <v>2399267.0499999998</v>
      </c>
      <c r="J193" s="306">
        <v>2410373.2400000002</v>
      </c>
      <c r="K193" s="306">
        <v>2415297.85</v>
      </c>
      <c r="L193" s="306">
        <v>2430293.09</v>
      </c>
    </row>
    <row r="194" spans="2:12">
      <c r="B194" s="277"/>
      <c r="C194" s="287" t="s">
        <v>871</v>
      </c>
      <c r="D194" s="287" t="s">
        <v>872</v>
      </c>
      <c r="E194" s="5">
        <v>477560.21</v>
      </c>
      <c r="F194" s="5">
        <v>477560.21</v>
      </c>
      <c r="G194" s="5">
        <v>477560.21</v>
      </c>
      <c r="H194" s="5">
        <v>477560.21</v>
      </c>
      <c r="I194" s="5">
        <v>479560.22</v>
      </c>
      <c r="J194" s="5">
        <v>479560.22</v>
      </c>
      <c r="K194" s="5">
        <v>484484.83</v>
      </c>
      <c r="L194" s="5">
        <v>484484.83</v>
      </c>
    </row>
    <row r="195" spans="2:12">
      <c r="B195" s="277"/>
      <c r="C195" s="287" t="s">
        <v>873</v>
      </c>
      <c r="D195" s="287" t="s">
        <v>874</v>
      </c>
      <c r="E195" s="5">
        <v>450929.58</v>
      </c>
      <c r="F195" s="5">
        <v>450929.58</v>
      </c>
      <c r="G195" s="5">
        <v>450929.58</v>
      </c>
      <c r="H195" s="5">
        <v>451828.57</v>
      </c>
      <c r="I195" s="5">
        <v>453348.5</v>
      </c>
      <c r="J195" s="5">
        <v>464454.69</v>
      </c>
      <c r="K195" s="5">
        <v>464454.69</v>
      </c>
      <c r="L195" s="5">
        <v>477989.93</v>
      </c>
    </row>
    <row r="196" spans="2:12">
      <c r="B196" s="277"/>
      <c r="C196" s="287" t="s">
        <v>875</v>
      </c>
      <c r="D196" s="287" t="s">
        <v>876</v>
      </c>
      <c r="E196" s="5">
        <v>216691.26</v>
      </c>
      <c r="F196" s="5">
        <v>220999.13</v>
      </c>
      <c r="G196" s="5">
        <v>233987.69</v>
      </c>
      <c r="H196" s="5">
        <v>234812.7</v>
      </c>
      <c r="I196" s="5">
        <v>234812.7</v>
      </c>
      <c r="J196" s="5">
        <v>234812.7</v>
      </c>
      <c r="K196" s="5">
        <v>234812.7</v>
      </c>
      <c r="L196" s="5">
        <v>236272.7</v>
      </c>
    </row>
    <row r="197" spans="2:12">
      <c r="B197" s="277"/>
      <c r="C197" s="287" t="s">
        <v>877</v>
      </c>
      <c r="D197" s="287" t="s">
        <v>878</v>
      </c>
      <c r="E197" s="5">
        <v>84162</v>
      </c>
      <c r="F197" s="5">
        <v>84162</v>
      </c>
      <c r="G197" s="5">
        <v>84162</v>
      </c>
      <c r="H197" s="5">
        <v>84162</v>
      </c>
      <c r="I197" s="5">
        <v>84162</v>
      </c>
      <c r="J197" s="5">
        <v>84162</v>
      </c>
      <c r="K197" s="5">
        <v>84162</v>
      </c>
      <c r="L197" s="5">
        <v>84162</v>
      </c>
    </row>
    <row r="198" spans="2:12">
      <c r="B198" s="277"/>
      <c r="C198" s="287" t="s">
        <v>879</v>
      </c>
      <c r="D198" s="287" t="s">
        <v>880</v>
      </c>
      <c r="E198" s="5">
        <v>0.01</v>
      </c>
      <c r="F198" s="5">
        <v>26062.18</v>
      </c>
      <c r="G198" s="5">
        <v>31062.74</v>
      </c>
      <c r="H198" s="5">
        <v>35889.699999999997</v>
      </c>
      <c r="I198" s="5">
        <v>0.01</v>
      </c>
      <c r="J198" s="5">
        <v>0.01</v>
      </c>
      <c r="K198" s="5">
        <v>0.01</v>
      </c>
      <c r="L198" s="5">
        <v>0.01</v>
      </c>
    </row>
    <row r="199" spans="2:12">
      <c r="B199" s="277"/>
      <c r="C199" s="287" t="s">
        <v>881</v>
      </c>
      <c r="D199" s="287" t="s">
        <v>882</v>
      </c>
      <c r="E199" s="5">
        <v>1103365.78</v>
      </c>
      <c r="F199" s="5">
        <v>1103365.78</v>
      </c>
      <c r="G199" s="5">
        <v>1103365.78</v>
      </c>
      <c r="H199" s="5">
        <v>1103365.78</v>
      </c>
      <c r="I199" s="5">
        <v>1147383.6200000001</v>
      </c>
      <c r="J199" s="5">
        <v>1147383.6200000001</v>
      </c>
      <c r="K199" s="5">
        <v>1147383.6200000001</v>
      </c>
      <c r="L199" s="5">
        <v>1147383.6200000001</v>
      </c>
    </row>
    <row r="200" spans="2:12">
      <c r="B200" s="277"/>
      <c r="C200" s="287"/>
      <c r="D200" s="287"/>
      <c r="E200" s="6">
        <v>-1299566.06</v>
      </c>
      <c r="F200" s="6">
        <v>-1323556.76</v>
      </c>
      <c r="G200" s="6">
        <v>-1347361.56</v>
      </c>
      <c r="H200" s="6">
        <v>-1370040.3399999999</v>
      </c>
      <c r="I200" s="6">
        <v>-1394876.05</v>
      </c>
      <c r="J200" s="6">
        <v>-1420174.5</v>
      </c>
      <c r="K200" s="6">
        <v>-1445364.56</v>
      </c>
      <c r="L200" s="6">
        <v>-1471623.53</v>
      </c>
    </row>
    <row r="201" spans="2:12">
      <c r="B201" s="277"/>
      <c r="C201" s="287" t="s">
        <v>883</v>
      </c>
      <c r="D201" s="287" t="s">
        <v>884</v>
      </c>
      <c r="E201" s="5">
        <v>-287541.90999999997</v>
      </c>
      <c r="F201" s="5">
        <v>-290253.23</v>
      </c>
      <c r="G201" s="5">
        <v>-292830.11</v>
      </c>
      <c r="H201" s="5">
        <v>-295398.75</v>
      </c>
      <c r="I201" s="5">
        <v>-297938.08</v>
      </c>
      <c r="J201" s="5">
        <v>-300477.40000000002</v>
      </c>
      <c r="K201" s="5">
        <v>-303139.84000000003</v>
      </c>
      <c r="L201" s="5">
        <v>-305720.2</v>
      </c>
    </row>
    <row r="202" spans="2:12">
      <c r="B202" s="277"/>
      <c r="C202" s="287" t="s">
        <v>885</v>
      </c>
      <c r="D202" s="287" t="s">
        <v>886</v>
      </c>
      <c r="E202" s="5">
        <v>-324123.95</v>
      </c>
      <c r="F202" s="5">
        <v>-328631.33</v>
      </c>
      <c r="G202" s="5">
        <v>-333077.59000000003</v>
      </c>
      <c r="H202" s="5">
        <v>-337539.63</v>
      </c>
      <c r="I202" s="5">
        <v>-342033.34</v>
      </c>
      <c r="J202" s="5">
        <v>-346989.8</v>
      </c>
      <c r="K202" s="5">
        <v>-351714.88</v>
      </c>
      <c r="L202" s="5">
        <v>-357567.9</v>
      </c>
    </row>
    <row r="203" spans="2:12">
      <c r="B203" s="277"/>
      <c r="C203" s="287" t="s">
        <v>887</v>
      </c>
      <c r="D203" s="287" t="s">
        <v>888</v>
      </c>
      <c r="E203" s="5">
        <v>-90966.24</v>
      </c>
      <c r="F203" s="5">
        <v>-92652.22</v>
      </c>
      <c r="G203" s="5">
        <v>-94347.86</v>
      </c>
      <c r="H203" s="5">
        <v>-96245.38</v>
      </c>
      <c r="I203" s="5">
        <v>-98044.99</v>
      </c>
      <c r="J203" s="5">
        <v>-99844.6</v>
      </c>
      <c r="K203" s="5">
        <v>-101644.21</v>
      </c>
      <c r="L203" s="5">
        <v>-103482.21</v>
      </c>
    </row>
    <row r="204" spans="2:12">
      <c r="B204" s="277"/>
      <c r="C204" s="287" t="s">
        <v>889</v>
      </c>
      <c r="D204" s="287" t="s">
        <v>890</v>
      </c>
      <c r="E204" s="5">
        <v>-14027</v>
      </c>
      <c r="F204" s="5">
        <v>-15429.7</v>
      </c>
      <c r="G204" s="5">
        <v>-16832.400000000001</v>
      </c>
      <c r="H204" s="5">
        <v>-18235.099999999999</v>
      </c>
      <c r="I204" s="5">
        <v>-19637.8</v>
      </c>
      <c r="J204" s="5">
        <v>-21040.5</v>
      </c>
      <c r="K204" s="5">
        <v>-22443.200000000001</v>
      </c>
      <c r="L204" s="5">
        <v>-23845.9</v>
      </c>
    </row>
    <row r="205" spans="2:12">
      <c r="B205" s="277"/>
      <c r="C205" s="287" t="s">
        <v>891</v>
      </c>
      <c r="D205" s="287" t="s">
        <v>892</v>
      </c>
      <c r="E205" s="5">
        <v>-582906.96</v>
      </c>
      <c r="F205" s="5">
        <v>-596590.28</v>
      </c>
      <c r="G205" s="5">
        <v>-610273.6</v>
      </c>
      <c r="H205" s="5">
        <v>-622621.48</v>
      </c>
      <c r="I205" s="5">
        <v>-637221.84</v>
      </c>
      <c r="J205" s="5">
        <v>-651822.19999999995</v>
      </c>
      <c r="K205" s="5">
        <v>-666422.43000000005</v>
      </c>
      <c r="L205" s="5">
        <v>-681007.32</v>
      </c>
    </row>
    <row r="206" spans="2:12">
      <c r="B206" s="275" t="s">
        <v>2281</v>
      </c>
      <c r="C206" s="275"/>
      <c r="D206" s="275"/>
      <c r="E206" s="304">
        <v>33903.950000000012</v>
      </c>
      <c r="F206" s="304">
        <v>39207.739999999991</v>
      </c>
      <c r="G206" s="304">
        <v>38613.890000000014</v>
      </c>
      <c r="H206" s="304">
        <v>104927.41999999998</v>
      </c>
      <c r="I206" s="304">
        <v>109340.43</v>
      </c>
      <c r="J206" s="304">
        <v>108142.26000000001</v>
      </c>
      <c r="K206" s="304">
        <v>106944.09</v>
      </c>
      <c r="L206" s="304">
        <v>117341.16</v>
      </c>
    </row>
    <row r="207" spans="2:12">
      <c r="B207" s="286" t="s">
        <v>2282</v>
      </c>
      <c r="C207" s="286"/>
      <c r="D207" s="286"/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</row>
    <row r="208" spans="2:12">
      <c r="B208" s="286" t="s">
        <v>2283</v>
      </c>
      <c r="C208" s="286"/>
      <c r="D208" s="286"/>
      <c r="E208" s="5">
        <v>33903.950000000012</v>
      </c>
      <c r="F208" s="5">
        <v>39207.739999999991</v>
      </c>
      <c r="G208" s="5">
        <v>38613.890000000014</v>
      </c>
      <c r="H208" s="5">
        <v>104927.41999999998</v>
      </c>
      <c r="I208" s="5">
        <v>109340.43</v>
      </c>
      <c r="J208" s="5">
        <v>108142.26000000001</v>
      </c>
      <c r="K208" s="5">
        <v>106944.09</v>
      </c>
      <c r="L208" s="5">
        <v>117341.16</v>
      </c>
    </row>
    <row r="209" spans="2:12">
      <c r="B209" s="279"/>
      <c r="C209" s="279"/>
      <c r="D209" s="279"/>
      <c r="E209" s="307">
        <v>202804.1</v>
      </c>
      <c r="F209" s="307">
        <v>208701.74</v>
      </c>
      <c r="G209" s="307">
        <v>208701.74</v>
      </c>
      <c r="H209" s="307">
        <v>275609.12</v>
      </c>
      <c r="I209" s="307">
        <v>281220.3</v>
      </c>
      <c r="J209" s="307">
        <v>281220.3</v>
      </c>
      <c r="K209" s="307">
        <v>281220.3</v>
      </c>
      <c r="L209" s="307">
        <v>293215.38</v>
      </c>
    </row>
    <row r="210" spans="2:12">
      <c r="B210" s="287"/>
      <c r="C210" s="287" t="s">
        <v>913</v>
      </c>
      <c r="D210" s="287" t="s">
        <v>914</v>
      </c>
      <c r="E210" s="5">
        <v>103678.63</v>
      </c>
      <c r="F210" s="5">
        <v>103678.63</v>
      </c>
      <c r="G210" s="5">
        <v>103678.63</v>
      </c>
      <c r="H210" s="5">
        <v>170586.01</v>
      </c>
      <c r="I210" s="5">
        <v>176197.19</v>
      </c>
      <c r="J210" s="5">
        <v>176197.19</v>
      </c>
      <c r="K210" s="5">
        <v>176197.19</v>
      </c>
      <c r="L210" s="5">
        <v>176197.19</v>
      </c>
    </row>
    <row r="211" spans="2:12">
      <c r="B211" s="287"/>
      <c r="C211" s="287" t="s">
        <v>915</v>
      </c>
      <c r="D211" s="287" t="s">
        <v>916</v>
      </c>
      <c r="E211" s="5">
        <v>99125.47</v>
      </c>
      <c r="F211" s="5">
        <v>105023.11</v>
      </c>
      <c r="G211" s="5">
        <v>105023.11</v>
      </c>
      <c r="H211" s="5">
        <v>105023.11</v>
      </c>
      <c r="I211" s="5">
        <v>105023.11</v>
      </c>
      <c r="J211" s="5">
        <v>105023.11</v>
      </c>
      <c r="K211" s="5">
        <v>105023.11</v>
      </c>
      <c r="L211" s="5">
        <v>117018.19</v>
      </c>
    </row>
    <row r="212" spans="2:12">
      <c r="B212" s="287"/>
      <c r="C212" s="287"/>
      <c r="D212" s="287"/>
      <c r="E212" s="6">
        <v>-168900.15</v>
      </c>
      <c r="F212" s="6">
        <v>-169494</v>
      </c>
      <c r="G212" s="6">
        <v>-170087.84999999998</v>
      </c>
      <c r="H212" s="6">
        <v>-170681.7</v>
      </c>
      <c r="I212" s="6">
        <v>-171879.87</v>
      </c>
      <c r="J212" s="6">
        <v>-173078.03999999998</v>
      </c>
      <c r="K212" s="6">
        <v>-174276.21</v>
      </c>
      <c r="L212" s="6">
        <v>-175874.22</v>
      </c>
    </row>
    <row r="213" spans="2:12">
      <c r="B213" s="287"/>
      <c r="C213" s="287" t="s">
        <v>917</v>
      </c>
      <c r="D213" s="287" t="s">
        <v>918</v>
      </c>
      <c r="E213" s="5">
        <v>-83307.149999999994</v>
      </c>
      <c r="F213" s="5">
        <v>-83715.47</v>
      </c>
      <c r="G213" s="5">
        <v>-84123.79</v>
      </c>
      <c r="H213" s="5">
        <v>-84532.11</v>
      </c>
      <c r="I213" s="5">
        <v>-85544.75</v>
      </c>
      <c r="J213" s="5">
        <v>-86557.39</v>
      </c>
      <c r="K213" s="5">
        <v>-87570.03</v>
      </c>
      <c r="L213" s="5">
        <v>-88582.67</v>
      </c>
    </row>
    <row r="214" spans="2:12">
      <c r="B214" s="287"/>
      <c r="C214" s="287" t="s">
        <v>919</v>
      </c>
      <c r="D214" s="287" t="s">
        <v>920</v>
      </c>
      <c r="E214" s="5">
        <v>-85593</v>
      </c>
      <c r="F214" s="5">
        <v>-85778.53</v>
      </c>
      <c r="G214" s="5">
        <v>-85964.06</v>
      </c>
      <c r="H214" s="5">
        <v>-86149.59</v>
      </c>
      <c r="I214" s="5">
        <v>-86335.12</v>
      </c>
      <c r="J214" s="5">
        <v>-86520.65</v>
      </c>
      <c r="K214" s="5">
        <v>-86706.18</v>
      </c>
      <c r="L214" s="5">
        <v>-87291.55</v>
      </c>
    </row>
    <row r="215" spans="2:12">
      <c r="B215" s="275" t="s">
        <v>2284</v>
      </c>
      <c r="C215" s="275"/>
      <c r="D215" s="275"/>
      <c r="E215" s="304">
        <v>836721.56</v>
      </c>
      <c r="F215" s="304">
        <v>906254.56</v>
      </c>
      <c r="G215" s="304">
        <v>972546.56000000006</v>
      </c>
      <c r="H215" s="304">
        <v>979954.56</v>
      </c>
      <c r="I215" s="304">
        <v>972779.04</v>
      </c>
      <c r="J215" s="304">
        <v>972378.21000000008</v>
      </c>
      <c r="K215" s="304">
        <v>1148915.9200000002</v>
      </c>
      <c r="L215" s="304">
        <v>1149340.99</v>
      </c>
    </row>
    <row r="216" spans="2:12">
      <c r="B216" s="277" t="s">
        <v>2285</v>
      </c>
      <c r="C216" s="287" t="s">
        <v>921</v>
      </c>
      <c r="D216" s="287" t="s">
        <v>922</v>
      </c>
      <c r="E216" s="5">
        <v>839510.56</v>
      </c>
      <c r="F216" s="5">
        <v>921783.56</v>
      </c>
      <c r="G216" s="5">
        <v>979954.56</v>
      </c>
      <c r="H216" s="5">
        <v>979954.56</v>
      </c>
      <c r="I216" s="5">
        <v>979954.56</v>
      </c>
      <c r="J216" s="5">
        <v>979954.56</v>
      </c>
      <c r="K216" s="5">
        <v>1156801.56</v>
      </c>
      <c r="L216" s="5">
        <v>1156801.56</v>
      </c>
    </row>
    <row r="217" spans="2:12">
      <c r="B217" s="277"/>
      <c r="C217" s="287" t="s">
        <v>990</v>
      </c>
      <c r="D217" s="287" t="s">
        <v>991</v>
      </c>
      <c r="E217" s="5">
        <v>-2789</v>
      </c>
      <c r="F217" s="5">
        <v>-15529</v>
      </c>
      <c r="G217" s="5">
        <v>-7408</v>
      </c>
      <c r="H217" s="5">
        <v>0</v>
      </c>
      <c r="I217" s="5">
        <v>-7175.52</v>
      </c>
      <c r="J217" s="5">
        <v>-7576.35</v>
      </c>
      <c r="K217" s="5">
        <v>-7885.64</v>
      </c>
      <c r="L217" s="5">
        <v>-7460.57</v>
      </c>
    </row>
    <row r="218" spans="2:12">
      <c r="B218" s="275" t="s">
        <v>2286</v>
      </c>
      <c r="C218" s="275"/>
      <c r="D218" s="275"/>
      <c r="E218" s="304">
        <v>0</v>
      </c>
      <c r="F218" s="304">
        <v>0</v>
      </c>
      <c r="G218" s="304">
        <v>0</v>
      </c>
      <c r="H218" s="304">
        <v>852229.7</v>
      </c>
      <c r="I218" s="304">
        <v>852229.7</v>
      </c>
      <c r="J218" s="304">
        <v>852229.7</v>
      </c>
      <c r="K218" s="304">
        <v>852229.7</v>
      </c>
      <c r="L218" s="304">
        <v>852229.7</v>
      </c>
    </row>
    <row r="219" spans="2:12">
      <c r="B219" s="277" t="s">
        <v>2285</v>
      </c>
      <c r="C219" s="287" t="s">
        <v>911</v>
      </c>
      <c r="D219" s="287" t="s">
        <v>912</v>
      </c>
      <c r="E219" s="5">
        <v>0</v>
      </c>
      <c r="F219" s="5">
        <v>0</v>
      </c>
      <c r="G219" s="5">
        <v>0</v>
      </c>
      <c r="H219" s="5">
        <v>852229.7</v>
      </c>
      <c r="I219" s="5">
        <v>852229.7</v>
      </c>
      <c r="J219" s="5">
        <v>852229.7</v>
      </c>
      <c r="K219" s="5">
        <v>852229.7</v>
      </c>
      <c r="L219" s="5">
        <v>852229.7</v>
      </c>
    </row>
    <row r="220" spans="2:12">
      <c r="B220" s="277" t="s">
        <v>2285</v>
      </c>
      <c r="C220" s="287" t="s">
        <v>2287</v>
      </c>
      <c r="D220" s="287" t="s">
        <v>2288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</row>
    <row r="221" spans="2:12">
      <c r="B221" s="275" t="s">
        <v>2289</v>
      </c>
      <c r="C221" s="275"/>
      <c r="D221" s="275"/>
      <c r="E221" s="304">
        <v>0</v>
      </c>
      <c r="F221" s="304">
        <v>0</v>
      </c>
      <c r="G221" s="304">
        <v>0</v>
      </c>
      <c r="H221" s="304">
        <v>0</v>
      </c>
      <c r="I221" s="304">
        <v>0</v>
      </c>
      <c r="J221" s="304">
        <v>0</v>
      </c>
      <c r="K221" s="304">
        <v>0</v>
      </c>
      <c r="L221" s="304">
        <v>0</v>
      </c>
    </row>
    <row r="222" spans="2:12">
      <c r="B222" s="275" t="s">
        <v>2290</v>
      </c>
      <c r="C222" s="275"/>
      <c r="D222" s="275"/>
      <c r="E222" s="304">
        <v>692059.3600000001</v>
      </c>
      <c r="F222" s="304">
        <v>1817881.77</v>
      </c>
      <c r="G222" s="304">
        <v>803643.48</v>
      </c>
      <c r="H222" s="304">
        <v>2451041.4700000002</v>
      </c>
      <c r="I222" s="304">
        <v>5362398.4000000004</v>
      </c>
      <c r="J222" s="304">
        <v>573593.79</v>
      </c>
      <c r="K222" s="304">
        <v>706812.37999999989</v>
      </c>
      <c r="L222" s="304">
        <v>797220.28</v>
      </c>
    </row>
    <row r="223" spans="2:12">
      <c r="B223" s="277"/>
      <c r="C223" s="278" t="s">
        <v>2291</v>
      </c>
      <c r="D223" s="279"/>
      <c r="E223" s="279"/>
      <c r="F223" s="279"/>
      <c r="G223" s="279"/>
      <c r="H223" s="279"/>
      <c r="I223" s="279"/>
      <c r="J223" s="279"/>
      <c r="K223" s="279"/>
      <c r="L223" s="279"/>
    </row>
    <row r="224" spans="2:12">
      <c r="B224" s="277"/>
      <c r="C224" s="287" t="s">
        <v>1417</v>
      </c>
      <c r="D224" s="287" t="s">
        <v>1418</v>
      </c>
      <c r="E224" s="5">
        <v>480.32</v>
      </c>
      <c r="F224" s="5">
        <v>326.47000000000003</v>
      </c>
      <c r="G224" s="5">
        <v>163.9</v>
      </c>
      <c r="H224" s="5">
        <v>-0.13</v>
      </c>
      <c r="I224" s="5">
        <v>-0.13</v>
      </c>
      <c r="J224" s="5">
        <v>-0.13</v>
      </c>
      <c r="K224" s="5">
        <v>-0.13</v>
      </c>
      <c r="L224" s="5">
        <v>-0.13</v>
      </c>
    </row>
    <row r="225" spans="2:12">
      <c r="B225" s="277"/>
      <c r="C225" s="287" t="s">
        <v>1419</v>
      </c>
      <c r="D225" s="287" t="s">
        <v>1420</v>
      </c>
      <c r="E225" s="5">
        <v>1596.41</v>
      </c>
      <c r="F225" s="5">
        <v>1085.28</v>
      </c>
      <c r="G225" s="5">
        <v>545.13</v>
      </c>
      <c r="H225" s="5">
        <v>0.13</v>
      </c>
      <c r="I225" s="5">
        <v>0.13</v>
      </c>
      <c r="J225" s="5">
        <v>0.13</v>
      </c>
      <c r="K225" s="5">
        <v>0.13</v>
      </c>
      <c r="L225" s="5">
        <v>0.13</v>
      </c>
    </row>
    <row r="226" spans="2:12">
      <c r="B226" s="277"/>
      <c r="C226" s="287" t="s">
        <v>1421</v>
      </c>
      <c r="D226" s="287" t="s">
        <v>1422</v>
      </c>
      <c r="E226" s="5">
        <v>16302.13</v>
      </c>
      <c r="F226" s="5">
        <v>14936.53</v>
      </c>
      <c r="G226" s="5">
        <v>17669.09</v>
      </c>
      <c r="H226" s="5">
        <v>15941.78</v>
      </c>
      <c r="I226" s="5">
        <v>15757.45</v>
      </c>
      <c r="J226" s="5">
        <v>15610.94</v>
      </c>
      <c r="K226" s="5">
        <v>14018.68</v>
      </c>
      <c r="L226" s="5">
        <v>9004.75</v>
      </c>
    </row>
    <row r="227" spans="2:12">
      <c r="B227" s="277"/>
      <c r="C227" s="287" t="s">
        <v>893</v>
      </c>
      <c r="D227" s="287" t="s">
        <v>894</v>
      </c>
      <c r="E227" s="5">
        <v>5075.33</v>
      </c>
      <c r="F227" s="5">
        <v>4567.8</v>
      </c>
      <c r="G227" s="5">
        <v>4060.27</v>
      </c>
      <c r="H227" s="5">
        <v>3552.74</v>
      </c>
      <c r="I227" s="5">
        <v>3045.21</v>
      </c>
      <c r="J227" s="5">
        <v>2537.6799999999998</v>
      </c>
      <c r="K227" s="5">
        <v>2030.15</v>
      </c>
      <c r="L227" s="5">
        <v>1522.62</v>
      </c>
    </row>
    <row r="228" spans="2:12">
      <c r="B228" s="277"/>
      <c r="C228" s="287" t="s">
        <v>895</v>
      </c>
      <c r="D228" s="287" t="s">
        <v>896</v>
      </c>
      <c r="E228" s="5">
        <v>10438.14</v>
      </c>
      <c r="F228" s="5">
        <v>10438.14</v>
      </c>
      <c r="G228" s="5">
        <v>10438.14</v>
      </c>
      <c r="H228" s="5">
        <v>10438.14</v>
      </c>
      <c r="I228" s="5">
        <v>10438.14</v>
      </c>
      <c r="J228" s="5">
        <v>1968.42</v>
      </c>
      <c r="K228" s="5">
        <v>1968.42</v>
      </c>
      <c r="L228" s="5">
        <v>1968.42</v>
      </c>
    </row>
    <row r="229" spans="2:12">
      <c r="B229" s="277"/>
      <c r="C229" s="287" t="s">
        <v>897</v>
      </c>
      <c r="D229" s="287" t="s">
        <v>898</v>
      </c>
      <c r="E229" s="5">
        <v>425.85</v>
      </c>
      <c r="F229" s="5">
        <v>365.02</v>
      </c>
      <c r="G229" s="5">
        <v>304.19</v>
      </c>
      <c r="H229" s="5">
        <v>243.36</v>
      </c>
      <c r="I229" s="5">
        <v>182.53</v>
      </c>
      <c r="J229" s="5">
        <v>121.7</v>
      </c>
      <c r="K229" s="5">
        <v>60.87</v>
      </c>
      <c r="L229" s="5">
        <v>0.04</v>
      </c>
    </row>
    <row r="230" spans="2:12">
      <c r="B230" s="277"/>
      <c r="C230" s="287" t="s">
        <v>899</v>
      </c>
      <c r="D230" s="287" t="s">
        <v>900</v>
      </c>
      <c r="E230" s="5">
        <v>356.5</v>
      </c>
      <c r="F230" s="5">
        <v>348.75</v>
      </c>
      <c r="G230" s="5">
        <v>341</v>
      </c>
      <c r="H230" s="5">
        <v>333.25</v>
      </c>
      <c r="I230" s="5">
        <v>325.5</v>
      </c>
      <c r="J230" s="5">
        <v>317.75</v>
      </c>
      <c r="K230" s="5">
        <v>310</v>
      </c>
      <c r="L230" s="5">
        <v>302.25</v>
      </c>
    </row>
    <row r="231" spans="2:12">
      <c r="B231" s="277"/>
      <c r="C231" s="287" t="s">
        <v>901</v>
      </c>
      <c r="D231" s="287" t="s">
        <v>902</v>
      </c>
      <c r="E231" s="5">
        <v>520</v>
      </c>
      <c r="F231" s="5">
        <v>455</v>
      </c>
      <c r="G231" s="5">
        <v>390</v>
      </c>
      <c r="H231" s="5">
        <v>325</v>
      </c>
      <c r="I231" s="5">
        <v>260</v>
      </c>
      <c r="J231" s="5">
        <v>195</v>
      </c>
      <c r="K231" s="5">
        <v>472</v>
      </c>
      <c r="L231" s="5">
        <v>797</v>
      </c>
    </row>
    <row r="232" spans="2:12">
      <c r="B232" s="277"/>
      <c r="C232" s="287" t="s">
        <v>903</v>
      </c>
      <c r="D232" s="287" t="s">
        <v>904</v>
      </c>
      <c r="E232" s="5">
        <v>898.33</v>
      </c>
      <c r="F232" s="5">
        <v>816.66</v>
      </c>
      <c r="G232" s="5">
        <v>734.99</v>
      </c>
      <c r="H232" s="5">
        <v>653.32000000000005</v>
      </c>
      <c r="I232" s="5">
        <v>571.65</v>
      </c>
      <c r="J232" s="5">
        <v>489.98</v>
      </c>
      <c r="K232" s="5">
        <v>408.31</v>
      </c>
      <c r="L232" s="5">
        <v>326.64</v>
      </c>
    </row>
    <row r="233" spans="2:12">
      <c r="B233" s="277"/>
      <c r="C233" s="287" t="s">
        <v>905</v>
      </c>
      <c r="D233" s="287" t="s">
        <v>906</v>
      </c>
      <c r="E233" s="5">
        <v>8000</v>
      </c>
      <c r="F233" s="5">
        <v>8000</v>
      </c>
      <c r="G233" s="5">
        <v>8000</v>
      </c>
      <c r="H233" s="5">
        <v>8000</v>
      </c>
      <c r="I233" s="5">
        <v>8000</v>
      </c>
      <c r="J233" s="5">
        <v>8000</v>
      </c>
      <c r="K233" s="5">
        <v>8000</v>
      </c>
      <c r="L233" s="5">
        <v>8000</v>
      </c>
    </row>
    <row r="234" spans="2:12">
      <c r="B234" s="277"/>
      <c r="C234" s="287" t="s">
        <v>2292</v>
      </c>
      <c r="D234" s="287" t="s">
        <v>906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</row>
    <row r="235" spans="2:12">
      <c r="B235" s="277"/>
      <c r="C235" s="287" t="s">
        <v>2293</v>
      </c>
      <c r="D235" s="287" t="s">
        <v>2294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</row>
    <row r="236" spans="2:12">
      <c r="B236" s="277"/>
      <c r="C236" s="289" t="s">
        <v>907</v>
      </c>
      <c r="D236" s="287" t="s">
        <v>908</v>
      </c>
      <c r="E236" s="5">
        <v>68865.960000000006</v>
      </c>
      <c r="F236" s="5">
        <v>43006.76</v>
      </c>
      <c r="G236" s="5">
        <v>28814.560000000001</v>
      </c>
      <c r="H236" s="5">
        <v>1186.23</v>
      </c>
      <c r="I236" s="5">
        <v>898.98</v>
      </c>
      <c r="J236" s="5">
        <v>13320.39</v>
      </c>
      <c r="K236" s="5">
        <v>178780.97</v>
      </c>
      <c r="L236" s="5">
        <v>202044.53</v>
      </c>
    </row>
    <row r="237" spans="2:12">
      <c r="B237" s="277"/>
      <c r="C237" s="287" t="s">
        <v>1423</v>
      </c>
      <c r="D237" s="287" t="s">
        <v>908</v>
      </c>
      <c r="E237" s="5">
        <v>14710.81</v>
      </c>
      <c r="F237" s="5">
        <v>11250.47</v>
      </c>
      <c r="G237" s="5">
        <v>7533.82</v>
      </c>
      <c r="H237" s="5">
        <v>3759.21</v>
      </c>
      <c r="I237" s="5">
        <v>3715.74</v>
      </c>
      <c r="J237" s="5">
        <v>34049.54</v>
      </c>
      <c r="K237" s="5">
        <v>31430.89</v>
      </c>
      <c r="L237" s="5">
        <v>24892.18</v>
      </c>
    </row>
    <row r="238" spans="2:12">
      <c r="B238" s="277"/>
      <c r="C238" s="287" t="s">
        <v>2295</v>
      </c>
      <c r="D238" s="287" t="s">
        <v>2296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</row>
    <row r="239" spans="2:12">
      <c r="B239" s="277"/>
      <c r="C239" s="287" t="s">
        <v>2297</v>
      </c>
      <c r="D239" s="287" t="s">
        <v>2298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</row>
    <row r="240" spans="2:12">
      <c r="B240" s="277"/>
      <c r="C240" s="287" t="s">
        <v>909</v>
      </c>
      <c r="D240" s="287" t="s">
        <v>910</v>
      </c>
      <c r="E240" s="5">
        <v>273</v>
      </c>
      <c r="F240" s="5">
        <v>273</v>
      </c>
      <c r="G240" s="5">
        <v>273</v>
      </c>
      <c r="H240" s="5">
        <v>273</v>
      </c>
      <c r="I240" s="5">
        <v>273</v>
      </c>
      <c r="J240" s="5">
        <v>273</v>
      </c>
      <c r="K240" s="5">
        <v>273</v>
      </c>
      <c r="L240" s="5">
        <v>273</v>
      </c>
    </row>
    <row r="241" spans="2:12">
      <c r="B241" s="277"/>
      <c r="C241" s="287" t="s">
        <v>929</v>
      </c>
      <c r="D241" s="287" t="s">
        <v>930</v>
      </c>
      <c r="E241" s="5">
        <v>85204.88</v>
      </c>
      <c r="F241" s="5">
        <v>108736.89</v>
      </c>
      <c r="G241" s="5">
        <v>145732.63</v>
      </c>
      <c r="H241" s="5">
        <v>68798.98</v>
      </c>
      <c r="I241" s="5">
        <v>76070.77</v>
      </c>
      <c r="J241" s="5">
        <v>161155.12</v>
      </c>
      <c r="K241" s="5">
        <v>156740.32</v>
      </c>
      <c r="L241" s="5">
        <v>169528.15</v>
      </c>
    </row>
    <row r="242" spans="2:12">
      <c r="B242" s="277"/>
      <c r="C242" s="287" t="s">
        <v>1426</v>
      </c>
      <c r="D242" s="287" t="s">
        <v>930</v>
      </c>
      <c r="E242" s="5">
        <v>8839.3799999999992</v>
      </c>
      <c r="F242" s="5">
        <v>12135.84</v>
      </c>
      <c r="G242" s="5">
        <v>16008.42</v>
      </c>
      <c r="H242" s="5">
        <v>5629.1</v>
      </c>
      <c r="I242" s="5">
        <v>7264.02</v>
      </c>
      <c r="J242" s="5">
        <v>5349.31</v>
      </c>
      <c r="K242" s="5">
        <v>903.82</v>
      </c>
      <c r="L242" s="5">
        <v>4695.99</v>
      </c>
    </row>
    <row r="243" spans="2:12">
      <c r="B243" s="277"/>
      <c r="C243" s="278" t="s">
        <v>2299</v>
      </c>
      <c r="D243" s="287"/>
      <c r="E243" s="5"/>
      <c r="F243" s="5"/>
      <c r="G243" s="5"/>
      <c r="H243" s="5"/>
      <c r="I243" s="5"/>
      <c r="J243" s="5"/>
      <c r="K243" s="5"/>
      <c r="L243" s="5"/>
    </row>
    <row r="244" spans="2:12">
      <c r="B244" s="277" t="s">
        <v>2285</v>
      </c>
      <c r="C244" s="287" t="s">
        <v>923</v>
      </c>
      <c r="D244" s="287" t="s">
        <v>924</v>
      </c>
      <c r="E244" s="5">
        <v>272172</v>
      </c>
      <c r="F244" s="5">
        <v>189899</v>
      </c>
      <c r="G244" s="5">
        <v>131728</v>
      </c>
      <c r="H244" s="5">
        <v>131728</v>
      </c>
      <c r="I244" s="5">
        <v>131728</v>
      </c>
      <c r="J244" s="5">
        <v>131728</v>
      </c>
      <c r="K244" s="5">
        <v>131728</v>
      </c>
      <c r="L244" s="5">
        <v>215545</v>
      </c>
    </row>
    <row r="245" spans="2:12">
      <c r="B245" s="277"/>
      <c r="C245" s="277" t="s">
        <v>2300</v>
      </c>
      <c r="D245" s="287"/>
      <c r="E245" s="5"/>
      <c r="F245" s="5"/>
      <c r="G245" s="5"/>
      <c r="H245" s="5"/>
      <c r="I245" s="5"/>
      <c r="J245" s="5"/>
      <c r="K245" s="5"/>
      <c r="L245" s="5"/>
    </row>
    <row r="246" spans="2:12">
      <c r="B246" s="277"/>
      <c r="C246" s="287" t="s">
        <v>925</v>
      </c>
      <c r="D246" s="287" t="s">
        <v>926</v>
      </c>
      <c r="E246" s="5">
        <v>183627.41</v>
      </c>
      <c r="F246" s="5">
        <v>1409407.72</v>
      </c>
      <c r="G246" s="5">
        <v>429065.73</v>
      </c>
      <c r="H246" s="5">
        <v>2136942.87</v>
      </c>
      <c r="I246" s="5">
        <v>5038350.38</v>
      </c>
      <c r="J246" s="5">
        <v>132183.37</v>
      </c>
      <c r="K246" s="5">
        <v>115472.68</v>
      </c>
      <c r="L246" s="5">
        <v>90791.79</v>
      </c>
    </row>
    <row r="247" spans="2:12">
      <c r="B247" s="277"/>
      <c r="C247" s="287" t="s">
        <v>927</v>
      </c>
      <c r="D247" s="287" t="s">
        <v>2267</v>
      </c>
      <c r="E247" s="5">
        <v>13505.37</v>
      </c>
      <c r="F247" s="5">
        <v>0</v>
      </c>
      <c r="G247" s="5">
        <v>0</v>
      </c>
      <c r="H247" s="5">
        <v>-3692.7</v>
      </c>
      <c r="I247" s="5">
        <v>-480.8</v>
      </c>
      <c r="J247" s="5">
        <v>824.14</v>
      </c>
      <c r="K247" s="5">
        <v>-1512.29</v>
      </c>
      <c r="L247" s="5">
        <v>1793.51</v>
      </c>
    </row>
    <row r="248" spans="2:12">
      <c r="B248" s="277"/>
      <c r="C248" s="287" t="s">
        <v>1425</v>
      </c>
      <c r="D248" s="287" t="s">
        <v>2267</v>
      </c>
      <c r="E248" s="5">
        <v>17.75</v>
      </c>
      <c r="F248" s="5">
        <v>0</v>
      </c>
      <c r="G248" s="5">
        <v>0</v>
      </c>
      <c r="H248" s="5">
        <v>-10.76</v>
      </c>
      <c r="I248" s="5">
        <v>-168.13</v>
      </c>
      <c r="J248" s="5">
        <v>-81.290000000000006</v>
      </c>
      <c r="K248" s="5">
        <v>-121.87</v>
      </c>
      <c r="L248" s="5">
        <v>64.59</v>
      </c>
    </row>
    <row r="249" spans="2:12">
      <c r="B249" s="277"/>
      <c r="C249" s="287" t="s">
        <v>1424</v>
      </c>
      <c r="D249" s="287" t="s">
        <v>926</v>
      </c>
      <c r="E249" s="5">
        <v>749.79</v>
      </c>
      <c r="F249" s="5">
        <v>1832.44</v>
      </c>
      <c r="G249" s="5">
        <v>1840.61</v>
      </c>
      <c r="H249" s="5">
        <v>66939.95</v>
      </c>
      <c r="I249" s="5">
        <v>66165.960000000006</v>
      </c>
      <c r="J249" s="5">
        <v>65550.740000000005</v>
      </c>
      <c r="K249" s="5">
        <v>65848.429999999993</v>
      </c>
      <c r="L249" s="5">
        <v>65669.820000000007</v>
      </c>
    </row>
    <row r="250" spans="2:12">
      <c r="B250" s="290" t="s">
        <v>2301</v>
      </c>
      <c r="C250" s="290"/>
      <c r="D250" s="290"/>
      <c r="E250" s="308">
        <v>190857160.36000007</v>
      </c>
      <c r="F250" s="308">
        <v>183217210.38000003</v>
      </c>
      <c r="G250" s="308">
        <v>173192198.52999997</v>
      </c>
      <c r="H250" s="308">
        <v>188730779.75999999</v>
      </c>
      <c r="I250" s="308">
        <v>192870798.36999995</v>
      </c>
      <c r="J250" s="308">
        <v>205241500.06999999</v>
      </c>
      <c r="K250" s="308">
        <v>186430161.18000001</v>
      </c>
      <c r="L250" s="308">
        <v>191636237.29999998</v>
      </c>
    </row>
    <row r="251" spans="2:12">
      <c r="B251" s="291"/>
      <c r="C251" s="291"/>
      <c r="D251" s="291"/>
      <c r="E251" s="309"/>
      <c r="F251" s="309"/>
      <c r="G251" s="309"/>
      <c r="H251" s="309"/>
      <c r="I251" s="309"/>
      <c r="J251" s="309"/>
      <c r="K251" s="309"/>
      <c r="L251" s="309"/>
    </row>
    <row r="252" spans="2:12">
      <c r="B252" s="274" t="s">
        <v>2302</v>
      </c>
      <c r="C252" s="274"/>
      <c r="D252" s="274"/>
      <c r="E252" s="303"/>
      <c r="F252" s="303"/>
      <c r="G252" s="303"/>
      <c r="H252" s="303"/>
      <c r="I252" s="303"/>
      <c r="J252" s="303"/>
      <c r="K252" s="303"/>
      <c r="L252" s="303"/>
    </row>
    <row r="253" spans="2:12">
      <c r="B253" s="275" t="s">
        <v>2303</v>
      </c>
      <c r="C253" s="275"/>
      <c r="D253" s="275"/>
      <c r="E253" s="304">
        <v>0</v>
      </c>
      <c r="F253" s="304">
        <v>0</v>
      </c>
      <c r="G253" s="304">
        <v>0</v>
      </c>
      <c r="H253" s="304">
        <v>0</v>
      </c>
      <c r="I253" s="304">
        <v>0</v>
      </c>
      <c r="J253" s="304">
        <v>0</v>
      </c>
      <c r="K253" s="304">
        <v>0</v>
      </c>
      <c r="L253" s="304">
        <v>0</v>
      </c>
    </row>
    <row r="254" spans="2:12">
      <c r="B254" s="292" t="s">
        <v>2304</v>
      </c>
      <c r="C254" s="292"/>
      <c r="D254" s="292"/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</row>
    <row r="255" spans="2:12">
      <c r="B255" s="292" t="s">
        <v>2305</v>
      </c>
      <c r="C255" s="292"/>
      <c r="D255" s="292"/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</row>
    <row r="256" spans="2:12">
      <c r="B256" s="292" t="s">
        <v>2306</v>
      </c>
      <c r="C256" s="292"/>
      <c r="D256" s="292"/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</row>
    <row r="257" spans="2:12">
      <c r="B257" s="292" t="s">
        <v>2307</v>
      </c>
      <c r="C257" s="292"/>
      <c r="D257" s="292"/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</row>
    <row r="258" spans="2:12">
      <c r="B258" s="287"/>
      <c r="C258" s="287" t="s">
        <v>2308</v>
      </c>
      <c r="D258" s="287" t="s">
        <v>977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</row>
    <row r="259" spans="2:12">
      <c r="B259" s="285"/>
      <c r="C259" s="285" t="s">
        <v>2309</v>
      </c>
      <c r="D259" s="285" t="s">
        <v>2310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</row>
    <row r="260" spans="2:12">
      <c r="B260" s="275" t="s">
        <v>2193</v>
      </c>
      <c r="C260" s="275"/>
      <c r="D260" s="275"/>
      <c r="E260" s="304">
        <v>0</v>
      </c>
      <c r="F260" s="304">
        <v>0</v>
      </c>
      <c r="G260" s="304">
        <v>0</v>
      </c>
      <c r="H260" s="304">
        <v>0</v>
      </c>
      <c r="I260" s="304">
        <v>0</v>
      </c>
      <c r="J260" s="304">
        <v>0</v>
      </c>
      <c r="K260" s="304">
        <v>0</v>
      </c>
      <c r="L260" s="304">
        <v>0</v>
      </c>
    </row>
    <row r="261" spans="2:12">
      <c r="B261" s="275" t="s">
        <v>2311</v>
      </c>
      <c r="C261" s="275"/>
      <c r="D261" s="275"/>
      <c r="E261" s="304"/>
      <c r="F261" s="304"/>
      <c r="G261" s="304"/>
      <c r="H261" s="304"/>
      <c r="I261" s="304"/>
      <c r="J261" s="304"/>
      <c r="K261" s="304"/>
      <c r="L261" s="304"/>
    </row>
    <row r="262" spans="2:12">
      <c r="B262" s="287" t="s">
        <v>2312</v>
      </c>
      <c r="C262" s="287"/>
      <c r="D262" s="287"/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</row>
    <row r="263" spans="2:12">
      <c r="B263" s="285" t="s">
        <v>2313</v>
      </c>
      <c r="C263" s="285"/>
      <c r="D263" s="285"/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</row>
    <row r="264" spans="2:12">
      <c r="B264" s="285" t="s">
        <v>2314</v>
      </c>
      <c r="C264" s="285"/>
      <c r="D264" s="285"/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</row>
    <row r="265" spans="2:12">
      <c r="B265" s="275" t="s">
        <v>2315</v>
      </c>
      <c r="C265" s="275"/>
      <c r="D265" s="275"/>
      <c r="E265" s="304">
        <v>129555381.95999999</v>
      </c>
      <c r="F265" s="304">
        <v>119714248.67999999</v>
      </c>
      <c r="G265" s="304">
        <v>111665209.3</v>
      </c>
      <c r="H265" s="304">
        <v>116232811.45999999</v>
      </c>
      <c r="I265" s="304">
        <v>123274366.11</v>
      </c>
      <c r="J265" s="304">
        <v>126865029.60000001</v>
      </c>
      <c r="K265" s="304">
        <v>106880735.41000001</v>
      </c>
      <c r="L265" s="304">
        <v>114929487.26000001</v>
      </c>
    </row>
    <row r="266" spans="2:12">
      <c r="B266" s="292" t="s">
        <v>2316</v>
      </c>
      <c r="C266" s="292"/>
      <c r="D266" s="292"/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</row>
    <row r="267" spans="2:12">
      <c r="B267" s="292" t="s">
        <v>2317</v>
      </c>
      <c r="C267" s="292"/>
      <c r="D267" s="292"/>
      <c r="E267" s="27">
        <v>128535304.11</v>
      </c>
      <c r="F267" s="27">
        <v>118667162.06999999</v>
      </c>
      <c r="G267" s="27">
        <v>110606688.11</v>
      </c>
      <c r="H267" s="27">
        <v>115169458.73999999</v>
      </c>
      <c r="I267" s="27">
        <v>123274366.11</v>
      </c>
      <c r="J267" s="27">
        <v>126865029.60000001</v>
      </c>
      <c r="K267" s="27">
        <v>106880735.41000001</v>
      </c>
      <c r="L267" s="27">
        <v>114929487.26000001</v>
      </c>
    </row>
    <row r="268" spans="2:12">
      <c r="B268" s="285"/>
      <c r="C268" s="285" t="s">
        <v>1006</v>
      </c>
      <c r="D268" s="285" t="s">
        <v>1007</v>
      </c>
      <c r="E268" s="5">
        <v>2747441.52</v>
      </c>
      <c r="F268" s="5">
        <v>2698511.3</v>
      </c>
      <c r="G268" s="5">
        <v>2632424.0299999998</v>
      </c>
      <c r="H268" s="5">
        <v>2601920.61</v>
      </c>
      <c r="I268" s="5">
        <v>2568497.8199999998</v>
      </c>
      <c r="J268" s="5">
        <v>2539887.2799999998</v>
      </c>
      <c r="K268" s="5">
        <v>2501488.36</v>
      </c>
      <c r="L268" s="5">
        <v>2454709.3199999998</v>
      </c>
    </row>
    <row r="269" spans="2:12">
      <c r="B269" s="285"/>
      <c r="C269" s="285" t="s">
        <v>1008</v>
      </c>
      <c r="D269" s="285" t="s">
        <v>1009</v>
      </c>
      <c r="E269" s="5">
        <v>3755189.31</v>
      </c>
      <c r="F269" s="5">
        <v>3713249.98</v>
      </c>
      <c r="G269" s="5">
        <v>3668843.18</v>
      </c>
      <c r="H269" s="5">
        <v>3624895.99</v>
      </c>
      <c r="I269" s="5">
        <v>3569548.46</v>
      </c>
      <c r="J269" s="5">
        <v>3468123.11</v>
      </c>
      <c r="K269" s="5">
        <v>3426518.17</v>
      </c>
      <c r="L269" s="5">
        <v>3387511.65</v>
      </c>
    </row>
    <row r="270" spans="2:12">
      <c r="B270" s="285"/>
      <c r="C270" s="285" t="s">
        <v>1010</v>
      </c>
      <c r="D270" s="285" t="s">
        <v>1011</v>
      </c>
      <c r="E270" s="5">
        <v>121961604.13</v>
      </c>
      <c r="F270" s="5">
        <v>112179084.44</v>
      </c>
      <c r="G270" s="5">
        <v>104222847.2</v>
      </c>
      <c r="H270" s="5">
        <v>108853361.65000001</v>
      </c>
      <c r="I270" s="5">
        <v>117036838.83</v>
      </c>
      <c r="J270" s="5">
        <v>120783776.65000001</v>
      </c>
      <c r="K270" s="5">
        <v>100844635.04000001</v>
      </c>
      <c r="L270" s="5">
        <v>109010942.5</v>
      </c>
    </row>
    <row r="271" spans="2:12">
      <c r="B271" s="285"/>
      <c r="C271" s="285" t="s">
        <v>1012</v>
      </c>
      <c r="D271" s="285" t="s">
        <v>1013</v>
      </c>
      <c r="E271" s="5">
        <v>71069.149999999994</v>
      </c>
      <c r="F271" s="5">
        <v>76316.350000000006</v>
      </c>
      <c r="G271" s="5">
        <v>82573.7</v>
      </c>
      <c r="H271" s="5">
        <v>89280.49</v>
      </c>
      <c r="I271" s="5">
        <v>99481</v>
      </c>
      <c r="J271" s="5">
        <v>73242.559999999998</v>
      </c>
      <c r="K271" s="5">
        <v>108093.84</v>
      </c>
      <c r="L271" s="5">
        <v>76323.789999999994</v>
      </c>
    </row>
    <row r="272" spans="2:12">
      <c r="B272" s="285"/>
      <c r="C272" s="285" t="s">
        <v>2318</v>
      </c>
      <c r="D272" s="285" t="s">
        <v>2319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</row>
    <row r="273" spans="2:12">
      <c r="B273" s="285"/>
      <c r="C273" s="285" t="s">
        <v>2320</v>
      </c>
      <c r="D273" s="285" t="s">
        <v>145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</row>
    <row r="274" spans="2:12">
      <c r="B274" s="292" t="s">
        <v>2321</v>
      </c>
      <c r="C274" s="292"/>
      <c r="D274" s="292"/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</row>
    <row r="275" spans="2:12">
      <c r="B275" s="285"/>
      <c r="C275" s="285" t="s">
        <v>2322</v>
      </c>
      <c r="D275" s="285" t="s">
        <v>2323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</row>
    <row r="276" spans="2:12">
      <c r="B276" s="285"/>
      <c r="C276" s="285" t="s">
        <v>2324</v>
      </c>
      <c r="D276" s="285" t="s">
        <v>2325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</row>
    <row r="277" spans="2:12">
      <c r="B277" s="292" t="s">
        <v>2326</v>
      </c>
      <c r="C277" s="292"/>
      <c r="D277" s="292"/>
      <c r="E277" s="27">
        <v>1020077.85</v>
      </c>
      <c r="F277" s="27">
        <v>1047086.61</v>
      </c>
      <c r="G277" s="27">
        <v>1058521.19</v>
      </c>
      <c r="H277" s="27">
        <v>1063352.72</v>
      </c>
      <c r="I277" s="27">
        <v>0</v>
      </c>
      <c r="J277" s="27">
        <v>0</v>
      </c>
      <c r="K277" s="27">
        <v>0</v>
      </c>
      <c r="L277" s="27">
        <v>0</v>
      </c>
    </row>
    <row r="278" spans="2:12">
      <c r="B278" s="285"/>
      <c r="C278" s="285" t="s">
        <v>2327</v>
      </c>
      <c r="D278" s="285" t="s">
        <v>2328</v>
      </c>
      <c r="E278" s="5">
        <v>990000</v>
      </c>
      <c r="F278" s="5">
        <v>1009500</v>
      </c>
      <c r="G278" s="5">
        <v>1014000</v>
      </c>
      <c r="H278" s="5">
        <v>1011900</v>
      </c>
      <c r="I278" s="5">
        <v>0</v>
      </c>
      <c r="J278" s="5">
        <v>0</v>
      </c>
      <c r="K278" s="5">
        <v>0</v>
      </c>
      <c r="L278" s="5">
        <v>0</v>
      </c>
    </row>
    <row r="279" spans="2:12">
      <c r="B279" s="285"/>
      <c r="C279" s="285" t="s">
        <v>2329</v>
      </c>
      <c r="D279" s="285" t="s">
        <v>2330</v>
      </c>
      <c r="E279" s="5">
        <v>30077.85</v>
      </c>
      <c r="F279" s="5">
        <v>37586.61</v>
      </c>
      <c r="G279" s="5">
        <v>44521.19</v>
      </c>
      <c r="H279" s="5">
        <v>51452.72</v>
      </c>
      <c r="I279" s="5">
        <v>0</v>
      </c>
      <c r="J279" s="5">
        <v>0</v>
      </c>
      <c r="K279" s="5">
        <v>0</v>
      </c>
      <c r="L279" s="5">
        <v>0</v>
      </c>
    </row>
    <row r="280" spans="2:12">
      <c r="B280" s="285"/>
      <c r="C280" s="285" t="s">
        <v>2331</v>
      </c>
      <c r="D280" s="285" t="s">
        <v>2332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</row>
    <row r="281" spans="2:12">
      <c r="B281" s="292" t="s">
        <v>2333</v>
      </c>
      <c r="C281" s="292"/>
      <c r="D281" s="292"/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</row>
    <row r="282" spans="2:12">
      <c r="B282" s="275" t="s">
        <v>2334</v>
      </c>
      <c r="C282" s="275"/>
      <c r="D282" s="275"/>
      <c r="E282" s="304">
        <v>0</v>
      </c>
      <c r="F282" s="304">
        <v>0</v>
      </c>
      <c r="G282" s="304">
        <v>0</v>
      </c>
      <c r="H282" s="304">
        <v>0</v>
      </c>
      <c r="I282" s="304">
        <v>0</v>
      </c>
      <c r="J282" s="304">
        <v>0</v>
      </c>
      <c r="K282" s="304">
        <v>0</v>
      </c>
      <c r="L282" s="304">
        <v>0</v>
      </c>
    </row>
    <row r="283" spans="2:12">
      <c r="B283" s="275" t="s">
        <v>2241</v>
      </c>
      <c r="C283" s="275"/>
      <c r="D283" s="275"/>
      <c r="E283" s="304">
        <v>0</v>
      </c>
      <c r="F283" s="304">
        <v>0</v>
      </c>
      <c r="G283" s="304">
        <v>0</v>
      </c>
      <c r="H283" s="304">
        <v>0</v>
      </c>
      <c r="I283" s="304">
        <v>0</v>
      </c>
      <c r="J283" s="304">
        <v>0</v>
      </c>
      <c r="K283" s="304">
        <v>0</v>
      </c>
      <c r="L283" s="304">
        <v>0</v>
      </c>
    </row>
    <row r="284" spans="2:12">
      <c r="B284" s="275" t="s">
        <v>2335</v>
      </c>
      <c r="C284" s="275"/>
      <c r="D284" s="275"/>
      <c r="E284" s="304">
        <v>32365706.300000001</v>
      </c>
      <c r="F284" s="304">
        <v>32910142.420000002</v>
      </c>
      <c r="G284" s="304">
        <v>27247076.580000002</v>
      </c>
      <c r="H284" s="304">
        <v>36823281.969999999</v>
      </c>
      <c r="I284" s="304">
        <v>33954460.020000003</v>
      </c>
      <c r="J284" s="304">
        <v>43629940.350000001</v>
      </c>
      <c r="K284" s="304">
        <v>40413756.109999999</v>
      </c>
      <c r="L284" s="304">
        <v>34244367.93</v>
      </c>
    </row>
    <row r="285" spans="2:12">
      <c r="B285" s="279"/>
      <c r="C285" s="278" t="s">
        <v>2336</v>
      </c>
      <c r="D285" s="279"/>
      <c r="E285" s="306">
        <v>29382677.540000003</v>
      </c>
      <c r="F285" s="306">
        <v>29623030.719999999</v>
      </c>
      <c r="G285" s="306">
        <v>24189104.149999999</v>
      </c>
      <c r="H285" s="306">
        <v>33902625.93</v>
      </c>
      <c r="I285" s="306">
        <v>31057004.940000001</v>
      </c>
      <c r="J285" s="306">
        <v>40449959.339999996</v>
      </c>
      <c r="K285" s="306">
        <v>36181772</v>
      </c>
      <c r="L285" s="306">
        <v>30436521.919999998</v>
      </c>
    </row>
    <row r="286" spans="2:12">
      <c r="B286" s="284"/>
      <c r="C286" s="285" t="s">
        <v>931</v>
      </c>
      <c r="D286" s="285" t="s">
        <v>932</v>
      </c>
      <c r="E286" s="310">
        <v>13125.01</v>
      </c>
      <c r="F286" s="310">
        <v>13125.01</v>
      </c>
      <c r="G286" s="310">
        <v>13125.01</v>
      </c>
      <c r="H286" s="310">
        <v>13125.01</v>
      </c>
      <c r="I286" s="310">
        <v>13125.01</v>
      </c>
      <c r="J286" s="310">
        <v>13125.01</v>
      </c>
      <c r="K286" s="310">
        <v>13125.01</v>
      </c>
      <c r="L286" s="310">
        <v>13125.01</v>
      </c>
    </row>
    <row r="287" spans="2:12">
      <c r="B287" s="284"/>
      <c r="C287" s="285" t="s">
        <v>1427</v>
      </c>
      <c r="D287" s="285" t="s">
        <v>932</v>
      </c>
      <c r="E287" s="310">
        <v>30568.89</v>
      </c>
      <c r="F287" s="310">
        <v>31171</v>
      </c>
      <c r="G287" s="310">
        <v>31309.95</v>
      </c>
      <c r="H287" s="310">
        <v>31245.11</v>
      </c>
      <c r="I287" s="310">
        <v>30883.84</v>
      </c>
      <c r="J287" s="310">
        <v>30596.68</v>
      </c>
      <c r="K287" s="310">
        <v>30735.63</v>
      </c>
      <c r="L287" s="310">
        <v>30652.26</v>
      </c>
    </row>
    <row r="288" spans="2:12">
      <c r="B288" s="284"/>
      <c r="C288" s="285" t="s">
        <v>933</v>
      </c>
      <c r="D288" s="285" t="s">
        <v>934</v>
      </c>
      <c r="E288" s="310">
        <v>-44689.42</v>
      </c>
      <c r="F288" s="310">
        <v>2502.5700000000002</v>
      </c>
      <c r="G288" s="310">
        <v>2502.5700000000002</v>
      </c>
      <c r="H288" s="310">
        <v>2502.5700000000002</v>
      </c>
      <c r="I288" s="310">
        <v>2502.5700000000002</v>
      </c>
      <c r="J288" s="310">
        <v>2502.5700000000002</v>
      </c>
      <c r="K288" s="310">
        <v>2502.5700000000002</v>
      </c>
      <c r="L288" s="310">
        <v>2502.5700000000002</v>
      </c>
    </row>
    <row r="289" spans="2:12">
      <c r="B289" s="284"/>
      <c r="C289" s="285" t="s">
        <v>2337</v>
      </c>
      <c r="D289" s="285" t="s">
        <v>2338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</row>
    <row r="290" spans="2:12">
      <c r="B290" s="284"/>
      <c r="C290" s="285" t="s">
        <v>2339</v>
      </c>
      <c r="D290" s="285" t="s">
        <v>1429</v>
      </c>
      <c r="E290" s="5">
        <v>-7339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</row>
    <row r="291" spans="2:12">
      <c r="B291" s="284"/>
      <c r="C291" s="285" t="s">
        <v>1428</v>
      </c>
      <c r="D291" s="285" t="s">
        <v>1429</v>
      </c>
      <c r="E291" s="5">
        <v>291.95</v>
      </c>
      <c r="F291" s="5">
        <v>297.7</v>
      </c>
      <c r="G291" s="5">
        <v>299.02999999999997</v>
      </c>
      <c r="H291" s="5">
        <v>298.41000000000003</v>
      </c>
      <c r="I291" s="5">
        <v>294.95999999999998</v>
      </c>
      <c r="J291" s="5">
        <v>292.22000000000003</v>
      </c>
      <c r="K291" s="5">
        <v>293.54000000000002</v>
      </c>
      <c r="L291" s="5">
        <v>292.75</v>
      </c>
    </row>
    <row r="292" spans="2:12">
      <c r="B292" s="284"/>
      <c r="C292" s="285" t="s">
        <v>2340</v>
      </c>
      <c r="D292" s="285" t="s">
        <v>2341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</row>
    <row r="293" spans="2:12">
      <c r="B293" s="284"/>
      <c r="C293" s="285" t="s">
        <v>935</v>
      </c>
      <c r="D293" s="285" t="s">
        <v>936</v>
      </c>
      <c r="E293" s="310">
        <v>7956.1</v>
      </c>
      <c r="F293" s="310">
        <v>7956.1</v>
      </c>
      <c r="G293" s="310">
        <v>7956.1</v>
      </c>
      <c r="H293" s="310">
        <v>7956.1</v>
      </c>
      <c r="I293" s="310">
        <v>7956.1</v>
      </c>
      <c r="J293" s="310">
        <v>7956.1</v>
      </c>
      <c r="K293" s="310">
        <v>7956.1</v>
      </c>
      <c r="L293" s="310">
        <v>7956.1</v>
      </c>
    </row>
    <row r="294" spans="2:12">
      <c r="B294" s="284"/>
      <c r="C294" s="285" t="s">
        <v>2342</v>
      </c>
      <c r="D294" s="285" t="s">
        <v>2343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</row>
    <row r="295" spans="2:12">
      <c r="B295" s="284"/>
      <c r="C295" s="285" t="s">
        <v>2344</v>
      </c>
      <c r="D295" s="285" t="s">
        <v>2345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</row>
    <row r="296" spans="2:12">
      <c r="B296" s="284"/>
      <c r="C296" s="285" t="s">
        <v>2346</v>
      </c>
      <c r="D296" s="285" t="s">
        <v>2347</v>
      </c>
      <c r="E296" s="310">
        <v>77977.5</v>
      </c>
      <c r="F296" s="310">
        <v>0</v>
      </c>
      <c r="G296" s="310">
        <v>0</v>
      </c>
      <c r="H296" s="310">
        <v>0</v>
      </c>
      <c r="I296" s="310">
        <v>0</v>
      </c>
      <c r="J296" s="310">
        <v>0</v>
      </c>
      <c r="K296" s="310">
        <v>0</v>
      </c>
      <c r="L296" s="310">
        <v>0</v>
      </c>
    </row>
    <row r="297" spans="2:12">
      <c r="B297" s="284"/>
      <c r="C297" s="285" t="s">
        <v>2348</v>
      </c>
      <c r="D297" s="285" t="s">
        <v>2349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</row>
    <row r="298" spans="2:12">
      <c r="B298" s="284"/>
      <c r="C298" s="285" t="s">
        <v>2350</v>
      </c>
      <c r="D298" s="285" t="s">
        <v>2351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</row>
    <row r="299" spans="2:12">
      <c r="B299" s="284"/>
      <c r="C299" s="285" t="s">
        <v>937</v>
      </c>
      <c r="D299" s="285" t="s">
        <v>938</v>
      </c>
      <c r="E299" s="310">
        <v>202339.35</v>
      </c>
      <c r="F299" s="310">
        <v>155147.35999999999</v>
      </c>
      <c r="G299" s="310">
        <v>155147.35999999999</v>
      </c>
      <c r="H299" s="310">
        <v>155147.35999999999</v>
      </c>
      <c r="I299" s="310">
        <v>155147.35999999999</v>
      </c>
      <c r="J299" s="310">
        <v>155147.35999999999</v>
      </c>
      <c r="K299" s="310">
        <v>155147.35999999999</v>
      </c>
      <c r="L299" s="310">
        <v>155147.35999999999</v>
      </c>
    </row>
    <row r="300" spans="2:12">
      <c r="B300" s="284"/>
      <c r="C300" s="285" t="s">
        <v>939</v>
      </c>
      <c r="D300" s="285" t="s">
        <v>940</v>
      </c>
      <c r="E300" s="310"/>
      <c r="F300" s="310"/>
      <c r="G300" s="310"/>
      <c r="H300" s="310"/>
      <c r="I300" s="310"/>
      <c r="J300" s="310">
        <v>878097.55</v>
      </c>
      <c r="K300" s="310">
        <v>2049583.21</v>
      </c>
      <c r="L300" s="310">
        <v>3201479.99</v>
      </c>
    </row>
    <row r="301" spans="2:12">
      <c r="B301" s="284"/>
      <c r="C301" s="285" t="s">
        <v>941</v>
      </c>
      <c r="D301" s="285" t="s">
        <v>942</v>
      </c>
      <c r="E301" s="310"/>
      <c r="F301" s="310"/>
      <c r="G301" s="310"/>
      <c r="H301" s="310"/>
      <c r="I301" s="310"/>
      <c r="J301" s="310">
        <v>92800</v>
      </c>
      <c r="K301" s="310">
        <v>138600</v>
      </c>
      <c r="L301" s="310">
        <v>138600</v>
      </c>
    </row>
    <row r="302" spans="2:12">
      <c r="B302" s="284"/>
      <c r="C302" s="285" t="s">
        <v>943</v>
      </c>
      <c r="D302" s="285" t="s">
        <v>944</v>
      </c>
      <c r="E302" s="310"/>
      <c r="F302" s="310"/>
      <c r="G302" s="310"/>
      <c r="H302" s="310"/>
      <c r="I302" s="310"/>
      <c r="J302" s="310">
        <v>966757.15</v>
      </c>
      <c r="K302" s="310">
        <v>1543956.67</v>
      </c>
      <c r="L302" s="310">
        <v>1811468.16</v>
      </c>
    </row>
    <row r="303" spans="2:12">
      <c r="B303" s="284"/>
      <c r="C303" s="285" t="s">
        <v>945</v>
      </c>
      <c r="D303" s="285" t="s">
        <v>946</v>
      </c>
      <c r="E303" s="310"/>
      <c r="F303" s="310"/>
      <c r="G303" s="310"/>
      <c r="H303" s="310"/>
      <c r="I303" s="310"/>
      <c r="J303" s="310">
        <v>110933.91</v>
      </c>
      <c r="K303" s="310">
        <v>150933.91</v>
      </c>
      <c r="L303" s="310">
        <v>327135.90999999997</v>
      </c>
    </row>
    <row r="304" spans="2:12">
      <c r="B304" s="284"/>
      <c r="C304" s="285" t="s">
        <v>947</v>
      </c>
      <c r="D304" s="285" t="s">
        <v>948</v>
      </c>
      <c r="E304" s="310"/>
      <c r="F304" s="310"/>
      <c r="G304" s="310"/>
      <c r="H304" s="310"/>
      <c r="I304" s="310"/>
      <c r="J304" s="310">
        <v>143888</v>
      </c>
      <c r="K304" s="310">
        <v>264842</v>
      </c>
      <c r="L304" s="310">
        <v>508013</v>
      </c>
    </row>
    <row r="305" spans="2:12">
      <c r="B305" s="284"/>
      <c r="C305" s="285" t="s">
        <v>949</v>
      </c>
      <c r="D305" s="285" t="s">
        <v>950</v>
      </c>
      <c r="E305" s="310"/>
      <c r="F305" s="310"/>
      <c r="G305" s="310"/>
      <c r="H305" s="310"/>
      <c r="I305" s="310"/>
      <c r="J305" s="310">
        <v>879499.41</v>
      </c>
      <c r="K305" s="310">
        <v>1375562.54</v>
      </c>
      <c r="L305" s="310">
        <v>1705139.56</v>
      </c>
    </row>
    <row r="306" spans="2:12">
      <c r="B306" s="284"/>
      <c r="C306" s="285" t="s">
        <v>951</v>
      </c>
      <c r="D306" s="285" t="s">
        <v>952</v>
      </c>
      <c r="E306" s="310"/>
      <c r="F306" s="310"/>
      <c r="G306" s="310"/>
      <c r="H306" s="310"/>
      <c r="I306" s="310"/>
      <c r="J306" s="310">
        <v>77600</v>
      </c>
      <c r="K306" s="310">
        <v>156818.35999999999</v>
      </c>
      <c r="L306" s="310">
        <v>156818.35999999999</v>
      </c>
    </row>
    <row r="307" spans="2:12">
      <c r="B307" s="284"/>
      <c r="C307" s="285" t="s">
        <v>453</v>
      </c>
      <c r="D307" s="285" t="s">
        <v>953</v>
      </c>
      <c r="E307" s="5">
        <v>6664309.75</v>
      </c>
      <c r="F307" s="5">
        <v>4632575.7</v>
      </c>
      <c r="G307" s="5">
        <v>4302151.6900000004</v>
      </c>
      <c r="H307" s="5">
        <v>1799174.88</v>
      </c>
      <c r="I307" s="5">
        <v>1676845.18</v>
      </c>
      <c r="J307" s="5">
        <v>7087963.7400000002</v>
      </c>
      <c r="K307" s="5">
        <v>2689373.73</v>
      </c>
      <c r="L307" s="311">
        <v>-2309888.83</v>
      </c>
    </row>
    <row r="308" spans="2:12">
      <c r="B308" s="284"/>
      <c r="C308" s="285" t="s">
        <v>954</v>
      </c>
      <c r="D308" s="285" t="s">
        <v>955</v>
      </c>
      <c r="E308" s="5">
        <v>502402.19</v>
      </c>
      <c r="F308" s="5">
        <v>249570.69</v>
      </c>
      <c r="G308" s="5">
        <v>397687.59</v>
      </c>
      <c r="H308" s="5">
        <v>227746.97</v>
      </c>
      <c r="I308" s="5">
        <v>456640.98</v>
      </c>
      <c r="J308" s="5">
        <v>-517762.46</v>
      </c>
      <c r="K308" s="5">
        <v>1455168.93</v>
      </c>
      <c r="L308" s="311">
        <v>315454.71999999997</v>
      </c>
    </row>
    <row r="309" spans="2:12">
      <c r="B309" s="284"/>
      <c r="C309" s="285" t="s">
        <v>1430</v>
      </c>
      <c r="D309" s="285" t="s">
        <v>955</v>
      </c>
      <c r="E309" s="5">
        <v>1610.3</v>
      </c>
      <c r="F309" s="5">
        <v>2416.64</v>
      </c>
      <c r="G309" s="5">
        <v>7057.34</v>
      </c>
      <c r="H309" s="5">
        <v>1645.92</v>
      </c>
      <c r="I309" s="5">
        <v>3906.68</v>
      </c>
      <c r="J309" s="5">
        <v>93015.85</v>
      </c>
      <c r="K309" s="5">
        <v>91565.02</v>
      </c>
      <c r="L309" s="5">
        <v>1937.28</v>
      </c>
    </row>
    <row r="310" spans="2:12">
      <c r="B310" s="284"/>
      <c r="C310" s="285" t="s">
        <v>956</v>
      </c>
      <c r="D310" s="285" t="s">
        <v>957</v>
      </c>
      <c r="E310" s="5">
        <v>20205540.93</v>
      </c>
      <c r="F310" s="5">
        <v>22729391.379999999</v>
      </c>
      <c r="G310" s="5">
        <v>17358321.629999999</v>
      </c>
      <c r="H310" s="5">
        <v>29677952.469999999</v>
      </c>
      <c r="I310" s="5">
        <v>26676739.48</v>
      </c>
      <c r="J310" s="5">
        <v>28375815.600000001</v>
      </c>
      <c r="K310" s="5">
        <v>23959986.25</v>
      </c>
      <c r="L310" s="5">
        <v>22220524.109999999</v>
      </c>
    </row>
    <row r="311" spans="2:12">
      <c r="B311" s="284"/>
      <c r="C311" s="285" t="s">
        <v>958</v>
      </c>
      <c r="D311" s="285" t="s">
        <v>959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</row>
    <row r="312" spans="2:12">
      <c r="B312" s="284"/>
      <c r="C312" s="285" t="s">
        <v>2352</v>
      </c>
      <c r="D312" s="285" t="s">
        <v>2353</v>
      </c>
      <c r="E312" s="5">
        <v>1859.25</v>
      </c>
      <c r="F312" s="5">
        <v>1859.25</v>
      </c>
      <c r="G312" s="310">
        <v>0</v>
      </c>
      <c r="H312" s="310">
        <v>0</v>
      </c>
      <c r="I312" s="310">
        <v>0</v>
      </c>
      <c r="J312" s="310">
        <v>0</v>
      </c>
      <c r="K312" s="310">
        <v>0</v>
      </c>
      <c r="L312" s="310">
        <v>0</v>
      </c>
    </row>
    <row r="313" spans="2:12">
      <c r="B313" s="284"/>
      <c r="C313" s="285" t="s">
        <v>960</v>
      </c>
      <c r="D313" s="285" t="s">
        <v>961</v>
      </c>
      <c r="E313" s="5">
        <v>95949.64</v>
      </c>
      <c r="F313" s="5">
        <v>84049.64</v>
      </c>
      <c r="G313" s="5">
        <v>70749.64</v>
      </c>
      <c r="H313" s="5">
        <v>71949.64</v>
      </c>
      <c r="I313" s="5">
        <v>47999.64</v>
      </c>
      <c r="J313" s="5">
        <v>51649.64</v>
      </c>
      <c r="K313" s="5">
        <v>57599.64</v>
      </c>
      <c r="L313" s="5">
        <v>55149.64</v>
      </c>
    </row>
    <row r="314" spans="2:12">
      <c r="B314" s="284"/>
      <c r="C314" s="285" t="s">
        <v>962</v>
      </c>
      <c r="D314" s="285" t="s">
        <v>963</v>
      </c>
      <c r="E314" s="5">
        <v>1630775.1</v>
      </c>
      <c r="F314" s="5">
        <v>1712967.6799999999</v>
      </c>
      <c r="G314" s="5">
        <v>1842796.24</v>
      </c>
      <c r="H314" s="5">
        <v>1913881.49</v>
      </c>
      <c r="I314" s="5">
        <v>1984963.14</v>
      </c>
      <c r="J314" s="5">
        <v>2000081.01</v>
      </c>
      <c r="K314" s="5">
        <v>2038021.53</v>
      </c>
      <c r="L314" s="5">
        <v>2095013.97</v>
      </c>
    </row>
    <row r="315" spans="2:12">
      <c r="B315" s="284"/>
      <c r="C315" s="284" t="s">
        <v>2354</v>
      </c>
      <c r="D315" s="285"/>
      <c r="E315" s="6">
        <v>1160227.17</v>
      </c>
      <c r="F315" s="6">
        <v>1305263.6799999997</v>
      </c>
      <c r="G315" s="6">
        <v>1241081.8899999997</v>
      </c>
      <c r="H315" s="6">
        <v>1144667.8799999999</v>
      </c>
      <c r="I315" s="6">
        <v>998229.13</v>
      </c>
      <c r="J315" s="6">
        <v>1122736.2</v>
      </c>
      <c r="K315" s="6">
        <v>1506095.1199999996</v>
      </c>
      <c r="L315" s="6">
        <v>1651534.9899999998</v>
      </c>
    </row>
    <row r="316" spans="2:12">
      <c r="B316" s="284"/>
      <c r="C316" s="285" t="s">
        <v>966</v>
      </c>
      <c r="D316" s="285" t="s">
        <v>967</v>
      </c>
      <c r="E316" s="5">
        <v>115800.05</v>
      </c>
      <c r="F316" s="5">
        <v>158800.04999999999</v>
      </c>
      <c r="G316" s="5">
        <v>172800.05</v>
      </c>
      <c r="H316" s="5">
        <v>226718.1</v>
      </c>
      <c r="I316" s="5">
        <v>18309.72</v>
      </c>
      <c r="J316" s="5">
        <v>37809.72</v>
      </c>
      <c r="K316" s="5">
        <v>126809.72</v>
      </c>
      <c r="L316" s="5">
        <v>130809.72</v>
      </c>
    </row>
    <row r="317" spans="2:12">
      <c r="B317" s="284"/>
      <c r="C317" s="285" t="s">
        <v>968</v>
      </c>
      <c r="D317" s="285" t="s">
        <v>969</v>
      </c>
      <c r="E317" s="5">
        <v>668357.15</v>
      </c>
      <c r="F317" s="5">
        <v>682960.84</v>
      </c>
      <c r="G317" s="5">
        <v>702536.1</v>
      </c>
      <c r="H317" s="5">
        <v>727884.94</v>
      </c>
      <c r="I317" s="5">
        <v>701915.43</v>
      </c>
      <c r="J317" s="5">
        <v>721835.11</v>
      </c>
      <c r="K317" s="5">
        <v>736616.22</v>
      </c>
      <c r="L317" s="5">
        <v>751792.06</v>
      </c>
    </row>
    <row r="318" spans="2:12">
      <c r="B318" s="284"/>
      <c r="C318" s="285" t="s">
        <v>970</v>
      </c>
      <c r="D318" s="285" t="s">
        <v>971</v>
      </c>
      <c r="E318" s="5">
        <v>20843.68</v>
      </c>
      <c r="F318" s="5">
        <v>17538.349999999999</v>
      </c>
      <c r="G318" s="5">
        <v>19396.3</v>
      </c>
      <c r="H318" s="5">
        <v>26517.53</v>
      </c>
      <c r="I318" s="5">
        <v>24706.14</v>
      </c>
      <c r="J318" s="5">
        <v>27931.1</v>
      </c>
      <c r="K318" s="5">
        <v>28878.13</v>
      </c>
      <c r="L318" s="5">
        <v>25923.82</v>
      </c>
    </row>
    <row r="319" spans="2:12">
      <c r="B319" s="284"/>
      <c r="C319" s="285" t="s">
        <v>1431</v>
      </c>
      <c r="D319" s="285" t="s">
        <v>1432</v>
      </c>
      <c r="E319" s="5">
        <v>2690.23</v>
      </c>
      <c r="F319" s="5">
        <v>2743.22</v>
      </c>
      <c r="G319" s="5">
        <v>2755.44</v>
      </c>
      <c r="H319" s="5">
        <v>2749.74</v>
      </c>
      <c r="I319" s="5">
        <v>2717.94</v>
      </c>
      <c r="J319" s="5">
        <v>2692.67</v>
      </c>
      <c r="K319" s="5">
        <v>2704.9</v>
      </c>
      <c r="L319" s="5">
        <v>2697.56</v>
      </c>
    </row>
    <row r="320" spans="2:12">
      <c r="B320" s="284"/>
      <c r="C320" s="285" t="s">
        <v>972</v>
      </c>
      <c r="D320" s="285" t="s">
        <v>973</v>
      </c>
      <c r="E320" s="5">
        <v>199751.67999999999</v>
      </c>
      <c r="F320" s="5">
        <v>258494.02</v>
      </c>
      <c r="G320" s="5">
        <v>322025.12</v>
      </c>
      <c r="H320" s="5">
        <v>79992.61</v>
      </c>
      <c r="I320" s="5">
        <v>134528.32000000001</v>
      </c>
      <c r="J320" s="5">
        <v>182186.31</v>
      </c>
      <c r="K320" s="5">
        <v>229719.75</v>
      </c>
      <c r="L320" s="5">
        <v>324321.12</v>
      </c>
    </row>
    <row r="321" spans="2:12">
      <c r="B321" s="284"/>
      <c r="C321" s="285" t="s">
        <v>974</v>
      </c>
      <c r="D321" s="285" t="s">
        <v>975</v>
      </c>
      <c r="E321" s="5">
        <v>5116.38</v>
      </c>
      <c r="F321" s="5">
        <v>5116.38</v>
      </c>
      <c r="G321" s="5">
        <v>5116.38</v>
      </c>
      <c r="H321" s="5">
        <v>5116.38</v>
      </c>
      <c r="I321" s="5">
        <v>5116.38</v>
      </c>
      <c r="J321" s="5">
        <v>5116.38</v>
      </c>
      <c r="K321" s="5">
        <v>5116.38</v>
      </c>
      <c r="L321" s="5">
        <v>5116.38</v>
      </c>
    </row>
    <row r="322" spans="2:12">
      <c r="B322" s="284"/>
      <c r="C322" s="285" t="s">
        <v>976</v>
      </c>
      <c r="D322" s="285" t="s">
        <v>977</v>
      </c>
      <c r="E322" s="5">
        <v>147668</v>
      </c>
      <c r="F322" s="5">
        <v>179610.82</v>
      </c>
      <c r="G322" s="5">
        <v>16452.5</v>
      </c>
      <c r="H322" s="5">
        <v>75688.58</v>
      </c>
      <c r="I322" s="5">
        <v>110935.2</v>
      </c>
      <c r="J322" s="5">
        <v>145164.91</v>
      </c>
      <c r="K322" s="5">
        <v>178341.41</v>
      </c>
      <c r="L322" s="5">
        <v>212965.72</v>
      </c>
    </row>
    <row r="323" spans="2:12">
      <c r="B323" s="284"/>
      <c r="C323" s="285" t="s">
        <v>964</v>
      </c>
      <c r="D323" s="285" t="s">
        <v>965</v>
      </c>
      <c r="E323" s="5"/>
      <c r="F323" s="5"/>
      <c r="G323" s="5"/>
      <c r="H323" s="5"/>
      <c r="I323" s="5"/>
      <c r="J323" s="5"/>
      <c r="K323" s="5">
        <v>197908.61</v>
      </c>
      <c r="L323" s="5">
        <v>197908.61</v>
      </c>
    </row>
    <row r="324" spans="2:12">
      <c r="B324" s="284"/>
      <c r="C324" s="284" t="s">
        <v>1</v>
      </c>
      <c r="D324" s="285"/>
      <c r="E324" s="6">
        <v>631232.19999999995</v>
      </c>
      <c r="F324" s="6">
        <v>602319.76</v>
      </c>
      <c r="G324" s="6">
        <v>419638.51</v>
      </c>
      <c r="H324" s="6">
        <v>261263.01</v>
      </c>
      <c r="I324" s="6">
        <v>313459.14</v>
      </c>
      <c r="J324" s="6">
        <v>367904.35</v>
      </c>
      <c r="K324" s="6">
        <v>298992.82</v>
      </c>
      <c r="L324" s="6">
        <v>443210.96</v>
      </c>
    </row>
    <row r="325" spans="2:12">
      <c r="B325" s="284"/>
      <c r="C325" s="285" t="s">
        <v>2355</v>
      </c>
      <c r="D325" s="285" t="s">
        <v>2356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</row>
    <row r="326" spans="2:12">
      <c r="B326" s="284"/>
      <c r="C326" s="285" t="s">
        <v>2357</v>
      </c>
      <c r="D326" s="285" t="s">
        <v>2356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</row>
    <row r="327" spans="2:12">
      <c r="B327" s="284"/>
      <c r="C327" s="285" t="s">
        <v>978</v>
      </c>
      <c r="D327" s="285" t="s">
        <v>979</v>
      </c>
      <c r="E327" s="5">
        <v>13934.04</v>
      </c>
      <c r="F327" s="5">
        <v>22389.09</v>
      </c>
      <c r="G327" s="5">
        <v>8036.32</v>
      </c>
      <c r="H327" s="5">
        <v>21803.21</v>
      </c>
      <c r="I327" s="5">
        <v>26588.560000000001</v>
      </c>
      <c r="J327" s="5">
        <v>14913.02</v>
      </c>
      <c r="K327" s="5">
        <v>19843.8</v>
      </c>
      <c r="L327" s="5">
        <v>22637.42</v>
      </c>
    </row>
    <row r="328" spans="2:12">
      <c r="B328" s="284"/>
      <c r="C328" s="285" t="s">
        <v>1433</v>
      </c>
      <c r="D328" s="285" t="s">
        <v>979</v>
      </c>
      <c r="E328" s="5">
        <v>2132.33</v>
      </c>
      <c r="F328" s="5">
        <v>2174.33</v>
      </c>
      <c r="G328" s="5">
        <v>920.37</v>
      </c>
      <c r="H328" s="5">
        <v>3150.38</v>
      </c>
      <c r="I328" s="5">
        <v>7136.49</v>
      </c>
      <c r="J328" s="5">
        <v>1605.26</v>
      </c>
      <c r="K328" s="5">
        <v>0</v>
      </c>
      <c r="L328" s="5">
        <v>8677.82</v>
      </c>
    </row>
    <row r="329" spans="2:12">
      <c r="B329" s="284"/>
      <c r="C329" s="285" t="s">
        <v>980</v>
      </c>
      <c r="D329" s="285" t="s">
        <v>981</v>
      </c>
      <c r="E329" s="5">
        <v>18495.150000000001</v>
      </c>
      <c r="F329" s="5">
        <v>1354.21</v>
      </c>
      <c r="G329" s="5">
        <v>2393.9499999999998</v>
      </c>
      <c r="H329" s="5">
        <v>4110.6099999999997</v>
      </c>
      <c r="I329" s="5">
        <v>6575.04</v>
      </c>
      <c r="J329" s="5">
        <v>6846.42</v>
      </c>
      <c r="K329" s="5">
        <v>69476.86</v>
      </c>
      <c r="L329" s="5">
        <v>134237.01</v>
      </c>
    </row>
    <row r="330" spans="2:12">
      <c r="B330" s="284"/>
      <c r="C330" s="285" t="s">
        <v>1434</v>
      </c>
      <c r="D330" s="285" t="s">
        <v>981</v>
      </c>
      <c r="E330" s="5">
        <v>69.63</v>
      </c>
      <c r="F330" s="5">
        <v>185.04</v>
      </c>
      <c r="G330" s="5">
        <v>171.3</v>
      </c>
      <c r="H330" s="5">
        <v>208.82</v>
      </c>
      <c r="I330" s="5">
        <v>262.55</v>
      </c>
      <c r="J330" s="5">
        <v>317.02</v>
      </c>
      <c r="K330" s="5">
        <v>1235.8900000000001</v>
      </c>
      <c r="L330" s="5">
        <v>2370.5300000000002</v>
      </c>
    </row>
    <row r="331" spans="2:12">
      <c r="B331" s="284"/>
      <c r="C331" s="285" t="s">
        <v>982</v>
      </c>
      <c r="D331" s="285" t="s">
        <v>983</v>
      </c>
      <c r="E331" s="5">
        <v>0</v>
      </c>
      <c r="F331" s="5">
        <v>0</v>
      </c>
      <c r="G331" s="5">
        <v>0</v>
      </c>
      <c r="H331" s="5">
        <v>-6503.12</v>
      </c>
      <c r="I331" s="5">
        <v>-31848.720000000001</v>
      </c>
      <c r="J331" s="5">
        <v>-41459.300000000003</v>
      </c>
      <c r="K331" s="5">
        <v>-10848.22</v>
      </c>
      <c r="L331" s="5">
        <v>18855.54</v>
      </c>
    </row>
    <row r="332" spans="2:12">
      <c r="B332" s="284"/>
      <c r="C332" s="285" t="s">
        <v>1435</v>
      </c>
      <c r="D332" s="285" t="s">
        <v>983</v>
      </c>
      <c r="E332" s="5">
        <v>10444.200000000001</v>
      </c>
      <c r="F332" s="5">
        <v>10729.67</v>
      </c>
      <c r="G332" s="5">
        <v>2274.0700000000002</v>
      </c>
      <c r="H332" s="5">
        <v>2268.0700000000002</v>
      </c>
      <c r="I332" s="5">
        <v>2259.59</v>
      </c>
      <c r="J332" s="5">
        <v>2239.4699999999998</v>
      </c>
      <c r="K332" s="5">
        <v>3339.9</v>
      </c>
      <c r="L332" s="5">
        <v>4626.05</v>
      </c>
    </row>
    <row r="333" spans="2:12">
      <c r="B333" s="284"/>
      <c r="C333" s="285" t="s">
        <v>984</v>
      </c>
      <c r="D333" s="285" t="s">
        <v>985</v>
      </c>
      <c r="E333" s="5">
        <v>586156.85</v>
      </c>
      <c r="F333" s="5">
        <v>561888.42000000004</v>
      </c>
      <c r="G333" s="5">
        <v>404912.5</v>
      </c>
      <c r="H333" s="5">
        <v>228420.04</v>
      </c>
      <c r="I333" s="5">
        <v>294448.71000000002</v>
      </c>
      <c r="J333" s="5">
        <v>376336.43</v>
      </c>
      <c r="K333" s="5">
        <v>207877.38</v>
      </c>
      <c r="L333" s="5">
        <v>243395.39</v>
      </c>
    </row>
    <row r="334" spans="2:12">
      <c r="B334" s="284"/>
      <c r="C334" s="285" t="s">
        <v>1436</v>
      </c>
      <c r="D334" s="285" t="s">
        <v>985</v>
      </c>
      <c r="E334" s="5">
        <v>0</v>
      </c>
      <c r="F334" s="5">
        <v>0</v>
      </c>
      <c r="G334" s="5">
        <v>0</v>
      </c>
      <c r="H334" s="5">
        <v>0</v>
      </c>
      <c r="I334" s="5">
        <v>4414.92</v>
      </c>
      <c r="J334" s="5">
        <v>5066.74</v>
      </c>
      <c r="K334" s="5">
        <v>5089.75</v>
      </c>
      <c r="L334" s="5">
        <v>6464.2</v>
      </c>
    </row>
    <row r="335" spans="2:12">
      <c r="B335" s="284"/>
      <c r="C335" s="285" t="s">
        <v>986</v>
      </c>
      <c r="D335" s="285" t="s">
        <v>987</v>
      </c>
      <c r="E335" s="5">
        <v>0</v>
      </c>
      <c r="F335" s="5">
        <v>3599</v>
      </c>
      <c r="G335" s="5">
        <v>930</v>
      </c>
      <c r="H335" s="5">
        <v>7805</v>
      </c>
      <c r="I335" s="5">
        <v>3622</v>
      </c>
      <c r="J335" s="5">
        <v>2039.29</v>
      </c>
      <c r="K335" s="5">
        <v>2977.46</v>
      </c>
      <c r="L335" s="5">
        <v>1947</v>
      </c>
    </row>
    <row r="336" spans="2:12">
      <c r="B336" s="284"/>
      <c r="C336" s="284" t="s">
        <v>2358</v>
      </c>
      <c r="D336" s="285"/>
      <c r="E336" s="6">
        <v>1191569.3899999999</v>
      </c>
      <c r="F336" s="6">
        <v>1379528.2600000002</v>
      </c>
      <c r="G336" s="6">
        <v>1397252.0300000003</v>
      </c>
      <c r="H336" s="6">
        <v>1514725.1499999997</v>
      </c>
      <c r="I336" s="6">
        <v>1585766.8100000003</v>
      </c>
      <c r="J336" s="6">
        <v>1689340.4600000002</v>
      </c>
      <c r="K336" s="6">
        <v>2426896.1699999995</v>
      </c>
      <c r="L336" s="6">
        <v>1713100.0599999998</v>
      </c>
    </row>
    <row r="337" spans="2:12">
      <c r="B337" s="277"/>
      <c r="C337" s="287" t="s">
        <v>988</v>
      </c>
      <c r="D337" s="287" t="s">
        <v>989</v>
      </c>
      <c r="E337" s="5">
        <v>838160.34</v>
      </c>
      <c r="F337" s="5">
        <v>1098160.3400000001</v>
      </c>
      <c r="G337" s="5">
        <v>1216160.3400000001</v>
      </c>
      <c r="H337" s="5">
        <v>1426415.01</v>
      </c>
      <c r="I337" s="5">
        <v>1473215.01</v>
      </c>
      <c r="J337" s="5">
        <v>1591305.01</v>
      </c>
      <c r="K337" s="5">
        <v>2219020.0099999998</v>
      </c>
      <c r="L337" s="5">
        <v>1604188.01</v>
      </c>
    </row>
    <row r="338" spans="2:12">
      <c r="B338" s="284"/>
      <c r="C338" s="285" t="s">
        <v>992</v>
      </c>
      <c r="D338" s="285" t="s">
        <v>993</v>
      </c>
      <c r="E338" s="5">
        <v>18342.330000000002</v>
      </c>
      <c r="F338" s="5">
        <v>19980.810000000001</v>
      </c>
      <c r="G338" s="5">
        <v>21231.57</v>
      </c>
      <c r="H338" s="5">
        <v>20453.47</v>
      </c>
      <c r="I338" s="5">
        <v>21196.87</v>
      </c>
      <c r="J338" s="5">
        <v>17786.59</v>
      </c>
      <c r="K338" s="5">
        <v>18686.79</v>
      </c>
      <c r="L338" s="5">
        <v>19375.740000000002</v>
      </c>
    </row>
    <row r="339" spans="2:12">
      <c r="B339" s="284"/>
      <c r="C339" s="285" t="s">
        <v>994</v>
      </c>
      <c r="D339" s="285" t="s">
        <v>995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</row>
    <row r="340" spans="2:12">
      <c r="B340" s="284"/>
      <c r="C340" s="285" t="s">
        <v>996</v>
      </c>
      <c r="D340" s="285" t="s">
        <v>997</v>
      </c>
      <c r="E340" s="5">
        <v>39103.82</v>
      </c>
      <c r="F340" s="5">
        <v>41494.31</v>
      </c>
      <c r="G340" s="5">
        <v>44102.62</v>
      </c>
      <c r="H340" s="5">
        <v>43591.94</v>
      </c>
      <c r="I340" s="5">
        <v>48025.83</v>
      </c>
      <c r="J340" s="5">
        <v>39788.15</v>
      </c>
      <c r="K340" s="5">
        <v>41782.92</v>
      </c>
      <c r="L340" s="5">
        <v>43400.73</v>
      </c>
    </row>
    <row r="341" spans="2:12">
      <c r="B341" s="284"/>
      <c r="C341" s="285" t="s">
        <v>998</v>
      </c>
      <c r="D341" s="285" t="s">
        <v>999</v>
      </c>
      <c r="E341" s="5">
        <v>2890.17</v>
      </c>
      <c r="F341" s="5">
        <v>2663.2</v>
      </c>
      <c r="G341" s="5">
        <v>2523.2600000000002</v>
      </c>
      <c r="H341" s="5">
        <v>2842.67</v>
      </c>
      <c r="I341" s="5">
        <v>2586.85</v>
      </c>
      <c r="J341" s="5">
        <v>2917.76</v>
      </c>
      <c r="K341" s="5">
        <v>2568.38</v>
      </c>
      <c r="L341" s="5">
        <v>2525.1999999999998</v>
      </c>
    </row>
    <row r="342" spans="2:12">
      <c r="B342" s="284"/>
      <c r="C342" s="285" t="s">
        <v>2359</v>
      </c>
      <c r="D342" s="285" t="s">
        <v>2360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</row>
    <row r="343" spans="2:12">
      <c r="B343" s="284"/>
      <c r="C343" s="285" t="s">
        <v>1000</v>
      </c>
      <c r="D343" s="285" t="s">
        <v>1001</v>
      </c>
      <c r="E343" s="5">
        <v>1515.62</v>
      </c>
      <c r="F343" s="5">
        <v>981.32</v>
      </c>
      <c r="G343" s="5">
        <v>1784.48</v>
      </c>
      <c r="H343" s="5">
        <v>969.19</v>
      </c>
      <c r="I343" s="5">
        <v>691.24</v>
      </c>
      <c r="J343" s="5">
        <v>675.34</v>
      </c>
      <c r="K343" s="5">
        <v>678.99</v>
      </c>
      <c r="L343" s="5">
        <v>677.69</v>
      </c>
    </row>
    <row r="344" spans="2:12">
      <c r="B344" s="284"/>
      <c r="C344" s="285" t="s">
        <v>1002</v>
      </c>
      <c r="D344" s="285" t="s">
        <v>1003</v>
      </c>
      <c r="E344" s="5">
        <v>47450.11</v>
      </c>
      <c r="F344" s="5">
        <v>56415.28</v>
      </c>
      <c r="G344" s="5">
        <v>31293.759999999998</v>
      </c>
      <c r="H344" s="5">
        <v>20139.900000000001</v>
      </c>
      <c r="I344" s="5">
        <v>39556.44</v>
      </c>
      <c r="J344" s="5">
        <v>36423.24</v>
      </c>
      <c r="K344" s="5">
        <v>143714.76</v>
      </c>
      <c r="L344" s="5">
        <v>42471.93</v>
      </c>
    </row>
    <row r="345" spans="2:12">
      <c r="B345" s="284"/>
      <c r="C345" s="285" t="s">
        <v>1004</v>
      </c>
      <c r="D345" s="285" t="s">
        <v>1005</v>
      </c>
      <c r="E345" s="5">
        <v>368</v>
      </c>
      <c r="F345" s="5">
        <v>439</v>
      </c>
      <c r="G345" s="5">
        <v>459</v>
      </c>
      <c r="H345" s="5">
        <v>312.97000000000003</v>
      </c>
      <c r="I345" s="5">
        <v>494.57</v>
      </c>
      <c r="J345" s="5">
        <v>444.37</v>
      </c>
      <c r="K345" s="5">
        <v>444.32</v>
      </c>
      <c r="L345" s="5">
        <v>460.76</v>
      </c>
    </row>
    <row r="346" spans="2:12">
      <c r="B346" s="284" t="s">
        <v>2285</v>
      </c>
      <c r="C346" s="285" t="s">
        <v>2361</v>
      </c>
      <c r="D346" s="285" t="s">
        <v>2362</v>
      </c>
      <c r="E346" s="5">
        <v>239091</v>
      </c>
      <c r="F346" s="5">
        <v>159394</v>
      </c>
      <c r="G346" s="5">
        <v>79697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</row>
    <row r="347" spans="2:12">
      <c r="B347" s="284"/>
      <c r="C347" s="285" t="s">
        <v>2363</v>
      </c>
      <c r="D347" s="285" t="s">
        <v>2364</v>
      </c>
      <c r="E347" s="5">
        <v>4648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</row>
    <row r="348" spans="2:12">
      <c r="B348" s="275" t="s">
        <v>2365</v>
      </c>
      <c r="C348" s="275"/>
      <c r="D348" s="275"/>
      <c r="E348" s="304">
        <v>348501.61</v>
      </c>
      <c r="F348" s="304">
        <v>363663.26999999996</v>
      </c>
      <c r="G348" s="304">
        <v>407623.82000000007</v>
      </c>
      <c r="H348" s="304">
        <v>522562.58</v>
      </c>
      <c r="I348" s="304">
        <v>536019.06999999995</v>
      </c>
      <c r="J348" s="304">
        <v>496396.97000000003</v>
      </c>
      <c r="K348" s="304">
        <v>458850.58</v>
      </c>
      <c r="L348" s="304">
        <v>424545.36000000004</v>
      </c>
    </row>
    <row r="349" spans="2:12">
      <c r="B349" s="292" t="s">
        <v>2366</v>
      </c>
      <c r="C349" s="292"/>
      <c r="D349" s="292"/>
      <c r="E349" s="20">
        <v>337036.02999999997</v>
      </c>
      <c r="F349" s="20">
        <v>352197.68999999994</v>
      </c>
      <c r="G349" s="20">
        <v>396158.24000000005</v>
      </c>
      <c r="H349" s="20">
        <v>511097</v>
      </c>
      <c r="I349" s="20">
        <v>524553.49</v>
      </c>
      <c r="J349" s="20">
        <v>484931.39</v>
      </c>
      <c r="K349" s="20">
        <v>447385</v>
      </c>
      <c r="L349" s="20">
        <v>413079.78</v>
      </c>
    </row>
    <row r="350" spans="2:12">
      <c r="B350" s="284"/>
      <c r="C350" s="285" t="s">
        <v>1018</v>
      </c>
      <c r="D350" s="285" t="s">
        <v>2367</v>
      </c>
      <c r="E350" s="5">
        <v>8336.26</v>
      </c>
      <c r="F350" s="5">
        <v>10528.85</v>
      </c>
      <c r="G350" s="5">
        <v>10040.43</v>
      </c>
      <c r="H350" s="5">
        <v>103514.71</v>
      </c>
      <c r="I350" s="5">
        <v>105160.71</v>
      </c>
      <c r="J350" s="5">
        <v>102954.73</v>
      </c>
      <c r="K350" s="5">
        <v>98534.99</v>
      </c>
      <c r="L350" s="5">
        <v>91378.42</v>
      </c>
    </row>
    <row r="351" spans="2:12">
      <c r="B351" s="284"/>
      <c r="C351" s="285" t="s">
        <v>1016</v>
      </c>
      <c r="D351" s="285" t="s">
        <v>2367</v>
      </c>
      <c r="E351" s="5">
        <v>313319.89</v>
      </c>
      <c r="F351" s="5">
        <v>326220.08</v>
      </c>
      <c r="G351" s="5">
        <v>369891.69</v>
      </c>
      <c r="H351" s="5">
        <v>391025.01</v>
      </c>
      <c r="I351" s="5">
        <v>402835.5</v>
      </c>
      <c r="J351" s="5">
        <v>365419.38</v>
      </c>
      <c r="K351" s="5">
        <v>332292.73</v>
      </c>
      <c r="L351" s="5">
        <v>305144.08</v>
      </c>
    </row>
    <row r="352" spans="2:12">
      <c r="B352" s="284"/>
      <c r="C352" s="293" t="s">
        <v>1014</v>
      </c>
      <c r="D352" s="285" t="s">
        <v>2368</v>
      </c>
      <c r="E352" s="5">
        <v>15333.97</v>
      </c>
      <c r="F352" s="5">
        <v>15333.97</v>
      </c>
      <c r="G352" s="5">
        <v>16009.78</v>
      </c>
      <c r="H352" s="5">
        <v>16557.28</v>
      </c>
      <c r="I352" s="5">
        <v>16557.28</v>
      </c>
      <c r="J352" s="5">
        <v>16557.28</v>
      </c>
      <c r="K352" s="5">
        <v>16557.28</v>
      </c>
      <c r="L352" s="5">
        <v>16557.28</v>
      </c>
    </row>
    <row r="353" spans="2:12">
      <c r="B353" s="284"/>
      <c r="C353" s="285" t="s">
        <v>2369</v>
      </c>
      <c r="D353" s="285" t="s">
        <v>2370</v>
      </c>
      <c r="E353" s="5">
        <v>45.91</v>
      </c>
      <c r="F353" s="5">
        <v>114.79</v>
      </c>
      <c r="G353" s="5">
        <v>216.34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</row>
    <row r="354" spans="2:12">
      <c r="B354" s="292" t="s">
        <v>2371</v>
      </c>
      <c r="C354" s="292"/>
      <c r="D354" s="292"/>
      <c r="E354" s="20">
        <v>11465.58</v>
      </c>
      <c r="F354" s="20">
        <v>11465.58</v>
      </c>
      <c r="G354" s="20">
        <v>11465.58</v>
      </c>
      <c r="H354" s="20">
        <v>11465.58</v>
      </c>
      <c r="I354" s="20">
        <v>11465.58</v>
      </c>
      <c r="J354" s="20">
        <v>11465.58</v>
      </c>
      <c r="K354" s="20">
        <v>11465.58</v>
      </c>
      <c r="L354" s="20">
        <v>11465.58</v>
      </c>
    </row>
    <row r="355" spans="2:12">
      <c r="B355" s="284"/>
      <c r="C355" s="285" t="s">
        <v>1020</v>
      </c>
      <c r="D355" s="285" t="s">
        <v>1021</v>
      </c>
      <c r="E355" s="5">
        <v>11465.58</v>
      </c>
      <c r="F355" s="5">
        <v>11465.58</v>
      </c>
      <c r="G355" s="5">
        <v>11465.58</v>
      </c>
      <c r="H355" s="5">
        <v>11465.58</v>
      </c>
      <c r="I355" s="5">
        <v>11465.58</v>
      </c>
      <c r="J355" s="5">
        <v>11465.58</v>
      </c>
      <c r="K355" s="5">
        <v>11465.58</v>
      </c>
      <c r="L355" s="5">
        <v>11465.58</v>
      </c>
    </row>
    <row r="356" spans="2:12">
      <c r="B356" s="292" t="s">
        <v>2372</v>
      </c>
      <c r="C356" s="292"/>
      <c r="D356" s="292"/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</row>
    <row r="357" spans="2:12">
      <c r="B357" s="284"/>
      <c r="C357" s="285" t="s">
        <v>2373</v>
      </c>
      <c r="D357" s="285" t="s">
        <v>2374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</row>
    <row r="358" spans="2:12">
      <c r="B358" s="275" t="s">
        <v>2284</v>
      </c>
      <c r="C358" s="275"/>
      <c r="D358" s="275"/>
      <c r="E358" s="304">
        <v>0</v>
      </c>
      <c r="F358" s="304">
        <v>0</v>
      </c>
      <c r="G358" s="304">
        <v>0</v>
      </c>
      <c r="H358" s="304">
        <v>0</v>
      </c>
      <c r="I358" s="304">
        <v>0</v>
      </c>
      <c r="J358" s="304">
        <v>0</v>
      </c>
      <c r="K358" s="304">
        <v>0</v>
      </c>
      <c r="L358" s="304">
        <v>0</v>
      </c>
    </row>
    <row r="359" spans="2:12">
      <c r="B359" s="275" t="s">
        <v>2286</v>
      </c>
      <c r="C359" s="275"/>
      <c r="D359" s="275"/>
      <c r="E359" s="304">
        <v>0</v>
      </c>
      <c r="F359" s="304">
        <v>0</v>
      </c>
      <c r="G359" s="304">
        <v>0</v>
      </c>
      <c r="H359" s="304">
        <v>0</v>
      </c>
      <c r="I359" s="304">
        <v>0</v>
      </c>
      <c r="J359" s="304">
        <v>0</v>
      </c>
      <c r="K359" s="304">
        <v>0</v>
      </c>
      <c r="L359" s="304">
        <v>0</v>
      </c>
    </row>
    <row r="360" spans="2:12">
      <c r="B360" s="275" t="s">
        <v>2375</v>
      </c>
      <c r="C360" s="275"/>
      <c r="D360" s="275"/>
      <c r="E360" s="304">
        <v>6458472.6400000006</v>
      </c>
      <c r="F360" s="304">
        <v>7567109.4600000009</v>
      </c>
      <c r="G360" s="304">
        <v>11004035.380000003</v>
      </c>
      <c r="H360" s="304">
        <v>11396973.109999999</v>
      </c>
      <c r="I360" s="304">
        <v>11246890.48</v>
      </c>
      <c r="J360" s="304">
        <v>10127768.93</v>
      </c>
      <c r="K360" s="304">
        <v>13549143.779999999</v>
      </c>
      <c r="L360" s="304">
        <v>16816115.739999998</v>
      </c>
    </row>
    <row r="361" spans="2:12">
      <c r="B361" s="284"/>
      <c r="C361" s="294" t="s">
        <v>1028</v>
      </c>
      <c r="D361" s="294" t="s">
        <v>926</v>
      </c>
      <c r="E361" s="5">
        <v>1819723.16</v>
      </c>
      <c r="F361" s="5">
        <v>3030291.66</v>
      </c>
      <c r="G361" s="5">
        <v>6458669.9100000001</v>
      </c>
      <c r="H361" s="5">
        <v>6800060.8499999996</v>
      </c>
      <c r="I361" s="5">
        <v>6799764.6399999997</v>
      </c>
      <c r="J361" s="5">
        <v>4087783.75</v>
      </c>
      <c r="K361" s="5">
        <v>6445158.79</v>
      </c>
      <c r="L361" s="5">
        <v>9460180.8900000006</v>
      </c>
    </row>
    <row r="362" spans="2:12">
      <c r="B362" s="284"/>
      <c r="C362" s="294" t="s">
        <v>1029</v>
      </c>
      <c r="D362" s="294" t="s">
        <v>1030</v>
      </c>
      <c r="E362" s="5">
        <v>89862.05</v>
      </c>
      <c r="F362" s="5">
        <v>34974.449999999997</v>
      </c>
      <c r="G362" s="5">
        <v>54452.19</v>
      </c>
      <c r="H362" s="5">
        <v>130012.55</v>
      </c>
      <c r="I362" s="5">
        <v>29510.87</v>
      </c>
      <c r="J362" s="5">
        <v>1803.47</v>
      </c>
      <c r="K362" s="5">
        <v>41875.300000000003</v>
      </c>
      <c r="L362" s="5">
        <v>70891.09</v>
      </c>
    </row>
    <row r="363" spans="2:12">
      <c r="B363" s="284"/>
      <c r="C363" s="294" t="s">
        <v>392</v>
      </c>
      <c r="D363" s="294" t="s">
        <v>2376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</row>
    <row r="364" spans="2:12">
      <c r="B364" s="284"/>
      <c r="C364" s="294" t="s">
        <v>391</v>
      </c>
      <c r="D364" s="294" t="s">
        <v>928</v>
      </c>
      <c r="E364" s="5">
        <v>0</v>
      </c>
      <c r="F364" s="5">
        <v>0</v>
      </c>
      <c r="G364" s="5">
        <v>0</v>
      </c>
      <c r="H364" s="5">
        <v>0</v>
      </c>
      <c r="I364" s="5">
        <v>-462</v>
      </c>
      <c r="J364" s="5">
        <v>-462</v>
      </c>
      <c r="K364" s="5">
        <v>-462</v>
      </c>
      <c r="L364" s="5">
        <v>-462</v>
      </c>
    </row>
    <row r="365" spans="2:12">
      <c r="B365" s="284"/>
      <c r="C365" s="294" t="s">
        <v>1031</v>
      </c>
      <c r="D365" s="294" t="s">
        <v>1032</v>
      </c>
      <c r="E365" s="5">
        <v>2272293.7400000002</v>
      </c>
      <c r="F365" s="5">
        <v>2063200</v>
      </c>
      <c r="G365" s="5">
        <v>2220700</v>
      </c>
      <c r="H365" s="5">
        <v>1916256.51</v>
      </c>
      <c r="I365" s="5">
        <v>1826769.15</v>
      </c>
      <c r="J365" s="5">
        <v>3436506.65</v>
      </c>
      <c r="K365" s="5">
        <v>4323440.8099999996</v>
      </c>
      <c r="L365" s="5">
        <v>4516440.8099999996</v>
      </c>
    </row>
    <row r="366" spans="2:12">
      <c r="B366" s="284"/>
      <c r="C366" s="294" t="s">
        <v>1033</v>
      </c>
      <c r="D366" s="294" t="s">
        <v>1034</v>
      </c>
      <c r="E366" s="5">
        <v>573072.89</v>
      </c>
      <c r="F366" s="5">
        <v>651345.16</v>
      </c>
      <c r="G366" s="5">
        <v>708136.05</v>
      </c>
      <c r="H366" s="5">
        <v>833867.19</v>
      </c>
      <c r="I366" s="5">
        <v>837779</v>
      </c>
      <c r="J366" s="5">
        <v>1139743.68</v>
      </c>
      <c r="K366" s="5">
        <v>1283200.57</v>
      </c>
      <c r="L366" s="5">
        <v>1366824.42</v>
      </c>
    </row>
    <row r="367" spans="2:12">
      <c r="B367" s="284"/>
      <c r="C367" s="294" t="s">
        <v>1035</v>
      </c>
      <c r="D367" s="294" t="s">
        <v>1036</v>
      </c>
      <c r="E367" s="5">
        <v>228928.94</v>
      </c>
      <c r="F367" s="5">
        <v>375213.03</v>
      </c>
      <c r="G367" s="5">
        <v>355269.96</v>
      </c>
      <c r="H367" s="5">
        <v>153662.96</v>
      </c>
      <c r="I367" s="5">
        <v>412079.16</v>
      </c>
      <c r="J367" s="5">
        <v>529301.68000000005</v>
      </c>
      <c r="K367" s="5">
        <v>738503.4</v>
      </c>
      <c r="L367" s="5">
        <v>796478.9</v>
      </c>
    </row>
    <row r="368" spans="2:12">
      <c r="B368" s="284"/>
      <c r="C368" s="294" t="s">
        <v>1438</v>
      </c>
      <c r="D368" s="294" t="s">
        <v>1439</v>
      </c>
      <c r="E368" s="5">
        <v>1875.59</v>
      </c>
      <c r="F368" s="5">
        <v>1912.53</v>
      </c>
      <c r="G368" s="5">
        <v>1921.06</v>
      </c>
      <c r="H368" s="5">
        <v>1917.08</v>
      </c>
      <c r="I368" s="5">
        <v>1894.91</v>
      </c>
      <c r="J368" s="5">
        <v>1877.29</v>
      </c>
      <c r="K368" s="5">
        <v>1885.82</v>
      </c>
      <c r="L368" s="5">
        <v>1880.7</v>
      </c>
    </row>
    <row r="369" spans="2:12">
      <c r="B369" s="272"/>
      <c r="C369" s="272" t="s">
        <v>1037</v>
      </c>
      <c r="D369" s="280" t="s">
        <v>1038</v>
      </c>
      <c r="E369" s="5">
        <v>10.46</v>
      </c>
      <c r="F369" s="5">
        <v>0</v>
      </c>
      <c r="G369" s="5">
        <v>0</v>
      </c>
      <c r="H369" s="5">
        <v>3234.76</v>
      </c>
      <c r="I369" s="5">
        <v>3234.76</v>
      </c>
      <c r="J369" s="5">
        <v>-286.83</v>
      </c>
      <c r="K369" s="5">
        <v>3234.75</v>
      </c>
      <c r="L369" s="5">
        <v>1314.7</v>
      </c>
    </row>
    <row r="370" spans="2:12">
      <c r="B370" s="272"/>
      <c r="C370" s="272" t="s">
        <v>1026</v>
      </c>
      <c r="D370" s="280" t="s">
        <v>2377</v>
      </c>
      <c r="E370" s="5">
        <v>1472705.81</v>
      </c>
      <c r="F370" s="5">
        <v>1410172.63</v>
      </c>
      <c r="G370" s="5">
        <v>1204886.21</v>
      </c>
      <c r="H370" s="5">
        <v>1557961.21</v>
      </c>
      <c r="I370" s="5">
        <v>1336319.99</v>
      </c>
      <c r="J370" s="5">
        <v>931501.24</v>
      </c>
      <c r="K370" s="5">
        <v>712306.34</v>
      </c>
      <c r="L370" s="5">
        <v>602566.23</v>
      </c>
    </row>
    <row r="371" spans="2:12">
      <c r="B371" s="274" t="s">
        <v>2378</v>
      </c>
      <c r="C371" s="274"/>
      <c r="D371" s="274"/>
      <c r="E371" s="308">
        <v>168728062.50999999</v>
      </c>
      <c r="F371" s="308">
        <v>160555163.83000001</v>
      </c>
      <c r="G371" s="308">
        <v>150323945.07999998</v>
      </c>
      <c r="H371" s="308">
        <v>164975629.12</v>
      </c>
      <c r="I371" s="308">
        <v>169011735.67999998</v>
      </c>
      <c r="J371" s="308">
        <v>181119135.85000002</v>
      </c>
      <c r="K371" s="308">
        <v>161302485.88000003</v>
      </c>
      <c r="L371" s="308">
        <v>166414516.29000002</v>
      </c>
    </row>
    <row r="372" spans="2:12">
      <c r="B372" s="295"/>
      <c r="C372" s="295"/>
      <c r="D372" s="295"/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</row>
    <row r="373" spans="2:12">
      <c r="B373" s="274" t="s">
        <v>2379</v>
      </c>
      <c r="C373" s="274"/>
      <c r="D373" s="274"/>
      <c r="E373" s="308">
        <v>22129097.849999964</v>
      </c>
      <c r="F373" s="308">
        <v>22662046.550000072</v>
      </c>
      <c r="G373" s="308">
        <v>22868253.449999958</v>
      </c>
      <c r="H373" s="308">
        <v>23755150.640000135</v>
      </c>
      <c r="I373" s="308">
        <v>23859062.689999968</v>
      </c>
      <c r="J373" s="308">
        <v>24122364.219999969</v>
      </c>
      <c r="K373" s="308">
        <v>25127675.300000072</v>
      </c>
      <c r="L373" s="308">
        <v>25221721.01000002</v>
      </c>
    </row>
    <row r="374" spans="2:12">
      <c r="B374" s="292" t="s">
        <v>2380</v>
      </c>
      <c r="C374" s="292"/>
      <c r="D374" s="292"/>
      <c r="E374" s="20">
        <v>21869420</v>
      </c>
      <c r="F374" s="20">
        <v>21869420</v>
      </c>
      <c r="G374" s="20">
        <v>21869420</v>
      </c>
      <c r="H374" s="20">
        <v>21869420</v>
      </c>
      <c r="I374" s="20">
        <v>21869420</v>
      </c>
      <c r="J374" s="20">
        <v>21869420</v>
      </c>
      <c r="K374" s="20">
        <v>21869420</v>
      </c>
      <c r="L374" s="20">
        <v>21869420</v>
      </c>
    </row>
    <row r="375" spans="2:12">
      <c r="B375" s="285"/>
      <c r="C375" s="285" t="s">
        <v>1039</v>
      </c>
      <c r="D375" s="285" t="s">
        <v>1040</v>
      </c>
      <c r="E375" s="5">
        <v>16469420</v>
      </c>
      <c r="F375" s="5">
        <v>16469420</v>
      </c>
      <c r="G375" s="5">
        <v>16469420</v>
      </c>
      <c r="H375" s="5">
        <v>16469420</v>
      </c>
      <c r="I375" s="5">
        <v>16469420</v>
      </c>
      <c r="J375" s="5">
        <v>16469420</v>
      </c>
      <c r="K375" s="5">
        <v>16469420</v>
      </c>
      <c r="L375" s="5">
        <v>16469420</v>
      </c>
    </row>
    <row r="376" spans="2:12">
      <c r="B376" s="285"/>
      <c r="C376" s="285" t="s">
        <v>1041</v>
      </c>
      <c r="D376" s="285" t="s">
        <v>1042</v>
      </c>
      <c r="E376" s="5">
        <v>5400000</v>
      </c>
      <c r="F376" s="5">
        <v>5400000</v>
      </c>
      <c r="G376" s="5">
        <v>5400000</v>
      </c>
      <c r="H376" s="5">
        <v>5400000</v>
      </c>
      <c r="I376" s="5">
        <v>5400000</v>
      </c>
      <c r="J376" s="5">
        <v>5400000</v>
      </c>
      <c r="K376" s="5">
        <v>5400000</v>
      </c>
      <c r="L376" s="5">
        <v>5400000</v>
      </c>
    </row>
    <row r="377" spans="2:12">
      <c r="B377" s="296" t="s">
        <v>2381</v>
      </c>
      <c r="C377" s="296"/>
      <c r="D377" s="296"/>
      <c r="E377" s="20">
        <v>3.29</v>
      </c>
      <c r="F377" s="20">
        <v>3.29</v>
      </c>
      <c r="G377" s="20">
        <v>3.29</v>
      </c>
      <c r="H377" s="20">
        <v>3.29</v>
      </c>
      <c r="I377" s="20">
        <v>3.29</v>
      </c>
      <c r="J377" s="20">
        <v>3.29</v>
      </c>
      <c r="K377" s="20">
        <v>1499248.29</v>
      </c>
      <c r="L377" s="20">
        <v>1499248.29</v>
      </c>
    </row>
    <row r="378" spans="2:12">
      <c r="B378" s="281"/>
      <c r="C378" s="281" t="s">
        <v>1043</v>
      </c>
      <c r="D378" s="281" t="s">
        <v>1044</v>
      </c>
      <c r="E378" s="5">
        <v>3.29</v>
      </c>
      <c r="F378" s="5">
        <v>3.29</v>
      </c>
      <c r="G378" s="5">
        <v>3.29</v>
      </c>
      <c r="H378" s="5">
        <v>3.29</v>
      </c>
      <c r="I378" s="5">
        <v>3.29</v>
      </c>
      <c r="J378" s="5">
        <v>3.29</v>
      </c>
      <c r="K378" s="5">
        <v>3.29</v>
      </c>
      <c r="L378" s="5">
        <v>3.29</v>
      </c>
    </row>
    <row r="379" spans="2:12">
      <c r="B379" s="281"/>
      <c r="C379" s="281" t="s">
        <v>1045</v>
      </c>
      <c r="D379" s="281" t="s">
        <v>2382</v>
      </c>
      <c r="E379" s="5"/>
      <c r="F379" s="5"/>
      <c r="G379" s="5"/>
      <c r="H379" s="5"/>
      <c r="I379" s="5"/>
      <c r="J379" s="5"/>
      <c r="K379" s="5">
        <v>1499245</v>
      </c>
      <c r="L379" s="5">
        <v>1499245</v>
      </c>
    </row>
    <row r="380" spans="2:12">
      <c r="B380" s="286" t="s">
        <v>2383</v>
      </c>
      <c r="C380" s="286"/>
      <c r="D380" s="286"/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</row>
    <row r="381" spans="2:12">
      <c r="B381" s="286" t="s">
        <v>2384</v>
      </c>
      <c r="C381" s="286"/>
      <c r="D381" s="286"/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188573.74</v>
      </c>
      <c r="L381" s="20">
        <v>188573.74</v>
      </c>
    </row>
    <row r="382" spans="2:12">
      <c r="B382" s="286"/>
      <c r="C382" s="286" t="s">
        <v>1047</v>
      </c>
      <c r="D382" s="286"/>
      <c r="E382" s="20"/>
      <c r="F382" s="20"/>
      <c r="G382" s="20"/>
      <c r="H382" s="20"/>
      <c r="I382" s="20"/>
      <c r="J382" s="20"/>
      <c r="K382" s="20">
        <v>188573.74</v>
      </c>
      <c r="L382" s="20">
        <v>188573.74</v>
      </c>
    </row>
    <row r="383" spans="2:12">
      <c r="B383" s="286" t="s">
        <v>2385</v>
      </c>
      <c r="C383" s="286"/>
      <c r="D383" s="286"/>
      <c r="E383" s="20">
        <v>-1211295.47</v>
      </c>
      <c r="F383" s="20">
        <v>-1211295.47</v>
      </c>
      <c r="G383" s="20">
        <v>-1211295.47</v>
      </c>
      <c r="H383" s="20">
        <v>-676691.56</v>
      </c>
      <c r="I383" s="20">
        <v>1885727.35</v>
      </c>
      <c r="J383" s="20">
        <v>1885727.35</v>
      </c>
      <c r="K383" s="20">
        <v>0</v>
      </c>
      <c r="L383" s="20">
        <v>0</v>
      </c>
    </row>
    <row r="384" spans="2:12">
      <c r="B384" s="279"/>
      <c r="C384" s="279" t="s">
        <v>2386</v>
      </c>
      <c r="D384" s="279" t="s">
        <v>2387</v>
      </c>
      <c r="E384" s="5">
        <v>0</v>
      </c>
      <c r="F384" s="5">
        <v>0</v>
      </c>
      <c r="G384" s="5">
        <v>0</v>
      </c>
      <c r="H384" s="5">
        <v>0</v>
      </c>
      <c r="I384" s="5">
        <v>1355418.91</v>
      </c>
      <c r="J384" s="5">
        <v>1355418.91</v>
      </c>
      <c r="K384" s="5">
        <v>0</v>
      </c>
      <c r="L384" s="5">
        <v>0</v>
      </c>
    </row>
    <row r="385" spans="2:12">
      <c r="B385" s="279"/>
      <c r="C385" s="297" t="s">
        <v>2388</v>
      </c>
      <c r="D385" s="279" t="s">
        <v>2389</v>
      </c>
      <c r="E385" s="5"/>
      <c r="F385" s="5"/>
      <c r="G385" s="5"/>
      <c r="H385" s="5"/>
      <c r="I385" s="5">
        <v>1207000</v>
      </c>
      <c r="J385" s="5">
        <v>1207000</v>
      </c>
      <c r="K385" s="5">
        <v>0</v>
      </c>
      <c r="L385" s="5">
        <v>0</v>
      </c>
    </row>
    <row r="386" spans="2:12">
      <c r="B386" s="287"/>
      <c r="C386" s="287" t="s">
        <v>2390</v>
      </c>
      <c r="D386" s="287" t="s">
        <v>2391</v>
      </c>
      <c r="E386" s="5">
        <v>-1211295.47</v>
      </c>
      <c r="F386" s="5">
        <v>-1211295.47</v>
      </c>
      <c r="G386" s="5">
        <v>-1211295.47</v>
      </c>
      <c r="H386" s="5">
        <v>-676691.56</v>
      </c>
      <c r="I386" s="5">
        <v>-676691.56</v>
      </c>
      <c r="J386" s="5">
        <v>-676691.56</v>
      </c>
      <c r="K386" s="5">
        <v>0</v>
      </c>
      <c r="L386" s="5">
        <v>0</v>
      </c>
    </row>
    <row r="387" spans="2:12">
      <c r="B387" s="287"/>
      <c r="C387" s="287" t="s">
        <v>2392</v>
      </c>
      <c r="D387" s="287" t="s">
        <v>2393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</row>
    <row r="388" spans="2:12">
      <c r="B388" s="286" t="s">
        <v>2394</v>
      </c>
      <c r="C388" s="286"/>
      <c r="D388" s="286"/>
      <c r="E388" s="20">
        <v>1470970.0299999639</v>
      </c>
      <c r="F388" s="20">
        <v>2003918.7300000712</v>
      </c>
      <c r="G388" s="20">
        <v>2210125.629999958</v>
      </c>
      <c r="H388" s="20">
        <v>2562418.9100001343</v>
      </c>
      <c r="I388" s="20">
        <v>103912.04999996722</v>
      </c>
      <c r="J388" s="20">
        <v>367213.57999996841</v>
      </c>
      <c r="K388" s="20">
        <v>1570433.2700000741</v>
      </c>
      <c r="L388" s="20">
        <v>1664478.9800000228</v>
      </c>
    </row>
    <row r="389" spans="2:12">
      <c r="B389" s="290" t="s">
        <v>2395</v>
      </c>
      <c r="C389" s="290"/>
      <c r="D389" s="290"/>
      <c r="E389" s="308">
        <v>190857160.35999995</v>
      </c>
      <c r="F389" s="308">
        <v>183217210.38000008</v>
      </c>
      <c r="G389" s="308">
        <v>173192198.52999994</v>
      </c>
      <c r="H389" s="308">
        <v>188730779.76000014</v>
      </c>
      <c r="I389" s="308">
        <v>192870798.36999995</v>
      </c>
      <c r="J389" s="308">
        <v>205241500.06999999</v>
      </c>
      <c r="K389" s="308">
        <v>186430161.1800001</v>
      </c>
      <c r="L389" s="308">
        <v>191636237.30000004</v>
      </c>
    </row>
    <row r="390" spans="2:12">
      <c r="B390" s="291"/>
      <c r="C390" s="291"/>
      <c r="D390" s="291"/>
      <c r="E390" s="309"/>
      <c r="F390" s="309"/>
      <c r="G390" s="309"/>
      <c r="H390" s="309"/>
      <c r="I390" s="309"/>
      <c r="J390" s="309"/>
      <c r="K390" s="309"/>
      <c r="L390" s="309"/>
    </row>
    <row r="391" spans="2:12">
      <c r="B391" s="291"/>
      <c r="C391" s="291"/>
      <c r="D391" s="291"/>
      <c r="E391" s="309"/>
      <c r="F391" s="309"/>
      <c r="G391" s="309"/>
      <c r="H391" s="309"/>
      <c r="I391" s="309"/>
      <c r="J391" s="309"/>
      <c r="K391" s="309"/>
      <c r="L391" s="309"/>
    </row>
    <row r="392" spans="2:12">
      <c r="B392" s="291"/>
      <c r="C392" s="291"/>
      <c r="D392" s="291"/>
      <c r="E392" s="309"/>
      <c r="F392" s="309"/>
      <c r="G392" s="309"/>
      <c r="H392" s="309"/>
      <c r="I392" s="309"/>
      <c r="J392" s="309"/>
      <c r="K392" s="309"/>
      <c r="L392" s="309"/>
    </row>
    <row r="393" spans="2:12">
      <c r="B393" s="282" t="s">
        <v>2396</v>
      </c>
      <c r="C393" s="298"/>
      <c r="D393" s="298"/>
      <c r="E393" s="312">
        <v>149993114.44999999</v>
      </c>
      <c r="F393" s="312">
        <v>139860323.62999997</v>
      </c>
      <c r="G393" s="312">
        <v>131731406.42</v>
      </c>
      <c r="H393" s="312">
        <v>135979662</v>
      </c>
      <c r="I393" s="312">
        <v>143483009.52999997</v>
      </c>
      <c r="J393" s="312">
        <v>151193463.85999998</v>
      </c>
      <c r="K393" s="312">
        <v>130616156.60000001</v>
      </c>
      <c r="L393" s="312">
        <v>138468970.75999999</v>
      </c>
    </row>
    <row r="394" spans="2:12">
      <c r="B394" s="299"/>
      <c r="C394" s="298"/>
      <c r="D394" s="298"/>
      <c r="E394" s="312"/>
      <c r="F394" s="312"/>
      <c r="G394" s="312"/>
      <c r="H394" s="312"/>
      <c r="I394" s="312"/>
      <c r="J394" s="312"/>
      <c r="K394" s="312"/>
      <c r="L394" s="312"/>
    </row>
    <row r="395" spans="2:12">
      <c r="B395" s="300" t="s">
        <v>2397</v>
      </c>
      <c r="C395" s="300"/>
      <c r="D395" s="300"/>
      <c r="E395" s="313">
        <v>0</v>
      </c>
      <c r="F395" s="313">
        <v>71753785.25999999</v>
      </c>
      <c r="G395" s="313">
        <v>80603819.640000001</v>
      </c>
      <c r="H395" s="313">
        <v>0</v>
      </c>
      <c r="I395" s="313">
        <v>106329795.27000001</v>
      </c>
      <c r="J395" s="313">
        <v>98405371.370000005</v>
      </c>
      <c r="K395" s="313">
        <v>90896088.760000005</v>
      </c>
      <c r="L395" s="313">
        <v>84035013.469999999</v>
      </c>
    </row>
    <row r="396" spans="2:12">
      <c r="B396" s="279"/>
      <c r="C396" s="279" t="s">
        <v>1349</v>
      </c>
      <c r="D396" s="279" t="s">
        <v>1350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</row>
    <row r="397" spans="2:12">
      <c r="B397" s="279"/>
      <c r="C397" s="279" t="s">
        <v>1343</v>
      </c>
      <c r="D397" s="279" t="s">
        <v>2398</v>
      </c>
      <c r="E397" s="5">
        <v>0</v>
      </c>
      <c r="F397" s="5">
        <v>65243925.619999997</v>
      </c>
      <c r="G397" s="5">
        <v>73978243.709999993</v>
      </c>
      <c r="H397" s="5">
        <v>0</v>
      </c>
      <c r="I397" s="5">
        <v>80567019.760000005</v>
      </c>
      <c r="J397" s="5">
        <v>73083791.879999995</v>
      </c>
      <c r="K397" s="5">
        <v>66458457.460000001</v>
      </c>
      <c r="L397" s="5">
        <v>61028701.859999999</v>
      </c>
    </row>
    <row r="398" spans="2:12">
      <c r="B398" s="279"/>
      <c r="C398" s="279" t="s">
        <v>1345</v>
      </c>
      <c r="D398" s="279" t="s">
        <v>1346</v>
      </c>
      <c r="E398" s="5">
        <v>0</v>
      </c>
      <c r="F398" s="5">
        <v>2105770.15</v>
      </c>
      <c r="G398" s="5">
        <v>2008088.97</v>
      </c>
      <c r="H398" s="5">
        <v>0</v>
      </c>
      <c r="I398" s="5">
        <v>21032127.609999999</v>
      </c>
      <c r="J398" s="5">
        <v>20590931.59</v>
      </c>
      <c r="K398" s="5">
        <v>19706983.399999999</v>
      </c>
      <c r="L398" s="5">
        <v>18275663.710000001</v>
      </c>
    </row>
    <row r="399" spans="2:12">
      <c r="B399" s="279"/>
      <c r="C399" s="279" t="s">
        <v>1347</v>
      </c>
      <c r="D399" s="279" t="s">
        <v>1348</v>
      </c>
      <c r="E399" s="5">
        <v>0</v>
      </c>
      <c r="F399" s="5">
        <v>4381132.7999999998</v>
      </c>
      <c r="G399" s="5">
        <v>4574220.2</v>
      </c>
      <c r="H399" s="5">
        <v>0</v>
      </c>
      <c r="I399" s="5">
        <v>4730647.9000000004</v>
      </c>
      <c r="J399" s="5">
        <v>4730647.9000000004</v>
      </c>
      <c r="K399" s="5">
        <v>4730647.9000000004</v>
      </c>
      <c r="L399" s="5">
        <v>4730647.9000000004</v>
      </c>
    </row>
    <row r="400" spans="2:12">
      <c r="B400" s="279"/>
      <c r="C400" s="279" t="s">
        <v>2399</v>
      </c>
      <c r="D400" s="279" t="s">
        <v>2400</v>
      </c>
      <c r="E400" s="5">
        <v>0</v>
      </c>
      <c r="F400" s="5">
        <v>22956.69</v>
      </c>
      <c r="G400" s="5">
        <v>43266.76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</row>
    <row r="401" spans="2:12">
      <c r="B401" s="279"/>
      <c r="C401" s="279" t="s">
        <v>2401</v>
      </c>
      <c r="D401" s="279" t="s">
        <v>2402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</row>
    <row r="402" spans="2:12">
      <c r="B402" s="279"/>
      <c r="C402" s="279"/>
      <c r="D402" s="279"/>
      <c r="E402" s="314">
        <v>0</v>
      </c>
      <c r="F402" s="314">
        <v>-5487087.0000000149</v>
      </c>
      <c r="G402" s="314">
        <v>-8007087</v>
      </c>
      <c r="H402" s="314">
        <v>0</v>
      </c>
      <c r="I402" s="314">
        <v>-385010.9999999851</v>
      </c>
      <c r="J402" s="314">
        <v>-328027</v>
      </c>
      <c r="K402" s="314">
        <v>-305449</v>
      </c>
      <c r="L402" s="314">
        <v>-90011</v>
      </c>
    </row>
    <row r="403" spans="2:12">
      <c r="B403" s="300" t="s">
        <v>2403</v>
      </c>
      <c r="C403" s="300"/>
      <c r="D403" s="300"/>
      <c r="E403" s="313">
        <v>0</v>
      </c>
      <c r="F403" s="313">
        <v>437095.52</v>
      </c>
      <c r="G403" s="313">
        <v>467076.26999999996</v>
      </c>
      <c r="H403" s="313">
        <v>0</v>
      </c>
      <c r="I403" s="313">
        <v>479989.26999999996</v>
      </c>
      <c r="J403" s="313">
        <v>450443.91</v>
      </c>
      <c r="K403" s="313">
        <v>459649.2</v>
      </c>
      <c r="L403" s="313">
        <v>474520.99</v>
      </c>
    </row>
    <row r="404" spans="2:12">
      <c r="B404" s="279"/>
      <c r="C404" s="279" t="s">
        <v>1355</v>
      </c>
      <c r="D404" s="279" t="s">
        <v>1356</v>
      </c>
      <c r="E404" s="5">
        <v>0</v>
      </c>
      <c r="F404" s="5">
        <v>0</v>
      </c>
      <c r="G404" s="5">
        <v>462.1</v>
      </c>
      <c r="H404" s="5">
        <v>0</v>
      </c>
      <c r="I404" s="5">
        <v>474.43</v>
      </c>
      <c r="J404" s="5">
        <v>423.3</v>
      </c>
      <c r="K404" s="5">
        <v>469.8</v>
      </c>
      <c r="L404" s="5">
        <v>451.49</v>
      </c>
    </row>
    <row r="405" spans="2:12">
      <c r="B405" s="279"/>
      <c r="C405" s="279" t="s">
        <v>1357</v>
      </c>
      <c r="D405" s="279" t="s">
        <v>1358</v>
      </c>
      <c r="E405" s="5">
        <v>0</v>
      </c>
      <c r="F405" s="5">
        <v>435907.07</v>
      </c>
      <c r="G405" s="5">
        <v>465401.32</v>
      </c>
      <c r="H405" s="5">
        <v>0</v>
      </c>
      <c r="I405" s="5">
        <v>478434.42</v>
      </c>
      <c r="J405" s="5">
        <v>449088.24</v>
      </c>
      <c r="K405" s="5">
        <v>458013.39</v>
      </c>
      <c r="L405" s="5">
        <v>471129.72</v>
      </c>
    </row>
    <row r="406" spans="2:12">
      <c r="B406" s="279"/>
      <c r="C406" s="279" t="s">
        <v>1440</v>
      </c>
      <c r="D406" s="279" t="s">
        <v>1358</v>
      </c>
      <c r="E406" s="5">
        <v>0</v>
      </c>
      <c r="F406" s="5">
        <v>1188.45</v>
      </c>
      <c r="G406" s="5">
        <v>1212.8499999999999</v>
      </c>
      <c r="H406" s="5">
        <v>0</v>
      </c>
      <c r="I406" s="5">
        <v>1080.42</v>
      </c>
      <c r="J406" s="5">
        <v>932.37</v>
      </c>
      <c r="K406" s="5">
        <v>1166.01</v>
      </c>
      <c r="L406" s="5">
        <v>2939.78</v>
      </c>
    </row>
    <row r="407" spans="2:12">
      <c r="B407" s="300" t="s">
        <v>2404</v>
      </c>
      <c r="C407" s="300"/>
      <c r="D407" s="300"/>
      <c r="E407" s="313">
        <v>0</v>
      </c>
      <c r="F407" s="313">
        <v>118590845.72</v>
      </c>
      <c r="G407" s="313">
        <v>110524114.41</v>
      </c>
      <c r="H407" s="313">
        <v>0</v>
      </c>
      <c r="I407" s="313">
        <v>123174885.11</v>
      </c>
      <c r="J407" s="313">
        <v>126791787.04000001</v>
      </c>
      <c r="K407" s="313">
        <v>106772641.57000001</v>
      </c>
      <c r="L407" s="313">
        <v>110058860.16</v>
      </c>
    </row>
    <row r="408" spans="2:12">
      <c r="B408" s="279"/>
      <c r="C408" s="279" t="s">
        <v>1359</v>
      </c>
      <c r="D408" s="279" t="s">
        <v>1360</v>
      </c>
      <c r="E408" s="5">
        <v>0</v>
      </c>
      <c r="F408" s="5">
        <v>2698511.3</v>
      </c>
      <c r="G408" s="5">
        <v>2632424.0299999998</v>
      </c>
      <c r="H408" s="5">
        <v>0</v>
      </c>
      <c r="I408" s="5">
        <v>2568497.8199999998</v>
      </c>
      <c r="J408" s="5">
        <v>2539887.2799999998</v>
      </c>
      <c r="K408" s="5">
        <v>2501488.36</v>
      </c>
      <c r="L408" s="5">
        <v>2456284.7799999998</v>
      </c>
    </row>
    <row r="409" spans="2:12">
      <c r="B409" s="279"/>
      <c r="C409" s="279" t="s">
        <v>1361</v>
      </c>
      <c r="D409" s="279" t="s">
        <v>1362</v>
      </c>
      <c r="E409" s="5">
        <v>0</v>
      </c>
      <c r="F409" s="5">
        <v>3713249.98</v>
      </c>
      <c r="G409" s="5">
        <v>3668843.18</v>
      </c>
      <c r="H409" s="5">
        <v>0</v>
      </c>
      <c r="I409" s="5">
        <v>3569548.46</v>
      </c>
      <c r="J409" s="5">
        <v>3468123.11</v>
      </c>
      <c r="K409" s="5">
        <v>3426518.17</v>
      </c>
      <c r="L409" s="5">
        <v>3387519.36</v>
      </c>
    </row>
    <row r="410" spans="2:12">
      <c r="B410" s="279"/>
      <c r="C410" s="279" t="s">
        <v>1363</v>
      </c>
      <c r="D410" s="279" t="s">
        <v>1364</v>
      </c>
      <c r="E410" s="5">
        <v>0</v>
      </c>
      <c r="F410" s="5">
        <v>112179084.44</v>
      </c>
      <c r="G410" s="5">
        <v>104222847.2</v>
      </c>
      <c r="H410" s="5">
        <v>0</v>
      </c>
      <c r="I410" s="5">
        <v>117036838.83</v>
      </c>
      <c r="J410" s="5">
        <v>120783776.65000001</v>
      </c>
      <c r="K410" s="5">
        <v>100844635.04000001</v>
      </c>
      <c r="L410" s="5">
        <v>104215056.02</v>
      </c>
    </row>
    <row r="411" spans="2:12">
      <c r="B411" s="300" t="s">
        <v>2405</v>
      </c>
      <c r="C411" s="300"/>
      <c r="D411" s="300"/>
      <c r="E411" s="313">
        <v>0</v>
      </c>
      <c r="F411" s="313">
        <v>116497011.39</v>
      </c>
      <c r="G411" s="313">
        <v>109147006.06999999</v>
      </c>
      <c r="H411" s="313">
        <v>0</v>
      </c>
      <c r="I411" s="313">
        <v>122107128</v>
      </c>
      <c r="J411" s="313">
        <v>130097918.00999999</v>
      </c>
      <c r="K411" s="313">
        <v>109803979.69999999</v>
      </c>
      <c r="L411" s="313">
        <v>117931108.49999999</v>
      </c>
    </row>
    <row r="412" spans="2:12">
      <c r="B412" s="279"/>
      <c r="C412" s="279" t="s">
        <v>1365</v>
      </c>
      <c r="D412" s="279" t="s">
        <v>1366</v>
      </c>
      <c r="E412" s="5">
        <v>0</v>
      </c>
      <c r="F412" s="5">
        <v>32615694.789999999</v>
      </c>
      <c r="G412" s="5">
        <v>29172253.219999999</v>
      </c>
      <c r="H412" s="5">
        <v>0</v>
      </c>
      <c r="I412" s="5">
        <v>28931577.100000001</v>
      </c>
      <c r="J412" s="5">
        <v>29837949.359999999</v>
      </c>
      <c r="K412" s="5">
        <v>29358539.75</v>
      </c>
      <c r="L412" s="5">
        <v>30971671.859999999</v>
      </c>
    </row>
    <row r="413" spans="2:12">
      <c r="B413" s="279"/>
      <c r="C413" s="279" t="s">
        <v>1367</v>
      </c>
      <c r="D413" s="279" t="s">
        <v>1368</v>
      </c>
      <c r="E413" s="5">
        <v>0</v>
      </c>
      <c r="F413" s="5">
        <v>2453515.84</v>
      </c>
      <c r="G413" s="5">
        <v>2439788.29</v>
      </c>
      <c r="H413" s="5">
        <v>0</v>
      </c>
      <c r="I413" s="5">
        <v>2412124.4</v>
      </c>
      <c r="J413" s="5">
        <v>2334939.79</v>
      </c>
      <c r="K413" s="5">
        <v>2401622.9700000002</v>
      </c>
      <c r="L413" s="5">
        <v>2391971.96</v>
      </c>
    </row>
    <row r="414" spans="2:12">
      <c r="B414" s="279"/>
      <c r="C414" s="279" t="s">
        <v>1369</v>
      </c>
      <c r="D414" s="279" t="s">
        <v>1370</v>
      </c>
      <c r="E414" s="5">
        <v>0</v>
      </c>
      <c r="F414" s="5">
        <v>79760246.579999998</v>
      </c>
      <c r="G414" s="5">
        <v>75731650.25</v>
      </c>
      <c r="H414" s="5">
        <v>0</v>
      </c>
      <c r="I414" s="5">
        <v>88831137.780000001</v>
      </c>
      <c r="J414" s="5">
        <v>95939930.670000002</v>
      </c>
      <c r="K414" s="5">
        <v>76203929.659999996</v>
      </c>
      <c r="L414" s="5">
        <v>82732886.409999996</v>
      </c>
    </row>
    <row r="415" spans="2:12">
      <c r="B415" s="279"/>
      <c r="C415" s="279" t="s">
        <v>1371</v>
      </c>
      <c r="D415" s="279" t="s">
        <v>1372</v>
      </c>
      <c r="E415" s="5">
        <v>0</v>
      </c>
      <c r="F415" s="5">
        <v>1667554.18</v>
      </c>
      <c r="G415" s="5">
        <v>1803314.31</v>
      </c>
      <c r="H415" s="5">
        <v>0</v>
      </c>
      <c r="I415" s="5">
        <v>1932288.72</v>
      </c>
      <c r="J415" s="5">
        <v>1985098.19</v>
      </c>
      <c r="K415" s="5">
        <v>1839887.32</v>
      </c>
      <c r="L415" s="5">
        <v>1834578.27</v>
      </c>
    </row>
    <row r="416" spans="2:12">
      <c r="B416" s="279"/>
      <c r="C416" s="279"/>
      <c r="D416" s="279"/>
      <c r="E416" s="314">
        <v>0</v>
      </c>
      <c r="F416" s="314">
        <v>0</v>
      </c>
      <c r="G416" s="314">
        <v>0</v>
      </c>
      <c r="H416" s="314">
        <v>0</v>
      </c>
      <c r="I416" s="314">
        <v>0</v>
      </c>
      <c r="J416" s="314">
        <v>0</v>
      </c>
      <c r="K416" s="314">
        <v>0</v>
      </c>
      <c r="L416" s="314">
        <v>0</v>
      </c>
    </row>
    <row r="417" spans="2:12">
      <c r="B417" s="300" t="s">
        <v>2406</v>
      </c>
      <c r="C417" s="300"/>
      <c r="D417" s="300"/>
      <c r="E417" s="313">
        <v>0</v>
      </c>
      <c r="F417" s="313">
        <v>182082414.69</v>
      </c>
      <c r="G417" s="313">
        <v>186636267.16000003</v>
      </c>
      <c r="H417" s="313">
        <v>0</v>
      </c>
      <c r="I417" s="313">
        <v>235527251.86999995</v>
      </c>
      <c r="J417" s="313">
        <v>240101744.50999999</v>
      </c>
      <c r="K417" s="313">
        <v>246127225.09999999</v>
      </c>
      <c r="L417" s="313">
        <v>255717630.79999995</v>
      </c>
    </row>
    <row r="418" spans="2:12">
      <c r="B418" s="279"/>
      <c r="C418" s="279" t="s">
        <v>1377</v>
      </c>
      <c r="D418" s="279" t="s">
        <v>1378</v>
      </c>
      <c r="E418" s="5">
        <v>0</v>
      </c>
      <c r="F418" s="5">
        <v>154415111.69999999</v>
      </c>
      <c r="G418" s="5">
        <v>155810621.44999999</v>
      </c>
      <c r="H418" s="5">
        <v>0</v>
      </c>
      <c r="I418" s="5">
        <v>130686462.94</v>
      </c>
      <c r="J418" s="5">
        <v>132514480.98999999</v>
      </c>
      <c r="K418" s="5">
        <v>131255869.25</v>
      </c>
      <c r="L418" s="5">
        <v>138187951.87</v>
      </c>
    </row>
    <row r="419" spans="2:12">
      <c r="B419" s="279"/>
      <c r="C419" s="279" t="s">
        <v>1443</v>
      </c>
      <c r="D419" s="279" t="s">
        <v>1378</v>
      </c>
      <c r="E419" s="5">
        <v>0</v>
      </c>
      <c r="F419" s="5">
        <v>5761827.6500000004</v>
      </c>
      <c r="G419" s="5">
        <v>5787511.8799999999</v>
      </c>
      <c r="H419" s="5">
        <v>0</v>
      </c>
      <c r="I419" s="5">
        <v>5487839.4199999999</v>
      </c>
      <c r="J419" s="5">
        <v>5194765.57</v>
      </c>
      <c r="K419" s="5">
        <v>5218356.7</v>
      </c>
      <c r="L419" s="5">
        <v>5122138.82</v>
      </c>
    </row>
    <row r="420" spans="2:12">
      <c r="B420" s="279"/>
      <c r="C420" s="279" t="s">
        <v>1379</v>
      </c>
      <c r="D420" s="279" t="s">
        <v>1380</v>
      </c>
      <c r="E420" s="5">
        <v>0</v>
      </c>
      <c r="F420" s="5">
        <v>4677600.5999999996</v>
      </c>
      <c r="G420" s="5">
        <v>4998240.38</v>
      </c>
      <c r="H420" s="5">
        <v>0</v>
      </c>
      <c r="I420" s="5">
        <v>4894865.38</v>
      </c>
      <c r="J420" s="5">
        <v>4937382.38</v>
      </c>
      <c r="K420" s="5">
        <v>4154978.6</v>
      </c>
      <c r="L420" s="5">
        <v>4466978.5999999996</v>
      </c>
    </row>
    <row r="421" spans="2:12">
      <c r="B421" s="279"/>
      <c r="C421" s="279" t="s">
        <v>1381</v>
      </c>
      <c r="D421" s="279" t="s">
        <v>1382</v>
      </c>
      <c r="E421" s="5">
        <v>0</v>
      </c>
      <c r="F421" s="5">
        <v>1812228.05</v>
      </c>
      <c r="G421" s="5">
        <v>1670904.74</v>
      </c>
      <c r="H421" s="5">
        <v>0</v>
      </c>
      <c r="I421" s="5">
        <v>1844993.75</v>
      </c>
      <c r="J421" s="5">
        <v>1815419.91</v>
      </c>
      <c r="K421" s="5">
        <v>1781639.66</v>
      </c>
      <c r="L421" s="5">
        <v>1730346.23</v>
      </c>
    </row>
    <row r="422" spans="2:12">
      <c r="B422" s="279"/>
      <c r="C422" s="279" t="s">
        <v>1444</v>
      </c>
      <c r="D422" s="279" t="s">
        <v>1382</v>
      </c>
      <c r="E422" s="5">
        <v>0</v>
      </c>
      <c r="F422" s="5">
        <v>1409.03</v>
      </c>
      <c r="G422" s="5">
        <v>1167.8599999999999</v>
      </c>
      <c r="H422" s="5">
        <v>0</v>
      </c>
      <c r="I422" s="5">
        <v>879.01</v>
      </c>
      <c r="J422" s="5">
        <v>783.7</v>
      </c>
      <c r="K422" s="5">
        <v>685.2</v>
      </c>
      <c r="L422" s="5">
        <v>604.85</v>
      </c>
    </row>
    <row r="423" spans="2:12">
      <c r="B423" s="279"/>
      <c r="C423" s="279" t="s">
        <v>2407</v>
      </c>
      <c r="D423" s="279" t="s">
        <v>2408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</row>
    <row r="424" spans="2:12">
      <c r="B424" s="279"/>
      <c r="C424" s="279" t="s">
        <v>1383</v>
      </c>
      <c r="D424" s="279" t="s">
        <v>2409</v>
      </c>
      <c r="E424" s="5">
        <v>0</v>
      </c>
      <c r="F424" s="5">
        <v>0</v>
      </c>
      <c r="G424" s="5">
        <v>4222952.82</v>
      </c>
      <c r="H424" s="5">
        <v>0</v>
      </c>
      <c r="I424" s="5">
        <v>8998151.5</v>
      </c>
      <c r="J424" s="5">
        <v>6699038.2300000004</v>
      </c>
      <c r="K424" s="5">
        <v>30510867.550000001</v>
      </c>
      <c r="L424" s="5">
        <v>28498558.920000002</v>
      </c>
    </row>
    <row r="425" spans="2:12">
      <c r="B425" s="279"/>
      <c r="C425" s="279" t="s">
        <v>2410</v>
      </c>
      <c r="D425" s="279" t="s">
        <v>2411</v>
      </c>
      <c r="E425" s="5">
        <v>0</v>
      </c>
      <c r="F425" s="5">
        <v>257668.37</v>
      </c>
      <c r="G425" s="5">
        <v>265269.43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</row>
    <row r="426" spans="2:12">
      <c r="B426" s="279"/>
      <c r="C426" s="279" t="s">
        <v>1385</v>
      </c>
      <c r="D426" s="279" t="s">
        <v>1386</v>
      </c>
      <c r="E426" s="5">
        <v>0</v>
      </c>
      <c r="F426" s="5">
        <v>10751447.48</v>
      </c>
      <c r="G426" s="5">
        <v>9408298.5500000007</v>
      </c>
      <c r="H426" s="5">
        <v>0</v>
      </c>
      <c r="I426" s="5">
        <v>9480938.7599999998</v>
      </c>
      <c r="J426" s="5">
        <v>9755434.0500000007</v>
      </c>
      <c r="K426" s="5">
        <v>9571283.8000000007</v>
      </c>
      <c r="L426" s="5">
        <v>10177835.9</v>
      </c>
    </row>
    <row r="427" spans="2:12">
      <c r="B427" s="279"/>
      <c r="C427" s="279" t="s">
        <v>1387</v>
      </c>
      <c r="D427" s="279" t="s">
        <v>1388</v>
      </c>
      <c r="E427" s="5">
        <v>0</v>
      </c>
      <c r="F427" s="5">
        <v>4405121.8099999996</v>
      </c>
      <c r="G427" s="5">
        <v>4471300.05</v>
      </c>
      <c r="H427" s="5">
        <v>0</v>
      </c>
      <c r="I427" s="5">
        <v>74133121.109999999</v>
      </c>
      <c r="J427" s="5">
        <v>79184439.680000007</v>
      </c>
      <c r="K427" s="5">
        <v>63633544.340000004</v>
      </c>
      <c r="L427" s="5">
        <v>67533215.609999999</v>
      </c>
    </row>
    <row r="428" spans="2:12">
      <c r="B428" s="279"/>
      <c r="C428" s="279" t="s">
        <v>2412</v>
      </c>
      <c r="D428" s="279" t="s">
        <v>2413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</row>
    <row r="429" spans="2:12">
      <c r="B429" s="300" t="s">
        <v>2414</v>
      </c>
      <c r="C429" s="300"/>
      <c r="D429" s="300"/>
      <c r="E429" s="313">
        <v>0</v>
      </c>
      <c r="F429" s="313">
        <v>55392917.050000004</v>
      </c>
      <c r="G429" s="313">
        <v>53119733.050000004</v>
      </c>
      <c r="H429" s="313">
        <v>0</v>
      </c>
      <c r="I429" s="313">
        <v>58318795.860000007</v>
      </c>
      <c r="J429" s="313">
        <v>79184439.679999992</v>
      </c>
      <c r="K429" s="313">
        <v>63633544.340000004</v>
      </c>
      <c r="L429" s="313">
        <v>67533215.609999999</v>
      </c>
    </row>
    <row r="430" spans="2:12">
      <c r="B430" s="279"/>
      <c r="C430" s="279" t="s">
        <v>1389</v>
      </c>
      <c r="D430" s="279" t="s">
        <v>1390</v>
      </c>
      <c r="E430" s="5">
        <v>0</v>
      </c>
      <c r="F430" s="5">
        <v>2615980.91</v>
      </c>
      <c r="G430" s="5">
        <v>2615980.91</v>
      </c>
      <c r="H430" s="5">
        <v>0</v>
      </c>
      <c r="I430" s="5">
        <v>2615980.91</v>
      </c>
      <c r="J430" s="5">
        <v>20678824.73</v>
      </c>
      <c r="K430" s="5">
        <v>22234621.390000001</v>
      </c>
      <c r="L430" s="5">
        <v>24116362.66</v>
      </c>
    </row>
    <row r="431" spans="2:12">
      <c r="B431" s="279"/>
      <c r="C431" s="279" t="s">
        <v>2415</v>
      </c>
      <c r="D431" s="279" t="s">
        <v>1390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</row>
    <row r="432" spans="2:12">
      <c r="B432" s="279"/>
      <c r="C432" s="279" t="s">
        <v>2416</v>
      </c>
      <c r="D432" s="279" t="s">
        <v>2417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</row>
    <row r="433" spans="2:12">
      <c r="B433" s="279"/>
      <c r="C433" s="279" t="s">
        <v>2418</v>
      </c>
      <c r="D433" s="279" t="s">
        <v>2417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</row>
    <row r="434" spans="2:12">
      <c r="B434" s="279"/>
      <c r="C434" s="279" t="s">
        <v>1391</v>
      </c>
      <c r="D434" s="279" t="s">
        <v>1392</v>
      </c>
      <c r="E434" s="5">
        <v>0</v>
      </c>
      <c r="F434" s="5">
        <v>49951677.740000002</v>
      </c>
      <c r="G434" s="5">
        <v>47678493.740000002</v>
      </c>
      <c r="H434" s="5">
        <v>0</v>
      </c>
      <c r="I434" s="5">
        <v>52597363.740000002</v>
      </c>
      <c r="J434" s="5">
        <v>55400163.740000002</v>
      </c>
      <c r="K434" s="5">
        <v>38293471.740000002</v>
      </c>
      <c r="L434" s="5">
        <v>40311401.740000002</v>
      </c>
    </row>
    <row r="435" spans="2:12">
      <c r="B435" s="279"/>
      <c r="C435" s="279" t="s">
        <v>1393</v>
      </c>
      <c r="D435" s="279" t="s">
        <v>1394</v>
      </c>
      <c r="E435" s="5">
        <v>0</v>
      </c>
      <c r="F435" s="5">
        <v>2825258.4</v>
      </c>
      <c r="G435" s="5">
        <v>2825258.4</v>
      </c>
      <c r="H435" s="5">
        <v>0</v>
      </c>
      <c r="I435" s="5">
        <v>3105451.21</v>
      </c>
      <c r="J435" s="5">
        <v>3105451.21</v>
      </c>
      <c r="K435" s="5">
        <v>3105451.21</v>
      </c>
      <c r="L435" s="5">
        <v>3105451.21</v>
      </c>
    </row>
    <row r="436" spans="2:12">
      <c r="B436" s="279"/>
      <c r="C436" s="279"/>
      <c r="D436" s="279"/>
      <c r="E436" s="314">
        <v>0</v>
      </c>
      <c r="F436" s="314">
        <v>237475331.74000001</v>
      </c>
      <c r="G436" s="314">
        <v>0</v>
      </c>
      <c r="H436" s="314">
        <v>0</v>
      </c>
      <c r="I436" s="314">
        <v>9.9999308586120605E-3</v>
      </c>
      <c r="J436" s="314">
        <v>0</v>
      </c>
      <c r="K436" s="314">
        <v>0</v>
      </c>
      <c r="L436" s="314">
        <v>0</v>
      </c>
    </row>
    <row r="437" spans="2:12">
      <c r="B437" s="279"/>
      <c r="C437" s="279"/>
      <c r="D437" s="279"/>
      <c r="E437" s="279"/>
      <c r="F437" s="279"/>
      <c r="G437" s="279"/>
      <c r="H437" s="279"/>
      <c r="I437" s="279"/>
      <c r="J437" s="279"/>
      <c r="K437" s="279"/>
      <c r="L437" s="279"/>
    </row>
    <row r="438" spans="2:12">
      <c r="B438" s="279"/>
      <c r="C438" s="279"/>
      <c r="D438" s="279"/>
      <c r="E438" s="315">
        <v>6.7261501676768934E-2</v>
      </c>
      <c r="F438" s="315">
        <v>9.1631087152748966E-2</v>
      </c>
      <c r="G438" s="315">
        <v>0.10106009350042013</v>
      </c>
      <c r="H438" s="315">
        <v>0.11716903831926655</v>
      </c>
      <c r="I438" s="315">
        <v>4.751477176805202E-3</v>
      </c>
      <c r="J438" s="315">
        <v>1.6791189706904363E-2</v>
      </c>
      <c r="K438" s="315">
        <v>7.1809552791069639E-2</v>
      </c>
      <c r="L438" s="315">
        <v>7.610988220080929E-2</v>
      </c>
    </row>
    <row r="439" spans="2:12">
      <c r="B439" s="279"/>
      <c r="C439" s="278" t="s">
        <v>2419</v>
      </c>
      <c r="D439" s="279"/>
      <c r="E439" s="316">
        <v>16729097.849999964</v>
      </c>
      <c r="F439" s="316">
        <v>17262046.550000072</v>
      </c>
      <c r="G439" s="316">
        <v>17468253.449999958</v>
      </c>
      <c r="H439" s="316">
        <v>18355150.640000135</v>
      </c>
      <c r="I439" s="316">
        <v>18459062.689999968</v>
      </c>
      <c r="J439" s="316">
        <v>18722364.219999969</v>
      </c>
      <c r="K439" s="316">
        <v>19727675.300000072</v>
      </c>
      <c r="L439" s="316">
        <v>19821721.01000002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0" filterMode="1">
    <tabColor rgb="FFFF0000"/>
  </sheetPr>
  <dimension ref="B1:P1359"/>
  <sheetViews>
    <sheetView workbookViewId="0">
      <pane ySplit="6" topLeftCell="A163" activePane="bottomLeft" state="frozen"/>
      <selection pane="bottomLeft" activeCell="N937" sqref="B937:N937"/>
    </sheetView>
  </sheetViews>
  <sheetFormatPr baseColWidth="10" defaultRowHeight="15"/>
  <cols>
    <col min="1" max="1" width="2.28515625" style="59" customWidth="1"/>
    <col min="2" max="2" width="13.85546875" style="59" customWidth="1"/>
    <col min="3" max="3" width="31.5703125" style="59" customWidth="1"/>
    <col min="4" max="4" width="15.7109375" style="59" customWidth="1"/>
    <col min="5" max="5" width="6.42578125" style="59" bestFit="1" customWidth="1"/>
    <col min="6" max="6" width="12.42578125" style="59" bestFit="1" customWidth="1"/>
    <col min="7" max="7" width="13.42578125" style="59" bestFit="1" customWidth="1"/>
    <col min="8" max="9" width="19.28515625" style="59" customWidth="1"/>
    <col min="10" max="10" width="17.85546875" style="59" bestFit="1" customWidth="1"/>
    <col min="11" max="11" width="13.42578125" style="59" bestFit="1" customWidth="1"/>
    <col min="12" max="12" width="13.42578125" style="59" customWidth="1"/>
    <col min="13" max="13" width="2.42578125" style="59" customWidth="1"/>
    <col min="14" max="14" width="21.28515625" style="59" bestFit="1" customWidth="1"/>
    <col min="15" max="16" width="7.85546875" style="93" bestFit="1" customWidth="1"/>
    <col min="17" max="16384" width="11.42578125" style="59"/>
  </cols>
  <sheetData>
    <row r="1" spans="2:16">
      <c r="B1" s="57">
        <f ca="1">TODAY()</f>
        <v>43854</v>
      </c>
      <c r="C1" s="58"/>
      <c r="D1" s="59" t="s">
        <v>279</v>
      </c>
      <c r="E1" s="86" t="s">
        <v>275</v>
      </c>
      <c r="F1" s="91">
        <f ca="1">COUNTIF($M$7:$M$1041,E1)</f>
        <v>188</v>
      </c>
    </row>
    <row r="2" spans="2:16">
      <c r="B2" s="60"/>
      <c r="D2" s="59" t="s">
        <v>280</v>
      </c>
      <c r="E2" s="81" t="s">
        <v>277</v>
      </c>
      <c r="F2" s="91">
        <f ca="1">COUNTIF($M$7:$M$1041,E2)</f>
        <v>0</v>
      </c>
    </row>
    <row r="3" spans="2:16">
      <c r="D3" s="59" t="s">
        <v>253</v>
      </c>
      <c r="E3" s="84" t="s">
        <v>278</v>
      </c>
      <c r="F3" s="91">
        <f ca="1">COUNTIF($M$7:$M$1041,E3)</f>
        <v>0</v>
      </c>
      <c r="I3" s="95"/>
    </row>
    <row r="4" spans="2:16">
      <c r="D4" s="59" t="s">
        <v>281</v>
      </c>
      <c r="E4" s="85" t="s">
        <v>276</v>
      </c>
      <c r="F4" s="91">
        <f ca="1">COUNTIF($M$7:$M$1041,E4)</f>
        <v>0</v>
      </c>
    </row>
    <row r="5" spans="2:16">
      <c r="B5" s="61" t="s">
        <v>251</v>
      </c>
      <c r="K5" s="87"/>
    </row>
    <row r="6" spans="2:16">
      <c r="B6" s="62" t="s">
        <v>240</v>
      </c>
      <c r="C6" s="62" t="s">
        <v>241</v>
      </c>
      <c r="D6" s="62" t="s">
        <v>348</v>
      </c>
      <c r="E6" s="62" t="s">
        <v>242</v>
      </c>
      <c r="F6" s="62" t="s">
        <v>243</v>
      </c>
      <c r="G6" s="62" t="s">
        <v>252</v>
      </c>
      <c r="H6" s="62" t="s">
        <v>244</v>
      </c>
      <c r="I6" s="62" t="s">
        <v>248</v>
      </c>
      <c r="J6" s="62" t="s">
        <v>249</v>
      </c>
      <c r="K6" s="62" t="s">
        <v>245</v>
      </c>
      <c r="L6" s="62" t="s">
        <v>250</v>
      </c>
      <c r="M6" s="82" t="s">
        <v>274</v>
      </c>
      <c r="N6" s="62" t="s">
        <v>303</v>
      </c>
      <c r="O6" s="92" t="s">
        <v>314</v>
      </c>
      <c r="P6" s="92" t="s">
        <v>314</v>
      </c>
    </row>
    <row r="7" spans="2:16" ht="15" hidden="1" customHeight="1">
      <c r="B7" s="64" t="s">
        <v>347</v>
      </c>
      <c r="C7" s="64" t="s">
        <v>329</v>
      </c>
      <c r="D7" s="65" t="s">
        <v>349</v>
      </c>
      <c r="E7" s="66" t="s">
        <v>336</v>
      </c>
      <c r="F7" s="67">
        <v>3.2500000000000001E-2</v>
      </c>
      <c r="G7" s="68" t="s">
        <v>325</v>
      </c>
      <c r="H7" s="64">
        <v>807882.73</v>
      </c>
      <c r="I7" s="69" t="s">
        <v>337</v>
      </c>
      <c r="J7" s="83">
        <f>IF(E7="",0,I7+E7)</f>
        <v>43152</v>
      </c>
      <c r="K7" s="63">
        <f>((((1+F7)^(E7/360))-1)*H7)</f>
        <v>6485.5314276768468</v>
      </c>
      <c r="L7" s="63">
        <f ca="1">IF($B$1&gt;J7,K7,IF($B$1=J7,K7,((((1+F7)^(1/360))-1)*H7)*($B$1-I7+1)))</f>
        <v>6485.5314276768468</v>
      </c>
      <c r="M7" s="59" t="str">
        <f t="shared" ref="M7:M70" ca="1" si="0">IF(J7=0,"",IF(J7=$B$1,"V",IF(J7-1=$B$1,"P",IF(J7&lt;$B$1,"C","G"))))</f>
        <v>C</v>
      </c>
      <c r="N7" s="90">
        <f ca="1">IF(YEAR(J7)=2017,0,IF(YEAR(J7)=2018,IF(AND((MONTH(J7)=MONTH($B$1)),OR(M7="G",M7="P")),H7+L7,0),0))</f>
        <v>0</v>
      </c>
    </row>
    <row r="8" spans="2:16" ht="15" hidden="1" customHeight="1">
      <c r="B8" s="64" t="s">
        <v>347</v>
      </c>
      <c r="C8" s="64" t="s">
        <v>326</v>
      </c>
      <c r="D8" s="65" t="s">
        <v>350</v>
      </c>
      <c r="E8" s="66" t="s">
        <v>336</v>
      </c>
      <c r="F8" s="67">
        <v>3.7000000000000005E-2</v>
      </c>
      <c r="G8" s="68" t="s">
        <v>325</v>
      </c>
      <c r="H8" s="64">
        <v>763234.58</v>
      </c>
      <c r="I8" s="69" t="s">
        <v>338</v>
      </c>
      <c r="J8" s="83">
        <f t="shared" ref="J8:J71" si="1">IF(E8="",0,I8+E8)</f>
        <v>43157</v>
      </c>
      <c r="K8" s="63">
        <f t="shared" ref="K8:K26" si="2">((((1+F8)^(E8/360))-1)*H8)</f>
        <v>6964.02537162722</v>
      </c>
      <c r="L8" s="63">
        <f t="shared" ref="L8:L26" ca="1" si="3">IF($B$1&gt;J8,K8,IF($B$1=J8,K8,((((1+F8)^(1/360))-1)*H8)*($B$1-I8+1)))</f>
        <v>6964.02537162722</v>
      </c>
      <c r="M8" s="59" t="str">
        <f t="shared" ca="1" si="0"/>
        <v>C</v>
      </c>
      <c r="N8" s="90">
        <f t="shared" ref="N8:N26" ca="1" si="4">IF(YEAR(J8)=2017,0,IF(YEAR(J8)=2018,IF(AND((MONTH(J8)=MONTH($B$1)),OR(M8="G",M8="P")),H8+L8,0),0))</f>
        <v>0</v>
      </c>
    </row>
    <row r="9" spans="2:16" ht="15" hidden="1" customHeight="1">
      <c r="B9" s="64" t="s">
        <v>347</v>
      </c>
      <c r="C9" s="64" t="s">
        <v>326</v>
      </c>
      <c r="D9" s="65" t="s">
        <v>350</v>
      </c>
      <c r="E9" s="66" t="s">
        <v>336</v>
      </c>
      <c r="F9" s="67">
        <v>3.7000000000000005E-2</v>
      </c>
      <c r="G9" s="68" t="s">
        <v>325</v>
      </c>
      <c r="H9" s="64">
        <v>763234.57</v>
      </c>
      <c r="I9" s="69" t="s">
        <v>338</v>
      </c>
      <c r="J9" s="83">
        <f t="shared" si="1"/>
        <v>43157</v>
      </c>
      <c r="K9" s="63">
        <f t="shared" si="2"/>
        <v>6964.0252803836429</v>
      </c>
      <c r="L9" s="63">
        <f t="shared" ca="1" si="3"/>
        <v>6964.0252803836429</v>
      </c>
      <c r="M9" s="59" t="str">
        <f t="shared" ca="1" si="0"/>
        <v>C</v>
      </c>
      <c r="N9" s="90">
        <f t="shared" ca="1" si="4"/>
        <v>0</v>
      </c>
    </row>
    <row r="10" spans="2:16" ht="15" hidden="1" customHeight="1">
      <c r="B10" s="64" t="s">
        <v>347</v>
      </c>
      <c r="C10" s="64" t="s">
        <v>326</v>
      </c>
      <c r="D10" s="65" t="s">
        <v>351</v>
      </c>
      <c r="E10" s="66" t="s">
        <v>339</v>
      </c>
      <c r="F10" s="67">
        <v>3.6000000000000004E-2</v>
      </c>
      <c r="G10" s="68" t="s">
        <v>325</v>
      </c>
      <c r="H10" s="64">
        <v>834896.76</v>
      </c>
      <c r="I10" s="69" t="s">
        <v>340</v>
      </c>
      <c r="J10" s="83">
        <f t="shared" si="1"/>
        <v>43133</v>
      </c>
      <c r="K10" s="63">
        <f t="shared" si="2"/>
        <v>4935.8519239381303</v>
      </c>
      <c r="L10" s="63">
        <f t="shared" ca="1" si="3"/>
        <v>4935.8519239381303</v>
      </c>
      <c r="M10" s="59" t="str">
        <f t="shared" ca="1" si="0"/>
        <v>C</v>
      </c>
      <c r="N10" s="90">
        <f t="shared" ca="1" si="4"/>
        <v>0</v>
      </c>
    </row>
    <row r="11" spans="2:16" ht="15" hidden="1" customHeight="1">
      <c r="B11" s="64" t="s">
        <v>347</v>
      </c>
      <c r="C11" s="64" t="s">
        <v>331</v>
      </c>
      <c r="D11" s="65" t="s">
        <v>352</v>
      </c>
      <c r="E11" s="66" t="s">
        <v>336</v>
      </c>
      <c r="F11" s="67">
        <v>3.5499999999999997E-2</v>
      </c>
      <c r="G11" s="68" t="s">
        <v>325</v>
      </c>
      <c r="H11" s="64">
        <v>807494.04</v>
      </c>
      <c r="I11" s="69" t="s">
        <v>341</v>
      </c>
      <c r="J11" s="83">
        <f t="shared" si="1"/>
        <v>43172</v>
      </c>
      <c r="K11" s="63">
        <f t="shared" si="2"/>
        <v>7073.0341372904541</v>
      </c>
      <c r="L11" s="63">
        <f t="shared" ca="1" si="3"/>
        <v>7073.0341372904541</v>
      </c>
      <c r="M11" s="59" t="str">
        <f t="shared" ca="1" si="0"/>
        <v>C</v>
      </c>
      <c r="N11" s="90">
        <f t="shared" ca="1" si="4"/>
        <v>0</v>
      </c>
    </row>
    <row r="12" spans="2:16" ht="15" hidden="1" customHeight="1">
      <c r="B12" s="64" t="s">
        <v>347</v>
      </c>
      <c r="C12" s="64" t="s">
        <v>331</v>
      </c>
      <c r="D12" s="65" t="s">
        <v>352</v>
      </c>
      <c r="E12" s="66" t="s">
        <v>336</v>
      </c>
      <c r="F12" s="67">
        <v>3.5499999999999997E-2</v>
      </c>
      <c r="G12" s="68" t="s">
        <v>325</v>
      </c>
      <c r="H12" s="64">
        <v>706557.28</v>
      </c>
      <c r="I12" s="69" t="s">
        <v>341</v>
      </c>
      <c r="J12" s="83">
        <f t="shared" si="1"/>
        <v>43172</v>
      </c>
      <c r="K12" s="63">
        <f t="shared" si="2"/>
        <v>6188.9048263329469</v>
      </c>
      <c r="L12" s="63">
        <f t="shared" ca="1" si="3"/>
        <v>6188.9048263329469</v>
      </c>
      <c r="M12" s="59" t="str">
        <f t="shared" ca="1" si="0"/>
        <v>C</v>
      </c>
      <c r="N12" s="90">
        <f t="shared" ca="1" si="4"/>
        <v>0</v>
      </c>
    </row>
    <row r="13" spans="2:16" ht="15" hidden="1" customHeight="1">
      <c r="B13" s="64" t="s">
        <v>347</v>
      </c>
      <c r="C13" s="64" t="s">
        <v>328</v>
      </c>
      <c r="D13" s="65" t="s">
        <v>353</v>
      </c>
      <c r="E13" s="66" t="s">
        <v>339</v>
      </c>
      <c r="F13" s="67">
        <v>3.3000000000000002E-2</v>
      </c>
      <c r="G13" s="68" t="s">
        <v>325</v>
      </c>
      <c r="H13" s="64">
        <v>512216.85</v>
      </c>
      <c r="I13" s="69" t="s">
        <v>342</v>
      </c>
      <c r="J13" s="83">
        <f t="shared" si="1"/>
        <v>43144</v>
      </c>
      <c r="K13" s="63">
        <f t="shared" si="2"/>
        <v>2779.2196496236274</v>
      </c>
      <c r="L13" s="63">
        <f t="shared" ca="1" si="3"/>
        <v>2779.2196496236274</v>
      </c>
      <c r="M13" s="59" t="str">
        <f t="shared" ca="1" si="0"/>
        <v>C</v>
      </c>
      <c r="N13" s="90">
        <f t="shared" ca="1" si="4"/>
        <v>0</v>
      </c>
    </row>
    <row r="14" spans="2:16" ht="15" hidden="1" customHeight="1">
      <c r="B14" s="64" t="s">
        <v>347</v>
      </c>
      <c r="C14" s="64" t="s">
        <v>328</v>
      </c>
      <c r="D14" s="65" t="s">
        <v>353</v>
      </c>
      <c r="E14" s="66" t="s">
        <v>339</v>
      </c>
      <c r="F14" s="67">
        <v>3.3000000000000002E-2</v>
      </c>
      <c r="G14" s="68" t="s">
        <v>325</v>
      </c>
      <c r="H14" s="64">
        <v>507372.82</v>
      </c>
      <c r="I14" s="69" t="s">
        <v>342</v>
      </c>
      <c r="J14" s="83">
        <f t="shared" si="1"/>
        <v>43144</v>
      </c>
      <c r="K14" s="63">
        <f t="shared" si="2"/>
        <v>2752.936595172439</v>
      </c>
      <c r="L14" s="63">
        <f t="shared" ca="1" si="3"/>
        <v>2752.936595172439</v>
      </c>
      <c r="M14" s="59" t="str">
        <f t="shared" ca="1" si="0"/>
        <v>C</v>
      </c>
      <c r="N14" s="90">
        <f t="shared" ca="1" si="4"/>
        <v>0</v>
      </c>
    </row>
    <row r="15" spans="2:16" ht="15" hidden="1" customHeight="1">
      <c r="B15" s="64" t="s">
        <v>347</v>
      </c>
      <c r="C15" s="64" t="s">
        <v>328</v>
      </c>
      <c r="D15" s="65" t="s">
        <v>353</v>
      </c>
      <c r="E15" s="66" t="s">
        <v>339</v>
      </c>
      <c r="F15" s="67">
        <v>3.3000000000000002E-2</v>
      </c>
      <c r="G15" s="68" t="s">
        <v>325</v>
      </c>
      <c r="H15" s="64">
        <v>700862.66</v>
      </c>
      <c r="I15" s="69" t="s">
        <v>342</v>
      </c>
      <c r="J15" s="83">
        <f t="shared" si="1"/>
        <v>43144</v>
      </c>
      <c r="K15" s="63">
        <f t="shared" si="2"/>
        <v>3802.7864104031009</v>
      </c>
      <c r="L15" s="63">
        <f t="shared" ca="1" si="3"/>
        <v>3802.7864104031009</v>
      </c>
      <c r="M15" s="59" t="str">
        <f t="shared" ca="1" si="0"/>
        <v>C</v>
      </c>
      <c r="N15" s="90">
        <f t="shared" ca="1" si="4"/>
        <v>0</v>
      </c>
    </row>
    <row r="16" spans="2:16" ht="15" hidden="1" customHeight="1">
      <c r="B16" s="64" t="s">
        <v>347</v>
      </c>
      <c r="C16" s="64" t="s">
        <v>328</v>
      </c>
      <c r="D16" s="65" t="s">
        <v>353</v>
      </c>
      <c r="E16" s="66" t="s">
        <v>339</v>
      </c>
      <c r="F16" s="67">
        <v>3.3000000000000002E-2</v>
      </c>
      <c r="G16" s="68" t="s">
        <v>325</v>
      </c>
      <c r="H16" s="64">
        <v>700862.66</v>
      </c>
      <c r="I16" s="69" t="s">
        <v>342</v>
      </c>
      <c r="J16" s="83">
        <f t="shared" si="1"/>
        <v>43144</v>
      </c>
      <c r="K16" s="63">
        <f t="shared" si="2"/>
        <v>3802.7864104031009</v>
      </c>
      <c r="L16" s="63">
        <f t="shared" ca="1" si="3"/>
        <v>3802.7864104031009</v>
      </c>
      <c r="M16" s="59" t="str">
        <f t="shared" ca="1" si="0"/>
        <v>C</v>
      </c>
      <c r="N16" s="90">
        <f t="shared" ca="1" si="4"/>
        <v>0</v>
      </c>
    </row>
    <row r="17" spans="2:14" ht="15" hidden="1" customHeight="1">
      <c r="B17" s="64" t="s">
        <v>347</v>
      </c>
      <c r="C17" s="64" t="s">
        <v>328</v>
      </c>
      <c r="D17" s="65" t="s">
        <v>353</v>
      </c>
      <c r="E17" s="66" t="s">
        <v>339</v>
      </c>
      <c r="F17" s="67">
        <v>3.3000000000000002E-2</v>
      </c>
      <c r="G17" s="68" t="s">
        <v>325</v>
      </c>
      <c r="H17" s="64">
        <v>600739.43000000005</v>
      </c>
      <c r="I17" s="69" t="s">
        <v>342</v>
      </c>
      <c r="J17" s="83">
        <f t="shared" si="1"/>
        <v>43144</v>
      </c>
      <c r="K17" s="63">
        <f t="shared" si="2"/>
        <v>3259.5312476731247</v>
      </c>
      <c r="L17" s="63">
        <f t="shared" ca="1" si="3"/>
        <v>3259.5312476731247</v>
      </c>
      <c r="M17" s="59" t="str">
        <f t="shared" ca="1" si="0"/>
        <v>C</v>
      </c>
      <c r="N17" s="90">
        <f t="shared" ca="1" si="4"/>
        <v>0</v>
      </c>
    </row>
    <row r="18" spans="2:14" ht="15" hidden="1" customHeight="1">
      <c r="B18" s="64" t="s">
        <v>347</v>
      </c>
      <c r="C18" s="64" t="s">
        <v>327</v>
      </c>
      <c r="D18" s="65" t="s">
        <v>354</v>
      </c>
      <c r="E18" s="66" t="s">
        <v>339</v>
      </c>
      <c r="F18" s="67">
        <v>2.75E-2</v>
      </c>
      <c r="G18" s="68" t="s">
        <v>325</v>
      </c>
      <c r="H18" s="64">
        <v>709040.18</v>
      </c>
      <c r="I18" s="69" t="s">
        <v>343</v>
      </c>
      <c r="J18" s="83">
        <f t="shared" si="1"/>
        <v>43150</v>
      </c>
      <c r="K18" s="63">
        <f t="shared" si="2"/>
        <v>3213.1444212298356</v>
      </c>
      <c r="L18" s="63">
        <f t="shared" ca="1" si="3"/>
        <v>3213.1444212298356</v>
      </c>
      <c r="M18" s="59" t="str">
        <f t="shared" ca="1" si="0"/>
        <v>C</v>
      </c>
      <c r="N18" s="90">
        <f t="shared" ca="1" si="4"/>
        <v>0</v>
      </c>
    </row>
    <row r="19" spans="2:14" ht="15" hidden="1" customHeight="1">
      <c r="B19" s="64" t="s">
        <v>347</v>
      </c>
      <c r="C19" s="64" t="s">
        <v>327</v>
      </c>
      <c r="D19" s="65" t="s">
        <v>354</v>
      </c>
      <c r="E19" s="66" t="s">
        <v>339</v>
      </c>
      <c r="F19" s="67">
        <v>2.75E-2</v>
      </c>
      <c r="G19" s="68" t="s">
        <v>325</v>
      </c>
      <c r="H19" s="64">
        <v>623635.16</v>
      </c>
      <c r="I19" s="69" t="s">
        <v>343</v>
      </c>
      <c r="J19" s="83">
        <f t="shared" si="1"/>
        <v>43150</v>
      </c>
      <c r="K19" s="63">
        <f t="shared" si="2"/>
        <v>2826.116053446754</v>
      </c>
      <c r="L19" s="63">
        <f t="shared" ca="1" si="3"/>
        <v>2826.116053446754</v>
      </c>
      <c r="M19" s="59" t="str">
        <f t="shared" ca="1" si="0"/>
        <v>C</v>
      </c>
      <c r="N19" s="90">
        <f t="shared" ca="1" si="4"/>
        <v>0</v>
      </c>
    </row>
    <row r="20" spans="2:14" ht="15" hidden="1" customHeight="1">
      <c r="B20" s="64" t="s">
        <v>347</v>
      </c>
      <c r="C20" s="64" t="s">
        <v>331</v>
      </c>
      <c r="D20" s="65" t="s">
        <v>320</v>
      </c>
      <c r="E20" s="66" t="s">
        <v>336</v>
      </c>
      <c r="F20" s="67">
        <v>3.4500000000000003E-2</v>
      </c>
      <c r="G20" s="68" t="s">
        <v>325</v>
      </c>
      <c r="H20" s="64">
        <v>702149.73</v>
      </c>
      <c r="I20" s="69" t="s">
        <v>360</v>
      </c>
      <c r="J20" s="83">
        <f t="shared" si="1"/>
        <v>43193</v>
      </c>
      <c r="K20" s="63">
        <f t="shared" si="2"/>
        <v>5979.2317222525944</v>
      </c>
      <c r="L20" s="63">
        <f ca="1">IF($B$1&gt;J20,K20,IF($B$1=J20,K20,((((1+F20)^(1/360))-1)*H20)*($B$1-I20+1)))</f>
        <v>5979.2317222525944</v>
      </c>
      <c r="M20" s="59" t="str">
        <f t="shared" ca="1" si="0"/>
        <v>C</v>
      </c>
      <c r="N20" s="90">
        <f t="shared" ca="1" si="4"/>
        <v>0</v>
      </c>
    </row>
    <row r="21" spans="2:14" ht="15" hidden="1" customHeight="1">
      <c r="B21" s="64" t="s">
        <v>347</v>
      </c>
      <c r="C21" s="64" t="s">
        <v>331</v>
      </c>
      <c r="D21" s="65" t="s">
        <v>320</v>
      </c>
      <c r="E21" s="66" t="s">
        <v>336</v>
      </c>
      <c r="F21" s="67">
        <v>3.4500000000000003E-2</v>
      </c>
      <c r="G21" s="68" t="s">
        <v>325</v>
      </c>
      <c r="H21" s="64">
        <v>702149.73</v>
      </c>
      <c r="I21" s="69" t="s">
        <v>360</v>
      </c>
      <c r="J21" s="83">
        <f t="shared" si="1"/>
        <v>43193</v>
      </c>
      <c r="K21" s="63">
        <f t="shared" si="2"/>
        <v>5979.2317222525944</v>
      </c>
      <c r="L21" s="63">
        <f t="shared" ca="1" si="3"/>
        <v>5979.2317222525944</v>
      </c>
      <c r="M21" s="59" t="str">
        <f t="shared" ca="1" si="0"/>
        <v>C</v>
      </c>
      <c r="N21" s="90">
        <f t="shared" ca="1" si="4"/>
        <v>0</v>
      </c>
    </row>
    <row r="22" spans="2:14" ht="15" hidden="1" customHeight="1">
      <c r="B22" s="64" t="s">
        <v>347</v>
      </c>
      <c r="C22" s="64" t="s">
        <v>331</v>
      </c>
      <c r="D22" s="65" t="s">
        <v>320</v>
      </c>
      <c r="E22" s="66" t="s">
        <v>336</v>
      </c>
      <c r="F22" s="67">
        <v>3.4500000000000003E-2</v>
      </c>
      <c r="G22" s="68" t="s">
        <v>325</v>
      </c>
      <c r="H22" s="64">
        <v>601842.64</v>
      </c>
      <c r="I22" s="69" t="s">
        <v>360</v>
      </c>
      <c r="J22" s="83">
        <f t="shared" si="1"/>
        <v>43193</v>
      </c>
      <c r="K22" s="63">
        <f t="shared" si="2"/>
        <v>5125.0558835823349</v>
      </c>
      <c r="L22" s="63">
        <f t="shared" ca="1" si="3"/>
        <v>5125.0558835823349</v>
      </c>
      <c r="M22" s="59" t="str">
        <f t="shared" ca="1" si="0"/>
        <v>C</v>
      </c>
      <c r="N22" s="90">
        <f t="shared" ca="1" si="4"/>
        <v>0</v>
      </c>
    </row>
    <row r="23" spans="2:14" ht="15" hidden="1" customHeight="1">
      <c r="B23" s="64" t="s">
        <v>347</v>
      </c>
      <c r="C23" s="64" t="s">
        <v>327</v>
      </c>
      <c r="D23" s="65" t="s">
        <v>355</v>
      </c>
      <c r="E23" s="66" t="s">
        <v>107</v>
      </c>
      <c r="F23" s="67">
        <v>2.35E-2</v>
      </c>
      <c r="G23" s="68" t="s">
        <v>325</v>
      </c>
      <c r="H23" s="64">
        <v>702249.82</v>
      </c>
      <c r="I23" s="69" t="s">
        <v>361</v>
      </c>
      <c r="J23" s="83">
        <f t="shared" si="1"/>
        <v>43138</v>
      </c>
      <c r="K23" s="63">
        <f t="shared" si="2"/>
        <v>679.99348330955786</v>
      </c>
      <c r="L23" s="63">
        <f t="shared" ca="1" si="3"/>
        <v>679.99348330955786</v>
      </c>
      <c r="M23" s="59" t="str">
        <f t="shared" ca="1" si="0"/>
        <v>C</v>
      </c>
      <c r="N23" s="90">
        <f t="shared" ca="1" si="4"/>
        <v>0</v>
      </c>
    </row>
    <row r="24" spans="2:14" ht="15" hidden="1" customHeight="1">
      <c r="B24" s="64" t="s">
        <v>347</v>
      </c>
      <c r="C24" s="64" t="s">
        <v>327</v>
      </c>
      <c r="D24" s="65" t="s">
        <v>355</v>
      </c>
      <c r="E24" s="66" t="s">
        <v>107</v>
      </c>
      <c r="F24" s="67">
        <v>2.35E-2</v>
      </c>
      <c r="G24" s="68" t="s">
        <v>325</v>
      </c>
      <c r="H24" s="64">
        <v>702249.82</v>
      </c>
      <c r="I24" s="69" t="s">
        <v>361</v>
      </c>
      <c r="J24" s="83">
        <f t="shared" si="1"/>
        <v>43138</v>
      </c>
      <c r="K24" s="63">
        <f t="shared" si="2"/>
        <v>679.99348330955786</v>
      </c>
      <c r="L24" s="63">
        <f t="shared" ca="1" si="3"/>
        <v>679.99348330955786</v>
      </c>
      <c r="M24" s="59" t="str">
        <f t="shared" ca="1" si="0"/>
        <v>C</v>
      </c>
      <c r="N24" s="90">
        <f t="shared" ca="1" si="4"/>
        <v>0</v>
      </c>
    </row>
    <row r="25" spans="2:14" ht="15" hidden="1" customHeight="1">
      <c r="B25" s="64" t="s">
        <v>347</v>
      </c>
      <c r="C25" s="64" t="s">
        <v>327</v>
      </c>
      <c r="D25" s="65" t="s">
        <v>355</v>
      </c>
      <c r="E25" s="66" t="s">
        <v>107</v>
      </c>
      <c r="F25" s="67">
        <v>2.35E-2</v>
      </c>
      <c r="G25" s="68" t="s">
        <v>325</v>
      </c>
      <c r="H25" s="64">
        <v>702249.82</v>
      </c>
      <c r="I25" s="69" t="s">
        <v>361</v>
      </c>
      <c r="J25" s="83">
        <f t="shared" si="1"/>
        <v>43138</v>
      </c>
      <c r="K25" s="63">
        <f t="shared" si="2"/>
        <v>679.99348330955786</v>
      </c>
      <c r="L25" s="63">
        <f t="shared" ca="1" si="3"/>
        <v>679.99348330955786</v>
      </c>
      <c r="M25" s="59" t="str">
        <f t="shared" ca="1" si="0"/>
        <v>C</v>
      </c>
      <c r="N25" s="90">
        <f t="shared" ca="1" si="4"/>
        <v>0</v>
      </c>
    </row>
    <row r="26" spans="2:14" ht="15" hidden="1" customHeight="1">
      <c r="B26" s="64" t="s">
        <v>347</v>
      </c>
      <c r="C26" s="64" t="s">
        <v>327</v>
      </c>
      <c r="D26" s="65" t="s">
        <v>355</v>
      </c>
      <c r="E26" s="66" t="s">
        <v>107</v>
      </c>
      <c r="F26" s="67">
        <v>2.35E-2</v>
      </c>
      <c r="G26" s="68" t="s">
        <v>325</v>
      </c>
      <c r="H26" s="64">
        <v>401285.61</v>
      </c>
      <c r="I26" s="69" t="s">
        <v>361</v>
      </c>
      <c r="J26" s="83">
        <f t="shared" si="1"/>
        <v>43138</v>
      </c>
      <c r="K26" s="63">
        <f t="shared" si="2"/>
        <v>388.56770336502296</v>
      </c>
      <c r="L26" s="63">
        <f t="shared" ca="1" si="3"/>
        <v>388.56770336502296</v>
      </c>
      <c r="M26" s="59" t="str">
        <f t="shared" ca="1" si="0"/>
        <v>C</v>
      </c>
      <c r="N26" s="90">
        <f t="shared" ca="1" si="4"/>
        <v>0</v>
      </c>
    </row>
    <row r="27" spans="2:14" ht="15" customHeight="1">
      <c r="B27" s="64" t="s">
        <v>347</v>
      </c>
      <c r="C27" s="64" t="s">
        <v>326</v>
      </c>
      <c r="D27" s="65" t="s">
        <v>356</v>
      </c>
      <c r="E27" s="66" t="s">
        <v>359</v>
      </c>
      <c r="F27" s="67">
        <v>4.0999999999999995E-2</v>
      </c>
      <c r="G27" s="68" t="s">
        <v>325</v>
      </c>
      <c r="H27" s="64">
        <v>848997.05</v>
      </c>
      <c r="I27" s="69" t="s">
        <v>362</v>
      </c>
      <c r="J27" s="83">
        <f t="shared" si="1"/>
        <v>43305</v>
      </c>
      <c r="K27" s="63">
        <f t="shared" ref="K27:K55" si="5">((((1+F27)^(E27/360))-1)*H27)</f>
        <v>17229.610023783389</v>
      </c>
      <c r="L27" s="63">
        <f ca="1">IF($B$1&gt;J27,K27,IF($B$1=J27,K27,((((1+F27)^(1/360))-1)*H27)*($B$1-I27+1)))</f>
        <v>17229.610023783389</v>
      </c>
      <c r="M27" s="59" t="str">
        <f t="shared" ca="1" si="0"/>
        <v>C</v>
      </c>
      <c r="N27" s="90">
        <f ca="1">IF(YEAR(J27)=2017,0,IF(YEAR(J27)=2018,IF(AND((MONTH(J27)=MONTH($B$1)),OR(M27="G",M27="P")),H27+L27,0),0))</f>
        <v>0</v>
      </c>
    </row>
    <row r="28" spans="2:14" ht="15" hidden="1" customHeight="1">
      <c r="B28" s="64" t="s">
        <v>347</v>
      </c>
      <c r="C28" s="64" t="s">
        <v>335</v>
      </c>
      <c r="D28" s="65" t="s">
        <v>357</v>
      </c>
      <c r="E28" s="66" t="s">
        <v>330</v>
      </c>
      <c r="F28" s="67">
        <v>2.75E-2</v>
      </c>
      <c r="G28" s="68" t="s">
        <v>325</v>
      </c>
      <c r="H28" s="64">
        <v>705110.5</v>
      </c>
      <c r="I28" s="69" t="s">
        <v>362</v>
      </c>
      <c r="J28" s="83">
        <f t="shared" si="1"/>
        <v>43132</v>
      </c>
      <c r="K28" s="63">
        <f t="shared" si="5"/>
        <v>372.04522305109788</v>
      </c>
      <c r="L28" s="63">
        <f t="shared" ref="L28:L55" ca="1" si="6">IF($B$1&gt;J28,K28,IF($B$1=J28,K28,((((1+F28)^(1/360))-1)*H28)*($B$1-I28+1)))</f>
        <v>372.04522305109788</v>
      </c>
      <c r="M28" s="59" t="str">
        <f t="shared" ca="1" si="0"/>
        <v>C</v>
      </c>
      <c r="N28" s="90">
        <f t="shared" ref="N28:N55" ca="1" si="7">IF(YEAR(J28)=2017,0,IF(YEAR(J28)=2018,IF(AND((MONTH(J28)=MONTH($B$1)),OR(M28="G",M28="P")),H28+L28,0),0))</f>
        <v>0</v>
      </c>
    </row>
    <row r="29" spans="2:14" ht="15" hidden="1" customHeight="1">
      <c r="B29" s="64" t="s">
        <v>347</v>
      </c>
      <c r="C29" s="64" t="s">
        <v>335</v>
      </c>
      <c r="D29" s="65" t="s">
        <v>357</v>
      </c>
      <c r="E29" s="66" t="s">
        <v>330</v>
      </c>
      <c r="F29" s="67">
        <v>2.75E-2</v>
      </c>
      <c r="G29" s="68" t="s">
        <v>325</v>
      </c>
      <c r="H29" s="64">
        <v>705110.5</v>
      </c>
      <c r="I29" s="69" t="s">
        <v>362</v>
      </c>
      <c r="J29" s="83">
        <f t="shared" si="1"/>
        <v>43132</v>
      </c>
      <c r="K29" s="63">
        <f t="shared" si="5"/>
        <v>372.04522305109788</v>
      </c>
      <c r="L29" s="63">
        <f t="shared" ca="1" si="6"/>
        <v>372.04522305109788</v>
      </c>
      <c r="M29" s="59" t="str">
        <f t="shared" ca="1" si="0"/>
        <v>C</v>
      </c>
      <c r="N29" s="90">
        <f t="shared" ca="1" si="7"/>
        <v>0</v>
      </c>
    </row>
    <row r="30" spans="2:14" ht="15" hidden="1" customHeight="1">
      <c r="B30" s="64" t="s">
        <v>347</v>
      </c>
      <c r="C30" s="64" t="s">
        <v>328</v>
      </c>
      <c r="D30" s="65" t="s">
        <v>358</v>
      </c>
      <c r="E30" s="66" t="s">
        <v>104</v>
      </c>
      <c r="F30" s="67">
        <v>2.9500000000000002E-2</v>
      </c>
      <c r="G30" s="68" t="s">
        <v>325</v>
      </c>
      <c r="H30" s="64">
        <v>630723.22</v>
      </c>
      <c r="I30" s="69" t="s">
        <v>362</v>
      </c>
      <c r="J30" s="83">
        <f t="shared" si="1"/>
        <v>43155</v>
      </c>
      <c r="K30" s="63">
        <f t="shared" si="5"/>
        <v>1529.9503001142646</v>
      </c>
      <c r="L30" s="63">
        <f t="shared" ca="1" si="6"/>
        <v>1529.9503001142646</v>
      </c>
      <c r="M30" s="59" t="str">
        <f t="shared" ca="1" si="0"/>
        <v>C</v>
      </c>
      <c r="N30" s="90">
        <f t="shared" ca="1" si="7"/>
        <v>0</v>
      </c>
    </row>
    <row r="31" spans="2:14" ht="15" hidden="1" customHeight="1">
      <c r="B31" s="64" t="s">
        <v>347</v>
      </c>
      <c r="C31" s="64" t="s">
        <v>326</v>
      </c>
      <c r="D31" s="65" t="s">
        <v>377</v>
      </c>
      <c r="E31" s="66" t="s">
        <v>104</v>
      </c>
      <c r="F31" s="67">
        <v>3.6000000000000004E-2</v>
      </c>
      <c r="G31" s="68" t="s">
        <v>325</v>
      </c>
      <c r="H31" s="64">
        <v>839832.61</v>
      </c>
      <c r="I31" s="69" t="s">
        <v>386</v>
      </c>
      <c r="J31" s="83">
        <f t="shared" si="1"/>
        <v>43163</v>
      </c>
      <c r="K31" s="63">
        <f t="shared" si="5"/>
        <v>2478.8578538350912</v>
      </c>
      <c r="L31" s="63">
        <f t="shared" ca="1" si="6"/>
        <v>2478.8578538350912</v>
      </c>
      <c r="M31" s="59" t="str">
        <f t="shared" ca="1" si="0"/>
        <v>C</v>
      </c>
      <c r="N31" s="90">
        <f t="shared" ca="1" si="7"/>
        <v>0</v>
      </c>
    </row>
    <row r="32" spans="2:14" ht="15" hidden="1" customHeight="1">
      <c r="B32" s="64" t="s">
        <v>347</v>
      </c>
      <c r="C32" s="64" t="s">
        <v>335</v>
      </c>
      <c r="D32" s="65" t="s">
        <v>378</v>
      </c>
      <c r="E32" s="66" t="s">
        <v>107</v>
      </c>
      <c r="F32" s="67">
        <v>2.8500000000000001E-2</v>
      </c>
      <c r="G32" s="68" t="s">
        <v>325</v>
      </c>
      <c r="H32" s="64">
        <v>705482.55</v>
      </c>
      <c r="I32" s="69" t="s">
        <v>387</v>
      </c>
      <c r="J32" s="83">
        <f t="shared" si="1"/>
        <v>43147</v>
      </c>
      <c r="K32" s="63">
        <f t="shared" si="5"/>
        <v>826.52831753407543</v>
      </c>
      <c r="L32" s="63">
        <f t="shared" ca="1" si="6"/>
        <v>826.52831753407543</v>
      </c>
      <c r="M32" s="59" t="str">
        <f t="shared" ca="1" si="0"/>
        <v>C</v>
      </c>
      <c r="N32" s="90">
        <f t="shared" ca="1" si="7"/>
        <v>0</v>
      </c>
    </row>
    <row r="33" spans="2:14" ht="15" hidden="1" customHeight="1">
      <c r="B33" s="64" t="s">
        <v>347</v>
      </c>
      <c r="C33" s="64" t="s">
        <v>335</v>
      </c>
      <c r="D33" s="65" t="s">
        <v>378</v>
      </c>
      <c r="E33" s="66" t="s">
        <v>107</v>
      </c>
      <c r="F33" s="67">
        <v>2.8500000000000001E-2</v>
      </c>
      <c r="G33" s="68" t="s">
        <v>325</v>
      </c>
      <c r="H33" s="64">
        <v>705482.55</v>
      </c>
      <c r="I33" s="69" t="s">
        <v>387</v>
      </c>
      <c r="J33" s="83">
        <f t="shared" si="1"/>
        <v>43147</v>
      </c>
      <c r="K33" s="63">
        <f t="shared" si="5"/>
        <v>826.52831753407543</v>
      </c>
      <c r="L33" s="63">
        <f t="shared" ca="1" si="6"/>
        <v>826.52831753407543</v>
      </c>
      <c r="M33" s="59" t="str">
        <f t="shared" ca="1" si="0"/>
        <v>C</v>
      </c>
      <c r="N33" s="90">
        <f t="shared" ca="1" si="7"/>
        <v>0</v>
      </c>
    </row>
    <row r="34" spans="2:14" ht="15" hidden="1" customHeight="1">
      <c r="B34" s="64" t="s">
        <v>347</v>
      </c>
      <c r="C34" s="64" t="s">
        <v>329</v>
      </c>
      <c r="D34" s="65" t="s">
        <v>379</v>
      </c>
      <c r="E34" s="66" t="s">
        <v>107</v>
      </c>
      <c r="F34" s="67">
        <v>2.75E-2</v>
      </c>
      <c r="G34" s="68" t="s">
        <v>325</v>
      </c>
      <c r="H34" s="64">
        <v>750000</v>
      </c>
      <c r="I34" s="69" t="s">
        <v>387</v>
      </c>
      <c r="J34" s="83">
        <f t="shared" si="1"/>
        <v>43147</v>
      </c>
      <c r="K34" s="63">
        <f t="shared" si="5"/>
        <v>848.25018008510835</v>
      </c>
      <c r="L34" s="63">
        <f ca="1">IF($B$1&gt;J34,K34,IF($B$1=J34,K34,((((1+F34)^(1/360))-1)*H34)*($B$1-I34+1)))</f>
        <v>848.25018008510835</v>
      </c>
      <c r="M34" s="59" t="str">
        <f t="shared" ca="1" si="0"/>
        <v>C</v>
      </c>
      <c r="N34" s="90">
        <f t="shared" ca="1" si="7"/>
        <v>0</v>
      </c>
    </row>
    <row r="35" spans="2:14" ht="15" hidden="1" customHeight="1">
      <c r="B35" s="64" t="s">
        <v>347</v>
      </c>
      <c r="C35" s="64" t="s">
        <v>329</v>
      </c>
      <c r="D35" s="65" t="s">
        <v>379</v>
      </c>
      <c r="E35" s="66" t="s">
        <v>107</v>
      </c>
      <c r="F35" s="67">
        <v>2.75E-2</v>
      </c>
      <c r="G35" s="68" t="s">
        <v>325</v>
      </c>
      <c r="H35" s="64">
        <v>750000</v>
      </c>
      <c r="I35" s="69" t="s">
        <v>387</v>
      </c>
      <c r="J35" s="83">
        <f t="shared" si="1"/>
        <v>43147</v>
      </c>
      <c r="K35" s="63">
        <f t="shared" si="5"/>
        <v>848.25018008510835</v>
      </c>
      <c r="L35" s="63">
        <f t="shared" ca="1" si="6"/>
        <v>848.25018008510835</v>
      </c>
      <c r="M35" s="59" t="str">
        <f t="shared" ca="1" si="0"/>
        <v>C</v>
      </c>
      <c r="N35" s="90">
        <f t="shared" ca="1" si="7"/>
        <v>0</v>
      </c>
    </row>
    <row r="36" spans="2:14" ht="15" hidden="1" customHeight="1">
      <c r="B36" s="64" t="s">
        <v>347</v>
      </c>
      <c r="C36" s="64" t="s">
        <v>329</v>
      </c>
      <c r="D36" s="65" t="s">
        <v>379</v>
      </c>
      <c r="E36" s="66" t="s">
        <v>107</v>
      </c>
      <c r="F36" s="67">
        <v>2.75E-2</v>
      </c>
      <c r="G36" s="68" t="s">
        <v>325</v>
      </c>
      <c r="H36" s="64">
        <v>750000</v>
      </c>
      <c r="I36" s="69" t="s">
        <v>387</v>
      </c>
      <c r="J36" s="83">
        <f t="shared" si="1"/>
        <v>43147</v>
      </c>
      <c r="K36" s="63">
        <f t="shared" si="5"/>
        <v>848.25018008510835</v>
      </c>
      <c r="L36" s="63">
        <f t="shared" ca="1" si="6"/>
        <v>848.25018008510835</v>
      </c>
      <c r="M36" s="59" t="str">
        <f t="shared" ca="1" si="0"/>
        <v>C</v>
      </c>
      <c r="N36" s="90">
        <f t="shared" ca="1" si="7"/>
        <v>0</v>
      </c>
    </row>
    <row r="37" spans="2:14" ht="15" hidden="1" customHeight="1">
      <c r="B37" s="64" t="s">
        <v>347</v>
      </c>
      <c r="C37" s="64" t="s">
        <v>329</v>
      </c>
      <c r="D37" s="65" t="s">
        <v>379</v>
      </c>
      <c r="E37" s="66" t="s">
        <v>107</v>
      </c>
      <c r="F37" s="67">
        <v>2.75E-2</v>
      </c>
      <c r="G37" s="68" t="s">
        <v>325</v>
      </c>
      <c r="H37" s="64">
        <v>850000</v>
      </c>
      <c r="I37" s="69" t="s">
        <v>387</v>
      </c>
      <c r="J37" s="83">
        <f t="shared" si="1"/>
        <v>43147</v>
      </c>
      <c r="K37" s="63">
        <f t="shared" si="5"/>
        <v>961.35020409645608</v>
      </c>
      <c r="L37" s="63">
        <f t="shared" ca="1" si="6"/>
        <v>961.35020409645608</v>
      </c>
      <c r="M37" s="59" t="str">
        <f t="shared" ca="1" si="0"/>
        <v>C</v>
      </c>
      <c r="N37" s="90">
        <f t="shared" ca="1" si="7"/>
        <v>0</v>
      </c>
    </row>
    <row r="38" spans="2:14" ht="15" hidden="1" customHeight="1">
      <c r="B38" s="64" t="s">
        <v>347</v>
      </c>
      <c r="C38" s="64" t="s">
        <v>375</v>
      </c>
      <c r="D38" s="65" t="s">
        <v>379</v>
      </c>
      <c r="E38" s="66" t="s">
        <v>330</v>
      </c>
      <c r="F38" s="67">
        <v>2.8999999999999998E-2</v>
      </c>
      <c r="G38" s="68" t="s">
        <v>325</v>
      </c>
      <c r="H38" s="64">
        <v>750414.18</v>
      </c>
      <c r="I38" s="69" t="s">
        <v>388</v>
      </c>
      <c r="J38" s="83">
        <f t="shared" si="1"/>
        <v>43145</v>
      </c>
      <c r="K38" s="63">
        <f t="shared" si="5"/>
        <v>417.24659761623997</v>
      </c>
      <c r="L38" s="63">
        <f t="shared" ca="1" si="6"/>
        <v>417.24659761623997</v>
      </c>
      <c r="M38" s="59" t="str">
        <f t="shared" ca="1" si="0"/>
        <v>C</v>
      </c>
      <c r="N38" s="90">
        <f t="shared" ca="1" si="7"/>
        <v>0</v>
      </c>
    </row>
    <row r="39" spans="2:14" ht="15" hidden="1" customHeight="1">
      <c r="B39" s="64" t="s">
        <v>347</v>
      </c>
      <c r="C39" s="64" t="s">
        <v>375</v>
      </c>
      <c r="D39" s="65" t="s">
        <v>380</v>
      </c>
      <c r="E39" s="66" t="s">
        <v>330</v>
      </c>
      <c r="F39" s="67">
        <v>2.8999999999999998E-2</v>
      </c>
      <c r="G39" s="68" t="s">
        <v>325</v>
      </c>
      <c r="H39" s="64">
        <v>750414.18</v>
      </c>
      <c r="I39" s="69" t="s">
        <v>388</v>
      </c>
      <c r="J39" s="83">
        <f t="shared" si="1"/>
        <v>43145</v>
      </c>
      <c r="K39" s="63">
        <f t="shared" si="5"/>
        <v>417.24659761623997</v>
      </c>
      <c r="L39" s="63">
        <f t="shared" ca="1" si="6"/>
        <v>417.24659761623997</v>
      </c>
      <c r="M39" s="59" t="str">
        <f t="shared" ca="1" si="0"/>
        <v>C</v>
      </c>
      <c r="N39" s="90">
        <f t="shared" ca="1" si="7"/>
        <v>0</v>
      </c>
    </row>
    <row r="40" spans="2:14" ht="15" hidden="1" customHeight="1">
      <c r="B40" s="64" t="s">
        <v>347</v>
      </c>
      <c r="C40" s="64" t="s">
        <v>327</v>
      </c>
      <c r="D40" s="65" t="s">
        <v>381</v>
      </c>
      <c r="E40" s="66" t="s">
        <v>107</v>
      </c>
      <c r="F40" s="67">
        <v>2.35E-2</v>
      </c>
      <c r="G40" s="68" t="s">
        <v>325</v>
      </c>
      <c r="H40" s="64">
        <v>700000</v>
      </c>
      <c r="I40" s="69" t="s">
        <v>388</v>
      </c>
      <c r="J40" s="83">
        <f t="shared" si="1"/>
        <v>43153</v>
      </c>
      <c r="K40" s="63">
        <f t="shared" si="5"/>
        <v>677.81496664063297</v>
      </c>
      <c r="L40" s="63">
        <f t="shared" ca="1" si="6"/>
        <v>677.81496664063297</v>
      </c>
      <c r="M40" s="59" t="str">
        <f t="shared" ca="1" si="0"/>
        <v>C</v>
      </c>
      <c r="N40" s="90">
        <f t="shared" ca="1" si="7"/>
        <v>0</v>
      </c>
    </row>
    <row r="41" spans="2:14" ht="15" hidden="1" customHeight="1">
      <c r="B41" s="64" t="s">
        <v>347</v>
      </c>
      <c r="C41" s="64" t="s">
        <v>327</v>
      </c>
      <c r="D41" s="65" t="s">
        <v>381</v>
      </c>
      <c r="E41" s="66" t="s">
        <v>107</v>
      </c>
      <c r="F41" s="67">
        <v>2.35E-2</v>
      </c>
      <c r="G41" s="68" t="s">
        <v>325</v>
      </c>
      <c r="H41" s="64">
        <v>700000</v>
      </c>
      <c r="I41" s="69" t="s">
        <v>388</v>
      </c>
      <c r="J41" s="83">
        <f t="shared" si="1"/>
        <v>43153</v>
      </c>
      <c r="K41" s="63">
        <f t="shared" si="5"/>
        <v>677.81496664063297</v>
      </c>
      <c r="L41" s="63">
        <f t="shared" ca="1" si="6"/>
        <v>677.81496664063297</v>
      </c>
      <c r="M41" s="59" t="str">
        <f t="shared" ca="1" si="0"/>
        <v>C</v>
      </c>
      <c r="N41" s="90">
        <f t="shared" ca="1" si="7"/>
        <v>0</v>
      </c>
    </row>
    <row r="42" spans="2:14" ht="15" hidden="1" customHeight="1">
      <c r="B42" s="64" t="s">
        <v>347</v>
      </c>
      <c r="C42" s="64" t="s">
        <v>327</v>
      </c>
      <c r="D42" s="65" t="s">
        <v>381</v>
      </c>
      <c r="E42" s="66" t="s">
        <v>107</v>
      </c>
      <c r="F42" s="67">
        <v>2.35E-2</v>
      </c>
      <c r="G42" s="68" t="s">
        <v>325</v>
      </c>
      <c r="H42" s="64">
        <v>700000</v>
      </c>
      <c r="I42" s="69" t="s">
        <v>388</v>
      </c>
      <c r="J42" s="83">
        <f t="shared" si="1"/>
        <v>43153</v>
      </c>
      <c r="K42" s="63">
        <f t="shared" si="5"/>
        <v>677.81496664063297</v>
      </c>
      <c r="L42" s="63">
        <f t="shared" ca="1" si="6"/>
        <v>677.81496664063297</v>
      </c>
      <c r="M42" s="59" t="str">
        <f t="shared" ca="1" si="0"/>
        <v>C</v>
      </c>
      <c r="N42" s="90">
        <f t="shared" ca="1" si="7"/>
        <v>0</v>
      </c>
    </row>
    <row r="43" spans="2:14" ht="15" hidden="1" customHeight="1">
      <c r="B43" s="64" t="s">
        <v>347</v>
      </c>
      <c r="C43" s="64" t="s">
        <v>327</v>
      </c>
      <c r="D43" s="65" t="s">
        <v>381</v>
      </c>
      <c r="E43" s="66" t="s">
        <v>107</v>
      </c>
      <c r="F43" s="67">
        <v>2.35E-2</v>
      </c>
      <c r="G43" s="68" t="s">
        <v>325</v>
      </c>
      <c r="H43" s="64">
        <v>400000</v>
      </c>
      <c r="I43" s="69" t="s">
        <v>388</v>
      </c>
      <c r="J43" s="83">
        <f t="shared" si="1"/>
        <v>43153</v>
      </c>
      <c r="K43" s="63">
        <f t="shared" si="5"/>
        <v>387.32283808036175</v>
      </c>
      <c r="L43" s="63">
        <f t="shared" ca="1" si="6"/>
        <v>387.32283808036175</v>
      </c>
      <c r="M43" s="59" t="str">
        <f t="shared" ca="1" si="0"/>
        <v>C</v>
      </c>
      <c r="N43" s="90">
        <f t="shared" ca="1" si="7"/>
        <v>0</v>
      </c>
    </row>
    <row r="44" spans="2:14" ht="15" hidden="1" customHeight="1">
      <c r="B44" s="64" t="s">
        <v>347</v>
      </c>
      <c r="C44" s="64" t="s">
        <v>335</v>
      </c>
      <c r="D44" s="65" t="s">
        <v>382</v>
      </c>
      <c r="E44" s="66" t="s">
        <v>330</v>
      </c>
      <c r="F44" s="67">
        <v>2.75E-2</v>
      </c>
      <c r="G44" s="68" t="s">
        <v>325</v>
      </c>
      <c r="H44" s="64">
        <v>500263.82</v>
      </c>
      <c r="I44" s="69" t="s">
        <v>389</v>
      </c>
      <c r="J44" s="83">
        <f t="shared" si="1"/>
        <v>43146</v>
      </c>
      <c r="K44" s="63">
        <f t="shared" si="5"/>
        <v>263.95971198314913</v>
      </c>
      <c r="L44" s="63">
        <f t="shared" ca="1" si="6"/>
        <v>263.95971198314913</v>
      </c>
      <c r="M44" s="59" t="str">
        <f t="shared" ca="1" si="0"/>
        <v>C</v>
      </c>
      <c r="N44" s="90">
        <f t="shared" ca="1" si="7"/>
        <v>0</v>
      </c>
    </row>
    <row r="45" spans="2:14" ht="15" hidden="1" customHeight="1">
      <c r="B45" s="64" t="s">
        <v>347</v>
      </c>
      <c r="C45" s="64" t="s">
        <v>335</v>
      </c>
      <c r="D45" s="65" t="s">
        <v>382</v>
      </c>
      <c r="E45" s="66" t="s">
        <v>330</v>
      </c>
      <c r="F45" s="67">
        <v>2.75E-2</v>
      </c>
      <c r="G45" s="68" t="s">
        <v>325</v>
      </c>
      <c r="H45" s="64">
        <v>500263.82</v>
      </c>
      <c r="I45" s="69" t="s">
        <v>389</v>
      </c>
      <c r="J45" s="83">
        <f t="shared" si="1"/>
        <v>43146</v>
      </c>
      <c r="K45" s="63">
        <f t="shared" si="5"/>
        <v>263.95971198314913</v>
      </c>
      <c r="L45" s="63">
        <f t="shared" ca="1" si="6"/>
        <v>263.95971198314913</v>
      </c>
      <c r="M45" s="59" t="str">
        <f t="shared" ca="1" si="0"/>
        <v>C</v>
      </c>
      <c r="N45" s="90">
        <f t="shared" ca="1" si="7"/>
        <v>0</v>
      </c>
    </row>
    <row r="46" spans="2:14" ht="15" hidden="1" customHeight="1">
      <c r="B46" s="64" t="s">
        <v>347</v>
      </c>
      <c r="C46" s="64" t="s">
        <v>335</v>
      </c>
      <c r="D46" s="65" t="s">
        <v>382</v>
      </c>
      <c r="E46" s="66" t="s">
        <v>330</v>
      </c>
      <c r="F46" s="67">
        <v>2.75E-2</v>
      </c>
      <c r="G46" s="68" t="s">
        <v>325</v>
      </c>
      <c r="H46" s="64">
        <v>500263.82</v>
      </c>
      <c r="I46" s="69" t="s">
        <v>389</v>
      </c>
      <c r="J46" s="83">
        <f t="shared" si="1"/>
        <v>43146</v>
      </c>
      <c r="K46" s="63">
        <f t="shared" si="5"/>
        <v>263.95971198314913</v>
      </c>
      <c r="L46" s="63">
        <f t="shared" ca="1" si="6"/>
        <v>263.95971198314913</v>
      </c>
      <c r="M46" s="59" t="str">
        <f t="shared" ca="1" si="0"/>
        <v>C</v>
      </c>
      <c r="N46" s="90">
        <f t="shared" ca="1" si="7"/>
        <v>0</v>
      </c>
    </row>
    <row r="47" spans="2:14" ht="15" hidden="1" customHeight="1">
      <c r="B47" s="64" t="s">
        <v>347</v>
      </c>
      <c r="C47" s="64" t="s">
        <v>376</v>
      </c>
      <c r="D47" s="65" t="s">
        <v>383</v>
      </c>
      <c r="E47" s="66" t="s">
        <v>385</v>
      </c>
      <c r="F47" s="67">
        <v>2.6499999999999999E-2</v>
      </c>
      <c r="G47" s="68" t="s">
        <v>325</v>
      </c>
      <c r="H47" s="64">
        <v>800000</v>
      </c>
      <c r="I47" s="69" t="s">
        <v>390</v>
      </c>
      <c r="J47" s="83">
        <f t="shared" si="1"/>
        <v>43143</v>
      </c>
      <c r="K47" s="63">
        <f t="shared" si="5"/>
        <v>174.38538683194338</v>
      </c>
      <c r="L47" s="63">
        <f t="shared" ca="1" si="6"/>
        <v>174.38538683194338</v>
      </c>
      <c r="M47" s="59" t="str">
        <f t="shared" ca="1" si="0"/>
        <v>C</v>
      </c>
      <c r="N47" s="90">
        <f t="shared" ca="1" si="7"/>
        <v>0</v>
      </c>
    </row>
    <row r="48" spans="2:14" ht="15" hidden="1" customHeight="1">
      <c r="B48" s="64" t="s">
        <v>347</v>
      </c>
      <c r="C48" s="64" t="s">
        <v>375</v>
      </c>
      <c r="D48" s="65" t="s">
        <v>384</v>
      </c>
      <c r="E48" s="66" t="s">
        <v>385</v>
      </c>
      <c r="F48" s="67">
        <v>2.2000000000000002E-2</v>
      </c>
      <c r="G48" s="68" t="s">
        <v>325</v>
      </c>
      <c r="H48" s="64">
        <v>750531.34</v>
      </c>
      <c r="I48" s="69" t="s">
        <v>390</v>
      </c>
      <c r="J48" s="83">
        <f t="shared" si="1"/>
        <v>43143</v>
      </c>
      <c r="K48" s="63">
        <f t="shared" si="5"/>
        <v>136.11802173354954</v>
      </c>
      <c r="L48" s="63">
        <f t="shared" ca="1" si="6"/>
        <v>136.11802173354954</v>
      </c>
      <c r="M48" s="59" t="str">
        <f t="shared" ca="1" si="0"/>
        <v>C</v>
      </c>
      <c r="N48" s="90">
        <f t="shared" ca="1" si="7"/>
        <v>0</v>
      </c>
    </row>
    <row r="49" spans="2:14" ht="15" hidden="1" customHeight="1">
      <c r="B49" s="64" t="s">
        <v>347</v>
      </c>
      <c r="C49" s="64" t="s">
        <v>375</v>
      </c>
      <c r="D49" s="65" t="s">
        <v>384</v>
      </c>
      <c r="E49" s="66" t="s">
        <v>385</v>
      </c>
      <c r="F49" s="67">
        <v>2.2000000000000002E-2</v>
      </c>
      <c r="G49" s="68" t="s">
        <v>325</v>
      </c>
      <c r="H49" s="64">
        <v>750531.34</v>
      </c>
      <c r="I49" s="69" t="s">
        <v>390</v>
      </c>
      <c r="J49" s="83">
        <f t="shared" si="1"/>
        <v>43143</v>
      </c>
      <c r="K49" s="63">
        <f t="shared" si="5"/>
        <v>136.11802173354954</v>
      </c>
      <c r="L49" s="63">
        <f t="shared" ca="1" si="6"/>
        <v>136.11802173354954</v>
      </c>
      <c r="M49" s="59" t="str">
        <f t="shared" ca="1" si="0"/>
        <v>C</v>
      </c>
      <c r="N49" s="90">
        <f t="shared" ca="1" si="7"/>
        <v>0</v>
      </c>
    </row>
    <row r="50" spans="2:14" ht="15" hidden="1" customHeight="1">
      <c r="B50" s="64" t="s">
        <v>347</v>
      </c>
      <c r="C50" s="64" t="s">
        <v>328</v>
      </c>
      <c r="D50" s="65" t="s">
        <v>353</v>
      </c>
      <c r="E50" s="66">
        <v>7</v>
      </c>
      <c r="F50" s="67">
        <v>0</v>
      </c>
      <c r="G50" s="68" t="s">
        <v>325</v>
      </c>
      <c r="H50" s="64">
        <v>514996.06964962359</v>
      </c>
      <c r="I50" s="69">
        <v>43144</v>
      </c>
      <c r="J50" s="83">
        <f t="shared" si="1"/>
        <v>43151</v>
      </c>
      <c r="K50" s="63">
        <f t="shared" si="5"/>
        <v>0</v>
      </c>
      <c r="L50" s="63">
        <f t="shared" ca="1" si="6"/>
        <v>0</v>
      </c>
      <c r="M50" s="59" t="str">
        <f t="shared" ca="1" si="0"/>
        <v>C</v>
      </c>
      <c r="N50" s="90">
        <f t="shared" ca="1" si="7"/>
        <v>0</v>
      </c>
    </row>
    <row r="51" spans="2:14" ht="15" hidden="1" customHeight="1">
      <c r="B51" s="64" t="s">
        <v>347</v>
      </c>
      <c r="C51" s="64" t="s">
        <v>328</v>
      </c>
      <c r="D51" s="65" t="s">
        <v>353</v>
      </c>
      <c r="E51" s="66">
        <v>7</v>
      </c>
      <c r="F51" s="67">
        <v>0</v>
      </c>
      <c r="G51" s="68" t="s">
        <v>325</v>
      </c>
      <c r="H51" s="64">
        <v>510125.75659517245</v>
      </c>
      <c r="I51" s="69">
        <v>43144</v>
      </c>
      <c r="J51" s="83">
        <f t="shared" si="1"/>
        <v>43151</v>
      </c>
      <c r="K51" s="63">
        <f t="shared" si="5"/>
        <v>0</v>
      </c>
      <c r="L51" s="63">
        <f t="shared" ca="1" si="6"/>
        <v>0</v>
      </c>
      <c r="M51" s="59" t="str">
        <f t="shared" ca="1" si="0"/>
        <v>C</v>
      </c>
      <c r="N51" s="90">
        <f t="shared" ca="1" si="7"/>
        <v>0</v>
      </c>
    </row>
    <row r="52" spans="2:14" ht="15" hidden="1" customHeight="1">
      <c r="B52" s="64" t="s">
        <v>347</v>
      </c>
      <c r="C52" s="64" t="s">
        <v>328</v>
      </c>
      <c r="D52" s="65" t="s">
        <v>353</v>
      </c>
      <c r="E52" s="66">
        <v>7</v>
      </c>
      <c r="F52" s="67">
        <v>0</v>
      </c>
      <c r="G52" s="68" t="s">
        <v>325</v>
      </c>
      <c r="H52" s="64">
        <v>704665.44641040312</v>
      </c>
      <c r="I52" s="69">
        <v>43144</v>
      </c>
      <c r="J52" s="83">
        <f t="shared" si="1"/>
        <v>43151</v>
      </c>
      <c r="K52" s="63">
        <f t="shared" si="5"/>
        <v>0</v>
      </c>
      <c r="L52" s="63">
        <f t="shared" ca="1" si="6"/>
        <v>0</v>
      </c>
      <c r="M52" s="59" t="str">
        <f t="shared" ca="1" si="0"/>
        <v>C</v>
      </c>
      <c r="N52" s="90">
        <f t="shared" ca="1" si="7"/>
        <v>0</v>
      </c>
    </row>
    <row r="53" spans="2:14" ht="15" hidden="1" customHeight="1">
      <c r="B53" s="64" t="s">
        <v>347</v>
      </c>
      <c r="C53" s="64" t="s">
        <v>328</v>
      </c>
      <c r="D53" s="65" t="s">
        <v>353</v>
      </c>
      <c r="E53" s="66">
        <v>7</v>
      </c>
      <c r="F53" s="67">
        <v>0</v>
      </c>
      <c r="G53" s="68" t="s">
        <v>325</v>
      </c>
      <c r="H53" s="64">
        <v>704665.44641040312</v>
      </c>
      <c r="I53" s="69">
        <v>43144</v>
      </c>
      <c r="J53" s="83">
        <f t="shared" si="1"/>
        <v>43151</v>
      </c>
      <c r="K53" s="63">
        <f t="shared" si="5"/>
        <v>0</v>
      </c>
      <c r="L53" s="63">
        <f t="shared" ca="1" si="6"/>
        <v>0</v>
      </c>
      <c r="M53" s="59" t="str">
        <f t="shared" ca="1" si="0"/>
        <v>C</v>
      </c>
      <c r="N53" s="90">
        <f t="shared" ca="1" si="7"/>
        <v>0</v>
      </c>
    </row>
    <row r="54" spans="2:14" hidden="1">
      <c r="B54" s="64" t="s">
        <v>347</v>
      </c>
      <c r="C54" s="64" t="s">
        <v>328</v>
      </c>
      <c r="D54" s="65" t="s">
        <v>353</v>
      </c>
      <c r="E54" s="66">
        <v>7</v>
      </c>
      <c r="F54" s="67">
        <v>0</v>
      </c>
      <c r="G54" s="68" t="s">
        <v>325</v>
      </c>
      <c r="H54" s="64">
        <v>603998.96124767314</v>
      </c>
      <c r="I54" s="69">
        <v>43144</v>
      </c>
      <c r="J54" s="83">
        <f t="shared" si="1"/>
        <v>43151</v>
      </c>
      <c r="K54" s="63">
        <f t="shared" si="5"/>
        <v>0</v>
      </c>
      <c r="L54" s="63">
        <f t="shared" ca="1" si="6"/>
        <v>0</v>
      </c>
      <c r="M54" s="59" t="str">
        <f t="shared" ca="1" si="0"/>
        <v>C</v>
      </c>
      <c r="N54" s="90">
        <f t="shared" ca="1" si="7"/>
        <v>0</v>
      </c>
    </row>
    <row r="55" spans="2:14" ht="15" hidden="1" customHeight="1">
      <c r="B55" s="64" t="s">
        <v>347</v>
      </c>
      <c r="C55" s="64" t="s">
        <v>376</v>
      </c>
      <c r="D55" s="65" t="s">
        <v>383</v>
      </c>
      <c r="E55" s="66">
        <v>1</v>
      </c>
      <c r="F55" s="67">
        <v>2.5999999999999999E-2</v>
      </c>
      <c r="G55" s="68" t="s">
        <v>325</v>
      </c>
      <c r="H55" s="64">
        <v>1500000</v>
      </c>
      <c r="I55" s="69">
        <v>43144</v>
      </c>
      <c r="J55" s="83">
        <f t="shared" si="1"/>
        <v>43145</v>
      </c>
      <c r="K55" s="63">
        <f t="shared" si="5"/>
        <v>106.95275756866795</v>
      </c>
      <c r="L55" s="63">
        <f t="shared" ca="1" si="6"/>
        <v>106.95275756866795</v>
      </c>
      <c r="M55" s="59" t="str">
        <f t="shared" ca="1" si="0"/>
        <v>C</v>
      </c>
      <c r="N55" s="90">
        <f t="shared" ca="1" si="7"/>
        <v>0</v>
      </c>
    </row>
    <row r="56" spans="2:14" ht="15" hidden="1" customHeight="1">
      <c r="B56" s="64" t="s">
        <v>347</v>
      </c>
      <c r="C56" s="64" t="s">
        <v>376</v>
      </c>
      <c r="D56" s="65" t="s">
        <v>383</v>
      </c>
      <c r="E56" s="66">
        <v>1</v>
      </c>
      <c r="F56" s="67">
        <v>2.5999999999999999E-2</v>
      </c>
      <c r="G56" s="68" t="s">
        <v>325</v>
      </c>
      <c r="H56" s="64">
        <v>2500000</v>
      </c>
      <c r="I56" s="69">
        <v>43145</v>
      </c>
      <c r="J56" s="83">
        <f t="shared" si="1"/>
        <v>43146</v>
      </c>
      <c r="K56" s="63">
        <f t="shared" ref="K56:K87" si="8">((((1+F56)^(E56/360))-1)*H57)</f>
        <v>35.688550873815714</v>
      </c>
      <c r="L56" s="63">
        <f t="shared" ref="L56:L85" ca="1" si="9">IF($B$1&gt;J56,K56,IF($B$1=J56,K56,((((1+F56)^(1/360))-1)*H57)*($B$1-I56+1)))</f>
        <v>35.688550873815714</v>
      </c>
      <c r="M56" s="59" t="str">
        <f t="shared" ca="1" si="0"/>
        <v>C</v>
      </c>
      <c r="N56" s="90">
        <f t="shared" ref="N56:N87" ca="1" si="10">IF(YEAR(J56)=2017,0,IF(YEAR(J56)=2018,IF(AND((MONTH(J56)=MONTH($B$1)),OR(M56="G",M56="P")),H57+L56,0),0))</f>
        <v>0</v>
      </c>
    </row>
    <row r="57" spans="2:14" ht="15" hidden="1" customHeight="1">
      <c r="B57" s="64" t="s">
        <v>347</v>
      </c>
      <c r="C57" s="64" t="s">
        <v>335</v>
      </c>
      <c r="D57" s="65" t="s">
        <v>382</v>
      </c>
      <c r="E57" s="66">
        <v>15</v>
      </c>
      <c r="F57" s="67">
        <v>2.75E-2</v>
      </c>
      <c r="G57" s="68" t="s">
        <v>325</v>
      </c>
      <c r="H57" s="64">
        <v>500527.78</v>
      </c>
      <c r="I57" s="69">
        <v>43146</v>
      </c>
      <c r="J57" s="83">
        <f t="shared" si="1"/>
        <v>43161</v>
      </c>
      <c r="K57" s="63">
        <f t="shared" si="8"/>
        <v>566.09703936346602</v>
      </c>
      <c r="L57" s="63">
        <f t="shared" ca="1" si="9"/>
        <v>566.09703936346602</v>
      </c>
      <c r="M57" s="59" t="str">
        <f t="shared" ca="1" si="0"/>
        <v>C</v>
      </c>
      <c r="N57" s="90">
        <f t="shared" ca="1" si="10"/>
        <v>0</v>
      </c>
    </row>
    <row r="58" spans="2:14" ht="15" hidden="1" customHeight="1">
      <c r="B58" s="64" t="s">
        <v>347</v>
      </c>
      <c r="C58" s="64" t="s">
        <v>335</v>
      </c>
      <c r="D58" s="65" t="s">
        <v>382</v>
      </c>
      <c r="E58" s="66">
        <v>15</v>
      </c>
      <c r="F58" s="67">
        <v>2.75E-2</v>
      </c>
      <c r="G58" s="68" t="s">
        <v>325</v>
      </c>
      <c r="H58" s="64">
        <v>500527.78</v>
      </c>
      <c r="I58" s="69">
        <v>43146</v>
      </c>
      <c r="J58" s="83">
        <f t="shared" si="1"/>
        <v>43161</v>
      </c>
      <c r="K58" s="63">
        <f t="shared" si="8"/>
        <v>566.09703936346602</v>
      </c>
      <c r="L58" s="63">
        <f t="shared" ca="1" si="9"/>
        <v>566.09703936346602</v>
      </c>
      <c r="M58" s="59" t="str">
        <f t="shared" ca="1" si="0"/>
        <v>C</v>
      </c>
      <c r="N58" s="90">
        <f t="shared" ca="1" si="10"/>
        <v>0</v>
      </c>
    </row>
    <row r="59" spans="2:14" ht="15" hidden="1" customHeight="1">
      <c r="B59" s="64" t="s">
        <v>347</v>
      </c>
      <c r="C59" s="64" t="s">
        <v>335</v>
      </c>
      <c r="D59" s="65" t="s">
        <v>382</v>
      </c>
      <c r="E59" s="66">
        <v>15</v>
      </c>
      <c r="F59" s="67">
        <v>2.75E-2</v>
      </c>
      <c r="G59" s="68" t="s">
        <v>325</v>
      </c>
      <c r="H59" s="64">
        <v>500527.78</v>
      </c>
      <c r="I59" s="69">
        <v>43146</v>
      </c>
      <c r="J59" s="83">
        <f t="shared" si="1"/>
        <v>43161</v>
      </c>
      <c r="K59" s="63">
        <f t="shared" si="8"/>
        <v>1809.6003841815646</v>
      </c>
      <c r="L59" s="63">
        <f t="shared" ca="1" si="9"/>
        <v>1809.6003841815646</v>
      </c>
      <c r="M59" s="59" t="str">
        <f t="shared" ca="1" si="0"/>
        <v>C</v>
      </c>
      <c r="N59" s="90">
        <f t="shared" ca="1" si="10"/>
        <v>0</v>
      </c>
    </row>
    <row r="60" spans="2:14" ht="15" hidden="1" customHeight="1">
      <c r="B60" s="64" t="s">
        <v>347</v>
      </c>
      <c r="C60" s="64" t="s">
        <v>376</v>
      </c>
      <c r="D60" s="65" t="s">
        <v>383</v>
      </c>
      <c r="E60" s="66">
        <v>3</v>
      </c>
      <c r="F60" s="67">
        <v>2.5999999999999999E-2</v>
      </c>
      <c r="G60" s="68" t="s">
        <v>325</v>
      </c>
      <c r="H60" s="64">
        <v>1600000</v>
      </c>
      <c r="I60" s="69">
        <v>43147</v>
      </c>
      <c r="J60" s="83">
        <f t="shared" si="1"/>
        <v>43150</v>
      </c>
      <c r="K60" s="63">
        <f t="shared" si="8"/>
        <v>320.88115103423576</v>
      </c>
      <c r="L60" s="63">
        <f t="shared" ca="1" si="9"/>
        <v>320.88115103423576</v>
      </c>
      <c r="M60" s="59" t="str">
        <f t="shared" ca="1" si="0"/>
        <v>C</v>
      </c>
      <c r="N60" s="90">
        <f t="shared" ca="1" si="10"/>
        <v>0</v>
      </c>
    </row>
    <row r="61" spans="2:14" ht="15" hidden="1" customHeight="1">
      <c r="B61" s="64" t="s">
        <v>347</v>
      </c>
      <c r="C61" s="64" t="s">
        <v>406</v>
      </c>
      <c r="D61" s="65" t="s">
        <v>383</v>
      </c>
      <c r="E61" s="66">
        <v>7</v>
      </c>
      <c r="F61" s="67">
        <v>2.5999999999999999E-2</v>
      </c>
      <c r="G61" s="68" t="s">
        <v>325</v>
      </c>
      <c r="H61" s="64">
        <v>1500000</v>
      </c>
      <c r="I61" s="69">
        <v>43147</v>
      </c>
      <c r="J61" s="83">
        <f t="shared" si="1"/>
        <v>43154</v>
      </c>
      <c r="K61" s="63">
        <f t="shared" si="8"/>
        <v>374.83819631603473</v>
      </c>
      <c r="L61" s="63">
        <f t="shared" ca="1" si="9"/>
        <v>374.83819631603473</v>
      </c>
      <c r="M61" s="59" t="str">
        <f t="shared" ca="1" si="0"/>
        <v>C</v>
      </c>
      <c r="N61" s="90">
        <f t="shared" ca="1" si="10"/>
        <v>0</v>
      </c>
    </row>
    <row r="62" spans="2:14" ht="15" hidden="1" customHeight="1">
      <c r="B62" s="64" t="s">
        <v>347</v>
      </c>
      <c r="C62" s="64" t="s">
        <v>329</v>
      </c>
      <c r="D62" s="65" t="s">
        <v>400</v>
      </c>
      <c r="E62" s="66">
        <v>7</v>
      </c>
      <c r="F62" s="67" t="s">
        <v>401</v>
      </c>
      <c r="G62" s="68" t="s">
        <v>325</v>
      </c>
      <c r="H62" s="64">
        <v>750848.25</v>
      </c>
      <c r="I62" s="69">
        <v>43148</v>
      </c>
      <c r="J62" s="83">
        <f t="shared" si="1"/>
        <v>43155</v>
      </c>
      <c r="K62" s="63">
        <f t="shared" si="8"/>
        <v>19346.474823849414</v>
      </c>
      <c r="L62" s="63">
        <f t="shared" ca="1" si="9"/>
        <v>19346.474823849414</v>
      </c>
      <c r="M62" s="59" t="str">
        <f t="shared" ca="1" si="0"/>
        <v>C</v>
      </c>
      <c r="N62" s="90">
        <f t="shared" ca="1" si="10"/>
        <v>0</v>
      </c>
    </row>
    <row r="63" spans="2:14" ht="15" hidden="1" customHeight="1">
      <c r="B63" s="64" t="s">
        <v>347</v>
      </c>
      <c r="C63" s="64" t="s">
        <v>329</v>
      </c>
      <c r="D63" s="65" t="s">
        <v>400</v>
      </c>
      <c r="E63" s="66">
        <v>7</v>
      </c>
      <c r="F63" s="67" t="s">
        <v>401</v>
      </c>
      <c r="G63" s="68" t="s">
        <v>325</v>
      </c>
      <c r="H63" s="64">
        <v>750848.25</v>
      </c>
      <c r="I63" s="69">
        <v>43148</v>
      </c>
      <c r="J63" s="83">
        <f t="shared" si="1"/>
        <v>43155</v>
      </c>
      <c r="K63" s="63">
        <f t="shared" si="8"/>
        <v>19346.474823849414</v>
      </c>
      <c r="L63" s="63">
        <f t="shared" ca="1" si="9"/>
        <v>19346.474823849414</v>
      </c>
      <c r="M63" s="59" t="str">
        <f t="shared" ca="1" si="0"/>
        <v>C</v>
      </c>
      <c r="N63" s="90">
        <f t="shared" ca="1" si="10"/>
        <v>0</v>
      </c>
    </row>
    <row r="64" spans="2:14" ht="15" hidden="1" customHeight="1">
      <c r="B64" s="64" t="s">
        <v>347</v>
      </c>
      <c r="C64" s="64" t="s">
        <v>329</v>
      </c>
      <c r="D64" s="65" t="s">
        <v>400</v>
      </c>
      <c r="E64" s="66">
        <v>7</v>
      </c>
      <c r="F64" s="67" t="s">
        <v>401</v>
      </c>
      <c r="G64" s="68" t="s">
        <v>325</v>
      </c>
      <c r="H64" s="64">
        <v>750848.25</v>
      </c>
      <c r="I64" s="69">
        <v>43148</v>
      </c>
      <c r="J64" s="83">
        <f t="shared" si="1"/>
        <v>43155</v>
      </c>
      <c r="K64" s="63">
        <f t="shared" si="8"/>
        <v>21926.004800362669</v>
      </c>
      <c r="L64" s="63">
        <f t="shared" ca="1" si="9"/>
        <v>21926.004800362669</v>
      </c>
      <c r="M64" s="59" t="str">
        <f t="shared" ca="1" si="0"/>
        <v>C</v>
      </c>
      <c r="N64" s="90">
        <f t="shared" ca="1" si="10"/>
        <v>0</v>
      </c>
    </row>
    <row r="65" spans="2:14" ht="15" hidden="1" customHeight="1">
      <c r="B65" s="64" t="s">
        <v>347</v>
      </c>
      <c r="C65" s="64" t="s">
        <v>329</v>
      </c>
      <c r="D65" s="65" t="s">
        <v>400</v>
      </c>
      <c r="E65" s="66">
        <v>7</v>
      </c>
      <c r="F65" s="67" t="s">
        <v>401</v>
      </c>
      <c r="G65" s="68" t="s">
        <v>325</v>
      </c>
      <c r="H65" s="64">
        <v>850961.35</v>
      </c>
      <c r="I65" s="69">
        <v>43148</v>
      </c>
      <c r="J65" s="83">
        <f t="shared" si="1"/>
        <v>43155</v>
      </c>
      <c r="K65" s="63">
        <f t="shared" si="8"/>
        <v>16068.682216689327</v>
      </c>
      <c r="L65" s="63">
        <f t="shared" ca="1" si="9"/>
        <v>16068.682216689327</v>
      </c>
      <c r="M65" s="59" t="str">
        <f t="shared" ca="1" si="0"/>
        <v>C</v>
      </c>
      <c r="N65" s="90">
        <f t="shared" ca="1" si="10"/>
        <v>0</v>
      </c>
    </row>
    <row r="66" spans="2:14" hidden="1">
      <c r="B66" s="64" t="s">
        <v>347</v>
      </c>
      <c r="C66" s="64" t="s">
        <v>327</v>
      </c>
      <c r="D66" s="65" t="s">
        <v>354</v>
      </c>
      <c r="E66" s="66">
        <v>1</v>
      </c>
      <c r="F66" s="67">
        <v>2.3E-2</v>
      </c>
      <c r="G66" s="68" t="s">
        <v>325</v>
      </c>
      <c r="H66" s="64">
        <v>623635.16</v>
      </c>
      <c r="I66" s="69">
        <v>43151</v>
      </c>
      <c r="J66" s="83">
        <f t="shared" si="1"/>
        <v>43152</v>
      </c>
      <c r="K66" s="63">
        <f t="shared" si="8"/>
        <v>39.163686659677843</v>
      </c>
      <c r="L66" s="63">
        <f t="shared" ca="1" si="9"/>
        <v>39.163686659677843</v>
      </c>
      <c r="M66" s="59" t="str">
        <f t="shared" ca="1" si="0"/>
        <v>C</v>
      </c>
      <c r="N66" s="90">
        <f t="shared" ca="1" si="10"/>
        <v>0</v>
      </c>
    </row>
    <row r="67" spans="2:14" ht="15" hidden="1" customHeight="1">
      <c r="B67" s="64" t="s">
        <v>347</v>
      </c>
      <c r="C67" s="64" t="s">
        <v>327</v>
      </c>
      <c r="D67" s="65"/>
      <c r="E67" s="66">
        <v>1</v>
      </c>
      <c r="F67" s="67">
        <v>2.3E-2</v>
      </c>
      <c r="G67" s="68" t="s">
        <v>325</v>
      </c>
      <c r="H67" s="64">
        <v>620000</v>
      </c>
      <c r="I67" s="69">
        <v>43152</v>
      </c>
      <c r="J67" s="83">
        <f t="shared" si="1"/>
        <v>43153</v>
      </c>
      <c r="K67" s="63">
        <f t="shared" si="8"/>
        <v>44.615592732266663</v>
      </c>
      <c r="L67" s="63">
        <f t="shared" ca="1" si="9"/>
        <v>44.615592732266663</v>
      </c>
      <c r="M67" s="59" t="str">
        <f t="shared" ca="1" si="0"/>
        <v>C</v>
      </c>
      <c r="N67" s="90">
        <f t="shared" ca="1" si="10"/>
        <v>0</v>
      </c>
    </row>
    <row r="68" spans="2:14" ht="15" hidden="1" customHeight="1">
      <c r="B68" s="64" t="s">
        <v>347</v>
      </c>
      <c r="C68" s="64" t="s">
        <v>335</v>
      </c>
      <c r="D68" s="65" t="s">
        <v>402</v>
      </c>
      <c r="E68" s="66">
        <v>17</v>
      </c>
      <c r="F68" s="67">
        <v>2.8500000000000001E-2</v>
      </c>
      <c r="G68" s="68" t="s">
        <v>325</v>
      </c>
      <c r="H68" s="64">
        <v>706309.08</v>
      </c>
      <c r="I68" s="69">
        <v>43147</v>
      </c>
      <c r="J68" s="83">
        <f t="shared" si="1"/>
        <v>43164</v>
      </c>
      <c r="K68" s="63">
        <f t="shared" si="8"/>
        <v>937.90277542149681</v>
      </c>
      <c r="L68" s="63">
        <f t="shared" ca="1" si="9"/>
        <v>937.90277542149681</v>
      </c>
      <c r="M68" s="59" t="str">
        <f t="shared" ca="1" si="0"/>
        <v>C</v>
      </c>
      <c r="N68" s="90">
        <f t="shared" ca="1" si="10"/>
        <v>0</v>
      </c>
    </row>
    <row r="69" spans="2:14" ht="15" hidden="1" customHeight="1">
      <c r="B69" s="64" t="s">
        <v>347</v>
      </c>
      <c r="C69" s="64" t="s">
        <v>335</v>
      </c>
      <c r="D69" s="65" t="s">
        <v>402</v>
      </c>
      <c r="E69" s="66">
        <v>17</v>
      </c>
      <c r="F69" s="67">
        <v>2.8500000000000001E-2</v>
      </c>
      <c r="G69" s="68" t="s">
        <v>325</v>
      </c>
      <c r="H69" s="64">
        <v>706309.08</v>
      </c>
      <c r="I69" s="69">
        <v>43147</v>
      </c>
      <c r="J69" s="83">
        <f t="shared" si="1"/>
        <v>43164</v>
      </c>
      <c r="K69" s="63">
        <f t="shared" si="8"/>
        <v>684.20099906930875</v>
      </c>
      <c r="L69" s="63">
        <f t="shared" ca="1" si="9"/>
        <v>684.20099906930875</v>
      </c>
      <c r="M69" s="59" t="str">
        <f t="shared" ca="1" si="0"/>
        <v>C</v>
      </c>
      <c r="N69" s="90">
        <f t="shared" ca="1" si="10"/>
        <v>0</v>
      </c>
    </row>
    <row r="70" spans="2:14" ht="15" hidden="1" customHeight="1">
      <c r="B70" s="64" t="s">
        <v>347</v>
      </c>
      <c r="C70" s="64" t="s">
        <v>328</v>
      </c>
      <c r="D70" s="65" t="s">
        <v>404</v>
      </c>
      <c r="E70" s="66" t="s">
        <v>330</v>
      </c>
      <c r="F70" s="67">
        <v>2.5999999999999999E-2</v>
      </c>
      <c r="G70" s="68" t="s">
        <v>325</v>
      </c>
      <c r="H70" s="64">
        <v>515253.17</v>
      </c>
      <c r="I70" s="69" t="s">
        <v>403</v>
      </c>
      <c r="J70" s="83">
        <f t="shared" si="1"/>
        <v>43158</v>
      </c>
      <c r="K70" s="63">
        <f t="shared" si="8"/>
        <v>254.79193174895227</v>
      </c>
      <c r="L70" s="63">
        <f t="shared" ca="1" si="9"/>
        <v>254.79193174895227</v>
      </c>
      <c r="M70" s="59" t="str">
        <f t="shared" ca="1" si="0"/>
        <v>C</v>
      </c>
      <c r="N70" s="90">
        <f t="shared" ca="1" si="10"/>
        <v>0</v>
      </c>
    </row>
    <row r="71" spans="2:14" ht="15" hidden="1" customHeight="1">
      <c r="B71" s="64" t="s">
        <v>347</v>
      </c>
      <c r="C71" s="64" t="s">
        <v>328</v>
      </c>
      <c r="D71" s="65" t="s">
        <v>404</v>
      </c>
      <c r="E71" s="66" t="s">
        <v>330</v>
      </c>
      <c r="F71" s="67">
        <v>2.5999999999999999E-2</v>
      </c>
      <c r="G71" s="68" t="s">
        <v>325</v>
      </c>
      <c r="H71" s="64">
        <v>510380.42</v>
      </c>
      <c r="I71" s="69" t="s">
        <v>403</v>
      </c>
      <c r="J71" s="83">
        <f t="shared" si="1"/>
        <v>43158</v>
      </c>
      <c r="K71" s="63">
        <f t="shared" si="8"/>
        <v>351.95845081203424</v>
      </c>
      <c r="L71" s="63">
        <f t="shared" ca="1" si="9"/>
        <v>351.95845081203424</v>
      </c>
      <c r="M71" s="59" t="str">
        <f t="shared" ref="M71:M134" ca="1" si="11">IF(J71=0,"",IF(J71=$B$1,"V",IF(J71-1=$B$1,"P",IF(J71&lt;$B$1,"C","G"))))</f>
        <v>C</v>
      </c>
      <c r="N71" s="90">
        <f t="shared" ca="1" si="10"/>
        <v>0</v>
      </c>
    </row>
    <row r="72" spans="2:14" ht="15" hidden="1" customHeight="1">
      <c r="B72" s="64" t="s">
        <v>347</v>
      </c>
      <c r="C72" s="64" t="s">
        <v>328</v>
      </c>
      <c r="D72" s="65" t="s">
        <v>404</v>
      </c>
      <c r="E72" s="66" t="s">
        <v>330</v>
      </c>
      <c r="F72" s="67">
        <v>2.5999999999999999E-2</v>
      </c>
      <c r="G72" s="68" t="s">
        <v>325</v>
      </c>
      <c r="H72" s="64">
        <v>705017.23</v>
      </c>
      <c r="I72" s="69" t="s">
        <v>403</v>
      </c>
      <c r="J72" s="83">
        <f t="shared" ref="J72:J135" si="12">IF(E72="",0,I72+E72)</f>
        <v>43158</v>
      </c>
      <c r="K72" s="63">
        <f t="shared" si="8"/>
        <v>351.95845081203424</v>
      </c>
      <c r="L72" s="63">
        <f t="shared" ca="1" si="9"/>
        <v>351.95845081203424</v>
      </c>
      <c r="M72" s="59" t="str">
        <f t="shared" ca="1" si="11"/>
        <v>C</v>
      </c>
      <c r="N72" s="90">
        <f t="shared" ca="1" si="10"/>
        <v>0</v>
      </c>
    </row>
    <row r="73" spans="2:14" ht="15" hidden="1" customHeight="1">
      <c r="B73" s="64" t="s">
        <v>347</v>
      </c>
      <c r="C73" s="64" t="s">
        <v>328</v>
      </c>
      <c r="D73" s="65" t="s">
        <v>404</v>
      </c>
      <c r="E73" s="66" t="s">
        <v>330</v>
      </c>
      <c r="F73" s="67">
        <v>2.5999999999999999E-2</v>
      </c>
      <c r="G73" s="68" t="s">
        <v>325</v>
      </c>
      <c r="H73" s="64">
        <v>705017.23</v>
      </c>
      <c r="I73" s="69" t="s">
        <v>403</v>
      </c>
      <c r="J73" s="83">
        <f t="shared" si="12"/>
        <v>43158</v>
      </c>
      <c r="K73" s="63">
        <f t="shared" si="8"/>
        <v>301.67867569045541</v>
      </c>
      <c r="L73" s="63">
        <f t="shared" ca="1" si="9"/>
        <v>301.67867569045541</v>
      </c>
      <c r="M73" s="59" t="str">
        <f t="shared" ca="1" si="11"/>
        <v>C</v>
      </c>
      <c r="N73" s="90">
        <f t="shared" ca="1" si="10"/>
        <v>0</v>
      </c>
    </row>
    <row r="74" spans="2:14" ht="15" hidden="1" customHeight="1">
      <c r="B74" s="64" t="s">
        <v>347</v>
      </c>
      <c r="C74" s="64" t="s">
        <v>328</v>
      </c>
      <c r="D74" s="65" t="s">
        <v>405</v>
      </c>
      <c r="E74" s="66">
        <v>7</v>
      </c>
      <c r="F74" s="67">
        <v>2.5999999999999999E-2</v>
      </c>
      <c r="G74" s="68" t="s">
        <v>325</v>
      </c>
      <c r="H74" s="64">
        <v>604300.49</v>
      </c>
      <c r="I74" s="69" t="s">
        <v>403</v>
      </c>
      <c r="J74" s="83">
        <f t="shared" si="12"/>
        <v>43158</v>
      </c>
      <c r="K74" s="63">
        <f t="shared" si="8"/>
        <v>599.06357320436143</v>
      </c>
      <c r="L74" s="63">
        <f ca="1">IF($B$1&gt;J74,K74,IF($B$1=J74,K74,((((1+F74)^(1/360))-1)*H74)*($B$1-I74+1)))</f>
        <v>599.06357320436143</v>
      </c>
      <c r="M74" s="59" t="str">
        <f t="shared" ca="1" si="11"/>
        <v>C</v>
      </c>
      <c r="N74" s="90">
        <f t="shared" ca="1" si="10"/>
        <v>0</v>
      </c>
    </row>
    <row r="75" spans="2:14" hidden="1">
      <c r="B75" s="64" t="s">
        <v>347</v>
      </c>
      <c r="C75" s="64" t="s">
        <v>376</v>
      </c>
      <c r="D75" s="65" t="s">
        <v>383</v>
      </c>
      <c r="E75" s="66">
        <v>1</v>
      </c>
      <c r="F75" s="67">
        <v>2.5499999999999998E-2</v>
      </c>
      <c r="G75" s="68" t="s">
        <v>325</v>
      </c>
      <c r="H75" s="64">
        <v>1200000</v>
      </c>
      <c r="I75" s="69">
        <v>43151</v>
      </c>
      <c r="J75" s="83">
        <f t="shared" si="12"/>
        <v>43152</v>
      </c>
      <c r="K75" s="63">
        <f t="shared" si="8"/>
        <v>52.520123095568216</v>
      </c>
      <c r="L75" s="63">
        <f t="shared" ca="1" si="9"/>
        <v>52.520123095568216</v>
      </c>
      <c r="M75" s="59" t="str">
        <f t="shared" ca="1" si="11"/>
        <v>C</v>
      </c>
      <c r="N75" s="90">
        <f t="shared" ca="1" si="10"/>
        <v>0</v>
      </c>
    </row>
    <row r="76" spans="2:14" hidden="1">
      <c r="B76" s="64" t="s">
        <v>347</v>
      </c>
      <c r="C76" s="64" t="s">
        <v>329</v>
      </c>
      <c r="D76" s="65" t="s">
        <v>400</v>
      </c>
      <c r="E76" s="66" t="s">
        <v>109</v>
      </c>
      <c r="F76" s="67">
        <v>2.7E-2</v>
      </c>
      <c r="G76" s="68" t="s">
        <v>325</v>
      </c>
      <c r="H76" s="64">
        <v>750848.25</v>
      </c>
      <c r="I76" s="69" t="s">
        <v>409</v>
      </c>
      <c r="J76" s="83">
        <f t="shared" si="12"/>
        <v>43164</v>
      </c>
      <c r="K76" s="63">
        <f t="shared" si="8"/>
        <v>945.23003164145973</v>
      </c>
      <c r="L76" s="63">
        <f t="shared" ca="1" si="9"/>
        <v>945.23003164145973</v>
      </c>
      <c r="M76" s="59" t="str">
        <f t="shared" ca="1" si="11"/>
        <v>C</v>
      </c>
      <c r="N76" s="90">
        <f t="shared" ca="1" si="10"/>
        <v>0</v>
      </c>
    </row>
    <row r="77" spans="2:14" hidden="1">
      <c r="B77" s="64" t="s">
        <v>347</v>
      </c>
      <c r="C77" s="64" t="s">
        <v>329</v>
      </c>
      <c r="D77" s="65" t="s">
        <v>400</v>
      </c>
      <c r="E77" s="66" t="s">
        <v>109</v>
      </c>
      <c r="F77" s="67">
        <v>2.7E-2</v>
      </c>
      <c r="G77" s="68" t="s">
        <v>325</v>
      </c>
      <c r="H77" s="64">
        <v>750848.25</v>
      </c>
      <c r="I77" s="69" t="s">
        <v>409</v>
      </c>
      <c r="J77" s="83">
        <f t="shared" si="12"/>
        <v>43164</v>
      </c>
      <c r="K77" s="63">
        <f t="shared" si="8"/>
        <v>945.23003164145973</v>
      </c>
      <c r="L77" s="63">
        <f t="shared" ca="1" si="9"/>
        <v>945.23003164145973</v>
      </c>
      <c r="M77" s="59" t="str">
        <f t="shared" ca="1" si="11"/>
        <v>C</v>
      </c>
      <c r="N77" s="90">
        <f t="shared" ca="1" si="10"/>
        <v>0</v>
      </c>
    </row>
    <row r="78" spans="2:14" hidden="1">
      <c r="B78" s="64" t="s">
        <v>347</v>
      </c>
      <c r="C78" s="64" t="s">
        <v>329</v>
      </c>
      <c r="D78" s="65" t="s">
        <v>400</v>
      </c>
      <c r="E78" s="66" t="s">
        <v>109</v>
      </c>
      <c r="F78" s="67">
        <v>2.7E-2</v>
      </c>
      <c r="G78" s="68" t="s">
        <v>325</v>
      </c>
      <c r="H78" s="64">
        <v>750848.25</v>
      </c>
      <c r="I78" s="69" t="s">
        <v>409</v>
      </c>
      <c r="J78" s="83">
        <f t="shared" si="12"/>
        <v>43164</v>
      </c>
      <c r="K78" s="63">
        <f t="shared" si="8"/>
        <v>1071.2607025269876</v>
      </c>
      <c r="L78" s="63">
        <f t="shared" ca="1" si="9"/>
        <v>1071.2607025269876</v>
      </c>
      <c r="M78" s="59" t="str">
        <f t="shared" ca="1" si="11"/>
        <v>C</v>
      </c>
      <c r="N78" s="90">
        <f t="shared" ca="1" si="10"/>
        <v>0</v>
      </c>
    </row>
    <row r="79" spans="2:14" ht="15" hidden="1" customHeight="1">
      <c r="B79" s="64" t="s">
        <v>347</v>
      </c>
      <c r="C79" s="64" t="s">
        <v>329</v>
      </c>
      <c r="D79" s="65" t="s">
        <v>400</v>
      </c>
      <c r="E79" s="66" t="s">
        <v>109</v>
      </c>
      <c r="F79" s="67">
        <v>2.7E-2</v>
      </c>
      <c r="G79" s="68" t="s">
        <v>325</v>
      </c>
      <c r="H79" s="64">
        <v>850961.35</v>
      </c>
      <c r="I79" s="69" t="s">
        <v>409</v>
      </c>
      <c r="J79" s="83">
        <f t="shared" si="12"/>
        <v>43164</v>
      </c>
      <c r="K79" s="63">
        <f t="shared" si="8"/>
        <v>1025.1942868184092</v>
      </c>
      <c r="L79" s="63">
        <f t="shared" ca="1" si="9"/>
        <v>1025.1942868184092</v>
      </c>
      <c r="M79" s="59" t="str">
        <f t="shared" ca="1" si="11"/>
        <v>C</v>
      </c>
      <c r="N79" s="90">
        <f t="shared" ca="1" si="10"/>
        <v>0</v>
      </c>
    </row>
    <row r="80" spans="2:14" ht="15" customHeight="1">
      <c r="B80" s="64" t="s">
        <v>347</v>
      </c>
      <c r="C80" s="64" t="s">
        <v>329</v>
      </c>
      <c r="D80" s="65" t="s">
        <v>415</v>
      </c>
      <c r="E80" s="66" t="s">
        <v>336</v>
      </c>
      <c r="F80" s="67">
        <v>3.0499999999999999E-2</v>
      </c>
      <c r="G80" s="68" t="s">
        <v>325</v>
      </c>
      <c r="H80" s="64">
        <v>814368.26</v>
      </c>
      <c r="I80" s="69" t="s">
        <v>429</v>
      </c>
      <c r="J80" s="83">
        <f t="shared" si="12"/>
        <v>43242</v>
      </c>
      <c r="K80" s="63">
        <f t="shared" si="8"/>
        <v>5282.6264359706911</v>
      </c>
      <c r="L80" s="63">
        <f ca="1">IF($B$1&gt;J80,K80,IF($B$1=J80,K80,((((1+F80)^(1/360))-1)*H80)*($B$1-I80+1)))</f>
        <v>5282.6264359706911</v>
      </c>
      <c r="M80" s="59" t="str">
        <f t="shared" ca="1" si="11"/>
        <v>C</v>
      </c>
      <c r="N80" s="90">
        <f t="shared" ca="1" si="10"/>
        <v>0</v>
      </c>
    </row>
    <row r="81" spans="2:14" ht="15" hidden="1" customHeight="1">
      <c r="B81" s="64" t="s">
        <v>347</v>
      </c>
      <c r="C81" s="64" t="s">
        <v>327</v>
      </c>
      <c r="D81" s="65" t="s">
        <v>416</v>
      </c>
      <c r="E81" s="66" t="s">
        <v>107</v>
      </c>
      <c r="F81" s="67" t="s">
        <v>420</v>
      </c>
      <c r="G81" s="68" t="s">
        <v>325</v>
      </c>
      <c r="H81" s="64">
        <v>700677.81</v>
      </c>
      <c r="I81" s="69" t="s">
        <v>430</v>
      </c>
      <c r="J81" s="83">
        <f t="shared" si="12"/>
        <v>43168</v>
      </c>
      <c r="K81" s="63">
        <f t="shared" si="8"/>
        <v>692.74405497851637</v>
      </c>
      <c r="L81" s="63">
        <f t="shared" ca="1" si="9"/>
        <v>692.74405497851637</v>
      </c>
      <c r="M81" s="59" t="str">
        <f t="shared" ca="1" si="11"/>
        <v>C</v>
      </c>
      <c r="N81" s="90">
        <f t="shared" ca="1" si="10"/>
        <v>0</v>
      </c>
    </row>
    <row r="82" spans="2:14" ht="15" hidden="1" customHeight="1">
      <c r="B82" s="64" t="s">
        <v>347</v>
      </c>
      <c r="C82" s="64" t="s">
        <v>327</v>
      </c>
      <c r="D82" s="65" t="s">
        <v>416</v>
      </c>
      <c r="E82" s="66" t="s">
        <v>107</v>
      </c>
      <c r="F82" s="67" t="s">
        <v>420</v>
      </c>
      <c r="G82" s="68" t="s">
        <v>325</v>
      </c>
      <c r="H82" s="64">
        <v>700677.81</v>
      </c>
      <c r="I82" s="69" t="s">
        <v>430</v>
      </c>
      <c r="J82" s="83">
        <f t="shared" si="12"/>
        <v>43168</v>
      </c>
      <c r="K82" s="63">
        <f t="shared" si="8"/>
        <v>692.74405497851637</v>
      </c>
      <c r="L82" s="63">
        <f t="shared" ca="1" si="9"/>
        <v>692.74405497851637</v>
      </c>
      <c r="M82" s="59" t="str">
        <f t="shared" ca="1" si="11"/>
        <v>C</v>
      </c>
      <c r="N82" s="90">
        <f t="shared" ca="1" si="10"/>
        <v>0</v>
      </c>
    </row>
    <row r="83" spans="2:14" ht="15" hidden="1" customHeight="1">
      <c r="B83" s="64" t="s">
        <v>347</v>
      </c>
      <c r="C83" s="64" t="s">
        <v>327</v>
      </c>
      <c r="D83" s="65" t="s">
        <v>416</v>
      </c>
      <c r="E83" s="66" t="s">
        <v>107</v>
      </c>
      <c r="F83" s="67" t="s">
        <v>420</v>
      </c>
      <c r="G83" s="68" t="s">
        <v>325</v>
      </c>
      <c r="H83" s="64">
        <v>700677.81</v>
      </c>
      <c r="I83" s="69" t="s">
        <v>430</v>
      </c>
      <c r="J83" s="83">
        <f t="shared" si="12"/>
        <v>43168</v>
      </c>
      <c r="K83" s="63">
        <f t="shared" si="8"/>
        <v>395.85374570200935</v>
      </c>
      <c r="L83" s="63">
        <f t="shared" ca="1" si="9"/>
        <v>395.85374570200935</v>
      </c>
      <c r="M83" s="59" t="str">
        <f t="shared" ca="1" si="11"/>
        <v>C</v>
      </c>
      <c r="N83" s="90">
        <f t="shared" ca="1" si="10"/>
        <v>0</v>
      </c>
    </row>
    <row r="84" spans="2:14" ht="15" hidden="1" customHeight="1">
      <c r="B84" s="64" t="s">
        <v>347</v>
      </c>
      <c r="C84" s="64" t="s">
        <v>327</v>
      </c>
      <c r="D84" s="65" t="s">
        <v>416</v>
      </c>
      <c r="E84" s="66" t="s">
        <v>107</v>
      </c>
      <c r="F84" s="67" t="s">
        <v>421</v>
      </c>
      <c r="G84" s="68" t="s">
        <v>325</v>
      </c>
      <c r="H84" s="64">
        <v>400387.32</v>
      </c>
      <c r="I84" s="69" t="s">
        <v>430</v>
      </c>
      <c r="J84" s="83">
        <f t="shared" si="12"/>
        <v>43168</v>
      </c>
      <c r="K84" s="63">
        <f t="shared" si="8"/>
        <v>2175.0894622347696</v>
      </c>
      <c r="L84" s="63">
        <f t="shared" ca="1" si="9"/>
        <v>2175.0894622347696</v>
      </c>
      <c r="M84" s="59" t="str">
        <f t="shared" ca="1" si="11"/>
        <v>C</v>
      </c>
      <c r="N84" s="90">
        <f t="shared" ca="1" si="10"/>
        <v>0</v>
      </c>
    </row>
    <row r="85" spans="2:14" ht="15" hidden="1" customHeight="1">
      <c r="B85" s="64" t="s">
        <v>347</v>
      </c>
      <c r="C85" s="64" t="s">
        <v>406</v>
      </c>
      <c r="D85" s="65" t="s">
        <v>417</v>
      </c>
      <c r="E85" s="66" t="s">
        <v>330</v>
      </c>
      <c r="F85" s="67" t="s">
        <v>422</v>
      </c>
      <c r="G85" s="68" t="s">
        <v>325</v>
      </c>
      <c r="H85" s="64">
        <v>2200000</v>
      </c>
      <c r="I85" s="69" t="s">
        <v>431</v>
      </c>
      <c r="J85" s="83">
        <f t="shared" si="12"/>
        <v>43161</v>
      </c>
      <c r="K85" s="63">
        <f t="shared" si="8"/>
        <v>384.49827615302701</v>
      </c>
      <c r="L85" s="63">
        <f t="shared" ca="1" si="9"/>
        <v>384.49827615302701</v>
      </c>
      <c r="M85" s="59" t="str">
        <f t="shared" ca="1" si="11"/>
        <v>C</v>
      </c>
      <c r="N85" s="90">
        <f t="shared" ca="1" si="10"/>
        <v>0</v>
      </c>
    </row>
    <row r="86" spans="2:14" ht="15" customHeight="1">
      <c r="B86" s="64" t="s">
        <v>347</v>
      </c>
      <c r="C86" s="64" t="s">
        <v>326</v>
      </c>
      <c r="D86" s="65" t="s">
        <v>410</v>
      </c>
      <c r="E86" s="66" t="s">
        <v>336</v>
      </c>
      <c r="F86" s="67" t="s">
        <v>423</v>
      </c>
      <c r="G86" s="68" t="s">
        <v>325</v>
      </c>
      <c r="H86" s="64">
        <v>770198.61</v>
      </c>
      <c r="I86" s="69" t="s">
        <v>407</v>
      </c>
      <c r="J86" s="83">
        <f t="shared" si="12"/>
        <v>43247</v>
      </c>
      <c r="K86" s="63">
        <f t="shared" si="8"/>
        <v>7308.4758261278484</v>
      </c>
      <c r="L86" s="63">
        <f ca="1">IF($B$1&gt;J86,K86,IF($B$1=J86,K86,((((1+F86)^(1/360))-1)*H86)*($B$1-I86+1)))</f>
        <v>7308.4758261278484</v>
      </c>
      <c r="M86" s="59" t="str">
        <f t="shared" ca="1" si="11"/>
        <v>C</v>
      </c>
      <c r="N86" s="90">
        <f t="shared" ca="1" si="10"/>
        <v>0</v>
      </c>
    </row>
    <row r="87" spans="2:14" ht="15" customHeight="1">
      <c r="B87" s="64" t="s">
        <v>347</v>
      </c>
      <c r="C87" s="64" t="s">
        <v>326</v>
      </c>
      <c r="D87" s="65" t="s">
        <v>410</v>
      </c>
      <c r="E87" s="66" t="s">
        <v>336</v>
      </c>
      <c r="F87" s="67" t="s">
        <v>424</v>
      </c>
      <c r="G87" s="68" t="s">
        <v>325</v>
      </c>
      <c r="H87" s="64">
        <v>770198.6</v>
      </c>
      <c r="I87" s="69" t="s">
        <v>407</v>
      </c>
      <c r="J87" s="83">
        <f t="shared" si="12"/>
        <v>43247</v>
      </c>
      <c r="K87" s="63">
        <f t="shared" si="8"/>
        <v>6000.4693051247204</v>
      </c>
      <c r="L87" s="63">
        <f ca="1">IF($B$1&gt;J87,K87,IF($B$1=J87,K87,((((1+F87)^(1/360))-1)*H87)*($B$1-I87+1)))</f>
        <v>6000.4693051247204</v>
      </c>
      <c r="M87" s="59" t="str">
        <f t="shared" ca="1" si="11"/>
        <v>C</v>
      </c>
      <c r="N87" s="90">
        <f t="shared" ca="1" si="10"/>
        <v>0</v>
      </c>
    </row>
    <row r="88" spans="2:14" ht="15" hidden="1" customHeight="1">
      <c r="B88" s="64" t="s">
        <v>347</v>
      </c>
      <c r="C88" s="64" t="s">
        <v>328</v>
      </c>
      <c r="D88" s="65" t="s">
        <v>411</v>
      </c>
      <c r="E88" s="66" t="s">
        <v>104</v>
      </c>
      <c r="F88" s="67" t="s">
        <v>425</v>
      </c>
      <c r="G88" s="68" t="s">
        <v>325</v>
      </c>
      <c r="H88" s="64">
        <v>632355.25</v>
      </c>
      <c r="I88" s="69" t="s">
        <v>407</v>
      </c>
      <c r="J88" s="83">
        <f t="shared" si="12"/>
        <v>43187</v>
      </c>
      <c r="K88" s="63">
        <f t="shared" ref="K88:K114" si="13">((((1+F88)^(E88/360))-1)*H89)</f>
        <v>2188.7181665965259</v>
      </c>
      <c r="L88" s="63">
        <f t="shared" ref="L88:L114" ca="1" si="14">IF($B$1&gt;J88,K88,IF($B$1=J88,K88,((((1+F88)^(1/360))-1)*H89)*($B$1-I88+1)))</f>
        <v>2188.7181665965259</v>
      </c>
      <c r="M88" s="59" t="str">
        <f t="shared" ca="1" si="11"/>
        <v>C</v>
      </c>
      <c r="N88" s="90">
        <f t="shared" ref="N88:N113" ca="1" si="15">IF(YEAR(J88)=2017,0,IF(YEAR(J88)=2018,IF(AND((MONTH(J88)=MONTH($B$1)),OR(M88="G",M88="P")),H89+L88,0),0))</f>
        <v>0</v>
      </c>
    </row>
    <row r="89" spans="2:14" ht="15" customHeight="1">
      <c r="B89" s="64" t="s">
        <v>347</v>
      </c>
      <c r="C89" s="64" t="s">
        <v>375</v>
      </c>
      <c r="D89" s="65" t="s">
        <v>412</v>
      </c>
      <c r="E89" s="66" t="s">
        <v>336</v>
      </c>
      <c r="F89" s="67" t="s">
        <v>426</v>
      </c>
      <c r="G89" s="68" t="s">
        <v>325</v>
      </c>
      <c r="H89" s="64">
        <v>950000</v>
      </c>
      <c r="I89" s="69">
        <v>43154</v>
      </c>
      <c r="J89" s="83">
        <f t="shared" si="12"/>
        <v>43244</v>
      </c>
      <c r="K89" s="63">
        <f t="shared" si="13"/>
        <v>7162.3434373812352</v>
      </c>
      <c r="L89" s="63">
        <f ca="1">IF($B$1&gt;J89,K89,IF($B$1=J89,K89,((((1+F89)^(1/360))-1)*H89)*($B$1-I89+1)))</f>
        <v>7162.3434373812352</v>
      </c>
      <c r="M89" s="59" t="str">
        <f t="shared" ca="1" si="11"/>
        <v>C</v>
      </c>
      <c r="N89" s="90">
        <f t="shared" ca="1" si="15"/>
        <v>0</v>
      </c>
    </row>
    <row r="90" spans="2:14" ht="15" hidden="1" customHeight="1">
      <c r="B90" s="64" t="s">
        <v>347</v>
      </c>
      <c r="C90" s="64" t="s">
        <v>375</v>
      </c>
      <c r="D90" s="65" t="s">
        <v>413</v>
      </c>
      <c r="E90" s="66" t="s">
        <v>418</v>
      </c>
      <c r="F90" s="67" t="s">
        <v>427</v>
      </c>
      <c r="G90" s="68" t="s">
        <v>325</v>
      </c>
      <c r="H90" s="64">
        <v>950000</v>
      </c>
      <c r="I90" s="69" t="s">
        <v>431</v>
      </c>
      <c r="J90" s="83">
        <f t="shared" si="12"/>
        <v>43199</v>
      </c>
      <c r="K90" s="63">
        <f t="shared" si="13"/>
        <v>2184.4604922635735</v>
      </c>
      <c r="L90" s="63">
        <f t="shared" ca="1" si="14"/>
        <v>2184.4604922635735</v>
      </c>
      <c r="M90" s="59" t="str">
        <f t="shared" ca="1" si="11"/>
        <v>C</v>
      </c>
      <c r="N90" s="90">
        <f t="shared" ca="1" si="15"/>
        <v>0</v>
      </c>
    </row>
    <row r="91" spans="2:14" ht="15" hidden="1" customHeight="1">
      <c r="B91" s="64" t="s">
        <v>347</v>
      </c>
      <c r="C91" s="64" t="s">
        <v>375</v>
      </c>
      <c r="D91" s="65" t="s">
        <v>413</v>
      </c>
      <c r="E91" s="66" t="s">
        <v>330</v>
      </c>
      <c r="F91" s="67" t="s">
        <v>426</v>
      </c>
      <c r="G91" s="68" t="s">
        <v>325</v>
      </c>
      <c r="H91" s="64">
        <v>600000</v>
      </c>
      <c r="I91" s="69" t="s">
        <v>431</v>
      </c>
      <c r="J91" s="83">
        <f t="shared" si="12"/>
        <v>43161</v>
      </c>
      <c r="K91" s="63">
        <f t="shared" si="13"/>
        <v>292.18096069083543</v>
      </c>
      <c r="L91" s="63">
        <f t="shared" ca="1" si="14"/>
        <v>292.18096069083543</v>
      </c>
      <c r="M91" s="59" t="str">
        <f t="shared" ca="1" si="11"/>
        <v>C</v>
      </c>
      <c r="N91" s="90">
        <f t="shared" ca="1" si="15"/>
        <v>0</v>
      </c>
    </row>
    <row r="92" spans="2:14" ht="15" hidden="1" customHeight="1">
      <c r="B92" s="64" t="s">
        <v>347</v>
      </c>
      <c r="C92" s="64" t="s">
        <v>375</v>
      </c>
      <c r="D92" s="65" t="s">
        <v>413</v>
      </c>
      <c r="E92" s="66" t="s">
        <v>330</v>
      </c>
      <c r="F92" s="67" t="s">
        <v>426</v>
      </c>
      <c r="G92" s="68" t="s">
        <v>325</v>
      </c>
      <c r="H92" s="64">
        <v>500000</v>
      </c>
      <c r="I92" s="69" t="s">
        <v>431</v>
      </c>
      <c r="J92" s="83">
        <f t="shared" si="12"/>
        <v>43161</v>
      </c>
      <c r="K92" s="63">
        <f t="shared" si="13"/>
        <v>301.2446419926145</v>
      </c>
      <c r="L92" s="63">
        <f t="shared" ca="1" si="14"/>
        <v>301.2446419926145</v>
      </c>
      <c r="M92" s="59" t="str">
        <f t="shared" ca="1" si="11"/>
        <v>C</v>
      </c>
      <c r="N92" s="90">
        <f t="shared" ca="1" si="15"/>
        <v>0</v>
      </c>
    </row>
    <row r="93" spans="2:14" ht="15" hidden="1" customHeight="1">
      <c r="B93" s="64" t="s">
        <v>347</v>
      </c>
      <c r="C93" s="64" t="s">
        <v>328</v>
      </c>
      <c r="D93" s="65" t="s">
        <v>414</v>
      </c>
      <c r="E93" s="66" t="s">
        <v>419</v>
      </c>
      <c r="F93" s="67" t="s">
        <v>428</v>
      </c>
      <c r="G93" s="68" t="s">
        <v>325</v>
      </c>
      <c r="H93" s="64">
        <v>515510.39</v>
      </c>
      <c r="I93" s="69" t="s">
        <v>432</v>
      </c>
      <c r="J93" s="83">
        <f t="shared" si="12"/>
        <v>43159</v>
      </c>
      <c r="K93" s="63">
        <f t="shared" si="13"/>
        <v>35.025971811025698</v>
      </c>
      <c r="L93" s="63">
        <f t="shared" ca="1" si="14"/>
        <v>35.025971811025698</v>
      </c>
      <c r="M93" s="59" t="str">
        <f t="shared" ca="1" si="11"/>
        <v>C</v>
      </c>
      <c r="N93" s="90">
        <f t="shared" ca="1" si="15"/>
        <v>0</v>
      </c>
    </row>
    <row r="94" spans="2:14" ht="15" hidden="1" customHeight="1">
      <c r="B94" s="64" t="s">
        <v>347</v>
      </c>
      <c r="C94" s="64" t="s">
        <v>328</v>
      </c>
      <c r="D94" s="65" t="s">
        <v>414</v>
      </c>
      <c r="E94" s="66" t="s">
        <v>419</v>
      </c>
      <c r="F94" s="67" t="s">
        <v>428</v>
      </c>
      <c r="G94" s="68" t="s">
        <v>325</v>
      </c>
      <c r="H94" s="64">
        <v>510635.21</v>
      </c>
      <c r="I94" s="69" t="s">
        <v>432</v>
      </c>
      <c r="J94" s="83">
        <f t="shared" si="12"/>
        <v>43159</v>
      </c>
      <c r="K94" s="63">
        <f t="shared" si="13"/>
        <v>48.383348585198476</v>
      </c>
      <c r="L94" s="63">
        <f t="shared" ca="1" si="14"/>
        <v>48.383348585198476</v>
      </c>
      <c r="M94" s="59" t="str">
        <f t="shared" ca="1" si="11"/>
        <v>C</v>
      </c>
      <c r="N94" s="90">
        <f t="shared" ca="1" si="15"/>
        <v>0</v>
      </c>
    </row>
    <row r="95" spans="2:14" ht="15" hidden="1" customHeight="1">
      <c r="B95" s="64" t="s">
        <v>347</v>
      </c>
      <c r="C95" s="64" t="s">
        <v>328</v>
      </c>
      <c r="D95" s="65" t="s">
        <v>414</v>
      </c>
      <c r="E95" s="66" t="s">
        <v>419</v>
      </c>
      <c r="F95" s="67" t="s">
        <v>428</v>
      </c>
      <c r="G95" s="68" t="s">
        <v>325</v>
      </c>
      <c r="H95" s="64">
        <v>705369.19</v>
      </c>
      <c r="I95" s="69" t="s">
        <v>432</v>
      </c>
      <c r="J95" s="83">
        <f t="shared" si="12"/>
        <v>43159</v>
      </c>
      <c r="K95" s="63">
        <f t="shared" si="13"/>
        <v>48.383348585198476</v>
      </c>
      <c r="L95" s="63">
        <f t="shared" ca="1" si="14"/>
        <v>48.383348585198476</v>
      </c>
      <c r="M95" s="59" t="str">
        <f t="shared" ca="1" si="11"/>
        <v>C</v>
      </c>
      <c r="N95" s="90">
        <f t="shared" ca="1" si="15"/>
        <v>0</v>
      </c>
    </row>
    <row r="96" spans="2:14" ht="15" hidden="1" customHeight="1">
      <c r="B96" s="64" t="s">
        <v>347</v>
      </c>
      <c r="C96" s="64" t="s">
        <v>328</v>
      </c>
      <c r="D96" s="65" t="s">
        <v>414</v>
      </c>
      <c r="E96" s="66" t="s">
        <v>330</v>
      </c>
      <c r="F96" s="67" t="s">
        <v>428</v>
      </c>
      <c r="G96" s="68" t="s">
        <v>325</v>
      </c>
      <c r="H96" s="64">
        <v>705369.19</v>
      </c>
      <c r="I96" s="69" t="s">
        <v>432</v>
      </c>
      <c r="J96" s="83">
        <f t="shared" si="12"/>
        <v>43165</v>
      </c>
      <c r="K96" s="63">
        <f t="shared" si="13"/>
        <v>290.35983938407776</v>
      </c>
      <c r="L96" s="63">
        <f t="shared" ca="1" si="14"/>
        <v>290.35983938407776</v>
      </c>
      <c r="M96" s="59" t="str">
        <f t="shared" ca="1" si="11"/>
        <v>C</v>
      </c>
      <c r="N96" s="90">
        <f t="shared" ca="1" si="15"/>
        <v>0</v>
      </c>
    </row>
    <row r="97" spans="2:14" ht="15" hidden="1" customHeight="1">
      <c r="B97" s="64" t="s">
        <v>347</v>
      </c>
      <c r="C97" s="64" t="s">
        <v>328</v>
      </c>
      <c r="D97" s="65" t="s">
        <v>414</v>
      </c>
      <c r="E97" s="66" t="s">
        <v>330</v>
      </c>
      <c r="F97" s="67" t="s">
        <v>428</v>
      </c>
      <c r="G97" s="68" t="s">
        <v>325</v>
      </c>
      <c r="H97" s="64">
        <v>604602.17000000004</v>
      </c>
      <c r="I97" s="69" t="s">
        <v>432</v>
      </c>
      <c r="J97" s="83">
        <f t="shared" si="12"/>
        <v>43165</v>
      </c>
      <c r="K97" s="63">
        <f t="shared" si="13"/>
        <v>247.59054563953006</v>
      </c>
      <c r="L97" s="63">
        <f t="shared" ca="1" si="14"/>
        <v>247.59054563953006</v>
      </c>
      <c r="M97" s="59" t="str">
        <f t="shared" ca="1" si="11"/>
        <v>C</v>
      </c>
      <c r="N97" s="90">
        <f t="shared" ca="1" si="15"/>
        <v>0</v>
      </c>
    </row>
    <row r="98" spans="2:14" ht="15" hidden="1" customHeight="1">
      <c r="B98" s="64" t="s">
        <v>347</v>
      </c>
      <c r="C98" s="64" t="s">
        <v>328</v>
      </c>
      <c r="D98" s="65" t="s">
        <v>414</v>
      </c>
      <c r="E98" s="66">
        <v>15</v>
      </c>
      <c r="F98" s="67" t="s">
        <v>428</v>
      </c>
      <c r="G98" s="68" t="s">
        <v>325</v>
      </c>
      <c r="H98" s="64">
        <v>515545.75</v>
      </c>
      <c r="I98" s="69">
        <v>43159</v>
      </c>
      <c r="J98" s="83">
        <f t="shared" si="12"/>
        <v>43174</v>
      </c>
      <c r="K98" s="63">
        <f t="shared" si="13"/>
        <v>525.67797775682379</v>
      </c>
      <c r="L98" s="63">
        <f t="shared" ca="1" si="14"/>
        <v>525.67797775682379</v>
      </c>
      <c r="M98" s="59" t="str">
        <f t="shared" ca="1" si="11"/>
        <v>C</v>
      </c>
      <c r="N98" s="90">
        <f t="shared" ca="1" si="15"/>
        <v>0</v>
      </c>
    </row>
    <row r="99" spans="2:14" ht="15" hidden="1" customHeight="1">
      <c r="B99" s="64" t="s">
        <v>347</v>
      </c>
      <c r="C99" s="64" t="s">
        <v>328</v>
      </c>
      <c r="D99" s="65" t="s">
        <v>414</v>
      </c>
      <c r="E99" s="66">
        <v>15</v>
      </c>
      <c r="F99" s="67" t="s">
        <v>428</v>
      </c>
      <c r="G99" s="68" t="s">
        <v>325</v>
      </c>
      <c r="H99" s="64">
        <v>510670.24</v>
      </c>
      <c r="I99" s="69">
        <v>43159</v>
      </c>
      <c r="J99" s="83">
        <f t="shared" si="12"/>
        <v>43174</v>
      </c>
      <c r="K99" s="63">
        <f t="shared" si="13"/>
        <v>726.14860703848763</v>
      </c>
      <c r="L99" s="63">
        <f t="shared" ca="1" si="14"/>
        <v>726.14860703848763</v>
      </c>
      <c r="M99" s="59" t="str">
        <f t="shared" ca="1" si="11"/>
        <v>C</v>
      </c>
      <c r="N99" s="90">
        <f t="shared" ca="1" si="15"/>
        <v>0</v>
      </c>
    </row>
    <row r="100" spans="2:14" ht="15" hidden="1" customHeight="1">
      <c r="B100" s="64" t="s">
        <v>347</v>
      </c>
      <c r="C100" s="64" t="s">
        <v>328</v>
      </c>
      <c r="D100" s="65" t="s">
        <v>414</v>
      </c>
      <c r="E100" s="66">
        <v>15</v>
      </c>
      <c r="F100" s="67" t="s">
        <v>428</v>
      </c>
      <c r="G100" s="68" t="s">
        <v>325</v>
      </c>
      <c r="H100" s="64">
        <f>+H95+K95</f>
        <v>705417.57334858517</v>
      </c>
      <c r="I100" s="69">
        <v>43159</v>
      </c>
      <c r="J100" s="83">
        <f t="shared" si="12"/>
        <v>43174</v>
      </c>
      <c r="K100" s="63">
        <f t="shared" si="13"/>
        <v>617.99391299296269</v>
      </c>
      <c r="L100" s="63">
        <f t="shared" ca="1" si="14"/>
        <v>617.99391299296269</v>
      </c>
      <c r="M100" s="59" t="str">
        <f t="shared" ca="1" si="11"/>
        <v>C</v>
      </c>
      <c r="N100" s="90">
        <f t="shared" ca="1" si="15"/>
        <v>0</v>
      </c>
    </row>
    <row r="101" spans="2:14" ht="15" hidden="1" customHeight="1">
      <c r="B101" s="64" t="s">
        <v>347</v>
      </c>
      <c r="C101" s="64" t="s">
        <v>375</v>
      </c>
      <c r="D101" s="65" t="s">
        <v>433</v>
      </c>
      <c r="E101" s="66" t="s">
        <v>107</v>
      </c>
      <c r="F101" s="67">
        <v>2.8000000000000001E-2</v>
      </c>
      <c r="G101" s="68" t="s">
        <v>325</v>
      </c>
      <c r="H101" s="64">
        <v>600350.62</v>
      </c>
      <c r="I101" s="69" t="s">
        <v>441</v>
      </c>
      <c r="J101" s="83">
        <f t="shared" si="12"/>
        <v>43176</v>
      </c>
      <c r="K101" s="63">
        <f t="shared" si="13"/>
        <v>575.98348045205319</v>
      </c>
      <c r="L101" s="63">
        <f t="shared" ca="1" si="14"/>
        <v>575.98348045205319</v>
      </c>
      <c r="M101" s="59" t="str">
        <f t="shared" ca="1" si="11"/>
        <v>C</v>
      </c>
      <c r="N101" s="90">
        <f t="shared" ca="1" si="15"/>
        <v>0</v>
      </c>
    </row>
    <row r="102" spans="2:14" ht="15" hidden="1" customHeight="1">
      <c r="B102" s="64" t="s">
        <v>347</v>
      </c>
      <c r="C102" s="64" t="s">
        <v>375</v>
      </c>
      <c r="D102" s="65" t="s">
        <v>433</v>
      </c>
      <c r="E102" s="66" t="s">
        <v>107</v>
      </c>
      <c r="F102" s="67">
        <v>2.8000000000000001E-2</v>
      </c>
      <c r="G102" s="68" t="s">
        <v>325</v>
      </c>
      <c r="H102" s="64">
        <v>500292.18</v>
      </c>
      <c r="I102" s="69" t="s">
        <v>441</v>
      </c>
      <c r="J102" s="83">
        <f t="shared" si="12"/>
        <v>43176</v>
      </c>
      <c r="K102" s="63">
        <f t="shared" si="13"/>
        <v>921.03535250469554</v>
      </c>
      <c r="L102" s="63">
        <f t="shared" ca="1" si="14"/>
        <v>921.03535250469554</v>
      </c>
      <c r="M102" s="59" t="str">
        <f t="shared" ca="1" si="11"/>
        <v>C</v>
      </c>
      <c r="N102" s="90">
        <f t="shared" ca="1" si="15"/>
        <v>0</v>
      </c>
    </row>
    <row r="103" spans="2:14" ht="15" hidden="1" customHeight="1">
      <c r="B103" s="64" t="s">
        <v>347</v>
      </c>
      <c r="C103" s="64" t="s">
        <v>335</v>
      </c>
      <c r="D103" s="65" t="s">
        <v>434</v>
      </c>
      <c r="E103" s="66" t="s">
        <v>330</v>
      </c>
      <c r="F103" s="67">
        <v>2.5999999999999999E-2</v>
      </c>
      <c r="G103" s="68" t="s">
        <v>325</v>
      </c>
      <c r="H103" s="64">
        <v>800000</v>
      </c>
      <c r="I103" s="69" t="s">
        <v>442</v>
      </c>
      <c r="J103" s="83">
        <f t="shared" si="12"/>
        <v>43167</v>
      </c>
      <c r="K103" s="63">
        <f t="shared" si="13"/>
        <v>748.82946650545182</v>
      </c>
      <c r="L103" s="63">
        <f t="shared" ca="1" si="14"/>
        <v>748.82946650545182</v>
      </c>
      <c r="M103" s="59" t="str">
        <f t="shared" ca="1" si="11"/>
        <v>C</v>
      </c>
      <c r="N103" s="90">
        <f t="shared" ca="1" si="15"/>
        <v>0</v>
      </c>
    </row>
    <row r="104" spans="2:14" ht="15" hidden="1" customHeight="1">
      <c r="B104" s="64" t="s">
        <v>347</v>
      </c>
      <c r="C104" s="64" t="s">
        <v>375</v>
      </c>
      <c r="D104" s="65" t="s">
        <v>435</v>
      </c>
      <c r="E104" s="66" t="s">
        <v>330</v>
      </c>
      <c r="F104" s="67">
        <v>2.8000000000000001E-2</v>
      </c>
      <c r="G104" s="68" t="s">
        <v>325</v>
      </c>
      <c r="H104" s="64">
        <v>1500000</v>
      </c>
      <c r="I104" s="69" t="s">
        <v>442</v>
      </c>
      <c r="J104" s="83">
        <f t="shared" si="12"/>
        <v>43167</v>
      </c>
      <c r="K104" s="63">
        <f t="shared" si="13"/>
        <v>429.68461669872227</v>
      </c>
      <c r="L104" s="63">
        <f t="shared" ca="1" si="14"/>
        <v>429.68461669872227</v>
      </c>
      <c r="M104" s="59" t="str">
        <f t="shared" ca="1" si="11"/>
        <v>C</v>
      </c>
      <c r="N104" s="90">
        <f t="shared" ca="1" si="15"/>
        <v>0</v>
      </c>
    </row>
    <row r="105" spans="2:14" ht="15" hidden="1" customHeight="1">
      <c r="B105" s="64" t="s">
        <v>347</v>
      </c>
      <c r="C105" s="64" t="s">
        <v>329</v>
      </c>
      <c r="D105" s="65" t="s">
        <v>436</v>
      </c>
      <c r="E105" s="66" t="s">
        <v>330</v>
      </c>
      <c r="F105" s="67">
        <v>2.7E-2</v>
      </c>
      <c r="G105" s="68" t="s">
        <v>325</v>
      </c>
      <c r="H105" s="64">
        <v>800000</v>
      </c>
      <c r="I105" s="69" t="s">
        <v>441</v>
      </c>
      <c r="J105" s="83">
        <f t="shared" si="12"/>
        <v>43168</v>
      </c>
      <c r="K105" s="63">
        <f t="shared" si="13"/>
        <v>777.25762620506339</v>
      </c>
      <c r="L105" s="63">
        <f t="shared" ca="1" si="14"/>
        <v>777.25762620506339</v>
      </c>
      <c r="M105" s="59" t="str">
        <f t="shared" ca="1" si="11"/>
        <v>C</v>
      </c>
      <c r="N105" s="90">
        <f t="shared" ca="1" si="15"/>
        <v>0</v>
      </c>
    </row>
    <row r="106" spans="2:14" ht="15" hidden="1" customHeight="1">
      <c r="B106" s="64" t="s">
        <v>347</v>
      </c>
      <c r="C106" s="64" t="s">
        <v>327</v>
      </c>
      <c r="D106" s="65" t="s">
        <v>437</v>
      </c>
      <c r="E106" s="66" t="s">
        <v>330</v>
      </c>
      <c r="F106" s="67">
        <v>2.35E-2</v>
      </c>
      <c r="G106" s="68" t="s">
        <v>325</v>
      </c>
      <c r="H106" s="64">
        <v>1500000</v>
      </c>
      <c r="I106" s="69" t="s">
        <v>441</v>
      </c>
      <c r="J106" s="83">
        <f t="shared" si="12"/>
        <v>43168</v>
      </c>
      <c r="K106" s="63">
        <f t="shared" si="13"/>
        <v>319.50591033134418</v>
      </c>
      <c r="L106" s="63">
        <f t="shared" ca="1" si="14"/>
        <v>319.50591033134418</v>
      </c>
      <c r="M106" s="59" t="str">
        <f t="shared" ca="1" si="11"/>
        <v>C</v>
      </c>
      <c r="N106" s="90">
        <f t="shared" ca="1" si="15"/>
        <v>0</v>
      </c>
    </row>
    <row r="107" spans="2:14" ht="15" hidden="1" customHeight="1">
      <c r="B107" s="64" t="s">
        <v>347</v>
      </c>
      <c r="C107" s="64" t="s">
        <v>335</v>
      </c>
      <c r="D107" s="65" t="s">
        <v>433</v>
      </c>
      <c r="E107" s="66" t="s">
        <v>107</v>
      </c>
      <c r="F107" s="67">
        <v>2.8000000000000001E-2</v>
      </c>
      <c r="G107" s="68" t="s">
        <v>325</v>
      </c>
      <c r="H107" s="64">
        <v>707246.98</v>
      </c>
      <c r="I107" s="69" t="s">
        <v>443</v>
      </c>
      <c r="J107" s="83">
        <f t="shared" si="12"/>
        <v>43179</v>
      </c>
      <c r="K107" s="63">
        <f t="shared" si="13"/>
        <v>814.24933941522659</v>
      </c>
      <c r="L107" s="63">
        <f t="shared" ca="1" si="14"/>
        <v>814.24933941522659</v>
      </c>
      <c r="M107" s="59" t="str">
        <f t="shared" ca="1" si="11"/>
        <v>C</v>
      </c>
      <c r="N107" s="90">
        <f t="shared" ca="1" si="15"/>
        <v>0</v>
      </c>
    </row>
    <row r="108" spans="2:14" ht="15" hidden="1" customHeight="1">
      <c r="B108" s="64" t="s">
        <v>347</v>
      </c>
      <c r="C108" s="64" t="s">
        <v>335</v>
      </c>
      <c r="D108" s="65" t="s">
        <v>433</v>
      </c>
      <c r="E108" s="66" t="s">
        <v>107</v>
      </c>
      <c r="F108" s="67">
        <v>2.8000000000000001E-2</v>
      </c>
      <c r="G108" s="68" t="s">
        <v>325</v>
      </c>
      <c r="H108" s="64">
        <v>707246.98</v>
      </c>
      <c r="I108" s="69" t="s">
        <v>443</v>
      </c>
      <c r="J108" s="83">
        <f t="shared" si="12"/>
        <v>43179</v>
      </c>
      <c r="K108" s="63">
        <f t="shared" si="13"/>
        <v>865.53546607816463</v>
      </c>
      <c r="L108" s="63">
        <f t="shared" ca="1" si="14"/>
        <v>865.53546607816463</v>
      </c>
      <c r="M108" s="59" t="str">
        <f t="shared" ca="1" si="11"/>
        <v>C</v>
      </c>
      <c r="N108" s="90">
        <f t="shared" ca="1" si="15"/>
        <v>0</v>
      </c>
    </row>
    <row r="109" spans="2:14" ht="15" hidden="1" customHeight="1">
      <c r="B109" s="64" t="s">
        <v>347</v>
      </c>
      <c r="C109" s="64" t="s">
        <v>329</v>
      </c>
      <c r="D109" s="65" t="s">
        <v>438</v>
      </c>
      <c r="E109" s="66" t="s">
        <v>107</v>
      </c>
      <c r="F109" s="67">
        <v>0.03</v>
      </c>
      <c r="G109" s="68" t="s">
        <v>325</v>
      </c>
      <c r="H109" s="64">
        <v>751793.48</v>
      </c>
      <c r="I109" s="69" t="s">
        <v>443</v>
      </c>
      <c r="J109" s="83">
        <f t="shared" si="12"/>
        <v>43179</v>
      </c>
      <c r="K109" s="63">
        <f t="shared" si="13"/>
        <v>926.49187442065261</v>
      </c>
      <c r="L109" s="63">
        <f t="shared" ca="1" si="14"/>
        <v>926.49187442065261</v>
      </c>
      <c r="M109" s="59" t="str">
        <f t="shared" ca="1" si="11"/>
        <v>C</v>
      </c>
      <c r="N109" s="90">
        <f t="shared" ca="1" si="15"/>
        <v>0</v>
      </c>
    </row>
    <row r="110" spans="2:14" ht="15" hidden="1" customHeight="1">
      <c r="B110" s="64" t="s">
        <v>347</v>
      </c>
      <c r="C110" s="64" t="s">
        <v>329</v>
      </c>
      <c r="D110" s="65" t="s">
        <v>438</v>
      </c>
      <c r="E110" s="66" t="s">
        <v>107</v>
      </c>
      <c r="F110" s="67">
        <v>0.03</v>
      </c>
      <c r="G110" s="68" t="s">
        <v>325</v>
      </c>
      <c r="H110" s="64">
        <v>751793.48</v>
      </c>
      <c r="I110" s="69" t="s">
        <v>443</v>
      </c>
      <c r="J110" s="83">
        <f t="shared" si="12"/>
        <v>43179</v>
      </c>
      <c r="K110" s="63">
        <f t="shared" si="13"/>
        <v>926.49187442065261</v>
      </c>
      <c r="L110" s="63">
        <f t="shared" ca="1" si="14"/>
        <v>926.49187442065261</v>
      </c>
      <c r="M110" s="59" t="str">
        <f t="shared" ca="1" si="11"/>
        <v>C</v>
      </c>
      <c r="N110" s="90">
        <f t="shared" ca="1" si="15"/>
        <v>0</v>
      </c>
    </row>
    <row r="111" spans="2:14" ht="15" hidden="1" customHeight="1">
      <c r="B111" s="64" t="s">
        <v>347</v>
      </c>
      <c r="C111" s="64" t="s">
        <v>329</v>
      </c>
      <c r="D111" s="65" t="s">
        <v>438</v>
      </c>
      <c r="E111" s="66" t="s">
        <v>107</v>
      </c>
      <c r="F111" s="67">
        <v>0.03</v>
      </c>
      <c r="G111" s="68" t="s">
        <v>325</v>
      </c>
      <c r="H111" s="64">
        <v>751793.48</v>
      </c>
      <c r="I111" s="69" t="s">
        <v>443</v>
      </c>
      <c r="J111" s="83">
        <f t="shared" si="12"/>
        <v>43179</v>
      </c>
      <c r="K111" s="63">
        <f t="shared" si="13"/>
        <v>1050.0241235218227</v>
      </c>
      <c r="L111" s="63">
        <f t="shared" ca="1" si="14"/>
        <v>1050.0241235218227</v>
      </c>
      <c r="M111" s="59" t="str">
        <f t="shared" ca="1" si="11"/>
        <v>C</v>
      </c>
      <c r="N111" s="90">
        <f t="shared" ca="1" si="15"/>
        <v>0</v>
      </c>
    </row>
    <row r="112" spans="2:14" ht="15" hidden="1" customHeight="1">
      <c r="B112" s="64" t="s">
        <v>347</v>
      </c>
      <c r="C112" s="64" t="s">
        <v>329</v>
      </c>
      <c r="D112" s="65" t="s">
        <v>438</v>
      </c>
      <c r="E112" s="66" t="s">
        <v>107</v>
      </c>
      <c r="F112" s="67">
        <v>0.03</v>
      </c>
      <c r="G112" s="68" t="s">
        <v>325</v>
      </c>
      <c r="H112" s="64">
        <v>852032.61</v>
      </c>
      <c r="I112" s="69" t="s">
        <v>443</v>
      </c>
      <c r="J112" s="83">
        <f t="shared" si="12"/>
        <v>43179</v>
      </c>
      <c r="K112" s="63">
        <f t="shared" si="13"/>
        <v>2341.5134717572173</v>
      </c>
      <c r="L112" s="63">
        <f t="shared" ca="1" si="14"/>
        <v>2341.5134717572173</v>
      </c>
      <c r="M112" s="59" t="str">
        <f t="shared" ca="1" si="11"/>
        <v>C</v>
      </c>
      <c r="N112" s="90">
        <f t="shared" ca="1" si="15"/>
        <v>0</v>
      </c>
    </row>
    <row r="113" spans="2:14" ht="15" hidden="1" customHeight="1">
      <c r="B113" s="64" t="s">
        <v>347</v>
      </c>
      <c r="C113" s="64" t="s">
        <v>376</v>
      </c>
      <c r="D113" s="65" t="s">
        <v>439</v>
      </c>
      <c r="E113" s="66" t="s">
        <v>419</v>
      </c>
      <c r="F113" s="67">
        <v>2.5499999999999998E-2</v>
      </c>
      <c r="G113" s="68" t="s">
        <v>325</v>
      </c>
      <c r="H113" s="64">
        <v>1900000</v>
      </c>
      <c r="I113" s="69" t="s">
        <v>443</v>
      </c>
      <c r="J113" s="83">
        <f t="shared" si="12"/>
        <v>43165</v>
      </c>
      <c r="K113" s="63">
        <f t="shared" si="13"/>
        <v>58.92355496519459</v>
      </c>
      <c r="L113" s="63">
        <f t="shared" ca="1" si="14"/>
        <v>58.92355496519459</v>
      </c>
      <c r="M113" s="59" t="str">
        <f t="shared" ca="1" si="11"/>
        <v>C</v>
      </c>
      <c r="N113" s="90">
        <f t="shared" ca="1" si="15"/>
        <v>0</v>
      </c>
    </row>
    <row r="114" spans="2:14" ht="15" hidden="1" customHeight="1">
      <c r="B114" s="64" t="s">
        <v>347</v>
      </c>
      <c r="C114" s="64" t="s">
        <v>326</v>
      </c>
      <c r="D114" s="65" t="s">
        <v>440</v>
      </c>
      <c r="E114" s="66" t="s">
        <v>104</v>
      </c>
      <c r="F114" s="67">
        <v>3.4000000000000002E-2</v>
      </c>
      <c r="G114" s="68" t="s">
        <v>325</v>
      </c>
      <c r="H114" s="64">
        <v>842394.22</v>
      </c>
      <c r="I114" s="69" t="s">
        <v>443</v>
      </c>
      <c r="J114" s="83">
        <f t="shared" si="12"/>
        <v>43194</v>
      </c>
      <c r="K114" s="63">
        <f t="shared" si="13"/>
        <v>1956.9055375286248</v>
      </c>
      <c r="L114" s="63">
        <f t="shared" ca="1" si="14"/>
        <v>1956.9055375286248</v>
      </c>
      <c r="M114" s="59" t="str">
        <f t="shared" ca="1" si="11"/>
        <v>C</v>
      </c>
      <c r="N114" s="90">
        <f t="shared" ref="N114:N177" ca="1" si="16">IF(YEAR(J114)=2017,0,IF(YEAR(J114)=2018,IF(AND((MONTH(J114)=MONTH($B$1)),OR(M114="G",M114="P")),H115+L114,0),0))</f>
        <v>0</v>
      </c>
    </row>
    <row r="115" spans="2:14" ht="15" hidden="1" customHeight="1">
      <c r="B115" s="64" t="s">
        <v>347</v>
      </c>
      <c r="C115" s="64" t="s">
        <v>327</v>
      </c>
      <c r="D115" s="65" t="s">
        <v>416</v>
      </c>
      <c r="E115" s="66" t="s">
        <v>330</v>
      </c>
      <c r="F115" s="67">
        <v>2.2499999999999999E-2</v>
      </c>
      <c r="G115" s="68" t="s">
        <v>325</v>
      </c>
      <c r="H115" s="64">
        <v>701370.55</v>
      </c>
      <c r="I115" s="69" t="s">
        <v>445</v>
      </c>
      <c r="J115" s="83">
        <f t="shared" si="12"/>
        <v>43175</v>
      </c>
      <c r="K115" s="63">
        <f t="shared" ref="K115:K122" si="17">((((1+F115)^(E115/360))-1)*H116)</f>
        <v>303.5141330297073</v>
      </c>
      <c r="L115" s="63">
        <f t="shared" ref="L115:L122" ca="1" si="18">IF($B$1&gt;J115,K115,IF($B$1=J115,K115,((((1+F115)^(1/360))-1)*H116)*($B$1-I115+1)))</f>
        <v>303.5141330297073</v>
      </c>
      <c r="M115" s="59" t="str">
        <f t="shared" ca="1" si="11"/>
        <v>C</v>
      </c>
      <c r="N115" s="90">
        <f t="shared" ca="1" si="16"/>
        <v>0</v>
      </c>
    </row>
    <row r="116" spans="2:14" ht="15" hidden="1" customHeight="1">
      <c r="B116" s="64" t="s">
        <v>347</v>
      </c>
      <c r="C116" s="64" t="s">
        <v>327</v>
      </c>
      <c r="D116" s="65" t="s">
        <v>444</v>
      </c>
      <c r="E116" s="66" t="s">
        <v>330</v>
      </c>
      <c r="F116" s="67">
        <v>2.2499999999999999E-2</v>
      </c>
      <c r="G116" s="68" t="s">
        <v>325</v>
      </c>
      <c r="H116" s="64">
        <v>701370.55</v>
      </c>
      <c r="I116" s="69" t="s">
        <v>445</v>
      </c>
      <c r="J116" s="83">
        <f t="shared" si="12"/>
        <v>43175</v>
      </c>
      <c r="K116" s="63">
        <f t="shared" si="17"/>
        <v>303.5141330297073</v>
      </c>
      <c r="L116" s="63">
        <f t="shared" ca="1" si="18"/>
        <v>303.5141330297073</v>
      </c>
      <c r="M116" s="59" t="str">
        <f t="shared" ca="1" si="11"/>
        <v>C</v>
      </c>
      <c r="N116" s="90">
        <f t="shared" ca="1" si="16"/>
        <v>0</v>
      </c>
    </row>
    <row r="117" spans="2:14" ht="15" hidden="1" customHeight="1">
      <c r="B117" s="64" t="s">
        <v>347</v>
      </c>
      <c r="C117" s="64" t="s">
        <v>327</v>
      </c>
      <c r="D117" s="65" t="s">
        <v>444</v>
      </c>
      <c r="E117" s="66" t="s">
        <v>330</v>
      </c>
      <c r="F117" s="67">
        <v>2.2499999999999999E-2</v>
      </c>
      <c r="G117" s="68" t="s">
        <v>325</v>
      </c>
      <c r="H117" s="64">
        <v>701370.55</v>
      </c>
      <c r="I117" s="69" t="s">
        <v>445</v>
      </c>
      <c r="J117" s="83">
        <f t="shared" si="12"/>
        <v>43175</v>
      </c>
      <c r="K117" s="63">
        <f t="shared" si="17"/>
        <v>173.43664682734081</v>
      </c>
      <c r="L117" s="63">
        <f t="shared" ca="1" si="18"/>
        <v>173.43664682734081</v>
      </c>
      <c r="M117" s="59" t="str">
        <f t="shared" ca="1" si="11"/>
        <v>C</v>
      </c>
      <c r="N117" s="90">
        <f t="shared" ca="1" si="16"/>
        <v>0</v>
      </c>
    </row>
    <row r="118" spans="2:14" ht="15" hidden="1" customHeight="1">
      <c r="B118" s="64" t="s">
        <v>347</v>
      </c>
      <c r="C118" s="64" t="s">
        <v>327</v>
      </c>
      <c r="D118" s="65" t="s">
        <v>444</v>
      </c>
      <c r="E118" s="66" t="s">
        <v>330</v>
      </c>
      <c r="F118" s="67">
        <v>2.2499999999999999E-2</v>
      </c>
      <c r="G118" s="68" t="s">
        <v>325</v>
      </c>
      <c r="H118" s="64">
        <v>400783.17</v>
      </c>
      <c r="I118" s="69" t="s">
        <v>445</v>
      </c>
      <c r="J118" s="83">
        <f t="shared" si="12"/>
        <v>43175</v>
      </c>
      <c r="K118" s="63">
        <f t="shared" si="17"/>
        <v>649.40974904302323</v>
      </c>
      <c r="L118" s="63">
        <f t="shared" ca="1" si="18"/>
        <v>649.40974904302323</v>
      </c>
      <c r="M118" s="59" t="str">
        <f t="shared" ca="1" si="11"/>
        <v>C</v>
      </c>
      <c r="N118" s="90">
        <f t="shared" ca="1" si="16"/>
        <v>0</v>
      </c>
    </row>
    <row r="119" spans="2:14" ht="15" hidden="1" customHeight="1">
      <c r="B119" s="64" t="s">
        <v>347</v>
      </c>
      <c r="C119" s="64" t="s">
        <v>327</v>
      </c>
      <c r="D119" s="65" t="s">
        <v>444</v>
      </c>
      <c r="E119" s="66" t="s">
        <v>330</v>
      </c>
      <c r="F119" s="67">
        <v>2.35E-2</v>
      </c>
      <c r="G119" s="68" t="s">
        <v>325</v>
      </c>
      <c r="H119" s="64">
        <v>1500677.64</v>
      </c>
      <c r="I119" s="69">
        <v>43167</v>
      </c>
      <c r="J119" s="83">
        <f t="shared" si="12"/>
        <v>43174</v>
      </c>
      <c r="K119" s="63">
        <f t="shared" si="17"/>
        <v>678.0039960421376</v>
      </c>
      <c r="L119" s="63">
        <f t="shared" ca="1" si="18"/>
        <v>678.0039960421376</v>
      </c>
      <c r="M119" s="59" t="str">
        <f t="shared" ca="1" si="11"/>
        <v>C</v>
      </c>
      <c r="N119" s="90">
        <f t="shared" ca="1" si="16"/>
        <v>0</v>
      </c>
    </row>
    <row r="120" spans="2:14" ht="15" hidden="1" customHeight="1">
      <c r="B120" s="64" t="s">
        <v>347</v>
      </c>
      <c r="C120" s="64" t="s">
        <v>375</v>
      </c>
      <c r="D120" s="65" t="s">
        <v>446</v>
      </c>
      <c r="E120" s="66" t="s">
        <v>330</v>
      </c>
      <c r="F120" s="67" t="s">
        <v>447</v>
      </c>
      <c r="G120" s="68" t="s">
        <v>325</v>
      </c>
      <c r="H120" s="64">
        <v>1500805.66</v>
      </c>
      <c r="I120" s="69" t="s">
        <v>448</v>
      </c>
      <c r="J120" s="83">
        <f t="shared" si="12"/>
        <v>43174</v>
      </c>
      <c r="K120" s="63">
        <f>((((1+F120)^(E120/360))-1)*H120)</f>
        <v>777.6750964578157</v>
      </c>
      <c r="L120" s="63">
        <f t="shared" ca="1" si="18"/>
        <v>777.6750964578157</v>
      </c>
      <c r="M120" s="59" t="str">
        <f t="shared" ca="1" si="11"/>
        <v>C</v>
      </c>
      <c r="N120" s="90">
        <f t="shared" ca="1" si="16"/>
        <v>0</v>
      </c>
    </row>
    <row r="121" spans="2:14" ht="15" hidden="1" customHeight="1">
      <c r="B121" s="64" t="s">
        <v>347</v>
      </c>
      <c r="C121" s="64" t="s">
        <v>335</v>
      </c>
      <c r="D121" s="65" t="s">
        <v>449</v>
      </c>
      <c r="E121" s="66" t="s">
        <v>107</v>
      </c>
      <c r="F121" s="67" t="s">
        <v>450</v>
      </c>
      <c r="G121" s="68" t="s">
        <v>325</v>
      </c>
      <c r="H121" s="64">
        <v>800399.38</v>
      </c>
      <c r="I121" s="69" t="s">
        <v>448</v>
      </c>
      <c r="J121" s="83">
        <f t="shared" si="12"/>
        <v>43182</v>
      </c>
      <c r="K121" s="63">
        <f t="shared" si="17"/>
        <v>1358.1084473989772</v>
      </c>
      <c r="L121" s="63">
        <f t="shared" ca="1" si="18"/>
        <v>1358.1084473989772</v>
      </c>
      <c r="M121" s="59" t="str">
        <f t="shared" ca="1" si="11"/>
        <v>C</v>
      </c>
      <c r="N121" s="90">
        <f t="shared" ca="1" si="16"/>
        <v>0</v>
      </c>
    </row>
    <row r="122" spans="2:14" ht="15" hidden="1" customHeight="1">
      <c r="B122" s="64" t="s">
        <v>347</v>
      </c>
      <c r="C122" s="64" t="s">
        <v>326</v>
      </c>
      <c r="D122" s="65" t="s">
        <v>451</v>
      </c>
      <c r="E122" s="66" t="s">
        <v>107</v>
      </c>
      <c r="F122" s="67" t="s">
        <v>452</v>
      </c>
      <c r="G122" s="68" t="s">
        <v>325</v>
      </c>
      <c r="H122" s="64">
        <v>1200802.97</v>
      </c>
      <c r="I122" s="69" t="s">
        <v>448</v>
      </c>
      <c r="J122" s="83">
        <f t="shared" si="12"/>
        <v>43182</v>
      </c>
      <c r="K122" s="63">
        <f t="shared" si="17"/>
        <v>572.33649434897154</v>
      </c>
      <c r="L122" s="63">
        <f t="shared" ca="1" si="18"/>
        <v>572.33649434897154</v>
      </c>
      <c r="M122" s="59" t="str">
        <f t="shared" ca="1" si="11"/>
        <v>C</v>
      </c>
      <c r="N122" s="90">
        <f t="shared" ca="1" si="16"/>
        <v>0</v>
      </c>
    </row>
    <row r="123" spans="2:14" ht="15" customHeight="1">
      <c r="B123" s="64" t="s">
        <v>347</v>
      </c>
      <c r="C123" s="64" t="s">
        <v>331</v>
      </c>
      <c r="D123" s="65" t="s">
        <v>352</v>
      </c>
      <c r="E123" s="66" t="s">
        <v>336</v>
      </c>
      <c r="F123" s="67">
        <v>3.15E-2</v>
      </c>
      <c r="G123" s="68" t="s">
        <v>325</v>
      </c>
      <c r="H123" s="64">
        <v>814567.07</v>
      </c>
      <c r="I123" s="69">
        <v>43172</v>
      </c>
      <c r="J123" s="83">
        <f t="shared" si="12"/>
        <v>43262</v>
      </c>
      <c r="K123" s="63">
        <f t="shared" ref="K123:K183" si="19">((((1+F123)^(E123/360))-1)*H124)</f>
        <v>5547.7665931870424</v>
      </c>
      <c r="L123" s="63">
        <f ca="1">IF($B$1&gt;J123,K123,IF($B$1=J123,K123,((((1+F123)^(1/360))-1)*H123)*($B$1-I123+1)))</f>
        <v>5547.7665931870424</v>
      </c>
      <c r="M123" s="59" t="str">
        <f t="shared" ca="1" si="11"/>
        <v>C</v>
      </c>
      <c r="N123" s="90">
        <f t="shared" ca="1" si="16"/>
        <v>0</v>
      </c>
    </row>
    <row r="124" spans="2:14" ht="15" customHeight="1">
      <c r="B124" s="64" t="s">
        <v>347</v>
      </c>
      <c r="C124" s="64" t="s">
        <v>331</v>
      </c>
      <c r="D124" s="65" t="s">
        <v>352</v>
      </c>
      <c r="E124" s="66" t="s">
        <v>336</v>
      </c>
      <c r="F124" s="67">
        <v>3.15E-2</v>
      </c>
      <c r="G124" s="68" t="s">
        <v>325</v>
      </c>
      <c r="H124" s="64">
        <v>712746.18</v>
      </c>
      <c r="I124" s="69">
        <v>43172</v>
      </c>
      <c r="J124" s="83">
        <f t="shared" si="12"/>
        <v>43262</v>
      </c>
      <c r="K124" s="63">
        <f t="shared" si="19"/>
        <v>5461.5850896232378</v>
      </c>
      <c r="L124" s="63">
        <f ca="1">IF($B$1&gt;J124,K124,IF($B$1=J124,K124,((((1+F124)^(1/360))-1)*H124)*($B$1-I124+1)))</f>
        <v>5461.5850896232378</v>
      </c>
      <c r="M124" s="59" t="str">
        <f t="shared" ca="1" si="11"/>
        <v>C</v>
      </c>
      <c r="N124" s="90">
        <f t="shared" ca="1" si="16"/>
        <v>0</v>
      </c>
    </row>
    <row r="125" spans="2:14" ht="15" hidden="1" customHeight="1">
      <c r="B125" s="64" t="s">
        <v>347</v>
      </c>
      <c r="C125" s="64" t="s">
        <v>327</v>
      </c>
      <c r="D125" s="65" t="s">
        <v>416</v>
      </c>
      <c r="E125" s="66" t="s">
        <v>330</v>
      </c>
      <c r="F125" s="67">
        <v>2.2499999999999999E-2</v>
      </c>
      <c r="G125" s="68" t="s">
        <v>325</v>
      </c>
      <c r="H125" s="64">
        <v>701674.06</v>
      </c>
      <c r="I125" s="69" t="s">
        <v>458</v>
      </c>
      <c r="J125" s="83">
        <f t="shared" si="12"/>
        <v>43182</v>
      </c>
      <c r="K125" s="63">
        <f t="shared" si="19"/>
        <v>303.6454752631613</v>
      </c>
      <c r="L125" s="63">
        <f t="shared" ref="L125:L170" ca="1" si="20">IF($B$1&gt;J125,K125,IF($B$1=J125,K125,((((1+F125)^(1/360))-1)*H126)*($B$1-I125+1)))</f>
        <v>303.6454752631613</v>
      </c>
      <c r="M125" s="59" t="str">
        <f t="shared" ca="1" si="11"/>
        <v>C</v>
      </c>
      <c r="N125" s="90">
        <f t="shared" ca="1" si="16"/>
        <v>0</v>
      </c>
    </row>
    <row r="126" spans="2:14" ht="15" hidden="1" customHeight="1">
      <c r="B126" s="64" t="s">
        <v>347</v>
      </c>
      <c r="C126" s="64" t="s">
        <v>327</v>
      </c>
      <c r="D126" s="65" t="s">
        <v>444</v>
      </c>
      <c r="E126" s="66" t="s">
        <v>330</v>
      </c>
      <c r="F126" s="67">
        <v>2.2499999999999999E-2</v>
      </c>
      <c r="G126" s="68" t="s">
        <v>325</v>
      </c>
      <c r="H126" s="64">
        <v>701674.06</v>
      </c>
      <c r="I126" s="69" t="s">
        <v>458</v>
      </c>
      <c r="J126" s="83">
        <f t="shared" si="12"/>
        <v>43182</v>
      </c>
      <c r="K126" s="63">
        <f t="shared" si="19"/>
        <v>303.6454752631613</v>
      </c>
      <c r="L126" s="63">
        <f t="shared" ca="1" si="20"/>
        <v>303.6454752631613</v>
      </c>
      <c r="M126" s="59" t="str">
        <f t="shared" ca="1" si="11"/>
        <v>C</v>
      </c>
      <c r="N126" s="90">
        <f t="shared" ca="1" si="16"/>
        <v>0</v>
      </c>
    </row>
    <row r="127" spans="2:14" ht="15" hidden="1" customHeight="1">
      <c r="B127" s="64" t="s">
        <v>347</v>
      </c>
      <c r="C127" s="64" t="s">
        <v>327</v>
      </c>
      <c r="D127" s="65" t="s">
        <v>444</v>
      </c>
      <c r="E127" s="66" t="s">
        <v>330</v>
      </c>
      <c r="F127" s="67">
        <v>2.2499999999999999E-2</v>
      </c>
      <c r="G127" s="68" t="s">
        <v>325</v>
      </c>
      <c r="H127" s="64">
        <v>701674.06</v>
      </c>
      <c r="I127" s="69" t="s">
        <v>458</v>
      </c>
      <c r="J127" s="83">
        <f t="shared" si="12"/>
        <v>43182</v>
      </c>
      <c r="K127" s="63">
        <f t="shared" si="19"/>
        <v>173.51170200499644</v>
      </c>
      <c r="L127" s="63">
        <f t="shared" ca="1" si="20"/>
        <v>173.51170200499644</v>
      </c>
      <c r="M127" s="59" t="str">
        <f t="shared" ca="1" si="11"/>
        <v>C</v>
      </c>
      <c r="N127" s="90">
        <f t="shared" ca="1" si="16"/>
        <v>0</v>
      </c>
    </row>
    <row r="128" spans="2:14" ht="15" hidden="1" customHeight="1">
      <c r="B128" s="64" t="s">
        <v>347</v>
      </c>
      <c r="C128" s="64" t="s">
        <v>327</v>
      </c>
      <c r="D128" s="65" t="s">
        <v>444</v>
      </c>
      <c r="E128" s="66" t="s">
        <v>330</v>
      </c>
      <c r="F128" s="67">
        <v>2.2499999999999999E-2</v>
      </c>
      <c r="G128" s="68" t="s">
        <v>325</v>
      </c>
      <c r="H128" s="64">
        <v>400956.61</v>
      </c>
      <c r="I128" s="69" t="s">
        <v>458</v>
      </c>
      <c r="J128" s="83">
        <f t="shared" si="12"/>
        <v>43182</v>
      </c>
      <c r="K128" s="63">
        <f t="shared" si="19"/>
        <v>306.40948690445896</v>
      </c>
      <c r="L128" s="63">
        <f t="shared" ca="1" si="20"/>
        <v>306.40948690445896</v>
      </c>
      <c r="M128" s="59" t="str">
        <f t="shared" ca="1" si="11"/>
        <v>C</v>
      </c>
      <c r="N128" s="90">
        <f t="shared" ca="1" si="16"/>
        <v>0</v>
      </c>
    </row>
    <row r="129" spans="2:14" ht="15" hidden="1" customHeight="1">
      <c r="B129" s="64" t="s">
        <v>347</v>
      </c>
      <c r="C129" s="64" t="s">
        <v>335</v>
      </c>
      <c r="D129" s="65" t="s">
        <v>459</v>
      </c>
      <c r="E129" s="66" t="s">
        <v>107</v>
      </c>
      <c r="F129" s="67" t="s">
        <v>461</v>
      </c>
      <c r="G129" s="68" t="s">
        <v>325</v>
      </c>
      <c r="H129" s="64">
        <v>708061.23</v>
      </c>
      <c r="I129" s="69" t="s">
        <v>457</v>
      </c>
      <c r="J129" s="83">
        <f t="shared" si="12"/>
        <v>43194</v>
      </c>
      <c r="K129" s="63">
        <f t="shared" si="19"/>
        <v>757.66910125732988</v>
      </c>
      <c r="L129" s="63">
        <f t="shared" ca="1" si="20"/>
        <v>757.66910125732988</v>
      </c>
      <c r="M129" s="59" t="str">
        <f t="shared" ca="1" si="11"/>
        <v>C</v>
      </c>
      <c r="N129" s="90">
        <f t="shared" ca="1" si="16"/>
        <v>0</v>
      </c>
    </row>
    <row r="130" spans="2:14" ht="15" hidden="1" customHeight="1">
      <c r="B130" s="64" t="s">
        <v>347</v>
      </c>
      <c r="C130" s="64" t="s">
        <v>335</v>
      </c>
      <c r="D130" s="65" t="s">
        <v>460</v>
      </c>
      <c r="E130" s="66" t="s">
        <v>107</v>
      </c>
      <c r="F130" s="67" t="s">
        <v>461</v>
      </c>
      <c r="G130" s="68" t="s">
        <v>325</v>
      </c>
      <c r="H130" s="64">
        <v>708061.23</v>
      </c>
      <c r="I130" s="69" t="s">
        <v>457</v>
      </c>
      <c r="J130" s="83">
        <f t="shared" si="12"/>
        <v>43194</v>
      </c>
      <c r="K130" s="63">
        <f t="shared" si="19"/>
        <v>805.45670205434669</v>
      </c>
      <c r="L130" s="63">
        <f t="shared" ca="1" si="20"/>
        <v>805.45670205434669</v>
      </c>
      <c r="M130" s="59" t="str">
        <f t="shared" ca="1" si="11"/>
        <v>C</v>
      </c>
      <c r="N130" s="90">
        <f t="shared" ca="1" si="16"/>
        <v>0</v>
      </c>
    </row>
    <row r="131" spans="2:14" ht="15" hidden="1" customHeight="1">
      <c r="B131" s="64" t="s">
        <v>347</v>
      </c>
      <c r="C131" s="64" t="s">
        <v>329</v>
      </c>
      <c r="D131" s="65" t="s">
        <v>462</v>
      </c>
      <c r="E131" s="66" t="s">
        <v>107</v>
      </c>
      <c r="F131" s="67">
        <v>2.75E-2</v>
      </c>
      <c r="G131" s="68" t="s">
        <v>325</v>
      </c>
      <c r="H131" s="64">
        <v>752719.97</v>
      </c>
      <c r="I131" s="69" t="s">
        <v>457</v>
      </c>
      <c r="J131" s="83">
        <f t="shared" si="12"/>
        <v>43194</v>
      </c>
      <c r="K131" s="63">
        <f t="shared" si="19"/>
        <v>964.83665936663715</v>
      </c>
      <c r="L131" s="63">
        <f t="shared" ca="1" si="20"/>
        <v>964.83665936663715</v>
      </c>
      <c r="M131" s="59" t="str">
        <f t="shared" ca="1" si="11"/>
        <v>C</v>
      </c>
      <c r="N131" s="90">
        <f t="shared" ca="1" si="16"/>
        <v>0</v>
      </c>
    </row>
    <row r="132" spans="2:14" ht="15" hidden="1" customHeight="1">
      <c r="B132" s="64" t="s">
        <v>347</v>
      </c>
      <c r="C132" s="64" t="s">
        <v>329</v>
      </c>
      <c r="D132" s="65" t="s">
        <v>462</v>
      </c>
      <c r="E132" s="66" t="s">
        <v>107</v>
      </c>
      <c r="F132" s="67">
        <v>2.75E-2</v>
      </c>
      <c r="G132" s="68" t="s">
        <v>325</v>
      </c>
      <c r="H132" s="64">
        <v>853082.63</v>
      </c>
      <c r="I132" s="69" t="s">
        <v>457</v>
      </c>
      <c r="J132" s="83">
        <f t="shared" si="12"/>
        <v>43194</v>
      </c>
      <c r="K132" s="63">
        <f t="shared" si="19"/>
        <v>793.93695856430918</v>
      </c>
      <c r="L132" s="63">
        <f t="shared" ca="1" si="20"/>
        <v>793.93695856430918</v>
      </c>
      <c r="M132" s="59" t="str">
        <f t="shared" ca="1" si="11"/>
        <v>C</v>
      </c>
      <c r="N132" s="90">
        <f t="shared" ca="1" si="16"/>
        <v>0</v>
      </c>
    </row>
    <row r="133" spans="2:14" ht="15" hidden="1" customHeight="1">
      <c r="B133" s="64" t="s">
        <v>347</v>
      </c>
      <c r="C133" s="64" t="s">
        <v>327</v>
      </c>
      <c r="D133" s="65" t="s">
        <v>416</v>
      </c>
      <c r="E133" s="66">
        <v>10</v>
      </c>
      <c r="F133" s="67">
        <v>2.3E-2</v>
      </c>
      <c r="G133" s="68" t="s">
        <v>325</v>
      </c>
      <c r="H133" s="64">
        <v>701977.71</v>
      </c>
      <c r="I133" s="69" t="s">
        <v>466</v>
      </c>
      <c r="J133" s="83">
        <f t="shared" si="12"/>
        <v>43192</v>
      </c>
      <c r="K133" s="63">
        <f t="shared" si="19"/>
        <v>443.54598507180214</v>
      </c>
      <c r="L133" s="63">
        <f t="shared" ca="1" si="20"/>
        <v>443.54598507180214</v>
      </c>
      <c r="M133" s="59" t="str">
        <f t="shared" ca="1" si="11"/>
        <v>C</v>
      </c>
      <c r="N133" s="90">
        <f t="shared" ca="1" si="16"/>
        <v>0</v>
      </c>
    </row>
    <row r="134" spans="2:14" ht="15" hidden="1" customHeight="1">
      <c r="B134" s="64" t="s">
        <v>347</v>
      </c>
      <c r="C134" s="64" t="s">
        <v>327</v>
      </c>
      <c r="D134" s="65" t="s">
        <v>464</v>
      </c>
      <c r="E134" s="66">
        <v>10</v>
      </c>
      <c r="F134" s="67">
        <v>2.3E-2</v>
      </c>
      <c r="G134" s="68" t="s">
        <v>325</v>
      </c>
      <c r="H134" s="64">
        <v>701977.71</v>
      </c>
      <c r="I134" s="69" t="s">
        <v>466</v>
      </c>
      <c r="J134" s="83">
        <f t="shared" si="12"/>
        <v>43192</v>
      </c>
      <c r="K134" s="63">
        <f t="shared" si="19"/>
        <v>443.54598507180214</v>
      </c>
      <c r="L134" s="63">
        <f t="shared" ca="1" si="20"/>
        <v>443.54598507180214</v>
      </c>
      <c r="M134" s="59" t="str">
        <f t="shared" ca="1" si="11"/>
        <v>C</v>
      </c>
      <c r="N134" s="90">
        <f t="shared" ca="1" si="16"/>
        <v>0</v>
      </c>
    </row>
    <row r="135" spans="2:14" ht="15" hidden="1" customHeight="1">
      <c r="B135" s="64" t="s">
        <v>347</v>
      </c>
      <c r="C135" s="64" t="s">
        <v>327</v>
      </c>
      <c r="D135" s="65" t="s">
        <v>465</v>
      </c>
      <c r="E135" s="66">
        <v>10</v>
      </c>
      <c r="F135" s="67">
        <v>2.3E-2</v>
      </c>
      <c r="G135" s="68" t="s">
        <v>325</v>
      </c>
      <c r="H135" s="64">
        <v>701977.71</v>
      </c>
      <c r="I135" s="69" t="s">
        <v>466</v>
      </c>
      <c r="J135" s="83">
        <f t="shared" si="12"/>
        <v>43192</v>
      </c>
      <c r="K135" s="63">
        <f t="shared" si="19"/>
        <v>253.45484861245836</v>
      </c>
      <c r="L135" s="63">
        <f t="shared" ca="1" si="20"/>
        <v>253.45484861245836</v>
      </c>
      <c r="M135" s="59" t="str">
        <f t="shared" ref="M135:M198" ca="1" si="21">IF(J135=0,"",IF(J135=$B$1,"V",IF(J135-1=$B$1,"P",IF(J135&lt;$B$1,"C","G"))))</f>
        <v>C</v>
      </c>
      <c r="N135" s="90">
        <f t="shared" ca="1" si="16"/>
        <v>0</v>
      </c>
    </row>
    <row r="136" spans="2:14" ht="15" hidden="1" customHeight="1">
      <c r="B136" s="64" t="s">
        <v>347</v>
      </c>
      <c r="C136" s="64" t="s">
        <v>327</v>
      </c>
      <c r="D136" s="65" t="s">
        <v>464</v>
      </c>
      <c r="E136" s="66">
        <v>10</v>
      </c>
      <c r="F136" s="67">
        <v>2.3E-2</v>
      </c>
      <c r="G136" s="68" t="s">
        <v>325</v>
      </c>
      <c r="H136" s="64">
        <v>401130.12</v>
      </c>
      <c r="I136" s="69" t="s">
        <v>466</v>
      </c>
      <c r="J136" s="83">
        <f t="shared" ref="J136:J199" si="22">IF(E136="",0,I136+E136)</f>
        <v>43192</v>
      </c>
      <c r="K136" s="63">
        <f t="shared" si="19"/>
        <v>326.09719292114681</v>
      </c>
      <c r="L136" s="63">
        <f t="shared" ca="1" si="20"/>
        <v>326.09719292114681</v>
      </c>
      <c r="M136" s="59" t="str">
        <f t="shared" ca="1" si="21"/>
        <v>C</v>
      </c>
      <c r="N136" s="90">
        <f t="shared" ca="1" si="16"/>
        <v>0</v>
      </c>
    </row>
    <row r="137" spans="2:14" ht="15" hidden="1" customHeight="1">
      <c r="B137" s="64" t="s">
        <v>347</v>
      </c>
      <c r="C137" s="64" t="s">
        <v>328</v>
      </c>
      <c r="D137" s="65" t="s">
        <v>467</v>
      </c>
      <c r="E137" s="66" t="s">
        <v>92</v>
      </c>
      <c r="F137" s="67" t="s">
        <v>461</v>
      </c>
      <c r="G137" s="68" t="s">
        <v>325</v>
      </c>
      <c r="H137" s="64">
        <v>516097.47</v>
      </c>
      <c r="I137" s="69" t="s">
        <v>456</v>
      </c>
      <c r="J137" s="83">
        <f t="shared" si="22"/>
        <v>43192</v>
      </c>
      <c r="K137" s="63">
        <f t="shared" si="19"/>
        <v>656.51027917667773</v>
      </c>
      <c r="L137" s="63">
        <f t="shared" ca="1" si="20"/>
        <v>656.51027917667773</v>
      </c>
      <c r="M137" s="59" t="str">
        <f t="shared" ca="1" si="21"/>
        <v>C</v>
      </c>
      <c r="N137" s="90">
        <f t="shared" ca="1" si="16"/>
        <v>0</v>
      </c>
    </row>
    <row r="138" spans="2:14" ht="15" hidden="1" customHeight="1">
      <c r="B138" s="64" t="s">
        <v>347</v>
      </c>
      <c r="C138" s="64" t="s">
        <v>328</v>
      </c>
      <c r="D138" s="65" t="s">
        <v>468</v>
      </c>
      <c r="E138" s="66" t="s">
        <v>92</v>
      </c>
      <c r="F138" s="67">
        <v>2.5999999999999999E-2</v>
      </c>
      <c r="G138" s="68" t="s">
        <v>325</v>
      </c>
      <c r="H138" s="64">
        <v>511216.74</v>
      </c>
      <c r="I138" s="69" t="s">
        <v>456</v>
      </c>
      <c r="J138" s="83">
        <f t="shared" si="22"/>
        <v>43192</v>
      </c>
      <c r="K138" s="63">
        <f t="shared" si="19"/>
        <v>906.87454021158874</v>
      </c>
      <c r="L138" s="63">
        <f t="shared" ca="1" si="20"/>
        <v>906.87454021158874</v>
      </c>
      <c r="M138" s="59" t="str">
        <f t="shared" ca="1" si="21"/>
        <v>C</v>
      </c>
      <c r="N138" s="90">
        <f t="shared" ca="1" si="16"/>
        <v>0</v>
      </c>
    </row>
    <row r="139" spans="2:14" ht="15" hidden="1" customHeight="1">
      <c r="B139" s="64" t="s">
        <v>347</v>
      </c>
      <c r="C139" s="64" t="s">
        <v>328</v>
      </c>
      <c r="D139" s="65" t="s">
        <v>467</v>
      </c>
      <c r="E139" s="66" t="s">
        <v>92</v>
      </c>
      <c r="F139" s="67">
        <v>2.5999999999999999E-2</v>
      </c>
      <c r="G139" s="68" t="s">
        <v>325</v>
      </c>
      <c r="H139" s="64">
        <v>706172.41</v>
      </c>
      <c r="I139" s="69" t="s">
        <v>456</v>
      </c>
      <c r="J139" s="83">
        <f t="shared" si="22"/>
        <v>43192</v>
      </c>
      <c r="K139" s="63">
        <f t="shared" si="19"/>
        <v>771.91206885080805</v>
      </c>
      <c r="L139" s="63">
        <f t="shared" ca="1" si="20"/>
        <v>771.91206885080805</v>
      </c>
      <c r="M139" s="59" t="str">
        <f t="shared" ca="1" si="21"/>
        <v>C</v>
      </c>
      <c r="N139" s="90">
        <f t="shared" ca="1" si="16"/>
        <v>0</v>
      </c>
    </row>
    <row r="140" spans="2:14" ht="15" hidden="1" customHeight="1">
      <c r="B140" s="64" t="s">
        <v>347</v>
      </c>
      <c r="C140" s="64" t="s">
        <v>375</v>
      </c>
      <c r="D140" s="65" t="s">
        <v>469</v>
      </c>
      <c r="E140" s="66" t="s">
        <v>107</v>
      </c>
      <c r="F140" s="67">
        <v>2.5999999999999999E-2</v>
      </c>
      <c r="G140" s="68" t="s">
        <v>325</v>
      </c>
      <c r="H140" s="64">
        <v>601078.74</v>
      </c>
      <c r="I140" s="69" t="s">
        <v>470</v>
      </c>
      <c r="J140" s="83">
        <f t="shared" si="22"/>
        <v>43193</v>
      </c>
      <c r="K140" s="63">
        <f t="shared" si="19"/>
        <v>535.99270965201731</v>
      </c>
      <c r="L140" s="63">
        <f t="shared" ca="1" si="20"/>
        <v>535.99270965201731</v>
      </c>
      <c r="M140" s="59" t="str">
        <f t="shared" ca="1" si="21"/>
        <v>C</v>
      </c>
      <c r="N140" s="90">
        <f t="shared" ca="1" si="16"/>
        <v>0</v>
      </c>
    </row>
    <row r="141" spans="2:14" ht="15" hidden="1" customHeight="1">
      <c r="B141" s="64" t="s">
        <v>347</v>
      </c>
      <c r="C141" s="64" t="s">
        <v>375</v>
      </c>
      <c r="D141" s="65" t="s">
        <v>469</v>
      </c>
      <c r="E141" s="66" t="s">
        <v>107</v>
      </c>
      <c r="F141" s="67" t="s">
        <v>461</v>
      </c>
      <c r="G141" s="68" t="s">
        <v>325</v>
      </c>
      <c r="H141" s="64">
        <v>500898.95</v>
      </c>
      <c r="I141" s="69" t="s">
        <v>470</v>
      </c>
      <c r="J141" s="83">
        <f t="shared" si="22"/>
        <v>43193</v>
      </c>
      <c r="K141" s="63">
        <f t="shared" si="19"/>
        <v>857.44527891385496</v>
      </c>
      <c r="L141" s="63">
        <f t="shared" ca="1" si="20"/>
        <v>857.44527891385496</v>
      </c>
      <c r="M141" s="59" t="str">
        <f t="shared" ca="1" si="21"/>
        <v>C</v>
      </c>
      <c r="N141" s="90">
        <f t="shared" ca="1" si="16"/>
        <v>0</v>
      </c>
    </row>
    <row r="142" spans="2:14" ht="15" hidden="1" customHeight="1">
      <c r="B142" s="64" t="s">
        <v>347</v>
      </c>
      <c r="C142" s="64" t="s">
        <v>335</v>
      </c>
      <c r="D142" s="65" t="s">
        <v>471</v>
      </c>
      <c r="E142" s="66">
        <v>17</v>
      </c>
      <c r="F142" s="67">
        <v>2.6200000000000001E-2</v>
      </c>
      <c r="G142" s="68" t="s">
        <v>325</v>
      </c>
      <c r="H142" s="64">
        <v>801304.63</v>
      </c>
      <c r="I142" s="69">
        <v>43182</v>
      </c>
      <c r="J142" s="83">
        <f t="shared" si="22"/>
        <v>43199</v>
      </c>
      <c r="K142" s="63">
        <f t="shared" si="19"/>
        <v>979.34268377942885</v>
      </c>
      <c r="L142" s="63">
        <f t="shared" ca="1" si="20"/>
        <v>979.34268377942885</v>
      </c>
      <c r="M142" s="59" t="str">
        <f t="shared" ca="1" si="21"/>
        <v>C</v>
      </c>
      <c r="N142" s="90">
        <f t="shared" ca="1" si="16"/>
        <v>0</v>
      </c>
    </row>
    <row r="143" spans="2:14" ht="15" hidden="1" customHeight="1">
      <c r="B143" s="64" t="s">
        <v>347</v>
      </c>
      <c r="C143" s="64" t="s">
        <v>329</v>
      </c>
      <c r="D143" s="65" t="s">
        <v>472</v>
      </c>
      <c r="E143" s="66" t="s">
        <v>109</v>
      </c>
      <c r="F143" s="67">
        <v>2.75E-2</v>
      </c>
      <c r="G143" s="68" t="s">
        <v>325</v>
      </c>
      <c r="H143" s="64">
        <v>801400.95</v>
      </c>
      <c r="I143" s="69" t="s">
        <v>466</v>
      </c>
      <c r="J143" s="83">
        <f t="shared" si="22"/>
        <v>43199</v>
      </c>
      <c r="K143" s="63">
        <f t="shared" si="19"/>
        <v>1540.3871527808064</v>
      </c>
      <c r="L143" s="63">
        <f t="shared" ca="1" si="20"/>
        <v>1540.3871527808064</v>
      </c>
      <c r="M143" s="59" t="str">
        <f t="shared" ca="1" si="21"/>
        <v>C</v>
      </c>
      <c r="N143" s="90">
        <f t="shared" ca="1" si="16"/>
        <v>0</v>
      </c>
    </row>
    <row r="144" spans="2:14" ht="15" hidden="1" customHeight="1">
      <c r="B144" s="64" t="s">
        <v>347</v>
      </c>
      <c r="C144" s="64" t="s">
        <v>326</v>
      </c>
      <c r="D144" s="65" t="s">
        <v>473</v>
      </c>
      <c r="E144" s="66">
        <v>17</v>
      </c>
      <c r="F144" s="67">
        <v>2.5499999999999998E-2</v>
      </c>
      <c r="G144" s="68" t="s">
        <v>325</v>
      </c>
      <c r="H144" s="64">
        <v>1201646.69</v>
      </c>
      <c r="I144" s="69" t="s">
        <v>466</v>
      </c>
      <c r="J144" s="83">
        <f t="shared" si="22"/>
        <v>43199</v>
      </c>
      <c r="K144" s="63">
        <f t="shared" si="19"/>
        <v>754.09502816892939</v>
      </c>
      <c r="L144" s="63">
        <f t="shared" ca="1" si="20"/>
        <v>754.09502816892939</v>
      </c>
      <c r="M144" s="59" t="str">
        <f t="shared" ca="1" si="21"/>
        <v>C</v>
      </c>
      <c r="N144" s="90">
        <f t="shared" ca="1" si="16"/>
        <v>0</v>
      </c>
    </row>
    <row r="145" spans="2:14" ht="15" customHeight="1">
      <c r="B145" s="64" t="s">
        <v>347</v>
      </c>
      <c r="C145" s="64" t="s">
        <v>328</v>
      </c>
      <c r="D145" s="65" t="s">
        <v>475</v>
      </c>
      <c r="E145" s="66" t="s">
        <v>104</v>
      </c>
      <c r="F145" s="67">
        <v>2.7E-2</v>
      </c>
      <c r="G145" s="68" t="s">
        <v>325</v>
      </c>
      <c r="H145" s="64">
        <v>633812.14</v>
      </c>
      <c r="I145" s="69">
        <v>43187</v>
      </c>
      <c r="J145" s="83">
        <f t="shared" si="22"/>
        <v>43217</v>
      </c>
      <c r="K145" s="63">
        <f t="shared" si="19"/>
        <v>2011.4777013931496</v>
      </c>
      <c r="L145" s="63">
        <f ca="1">IF($B$1&gt;J145,K145,IF($B$1=J145,K145,((((1+F145)^(1/360))-1)*H145)*($B$1-I145+1)))</f>
        <v>2011.4777013931496</v>
      </c>
      <c r="M145" s="59" t="str">
        <f t="shared" ca="1" si="21"/>
        <v>C</v>
      </c>
      <c r="N145" s="90">
        <f t="shared" ca="1" si="16"/>
        <v>0</v>
      </c>
    </row>
    <row r="146" spans="2:14" ht="15" customHeight="1">
      <c r="B146" s="64" t="s">
        <v>347</v>
      </c>
      <c r="C146" s="64" t="s">
        <v>491</v>
      </c>
      <c r="D146" s="65" t="s">
        <v>477</v>
      </c>
      <c r="E146" s="66">
        <v>90</v>
      </c>
      <c r="F146" s="67">
        <v>2.8500000000000001E-2</v>
      </c>
      <c r="G146" s="68" t="s">
        <v>325</v>
      </c>
      <c r="H146" s="64">
        <v>905000</v>
      </c>
      <c r="I146" s="69">
        <v>43186</v>
      </c>
      <c r="J146" s="83">
        <f t="shared" si="22"/>
        <v>43276</v>
      </c>
      <c r="K146" s="63">
        <f t="shared" si="19"/>
        <v>6380.3343855811399</v>
      </c>
      <c r="L146" s="63">
        <f ca="1">IF($B$1&gt;J146,K146,IF($B$1=J146,K146,((((1+F146)^(1/360))-1)*H146)*($B$1-I146+1)))</f>
        <v>6380.3343855811399</v>
      </c>
      <c r="M146" s="59" t="str">
        <f t="shared" ca="1" si="21"/>
        <v>C</v>
      </c>
      <c r="N146" s="90">
        <f t="shared" ca="1" si="16"/>
        <v>0</v>
      </c>
    </row>
    <row r="147" spans="2:14" ht="15" customHeight="1">
      <c r="B147" s="64" t="s">
        <v>347</v>
      </c>
      <c r="C147" s="64" t="s">
        <v>491</v>
      </c>
      <c r="D147" s="65" t="s">
        <v>477</v>
      </c>
      <c r="E147" s="66">
        <v>45</v>
      </c>
      <c r="F147" s="67">
        <v>2.8000000000000001E-2</v>
      </c>
      <c r="G147" s="68" t="s">
        <v>325</v>
      </c>
      <c r="H147" s="64">
        <v>905000</v>
      </c>
      <c r="I147" s="69">
        <v>43186</v>
      </c>
      <c r="J147" s="83">
        <f t="shared" si="22"/>
        <v>43231</v>
      </c>
      <c r="K147" s="63">
        <f t="shared" si="19"/>
        <v>2057.4270170447717</v>
      </c>
      <c r="L147" s="63">
        <f ca="1">IF($B$1&gt;J147,K147,IF($B$1=J147,K147,((((1+F147)^(1/360))-1)*H147)*($B$1-I147+1)))</f>
        <v>2057.4270170447717</v>
      </c>
      <c r="M147" s="59" t="str">
        <f t="shared" ca="1" si="21"/>
        <v>C</v>
      </c>
      <c r="N147" s="90">
        <f t="shared" ca="1" si="16"/>
        <v>0</v>
      </c>
    </row>
    <row r="148" spans="2:14" ht="15" hidden="1" customHeight="1">
      <c r="B148" s="64" t="s">
        <v>347</v>
      </c>
      <c r="C148" s="64" t="s">
        <v>491</v>
      </c>
      <c r="D148" s="65" t="s">
        <v>477</v>
      </c>
      <c r="E148" s="66">
        <v>7</v>
      </c>
      <c r="F148" s="67">
        <v>0.03</v>
      </c>
      <c r="G148" s="68" t="s">
        <v>325</v>
      </c>
      <c r="H148" s="64">
        <v>595000</v>
      </c>
      <c r="I148" s="69">
        <v>43186</v>
      </c>
      <c r="J148" s="83">
        <f t="shared" si="22"/>
        <v>43193</v>
      </c>
      <c r="K148" s="63">
        <f t="shared" si="19"/>
        <v>341.99097821491881</v>
      </c>
      <c r="L148" s="63">
        <f t="shared" ca="1" si="20"/>
        <v>341.99097821491881</v>
      </c>
      <c r="M148" s="59" t="str">
        <f t="shared" ca="1" si="21"/>
        <v>C</v>
      </c>
      <c r="N148" s="90">
        <f t="shared" ca="1" si="16"/>
        <v>0</v>
      </c>
    </row>
    <row r="149" spans="2:14" ht="15" hidden="1" customHeight="1">
      <c r="B149" s="64" t="s">
        <v>347</v>
      </c>
      <c r="C149" s="64" t="s">
        <v>491</v>
      </c>
      <c r="D149" s="65" t="s">
        <v>477</v>
      </c>
      <c r="E149" s="66">
        <v>7</v>
      </c>
      <c r="F149" s="67">
        <v>0.03</v>
      </c>
      <c r="G149" s="68" t="s">
        <v>325</v>
      </c>
      <c r="H149" s="64">
        <v>594850</v>
      </c>
      <c r="I149" s="69">
        <v>43186</v>
      </c>
      <c r="J149" s="83">
        <f t="shared" si="22"/>
        <v>43193</v>
      </c>
      <c r="K149" s="63">
        <f t="shared" si="19"/>
        <v>862.37953655943227</v>
      </c>
      <c r="L149" s="63">
        <f t="shared" ca="1" si="20"/>
        <v>862.37953655943227</v>
      </c>
      <c r="M149" s="59" t="str">
        <f t="shared" ca="1" si="21"/>
        <v>C</v>
      </c>
      <c r="N149" s="90">
        <f t="shared" ca="1" si="16"/>
        <v>0</v>
      </c>
    </row>
    <row r="150" spans="2:14" ht="15" hidden="1" customHeight="1">
      <c r="B150" s="64" t="s">
        <v>347</v>
      </c>
      <c r="C150" s="64" t="s">
        <v>327</v>
      </c>
      <c r="D150" s="65" t="s">
        <v>485</v>
      </c>
      <c r="E150" s="66">
        <v>7</v>
      </c>
      <c r="F150" s="67">
        <v>2.2499999999999999E-2</v>
      </c>
      <c r="G150" s="68" t="s">
        <v>325</v>
      </c>
      <c r="H150" s="64">
        <v>1500000</v>
      </c>
      <c r="I150" s="69">
        <v>43187</v>
      </c>
      <c r="J150" s="83">
        <f t="shared" si="22"/>
        <v>43194</v>
      </c>
      <c r="K150" s="63">
        <f t="shared" si="19"/>
        <v>649.67843134642976</v>
      </c>
      <c r="L150" s="63">
        <f t="shared" ca="1" si="20"/>
        <v>649.67843134642976</v>
      </c>
      <c r="M150" s="59" t="str">
        <f t="shared" ca="1" si="21"/>
        <v>C</v>
      </c>
      <c r="N150" s="90">
        <f t="shared" ca="1" si="16"/>
        <v>0</v>
      </c>
    </row>
    <row r="151" spans="2:14" ht="15" customHeight="1">
      <c r="B151" s="64" t="s">
        <v>347</v>
      </c>
      <c r="C151" s="64" t="s">
        <v>327</v>
      </c>
      <c r="D151" s="65" t="s">
        <v>486</v>
      </c>
      <c r="E151" s="66" t="s">
        <v>107</v>
      </c>
      <c r="F151" s="67">
        <v>2.3800000000000002E-2</v>
      </c>
      <c r="G151" s="68" t="s">
        <v>325</v>
      </c>
      <c r="H151" s="64">
        <v>1501298.52</v>
      </c>
      <c r="I151" s="69" t="s">
        <v>489</v>
      </c>
      <c r="J151" s="83">
        <f t="shared" si="22"/>
        <v>43216</v>
      </c>
      <c r="K151" s="63">
        <f t="shared" si="19"/>
        <v>689.04330969568446</v>
      </c>
      <c r="L151" s="63">
        <f ca="1">IF($B$1&gt;J151,K151,IF($B$1=J151,K151,((((1+F151)^(1/360))-1)*H151:H152)*($B$1-I151+1)))</f>
        <v>689.04330969568446</v>
      </c>
      <c r="M151" s="59" t="str">
        <f t="shared" ca="1" si="21"/>
        <v>C</v>
      </c>
      <c r="N151" s="90">
        <f t="shared" ca="1" si="16"/>
        <v>0</v>
      </c>
    </row>
    <row r="152" spans="2:14" ht="15" hidden="1" customHeight="1">
      <c r="B152" s="64" t="s">
        <v>347</v>
      </c>
      <c r="C152" s="64" t="s">
        <v>327</v>
      </c>
      <c r="D152" s="65" t="s">
        <v>487</v>
      </c>
      <c r="E152" s="66" t="s">
        <v>330</v>
      </c>
      <c r="F152" s="67">
        <v>2.3E-2</v>
      </c>
      <c r="G152" s="68" t="s">
        <v>325</v>
      </c>
      <c r="H152" s="64">
        <v>702725.23</v>
      </c>
      <c r="I152" s="69" t="s">
        <v>490</v>
      </c>
      <c r="J152" s="83">
        <f t="shared" si="22"/>
        <v>43206</v>
      </c>
      <c r="K152" s="63">
        <f t="shared" si="19"/>
        <v>310.78336483953552</v>
      </c>
      <c r="L152" s="63">
        <f t="shared" ca="1" si="20"/>
        <v>310.78336483953552</v>
      </c>
      <c r="M152" s="59" t="str">
        <f t="shared" ca="1" si="21"/>
        <v>C</v>
      </c>
      <c r="N152" s="90">
        <f t="shared" ca="1" si="16"/>
        <v>0</v>
      </c>
    </row>
    <row r="153" spans="2:14" ht="15" hidden="1" customHeight="1">
      <c r="B153" s="64" t="s">
        <v>347</v>
      </c>
      <c r="C153" s="64" t="s">
        <v>327</v>
      </c>
      <c r="D153" s="65" t="s">
        <v>488</v>
      </c>
      <c r="E153" s="66" t="s">
        <v>330</v>
      </c>
      <c r="F153" s="67">
        <v>2.3E-2</v>
      </c>
      <c r="G153" s="68" t="s">
        <v>325</v>
      </c>
      <c r="H153" s="64">
        <v>702725.23</v>
      </c>
      <c r="I153" s="69" t="s">
        <v>490</v>
      </c>
      <c r="J153" s="83">
        <f t="shared" si="22"/>
        <v>43206</v>
      </c>
      <c r="K153" s="63">
        <f t="shared" si="19"/>
        <v>310.78336483953552</v>
      </c>
      <c r="L153" s="63">
        <f t="shared" ca="1" si="20"/>
        <v>310.78336483953552</v>
      </c>
      <c r="M153" s="59" t="str">
        <f t="shared" ca="1" si="21"/>
        <v>C</v>
      </c>
      <c r="N153" s="90">
        <f t="shared" ca="1" si="16"/>
        <v>0</v>
      </c>
    </row>
    <row r="154" spans="2:14" ht="15" hidden="1" customHeight="1">
      <c r="B154" s="64" t="s">
        <v>347</v>
      </c>
      <c r="C154" s="64" t="s">
        <v>327</v>
      </c>
      <c r="D154" s="65" t="s">
        <v>488</v>
      </c>
      <c r="E154" s="66" t="s">
        <v>330</v>
      </c>
      <c r="F154" s="67">
        <v>2.3E-2</v>
      </c>
      <c r="G154" s="68" t="s">
        <v>325</v>
      </c>
      <c r="H154" s="64">
        <v>702725.23</v>
      </c>
      <c r="I154" s="69" t="s">
        <v>490</v>
      </c>
      <c r="J154" s="83">
        <f t="shared" si="22"/>
        <v>43206</v>
      </c>
      <c r="K154" s="63">
        <f t="shared" si="19"/>
        <v>177.59049229864405</v>
      </c>
      <c r="L154" s="63">
        <f t="shared" ca="1" si="20"/>
        <v>177.59049229864405</v>
      </c>
      <c r="M154" s="59" t="str">
        <f t="shared" ca="1" si="21"/>
        <v>C</v>
      </c>
      <c r="N154" s="90">
        <f t="shared" ca="1" si="16"/>
        <v>0</v>
      </c>
    </row>
    <row r="155" spans="2:14" ht="15" hidden="1" customHeight="1">
      <c r="B155" s="64" t="s">
        <v>347</v>
      </c>
      <c r="C155" s="64" t="s">
        <v>327</v>
      </c>
      <c r="D155" s="65" t="s">
        <v>488</v>
      </c>
      <c r="E155" s="66" t="s">
        <v>330</v>
      </c>
      <c r="F155" s="67">
        <v>2.3E-2</v>
      </c>
      <c r="G155" s="68" t="s">
        <v>325</v>
      </c>
      <c r="H155" s="64">
        <v>401557.27</v>
      </c>
      <c r="I155" s="69" t="s">
        <v>490</v>
      </c>
      <c r="J155" s="83">
        <f t="shared" si="22"/>
        <v>43206</v>
      </c>
      <c r="K155" s="63">
        <f t="shared" si="19"/>
        <v>263.14140176740722</v>
      </c>
      <c r="L155" s="63">
        <f t="shared" ca="1" si="20"/>
        <v>263.14140176740722</v>
      </c>
      <c r="M155" s="59" t="str">
        <f t="shared" ca="1" si="21"/>
        <v>C</v>
      </c>
      <c r="N155" s="90">
        <f t="shared" ca="1" si="16"/>
        <v>0</v>
      </c>
    </row>
    <row r="156" spans="2:14" ht="15" hidden="1" customHeight="1">
      <c r="B156" s="64" t="s">
        <v>347</v>
      </c>
      <c r="C156" s="64" t="s">
        <v>491</v>
      </c>
      <c r="D156" s="65" t="s">
        <v>492</v>
      </c>
      <c r="E156" s="66" t="s">
        <v>107</v>
      </c>
      <c r="F156" s="67">
        <v>2.7E-2</v>
      </c>
      <c r="G156" s="68" t="s">
        <v>325</v>
      </c>
      <c r="H156" s="64">
        <v>595000</v>
      </c>
      <c r="I156" s="69" t="s">
        <v>493</v>
      </c>
      <c r="J156" s="83">
        <f t="shared" si="22"/>
        <v>43210</v>
      </c>
      <c r="K156" s="63">
        <f t="shared" si="19"/>
        <v>660.8646099597504</v>
      </c>
      <c r="L156" s="63">
        <f t="shared" ca="1" si="20"/>
        <v>660.8646099597504</v>
      </c>
      <c r="M156" s="59" t="str">
        <f t="shared" ca="1" si="21"/>
        <v>C</v>
      </c>
      <c r="N156" s="90">
        <f t="shared" ca="1" si="16"/>
        <v>0</v>
      </c>
    </row>
    <row r="157" spans="2:14" ht="15" hidden="1" customHeight="1">
      <c r="B157" s="64" t="s">
        <v>347</v>
      </c>
      <c r="C157" s="64" t="s">
        <v>491</v>
      </c>
      <c r="D157" s="65" t="s">
        <v>492</v>
      </c>
      <c r="E157" s="66" t="s">
        <v>107</v>
      </c>
      <c r="F157" s="67">
        <v>2.7E-2</v>
      </c>
      <c r="G157" s="68" t="s">
        <v>325</v>
      </c>
      <c r="H157" s="64">
        <v>595000</v>
      </c>
      <c r="I157" s="69" t="s">
        <v>493</v>
      </c>
      <c r="J157" s="83">
        <f t="shared" si="22"/>
        <v>43210</v>
      </c>
      <c r="K157" s="63">
        <f t="shared" si="19"/>
        <v>568.53599279005005</v>
      </c>
      <c r="L157" s="63">
        <f t="shared" ca="1" si="20"/>
        <v>568.53599279005005</v>
      </c>
      <c r="M157" s="59" t="str">
        <f t="shared" ca="1" si="21"/>
        <v>C</v>
      </c>
      <c r="N157" s="90">
        <f t="shared" ca="1" si="16"/>
        <v>0</v>
      </c>
    </row>
    <row r="158" spans="2:14" ht="15" hidden="1" customHeight="1">
      <c r="B158" s="64" t="s">
        <v>347</v>
      </c>
      <c r="C158" s="64" t="s">
        <v>328</v>
      </c>
      <c r="D158" s="65" t="s">
        <v>495</v>
      </c>
      <c r="E158" s="66" t="s">
        <v>107</v>
      </c>
      <c r="F158" s="67">
        <v>2.5999999999999999E-2</v>
      </c>
      <c r="G158" s="68" t="s">
        <v>325</v>
      </c>
      <c r="H158" s="64">
        <v>511873.25</v>
      </c>
      <c r="I158" s="69" t="s">
        <v>498</v>
      </c>
      <c r="J158" s="83">
        <f t="shared" si="22"/>
        <v>43207</v>
      </c>
      <c r="K158" s="63">
        <f t="shared" si="19"/>
        <v>552.96527700438151</v>
      </c>
      <c r="L158" s="63">
        <f t="shared" ca="1" si="20"/>
        <v>552.96527700438151</v>
      </c>
      <c r="M158" s="59" t="str">
        <f t="shared" ca="1" si="21"/>
        <v>C</v>
      </c>
      <c r="N158" s="90">
        <f t="shared" ca="1" si="16"/>
        <v>0</v>
      </c>
    </row>
    <row r="159" spans="2:14" ht="15" hidden="1" customHeight="1">
      <c r="B159" s="64" t="s">
        <v>347</v>
      </c>
      <c r="C159" s="64" t="s">
        <v>328</v>
      </c>
      <c r="D159" s="65" t="s">
        <v>467</v>
      </c>
      <c r="E159" s="66" t="s">
        <v>107</v>
      </c>
      <c r="F159" s="67">
        <v>2.5999999999999999E-2</v>
      </c>
      <c r="G159" s="68" t="s">
        <v>325</v>
      </c>
      <c r="H159" s="64">
        <v>516760.25</v>
      </c>
      <c r="I159" s="69" t="s">
        <v>498</v>
      </c>
      <c r="J159" s="83">
        <f t="shared" si="22"/>
        <v>43207</v>
      </c>
      <c r="K159" s="63">
        <f t="shared" si="19"/>
        <v>756.61835431277586</v>
      </c>
      <c r="L159" s="63">
        <f t="shared" ca="1" si="20"/>
        <v>756.61835431277586</v>
      </c>
      <c r="M159" s="59" t="str">
        <f t="shared" ca="1" si="21"/>
        <v>C</v>
      </c>
      <c r="N159" s="90">
        <f t="shared" ca="1" si="16"/>
        <v>0</v>
      </c>
    </row>
    <row r="160" spans="2:14" ht="15" hidden="1" customHeight="1">
      <c r="B160" s="64" t="s">
        <v>347</v>
      </c>
      <c r="C160" s="64" t="s">
        <v>328</v>
      </c>
      <c r="D160" s="65" t="s">
        <v>495</v>
      </c>
      <c r="E160" s="66" t="s">
        <v>107</v>
      </c>
      <c r="F160" s="67">
        <v>2.5999999999999999E-2</v>
      </c>
      <c r="G160" s="68" t="s">
        <v>325</v>
      </c>
      <c r="H160" s="64">
        <v>707079.28</v>
      </c>
      <c r="I160" s="69" t="s">
        <v>498</v>
      </c>
      <c r="J160" s="83">
        <f t="shared" si="22"/>
        <v>43207</v>
      </c>
      <c r="K160" s="63">
        <f t="shared" si="19"/>
        <v>756.95206370951564</v>
      </c>
      <c r="L160" s="63">
        <f t="shared" ca="1" si="20"/>
        <v>756.95206370951564</v>
      </c>
      <c r="M160" s="59" t="str">
        <f t="shared" ca="1" si="21"/>
        <v>C</v>
      </c>
      <c r="N160" s="90">
        <f t="shared" ca="1" si="16"/>
        <v>0</v>
      </c>
    </row>
    <row r="161" spans="2:14" ht="15" customHeight="1">
      <c r="B161" s="64" t="s">
        <v>347</v>
      </c>
      <c r="C161" s="64" t="s">
        <v>328</v>
      </c>
      <c r="D161" s="65" t="s">
        <v>496</v>
      </c>
      <c r="E161" s="66" t="s">
        <v>497</v>
      </c>
      <c r="F161" s="67">
        <v>2.7E-2</v>
      </c>
      <c r="G161" s="68" t="s">
        <v>325</v>
      </c>
      <c r="H161" s="64">
        <v>707391.14</v>
      </c>
      <c r="I161" s="69" t="s">
        <v>493</v>
      </c>
      <c r="J161" s="83">
        <f t="shared" si="22"/>
        <v>43227</v>
      </c>
      <c r="K161" s="63">
        <f t="shared" si="19"/>
        <v>1437.6075931297644</v>
      </c>
      <c r="L161" s="63">
        <f ca="1">IF($B$1&gt;J161,K161,IF($B$1=J161,K161,((((1+F161)^(1/360))-1)*H161)*($B$1-I161+1)))</f>
        <v>1437.6075931297644</v>
      </c>
      <c r="M161" s="59" t="str">
        <f t="shared" ca="1" si="21"/>
        <v>C</v>
      </c>
      <c r="N161" s="90">
        <f t="shared" ca="1" si="16"/>
        <v>0</v>
      </c>
    </row>
    <row r="162" spans="2:14" ht="15" customHeight="1">
      <c r="B162" s="64" t="s">
        <v>347</v>
      </c>
      <c r="C162" s="64" t="s">
        <v>328</v>
      </c>
      <c r="D162" s="65" t="s">
        <v>496</v>
      </c>
      <c r="E162" s="66" t="s">
        <v>497</v>
      </c>
      <c r="F162" s="67">
        <v>2.7E-2</v>
      </c>
      <c r="G162" s="68" t="s">
        <v>325</v>
      </c>
      <c r="H162" s="64">
        <v>606335.28</v>
      </c>
      <c r="I162" s="69" t="s">
        <v>493</v>
      </c>
      <c r="J162" s="83">
        <f t="shared" si="22"/>
        <v>43227</v>
      </c>
      <c r="K162" s="63">
        <f t="shared" si="19"/>
        <v>2260.6296469898007</v>
      </c>
      <c r="L162" s="63">
        <f ca="1">IF($B$1&gt;J162,K162,IF($B$1=J162,K162,((((1+F162)^(1/360))-1)*H162)*($B$1-I162+1)))</f>
        <v>2260.6296469898007</v>
      </c>
      <c r="M162" s="59" t="str">
        <f t="shared" ca="1" si="21"/>
        <v>C</v>
      </c>
      <c r="N162" s="90">
        <f t="shared" ca="1" si="16"/>
        <v>0</v>
      </c>
    </row>
    <row r="163" spans="2:14" ht="15" customHeight="1">
      <c r="B163" s="64" t="s">
        <v>347</v>
      </c>
      <c r="C163" s="64" t="s">
        <v>375</v>
      </c>
      <c r="D163" s="65" t="s">
        <v>488</v>
      </c>
      <c r="E163" s="66" t="s">
        <v>418</v>
      </c>
      <c r="F163" s="67">
        <v>2.6100000000000002E-2</v>
      </c>
      <c r="G163" s="68" t="s">
        <v>325</v>
      </c>
      <c r="H163" s="64">
        <v>953458.73</v>
      </c>
      <c r="I163" s="69" t="s">
        <v>490</v>
      </c>
      <c r="J163" s="83">
        <f t="shared" si="22"/>
        <v>43244</v>
      </c>
      <c r="K163" s="63">
        <f t="shared" si="19"/>
        <v>1942.0662060134916</v>
      </c>
      <c r="L163" s="63">
        <f ca="1">IF($B$1&gt;J163,K163,IF($B$1=J163,K163,((((1+F163)^(1/360))-1)*H163)*($B$1-I163+1)))</f>
        <v>1942.0662060134916</v>
      </c>
      <c r="M163" s="59" t="str">
        <f t="shared" ca="1" si="21"/>
        <v>C</v>
      </c>
      <c r="N163" s="90">
        <f t="shared" ca="1" si="16"/>
        <v>0</v>
      </c>
    </row>
    <row r="164" spans="2:14" ht="15" hidden="1" customHeight="1">
      <c r="B164" s="64" t="s">
        <v>347</v>
      </c>
      <c r="C164" s="64" t="s">
        <v>375</v>
      </c>
      <c r="D164" s="65" t="s">
        <v>499</v>
      </c>
      <c r="E164" s="66" t="s">
        <v>500</v>
      </c>
      <c r="F164" s="67">
        <v>2.7E-2</v>
      </c>
      <c r="G164" s="68" t="s">
        <v>325</v>
      </c>
      <c r="H164" s="64">
        <v>602033.73</v>
      </c>
      <c r="I164" s="69" t="s">
        <v>501</v>
      </c>
      <c r="J164" s="83">
        <f t="shared" si="22"/>
        <v>43208</v>
      </c>
      <c r="K164" s="63">
        <f t="shared" si="19"/>
        <v>297.11277459995841</v>
      </c>
      <c r="L164" s="63">
        <f t="shared" ca="1" si="20"/>
        <v>297.11277459995841</v>
      </c>
      <c r="M164" s="59" t="str">
        <f t="shared" ca="1" si="21"/>
        <v>C</v>
      </c>
      <c r="N164" s="90">
        <f t="shared" ca="1" si="16"/>
        <v>0</v>
      </c>
    </row>
    <row r="165" spans="2:14" ht="15" hidden="1" customHeight="1">
      <c r="B165" s="64" t="s">
        <v>347</v>
      </c>
      <c r="C165" s="64" t="s">
        <v>375</v>
      </c>
      <c r="D165" s="65" t="s">
        <v>499</v>
      </c>
      <c r="E165" s="66" t="s">
        <v>500</v>
      </c>
      <c r="F165" s="67">
        <v>2.7E-2</v>
      </c>
      <c r="G165" s="68" t="s">
        <v>325</v>
      </c>
      <c r="H165" s="64">
        <v>501694.77</v>
      </c>
      <c r="I165" s="69" t="s">
        <v>501</v>
      </c>
      <c r="J165" s="83">
        <f t="shared" si="22"/>
        <v>43208</v>
      </c>
      <c r="K165" s="63">
        <f t="shared" si="19"/>
        <v>419.7754544419318</v>
      </c>
      <c r="L165" s="63">
        <f t="shared" ca="1" si="20"/>
        <v>419.7754544419318</v>
      </c>
      <c r="M165" s="59" t="str">
        <f t="shared" ca="1" si="21"/>
        <v>C</v>
      </c>
      <c r="N165" s="90">
        <f t="shared" ca="1" si="16"/>
        <v>0</v>
      </c>
    </row>
    <row r="166" spans="2:14" ht="15" hidden="1" customHeight="1">
      <c r="B166" s="64" t="s">
        <v>347</v>
      </c>
      <c r="C166" s="64" t="s">
        <v>335</v>
      </c>
      <c r="D166" s="65" t="s">
        <v>502</v>
      </c>
      <c r="E166" s="66" t="s">
        <v>107</v>
      </c>
      <c r="F166" s="67">
        <v>2.5999999999999999E-2</v>
      </c>
      <c r="G166" s="68" t="s">
        <v>325</v>
      </c>
      <c r="H166" s="64">
        <v>708818.9</v>
      </c>
      <c r="I166" s="69" t="s">
        <v>504</v>
      </c>
      <c r="J166" s="83">
        <f t="shared" si="22"/>
        <v>43209</v>
      </c>
      <c r="K166" s="63">
        <f t="shared" si="19"/>
        <v>758.47985479618649</v>
      </c>
      <c r="L166" s="63">
        <f t="shared" ca="1" si="20"/>
        <v>758.47985479618649</v>
      </c>
      <c r="M166" s="59" t="str">
        <f t="shared" ca="1" si="21"/>
        <v>C</v>
      </c>
      <c r="N166" s="90">
        <f t="shared" ca="1" si="16"/>
        <v>0</v>
      </c>
    </row>
    <row r="167" spans="2:14" ht="15" hidden="1" customHeight="1">
      <c r="B167" s="64" t="s">
        <v>347</v>
      </c>
      <c r="C167" s="64" t="s">
        <v>335</v>
      </c>
      <c r="D167" s="65" t="s">
        <v>502</v>
      </c>
      <c r="E167" s="66" t="s">
        <v>107</v>
      </c>
      <c r="F167" s="67">
        <v>2.5999999999999999E-2</v>
      </c>
      <c r="G167" s="68" t="s">
        <v>325</v>
      </c>
      <c r="H167" s="64">
        <v>708818.9</v>
      </c>
      <c r="I167" s="69" t="s">
        <v>504</v>
      </c>
      <c r="J167" s="83">
        <f t="shared" si="22"/>
        <v>43209</v>
      </c>
      <c r="K167" s="63">
        <f t="shared" si="19"/>
        <v>858.49310459036212</v>
      </c>
      <c r="L167" s="63">
        <f t="shared" ca="1" si="20"/>
        <v>858.49310459036212</v>
      </c>
      <c r="M167" s="59" t="str">
        <f t="shared" ca="1" si="21"/>
        <v>C</v>
      </c>
      <c r="N167" s="90">
        <f t="shared" ca="1" si="16"/>
        <v>0</v>
      </c>
    </row>
    <row r="168" spans="2:14" ht="15" hidden="1" customHeight="1">
      <c r="B168" s="64" t="s">
        <v>347</v>
      </c>
      <c r="C168" s="64" t="s">
        <v>335</v>
      </c>
      <c r="D168" s="65" t="s">
        <v>503</v>
      </c>
      <c r="E168" s="66" t="s">
        <v>107</v>
      </c>
      <c r="F168" s="67">
        <v>2.5999999999999999E-2</v>
      </c>
      <c r="G168" s="68" t="s">
        <v>325</v>
      </c>
      <c r="H168" s="64">
        <v>802283.85</v>
      </c>
      <c r="I168" s="69" t="s">
        <v>490</v>
      </c>
      <c r="J168" s="83">
        <f t="shared" si="22"/>
        <v>43214</v>
      </c>
      <c r="K168" s="63">
        <f t="shared" si="19"/>
        <v>806.36767755850394</v>
      </c>
      <c r="L168" s="63">
        <f ca="1">IF($B$1&gt;J168,K168,IF($B$1=J168,K168,((((1+F168)^(1/360))-1)*H168:H169)*($B$1-I168+1)))</f>
        <v>806.36767755850394</v>
      </c>
      <c r="M168" s="59" t="str">
        <f t="shared" ca="1" si="21"/>
        <v>C</v>
      </c>
      <c r="N168" s="90">
        <f t="shared" ca="1" si="16"/>
        <v>0</v>
      </c>
    </row>
    <row r="169" spans="2:14" ht="15" hidden="1" customHeight="1">
      <c r="B169" s="64" t="s">
        <v>347</v>
      </c>
      <c r="C169" s="64" t="s">
        <v>329</v>
      </c>
      <c r="D169" s="64" t="s">
        <v>505</v>
      </c>
      <c r="E169" s="66" t="s">
        <v>107</v>
      </c>
      <c r="F169" s="67">
        <v>2.75E-2</v>
      </c>
      <c r="G169" s="68" t="s">
        <v>325</v>
      </c>
      <c r="H169" s="64">
        <v>753571.3</v>
      </c>
      <c r="I169" s="69" t="s">
        <v>504</v>
      </c>
      <c r="J169" s="83">
        <f t="shared" si="22"/>
        <v>43209</v>
      </c>
      <c r="K169" s="63">
        <f t="shared" si="19"/>
        <v>965.92789363830821</v>
      </c>
      <c r="L169" s="63">
        <f t="shared" ca="1" si="20"/>
        <v>965.92789363830821</v>
      </c>
      <c r="M169" s="59" t="str">
        <f t="shared" ca="1" si="21"/>
        <v>C</v>
      </c>
      <c r="N169" s="90">
        <f t="shared" ca="1" si="16"/>
        <v>0</v>
      </c>
    </row>
    <row r="170" spans="2:14" ht="15" hidden="1" customHeight="1">
      <c r="B170" s="64" t="s">
        <v>347</v>
      </c>
      <c r="C170" s="64" t="s">
        <v>329</v>
      </c>
      <c r="D170" s="64" t="s">
        <v>462</v>
      </c>
      <c r="E170" s="66" t="s">
        <v>107</v>
      </c>
      <c r="F170" s="67">
        <v>2.75E-2</v>
      </c>
      <c r="G170" s="68" t="s">
        <v>325</v>
      </c>
      <c r="H170" s="64">
        <v>854047.47</v>
      </c>
      <c r="I170" s="69" t="s">
        <v>504</v>
      </c>
      <c r="J170" s="83">
        <f t="shared" si="22"/>
        <v>43209</v>
      </c>
      <c r="K170" s="63">
        <f t="shared" si="19"/>
        <v>907.54655473384014</v>
      </c>
      <c r="L170" s="63">
        <f t="shared" ca="1" si="20"/>
        <v>907.54655473384014</v>
      </c>
      <c r="M170" s="59" t="str">
        <f t="shared" ca="1" si="21"/>
        <v>C</v>
      </c>
      <c r="N170" s="90">
        <f t="shared" ca="1" si="16"/>
        <v>0</v>
      </c>
    </row>
    <row r="171" spans="2:14" ht="15" hidden="1" customHeight="1">
      <c r="B171" s="64" t="s">
        <v>347</v>
      </c>
      <c r="C171" s="64" t="s">
        <v>329</v>
      </c>
      <c r="D171" s="64" t="s">
        <v>506</v>
      </c>
      <c r="E171" s="66" t="s">
        <v>107</v>
      </c>
      <c r="F171" s="67">
        <v>2.75E-2</v>
      </c>
      <c r="G171" s="68" t="s">
        <v>325</v>
      </c>
      <c r="H171" s="64">
        <v>802428.26</v>
      </c>
      <c r="I171" s="69" t="s">
        <v>490</v>
      </c>
      <c r="J171" s="83">
        <f t="shared" si="22"/>
        <v>43214</v>
      </c>
      <c r="K171" s="63">
        <f t="shared" si="19"/>
        <v>955.40634543456372</v>
      </c>
      <c r="L171" s="63">
        <f t="shared" ref="L171:L190" ca="1" si="23">IF($B$1&gt;J171,K171,IF($B$1=J171,K171,((((1+F171)^(1/360))-1)*H171)*($B$1-I171+1)))</f>
        <v>955.40634543456372</v>
      </c>
      <c r="M171" s="59" t="str">
        <f t="shared" ca="1" si="21"/>
        <v>C</v>
      </c>
      <c r="N171" s="90">
        <f t="shared" ca="1" si="16"/>
        <v>0</v>
      </c>
    </row>
    <row r="172" spans="2:14" ht="15" customHeight="1">
      <c r="B172" s="64" t="s">
        <v>347</v>
      </c>
      <c r="C172" s="64" t="s">
        <v>326</v>
      </c>
      <c r="D172" s="64" t="s">
        <v>505</v>
      </c>
      <c r="E172" s="66">
        <v>30</v>
      </c>
      <c r="F172" s="67">
        <v>3.0499999999999999E-2</v>
      </c>
      <c r="G172" s="68" t="s">
        <v>325</v>
      </c>
      <c r="H172" s="64">
        <v>844744.6</v>
      </c>
      <c r="I172" s="69" t="s">
        <v>504</v>
      </c>
      <c r="J172" s="83">
        <f t="shared" si="22"/>
        <v>43224</v>
      </c>
      <c r="K172" s="63">
        <f t="shared" si="19"/>
        <v>3015.888225267413</v>
      </c>
      <c r="L172" s="63">
        <f t="shared" ca="1" si="23"/>
        <v>3015.888225267413</v>
      </c>
      <c r="M172" s="59" t="str">
        <f t="shared" ca="1" si="21"/>
        <v>C</v>
      </c>
      <c r="N172" s="90">
        <f t="shared" ca="1" si="16"/>
        <v>0</v>
      </c>
    </row>
    <row r="173" spans="2:14" ht="15" hidden="1" customHeight="1">
      <c r="B173" s="64" t="s">
        <v>347</v>
      </c>
      <c r="C173" s="64" t="s">
        <v>326</v>
      </c>
      <c r="D173" s="64" t="s">
        <v>507</v>
      </c>
      <c r="E173" s="66" t="s">
        <v>107</v>
      </c>
      <c r="F173" s="67">
        <v>2.8500000000000001E-2</v>
      </c>
      <c r="G173" s="68" t="s">
        <v>325</v>
      </c>
      <c r="H173" s="64">
        <v>1203076.3799999999</v>
      </c>
      <c r="I173" s="69" t="s">
        <v>490</v>
      </c>
      <c r="J173" s="83">
        <f t="shared" si="22"/>
        <v>43214</v>
      </c>
      <c r="K173" s="63">
        <f t="shared" si="19"/>
        <v>829.62879507927516</v>
      </c>
      <c r="L173" s="63">
        <f t="shared" ca="1" si="23"/>
        <v>829.62879507927516</v>
      </c>
      <c r="M173" s="59" t="str">
        <f t="shared" ca="1" si="21"/>
        <v>C</v>
      </c>
      <c r="N173" s="90">
        <f t="shared" ca="1" si="16"/>
        <v>0</v>
      </c>
    </row>
    <row r="174" spans="2:14" ht="15" customHeight="1">
      <c r="B174" s="64" t="s">
        <v>347</v>
      </c>
      <c r="C174" s="64" t="s">
        <v>331</v>
      </c>
      <c r="D174" s="64" t="s">
        <v>508</v>
      </c>
      <c r="E174" s="66">
        <v>90</v>
      </c>
      <c r="F174" s="67">
        <v>3.1E-2</v>
      </c>
      <c r="G174" s="68" t="s">
        <v>325</v>
      </c>
      <c r="H174" s="64">
        <v>708128.96</v>
      </c>
      <c r="I174" s="69" t="s">
        <v>509</v>
      </c>
      <c r="J174" s="83">
        <f t="shared" si="22"/>
        <v>43283</v>
      </c>
      <c r="K174" s="63">
        <f t="shared" si="19"/>
        <v>5425.3310970641969</v>
      </c>
      <c r="L174" s="63">
        <f t="shared" ca="1" si="23"/>
        <v>5425.3310970641969</v>
      </c>
      <c r="M174" s="59" t="str">
        <f t="shared" ca="1" si="21"/>
        <v>C</v>
      </c>
      <c r="N174" s="90">
        <f t="shared" ca="1" si="16"/>
        <v>0</v>
      </c>
    </row>
    <row r="175" spans="2:14" ht="15" customHeight="1">
      <c r="B175" s="64" t="s">
        <v>347</v>
      </c>
      <c r="C175" s="64" t="s">
        <v>331</v>
      </c>
      <c r="D175" s="64" t="s">
        <v>508</v>
      </c>
      <c r="E175" s="66" t="s">
        <v>336</v>
      </c>
      <c r="F175" s="67">
        <v>3.1E-2</v>
      </c>
      <c r="G175" s="68" t="s">
        <v>325</v>
      </c>
      <c r="H175" s="64">
        <v>708128.96</v>
      </c>
      <c r="I175" s="69" t="s">
        <v>509</v>
      </c>
      <c r="J175" s="83">
        <f t="shared" si="22"/>
        <v>43283</v>
      </c>
      <c r="K175" s="63">
        <f t="shared" si="19"/>
        <v>4650.2839507136277</v>
      </c>
      <c r="L175" s="63">
        <f t="shared" ca="1" si="23"/>
        <v>4650.2839507136277</v>
      </c>
      <c r="M175" s="59" t="str">
        <f t="shared" ca="1" si="21"/>
        <v>C</v>
      </c>
      <c r="N175" s="90">
        <f t="shared" ca="1" si="16"/>
        <v>0</v>
      </c>
    </row>
    <row r="176" spans="2:14" ht="15" customHeight="1">
      <c r="B176" s="64" t="s">
        <v>347</v>
      </c>
      <c r="C176" s="64" t="s">
        <v>331</v>
      </c>
      <c r="D176" s="64" t="s">
        <v>508</v>
      </c>
      <c r="E176" s="66" t="s">
        <v>336</v>
      </c>
      <c r="F176" s="67">
        <v>3.1E-2</v>
      </c>
      <c r="G176" s="68" t="s">
        <v>325</v>
      </c>
      <c r="H176" s="64">
        <v>606967.69999999995</v>
      </c>
      <c r="I176" s="69" t="s">
        <v>509</v>
      </c>
      <c r="J176" s="83">
        <f t="shared" si="22"/>
        <v>43283</v>
      </c>
      <c r="K176" s="63">
        <f t="shared" si="19"/>
        <v>5386.3114529434524</v>
      </c>
      <c r="L176" s="63">
        <f t="shared" ca="1" si="23"/>
        <v>5386.3114529434524</v>
      </c>
      <c r="M176" s="59" t="str">
        <f t="shared" ca="1" si="21"/>
        <v>C</v>
      </c>
      <c r="N176" s="90">
        <f t="shared" ca="1" si="16"/>
        <v>0</v>
      </c>
    </row>
    <row r="177" spans="2:14" ht="15" customHeight="1">
      <c r="B177" s="64" t="s">
        <v>347</v>
      </c>
      <c r="C177" s="64" t="s">
        <v>327</v>
      </c>
      <c r="D177" s="64" t="s">
        <v>510</v>
      </c>
      <c r="E177" s="66" t="s">
        <v>107</v>
      </c>
      <c r="F177" s="67">
        <v>2.3800000000000002E-2</v>
      </c>
      <c r="G177" s="68" t="s">
        <v>325</v>
      </c>
      <c r="H177" s="64">
        <v>703036.01</v>
      </c>
      <c r="I177" s="69" t="s">
        <v>512</v>
      </c>
      <c r="J177" s="83">
        <f t="shared" si="22"/>
        <v>43222</v>
      </c>
      <c r="K177" s="63">
        <f t="shared" si="19"/>
        <v>689.34803887096575</v>
      </c>
      <c r="L177" s="63">
        <f t="shared" ca="1" si="23"/>
        <v>689.34803887096575</v>
      </c>
      <c r="M177" s="59" t="str">
        <f t="shared" ca="1" si="21"/>
        <v>C</v>
      </c>
      <c r="N177" s="90">
        <f t="shared" ca="1" si="16"/>
        <v>0</v>
      </c>
    </row>
    <row r="178" spans="2:14" ht="15" customHeight="1">
      <c r="B178" s="64" t="s">
        <v>347</v>
      </c>
      <c r="C178" s="64" t="s">
        <v>327</v>
      </c>
      <c r="D178" s="64" t="s">
        <v>511</v>
      </c>
      <c r="E178" s="66" t="s">
        <v>107</v>
      </c>
      <c r="F178" s="67">
        <v>2.3800000000000002E-2</v>
      </c>
      <c r="G178" s="68" t="s">
        <v>325</v>
      </c>
      <c r="H178" s="64">
        <v>703036.01</v>
      </c>
      <c r="I178" s="69" t="s">
        <v>512</v>
      </c>
      <c r="J178" s="83">
        <f t="shared" si="22"/>
        <v>43222</v>
      </c>
      <c r="K178" s="63">
        <f t="shared" si="19"/>
        <v>689.34803887096575</v>
      </c>
      <c r="L178" s="63">
        <f t="shared" ca="1" si="23"/>
        <v>689.34803887096575</v>
      </c>
      <c r="M178" s="59" t="str">
        <f t="shared" ca="1" si="21"/>
        <v>C</v>
      </c>
      <c r="N178" s="90">
        <f t="shared" ref="N178:N180" ca="1" si="24">IF(YEAR(J178)=2017,0,IF(YEAR(J178)=2018,IF(AND((MONTH(J178)=MONTH($B$1)),OR(M178="G",M178="P")),H179+L178,0),0))</f>
        <v>0</v>
      </c>
    </row>
    <row r="179" spans="2:14" ht="15" customHeight="1">
      <c r="B179" s="64" t="s">
        <v>347</v>
      </c>
      <c r="C179" s="64" t="s">
        <v>327</v>
      </c>
      <c r="D179" s="64" t="s">
        <v>510</v>
      </c>
      <c r="E179" s="66" t="s">
        <v>107</v>
      </c>
      <c r="F179" s="67">
        <v>2.3800000000000002E-2</v>
      </c>
      <c r="G179" s="68" t="s">
        <v>325</v>
      </c>
      <c r="H179" s="64">
        <v>703036.01</v>
      </c>
      <c r="I179" s="69" t="s">
        <v>512</v>
      </c>
      <c r="J179" s="83">
        <f t="shared" si="22"/>
        <v>43222</v>
      </c>
      <c r="K179" s="63">
        <f t="shared" si="19"/>
        <v>393.91316226760841</v>
      </c>
      <c r="L179" s="63">
        <f t="shared" ca="1" si="23"/>
        <v>393.91316226760841</v>
      </c>
      <c r="M179" s="59" t="str">
        <f t="shared" ca="1" si="21"/>
        <v>C</v>
      </c>
      <c r="N179" s="90">
        <f t="shared" ca="1" si="24"/>
        <v>0</v>
      </c>
    </row>
    <row r="180" spans="2:14" ht="15" customHeight="1">
      <c r="B180" s="64" t="s">
        <v>347</v>
      </c>
      <c r="C180" s="64" t="s">
        <v>327</v>
      </c>
      <c r="D180" s="64" t="s">
        <v>510</v>
      </c>
      <c r="E180" s="66" t="s">
        <v>107</v>
      </c>
      <c r="F180" s="67">
        <v>2.3800000000000002E-2</v>
      </c>
      <c r="G180" s="68" t="s">
        <v>325</v>
      </c>
      <c r="H180" s="64">
        <v>401734.86</v>
      </c>
      <c r="I180" s="69" t="s">
        <v>512</v>
      </c>
      <c r="J180" s="83">
        <f t="shared" si="22"/>
        <v>43222</v>
      </c>
      <c r="K180" s="63">
        <f t="shared" si="19"/>
        <v>502.44425535587965</v>
      </c>
      <c r="L180" s="63">
        <f t="shared" ca="1" si="23"/>
        <v>502.44425535587965</v>
      </c>
      <c r="M180" s="59" t="str">
        <f t="shared" ca="1" si="21"/>
        <v>C</v>
      </c>
      <c r="N180" s="90">
        <f t="shared" ca="1" si="24"/>
        <v>0</v>
      </c>
    </row>
    <row r="181" spans="2:14" ht="15" customHeight="1">
      <c r="B181" s="64" t="s">
        <v>347</v>
      </c>
      <c r="C181" s="64" t="s">
        <v>328</v>
      </c>
      <c r="D181" s="64" t="s">
        <v>513</v>
      </c>
      <c r="E181" s="66" t="s">
        <v>107</v>
      </c>
      <c r="F181" s="67">
        <v>2.5999999999999999E-2</v>
      </c>
      <c r="G181" s="68" t="s">
        <v>325</v>
      </c>
      <c r="H181" s="64">
        <v>512420.99</v>
      </c>
      <c r="I181" s="69" t="s">
        <v>512</v>
      </c>
      <c r="J181" s="83">
        <f t="shared" si="22"/>
        <v>43222</v>
      </c>
      <c r="K181" s="63">
        <f t="shared" si="19"/>
        <v>553.55698894279999</v>
      </c>
      <c r="L181" s="63">
        <f t="shared" ca="1" si="23"/>
        <v>553.55698894279999</v>
      </c>
      <c r="M181" s="59" t="str">
        <f t="shared" ca="1" si="21"/>
        <v>C</v>
      </c>
      <c r="N181" s="90">
        <f t="shared" ref="N181:N241" ca="1" si="25">IF(YEAR(J181)=2017,0,IF(YEAR(J181)=2018,IF(AND((MONTH(J181)=MONTH($B$1)),OR(M181="G",M181="P")),H182+L181,0),0))</f>
        <v>0</v>
      </c>
    </row>
    <row r="182" spans="2:14" ht="15" customHeight="1">
      <c r="B182" s="64" t="s">
        <v>347</v>
      </c>
      <c r="C182" s="64" t="s">
        <v>328</v>
      </c>
      <c r="D182" s="64" t="s">
        <v>467</v>
      </c>
      <c r="E182" s="66" t="s">
        <v>107</v>
      </c>
      <c r="F182" s="67">
        <v>2.5999999999999999E-2</v>
      </c>
      <c r="G182" s="68" t="s">
        <v>325</v>
      </c>
      <c r="H182" s="64">
        <v>517313.22</v>
      </c>
      <c r="I182" s="69" t="s">
        <v>512</v>
      </c>
      <c r="J182" s="83">
        <f t="shared" si="22"/>
        <v>43222</v>
      </c>
      <c r="K182" s="63">
        <f t="shared" si="19"/>
        <v>757.42798428699905</v>
      </c>
      <c r="L182" s="63">
        <f t="shared" ca="1" si="23"/>
        <v>757.42798428699905</v>
      </c>
      <c r="M182" s="59" t="str">
        <f t="shared" ca="1" si="21"/>
        <v>C</v>
      </c>
      <c r="N182" s="90">
        <f t="shared" ca="1" si="25"/>
        <v>0</v>
      </c>
    </row>
    <row r="183" spans="2:14" ht="15" customHeight="1">
      <c r="B183" s="64" t="s">
        <v>347</v>
      </c>
      <c r="C183" s="64" t="s">
        <v>328</v>
      </c>
      <c r="D183" s="64" t="s">
        <v>495</v>
      </c>
      <c r="E183" s="66" t="s">
        <v>107</v>
      </c>
      <c r="F183" s="67">
        <v>2.5999999999999999E-2</v>
      </c>
      <c r="G183" s="68" t="s">
        <v>325</v>
      </c>
      <c r="H183" s="64">
        <v>707835.9</v>
      </c>
      <c r="I183" s="69" t="s">
        <v>512</v>
      </c>
      <c r="J183" s="83">
        <f t="shared" si="22"/>
        <v>43222</v>
      </c>
      <c r="K183" s="63">
        <f t="shared" si="19"/>
        <v>644.59466941448022</v>
      </c>
      <c r="L183" s="63">
        <f t="shared" ca="1" si="23"/>
        <v>644.59466941448022</v>
      </c>
      <c r="M183" s="59" t="str">
        <f t="shared" ca="1" si="21"/>
        <v>C</v>
      </c>
      <c r="N183" s="90">
        <f t="shared" ca="1" si="25"/>
        <v>0</v>
      </c>
    </row>
    <row r="184" spans="2:14" ht="15" customHeight="1">
      <c r="B184" s="64" t="s">
        <v>347</v>
      </c>
      <c r="C184" s="64" t="s">
        <v>375</v>
      </c>
      <c r="D184" s="64" t="s">
        <v>499</v>
      </c>
      <c r="E184" s="66" t="s">
        <v>107</v>
      </c>
      <c r="F184" s="67" t="s">
        <v>514</v>
      </c>
      <c r="G184" s="68" t="s">
        <v>325</v>
      </c>
      <c r="H184" s="64">
        <v>602390.27</v>
      </c>
      <c r="I184" s="69" t="s">
        <v>515</v>
      </c>
      <c r="J184" s="83">
        <f t="shared" si="22"/>
        <v>43223</v>
      </c>
      <c r="K184" s="63">
        <f t="shared" ref="K184:K247" si="26">((((1+F184)^(E184/360))-1)*H185)</f>
        <v>547.36387977002641</v>
      </c>
      <c r="L184" s="63">
        <f t="shared" ca="1" si="23"/>
        <v>547.36387977002641</v>
      </c>
      <c r="M184" s="59" t="str">
        <f t="shared" ca="1" si="21"/>
        <v>C</v>
      </c>
      <c r="N184" s="90">
        <f t="shared" ca="1" si="25"/>
        <v>0</v>
      </c>
    </row>
    <row r="185" spans="2:14" ht="15" customHeight="1">
      <c r="B185" s="64" t="s">
        <v>347</v>
      </c>
      <c r="C185" s="64" t="s">
        <v>375</v>
      </c>
      <c r="D185" s="64" t="s">
        <v>499</v>
      </c>
      <c r="E185" s="66" t="s">
        <v>107</v>
      </c>
      <c r="F185" s="67" t="s">
        <v>514</v>
      </c>
      <c r="G185" s="68" t="s">
        <v>325</v>
      </c>
      <c r="H185" s="64">
        <v>501991.88</v>
      </c>
      <c r="I185" s="69" t="s">
        <v>515</v>
      </c>
      <c r="J185" s="83">
        <f t="shared" si="22"/>
        <v>43223</v>
      </c>
      <c r="K185" s="63">
        <f t="shared" si="26"/>
        <v>822.61136019258254</v>
      </c>
      <c r="L185" s="63">
        <f t="shared" ca="1" si="23"/>
        <v>822.61136019258254</v>
      </c>
      <c r="M185" s="59" t="str">
        <f t="shared" ca="1" si="21"/>
        <v>C</v>
      </c>
      <c r="N185" s="90">
        <f t="shared" ca="1" si="25"/>
        <v>0</v>
      </c>
    </row>
    <row r="186" spans="2:14" ht="15" customHeight="1">
      <c r="B186" s="64" t="s">
        <v>347</v>
      </c>
      <c r="C186" s="64" t="s">
        <v>329</v>
      </c>
      <c r="D186" s="64" t="s">
        <v>505</v>
      </c>
      <c r="E186" s="66" t="s">
        <v>107</v>
      </c>
      <c r="F186" s="67">
        <v>2.75E-2</v>
      </c>
      <c r="G186" s="68" t="s">
        <v>325</v>
      </c>
      <c r="H186" s="64">
        <v>754423.59</v>
      </c>
      <c r="I186" s="69" t="s">
        <v>520</v>
      </c>
      <c r="J186" s="83">
        <f t="shared" si="22"/>
        <v>43224</v>
      </c>
      <c r="K186" s="63">
        <f t="shared" si="26"/>
        <v>967.0203607002411</v>
      </c>
      <c r="L186" s="63">
        <f t="shared" ca="1" si="23"/>
        <v>967.0203607002411</v>
      </c>
      <c r="M186" s="59" t="str">
        <f t="shared" ca="1" si="21"/>
        <v>C</v>
      </c>
      <c r="N186" s="90">
        <f t="shared" ca="1" si="25"/>
        <v>0</v>
      </c>
    </row>
    <row r="187" spans="2:14" ht="15" customHeight="1">
      <c r="B187" s="64" t="s">
        <v>347</v>
      </c>
      <c r="C187" s="64" t="s">
        <v>329</v>
      </c>
      <c r="D187" s="64" t="s">
        <v>517</v>
      </c>
      <c r="E187" s="66" t="s">
        <v>107</v>
      </c>
      <c r="F187" s="67">
        <v>2.75E-2</v>
      </c>
      <c r="G187" s="68" t="s">
        <v>325</v>
      </c>
      <c r="H187" s="64">
        <v>855013.4</v>
      </c>
      <c r="I187" s="69" t="s">
        <v>520</v>
      </c>
      <c r="J187" s="83">
        <f t="shared" si="22"/>
        <v>43224</v>
      </c>
      <c r="K187" s="63">
        <f t="shared" si="26"/>
        <v>801.67434609697125</v>
      </c>
      <c r="L187" s="63">
        <f t="shared" ca="1" si="23"/>
        <v>801.67434609697125</v>
      </c>
      <c r="M187" s="59" t="str">
        <f t="shared" ca="1" si="21"/>
        <v>C</v>
      </c>
      <c r="N187" s="90">
        <f t="shared" ca="1" si="25"/>
        <v>0</v>
      </c>
    </row>
    <row r="188" spans="2:14" ht="15" customHeight="1">
      <c r="B188" s="64" t="s">
        <v>347</v>
      </c>
      <c r="C188" s="64" t="s">
        <v>335</v>
      </c>
      <c r="D188" s="64" t="s">
        <v>518</v>
      </c>
      <c r="E188" s="66" t="s">
        <v>107</v>
      </c>
      <c r="F188" s="67">
        <v>2.5999999999999999E-2</v>
      </c>
      <c r="G188" s="68" t="s">
        <v>325</v>
      </c>
      <c r="H188" s="64">
        <v>708818.9</v>
      </c>
      <c r="I188" s="69" t="s">
        <v>520</v>
      </c>
      <c r="J188" s="83">
        <f t="shared" si="22"/>
        <v>43224</v>
      </c>
      <c r="K188" s="63">
        <f t="shared" si="26"/>
        <v>759.29147508490303</v>
      </c>
      <c r="L188" s="63">
        <f t="shared" ca="1" si="23"/>
        <v>759.29147508490303</v>
      </c>
      <c r="M188" s="59" t="str">
        <f t="shared" ca="1" si="21"/>
        <v>C</v>
      </c>
      <c r="N188" s="90">
        <f t="shared" ca="1" si="25"/>
        <v>0</v>
      </c>
    </row>
    <row r="189" spans="2:14" ht="15" customHeight="1">
      <c r="B189" s="64" t="s">
        <v>347</v>
      </c>
      <c r="C189" s="64" t="s">
        <v>335</v>
      </c>
      <c r="D189" s="64" t="s">
        <v>519</v>
      </c>
      <c r="E189" s="66" t="s">
        <v>107</v>
      </c>
      <c r="F189" s="67">
        <v>2.5999999999999999E-2</v>
      </c>
      <c r="G189" s="68" t="s">
        <v>325</v>
      </c>
      <c r="H189" s="64">
        <v>709577.38</v>
      </c>
      <c r="I189" s="69" t="s">
        <v>520</v>
      </c>
      <c r="J189" s="83">
        <f t="shared" si="22"/>
        <v>43224</v>
      </c>
      <c r="K189" s="63">
        <f t="shared" si="26"/>
        <v>773.73008317045026</v>
      </c>
      <c r="L189" s="63">
        <f t="shared" ca="1" si="23"/>
        <v>773.73008317045026</v>
      </c>
      <c r="M189" s="59" t="str">
        <f t="shared" ca="1" si="21"/>
        <v>C</v>
      </c>
      <c r="N189" s="90">
        <f t="shared" ca="1" si="25"/>
        <v>0</v>
      </c>
    </row>
    <row r="190" spans="2:14" ht="15" customHeight="1">
      <c r="B190" s="64" t="s">
        <v>347</v>
      </c>
      <c r="C190" s="64" t="s">
        <v>327</v>
      </c>
      <c r="D190" s="64" t="s">
        <v>521</v>
      </c>
      <c r="E190" s="66" t="s">
        <v>330</v>
      </c>
      <c r="F190" s="67" t="s">
        <v>522</v>
      </c>
      <c r="G190" s="68" t="s">
        <v>325</v>
      </c>
      <c r="H190" s="64">
        <v>723070.63</v>
      </c>
      <c r="I190" s="69" t="s">
        <v>494</v>
      </c>
      <c r="J190" s="83">
        <f t="shared" si="22"/>
        <v>43217</v>
      </c>
      <c r="K190" s="63">
        <f>((((1+F190)^(E190/360))-1)*H190)</f>
        <v>326.65440278303987</v>
      </c>
      <c r="L190" s="63">
        <f t="shared" ca="1" si="23"/>
        <v>326.65440278303987</v>
      </c>
      <c r="M190" s="59" t="str">
        <f t="shared" ca="1" si="21"/>
        <v>C</v>
      </c>
      <c r="N190" s="90">
        <f ca="1">IF(YEAR(J190)=2017,0,IF(YEAR(J190)=2018,IF(AND((MONTH(J190)=MONTH($B$1)),OR(M190="G",M190="P")),H190:H191+L190,0),0))</f>
        <v>0</v>
      </c>
    </row>
    <row r="191" spans="2:14" ht="15" customHeight="1">
      <c r="B191" s="64" t="s">
        <v>347</v>
      </c>
      <c r="C191" s="64" t="s">
        <v>491</v>
      </c>
      <c r="D191" s="65" t="s">
        <v>523</v>
      </c>
      <c r="E191" s="66" t="s">
        <v>109</v>
      </c>
      <c r="F191" s="67">
        <v>2.7E-2</v>
      </c>
      <c r="G191" s="68" t="s">
        <v>325</v>
      </c>
      <c r="H191" s="64">
        <v>595660.86</v>
      </c>
      <c r="I191" s="69" t="s">
        <v>494</v>
      </c>
      <c r="J191" s="83">
        <f t="shared" si="22"/>
        <v>43227</v>
      </c>
      <c r="K191" s="63">
        <f t="shared" si="26"/>
        <v>749.86727816889641</v>
      </c>
      <c r="L191" s="63">
        <f t="shared" ref="L191:L247" ca="1" si="27">IF($B$1&gt;J191,K191,IF($B$1=J191,K191,((((1+F191)^(1/360))-1)*H192)*($B$1-I191+1)))</f>
        <v>749.86727816889641</v>
      </c>
      <c r="M191" s="59" t="str">
        <f t="shared" ca="1" si="21"/>
        <v>C</v>
      </c>
      <c r="N191" s="90">
        <f t="shared" ca="1" si="25"/>
        <v>0</v>
      </c>
    </row>
    <row r="192" spans="2:14" ht="15" customHeight="1">
      <c r="B192" s="64" t="s">
        <v>347</v>
      </c>
      <c r="C192" s="64" t="s">
        <v>491</v>
      </c>
      <c r="D192" s="65" t="s">
        <v>523</v>
      </c>
      <c r="E192" s="66" t="s">
        <v>109</v>
      </c>
      <c r="F192" s="67">
        <v>2.7E-2</v>
      </c>
      <c r="G192" s="68" t="s">
        <v>325</v>
      </c>
      <c r="H192" s="64">
        <v>595660.86</v>
      </c>
      <c r="I192" s="69" t="s">
        <v>494</v>
      </c>
      <c r="J192" s="83">
        <f t="shared" si="22"/>
        <v>43227</v>
      </c>
      <c r="K192" s="63">
        <f t="shared" si="26"/>
        <v>1011.3057240328092</v>
      </c>
      <c r="L192" s="63">
        <f t="shared" ca="1" si="27"/>
        <v>1011.3057240328092</v>
      </c>
      <c r="M192" s="59" t="str">
        <f t="shared" ca="1" si="21"/>
        <v>C</v>
      </c>
      <c r="N192" s="90">
        <f t="shared" ca="1" si="25"/>
        <v>0</v>
      </c>
    </row>
    <row r="193" spans="2:14" ht="15" customHeight="1">
      <c r="B193" s="64" t="s">
        <v>347</v>
      </c>
      <c r="C193" s="64" t="s">
        <v>329</v>
      </c>
      <c r="D193" s="65" t="s">
        <v>524</v>
      </c>
      <c r="E193" s="66" t="s">
        <v>107</v>
      </c>
      <c r="F193" s="67">
        <v>2.75E-2</v>
      </c>
      <c r="G193" s="68" t="s">
        <v>325</v>
      </c>
      <c r="H193" s="64">
        <v>803335.81</v>
      </c>
      <c r="I193" s="69" t="s">
        <v>526</v>
      </c>
      <c r="J193" s="83">
        <f t="shared" si="22"/>
        <v>43229</v>
      </c>
      <c r="K193" s="63">
        <f t="shared" si="26"/>
        <v>908.35417938530031</v>
      </c>
      <c r="L193" s="63">
        <f t="shared" ca="1" si="27"/>
        <v>908.35417938530031</v>
      </c>
      <c r="M193" s="59" t="str">
        <f t="shared" ca="1" si="21"/>
        <v>C</v>
      </c>
      <c r="N193" s="90">
        <f t="shared" ca="1" si="25"/>
        <v>0</v>
      </c>
    </row>
    <row r="194" spans="2:14" ht="15" customHeight="1">
      <c r="B194" s="64" t="s">
        <v>347</v>
      </c>
      <c r="C194" s="64" t="s">
        <v>335</v>
      </c>
      <c r="D194" s="65" t="s">
        <v>525</v>
      </c>
      <c r="E194" s="66" t="s">
        <v>107</v>
      </c>
      <c r="F194" s="67">
        <v>2.6100000000000002E-2</v>
      </c>
      <c r="G194" s="68" t="s">
        <v>325</v>
      </c>
      <c r="H194" s="64">
        <v>803142.34</v>
      </c>
      <c r="I194" s="69" t="s">
        <v>526</v>
      </c>
      <c r="J194" s="83">
        <f t="shared" si="22"/>
        <v>43229</v>
      </c>
      <c r="K194" s="63">
        <f t="shared" si="26"/>
        <v>0</v>
      </c>
      <c r="L194" s="63">
        <f t="shared" ca="1" si="27"/>
        <v>0</v>
      </c>
      <c r="M194" s="59" t="str">
        <f t="shared" ca="1" si="21"/>
        <v>C</v>
      </c>
      <c r="N194" s="90">
        <f t="shared" ca="1" si="25"/>
        <v>0</v>
      </c>
    </row>
    <row r="195" spans="2:14" ht="15" hidden="1" customHeight="1">
      <c r="B195" s="64"/>
      <c r="C195" s="64"/>
      <c r="D195" s="65"/>
      <c r="E195" s="66"/>
      <c r="F195" s="67"/>
      <c r="G195" s="68"/>
      <c r="H195" s="64"/>
      <c r="I195" s="69"/>
      <c r="J195" s="83">
        <f t="shared" si="22"/>
        <v>0</v>
      </c>
      <c r="K195" s="63">
        <f t="shared" si="26"/>
        <v>0</v>
      </c>
      <c r="L195" s="63">
        <f t="shared" ca="1" si="27"/>
        <v>0</v>
      </c>
      <c r="M195" s="59" t="str">
        <f t="shared" si="21"/>
        <v/>
      </c>
      <c r="N195" s="90">
        <f t="shared" si="25"/>
        <v>0</v>
      </c>
    </row>
    <row r="196" spans="2:14" ht="15" hidden="1" customHeight="1">
      <c r="B196" s="64"/>
      <c r="C196" s="64"/>
      <c r="D196" s="65"/>
      <c r="E196" s="66"/>
      <c r="F196" s="67"/>
      <c r="G196" s="68"/>
      <c r="H196" s="64"/>
      <c r="I196" s="69"/>
      <c r="J196" s="83">
        <f t="shared" si="22"/>
        <v>0</v>
      </c>
      <c r="K196" s="63">
        <f t="shared" si="26"/>
        <v>0</v>
      </c>
      <c r="L196" s="63">
        <f t="shared" ca="1" si="27"/>
        <v>0</v>
      </c>
      <c r="M196" s="59" t="str">
        <f t="shared" si="21"/>
        <v/>
      </c>
      <c r="N196" s="90">
        <f t="shared" si="25"/>
        <v>0</v>
      </c>
    </row>
    <row r="197" spans="2:14" ht="15" hidden="1" customHeight="1">
      <c r="B197" s="64"/>
      <c r="C197" s="64"/>
      <c r="D197" s="65"/>
      <c r="E197" s="66"/>
      <c r="F197" s="67"/>
      <c r="G197" s="68"/>
      <c r="H197" s="64"/>
      <c r="I197" s="69"/>
      <c r="J197" s="83">
        <f t="shared" si="22"/>
        <v>0</v>
      </c>
      <c r="K197" s="63">
        <f t="shared" si="26"/>
        <v>0</v>
      </c>
      <c r="L197" s="63">
        <f t="shared" ca="1" si="27"/>
        <v>0</v>
      </c>
      <c r="M197" s="59" t="str">
        <f t="shared" si="21"/>
        <v/>
      </c>
      <c r="N197" s="90">
        <f t="shared" si="25"/>
        <v>0</v>
      </c>
    </row>
    <row r="198" spans="2:14" ht="15" hidden="1" customHeight="1">
      <c r="B198" s="64"/>
      <c r="C198" s="64"/>
      <c r="D198" s="65"/>
      <c r="E198" s="66"/>
      <c r="F198" s="67"/>
      <c r="G198" s="68"/>
      <c r="H198" s="64"/>
      <c r="I198" s="69"/>
      <c r="J198" s="83">
        <f t="shared" si="22"/>
        <v>0</v>
      </c>
      <c r="K198" s="63">
        <f t="shared" si="26"/>
        <v>0</v>
      </c>
      <c r="L198" s="63">
        <f t="shared" ca="1" si="27"/>
        <v>0</v>
      </c>
      <c r="M198" s="59" t="str">
        <f t="shared" si="21"/>
        <v/>
      </c>
      <c r="N198" s="90">
        <f t="shared" si="25"/>
        <v>0</v>
      </c>
    </row>
    <row r="199" spans="2:14" ht="15" hidden="1" customHeight="1">
      <c r="B199" s="64"/>
      <c r="C199" s="64"/>
      <c r="D199" s="65"/>
      <c r="E199" s="66"/>
      <c r="F199" s="67"/>
      <c r="G199" s="68"/>
      <c r="H199" s="64"/>
      <c r="I199" s="69"/>
      <c r="J199" s="83">
        <f t="shared" si="22"/>
        <v>0</v>
      </c>
      <c r="K199" s="63">
        <f t="shared" si="26"/>
        <v>0</v>
      </c>
      <c r="L199" s="63">
        <f t="shared" ca="1" si="27"/>
        <v>0</v>
      </c>
      <c r="M199" s="59" t="str">
        <f t="shared" ref="M199:M262" si="28">IF(J199=0,"",IF(J199=$B$1,"V",IF(J199-1=$B$1,"P",IF(J199&lt;$B$1,"C","G"))))</f>
        <v/>
      </c>
      <c r="N199" s="90">
        <f t="shared" si="25"/>
        <v>0</v>
      </c>
    </row>
    <row r="200" spans="2:14" ht="15" hidden="1" customHeight="1">
      <c r="B200" s="64"/>
      <c r="C200" s="64"/>
      <c r="D200" s="65"/>
      <c r="E200" s="66"/>
      <c r="F200" s="67"/>
      <c r="G200" s="68"/>
      <c r="H200" s="64"/>
      <c r="I200" s="69"/>
      <c r="J200" s="83">
        <f t="shared" ref="J200:J263" si="29">IF(E200="",0,I200+E200)</f>
        <v>0</v>
      </c>
      <c r="K200" s="63">
        <f t="shared" si="26"/>
        <v>0</v>
      </c>
      <c r="L200" s="63">
        <f t="shared" ca="1" si="27"/>
        <v>0</v>
      </c>
      <c r="M200" s="59" t="str">
        <f t="shared" si="28"/>
        <v/>
      </c>
      <c r="N200" s="90">
        <f t="shared" si="25"/>
        <v>0</v>
      </c>
    </row>
    <row r="201" spans="2:14" ht="15" hidden="1" customHeight="1">
      <c r="B201" s="64"/>
      <c r="C201" s="64"/>
      <c r="D201" s="65"/>
      <c r="E201" s="66"/>
      <c r="F201" s="67"/>
      <c r="G201" s="68"/>
      <c r="H201" s="64"/>
      <c r="I201" s="69"/>
      <c r="J201" s="83">
        <f t="shared" si="29"/>
        <v>0</v>
      </c>
      <c r="K201" s="63">
        <f t="shared" si="26"/>
        <v>0</v>
      </c>
      <c r="L201" s="63">
        <f t="shared" ca="1" si="27"/>
        <v>0</v>
      </c>
      <c r="M201" s="59" t="str">
        <f t="shared" si="28"/>
        <v/>
      </c>
      <c r="N201" s="90">
        <f t="shared" si="25"/>
        <v>0</v>
      </c>
    </row>
    <row r="202" spans="2:14" ht="15" hidden="1" customHeight="1">
      <c r="B202" s="64"/>
      <c r="C202" s="64"/>
      <c r="D202" s="65"/>
      <c r="E202" s="66"/>
      <c r="F202" s="67"/>
      <c r="G202" s="68"/>
      <c r="H202" s="64"/>
      <c r="I202" s="69"/>
      <c r="J202" s="83">
        <f t="shared" si="29"/>
        <v>0</v>
      </c>
      <c r="K202" s="63">
        <f t="shared" si="26"/>
        <v>0</v>
      </c>
      <c r="L202" s="63">
        <f t="shared" ca="1" si="27"/>
        <v>0</v>
      </c>
      <c r="M202" s="59" t="str">
        <f t="shared" si="28"/>
        <v/>
      </c>
      <c r="N202" s="90">
        <f t="shared" si="25"/>
        <v>0</v>
      </c>
    </row>
    <row r="203" spans="2:14" ht="15" hidden="1" customHeight="1">
      <c r="B203" s="64"/>
      <c r="C203" s="64"/>
      <c r="D203" s="65"/>
      <c r="E203" s="66"/>
      <c r="F203" s="67"/>
      <c r="G203" s="68"/>
      <c r="H203" s="64"/>
      <c r="I203" s="69"/>
      <c r="J203" s="83">
        <f t="shared" si="29"/>
        <v>0</v>
      </c>
      <c r="K203" s="63">
        <f t="shared" si="26"/>
        <v>0</v>
      </c>
      <c r="L203" s="63">
        <f t="shared" ca="1" si="27"/>
        <v>0</v>
      </c>
      <c r="M203" s="59" t="str">
        <f t="shared" si="28"/>
        <v/>
      </c>
      <c r="N203" s="90">
        <f t="shared" si="25"/>
        <v>0</v>
      </c>
    </row>
    <row r="204" spans="2:14" ht="15" hidden="1" customHeight="1">
      <c r="B204" s="64"/>
      <c r="C204" s="64"/>
      <c r="D204" s="65"/>
      <c r="E204" s="66"/>
      <c r="F204" s="67"/>
      <c r="G204" s="68"/>
      <c r="H204" s="64"/>
      <c r="I204" s="69"/>
      <c r="J204" s="83">
        <f t="shared" si="29"/>
        <v>0</v>
      </c>
      <c r="K204" s="63">
        <f t="shared" si="26"/>
        <v>0</v>
      </c>
      <c r="L204" s="63">
        <f t="shared" ca="1" si="27"/>
        <v>0</v>
      </c>
      <c r="M204" s="59" t="str">
        <f t="shared" si="28"/>
        <v/>
      </c>
      <c r="N204" s="90">
        <f t="shared" si="25"/>
        <v>0</v>
      </c>
    </row>
    <row r="205" spans="2:14" ht="15" hidden="1" customHeight="1">
      <c r="B205" s="64"/>
      <c r="C205" s="64"/>
      <c r="D205" s="65"/>
      <c r="E205" s="66"/>
      <c r="F205" s="67"/>
      <c r="G205" s="68"/>
      <c r="H205" s="64"/>
      <c r="I205" s="69"/>
      <c r="J205" s="83">
        <f t="shared" si="29"/>
        <v>0</v>
      </c>
      <c r="K205" s="63">
        <f t="shared" si="26"/>
        <v>0</v>
      </c>
      <c r="L205" s="63">
        <f t="shared" ca="1" si="27"/>
        <v>0</v>
      </c>
      <c r="M205" s="59" t="str">
        <f t="shared" si="28"/>
        <v/>
      </c>
      <c r="N205" s="90">
        <f t="shared" si="25"/>
        <v>0</v>
      </c>
    </row>
    <row r="206" spans="2:14" ht="15" hidden="1" customHeight="1">
      <c r="B206" s="64"/>
      <c r="C206" s="64"/>
      <c r="D206" s="65"/>
      <c r="E206" s="66"/>
      <c r="F206" s="67"/>
      <c r="G206" s="68"/>
      <c r="H206" s="64"/>
      <c r="I206" s="69"/>
      <c r="J206" s="83">
        <f t="shared" si="29"/>
        <v>0</v>
      </c>
      <c r="K206" s="63">
        <f t="shared" si="26"/>
        <v>0</v>
      </c>
      <c r="L206" s="63">
        <f t="shared" ca="1" si="27"/>
        <v>0</v>
      </c>
      <c r="M206" s="59" t="str">
        <f t="shared" si="28"/>
        <v/>
      </c>
      <c r="N206" s="90">
        <f t="shared" si="25"/>
        <v>0</v>
      </c>
    </row>
    <row r="207" spans="2:14" ht="15" hidden="1" customHeight="1">
      <c r="B207" s="64"/>
      <c r="C207" s="64"/>
      <c r="D207" s="65"/>
      <c r="E207" s="66"/>
      <c r="F207" s="67"/>
      <c r="G207" s="68"/>
      <c r="H207" s="64"/>
      <c r="I207" s="69"/>
      <c r="J207" s="83">
        <f t="shared" si="29"/>
        <v>0</v>
      </c>
      <c r="K207" s="63">
        <f t="shared" si="26"/>
        <v>0</v>
      </c>
      <c r="L207" s="63">
        <f t="shared" ca="1" si="27"/>
        <v>0</v>
      </c>
      <c r="M207" s="59" t="str">
        <f t="shared" si="28"/>
        <v/>
      </c>
      <c r="N207" s="90">
        <f t="shared" si="25"/>
        <v>0</v>
      </c>
    </row>
    <row r="208" spans="2:14" ht="15" hidden="1" customHeight="1">
      <c r="B208" s="64"/>
      <c r="C208" s="64"/>
      <c r="D208" s="65"/>
      <c r="E208" s="66"/>
      <c r="F208" s="67"/>
      <c r="G208" s="68"/>
      <c r="H208" s="64"/>
      <c r="I208" s="69"/>
      <c r="J208" s="83">
        <f t="shared" si="29"/>
        <v>0</v>
      </c>
      <c r="K208" s="63">
        <f t="shared" si="26"/>
        <v>0</v>
      </c>
      <c r="L208" s="63">
        <f t="shared" ca="1" si="27"/>
        <v>0</v>
      </c>
      <c r="M208" s="59" t="str">
        <f t="shared" si="28"/>
        <v/>
      </c>
      <c r="N208" s="90">
        <f t="shared" si="25"/>
        <v>0</v>
      </c>
    </row>
    <row r="209" spans="2:14" ht="15" hidden="1" customHeight="1">
      <c r="B209" s="64"/>
      <c r="C209" s="64"/>
      <c r="D209" s="65"/>
      <c r="E209" s="66"/>
      <c r="F209" s="67"/>
      <c r="G209" s="68"/>
      <c r="H209" s="64"/>
      <c r="I209" s="69"/>
      <c r="J209" s="83">
        <f t="shared" si="29"/>
        <v>0</v>
      </c>
      <c r="K209" s="63">
        <f t="shared" si="26"/>
        <v>0</v>
      </c>
      <c r="L209" s="63">
        <f t="shared" ca="1" si="27"/>
        <v>0</v>
      </c>
      <c r="M209" s="59" t="str">
        <f t="shared" si="28"/>
        <v/>
      </c>
      <c r="N209" s="90">
        <f t="shared" si="25"/>
        <v>0</v>
      </c>
    </row>
    <row r="210" spans="2:14" ht="15" hidden="1" customHeight="1">
      <c r="B210" s="64"/>
      <c r="C210" s="64"/>
      <c r="D210" s="65"/>
      <c r="E210" s="66"/>
      <c r="F210" s="67"/>
      <c r="G210" s="68"/>
      <c r="H210" s="64"/>
      <c r="I210" s="69"/>
      <c r="J210" s="83">
        <f t="shared" si="29"/>
        <v>0</v>
      </c>
      <c r="K210" s="63">
        <f t="shared" si="26"/>
        <v>0</v>
      </c>
      <c r="L210" s="63">
        <f t="shared" ca="1" si="27"/>
        <v>0</v>
      </c>
      <c r="M210" s="59" t="str">
        <f t="shared" si="28"/>
        <v/>
      </c>
      <c r="N210" s="90">
        <f t="shared" si="25"/>
        <v>0</v>
      </c>
    </row>
    <row r="211" spans="2:14" ht="15" hidden="1" customHeight="1">
      <c r="B211" s="64"/>
      <c r="C211" s="64"/>
      <c r="D211" s="65"/>
      <c r="E211" s="66"/>
      <c r="F211" s="67"/>
      <c r="G211" s="68"/>
      <c r="H211" s="64"/>
      <c r="I211" s="69"/>
      <c r="J211" s="83">
        <f t="shared" si="29"/>
        <v>0</v>
      </c>
      <c r="K211" s="63">
        <f t="shared" si="26"/>
        <v>0</v>
      </c>
      <c r="L211" s="63">
        <f t="shared" ca="1" si="27"/>
        <v>0</v>
      </c>
      <c r="M211" s="59" t="str">
        <f t="shared" si="28"/>
        <v/>
      </c>
      <c r="N211" s="90">
        <f t="shared" si="25"/>
        <v>0</v>
      </c>
    </row>
    <row r="212" spans="2:14" ht="15" hidden="1" customHeight="1">
      <c r="B212" s="64"/>
      <c r="C212" s="64"/>
      <c r="D212" s="65"/>
      <c r="E212" s="66"/>
      <c r="F212" s="67"/>
      <c r="G212" s="68"/>
      <c r="H212" s="64"/>
      <c r="I212" s="69"/>
      <c r="J212" s="83">
        <f t="shared" si="29"/>
        <v>0</v>
      </c>
      <c r="K212" s="63">
        <f t="shared" si="26"/>
        <v>0</v>
      </c>
      <c r="L212" s="63">
        <f t="shared" ca="1" si="27"/>
        <v>0</v>
      </c>
      <c r="M212" s="59" t="str">
        <f t="shared" si="28"/>
        <v/>
      </c>
      <c r="N212" s="90">
        <f t="shared" si="25"/>
        <v>0</v>
      </c>
    </row>
    <row r="213" spans="2:14" ht="15" hidden="1" customHeight="1">
      <c r="B213" s="64"/>
      <c r="C213" s="64"/>
      <c r="D213" s="65"/>
      <c r="E213" s="66"/>
      <c r="F213" s="67"/>
      <c r="G213" s="68"/>
      <c r="H213" s="64"/>
      <c r="I213" s="69"/>
      <c r="J213" s="83">
        <f t="shared" si="29"/>
        <v>0</v>
      </c>
      <c r="K213" s="63">
        <f t="shared" si="26"/>
        <v>0</v>
      </c>
      <c r="L213" s="63">
        <f t="shared" ca="1" si="27"/>
        <v>0</v>
      </c>
      <c r="M213" s="59" t="str">
        <f t="shared" si="28"/>
        <v/>
      </c>
      <c r="N213" s="90">
        <f t="shared" si="25"/>
        <v>0</v>
      </c>
    </row>
    <row r="214" spans="2:14" ht="15" hidden="1" customHeight="1">
      <c r="B214" s="64"/>
      <c r="C214" s="64"/>
      <c r="D214" s="65"/>
      <c r="E214" s="66"/>
      <c r="F214" s="67"/>
      <c r="G214" s="68"/>
      <c r="H214" s="64"/>
      <c r="I214" s="69"/>
      <c r="J214" s="83">
        <f t="shared" si="29"/>
        <v>0</v>
      </c>
      <c r="K214" s="63">
        <f t="shared" si="26"/>
        <v>0</v>
      </c>
      <c r="L214" s="63">
        <f t="shared" ca="1" si="27"/>
        <v>0</v>
      </c>
      <c r="M214" s="59" t="str">
        <f t="shared" si="28"/>
        <v/>
      </c>
      <c r="N214" s="90">
        <f t="shared" si="25"/>
        <v>0</v>
      </c>
    </row>
    <row r="215" spans="2:14" ht="15" hidden="1" customHeight="1">
      <c r="B215" s="64"/>
      <c r="C215" s="64"/>
      <c r="D215" s="65"/>
      <c r="E215" s="66"/>
      <c r="F215" s="67"/>
      <c r="G215" s="68"/>
      <c r="H215" s="64"/>
      <c r="I215" s="69"/>
      <c r="J215" s="83">
        <f t="shared" si="29"/>
        <v>0</v>
      </c>
      <c r="K215" s="63">
        <f t="shared" si="26"/>
        <v>0</v>
      </c>
      <c r="L215" s="63">
        <f t="shared" ca="1" si="27"/>
        <v>0</v>
      </c>
      <c r="M215" s="59" t="str">
        <f t="shared" si="28"/>
        <v/>
      </c>
      <c r="N215" s="90">
        <f t="shared" si="25"/>
        <v>0</v>
      </c>
    </row>
    <row r="216" spans="2:14" ht="15" hidden="1" customHeight="1">
      <c r="B216" s="64"/>
      <c r="C216" s="64"/>
      <c r="D216" s="65"/>
      <c r="E216" s="66"/>
      <c r="F216" s="67"/>
      <c r="G216" s="68"/>
      <c r="H216" s="64"/>
      <c r="I216" s="69"/>
      <c r="J216" s="83">
        <f t="shared" si="29"/>
        <v>0</v>
      </c>
      <c r="K216" s="63">
        <f t="shared" si="26"/>
        <v>0</v>
      </c>
      <c r="L216" s="63">
        <f t="shared" ca="1" si="27"/>
        <v>0</v>
      </c>
      <c r="M216" s="59" t="str">
        <f t="shared" si="28"/>
        <v/>
      </c>
      <c r="N216" s="90">
        <f t="shared" si="25"/>
        <v>0</v>
      </c>
    </row>
    <row r="217" spans="2:14" ht="15" hidden="1" customHeight="1">
      <c r="B217" s="64"/>
      <c r="C217" s="64"/>
      <c r="D217" s="65"/>
      <c r="E217" s="66"/>
      <c r="F217" s="67"/>
      <c r="G217" s="68"/>
      <c r="H217" s="64"/>
      <c r="I217" s="69"/>
      <c r="J217" s="83">
        <f t="shared" si="29"/>
        <v>0</v>
      </c>
      <c r="K217" s="63">
        <f t="shared" si="26"/>
        <v>0</v>
      </c>
      <c r="L217" s="63">
        <f t="shared" ca="1" si="27"/>
        <v>0</v>
      </c>
      <c r="M217" s="59" t="str">
        <f t="shared" si="28"/>
        <v/>
      </c>
      <c r="N217" s="90">
        <f t="shared" si="25"/>
        <v>0</v>
      </c>
    </row>
    <row r="218" spans="2:14" ht="15" hidden="1" customHeight="1">
      <c r="B218" s="64"/>
      <c r="C218" s="64"/>
      <c r="D218" s="65"/>
      <c r="E218" s="66"/>
      <c r="F218" s="67"/>
      <c r="G218" s="68"/>
      <c r="H218" s="64"/>
      <c r="I218" s="69"/>
      <c r="J218" s="83">
        <f t="shared" si="29"/>
        <v>0</v>
      </c>
      <c r="K218" s="63">
        <f t="shared" si="26"/>
        <v>0</v>
      </c>
      <c r="L218" s="63">
        <f t="shared" ca="1" si="27"/>
        <v>0</v>
      </c>
      <c r="M218" s="59" t="str">
        <f t="shared" si="28"/>
        <v/>
      </c>
      <c r="N218" s="90">
        <f t="shared" si="25"/>
        <v>0</v>
      </c>
    </row>
    <row r="219" spans="2:14" ht="15" hidden="1" customHeight="1">
      <c r="B219" s="64"/>
      <c r="C219" s="64"/>
      <c r="D219" s="65"/>
      <c r="E219" s="66"/>
      <c r="F219" s="67"/>
      <c r="G219" s="68"/>
      <c r="H219" s="64"/>
      <c r="I219" s="69"/>
      <c r="J219" s="83">
        <f t="shared" si="29"/>
        <v>0</v>
      </c>
      <c r="K219" s="63">
        <f t="shared" si="26"/>
        <v>0</v>
      </c>
      <c r="L219" s="63">
        <f t="shared" ca="1" si="27"/>
        <v>0</v>
      </c>
      <c r="M219" s="59" t="str">
        <f t="shared" si="28"/>
        <v/>
      </c>
      <c r="N219" s="90">
        <f t="shared" si="25"/>
        <v>0</v>
      </c>
    </row>
    <row r="220" spans="2:14" ht="15" hidden="1" customHeight="1">
      <c r="B220" s="64"/>
      <c r="C220" s="64"/>
      <c r="D220" s="65"/>
      <c r="E220" s="66"/>
      <c r="F220" s="67"/>
      <c r="G220" s="68"/>
      <c r="H220" s="64"/>
      <c r="I220" s="69"/>
      <c r="J220" s="83">
        <f t="shared" si="29"/>
        <v>0</v>
      </c>
      <c r="K220" s="63">
        <f t="shared" si="26"/>
        <v>0</v>
      </c>
      <c r="L220" s="63">
        <f t="shared" ca="1" si="27"/>
        <v>0</v>
      </c>
      <c r="M220" s="59" t="str">
        <f t="shared" si="28"/>
        <v/>
      </c>
      <c r="N220" s="90">
        <f t="shared" si="25"/>
        <v>0</v>
      </c>
    </row>
    <row r="221" spans="2:14" ht="15" hidden="1" customHeight="1">
      <c r="B221" s="64"/>
      <c r="C221" s="64"/>
      <c r="D221" s="65"/>
      <c r="E221" s="66"/>
      <c r="F221" s="67"/>
      <c r="G221" s="68"/>
      <c r="H221" s="64"/>
      <c r="I221" s="69"/>
      <c r="J221" s="83">
        <f t="shared" si="29"/>
        <v>0</v>
      </c>
      <c r="K221" s="63">
        <f t="shared" si="26"/>
        <v>0</v>
      </c>
      <c r="L221" s="63">
        <f t="shared" ca="1" si="27"/>
        <v>0</v>
      </c>
      <c r="M221" s="59" t="str">
        <f t="shared" si="28"/>
        <v/>
      </c>
      <c r="N221" s="90">
        <f t="shared" si="25"/>
        <v>0</v>
      </c>
    </row>
    <row r="222" spans="2:14" ht="15" hidden="1" customHeight="1">
      <c r="B222" s="64"/>
      <c r="C222" s="64"/>
      <c r="D222" s="65"/>
      <c r="E222" s="66"/>
      <c r="F222" s="67"/>
      <c r="G222" s="68"/>
      <c r="H222" s="64"/>
      <c r="I222" s="69"/>
      <c r="J222" s="83">
        <f t="shared" si="29"/>
        <v>0</v>
      </c>
      <c r="K222" s="63">
        <f t="shared" si="26"/>
        <v>0</v>
      </c>
      <c r="L222" s="63">
        <f t="shared" ca="1" si="27"/>
        <v>0</v>
      </c>
      <c r="M222" s="59" t="str">
        <f t="shared" si="28"/>
        <v/>
      </c>
      <c r="N222" s="90">
        <f t="shared" si="25"/>
        <v>0</v>
      </c>
    </row>
    <row r="223" spans="2:14" ht="15" hidden="1" customHeight="1">
      <c r="B223" s="64"/>
      <c r="C223" s="64"/>
      <c r="D223" s="65"/>
      <c r="E223" s="66"/>
      <c r="F223" s="67"/>
      <c r="G223" s="68"/>
      <c r="H223" s="64"/>
      <c r="I223" s="69"/>
      <c r="J223" s="83">
        <f t="shared" si="29"/>
        <v>0</v>
      </c>
      <c r="K223" s="63">
        <f t="shared" si="26"/>
        <v>0</v>
      </c>
      <c r="L223" s="63">
        <f t="shared" ca="1" si="27"/>
        <v>0</v>
      </c>
      <c r="M223" s="59" t="str">
        <f t="shared" si="28"/>
        <v/>
      </c>
      <c r="N223" s="90">
        <f t="shared" si="25"/>
        <v>0</v>
      </c>
    </row>
    <row r="224" spans="2:14" ht="15" hidden="1" customHeight="1">
      <c r="B224" s="64"/>
      <c r="C224" s="64"/>
      <c r="D224" s="65"/>
      <c r="E224" s="66"/>
      <c r="F224" s="67"/>
      <c r="G224" s="68"/>
      <c r="H224" s="64"/>
      <c r="I224" s="69"/>
      <c r="J224" s="83">
        <f t="shared" si="29"/>
        <v>0</v>
      </c>
      <c r="K224" s="63">
        <f t="shared" si="26"/>
        <v>0</v>
      </c>
      <c r="L224" s="63">
        <f t="shared" ca="1" si="27"/>
        <v>0</v>
      </c>
      <c r="M224" s="59" t="str">
        <f t="shared" si="28"/>
        <v/>
      </c>
      <c r="N224" s="90">
        <f t="shared" si="25"/>
        <v>0</v>
      </c>
    </row>
    <row r="225" spans="2:14" ht="15" hidden="1" customHeight="1">
      <c r="B225" s="64"/>
      <c r="C225" s="64"/>
      <c r="D225" s="65"/>
      <c r="E225" s="66"/>
      <c r="F225" s="67"/>
      <c r="G225" s="68"/>
      <c r="H225" s="64"/>
      <c r="I225" s="69"/>
      <c r="J225" s="83">
        <f t="shared" si="29"/>
        <v>0</v>
      </c>
      <c r="K225" s="63">
        <f t="shared" si="26"/>
        <v>0</v>
      </c>
      <c r="L225" s="63">
        <f t="shared" ca="1" si="27"/>
        <v>0</v>
      </c>
      <c r="M225" s="59" t="str">
        <f t="shared" si="28"/>
        <v/>
      </c>
      <c r="N225" s="90">
        <f t="shared" si="25"/>
        <v>0</v>
      </c>
    </row>
    <row r="226" spans="2:14" ht="15" hidden="1" customHeight="1">
      <c r="B226" s="64"/>
      <c r="C226" s="64"/>
      <c r="D226" s="65"/>
      <c r="E226" s="66"/>
      <c r="F226" s="67"/>
      <c r="G226" s="68"/>
      <c r="H226" s="64"/>
      <c r="I226" s="69"/>
      <c r="J226" s="83">
        <f t="shared" si="29"/>
        <v>0</v>
      </c>
      <c r="K226" s="63">
        <f t="shared" si="26"/>
        <v>0</v>
      </c>
      <c r="L226" s="63">
        <f t="shared" ca="1" si="27"/>
        <v>0</v>
      </c>
      <c r="M226" s="59" t="str">
        <f t="shared" si="28"/>
        <v/>
      </c>
      <c r="N226" s="90">
        <f t="shared" si="25"/>
        <v>0</v>
      </c>
    </row>
    <row r="227" spans="2:14" ht="15" hidden="1" customHeight="1">
      <c r="B227" s="64"/>
      <c r="C227" s="64"/>
      <c r="D227" s="65"/>
      <c r="E227" s="66"/>
      <c r="F227" s="67"/>
      <c r="G227" s="68"/>
      <c r="H227" s="64"/>
      <c r="I227" s="69"/>
      <c r="J227" s="83">
        <f t="shared" si="29"/>
        <v>0</v>
      </c>
      <c r="K227" s="63">
        <f t="shared" si="26"/>
        <v>0</v>
      </c>
      <c r="L227" s="63">
        <f t="shared" ca="1" si="27"/>
        <v>0</v>
      </c>
      <c r="M227" s="59" t="str">
        <f t="shared" si="28"/>
        <v/>
      </c>
      <c r="N227" s="90">
        <f t="shared" si="25"/>
        <v>0</v>
      </c>
    </row>
    <row r="228" spans="2:14" ht="15" hidden="1" customHeight="1">
      <c r="B228" s="64"/>
      <c r="C228" s="64"/>
      <c r="D228" s="65"/>
      <c r="E228" s="66"/>
      <c r="F228" s="67"/>
      <c r="G228" s="68"/>
      <c r="H228" s="64"/>
      <c r="I228" s="69"/>
      <c r="J228" s="83">
        <f t="shared" si="29"/>
        <v>0</v>
      </c>
      <c r="K228" s="63">
        <f t="shared" si="26"/>
        <v>0</v>
      </c>
      <c r="L228" s="63">
        <f t="shared" ca="1" si="27"/>
        <v>0</v>
      </c>
      <c r="M228" s="59" t="str">
        <f t="shared" si="28"/>
        <v/>
      </c>
      <c r="N228" s="90">
        <f t="shared" si="25"/>
        <v>0</v>
      </c>
    </row>
    <row r="229" spans="2:14" ht="15" hidden="1" customHeight="1">
      <c r="B229" s="64"/>
      <c r="C229" s="64"/>
      <c r="D229" s="65"/>
      <c r="E229" s="66"/>
      <c r="F229" s="67"/>
      <c r="G229" s="68"/>
      <c r="H229" s="64"/>
      <c r="I229" s="69"/>
      <c r="J229" s="83">
        <f t="shared" si="29"/>
        <v>0</v>
      </c>
      <c r="K229" s="63">
        <f t="shared" si="26"/>
        <v>0</v>
      </c>
      <c r="L229" s="63">
        <f t="shared" ca="1" si="27"/>
        <v>0</v>
      </c>
      <c r="M229" s="59" t="str">
        <f t="shared" si="28"/>
        <v/>
      </c>
      <c r="N229" s="90">
        <f t="shared" si="25"/>
        <v>0</v>
      </c>
    </row>
    <row r="230" spans="2:14" ht="15" hidden="1" customHeight="1">
      <c r="B230" s="64"/>
      <c r="C230" s="64"/>
      <c r="D230" s="65"/>
      <c r="E230" s="66"/>
      <c r="F230" s="67"/>
      <c r="G230" s="68"/>
      <c r="H230" s="64"/>
      <c r="I230" s="69"/>
      <c r="J230" s="83">
        <f t="shared" si="29"/>
        <v>0</v>
      </c>
      <c r="K230" s="63">
        <f t="shared" si="26"/>
        <v>0</v>
      </c>
      <c r="L230" s="63">
        <f t="shared" ca="1" si="27"/>
        <v>0</v>
      </c>
      <c r="M230" s="59" t="str">
        <f t="shared" si="28"/>
        <v/>
      </c>
      <c r="N230" s="90">
        <f t="shared" si="25"/>
        <v>0</v>
      </c>
    </row>
    <row r="231" spans="2:14" ht="15" hidden="1" customHeight="1">
      <c r="B231" s="64"/>
      <c r="C231" s="64"/>
      <c r="D231" s="65"/>
      <c r="E231" s="66"/>
      <c r="F231" s="67"/>
      <c r="G231" s="68"/>
      <c r="H231" s="64"/>
      <c r="I231" s="69"/>
      <c r="J231" s="83">
        <f t="shared" si="29"/>
        <v>0</v>
      </c>
      <c r="K231" s="63">
        <f t="shared" si="26"/>
        <v>0</v>
      </c>
      <c r="L231" s="63">
        <f t="shared" ca="1" si="27"/>
        <v>0</v>
      </c>
      <c r="M231" s="59" t="str">
        <f t="shared" si="28"/>
        <v/>
      </c>
      <c r="N231" s="90">
        <f t="shared" si="25"/>
        <v>0</v>
      </c>
    </row>
    <row r="232" spans="2:14" ht="15" hidden="1" customHeight="1">
      <c r="B232" s="64"/>
      <c r="C232" s="64"/>
      <c r="D232" s="65"/>
      <c r="E232" s="66"/>
      <c r="F232" s="67"/>
      <c r="G232" s="68"/>
      <c r="H232" s="64"/>
      <c r="I232" s="69"/>
      <c r="J232" s="83">
        <f t="shared" si="29"/>
        <v>0</v>
      </c>
      <c r="K232" s="63">
        <f t="shared" si="26"/>
        <v>0</v>
      </c>
      <c r="L232" s="63">
        <f t="shared" ca="1" si="27"/>
        <v>0</v>
      </c>
      <c r="M232" s="59" t="str">
        <f t="shared" si="28"/>
        <v/>
      </c>
      <c r="N232" s="90">
        <f t="shared" si="25"/>
        <v>0</v>
      </c>
    </row>
    <row r="233" spans="2:14" ht="15" hidden="1" customHeight="1">
      <c r="B233" s="64"/>
      <c r="C233" s="64"/>
      <c r="D233" s="65"/>
      <c r="E233" s="66"/>
      <c r="F233" s="67"/>
      <c r="G233" s="68"/>
      <c r="H233" s="64"/>
      <c r="I233" s="69"/>
      <c r="J233" s="83">
        <f t="shared" si="29"/>
        <v>0</v>
      </c>
      <c r="K233" s="63">
        <f t="shared" si="26"/>
        <v>0</v>
      </c>
      <c r="L233" s="63">
        <f t="shared" ca="1" si="27"/>
        <v>0</v>
      </c>
      <c r="M233" s="59" t="str">
        <f t="shared" si="28"/>
        <v/>
      </c>
      <c r="N233" s="90">
        <f t="shared" si="25"/>
        <v>0</v>
      </c>
    </row>
    <row r="234" spans="2:14" ht="15" hidden="1" customHeight="1">
      <c r="B234" s="64"/>
      <c r="C234" s="64"/>
      <c r="D234" s="65"/>
      <c r="E234" s="66"/>
      <c r="F234" s="67"/>
      <c r="G234" s="68"/>
      <c r="H234" s="64"/>
      <c r="I234" s="69"/>
      <c r="J234" s="83">
        <f t="shared" si="29"/>
        <v>0</v>
      </c>
      <c r="K234" s="63">
        <f t="shared" si="26"/>
        <v>0</v>
      </c>
      <c r="L234" s="63">
        <f t="shared" ca="1" si="27"/>
        <v>0</v>
      </c>
      <c r="M234" s="59" t="str">
        <f t="shared" si="28"/>
        <v/>
      </c>
      <c r="N234" s="90">
        <f t="shared" si="25"/>
        <v>0</v>
      </c>
    </row>
    <row r="235" spans="2:14" ht="15" hidden="1" customHeight="1">
      <c r="B235" s="64"/>
      <c r="C235" s="64"/>
      <c r="D235" s="65"/>
      <c r="E235" s="66"/>
      <c r="F235" s="67"/>
      <c r="G235" s="68"/>
      <c r="H235" s="64"/>
      <c r="I235" s="69"/>
      <c r="J235" s="83">
        <f t="shared" si="29"/>
        <v>0</v>
      </c>
      <c r="K235" s="63">
        <f t="shared" si="26"/>
        <v>0</v>
      </c>
      <c r="L235" s="63">
        <f t="shared" ca="1" si="27"/>
        <v>0</v>
      </c>
      <c r="M235" s="59" t="str">
        <f t="shared" si="28"/>
        <v/>
      </c>
      <c r="N235" s="90">
        <f t="shared" si="25"/>
        <v>0</v>
      </c>
    </row>
    <row r="236" spans="2:14" ht="15" hidden="1" customHeight="1">
      <c r="B236" s="64"/>
      <c r="C236" s="64"/>
      <c r="D236" s="65"/>
      <c r="E236" s="66"/>
      <c r="F236" s="67"/>
      <c r="G236" s="68"/>
      <c r="H236" s="64"/>
      <c r="I236" s="69"/>
      <c r="J236" s="83">
        <f t="shared" si="29"/>
        <v>0</v>
      </c>
      <c r="K236" s="63">
        <f t="shared" si="26"/>
        <v>0</v>
      </c>
      <c r="L236" s="63">
        <f t="shared" ca="1" si="27"/>
        <v>0</v>
      </c>
      <c r="M236" s="59" t="str">
        <f t="shared" si="28"/>
        <v/>
      </c>
      <c r="N236" s="90">
        <f t="shared" si="25"/>
        <v>0</v>
      </c>
    </row>
    <row r="237" spans="2:14" ht="15" hidden="1" customHeight="1">
      <c r="B237" s="64"/>
      <c r="C237" s="64"/>
      <c r="D237" s="65"/>
      <c r="E237" s="66"/>
      <c r="F237" s="67"/>
      <c r="G237" s="68"/>
      <c r="H237" s="64"/>
      <c r="I237" s="69"/>
      <c r="J237" s="83">
        <f t="shared" si="29"/>
        <v>0</v>
      </c>
      <c r="K237" s="63">
        <f t="shared" si="26"/>
        <v>0</v>
      </c>
      <c r="L237" s="63">
        <f t="shared" ca="1" si="27"/>
        <v>0</v>
      </c>
      <c r="M237" s="59" t="str">
        <f t="shared" si="28"/>
        <v/>
      </c>
      <c r="N237" s="90">
        <f t="shared" si="25"/>
        <v>0</v>
      </c>
    </row>
    <row r="238" spans="2:14" ht="15" hidden="1" customHeight="1">
      <c r="B238" s="64"/>
      <c r="C238" s="64"/>
      <c r="D238" s="65"/>
      <c r="E238" s="66"/>
      <c r="F238" s="67"/>
      <c r="G238" s="68"/>
      <c r="H238" s="64"/>
      <c r="I238" s="69"/>
      <c r="J238" s="83">
        <f t="shared" si="29"/>
        <v>0</v>
      </c>
      <c r="K238" s="63">
        <f t="shared" si="26"/>
        <v>0</v>
      </c>
      <c r="L238" s="63">
        <f t="shared" ca="1" si="27"/>
        <v>0</v>
      </c>
      <c r="M238" s="59" t="str">
        <f t="shared" si="28"/>
        <v/>
      </c>
      <c r="N238" s="90">
        <f t="shared" si="25"/>
        <v>0</v>
      </c>
    </row>
    <row r="239" spans="2:14" ht="15" hidden="1" customHeight="1">
      <c r="B239" s="64"/>
      <c r="C239" s="64"/>
      <c r="D239" s="65"/>
      <c r="E239" s="66"/>
      <c r="F239" s="67"/>
      <c r="G239" s="68"/>
      <c r="H239" s="64"/>
      <c r="I239" s="69"/>
      <c r="J239" s="83">
        <f t="shared" si="29"/>
        <v>0</v>
      </c>
      <c r="K239" s="63">
        <f t="shared" si="26"/>
        <v>0</v>
      </c>
      <c r="L239" s="63">
        <f t="shared" ca="1" si="27"/>
        <v>0</v>
      </c>
      <c r="M239" s="59" t="str">
        <f t="shared" si="28"/>
        <v/>
      </c>
      <c r="N239" s="90">
        <f t="shared" si="25"/>
        <v>0</v>
      </c>
    </row>
    <row r="240" spans="2:14" ht="15" hidden="1" customHeight="1">
      <c r="B240" s="64"/>
      <c r="C240" s="64"/>
      <c r="D240" s="65"/>
      <c r="E240" s="66"/>
      <c r="F240" s="67"/>
      <c r="G240" s="68"/>
      <c r="H240" s="64"/>
      <c r="I240" s="69"/>
      <c r="J240" s="83">
        <f t="shared" si="29"/>
        <v>0</v>
      </c>
      <c r="K240" s="63">
        <f t="shared" si="26"/>
        <v>0</v>
      </c>
      <c r="L240" s="63">
        <f t="shared" ca="1" si="27"/>
        <v>0</v>
      </c>
      <c r="M240" s="59" t="str">
        <f t="shared" si="28"/>
        <v/>
      </c>
      <c r="N240" s="90">
        <f t="shared" si="25"/>
        <v>0</v>
      </c>
    </row>
    <row r="241" spans="2:14" ht="15" hidden="1" customHeight="1">
      <c r="B241" s="64"/>
      <c r="C241" s="64"/>
      <c r="D241" s="65"/>
      <c r="E241" s="66"/>
      <c r="F241" s="67"/>
      <c r="G241" s="68"/>
      <c r="H241" s="64"/>
      <c r="I241" s="69"/>
      <c r="J241" s="83">
        <f t="shared" si="29"/>
        <v>0</v>
      </c>
      <c r="K241" s="63">
        <f t="shared" si="26"/>
        <v>0</v>
      </c>
      <c r="L241" s="63">
        <f t="shared" ca="1" si="27"/>
        <v>0</v>
      </c>
      <c r="M241" s="59" t="str">
        <f t="shared" si="28"/>
        <v/>
      </c>
      <c r="N241" s="90">
        <f t="shared" si="25"/>
        <v>0</v>
      </c>
    </row>
    <row r="242" spans="2:14" ht="15" hidden="1" customHeight="1">
      <c r="B242" s="64"/>
      <c r="C242" s="64"/>
      <c r="D242" s="65"/>
      <c r="E242" s="66"/>
      <c r="F242" s="67"/>
      <c r="G242" s="68"/>
      <c r="H242" s="64"/>
      <c r="I242" s="69"/>
      <c r="J242" s="83">
        <f t="shared" si="29"/>
        <v>0</v>
      </c>
      <c r="K242" s="63">
        <f t="shared" si="26"/>
        <v>0</v>
      </c>
      <c r="L242" s="63">
        <f t="shared" ca="1" si="27"/>
        <v>0</v>
      </c>
      <c r="M242" s="59" t="str">
        <f t="shared" si="28"/>
        <v/>
      </c>
      <c r="N242" s="90">
        <f t="shared" ref="N242:N305" si="30">IF(YEAR(J242)=2017,0,IF(YEAR(J242)=2018,IF(AND((MONTH(J242)=MONTH($B$1)),OR(M242="G",M242="P")),H243+L242,0),0))</f>
        <v>0</v>
      </c>
    </row>
    <row r="243" spans="2:14" ht="15" hidden="1" customHeight="1">
      <c r="B243" s="64"/>
      <c r="C243" s="64"/>
      <c r="D243" s="65"/>
      <c r="E243" s="66"/>
      <c r="F243" s="67"/>
      <c r="G243" s="68"/>
      <c r="H243" s="64"/>
      <c r="I243" s="69"/>
      <c r="J243" s="83">
        <f t="shared" si="29"/>
        <v>0</v>
      </c>
      <c r="K243" s="63">
        <f t="shared" si="26"/>
        <v>0</v>
      </c>
      <c r="L243" s="63">
        <f t="shared" ca="1" si="27"/>
        <v>0</v>
      </c>
      <c r="M243" s="59" t="str">
        <f t="shared" si="28"/>
        <v/>
      </c>
      <c r="N243" s="90">
        <f t="shared" si="30"/>
        <v>0</v>
      </c>
    </row>
    <row r="244" spans="2:14" ht="15" hidden="1" customHeight="1">
      <c r="B244" s="64"/>
      <c r="C244" s="64"/>
      <c r="D244" s="65"/>
      <c r="E244" s="66"/>
      <c r="F244" s="67"/>
      <c r="G244" s="68"/>
      <c r="H244" s="64"/>
      <c r="I244" s="69"/>
      <c r="J244" s="83">
        <f t="shared" si="29"/>
        <v>0</v>
      </c>
      <c r="K244" s="63">
        <f t="shared" si="26"/>
        <v>0</v>
      </c>
      <c r="L244" s="63">
        <f t="shared" ca="1" si="27"/>
        <v>0</v>
      </c>
      <c r="M244" s="59" t="str">
        <f t="shared" si="28"/>
        <v/>
      </c>
      <c r="N244" s="90">
        <f t="shared" si="30"/>
        <v>0</v>
      </c>
    </row>
    <row r="245" spans="2:14" ht="15" hidden="1" customHeight="1">
      <c r="B245" s="64"/>
      <c r="C245" s="64"/>
      <c r="D245" s="65"/>
      <c r="E245" s="66"/>
      <c r="F245" s="67"/>
      <c r="G245" s="68"/>
      <c r="H245" s="64"/>
      <c r="I245" s="69"/>
      <c r="J245" s="83">
        <f t="shared" si="29"/>
        <v>0</v>
      </c>
      <c r="K245" s="63">
        <f t="shared" si="26"/>
        <v>0</v>
      </c>
      <c r="L245" s="63">
        <f t="shared" ca="1" si="27"/>
        <v>0</v>
      </c>
      <c r="M245" s="59" t="str">
        <f t="shared" si="28"/>
        <v/>
      </c>
      <c r="N245" s="90">
        <f t="shared" si="30"/>
        <v>0</v>
      </c>
    </row>
    <row r="246" spans="2:14" ht="15" hidden="1" customHeight="1">
      <c r="B246" s="64"/>
      <c r="C246" s="64"/>
      <c r="D246" s="65"/>
      <c r="E246" s="66"/>
      <c r="F246" s="67"/>
      <c r="G246" s="68"/>
      <c r="H246" s="64"/>
      <c r="I246" s="69"/>
      <c r="J246" s="83">
        <f t="shared" si="29"/>
        <v>0</v>
      </c>
      <c r="K246" s="63">
        <f t="shared" si="26"/>
        <v>0</v>
      </c>
      <c r="L246" s="63">
        <f t="shared" ca="1" si="27"/>
        <v>0</v>
      </c>
      <c r="M246" s="59" t="str">
        <f t="shared" si="28"/>
        <v/>
      </c>
      <c r="N246" s="90">
        <f t="shared" si="30"/>
        <v>0</v>
      </c>
    </row>
    <row r="247" spans="2:14" ht="15" hidden="1" customHeight="1">
      <c r="B247" s="64"/>
      <c r="C247" s="64"/>
      <c r="D247" s="65"/>
      <c r="E247" s="66"/>
      <c r="F247" s="67"/>
      <c r="G247" s="68"/>
      <c r="H247" s="64"/>
      <c r="I247" s="69"/>
      <c r="J247" s="83">
        <f t="shared" si="29"/>
        <v>0</v>
      </c>
      <c r="K247" s="63">
        <f t="shared" si="26"/>
        <v>0</v>
      </c>
      <c r="L247" s="63">
        <f t="shared" ca="1" si="27"/>
        <v>0</v>
      </c>
      <c r="M247" s="59" t="str">
        <f t="shared" si="28"/>
        <v/>
      </c>
      <c r="N247" s="90">
        <f t="shared" si="30"/>
        <v>0</v>
      </c>
    </row>
    <row r="248" spans="2:14" ht="15" hidden="1" customHeight="1">
      <c r="B248" s="64"/>
      <c r="C248" s="64"/>
      <c r="D248" s="65"/>
      <c r="E248" s="66"/>
      <c r="F248" s="67"/>
      <c r="G248" s="68"/>
      <c r="H248" s="64"/>
      <c r="I248" s="69"/>
      <c r="J248" s="83">
        <f t="shared" si="29"/>
        <v>0</v>
      </c>
      <c r="K248" s="63">
        <f t="shared" ref="K248:K311" si="31">((((1+F248)^(E248/360))-1)*H249)</f>
        <v>0</v>
      </c>
      <c r="L248" s="63">
        <f t="shared" ref="L248:L311" ca="1" si="32">IF($B$1&gt;J248,K248,IF($B$1=J248,K248,((((1+F248)^(1/360))-1)*H249)*($B$1-I248+1)))</f>
        <v>0</v>
      </c>
      <c r="M248" s="59" t="str">
        <f t="shared" si="28"/>
        <v/>
      </c>
      <c r="N248" s="90">
        <f t="shared" si="30"/>
        <v>0</v>
      </c>
    </row>
    <row r="249" spans="2:14" ht="15" hidden="1" customHeight="1">
      <c r="B249" s="64"/>
      <c r="C249" s="64"/>
      <c r="D249" s="65"/>
      <c r="E249" s="66"/>
      <c r="F249" s="67"/>
      <c r="G249" s="68"/>
      <c r="H249" s="64"/>
      <c r="I249" s="69"/>
      <c r="J249" s="83">
        <f t="shared" si="29"/>
        <v>0</v>
      </c>
      <c r="K249" s="63">
        <f t="shared" si="31"/>
        <v>0</v>
      </c>
      <c r="L249" s="63">
        <f t="shared" ca="1" si="32"/>
        <v>0</v>
      </c>
      <c r="M249" s="59" t="str">
        <f t="shared" si="28"/>
        <v/>
      </c>
      <c r="N249" s="90">
        <f t="shared" si="30"/>
        <v>0</v>
      </c>
    </row>
    <row r="250" spans="2:14" ht="15" hidden="1" customHeight="1">
      <c r="B250" s="64"/>
      <c r="C250" s="64"/>
      <c r="D250" s="65"/>
      <c r="E250" s="66"/>
      <c r="F250" s="67"/>
      <c r="G250" s="68"/>
      <c r="H250" s="64"/>
      <c r="I250" s="69"/>
      <c r="J250" s="83">
        <f t="shared" si="29"/>
        <v>0</v>
      </c>
      <c r="K250" s="63">
        <f t="shared" si="31"/>
        <v>0</v>
      </c>
      <c r="L250" s="63">
        <f t="shared" ca="1" si="32"/>
        <v>0</v>
      </c>
      <c r="M250" s="59" t="str">
        <f t="shared" si="28"/>
        <v/>
      </c>
      <c r="N250" s="90">
        <f t="shared" si="30"/>
        <v>0</v>
      </c>
    </row>
    <row r="251" spans="2:14" ht="15" hidden="1" customHeight="1">
      <c r="B251" s="64"/>
      <c r="C251" s="64"/>
      <c r="D251" s="65"/>
      <c r="E251" s="66"/>
      <c r="F251" s="67"/>
      <c r="G251" s="68"/>
      <c r="H251" s="64"/>
      <c r="I251" s="69"/>
      <c r="J251" s="83">
        <f t="shared" si="29"/>
        <v>0</v>
      </c>
      <c r="K251" s="63">
        <f t="shared" si="31"/>
        <v>0</v>
      </c>
      <c r="L251" s="63">
        <f t="shared" ca="1" si="32"/>
        <v>0</v>
      </c>
      <c r="M251" s="59" t="str">
        <f t="shared" si="28"/>
        <v/>
      </c>
      <c r="N251" s="90">
        <f t="shared" si="30"/>
        <v>0</v>
      </c>
    </row>
    <row r="252" spans="2:14" ht="15" hidden="1" customHeight="1">
      <c r="B252" s="64"/>
      <c r="C252" s="64"/>
      <c r="D252" s="65"/>
      <c r="E252" s="66"/>
      <c r="F252" s="67"/>
      <c r="G252" s="68"/>
      <c r="H252" s="64"/>
      <c r="I252" s="69"/>
      <c r="J252" s="83">
        <f t="shared" si="29"/>
        <v>0</v>
      </c>
      <c r="K252" s="63">
        <f t="shared" si="31"/>
        <v>0</v>
      </c>
      <c r="L252" s="63">
        <f t="shared" ca="1" si="32"/>
        <v>0</v>
      </c>
      <c r="M252" s="59" t="str">
        <f t="shared" si="28"/>
        <v/>
      </c>
      <c r="N252" s="90">
        <f t="shared" si="30"/>
        <v>0</v>
      </c>
    </row>
    <row r="253" spans="2:14" ht="15" hidden="1" customHeight="1">
      <c r="B253" s="64"/>
      <c r="C253" s="64"/>
      <c r="D253" s="65"/>
      <c r="E253" s="66"/>
      <c r="F253" s="67"/>
      <c r="G253" s="68"/>
      <c r="H253" s="64"/>
      <c r="I253" s="69"/>
      <c r="J253" s="83">
        <f t="shared" si="29"/>
        <v>0</v>
      </c>
      <c r="K253" s="63">
        <f t="shared" si="31"/>
        <v>0</v>
      </c>
      <c r="L253" s="63">
        <f t="shared" ca="1" si="32"/>
        <v>0</v>
      </c>
      <c r="M253" s="59" t="str">
        <f t="shared" si="28"/>
        <v/>
      </c>
      <c r="N253" s="90">
        <f t="shared" si="30"/>
        <v>0</v>
      </c>
    </row>
    <row r="254" spans="2:14" ht="15" hidden="1" customHeight="1">
      <c r="B254" s="64"/>
      <c r="C254" s="64"/>
      <c r="D254" s="65"/>
      <c r="E254" s="66"/>
      <c r="F254" s="67"/>
      <c r="G254" s="68"/>
      <c r="H254" s="64"/>
      <c r="I254" s="69"/>
      <c r="J254" s="83">
        <f t="shared" si="29"/>
        <v>0</v>
      </c>
      <c r="K254" s="63">
        <f t="shared" si="31"/>
        <v>0</v>
      </c>
      <c r="L254" s="63">
        <f t="shared" ca="1" si="32"/>
        <v>0</v>
      </c>
      <c r="M254" s="59" t="str">
        <f t="shared" si="28"/>
        <v/>
      </c>
      <c r="N254" s="90">
        <f t="shared" si="30"/>
        <v>0</v>
      </c>
    </row>
    <row r="255" spans="2:14" ht="15" hidden="1" customHeight="1">
      <c r="B255" s="64"/>
      <c r="C255" s="64"/>
      <c r="D255" s="65"/>
      <c r="E255" s="66"/>
      <c r="F255" s="67"/>
      <c r="G255" s="68"/>
      <c r="H255" s="64"/>
      <c r="I255" s="69"/>
      <c r="J255" s="83">
        <f t="shared" si="29"/>
        <v>0</v>
      </c>
      <c r="K255" s="63">
        <f t="shared" si="31"/>
        <v>0</v>
      </c>
      <c r="L255" s="63">
        <f t="shared" ca="1" si="32"/>
        <v>0</v>
      </c>
      <c r="M255" s="59" t="str">
        <f t="shared" si="28"/>
        <v/>
      </c>
      <c r="N255" s="90">
        <f t="shared" si="30"/>
        <v>0</v>
      </c>
    </row>
    <row r="256" spans="2:14" ht="15" hidden="1" customHeight="1">
      <c r="B256" s="64"/>
      <c r="C256" s="64"/>
      <c r="D256" s="65"/>
      <c r="E256" s="66"/>
      <c r="F256" s="67"/>
      <c r="G256" s="68"/>
      <c r="H256" s="64"/>
      <c r="I256" s="69"/>
      <c r="J256" s="83">
        <f t="shared" si="29"/>
        <v>0</v>
      </c>
      <c r="K256" s="63">
        <f t="shared" si="31"/>
        <v>0</v>
      </c>
      <c r="L256" s="63">
        <f t="shared" ca="1" si="32"/>
        <v>0</v>
      </c>
      <c r="M256" s="59" t="str">
        <f t="shared" si="28"/>
        <v/>
      </c>
      <c r="N256" s="90">
        <f t="shared" si="30"/>
        <v>0</v>
      </c>
    </row>
    <row r="257" spans="2:14" ht="15" hidden="1" customHeight="1">
      <c r="B257" s="64"/>
      <c r="C257" s="64"/>
      <c r="D257" s="65"/>
      <c r="E257" s="66"/>
      <c r="F257" s="67"/>
      <c r="G257" s="68"/>
      <c r="H257" s="64"/>
      <c r="I257" s="69"/>
      <c r="J257" s="83">
        <f t="shared" si="29"/>
        <v>0</v>
      </c>
      <c r="K257" s="63">
        <f t="shared" si="31"/>
        <v>0</v>
      </c>
      <c r="L257" s="63">
        <f t="shared" ca="1" si="32"/>
        <v>0</v>
      </c>
      <c r="M257" s="59" t="str">
        <f t="shared" si="28"/>
        <v/>
      </c>
      <c r="N257" s="90">
        <f t="shared" si="30"/>
        <v>0</v>
      </c>
    </row>
    <row r="258" spans="2:14" ht="15" hidden="1" customHeight="1">
      <c r="B258" s="64"/>
      <c r="C258" s="64"/>
      <c r="D258" s="65"/>
      <c r="E258" s="66"/>
      <c r="F258" s="67"/>
      <c r="G258" s="68"/>
      <c r="H258" s="64"/>
      <c r="I258" s="69"/>
      <c r="J258" s="83">
        <f t="shared" si="29"/>
        <v>0</v>
      </c>
      <c r="K258" s="63">
        <f t="shared" si="31"/>
        <v>0</v>
      </c>
      <c r="L258" s="63">
        <f t="shared" ca="1" si="32"/>
        <v>0</v>
      </c>
      <c r="M258" s="59" t="str">
        <f t="shared" si="28"/>
        <v/>
      </c>
      <c r="N258" s="90">
        <f t="shared" si="30"/>
        <v>0</v>
      </c>
    </row>
    <row r="259" spans="2:14" ht="15" hidden="1" customHeight="1">
      <c r="B259" s="64"/>
      <c r="C259" s="64"/>
      <c r="D259" s="65"/>
      <c r="E259" s="66"/>
      <c r="F259" s="67"/>
      <c r="G259" s="68"/>
      <c r="H259" s="64"/>
      <c r="I259" s="69"/>
      <c r="J259" s="83">
        <f t="shared" si="29"/>
        <v>0</v>
      </c>
      <c r="K259" s="63">
        <f t="shared" si="31"/>
        <v>0</v>
      </c>
      <c r="L259" s="63">
        <f t="shared" ca="1" si="32"/>
        <v>0</v>
      </c>
      <c r="M259" s="59" t="str">
        <f t="shared" si="28"/>
        <v/>
      </c>
      <c r="N259" s="90">
        <f t="shared" si="30"/>
        <v>0</v>
      </c>
    </row>
    <row r="260" spans="2:14" ht="15" hidden="1" customHeight="1">
      <c r="B260" s="64"/>
      <c r="C260" s="64"/>
      <c r="D260" s="65"/>
      <c r="E260" s="66"/>
      <c r="F260" s="67"/>
      <c r="G260" s="68"/>
      <c r="H260" s="64"/>
      <c r="I260" s="69"/>
      <c r="J260" s="83">
        <f t="shared" si="29"/>
        <v>0</v>
      </c>
      <c r="K260" s="63">
        <f t="shared" si="31"/>
        <v>0</v>
      </c>
      <c r="L260" s="63">
        <f t="shared" ca="1" si="32"/>
        <v>0</v>
      </c>
      <c r="M260" s="59" t="str">
        <f t="shared" si="28"/>
        <v/>
      </c>
      <c r="N260" s="90">
        <f t="shared" si="30"/>
        <v>0</v>
      </c>
    </row>
    <row r="261" spans="2:14" ht="15" hidden="1" customHeight="1">
      <c r="B261" s="64"/>
      <c r="C261" s="64"/>
      <c r="D261" s="65"/>
      <c r="E261" s="66"/>
      <c r="F261" s="67"/>
      <c r="G261" s="68"/>
      <c r="H261" s="64"/>
      <c r="I261" s="69"/>
      <c r="J261" s="83">
        <f t="shared" si="29"/>
        <v>0</v>
      </c>
      <c r="K261" s="63">
        <f t="shared" si="31"/>
        <v>0</v>
      </c>
      <c r="L261" s="63">
        <f t="shared" ca="1" si="32"/>
        <v>0</v>
      </c>
      <c r="M261" s="59" t="str">
        <f t="shared" si="28"/>
        <v/>
      </c>
      <c r="N261" s="90">
        <f t="shared" si="30"/>
        <v>0</v>
      </c>
    </row>
    <row r="262" spans="2:14" ht="15" hidden="1" customHeight="1">
      <c r="B262" s="64"/>
      <c r="C262" s="64"/>
      <c r="D262" s="65"/>
      <c r="E262" s="66"/>
      <c r="F262" s="67"/>
      <c r="G262" s="68"/>
      <c r="H262" s="64"/>
      <c r="I262" s="69"/>
      <c r="J262" s="83">
        <f t="shared" si="29"/>
        <v>0</v>
      </c>
      <c r="K262" s="63">
        <f t="shared" si="31"/>
        <v>0</v>
      </c>
      <c r="L262" s="63">
        <f t="shared" ca="1" si="32"/>
        <v>0</v>
      </c>
      <c r="M262" s="59" t="str">
        <f t="shared" si="28"/>
        <v/>
      </c>
      <c r="N262" s="90">
        <f t="shared" si="30"/>
        <v>0</v>
      </c>
    </row>
    <row r="263" spans="2:14" ht="15" hidden="1" customHeight="1">
      <c r="B263" s="64"/>
      <c r="C263" s="64"/>
      <c r="D263" s="65"/>
      <c r="E263" s="66"/>
      <c r="F263" s="67"/>
      <c r="G263" s="68"/>
      <c r="H263" s="64"/>
      <c r="I263" s="69"/>
      <c r="J263" s="83">
        <f t="shared" si="29"/>
        <v>0</v>
      </c>
      <c r="K263" s="63">
        <f t="shared" si="31"/>
        <v>0</v>
      </c>
      <c r="L263" s="63">
        <f t="shared" ca="1" si="32"/>
        <v>0</v>
      </c>
      <c r="M263" s="59" t="str">
        <f t="shared" ref="M263:M326" si="33">IF(J263=0,"",IF(J263=$B$1,"V",IF(J263-1=$B$1,"P",IF(J263&lt;$B$1,"C","G"))))</f>
        <v/>
      </c>
      <c r="N263" s="90">
        <f t="shared" si="30"/>
        <v>0</v>
      </c>
    </row>
    <row r="264" spans="2:14" ht="15" hidden="1" customHeight="1">
      <c r="B264" s="64"/>
      <c r="C264" s="64"/>
      <c r="D264" s="65"/>
      <c r="E264" s="66"/>
      <c r="F264" s="67"/>
      <c r="G264" s="68"/>
      <c r="H264" s="64"/>
      <c r="I264" s="69"/>
      <c r="J264" s="83">
        <f t="shared" ref="J264:J327" si="34">IF(E264="",0,I264+E264)</f>
        <v>0</v>
      </c>
      <c r="K264" s="63">
        <f t="shared" si="31"/>
        <v>0</v>
      </c>
      <c r="L264" s="63">
        <f t="shared" ca="1" si="32"/>
        <v>0</v>
      </c>
      <c r="M264" s="59" t="str">
        <f t="shared" si="33"/>
        <v/>
      </c>
      <c r="N264" s="90">
        <f t="shared" si="30"/>
        <v>0</v>
      </c>
    </row>
    <row r="265" spans="2:14" ht="15" hidden="1" customHeight="1">
      <c r="B265" s="64"/>
      <c r="C265" s="64"/>
      <c r="D265" s="65"/>
      <c r="E265" s="66"/>
      <c r="F265" s="67"/>
      <c r="G265" s="68"/>
      <c r="H265" s="64"/>
      <c r="I265" s="69"/>
      <c r="J265" s="83">
        <f t="shared" si="34"/>
        <v>0</v>
      </c>
      <c r="K265" s="63">
        <f t="shared" si="31"/>
        <v>0</v>
      </c>
      <c r="L265" s="63">
        <f t="shared" ca="1" si="32"/>
        <v>0</v>
      </c>
      <c r="M265" s="59" t="str">
        <f t="shared" si="33"/>
        <v/>
      </c>
      <c r="N265" s="90">
        <f t="shared" si="30"/>
        <v>0</v>
      </c>
    </row>
    <row r="266" spans="2:14" ht="15" hidden="1" customHeight="1">
      <c r="B266" s="64"/>
      <c r="C266" s="64"/>
      <c r="D266" s="65"/>
      <c r="E266" s="66"/>
      <c r="F266" s="67"/>
      <c r="G266" s="68"/>
      <c r="H266" s="64"/>
      <c r="I266" s="69"/>
      <c r="J266" s="83">
        <f t="shared" si="34"/>
        <v>0</v>
      </c>
      <c r="K266" s="63">
        <f t="shared" si="31"/>
        <v>0</v>
      </c>
      <c r="L266" s="63">
        <f t="shared" ca="1" si="32"/>
        <v>0</v>
      </c>
      <c r="M266" s="59" t="str">
        <f t="shared" si="33"/>
        <v/>
      </c>
      <c r="N266" s="90">
        <f t="shared" si="30"/>
        <v>0</v>
      </c>
    </row>
    <row r="267" spans="2:14" ht="15" hidden="1" customHeight="1">
      <c r="B267" s="64"/>
      <c r="C267" s="64"/>
      <c r="D267" s="65"/>
      <c r="E267" s="66"/>
      <c r="F267" s="67"/>
      <c r="G267" s="68"/>
      <c r="H267" s="64"/>
      <c r="I267" s="69"/>
      <c r="J267" s="83">
        <f t="shared" si="34"/>
        <v>0</v>
      </c>
      <c r="K267" s="63">
        <f t="shared" si="31"/>
        <v>0</v>
      </c>
      <c r="L267" s="63">
        <f t="shared" ca="1" si="32"/>
        <v>0</v>
      </c>
      <c r="M267" s="59" t="str">
        <f t="shared" si="33"/>
        <v/>
      </c>
      <c r="N267" s="90">
        <f t="shared" si="30"/>
        <v>0</v>
      </c>
    </row>
    <row r="268" spans="2:14" ht="15" hidden="1" customHeight="1">
      <c r="B268" s="64"/>
      <c r="C268" s="64"/>
      <c r="D268" s="65"/>
      <c r="E268" s="66"/>
      <c r="F268" s="67"/>
      <c r="G268" s="68"/>
      <c r="H268" s="64"/>
      <c r="I268" s="69"/>
      <c r="J268" s="83">
        <f t="shared" si="34"/>
        <v>0</v>
      </c>
      <c r="K268" s="63">
        <f t="shared" si="31"/>
        <v>0</v>
      </c>
      <c r="L268" s="63">
        <f t="shared" ca="1" si="32"/>
        <v>0</v>
      </c>
      <c r="M268" s="59" t="str">
        <f t="shared" si="33"/>
        <v/>
      </c>
      <c r="N268" s="90">
        <f t="shared" si="30"/>
        <v>0</v>
      </c>
    </row>
    <row r="269" spans="2:14" ht="15" hidden="1" customHeight="1">
      <c r="B269" s="64"/>
      <c r="C269" s="64"/>
      <c r="D269" s="65"/>
      <c r="E269" s="66"/>
      <c r="F269" s="67"/>
      <c r="G269" s="68"/>
      <c r="H269" s="64"/>
      <c r="I269" s="69"/>
      <c r="J269" s="83">
        <f t="shared" si="34"/>
        <v>0</v>
      </c>
      <c r="K269" s="63">
        <f t="shared" si="31"/>
        <v>0</v>
      </c>
      <c r="L269" s="63">
        <f t="shared" ca="1" si="32"/>
        <v>0</v>
      </c>
      <c r="M269" s="59" t="str">
        <f t="shared" si="33"/>
        <v/>
      </c>
      <c r="N269" s="90">
        <f t="shared" si="30"/>
        <v>0</v>
      </c>
    </row>
    <row r="270" spans="2:14" ht="15" hidden="1" customHeight="1">
      <c r="B270" s="64"/>
      <c r="C270" s="64"/>
      <c r="D270" s="65"/>
      <c r="E270" s="66"/>
      <c r="F270" s="67"/>
      <c r="G270" s="68"/>
      <c r="H270" s="64"/>
      <c r="I270" s="69"/>
      <c r="J270" s="83">
        <f t="shared" si="34"/>
        <v>0</v>
      </c>
      <c r="K270" s="63">
        <f t="shared" si="31"/>
        <v>0</v>
      </c>
      <c r="L270" s="63">
        <f t="shared" ca="1" si="32"/>
        <v>0</v>
      </c>
      <c r="M270" s="59" t="str">
        <f t="shared" si="33"/>
        <v/>
      </c>
      <c r="N270" s="90">
        <f t="shared" si="30"/>
        <v>0</v>
      </c>
    </row>
    <row r="271" spans="2:14" ht="15" hidden="1" customHeight="1">
      <c r="B271" s="64"/>
      <c r="C271" s="64"/>
      <c r="D271" s="65"/>
      <c r="E271" s="66"/>
      <c r="F271" s="67"/>
      <c r="G271" s="68"/>
      <c r="H271" s="64"/>
      <c r="I271" s="69"/>
      <c r="J271" s="83">
        <f t="shared" si="34"/>
        <v>0</v>
      </c>
      <c r="K271" s="63">
        <f t="shared" si="31"/>
        <v>0</v>
      </c>
      <c r="L271" s="63">
        <f t="shared" ca="1" si="32"/>
        <v>0</v>
      </c>
      <c r="M271" s="59" t="str">
        <f t="shared" si="33"/>
        <v/>
      </c>
      <c r="N271" s="90">
        <f t="shared" si="30"/>
        <v>0</v>
      </c>
    </row>
    <row r="272" spans="2:14" ht="15" hidden="1" customHeight="1">
      <c r="B272" s="64"/>
      <c r="C272" s="64"/>
      <c r="D272" s="65"/>
      <c r="E272" s="66"/>
      <c r="F272" s="67"/>
      <c r="G272" s="68"/>
      <c r="H272" s="64"/>
      <c r="I272" s="69"/>
      <c r="J272" s="83">
        <f t="shared" si="34"/>
        <v>0</v>
      </c>
      <c r="K272" s="63">
        <f t="shared" si="31"/>
        <v>0</v>
      </c>
      <c r="L272" s="63">
        <f t="shared" ca="1" si="32"/>
        <v>0</v>
      </c>
      <c r="M272" s="59" t="str">
        <f t="shared" si="33"/>
        <v/>
      </c>
      <c r="N272" s="90">
        <f t="shared" si="30"/>
        <v>0</v>
      </c>
    </row>
    <row r="273" spans="2:14" ht="15" hidden="1" customHeight="1">
      <c r="B273" s="64"/>
      <c r="C273" s="64"/>
      <c r="D273" s="65"/>
      <c r="E273" s="66"/>
      <c r="F273" s="67"/>
      <c r="G273" s="68"/>
      <c r="H273" s="64"/>
      <c r="I273" s="69"/>
      <c r="J273" s="83">
        <f t="shared" si="34"/>
        <v>0</v>
      </c>
      <c r="K273" s="63">
        <f t="shared" si="31"/>
        <v>0</v>
      </c>
      <c r="L273" s="63">
        <f t="shared" ca="1" si="32"/>
        <v>0</v>
      </c>
      <c r="M273" s="59" t="str">
        <f t="shared" si="33"/>
        <v/>
      </c>
      <c r="N273" s="90">
        <f t="shared" si="30"/>
        <v>0</v>
      </c>
    </row>
    <row r="274" spans="2:14" ht="15" hidden="1" customHeight="1">
      <c r="B274" s="64"/>
      <c r="C274" s="64"/>
      <c r="D274" s="65"/>
      <c r="E274" s="66"/>
      <c r="F274" s="67"/>
      <c r="G274" s="68"/>
      <c r="H274" s="64"/>
      <c r="I274" s="69"/>
      <c r="J274" s="83">
        <f t="shared" si="34"/>
        <v>0</v>
      </c>
      <c r="K274" s="63">
        <f t="shared" si="31"/>
        <v>0</v>
      </c>
      <c r="L274" s="63">
        <f t="shared" ca="1" si="32"/>
        <v>0</v>
      </c>
      <c r="M274" s="59" t="str">
        <f t="shared" si="33"/>
        <v/>
      </c>
      <c r="N274" s="90">
        <f t="shared" si="30"/>
        <v>0</v>
      </c>
    </row>
    <row r="275" spans="2:14" ht="15" hidden="1" customHeight="1">
      <c r="B275" s="64"/>
      <c r="C275" s="64"/>
      <c r="D275" s="65"/>
      <c r="E275" s="66"/>
      <c r="F275" s="67"/>
      <c r="G275" s="68"/>
      <c r="H275" s="64"/>
      <c r="I275" s="69"/>
      <c r="J275" s="83">
        <f t="shared" si="34"/>
        <v>0</v>
      </c>
      <c r="K275" s="63">
        <f t="shared" si="31"/>
        <v>0</v>
      </c>
      <c r="L275" s="63">
        <f t="shared" ca="1" si="32"/>
        <v>0</v>
      </c>
      <c r="M275" s="59" t="str">
        <f t="shared" si="33"/>
        <v/>
      </c>
      <c r="N275" s="90">
        <f t="shared" si="30"/>
        <v>0</v>
      </c>
    </row>
    <row r="276" spans="2:14" ht="15" hidden="1" customHeight="1">
      <c r="B276" s="64"/>
      <c r="C276" s="64"/>
      <c r="D276" s="65"/>
      <c r="E276" s="66"/>
      <c r="F276" s="67"/>
      <c r="G276" s="68"/>
      <c r="H276" s="64"/>
      <c r="I276" s="69"/>
      <c r="J276" s="83">
        <f t="shared" si="34"/>
        <v>0</v>
      </c>
      <c r="K276" s="63">
        <f t="shared" si="31"/>
        <v>0</v>
      </c>
      <c r="L276" s="63">
        <f t="shared" ca="1" si="32"/>
        <v>0</v>
      </c>
      <c r="M276" s="59" t="str">
        <f t="shared" si="33"/>
        <v/>
      </c>
      <c r="N276" s="90">
        <f t="shared" si="30"/>
        <v>0</v>
      </c>
    </row>
    <row r="277" spans="2:14" ht="15" hidden="1" customHeight="1">
      <c r="B277" s="64"/>
      <c r="C277" s="64"/>
      <c r="D277" s="65"/>
      <c r="E277" s="66"/>
      <c r="F277" s="67"/>
      <c r="G277" s="68"/>
      <c r="H277" s="64"/>
      <c r="I277" s="69"/>
      <c r="J277" s="83">
        <f t="shared" si="34"/>
        <v>0</v>
      </c>
      <c r="K277" s="63">
        <f t="shared" si="31"/>
        <v>0</v>
      </c>
      <c r="L277" s="63">
        <f t="shared" ca="1" si="32"/>
        <v>0</v>
      </c>
      <c r="M277" s="59" t="str">
        <f t="shared" si="33"/>
        <v/>
      </c>
      <c r="N277" s="90">
        <f t="shared" si="30"/>
        <v>0</v>
      </c>
    </row>
    <row r="278" spans="2:14" ht="15" hidden="1" customHeight="1">
      <c r="B278" s="64"/>
      <c r="C278" s="64"/>
      <c r="D278" s="65"/>
      <c r="E278" s="66"/>
      <c r="F278" s="67"/>
      <c r="G278" s="68"/>
      <c r="H278" s="64"/>
      <c r="I278" s="69"/>
      <c r="J278" s="83">
        <f t="shared" si="34"/>
        <v>0</v>
      </c>
      <c r="K278" s="63">
        <f t="shared" si="31"/>
        <v>0</v>
      </c>
      <c r="L278" s="63">
        <f t="shared" ca="1" si="32"/>
        <v>0</v>
      </c>
      <c r="M278" s="59" t="str">
        <f t="shared" si="33"/>
        <v/>
      </c>
      <c r="N278" s="90">
        <f t="shared" si="30"/>
        <v>0</v>
      </c>
    </row>
    <row r="279" spans="2:14" ht="15" hidden="1" customHeight="1">
      <c r="B279" s="64"/>
      <c r="C279" s="64"/>
      <c r="D279" s="65"/>
      <c r="E279" s="66"/>
      <c r="F279" s="67"/>
      <c r="G279" s="68"/>
      <c r="H279" s="64"/>
      <c r="I279" s="69"/>
      <c r="J279" s="83">
        <f t="shared" si="34"/>
        <v>0</v>
      </c>
      <c r="K279" s="63">
        <f t="shared" si="31"/>
        <v>0</v>
      </c>
      <c r="L279" s="63">
        <f t="shared" ca="1" si="32"/>
        <v>0</v>
      </c>
      <c r="M279" s="59" t="str">
        <f t="shared" si="33"/>
        <v/>
      </c>
      <c r="N279" s="90">
        <f t="shared" si="30"/>
        <v>0</v>
      </c>
    </row>
    <row r="280" spans="2:14" ht="15" hidden="1" customHeight="1">
      <c r="B280" s="64"/>
      <c r="C280" s="64"/>
      <c r="D280" s="65"/>
      <c r="E280" s="66"/>
      <c r="F280" s="67"/>
      <c r="G280" s="68"/>
      <c r="H280" s="64"/>
      <c r="I280" s="69"/>
      <c r="J280" s="83">
        <f t="shared" si="34"/>
        <v>0</v>
      </c>
      <c r="K280" s="63">
        <f t="shared" si="31"/>
        <v>0</v>
      </c>
      <c r="L280" s="63">
        <f t="shared" ca="1" si="32"/>
        <v>0</v>
      </c>
      <c r="M280" s="59" t="str">
        <f t="shared" si="33"/>
        <v/>
      </c>
      <c r="N280" s="90">
        <f t="shared" si="30"/>
        <v>0</v>
      </c>
    </row>
    <row r="281" spans="2:14" ht="15" hidden="1" customHeight="1">
      <c r="B281" s="64"/>
      <c r="C281" s="64"/>
      <c r="D281" s="65"/>
      <c r="E281" s="66"/>
      <c r="F281" s="67"/>
      <c r="G281" s="68"/>
      <c r="H281" s="64"/>
      <c r="I281" s="69"/>
      <c r="J281" s="83">
        <f t="shared" si="34"/>
        <v>0</v>
      </c>
      <c r="K281" s="63">
        <f t="shared" si="31"/>
        <v>0</v>
      </c>
      <c r="L281" s="63">
        <f t="shared" ca="1" si="32"/>
        <v>0</v>
      </c>
      <c r="M281" s="59" t="str">
        <f t="shared" si="33"/>
        <v/>
      </c>
      <c r="N281" s="90">
        <f t="shared" si="30"/>
        <v>0</v>
      </c>
    </row>
    <row r="282" spans="2:14" ht="15" hidden="1" customHeight="1">
      <c r="B282" s="64"/>
      <c r="C282" s="64"/>
      <c r="D282" s="65"/>
      <c r="E282" s="66"/>
      <c r="F282" s="67"/>
      <c r="G282" s="68"/>
      <c r="H282" s="64"/>
      <c r="I282" s="69"/>
      <c r="J282" s="83">
        <f t="shared" si="34"/>
        <v>0</v>
      </c>
      <c r="K282" s="63">
        <f t="shared" si="31"/>
        <v>0</v>
      </c>
      <c r="L282" s="63">
        <f t="shared" ca="1" si="32"/>
        <v>0</v>
      </c>
      <c r="M282" s="59" t="str">
        <f t="shared" si="33"/>
        <v/>
      </c>
      <c r="N282" s="90">
        <f t="shared" si="30"/>
        <v>0</v>
      </c>
    </row>
    <row r="283" spans="2:14" ht="15" hidden="1" customHeight="1">
      <c r="B283" s="64"/>
      <c r="C283" s="64"/>
      <c r="D283" s="65"/>
      <c r="E283" s="66"/>
      <c r="F283" s="67"/>
      <c r="G283" s="68"/>
      <c r="H283" s="64"/>
      <c r="I283" s="69"/>
      <c r="J283" s="83">
        <f t="shared" si="34"/>
        <v>0</v>
      </c>
      <c r="K283" s="63">
        <f t="shared" si="31"/>
        <v>0</v>
      </c>
      <c r="L283" s="63">
        <f t="shared" ca="1" si="32"/>
        <v>0</v>
      </c>
      <c r="M283" s="59" t="str">
        <f t="shared" si="33"/>
        <v/>
      </c>
      <c r="N283" s="90">
        <f t="shared" si="30"/>
        <v>0</v>
      </c>
    </row>
    <row r="284" spans="2:14" ht="15" hidden="1" customHeight="1">
      <c r="B284" s="64"/>
      <c r="C284" s="64"/>
      <c r="D284" s="65"/>
      <c r="E284" s="66"/>
      <c r="F284" s="67"/>
      <c r="G284" s="68"/>
      <c r="H284" s="64"/>
      <c r="I284" s="69"/>
      <c r="J284" s="83">
        <f t="shared" si="34"/>
        <v>0</v>
      </c>
      <c r="K284" s="63">
        <f t="shared" si="31"/>
        <v>0</v>
      </c>
      <c r="L284" s="63">
        <f t="shared" ca="1" si="32"/>
        <v>0</v>
      </c>
      <c r="M284" s="59" t="str">
        <f t="shared" si="33"/>
        <v/>
      </c>
      <c r="N284" s="90">
        <f t="shared" si="30"/>
        <v>0</v>
      </c>
    </row>
    <row r="285" spans="2:14" ht="15" hidden="1" customHeight="1">
      <c r="B285" s="64"/>
      <c r="C285" s="64"/>
      <c r="D285" s="65"/>
      <c r="E285" s="66"/>
      <c r="F285" s="67"/>
      <c r="G285" s="68"/>
      <c r="H285" s="64"/>
      <c r="I285" s="69"/>
      <c r="J285" s="83">
        <f t="shared" si="34"/>
        <v>0</v>
      </c>
      <c r="K285" s="63">
        <f t="shared" si="31"/>
        <v>0</v>
      </c>
      <c r="L285" s="63">
        <f t="shared" ca="1" si="32"/>
        <v>0</v>
      </c>
      <c r="M285" s="59" t="str">
        <f t="shared" si="33"/>
        <v/>
      </c>
      <c r="N285" s="90">
        <f t="shared" si="30"/>
        <v>0</v>
      </c>
    </row>
    <row r="286" spans="2:14" ht="15" hidden="1" customHeight="1">
      <c r="B286" s="64"/>
      <c r="C286" s="64"/>
      <c r="D286" s="65"/>
      <c r="E286" s="66"/>
      <c r="F286" s="67"/>
      <c r="G286" s="68"/>
      <c r="H286" s="64"/>
      <c r="I286" s="69"/>
      <c r="J286" s="83">
        <f t="shared" si="34"/>
        <v>0</v>
      </c>
      <c r="K286" s="63">
        <f t="shared" si="31"/>
        <v>0</v>
      </c>
      <c r="L286" s="63">
        <f t="shared" ca="1" si="32"/>
        <v>0</v>
      </c>
      <c r="M286" s="59" t="str">
        <f t="shared" si="33"/>
        <v/>
      </c>
      <c r="N286" s="90">
        <f t="shared" si="30"/>
        <v>0</v>
      </c>
    </row>
    <row r="287" spans="2:14" ht="15" hidden="1" customHeight="1">
      <c r="B287" s="64"/>
      <c r="C287" s="64"/>
      <c r="D287" s="65"/>
      <c r="E287" s="66"/>
      <c r="F287" s="67"/>
      <c r="G287" s="68"/>
      <c r="H287" s="64"/>
      <c r="I287" s="69"/>
      <c r="J287" s="83">
        <f t="shared" si="34"/>
        <v>0</v>
      </c>
      <c r="K287" s="63">
        <f t="shared" si="31"/>
        <v>0</v>
      </c>
      <c r="L287" s="63">
        <f t="shared" ca="1" si="32"/>
        <v>0</v>
      </c>
      <c r="M287" s="59" t="str">
        <f t="shared" si="33"/>
        <v/>
      </c>
      <c r="N287" s="90">
        <f t="shared" si="30"/>
        <v>0</v>
      </c>
    </row>
    <row r="288" spans="2:14" ht="15" hidden="1" customHeight="1">
      <c r="B288" s="64"/>
      <c r="C288" s="64"/>
      <c r="D288" s="65"/>
      <c r="E288" s="66"/>
      <c r="F288" s="67"/>
      <c r="G288" s="68"/>
      <c r="H288" s="64"/>
      <c r="I288" s="69"/>
      <c r="J288" s="83">
        <f t="shared" si="34"/>
        <v>0</v>
      </c>
      <c r="K288" s="63">
        <f t="shared" si="31"/>
        <v>0</v>
      </c>
      <c r="L288" s="63">
        <f t="shared" ca="1" si="32"/>
        <v>0</v>
      </c>
      <c r="M288" s="59" t="str">
        <f t="shared" si="33"/>
        <v/>
      </c>
      <c r="N288" s="90">
        <f t="shared" si="30"/>
        <v>0</v>
      </c>
    </row>
    <row r="289" spans="2:14" ht="15" hidden="1" customHeight="1">
      <c r="B289" s="64"/>
      <c r="C289" s="64"/>
      <c r="D289" s="65"/>
      <c r="E289" s="66"/>
      <c r="F289" s="67"/>
      <c r="G289" s="68"/>
      <c r="H289" s="64"/>
      <c r="I289" s="69"/>
      <c r="J289" s="83">
        <f t="shared" si="34"/>
        <v>0</v>
      </c>
      <c r="K289" s="63">
        <f t="shared" si="31"/>
        <v>0</v>
      </c>
      <c r="L289" s="63">
        <f t="shared" ca="1" si="32"/>
        <v>0</v>
      </c>
      <c r="M289" s="59" t="str">
        <f t="shared" si="33"/>
        <v/>
      </c>
      <c r="N289" s="90">
        <f t="shared" si="30"/>
        <v>0</v>
      </c>
    </row>
    <row r="290" spans="2:14" ht="15" hidden="1" customHeight="1">
      <c r="B290" s="64"/>
      <c r="C290" s="64"/>
      <c r="D290" s="65"/>
      <c r="E290" s="66"/>
      <c r="F290" s="67"/>
      <c r="G290" s="68"/>
      <c r="H290" s="64"/>
      <c r="I290" s="69"/>
      <c r="J290" s="83">
        <f t="shared" si="34"/>
        <v>0</v>
      </c>
      <c r="K290" s="63">
        <f t="shared" si="31"/>
        <v>0</v>
      </c>
      <c r="L290" s="63">
        <f t="shared" ca="1" si="32"/>
        <v>0</v>
      </c>
      <c r="M290" s="59" t="str">
        <f t="shared" si="33"/>
        <v/>
      </c>
      <c r="N290" s="90">
        <f t="shared" si="30"/>
        <v>0</v>
      </c>
    </row>
    <row r="291" spans="2:14" ht="15" hidden="1" customHeight="1">
      <c r="B291" s="64"/>
      <c r="C291" s="64"/>
      <c r="D291" s="65"/>
      <c r="E291" s="66"/>
      <c r="F291" s="67"/>
      <c r="G291" s="68"/>
      <c r="H291" s="64"/>
      <c r="I291" s="69"/>
      <c r="J291" s="83">
        <f t="shared" si="34"/>
        <v>0</v>
      </c>
      <c r="K291" s="63">
        <f t="shared" si="31"/>
        <v>0</v>
      </c>
      <c r="L291" s="63">
        <f t="shared" ca="1" si="32"/>
        <v>0</v>
      </c>
      <c r="M291" s="59" t="str">
        <f t="shared" si="33"/>
        <v/>
      </c>
      <c r="N291" s="90">
        <f t="shared" si="30"/>
        <v>0</v>
      </c>
    </row>
    <row r="292" spans="2:14" ht="15" hidden="1" customHeight="1">
      <c r="B292" s="64"/>
      <c r="C292" s="64"/>
      <c r="D292" s="65"/>
      <c r="E292" s="66"/>
      <c r="F292" s="67"/>
      <c r="G292" s="68"/>
      <c r="H292" s="64"/>
      <c r="I292" s="69"/>
      <c r="J292" s="83">
        <f t="shared" si="34"/>
        <v>0</v>
      </c>
      <c r="K292" s="63">
        <f t="shared" si="31"/>
        <v>0</v>
      </c>
      <c r="L292" s="63">
        <f t="shared" ca="1" si="32"/>
        <v>0</v>
      </c>
      <c r="M292" s="59" t="str">
        <f t="shared" si="33"/>
        <v/>
      </c>
      <c r="N292" s="90">
        <f t="shared" si="30"/>
        <v>0</v>
      </c>
    </row>
    <row r="293" spans="2:14" ht="15" hidden="1" customHeight="1">
      <c r="B293" s="64"/>
      <c r="C293" s="64"/>
      <c r="D293" s="65"/>
      <c r="E293" s="66"/>
      <c r="F293" s="67"/>
      <c r="G293" s="68"/>
      <c r="H293" s="64"/>
      <c r="I293" s="69"/>
      <c r="J293" s="83">
        <f t="shared" si="34"/>
        <v>0</v>
      </c>
      <c r="K293" s="63">
        <f t="shared" si="31"/>
        <v>0</v>
      </c>
      <c r="L293" s="63">
        <f t="shared" ca="1" si="32"/>
        <v>0</v>
      </c>
      <c r="M293" s="59" t="str">
        <f t="shared" si="33"/>
        <v/>
      </c>
      <c r="N293" s="90">
        <f t="shared" si="30"/>
        <v>0</v>
      </c>
    </row>
    <row r="294" spans="2:14" ht="15" hidden="1" customHeight="1">
      <c r="B294" s="64"/>
      <c r="C294" s="64"/>
      <c r="D294" s="65"/>
      <c r="E294" s="66"/>
      <c r="F294" s="67"/>
      <c r="G294" s="68"/>
      <c r="H294" s="64"/>
      <c r="I294" s="69"/>
      <c r="J294" s="83">
        <f t="shared" si="34"/>
        <v>0</v>
      </c>
      <c r="K294" s="63">
        <f t="shared" si="31"/>
        <v>0</v>
      </c>
      <c r="L294" s="63">
        <f t="shared" ca="1" si="32"/>
        <v>0</v>
      </c>
      <c r="M294" s="59" t="str">
        <f t="shared" si="33"/>
        <v/>
      </c>
      <c r="N294" s="90">
        <f t="shared" si="30"/>
        <v>0</v>
      </c>
    </row>
    <row r="295" spans="2:14" ht="15" hidden="1" customHeight="1">
      <c r="B295" s="64"/>
      <c r="C295" s="64"/>
      <c r="D295" s="65"/>
      <c r="E295" s="66"/>
      <c r="F295" s="67"/>
      <c r="G295" s="68"/>
      <c r="H295" s="64"/>
      <c r="I295" s="69"/>
      <c r="J295" s="83">
        <f t="shared" si="34"/>
        <v>0</v>
      </c>
      <c r="K295" s="63">
        <f t="shared" si="31"/>
        <v>0</v>
      </c>
      <c r="L295" s="63">
        <f t="shared" ca="1" si="32"/>
        <v>0</v>
      </c>
      <c r="M295" s="59" t="str">
        <f t="shared" si="33"/>
        <v/>
      </c>
      <c r="N295" s="90">
        <f t="shared" si="30"/>
        <v>0</v>
      </c>
    </row>
    <row r="296" spans="2:14" ht="15" hidden="1" customHeight="1">
      <c r="B296" s="64"/>
      <c r="C296" s="64"/>
      <c r="D296" s="65"/>
      <c r="E296" s="66"/>
      <c r="F296" s="67"/>
      <c r="G296" s="68"/>
      <c r="H296" s="64"/>
      <c r="I296" s="69"/>
      <c r="J296" s="83">
        <f t="shared" si="34"/>
        <v>0</v>
      </c>
      <c r="K296" s="63">
        <f t="shared" si="31"/>
        <v>0</v>
      </c>
      <c r="L296" s="63">
        <f t="shared" ca="1" si="32"/>
        <v>0</v>
      </c>
      <c r="M296" s="59" t="str">
        <f t="shared" si="33"/>
        <v/>
      </c>
      <c r="N296" s="90">
        <f t="shared" si="30"/>
        <v>0</v>
      </c>
    </row>
    <row r="297" spans="2:14" ht="15" hidden="1" customHeight="1">
      <c r="B297" s="64"/>
      <c r="C297" s="64"/>
      <c r="D297" s="65"/>
      <c r="E297" s="66"/>
      <c r="F297" s="67"/>
      <c r="G297" s="68"/>
      <c r="H297" s="64"/>
      <c r="I297" s="69"/>
      <c r="J297" s="83">
        <f t="shared" si="34"/>
        <v>0</v>
      </c>
      <c r="K297" s="63">
        <f t="shared" si="31"/>
        <v>0</v>
      </c>
      <c r="L297" s="63">
        <f t="shared" ca="1" si="32"/>
        <v>0</v>
      </c>
      <c r="M297" s="59" t="str">
        <f t="shared" si="33"/>
        <v/>
      </c>
      <c r="N297" s="90">
        <f t="shared" si="30"/>
        <v>0</v>
      </c>
    </row>
    <row r="298" spans="2:14" ht="15" hidden="1" customHeight="1">
      <c r="B298" s="64"/>
      <c r="C298" s="64"/>
      <c r="D298" s="65"/>
      <c r="E298" s="66"/>
      <c r="F298" s="67"/>
      <c r="G298" s="68"/>
      <c r="H298" s="64"/>
      <c r="I298" s="69"/>
      <c r="J298" s="83">
        <f t="shared" si="34"/>
        <v>0</v>
      </c>
      <c r="K298" s="63">
        <f t="shared" si="31"/>
        <v>0</v>
      </c>
      <c r="L298" s="63">
        <f t="shared" ca="1" si="32"/>
        <v>0</v>
      </c>
      <c r="M298" s="59" t="str">
        <f t="shared" si="33"/>
        <v/>
      </c>
      <c r="N298" s="90">
        <f t="shared" si="30"/>
        <v>0</v>
      </c>
    </row>
    <row r="299" spans="2:14" ht="15" hidden="1" customHeight="1">
      <c r="B299" s="64"/>
      <c r="C299" s="64"/>
      <c r="D299" s="65"/>
      <c r="E299" s="66"/>
      <c r="F299" s="67"/>
      <c r="G299" s="68"/>
      <c r="H299" s="64"/>
      <c r="I299" s="69"/>
      <c r="J299" s="83">
        <f t="shared" si="34"/>
        <v>0</v>
      </c>
      <c r="K299" s="63">
        <f t="shared" si="31"/>
        <v>0</v>
      </c>
      <c r="L299" s="63">
        <f t="shared" ca="1" si="32"/>
        <v>0</v>
      </c>
      <c r="M299" s="59" t="str">
        <f t="shared" si="33"/>
        <v/>
      </c>
      <c r="N299" s="90">
        <f t="shared" si="30"/>
        <v>0</v>
      </c>
    </row>
    <row r="300" spans="2:14" ht="15" hidden="1" customHeight="1">
      <c r="B300" s="64"/>
      <c r="C300" s="64"/>
      <c r="D300" s="65"/>
      <c r="E300" s="66"/>
      <c r="F300" s="67"/>
      <c r="G300" s="68"/>
      <c r="H300" s="64"/>
      <c r="I300" s="69"/>
      <c r="J300" s="83">
        <f t="shared" si="34"/>
        <v>0</v>
      </c>
      <c r="K300" s="63">
        <f t="shared" si="31"/>
        <v>0</v>
      </c>
      <c r="L300" s="63">
        <f t="shared" ca="1" si="32"/>
        <v>0</v>
      </c>
      <c r="M300" s="59" t="str">
        <f t="shared" si="33"/>
        <v/>
      </c>
      <c r="N300" s="90">
        <f t="shared" si="30"/>
        <v>0</v>
      </c>
    </row>
    <row r="301" spans="2:14" ht="15" hidden="1" customHeight="1">
      <c r="B301" s="64"/>
      <c r="C301" s="64"/>
      <c r="D301" s="65"/>
      <c r="E301" s="66"/>
      <c r="F301" s="67"/>
      <c r="G301" s="68"/>
      <c r="H301" s="64"/>
      <c r="I301" s="69"/>
      <c r="J301" s="83">
        <f t="shared" si="34"/>
        <v>0</v>
      </c>
      <c r="K301" s="63">
        <f t="shared" si="31"/>
        <v>0</v>
      </c>
      <c r="L301" s="63">
        <f t="shared" ca="1" si="32"/>
        <v>0</v>
      </c>
      <c r="M301" s="59" t="str">
        <f t="shared" si="33"/>
        <v/>
      </c>
      <c r="N301" s="90">
        <f t="shared" si="30"/>
        <v>0</v>
      </c>
    </row>
    <row r="302" spans="2:14" ht="15" hidden="1" customHeight="1">
      <c r="B302" s="64"/>
      <c r="C302" s="64"/>
      <c r="D302" s="65"/>
      <c r="E302" s="66"/>
      <c r="F302" s="67"/>
      <c r="G302" s="68"/>
      <c r="H302" s="64"/>
      <c r="I302" s="69"/>
      <c r="J302" s="83">
        <f t="shared" si="34"/>
        <v>0</v>
      </c>
      <c r="K302" s="63">
        <f t="shared" si="31"/>
        <v>0</v>
      </c>
      <c r="L302" s="63">
        <f t="shared" ca="1" si="32"/>
        <v>0</v>
      </c>
      <c r="M302" s="59" t="str">
        <f t="shared" si="33"/>
        <v/>
      </c>
      <c r="N302" s="90">
        <f t="shared" si="30"/>
        <v>0</v>
      </c>
    </row>
    <row r="303" spans="2:14" ht="15" hidden="1" customHeight="1">
      <c r="B303" s="64"/>
      <c r="C303" s="64"/>
      <c r="D303" s="65"/>
      <c r="E303" s="66"/>
      <c r="F303" s="67"/>
      <c r="G303" s="68"/>
      <c r="H303" s="64"/>
      <c r="I303" s="69"/>
      <c r="J303" s="83">
        <f t="shared" si="34"/>
        <v>0</v>
      </c>
      <c r="K303" s="63">
        <f t="shared" si="31"/>
        <v>0</v>
      </c>
      <c r="L303" s="63">
        <f t="shared" ca="1" si="32"/>
        <v>0</v>
      </c>
      <c r="M303" s="59" t="str">
        <f t="shared" si="33"/>
        <v/>
      </c>
      <c r="N303" s="90">
        <f t="shared" si="30"/>
        <v>0</v>
      </c>
    </row>
    <row r="304" spans="2:14" ht="15" hidden="1" customHeight="1">
      <c r="B304" s="64"/>
      <c r="C304" s="64"/>
      <c r="D304" s="65"/>
      <c r="E304" s="66"/>
      <c r="F304" s="67"/>
      <c r="G304" s="68"/>
      <c r="H304" s="64"/>
      <c r="I304" s="69"/>
      <c r="J304" s="83">
        <f t="shared" si="34"/>
        <v>0</v>
      </c>
      <c r="K304" s="63">
        <f t="shared" si="31"/>
        <v>0</v>
      </c>
      <c r="L304" s="63">
        <f t="shared" ca="1" si="32"/>
        <v>0</v>
      </c>
      <c r="M304" s="59" t="str">
        <f t="shared" si="33"/>
        <v/>
      </c>
      <c r="N304" s="90">
        <f t="shared" si="30"/>
        <v>0</v>
      </c>
    </row>
    <row r="305" spans="2:14" ht="15" hidden="1" customHeight="1">
      <c r="B305" s="64"/>
      <c r="C305" s="64"/>
      <c r="D305" s="65"/>
      <c r="E305" s="66"/>
      <c r="F305" s="67"/>
      <c r="G305" s="68"/>
      <c r="H305" s="64"/>
      <c r="I305" s="69"/>
      <c r="J305" s="83">
        <f t="shared" si="34"/>
        <v>0</v>
      </c>
      <c r="K305" s="63">
        <f t="shared" si="31"/>
        <v>0</v>
      </c>
      <c r="L305" s="63">
        <f t="shared" ca="1" si="32"/>
        <v>0</v>
      </c>
      <c r="M305" s="59" t="str">
        <f t="shared" si="33"/>
        <v/>
      </c>
      <c r="N305" s="90">
        <f t="shared" si="30"/>
        <v>0</v>
      </c>
    </row>
    <row r="306" spans="2:14" ht="15" hidden="1" customHeight="1">
      <c r="B306" s="64"/>
      <c r="C306" s="64"/>
      <c r="D306" s="65"/>
      <c r="E306" s="66"/>
      <c r="F306" s="67"/>
      <c r="G306" s="68"/>
      <c r="H306" s="64"/>
      <c r="I306" s="69"/>
      <c r="J306" s="83">
        <f t="shared" si="34"/>
        <v>0</v>
      </c>
      <c r="K306" s="63">
        <f t="shared" si="31"/>
        <v>0</v>
      </c>
      <c r="L306" s="63">
        <f t="shared" ca="1" si="32"/>
        <v>0</v>
      </c>
      <c r="M306" s="59" t="str">
        <f t="shared" si="33"/>
        <v/>
      </c>
      <c r="N306" s="90">
        <f t="shared" ref="N306:N369" si="35">IF(YEAR(J306)=2017,0,IF(YEAR(J306)=2018,IF(AND((MONTH(J306)=MONTH($B$1)),OR(M306="G",M306="P")),H307+L306,0),0))</f>
        <v>0</v>
      </c>
    </row>
    <row r="307" spans="2:14" ht="15" hidden="1" customHeight="1">
      <c r="B307" s="64"/>
      <c r="C307" s="64"/>
      <c r="D307" s="65"/>
      <c r="E307" s="66"/>
      <c r="F307" s="67"/>
      <c r="G307" s="68"/>
      <c r="H307" s="64"/>
      <c r="I307" s="69"/>
      <c r="J307" s="83">
        <f t="shared" si="34"/>
        <v>0</v>
      </c>
      <c r="K307" s="63">
        <f t="shared" si="31"/>
        <v>0</v>
      </c>
      <c r="L307" s="63">
        <f t="shared" ca="1" si="32"/>
        <v>0</v>
      </c>
      <c r="M307" s="59" t="str">
        <f t="shared" si="33"/>
        <v/>
      </c>
      <c r="N307" s="90">
        <f t="shared" si="35"/>
        <v>0</v>
      </c>
    </row>
    <row r="308" spans="2:14" ht="15" hidden="1" customHeight="1">
      <c r="B308" s="64"/>
      <c r="C308" s="64"/>
      <c r="D308" s="65"/>
      <c r="E308" s="66"/>
      <c r="F308" s="67"/>
      <c r="G308" s="68"/>
      <c r="H308" s="64"/>
      <c r="I308" s="69"/>
      <c r="J308" s="83">
        <f t="shared" si="34"/>
        <v>0</v>
      </c>
      <c r="K308" s="63">
        <f t="shared" si="31"/>
        <v>0</v>
      </c>
      <c r="L308" s="63">
        <f t="shared" ca="1" si="32"/>
        <v>0</v>
      </c>
      <c r="M308" s="59" t="str">
        <f t="shared" si="33"/>
        <v/>
      </c>
      <c r="N308" s="90">
        <f t="shared" si="35"/>
        <v>0</v>
      </c>
    </row>
    <row r="309" spans="2:14" ht="15" hidden="1" customHeight="1">
      <c r="B309" s="64"/>
      <c r="C309" s="64"/>
      <c r="D309" s="65"/>
      <c r="E309" s="66"/>
      <c r="F309" s="67"/>
      <c r="G309" s="68"/>
      <c r="H309" s="64"/>
      <c r="I309" s="69"/>
      <c r="J309" s="83">
        <f t="shared" si="34"/>
        <v>0</v>
      </c>
      <c r="K309" s="63">
        <f t="shared" si="31"/>
        <v>0</v>
      </c>
      <c r="L309" s="63">
        <f t="shared" ca="1" si="32"/>
        <v>0</v>
      </c>
      <c r="M309" s="59" t="str">
        <f t="shared" si="33"/>
        <v/>
      </c>
      <c r="N309" s="90">
        <f t="shared" si="35"/>
        <v>0</v>
      </c>
    </row>
    <row r="310" spans="2:14" ht="15" hidden="1" customHeight="1">
      <c r="B310" s="64"/>
      <c r="C310" s="64"/>
      <c r="D310" s="65"/>
      <c r="E310" s="66"/>
      <c r="F310" s="67"/>
      <c r="G310" s="68"/>
      <c r="H310" s="64"/>
      <c r="I310" s="69"/>
      <c r="J310" s="83">
        <f t="shared" si="34"/>
        <v>0</v>
      </c>
      <c r="K310" s="63">
        <f t="shared" si="31"/>
        <v>0</v>
      </c>
      <c r="L310" s="63">
        <f t="shared" ca="1" si="32"/>
        <v>0</v>
      </c>
      <c r="M310" s="59" t="str">
        <f t="shared" si="33"/>
        <v/>
      </c>
      <c r="N310" s="90">
        <f t="shared" si="35"/>
        <v>0</v>
      </c>
    </row>
    <row r="311" spans="2:14" ht="15" hidden="1" customHeight="1">
      <c r="B311" s="64"/>
      <c r="C311" s="64"/>
      <c r="D311" s="65"/>
      <c r="E311" s="66"/>
      <c r="F311" s="67"/>
      <c r="G311" s="68"/>
      <c r="H311" s="64"/>
      <c r="I311" s="69"/>
      <c r="J311" s="83">
        <f t="shared" si="34"/>
        <v>0</v>
      </c>
      <c r="K311" s="63">
        <f t="shared" si="31"/>
        <v>0</v>
      </c>
      <c r="L311" s="63">
        <f t="shared" ca="1" si="32"/>
        <v>0</v>
      </c>
      <c r="M311" s="59" t="str">
        <f t="shared" si="33"/>
        <v/>
      </c>
      <c r="N311" s="90">
        <f t="shared" si="35"/>
        <v>0</v>
      </c>
    </row>
    <row r="312" spans="2:14" ht="15" hidden="1" customHeight="1">
      <c r="B312" s="64"/>
      <c r="C312" s="64"/>
      <c r="D312" s="65"/>
      <c r="E312" s="66"/>
      <c r="F312" s="67"/>
      <c r="G312" s="68"/>
      <c r="H312" s="64"/>
      <c r="I312" s="69"/>
      <c r="J312" s="83">
        <f t="shared" si="34"/>
        <v>0</v>
      </c>
      <c r="K312" s="63">
        <f t="shared" ref="K312:K375" si="36">((((1+F312)^(E312/360))-1)*H313)</f>
        <v>0</v>
      </c>
      <c r="L312" s="63">
        <f t="shared" ref="L312:L375" ca="1" si="37">IF($B$1&gt;J312,K312,IF($B$1=J312,K312,((((1+F312)^(1/360))-1)*H313)*($B$1-I312+1)))</f>
        <v>0</v>
      </c>
      <c r="M312" s="59" t="str">
        <f t="shared" si="33"/>
        <v/>
      </c>
      <c r="N312" s="90">
        <f t="shared" si="35"/>
        <v>0</v>
      </c>
    </row>
    <row r="313" spans="2:14" ht="15" hidden="1" customHeight="1">
      <c r="B313" s="64"/>
      <c r="C313" s="64"/>
      <c r="D313" s="65"/>
      <c r="E313" s="66"/>
      <c r="F313" s="67"/>
      <c r="G313" s="68"/>
      <c r="H313" s="64"/>
      <c r="I313" s="69"/>
      <c r="J313" s="83">
        <f t="shared" si="34"/>
        <v>0</v>
      </c>
      <c r="K313" s="63">
        <f t="shared" si="36"/>
        <v>0</v>
      </c>
      <c r="L313" s="63">
        <f t="shared" ca="1" si="37"/>
        <v>0</v>
      </c>
      <c r="M313" s="59" t="str">
        <f t="shared" si="33"/>
        <v/>
      </c>
      <c r="N313" s="90">
        <f t="shared" si="35"/>
        <v>0</v>
      </c>
    </row>
    <row r="314" spans="2:14" ht="15" hidden="1" customHeight="1">
      <c r="B314" s="64"/>
      <c r="C314" s="64"/>
      <c r="D314" s="65"/>
      <c r="E314" s="66"/>
      <c r="F314" s="67"/>
      <c r="G314" s="68"/>
      <c r="H314" s="64"/>
      <c r="I314" s="69"/>
      <c r="J314" s="83">
        <f t="shared" si="34"/>
        <v>0</v>
      </c>
      <c r="K314" s="63">
        <f t="shared" si="36"/>
        <v>0</v>
      </c>
      <c r="L314" s="63">
        <f t="shared" ca="1" si="37"/>
        <v>0</v>
      </c>
      <c r="M314" s="59" t="str">
        <f t="shared" si="33"/>
        <v/>
      </c>
      <c r="N314" s="90">
        <f t="shared" si="35"/>
        <v>0</v>
      </c>
    </row>
    <row r="315" spans="2:14" ht="15" hidden="1" customHeight="1">
      <c r="B315" s="64"/>
      <c r="C315" s="64"/>
      <c r="D315" s="65"/>
      <c r="E315" s="66"/>
      <c r="F315" s="67"/>
      <c r="G315" s="68"/>
      <c r="H315" s="64"/>
      <c r="I315" s="69"/>
      <c r="J315" s="83">
        <f t="shared" si="34"/>
        <v>0</v>
      </c>
      <c r="K315" s="63">
        <f t="shared" si="36"/>
        <v>0</v>
      </c>
      <c r="L315" s="63">
        <f t="shared" ca="1" si="37"/>
        <v>0</v>
      </c>
      <c r="M315" s="59" t="str">
        <f t="shared" si="33"/>
        <v/>
      </c>
      <c r="N315" s="90">
        <f t="shared" si="35"/>
        <v>0</v>
      </c>
    </row>
    <row r="316" spans="2:14" ht="15" hidden="1" customHeight="1">
      <c r="B316" s="64"/>
      <c r="C316" s="64"/>
      <c r="D316" s="65"/>
      <c r="E316" s="66"/>
      <c r="F316" s="67"/>
      <c r="G316" s="68"/>
      <c r="H316" s="64"/>
      <c r="I316" s="69"/>
      <c r="J316" s="83">
        <f t="shared" si="34"/>
        <v>0</v>
      </c>
      <c r="K316" s="63">
        <f t="shared" si="36"/>
        <v>0</v>
      </c>
      <c r="L316" s="63">
        <f t="shared" ca="1" si="37"/>
        <v>0</v>
      </c>
      <c r="M316" s="59" t="str">
        <f t="shared" si="33"/>
        <v/>
      </c>
      <c r="N316" s="90">
        <f t="shared" si="35"/>
        <v>0</v>
      </c>
    </row>
    <row r="317" spans="2:14" ht="15" hidden="1" customHeight="1">
      <c r="B317" s="64"/>
      <c r="C317" s="64"/>
      <c r="D317" s="65"/>
      <c r="E317" s="66"/>
      <c r="F317" s="67"/>
      <c r="G317" s="68"/>
      <c r="H317" s="64"/>
      <c r="I317" s="69"/>
      <c r="J317" s="83">
        <f t="shared" si="34"/>
        <v>0</v>
      </c>
      <c r="K317" s="63">
        <f t="shared" si="36"/>
        <v>0</v>
      </c>
      <c r="L317" s="63">
        <f t="shared" ca="1" si="37"/>
        <v>0</v>
      </c>
      <c r="M317" s="59" t="str">
        <f t="shared" si="33"/>
        <v/>
      </c>
      <c r="N317" s="90">
        <f t="shared" si="35"/>
        <v>0</v>
      </c>
    </row>
    <row r="318" spans="2:14" ht="15" hidden="1" customHeight="1">
      <c r="B318" s="64"/>
      <c r="C318" s="64"/>
      <c r="D318" s="65"/>
      <c r="E318" s="66"/>
      <c r="F318" s="67"/>
      <c r="G318" s="68"/>
      <c r="H318" s="64"/>
      <c r="I318" s="69"/>
      <c r="J318" s="83">
        <f t="shared" si="34"/>
        <v>0</v>
      </c>
      <c r="K318" s="63">
        <f t="shared" si="36"/>
        <v>0</v>
      </c>
      <c r="L318" s="63">
        <f t="shared" ca="1" si="37"/>
        <v>0</v>
      </c>
      <c r="M318" s="59" t="str">
        <f t="shared" si="33"/>
        <v/>
      </c>
      <c r="N318" s="90">
        <f t="shared" si="35"/>
        <v>0</v>
      </c>
    </row>
    <row r="319" spans="2:14" ht="15" hidden="1" customHeight="1">
      <c r="B319" s="64"/>
      <c r="C319" s="64"/>
      <c r="D319" s="65"/>
      <c r="E319" s="66"/>
      <c r="F319" s="67"/>
      <c r="G319" s="68"/>
      <c r="H319" s="64"/>
      <c r="I319" s="69"/>
      <c r="J319" s="83">
        <f t="shared" si="34"/>
        <v>0</v>
      </c>
      <c r="K319" s="63">
        <f t="shared" si="36"/>
        <v>0</v>
      </c>
      <c r="L319" s="63">
        <f t="shared" ca="1" si="37"/>
        <v>0</v>
      </c>
      <c r="M319" s="59" t="str">
        <f t="shared" si="33"/>
        <v/>
      </c>
      <c r="N319" s="90">
        <f t="shared" si="35"/>
        <v>0</v>
      </c>
    </row>
    <row r="320" spans="2:14" ht="15" hidden="1" customHeight="1">
      <c r="B320" s="64"/>
      <c r="C320" s="64"/>
      <c r="D320" s="65"/>
      <c r="E320" s="66"/>
      <c r="F320" s="67"/>
      <c r="G320" s="68"/>
      <c r="H320" s="64"/>
      <c r="I320" s="69"/>
      <c r="J320" s="83">
        <f t="shared" si="34"/>
        <v>0</v>
      </c>
      <c r="K320" s="63">
        <f t="shared" si="36"/>
        <v>0</v>
      </c>
      <c r="L320" s="63">
        <f t="shared" ca="1" si="37"/>
        <v>0</v>
      </c>
      <c r="M320" s="59" t="str">
        <f t="shared" si="33"/>
        <v/>
      </c>
      <c r="N320" s="90">
        <f t="shared" si="35"/>
        <v>0</v>
      </c>
    </row>
    <row r="321" spans="2:14" ht="15" hidden="1" customHeight="1">
      <c r="B321" s="64"/>
      <c r="C321" s="64"/>
      <c r="D321" s="65"/>
      <c r="E321" s="66"/>
      <c r="F321" s="67"/>
      <c r="G321" s="68"/>
      <c r="H321" s="64"/>
      <c r="I321" s="69"/>
      <c r="J321" s="83">
        <f t="shared" si="34"/>
        <v>0</v>
      </c>
      <c r="K321" s="63">
        <f t="shared" si="36"/>
        <v>0</v>
      </c>
      <c r="L321" s="63">
        <f t="shared" ca="1" si="37"/>
        <v>0</v>
      </c>
      <c r="M321" s="59" t="str">
        <f t="shared" si="33"/>
        <v/>
      </c>
      <c r="N321" s="90">
        <f t="shared" si="35"/>
        <v>0</v>
      </c>
    </row>
    <row r="322" spans="2:14" ht="15" hidden="1" customHeight="1">
      <c r="B322" s="64"/>
      <c r="C322" s="64"/>
      <c r="D322" s="65"/>
      <c r="E322" s="66"/>
      <c r="F322" s="67"/>
      <c r="G322" s="68"/>
      <c r="H322" s="64"/>
      <c r="I322" s="69"/>
      <c r="J322" s="83">
        <f t="shared" si="34"/>
        <v>0</v>
      </c>
      <c r="K322" s="63">
        <f t="shared" si="36"/>
        <v>0</v>
      </c>
      <c r="L322" s="63">
        <f t="shared" ca="1" si="37"/>
        <v>0</v>
      </c>
      <c r="M322" s="59" t="str">
        <f t="shared" si="33"/>
        <v/>
      </c>
      <c r="N322" s="90">
        <f t="shared" si="35"/>
        <v>0</v>
      </c>
    </row>
    <row r="323" spans="2:14" ht="15" hidden="1" customHeight="1">
      <c r="B323" s="64"/>
      <c r="C323" s="64"/>
      <c r="D323" s="65"/>
      <c r="E323" s="66"/>
      <c r="F323" s="67"/>
      <c r="G323" s="68"/>
      <c r="H323" s="64"/>
      <c r="I323" s="69"/>
      <c r="J323" s="83">
        <f t="shared" si="34"/>
        <v>0</v>
      </c>
      <c r="K323" s="63">
        <f t="shared" si="36"/>
        <v>0</v>
      </c>
      <c r="L323" s="63">
        <f t="shared" ca="1" si="37"/>
        <v>0</v>
      </c>
      <c r="M323" s="59" t="str">
        <f t="shared" si="33"/>
        <v/>
      </c>
      <c r="N323" s="90">
        <f t="shared" si="35"/>
        <v>0</v>
      </c>
    </row>
    <row r="324" spans="2:14" ht="15" hidden="1" customHeight="1">
      <c r="B324" s="64"/>
      <c r="C324" s="64"/>
      <c r="D324" s="65"/>
      <c r="E324" s="66"/>
      <c r="F324" s="67"/>
      <c r="G324" s="68"/>
      <c r="H324" s="64"/>
      <c r="I324" s="69"/>
      <c r="J324" s="83">
        <f t="shared" si="34"/>
        <v>0</v>
      </c>
      <c r="K324" s="63">
        <f t="shared" si="36"/>
        <v>0</v>
      </c>
      <c r="L324" s="63">
        <f t="shared" ca="1" si="37"/>
        <v>0</v>
      </c>
      <c r="M324" s="59" t="str">
        <f t="shared" si="33"/>
        <v/>
      </c>
      <c r="N324" s="90">
        <f t="shared" si="35"/>
        <v>0</v>
      </c>
    </row>
    <row r="325" spans="2:14" ht="15" hidden="1" customHeight="1">
      <c r="B325" s="64"/>
      <c r="C325" s="64"/>
      <c r="D325" s="65"/>
      <c r="E325" s="66"/>
      <c r="F325" s="67"/>
      <c r="G325" s="68"/>
      <c r="H325" s="64"/>
      <c r="I325" s="69"/>
      <c r="J325" s="83">
        <f t="shared" si="34"/>
        <v>0</v>
      </c>
      <c r="K325" s="63">
        <f t="shared" si="36"/>
        <v>0</v>
      </c>
      <c r="L325" s="63">
        <f t="shared" ca="1" si="37"/>
        <v>0</v>
      </c>
      <c r="M325" s="59" t="str">
        <f t="shared" si="33"/>
        <v/>
      </c>
      <c r="N325" s="90">
        <f t="shared" si="35"/>
        <v>0</v>
      </c>
    </row>
    <row r="326" spans="2:14" ht="15" hidden="1" customHeight="1">
      <c r="B326" s="64"/>
      <c r="C326" s="64"/>
      <c r="D326" s="65"/>
      <c r="E326" s="66"/>
      <c r="F326" s="67"/>
      <c r="G326" s="68"/>
      <c r="H326" s="64"/>
      <c r="I326" s="69"/>
      <c r="J326" s="83">
        <f t="shared" si="34"/>
        <v>0</v>
      </c>
      <c r="K326" s="63">
        <f t="shared" si="36"/>
        <v>0</v>
      </c>
      <c r="L326" s="63">
        <f t="shared" ca="1" si="37"/>
        <v>0</v>
      </c>
      <c r="M326" s="59" t="str">
        <f t="shared" si="33"/>
        <v/>
      </c>
      <c r="N326" s="90">
        <f t="shared" si="35"/>
        <v>0</v>
      </c>
    </row>
    <row r="327" spans="2:14" ht="15" hidden="1" customHeight="1">
      <c r="B327" s="64"/>
      <c r="C327" s="64"/>
      <c r="D327" s="65"/>
      <c r="E327" s="66"/>
      <c r="F327" s="67"/>
      <c r="G327" s="68"/>
      <c r="H327" s="64"/>
      <c r="I327" s="69"/>
      <c r="J327" s="83">
        <f t="shared" si="34"/>
        <v>0</v>
      </c>
      <c r="K327" s="63">
        <f t="shared" si="36"/>
        <v>0</v>
      </c>
      <c r="L327" s="63">
        <f t="shared" ca="1" si="37"/>
        <v>0</v>
      </c>
      <c r="M327" s="59" t="str">
        <f t="shared" ref="M327:M390" si="38">IF(J327=0,"",IF(J327=$B$1,"V",IF(J327-1=$B$1,"P",IF(J327&lt;$B$1,"C","G"))))</f>
        <v/>
      </c>
      <c r="N327" s="90">
        <f t="shared" si="35"/>
        <v>0</v>
      </c>
    </row>
    <row r="328" spans="2:14" ht="15" hidden="1" customHeight="1">
      <c r="B328" s="64"/>
      <c r="C328" s="64"/>
      <c r="D328" s="65"/>
      <c r="E328" s="66"/>
      <c r="F328" s="67"/>
      <c r="G328" s="68"/>
      <c r="H328" s="64"/>
      <c r="I328" s="69"/>
      <c r="J328" s="83">
        <f t="shared" ref="J328:J391" si="39">IF(E328="",0,I328+E328)</f>
        <v>0</v>
      </c>
      <c r="K328" s="63">
        <f t="shared" si="36"/>
        <v>0</v>
      </c>
      <c r="L328" s="63">
        <f t="shared" ca="1" si="37"/>
        <v>0</v>
      </c>
      <c r="M328" s="59" t="str">
        <f t="shared" si="38"/>
        <v/>
      </c>
      <c r="N328" s="90">
        <f t="shared" si="35"/>
        <v>0</v>
      </c>
    </row>
    <row r="329" spans="2:14" ht="15" hidden="1" customHeight="1">
      <c r="B329" s="64"/>
      <c r="C329" s="64"/>
      <c r="D329" s="65"/>
      <c r="E329" s="66"/>
      <c r="F329" s="67"/>
      <c r="G329" s="68"/>
      <c r="H329" s="64"/>
      <c r="I329" s="69"/>
      <c r="J329" s="83">
        <f t="shared" si="39"/>
        <v>0</v>
      </c>
      <c r="K329" s="63">
        <f t="shared" si="36"/>
        <v>0</v>
      </c>
      <c r="L329" s="63">
        <f t="shared" ca="1" si="37"/>
        <v>0</v>
      </c>
      <c r="M329" s="59" t="str">
        <f t="shared" si="38"/>
        <v/>
      </c>
      <c r="N329" s="90">
        <f t="shared" si="35"/>
        <v>0</v>
      </c>
    </row>
    <row r="330" spans="2:14" ht="15" hidden="1" customHeight="1">
      <c r="B330" s="64"/>
      <c r="C330" s="64"/>
      <c r="D330" s="65"/>
      <c r="E330" s="66"/>
      <c r="F330" s="67"/>
      <c r="G330" s="68"/>
      <c r="H330" s="64"/>
      <c r="I330" s="69"/>
      <c r="J330" s="83">
        <f t="shared" si="39"/>
        <v>0</v>
      </c>
      <c r="K330" s="63">
        <f t="shared" si="36"/>
        <v>0</v>
      </c>
      <c r="L330" s="63">
        <f t="shared" ca="1" si="37"/>
        <v>0</v>
      </c>
      <c r="M330" s="59" t="str">
        <f t="shared" si="38"/>
        <v/>
      </c>
      <c r="N330" s="90">
        <f t="shared" si="35"/>
        <v>0</v>
      </c>
    </row>
    <row r="331" spans="2:14" ht="15" hidden="1" customHeight="1">
      <c r="B331" s="64"/>
      <c r="C331" s="64"/>
      <c r="D331" s="65"/>
      <c r="E331" s="66"/>
      <c r="F331" s="67"/>
      <c r="G331" s="68"/>
      <c r="H331" s="64"/>
      <c r="I331" s="69"/>
      <c r="J331" s="83">
        <f t="shared" si="39"/>
        <v>0</v>
      </c>
      <c r="K331" s="63">
        <f t="shared" si="36"/>
        <v>0</v>
      </c>
      <c r="L331" s="63">
        <f t="shared" ca="1" si="37"/>
        <v>0</v>
      </c>
      <c r="M331" s="59" t="str">
        <f t="shared" si="38"/>
        <v/>
      </c>
      <c r="N331" s="90">
        <f t="shared" si="35"/>
        <v>0</v>
      </c>
    </row>
    <row r="332" spans="2:14" ht="15" hidden="1" customHeight="1">
      <c r="B332" s="64"/>
      <c r="C332" s="64"/>
      <c r="D332" s="65"/>
      <c r="E332" s="66"/>
      <c r="F332" s="67"/>
      <c r="G332" s="68"/>
      <c r="H332" s="64"/>
      <c r="I332" s="69"/>
      <c r="J332" s="83">
        <f t="shared" si="39"/>
        <v>0</v>
      </c>
      <c r="K332" s="63">
        <f t="shared" si="36"/>
        <v>0</v>
      </c>
      <c r="L332" s="63">
        <f t="shared" ca="1" si="37"/>
        <v>0</v>
      </c>
      <c r="M332" s="59" t="str">
        <f t="shared" si="38"/>
        <v/>
      </c>
      <c r="N332" s="90">
        <f t="shared" si="35"/>
        <v>0</v>
      </c>
    </row>
    <row r="333" spans="2:14" ht="15" hidden="1" customHeight="1">
      <c r="B333" s="64"/>
      <c r="C333" s="64"/>
      <c r="D333" s="65"/>
      <c r="E333" s="66"/>
      <c r="F333" s="67"/>
      <c r="G333" s="68"/>
      <c r="H333" s="64"/>
      <c r="I333" s="69"/>
      <c r="J333" s="83">
        <f t="shared" si="39"/>
        <v>0</v>
      </c>
      <c r="K333" s="63">
        <f t="shared" si="36"/>
        <v>0</v>
      </c>
      <c r="L333" s="63">
        <f t="shared" ca="1" si="37"/>
        <v>0</v>
      </c>
      <c r="M333" s="59" t="str">
        <f t="shared" si="38"/>
        <v/>
      </c>
      <c r="N333" s="90">
        <f t="shared" si="35"/>
        <v>0</v>
      </c>
    </row>
    <row r="334" spans="2:14" ht="15" hidden="1" customHeight="1">
      <c r="B334" s="64"/>
      <c r="C334" s="64"/>
      <c r="D334" s="65"/>
      <c r="E334" s="66"/>
      <c r="F334" s="67"/>
      <c r="G334" s="68"/>
      <c r="H334" s="64"/>
      <c r="I334" s="69"/>
      <c r="J334" s="83">
        <f t="shared" si="39"/>
        <v>0</v>
      </c>
      <c r="K334" s="63">
        <f t="shared" si="36"/>
        <v>0</v>
      </c>
      <c r="L334" s="63">
        <f t="shared" ca="1" si="37"/>
        <v>0</v>
      </c>
      <c r="M334" s="59" t="str">
        <f t="shared" si="38"/>
        <v/>
      </c>
      <c r="N334" s="90">
        <f t="shared" si="35"/>
        <v>0</v>
      </c>
    </row>
    <row r="335" spans="2:14" ht="15" hidden="1" customHeight="1">
      <c r="B335" s="64"/>
      <c r="C335" s="64"/>
      <c r="D335" s="65"/>
      <c r="E335" s="66"/>
      <c r="F335" s="67"/>
      <c r="G335" s="68"/>
      <c r="H335" s="64"/>
      <c r="I335" s="69"/>
      <c r="J335" s="83">
        <f t="shared" si="39"/>
        <v>0</v>
      </c>
      <c r="K335" s="63">
        <f t="shared" si="36"/>
        <v>0</v>
      </c>
      <c r="L335" s="63">
        <f t="shared" ca="1" si="37"/>
        <v>0</v>
      </c>
      <c r="M335" s="59" t="str">
        <f t="shared" si="38"/>
        <v/>
      </c>
      <c r="N335" s="90">
        <f t="shared" si="35"/>
        <v>0</v>
      </c>
    </row>
    <row r="336" spans="2:14" ht="15" hidden="1" customHeight="1">
      <c r="B336" s="64"/>
      <c r="C336" s="64"/>
      <c r="D336" s="65"/>
      <c r="E336" s="66"/>
      <c r="F336" s="67"/>
      <c r="G336" s="68"/>
      <c r="H336" s="64"/>
      <c r="I336" s="69"/>
      <c r="J336" s="83">
        <f t="shared" si="39"/>
        <v>0</v>
      </c>
      <c r="K336" s="63">
        <f t="shared" si="36"/>
        <v>0</v>
      </c>
      <c r="L336" s="63">
        <f t="shared" ca="1" si="37"/>
        <v>0</v>
      </c>
      <c r="M336" s="59" t="str">
        <f t="shared" si="38"/>
        <v/>
      </c>
      <c r="N336" s="90">
        <f t="shared" si="35"/>
        <v>0</v>
      </c>
    </row>
    <row r="337" spans="2:14" ht="15" hidden="1" customHeight="1">
      <c r="B337" s="64"/>
      <c r="C337" s="64"/>
      <c r="D337" s="65"/>
      <c r="E337" s="66"/>
      <c r="F337" s="67"/>
      <c r="G337" s="68"/>
      <c r="H337" s="64"/>
      <c r="I337" s="69"/>
      <c r="J337" s="83">
        <f t="shared" si="39"/>
        <v>0</v>
      </c>
      <c r="K337" s="63">
        <f t="shared" si="36"/>
        <v>0</v>
      </c>
      <c r="L337" s="63">
        <f t="shared" ca="1" si="37"/>
        <v>0</v>
      </c>
      <c r="M337" s="59" t="str">
        <f t="shared" si="38"/>
        <v/>
      </c>
      <c r="N337" s="90">
        <f t="shared" si="35"/>
        <v>0</v>
      </c>
    </row>
    <row r="338" spans="2:14" ht="15" hidden="1" customHeight="1">
      <c r="B338" s="64"/>
      <c r="C338" s="64"/>
      <c r="D338" s="65"/>
      <c r="E338" s="66"/>
      <c r="F338" s="67"/>
      <c r="G338" s="68"/>
      <c r="H338" s="64"/>
      <c r="I338" s="69"/>
      <c r="J338" s="83">
        <f t="shared" si="39"/>
        <v>0</v>
      </c>
      <c r="K338" s="63">
        <f t="shared" si="36"/>
        <v>0</v>
      </c>
      <c r="L338" s="63">
        <f t="shared" ca="1" si="37"/>
        <v>0</v>
      </c>
      <c r="M338" s="59" t="str">
        <f t="shared" si="38"/>
        <v/>
      </c>
      <c r="N338" s="90">
        <f t="shared" si="35"/>
        <v>0</v>
      </c>
    </row>
    <row r="339" spans="2:14" ht="15" hidden="1" customHeight="1">
      <c r="B339" s="64"/>
      <c r="C339" s="64"/>
      <c r="D339" s="65"/>
      <c r="E339" s="66"/>
      <c r="F339" s="67"/>
      <c r="G339" s="68"/>
      <c r="H339" s="64"/>
      <c r="I339" s="69"/>
      <c r="J339" s="83">
        <f t="shared" si="39"/>
        <v>0</v>
      </c>
      <c r="K339" s="63">
        <f t="shared" si="36"/>
        <v>0</v>
      </c>
      <c r="L339" s="63">
        <f t="shared" ca="1" si="37"/>
        <v>0</v>
      </c>
      <c r="M339" s="59" t="str">
        <f t="shared" si="38"/>
        <v/>
      </c>
      <c r="N339" s="90">
        <f t="shared" si="35"/>
        <v>0</v>
      </c>
    </row>
    <row r="340" spans="2:14" ht="15" hidden="1" customHeight="1">
      <c r="B340" s="64"/>
      <c r="C340" s="64"/>
      <c r="D340" s="65"/>
      <c r="E340" s="66"/>
      <c r="F340" s="67"/>
      <c r="G340" s="68"/>
      <c r="H340" s="64"/>
      <c r="I340" s="69"/>
      <c r="J340" s="83">
        <f t="shared" si="39"/>
        <v>0</v>
      </c>
      <c r="K340" s="63">
        <f t="shared" si="36"/>
        <v>0</v>
      </c>
      <c r="L340" s="63">
        <f t="shared" ca="1" si="37"/>
        <v>0</v>
      </c>
      <c r="M340" s="59" t="str">
        <f t="shared" si="38"/>
        <v/>
      </c>
      <c r="N340" s="90">
        <f t="shared" si="35"/>
        <v>0</v>
      </c>
    </row>
    <row r="341" spans="2:14" ht="15" hidden="1" customHeight="1">
      <c r="B341" s="64"/>
      <c r="C341" s="64"/>
      <c r="D341" s="65"/>
      <c r="E341" s="66"/>
      <c r="F341" s="67"/>
      <c r="G341" s="68"/>
      <c r="H341" s="64"/>
      <c r="I341" s="69"/>
      <c r="J341" s="83">
        <f t="shared" si="39"/>
        <v>0</v>
      </c>
      <c r="K341" s="63">
        <f t="shared" si="36"/>
        <v>0</v>
      </c>
      <c r="L341" s="63">
        <f t="shared" ca="1" si="37"/>
        <v>0</v>
      </c>
      <c r="M341" s="59" t="str">
        <f t="shared" si="38"/>
        <v/>
      </c>
      <c r="N341" s="90">
        <f t="shared" si="35"/>
        <v>0</v>
      </c>
    </row>
    <row r="342" spans="2:14" ht="15" hidden="1" customHeight="1">
      <c r="B342" s="64"/>
      <c r="C342" s="64"/>
      <c r="D342" s="65"/>
      <c r="E342" s="66"/>
      <c r="F342" s="67"/>
      <c r="G342" s="68"/>
      <c r="H342" s="64"/>
      <c r="I342" s="69"/>
      <c r="J342" s="83">
        <f t="shared" si="39"/>
        <v>0</v>
      </c>
      <c r="K342" s="63">
        <f t="shared" si="36"/>
        <v>0</v>
      </c>
      <c r="L342" s="63">
        <f t="shared" ca="1" si="37"/>
        <v>0</v>
      </c>
      <c r="M342" s="59" t="str">
        <f t="shared" si="38"/>
        <v/>
      </c>
      <c r="N342" s="90">
        <f t="shared" si="35"/>
        <v>0</v>
      </c>
    </row>
    <row r="343" spans="2:14" ht="15" hidden="1" customHeight="1">
      <c r="B343" s="64"/>
      <c r="C343" s="64"/>
      <c r="D343" s="65"/>
      <c r="E343" s="66"/>
      <c r="F343" s="67"/>
      <c r="G343" s="68"/>
      <c r="H343" s="64"/>
      <c r="I343" s="69"/>
      <c r="J343" s="83">
        <f t="shared" si="39"/>
        <v>0</v>
      </c>
      <c r="K343" s="63">
        <f t="shared" si="36"/>
        <v>0</v>
      </c>
      <c r="L343" s="63">
        <f t="shared" ca="1" si="37"/>
        <v>0</v>
      </c>
      <c r="M343" s="59" t="str">
        <f t="shared" si="38"/>
        <v/>
      </c>
      <c r="N343" s="90">
        <f t="shared" si="35"/>
        <v>0</v>
      </c>
    </row>
    <row r="344" spans="2:14" ht="15" hidden="1" customHeight="1">
      <c r="B344" s="64"/>
      <c r="C344" s="64"/>
      <c r="D344" s="65"/>
      <c r="E344" s="66"/>
      <c r="F344" s="67"/>
      <c r="G344" s="68"/>
      <c r="H344" s="64"/>
      <c r="I344" s="69"/>
      <c r="J344" s="83">
        <f t="shared" si="39"/>
        <v>0</v>
      </c>
      <c r="K344" s="63">
        <f t="shared" si="36"/>
        <v>0</v>
      </c>
      <c r="L344" s="63">
        <f t="shared" ca="1" si="37"/>
        <v>0</v>
      </c>
      <c r="M344" s="59" t="str">
        <f t="shared" si="38"/>
        <v/>
      </c>
      <c r="N344" s="90">
        <f t="shared" si="35"/>
        <v>0</v>
      </c>
    </row>
    <row r="345" spans="2:14" ht="15" hidden="1" customHeight="1">
      <c r="B345" s="64"/>
      <c r="C345" s="64"/>
      <c r="D345" s="65"/>
      <c r="E345" s="66"/>
      <c r="F345" s="67"/>
      <c r="G345" s="68"/>
      <c r="H345" s="64"/>
      <c r="I345" s="69"/>
      <c r="J345" s="83">
        <f t="shared" si="39"/>
        <v>0</v>
      </c>
      <c r="K345" s="63">
        <f t="shared" si="36"/>
        <v>0</v>
      </c>
      <c r="L345" s="63">
        <f t="shared" ca="1" si="37"/>
        <v>0</v>
      </c>
      <c r="M345" s="59" t="str">
        <f t="shared" si="38"/>
        <v/>
      </c>
      <c r="N345" s="90">
        <f t="shared" si="35"/>
        <v>0</v>
      </c>
    </row>
    <row r="346" spans="2:14" ht="15" hidden="1" customHeight="1">
      <c r="B346" s="64"/>
      <c r="C346" s="64"/>
      <c r="D346" s="65"/>
      <c r="E346" s="66"/>
      <c r="F346" s="67"/>
      <c r="G346" s="68"/>
      <c r="H346" s="64"/>
      <c r="I346" s="69"/>
      <c r="J346" s="83">
        <f t="shared" si="39"/>
        <v>0</v>
      </c>
      <c r="K346" s="63">
        <f t="shared" si="36"/>
        <v>0</v>
      </c>
      <c r="L346" s="63">
        <f t="shared" ca="1" si="37"/>
        <v>0</v>
      </c>
      <c r="M346" s="59" t="str">
        <f t="shared" si="38"/>
        <v/>
      </c>
      <c r="N346" s="90">
        <f t="shared" si="35"/>
        <v>0</v>
      </c>
    </row>
    <row r="347" spans="2:14" ht="15" hidden="1" customHeight="1">
      <c r="B347" s="64"/>
      <c r="C347" s="64"/>
      <c r="D347" s="65"/>
      <c r="E347" s="66"/>
      <c r="F347" s="67"/>
      <c r="G347" s="68"/>
      <c r="H347" s="64"/>
      <c r="I347" s="69"/>
      <c r="J347" s="83">
        <f t="shared" si="39"/>
        <v>0</v>
      </c>
      <c r="K347" s="63">
        <f t="shared" si="36"/>
        <v>0</v>
      </c>
      <c r="L347" s="63">
        <f t="shared" ca="1" si="37"/>
        <v>0</v>
      </c>
      <c r="M347" s="59" t="str">
        <f t="shared" si="38"/>
        <v/>
      </c>
      <c r="N347" s="90">
        <f t="shared" si="35"/>
        <v>0</v>
      </c>
    </row>
    <row r="348" spans="2:14" ht="15" hidden="1" customHeight="1">
      <c r="B348" s="64"/>
      <c r="C348" s="64"/>
      <c r="D348" s="65"/>
      <c r="E348" s="66"/>
      <c r="F348" s="67"/>
      <c r="G348" s="68"/>
      <c r="H348" s="64"/>
      <c r="I348" s="69"/>
      <c r="J348" s="83">
        <f t="shared" si="39"/>
        <v>0</v>
      </c>
      <c r="K348" s="63">
        <f t="shared" si="36"/>
        <v>0</v>
      </c>
      <c r="L348" s="63">
        <f t="shared" ca="1" si="37"/>
        <v>0</v>
      </c>
      <c r="M348" s="59" t="str">
        <f t="shared" si="38"/>
        <v/>
      </c>
      <c r="N348" s="90">
        <f t="shared" si="35"/>
        <v>0</v>
      </c>
    </row>
    <row r="349" spans="2:14" ht="15" hidden="1" customHeight="1">
      <c r="B349" s="64"/>
      <c r="C349" s="64"/>
      <c r="D349" s="65"/>
      <c r="E349" s="66"/>
      <c r="F349" s="67"/>
      <c r="G349" s="68"/>
      <c r="H349" s="64"/>
      <c r="I349" s="69"/>
      <c r="J349" s="83">
        <f t="shared" si="39"/>
        <v>0</v>
      </c>
      <c r="K349" s="63">
        <f t="shared" si="36"/>
        <v>0</v>
      </c>
      <c r="L349" s="63">
        <f t="shared" ca="1" si="37"/>
        <v>0</v>
      </c>
      <c r="M349" s="59" t="str">
        <f t="shared" si="38"/>
        <v/>
      </c>
      <c r="N349" s="90">
        <f t="shared" si="35"/>
        <v>0</v>
      </c>
    </row>
    <row r="350" spans="2:14" ht="15" hidden="1" customHeight="1">
      <c r="B350" s="64"/>
      <c r="C350" s="64"/>
      <c r="D350" s="65"/>
      <c r="E350" s="66"/>
      <c r="F350" s="67"/>
      <c r="G350" s="68"/>
      <c r="H350" s="64"/>
      <c r="I350" s="69"/>
      <c r="J350" s="83">
        <f t="shared" si="39"/>
        <v>0</v>
      </c>
      <c r="K350" s="63">
        <f t="shared" si="36"/>
        <v>0</v>
      </c>
      <c r="L350" s="63">
        <f t="shared" ca="1" si="37"/>
        <v>0</v>
      </c>
      <c r="M350" s="59" t="str">
        <f t="shared" si="38"/>
        <v/>
      </c>
      <c r="N350" s="90">
        <f t="shared" si="35"/>
        <v>0</v>
      </c>
    </row>
    <row r="351" spans="2:14" ht="15" hidden="1" customHeight="1">
      <c r="B351" s="64"/>
      <c r="C351" s="64"/>
      <c r="D351" s="65"/>
      <c r="E351" s="66"/>
      <c r="F351" s="67"/>
      <c r="G351" s="68"/>
      <c r="H351" s="64"/>
      <c r="I351" s="69"/>
      <c r="J351" s="83">
        <f t="shared" si="39"/>
        <v>0</v>
      </c>
      <c r="K351" s="63">
        <f t="shared" si="36"/>
        <v>0</v>
      </c>
      <c r="L351" s="63">
        <f t="shared" ca="1" si="37"/>
        <v>0</v>
      </c>
      <c r="M351" s="59" t="str">
        <f t="shared" si="38"/>
        <v/>
      </c>
      <c r="N351" s="90">
        <f t="shared" si="35"/>
        <v>0</v>
      </c>
    </row>
    <row r="352" spans="2:14" ht="15" hidden="1" customHeight="1">
      <c r="B352" s="64"/>
      <c r="C352" s="64"/>
      <c r="D352" s="65"/>
      <c r="E352" s="66"/>
      <c r="F352" s="67"/>
      <c r="G352" s="68"/>
      <c r="H352" s="64"/>
      <c r="I352" s="69"/>
      <c r="J352" s="83">
        <f t="shared" si="39"/>
        <v>0</v>
      </c>
      <c r="K352" s="63">
        <f t="shared" si="36"/>
        <v>0</v>
      </c>
      <c r="L352" s="63">
        <f t="shared" ca="1" si="37"/>
        <v>0</v>
      </c>
      <c r="M352" s="59" t="str">
        <f t="shared" si="38"/>
        <v/>
      </c>
      <c r="N352" s="90">
        <f t="shared" si="35"/>
        <v>0</v>
      </c>
    </row>
    <row r="353" spans="2:14" ht="15" hidden="1" customHeight="1">
      <c r="B353" s="64"/>
      <c r="C353" s="64"/>
      <c r="D353" s="65"/>
      <c r="E353" s="66"/>
      <c r="F353" s="67"/>
      <c r="G353" s="68"/>
      <c r="H353" s="64"/>
      <c r="I353" s="69"/>
      <c r="J353" s="83">
        <f t="shared" si="39"/>
        <v>0</v>
      </c>
      <c r="K353" s="63">
        <f t="shared" si="36"/>
        <v>0</v>
      </c>
      <c r="L353" s="63">
        <f t="shared" ca="1" si="37"/>
        <v>0</v>
      </c>
      <c r="M353" s="59" t="str">
        <f t="shared" si="38"/>
        <v/>
      </c>
      <c r="N353" s="90">
        <f t="shared" si="35"/>
        <v>0</v>
      </c>
    </row>
    <row r="354" spans="2:14" ht="15" hidden="1" customHeight="1">
      <c r="B354" s="64"/>
      <c r="C354" s="64"/>
      <c r="D354" s="65"/>
      <c r="E354" s="66"/>
      <c r="F354" s="67"/>
      <c r="G354" s="68"/>
      <c r="H354" s="64"/>
      <c r="I354" s="69"/>
      <c r="J354" s="83">
        <f t="shared" si="39"/>
        <v>0</v>
      </c>
      <c r="K354" s="63">
        <f t="shared" si="36"/>
        <v>0</v>
      </c>
      <c r="L354" s="63">
        <f t="shared" ca="1" si="37"/>
        <v>0</v>
      </c>
      <c r="M354" s="59" t="str">
        <f t="shared" si="38"/>
        <v/>
      </c>
      <c r="N354" s="90">
        <f t="shared" si="35"/>
        <v>0</v>
      </c>
    </row>
    <row r="355" spans="2:14" ht="15" hidden="1" customHeight="1">
      <c r="B355" s="64"/>
      <c r="C355" s="64"/>
      <c r="D355" s="65"/>
      <c r="E355" s="66"/>
      <c r="F355" s="67"/>
      <c r="G355" s="68"/>
      <c r="H355" s="64"/>
      <c r="I355" s="69"/>
      <c r="J355" s="83">
        <f t="shared" si="39"/>
        <v>0</v>
      </c>
      <c r="K355" s="63">
        <f t="shared" si="36"/>
        <v>0</v>
      </c>
      <c r="L355" s="63">
        <f t="shared" ca="1" si="37"/>
        <v>0</v>
      </c>
      <c r="M355" s="59" t="str">
        <f t="shared" si="38"/>
        <v/>
      </c>
      <c r="N355" s="90">
        <f t="shared" si="35"/>
        <v>0</v>
      </c>
    </row>
    <row r="356" spans="2:14" ht="15" hidden="1" customHeight="1">
      <c r="B356" s="64"/>
      <c r="C356" s="64"/>
      <c r="D356" s="65"/>
      <c r="E356" s="66"/>
      <c r="F356" s="67"/>
      <c r="G356" s="68"/>
      <c r="H356" s="64"/>
      <c r="I356" s="69"/>
      <c r="J356" s="83">
        <f t="shared" si="39"/>
        <v>0</v>
      </c>
      <c r="K356" s="63">
        <f t="shared" si="36"/>
        <v>0</v>
      </c>
      <c r="L356" s="63">
        <f t="shared" ca="1" si="37"/>
        <v>0</v>
      </c>
      <c r="M356" s="59" t="str">
        <f t="shared" si="38"/>
        <v/>
      </c>
      <c r="N356" s="90">
        <f t="shared" si="35"/>
        <v>0</v>
      </c>
    </row>
    <row r="357" spans="2:14" ht="15" hidden="1" customHeight="1">
      <c r="B357" s="64"/>
      <c r="C357" s="64"/>
      <c r="D357" s="65"/>
      <c r="E357" s="66"/>
      <c r="F357" s="67"/>
      <c r="G357" s="68"/>
      <c r="H357" s="64"/>
      <c r="I357" s="69"/>
      <c r="J357" s="83">
        <f t="shared" si="39"/>
        <v>0</v>
      </c>
      <c r="K357" s="63">
        <f t="shared" si="36"/>
        <v>0</v>
      </c>
      <c r="L357" s="63">
        <f t="shared" ca="1" si="37"/>
        <v>0</v>
      </c>
      <c r="M357" s="59" t="str">
        <f t="shared" si="38"/>
        <v/>
      </c>
      <c r="N357" s="90">
        <f t="shared" si="35"/>
        <v>0</v>
      </c>
    </row>
    <row r="358" spans="2:14" ht="15" hidden="1" customHeight="1">
      <c r="B358" s="64"/>
      <c r="C358" s="64"/>
      <c r="D358" s="65"/>
      <c r="E358" s="66"/>
      <c r="F358" s="67"/>
      <c r="G358" s="68"/>
      <c r="H358" s="64"/>
      <c r="I358" s="69"/>
      <c r="J358" s="83">
        <f t="shared" si="39"/>
        <v>0</v>
      </c>
      <c r="K358" s="63">
        <f t="shared" si="36"/>
        <v>0</v>
      </c>
      <c r="L358" s="63">
        <f t="shared" ca="1" si="37"/>
        <v>0</v>
      </c>
      <c r="M358" s="59" t="str">
        <f t="shared" si="38"/>
        <v/>
      </c>
      <c r="N358" s="90">
        <f t="shared" si="35"/>
        <v>0</v>
      </c>
    </row>
    <row r="359" spans="2:14" ht="15" hidden="1" customHeight="1">
      <c r="B359" s="64"/>
      <c r="C359" s="64"/>
      <c r="D359" s="65"/>
      <c r="E359" s="66"/>
      <c r="F359" s="67"/>
      <c r="G359" s="68"/>
      <c r="H359" s="64"/>
      <c r="I359" s="69"/>
      <c r="J359" s="83">
        <f t="shared" si="39"/>
        <v>0</v>
      </c>
      <c r="K359" s="63">
        <f t="shared" si="36"/>
        <v>0</v>
      </c>
      <c r="L359" s="63">
        <f t="shared" ca="1" si="37"/>
        <v>0</v>
      </c>
      <c r="M359" s="59" t="str">
        <f t="shared" si="38"/>
        <v/>
      </c>
      <c r="N359" s="90">
        <f t="shared" si="35"/>
        <v>0</v>
      </c>
    </row>
    <row r="360" spans="2:14" ht="15" hidden="1" customHeight="1">
      <c r="B360" s="64"/>
      <c r="C360" s="64"/>
      <c r="D360" s="65"/>
      <c r="E360" s="66"/>
      <c r="F360" s="67"/>
      <c r="G360" s="68"/>
      <c r="H360" s="64"/>
      <c r="I360" s="69"/>
      <c r="J360" s="83">
        <f t="shared" si="39"/>
        <v>0</v>
      </c>
      <c r="K360" s="63">
        <f t="shared" si="36"/>
        <v>0</v>
      </c>
      <c r="L360" s="63">
        <f t="shared" ca="1" si="37"/>
        <v>0</v>
      </c>
      <c r="M360" s="59" t="str">
        <f t="shared" si="38"/>
        <v/>
      </c>
      <c r="N360" s="90">
        <f t="shared" si="35"/>
        <v>0</v>
      </c>
    </row>
    <row r="361" spans="2:14" ht="15" hidden="1" customHeight="1">
      <c r="B361" s="64"/>
      <c r="C361" s="64"/>
      <c r="D361" s="65"/>
      <c r="E361" s="66"/>
      <c r="F361" s="67"/>
      <c r="G361" s="68"/>
      <c r="H361" s="64"/>
      <c r="I361" s="69"/>
      <c r="J361" s="83">
        <f t="shared" si="39"/>
        <v>0</v>
      </c>
      <c r="K361" s="63">
        <f t="shared" si="36"/>
        <v>0</v>
      </c>
      <c r="L361" s="63">
        <f t="shared" ca="1" si="37"/>
        <v>0</v>
      </c>
      <c r="M361" s="59" t="str">
        <f t="shared" si="38"/>
        <v/>
      </c>
      <c r="N361" s="90">
        <f t="shared" si="35"/>
        <v>0</v>
      </c>
    </row>
    <row r="362" spans="2:14" ht="15" hidden="1" customHeight="1">
      <c r="B362" s="64"/>
      <c r="C362" s="64"/>
      <c r="D362" s="65"/>
      <c r="E362" s="66"/>
      <c r="F362" s="67"/>
      <c r="G362" s="68"/>
      <c r="H362" s="64"/>
      <c r="I362" s="69"/>
      <c r="J362" s="83">
        <f t="shared" si="39"/>
        <v>0</v>
      </c>
      <c r="K362" s="63">
        <f t="shared" si="36"/>
        <v>0</v>
      </c>
      <c r="L362" s="63">
        <f t="shared" ca="1" si="37"/>
        <v>0</v>
      </c>
      <c r="M362" s="59" t="str">
        <f t="shared" si="38"/>
        <v/>
      </c>
      <c r="N362" s="90">
        <f t="shared" si="35"/>
        <v>0</v>
      </c>
    </row>
    <row r="363" spans="2:14" ht="15" hidden="1" customHeight="1">
      <c r="B363" s="64"/>
      <c r="C363" s="64"/>
      <c r="D363" s="65"/>
      <c r="E363" s="66"/>
      <c r="F363" s="67"/>
      <c r="G363" s="68"/>
      <c r="H363" s="64"/>
      <c r="I363" s="69"/>
      <c r="J363" s="83">
        <f t="shared" si="39"/>
        <v>0</v>
      </c>
      <c r="K363" s="63">
        <f t="shared" si="36"/>
        <v>0</v>
      </c>
      <c r="L363" s="63">
        <f t="shared" ca="1" si="37"/>
        <v>0</v>
      </c>
      <c r="M363" s="59" t="str">
        <f t="shared" si="38"/>
        <v/>
      </c>
      <c r="N363" s="90">
        <f t="shared" si="35"/>
        <v>0</v>
      </c>
    </row>
    <row r="364" spans="2:14" ht="15" hidden="1" customHeight="1">
      <c r="B364" s="64"/>
      <c r="C364" s="64"/>
      <c r="D364" s="65"/>
      <c r="E364" s="66"/>
      <c r="F364" s="67"/>
      <c r="G364" s="68"/>
      <c r="H364" s="64"/>
      <c r="I364" s="69"/>
      <c r="J364" s="83">
        <f t="shared" si="39"/>
        <v>0</v>
      </c>
      <c r="K364" s="63">
        <f t="shared" si="36"/>
        <v>0</v>
      </c>
      <c r="L364" s="63">
        <f t="shared" ca="1" si="37"/>
        <v>0</v>
      </c>
      <c r="M364" s="59" t="str">
        <f t="shared" si="38"/>
        <v/>
      </c>
      <c r="N364" s="90">
        <f t="shared" si="35"/>
        <v>0</v>
      </c>
    </row>
    <row r="365" spans="2:14" ht="15" hidden="1" customHeight="1">
      <c r="B365" s="64"/>
      <c r="C365" s="64"/>
      <c r="D365" s="65"/>
      <c r="E365" s="66"/>
      <c r="F365" s="67"/>
      <c r="G365" s="68"/>
      <c r="H365" s="64"/>
      <c r="I365" s="69"/>
      <c r="J365" s="83">
        <f t="shared" si="39"/>
        <v>0</v>
      </c>
      <c r="K365" s="63">
        <f t="shared" si="36"/>
        <v>0</v>
      </c>
      <c r="L365" s="63">
        <f t="shared" ca="1" si="37"/>
        <v>0</v>
      </c>
      <c r="M365" s="59" t="str">
        <f t="shared" si="38"/>
        <v/>
      </c>
      <c r="N365" s="90">
        <f t="shared" si="35"/>
        <v>0</v>
      </c>
    </row>
    <row r="366" spans="2:14" ht="15" hidden="1" customHeight="1">
      <c r="B366" s="64"/>
      <c r="C366" s="64"/>
      <c r="D366" s="65"/>
      <c r="E366" s="66"/>
      <c r="F366" s="67"/>
      <c r="G366" s="68"/>
      <c r="H366" s="64"/>
      <c r="I366" s="69"/>
      <c r="J366" s="83">
        <f t="shared" si="39"/>
        <v>0</v>
      </c>
      <c r="K366" s="63">
        <f t="shared" si="36"/>
        <v>0</v>
      </c>
      <c r="L366" s="63">
        <f t="shared" ca="1" si="37"/>
        <v>0</v>
      </c>
      <c r="M366" s="59" t="str">
        <f t="shared" si="38"/>
        <v/>
      </c>
      <c r="N366" s="90">
        <f t="shared" si="35"/>
        <v>0</v>
      </c>
    </row>
    <row r="367" spans="2:14" ht="15" hidden="1" customHeight="1">
      <c r="B367" s="64"/>
      <c r="C367" s="64"/>
      <c r="D367" s="65"/>
      <c r="E367" s="66"/>
      <c r="F367" s="67"/>
      <c r="G367" s="68"/>
      <c r="H367" s="64"/>
      <c r="I367" s="69"/>
      <c r="J367" s="83">
        <f t="shared" si="39"/>
        <v>0</v>
      </c>
      <c r="K367" s="63">
        <f t="shared" si="36"/>
        <v>0</v>
      </c>
      <c r="L367" s="63">
        <f t="shared" ca="1" si="37"/>
        <v>0</v>
      </c>
      <c r="M367" s="59" t="str">
        <f t="shared" si="38"/>
        <v/>
      </c>
      <c r="N367" s="90">
        <f t="shared" si="35"/>
        <v>0</v>
      </c>
    </row>
    <row r="368" spans="2:14" ht="15" hidden="1" customHeight="1">
      <c r="B368" s="64"/>
      <c r="C368" s="64"/>
      <c r="D368" s="65"/>
      <c r="E368" s="66"/>
      <c r="F368" s="67"/>
      <c r="G368" s="68"/>
      <c r="H368" s="64"/>
      <c r="I368" s="69"/>
      <c r="J368" s="83">
        <f t="shared" si="39"/>
        <v>0</v>
      </c>
      <c r="K368" s="63">
        <f t="shared" si="36"/>
        <v>0</v>
      </c>
      <c r="L368" s="63">
        <f t="shared" ca="1" si="37"/>
        <v>0</v>
      </c>
      <c r="M368" s="59" t="str">
        <f t="shared" si="38"/>
        <v/>
      </c>
      <c r="N368" s="90">
        <f t="shared" si="35"/>
        <v>0</v>
      </c>
    </row>
    <row r="369" spans="2:14" ht="15" hidden="1" customHeight="1">
      <c r="B369" s="64"/>
      <c r="C369" s="64"/>
      <c r="D369" s="65"/>
      <c r="E369" s="66"/>
      <c r="F369" s="67"/>
      <c r="G369" s="68"/>
      <c r="H369" s="64"/>
      <c r="I369" s="69"/>
      <c r="J369" s="83">
        <f t="shared" si="39"/>
        <v>0</v>
      </c>
      <c r="K369" s="63">
        <f t="shared" si="36"/>
        <v>0</v>
      </c>
      <c r="L369" s="63">
        <f t="shared" ca="1" si="37"/>
        <v>0</v>
      </c>
      <c r="M369" s="59" t="str">
        <f t="shared" si="38"/>
        <v/>
      </c>
      <c r="N369" s="90">
        <f t="shared" si="35"/>
        <v>0</v>
      </c>
    </row>
    <row r="370" spans="2:14" ht="15" hidden="1" customHeight="1">
      <c r="B370" s="64"/>
      <c r="C370" s="64"/>
      <c r="D370" s="65"/>
      <c r="E370" s="66"/>
      <c r="F370" s="67"/>
      <c r="G370" s="68"/>
      <c r="H370" s="64"/>
      <c r="I370" s="69"/>
      <c r="J370" s="83">
        <f t="shared" si="39"/>
        <v>0</v>
      </c>
      <c r="K370" s="63">
        <f t="shared" si="36"/>
        <v>0</v>
      </c>
      <c r="L370" s="63">
        <f t="shared" ca="1" si="37"/>
        <v>0</v>
      </c>
      <c r="M370" s="59" t="str">
        <f t="shared" si="38"/>
        <v/>
      </c>
      <c r="N370" s="90">
        <f t="shared" ref="N370:N433" si="40">IF(YEAR(J370)=2017,0,IF(YEAR(J370)=2018,IF(AND((MONTH(J370)=MONTH($B$1)),OR(M370="G",M370="P")),H371+L370,0),0))</f>
        <v>0</v>
      </c>
    </row>
    <row r="371" spans="2:14" ht="15" hidden="1" customHeight="1">
      <c r="B371" s="64"/>
      <c r="C371" s="64"/>
      <c r="D371" s="65"/>
      <c r="E371" s="66"/>
      <c r="F371" s="67"/>
      <c r="G371" s="68"/>
      <c r="H371" s="64"/>
      <c r="I371" s="69"/>
      <c r="J371" s="83">
        <f t="shared" si="39"/>
        <v>0</v>
      </c>
      <c r="K371" s="63">
        <f t="shared" si="36"/>
        <v>0</v>
      </c>
      <c r="L371" s="63">
        <f t="shared" ca="1" si="37"/>
        <v>0</v>
      </c>
      <c r="M371" s="59" t="str">
        <f t="shared" si="38"/>
        <v/>
      </c>
      <c r="N371" s="90">
        <f t="shared" si="40"/>
        <v>0</v>
      </c>
    </row>
    <row r="372" spans="2:14" ht="15" hidden="1" customHeight="1">
      <c r="B372" s="64"/>
      <c r="C372" s="64"/>
      <c r="D372" s="65"/>
      <c r="E372" s="66"/>
      <c r="F372" s="67"/>
      <c r="G372" s="68"/>
      <c r="H372" s="64"/>
      <c r="I372" s="69"/>
      <c r="J372" s="83">
        <f t="shared" si="39"/>
        <v>0</v>
      </c>
      <c r="K372" s="63">
        <f t="shared" si="36"/>
        <v>0</v>
      </c>
      <c r="L372" s="63">
        <f t="shared" ca="1" si="37"/>
        <v>0</v>
      </c>
      <c r="M372" s="59" t="str">
        <f t="shared" si="38"/>
        <v/>
      </c>
      <c r="N372" s="90">
        <f t="shared" si="40"/>
        <v>0</v>
      </c>
    </row>
    <row r="373" spans="2:14" ht="15" hidden="1" customHeight="1">
      <c r="B373" s="64"/>
      <c r="C373" s="64"/>
      <c r="D373" s="65"/>
      <c r="E373" s="66"/>
      <c r="F373" s="67"/>
      <c r="G373" s="68"/>
      <c r="H373" s="64"/>
      <c r="I373" s="69"/>
      <c r="J373" s="83">
        <f t="shared" si="39"/>
        <v>0</v>
      </c>
      <c r="K373" s="63">
        <f t="shared" si="36"/>
        <v>0</v>
      </c>
      <c r="L373" s="63">
        <f t="shared" ca="1" si="37"/>
        <v>0</v>
      </c>
      <c r="M373" s="59" t="str">
        <f t="shared" si="38"/>
        <v/>
      </c>
      <c r="N373" s="90">
        <f t="shared" si="40"/>
        <v>0</v>
      </c>
    </row>
    <row r="374" spans="2:14" ht="15" hidden="1" customHeight="1">
      <c r="B374" s="64"/>
      <c r="C374" s="64"/>
      <c r="D374" s="65"/>
      <c r="E374" s="66"/>
      <c r="F374" s="67"/>
      <c r="G374" s="68"/>
      <c r="H374" s="64"/>
      <c r="I374" s="69"/>
      <c r="J374" s="83">
        <f t="shared" si="39"/>
        <v>0</v>
      </c>
      <c r="K374" s="63">
        <f t="shared" si="36"/>
        <v>0</v>
      </c>
      <c r="L374" s="63">
        <f t="shared" ca="1" si="37"/>
        <v>0</v>
      </c>
      <c r="M374" s="59" t="str">
        <f t="shared" si="38"/>
        <v/>
      </c>
      <c r="N374" s="90">
        <f t="shared" si="40"/>
        <v>0</v>
      </c>
    </row>
    <row r="375" spans="2:14" ht="15" hidden="1" customHeight="1">
      <c r="B375" s="64"/>
      <c r="C375" s="64"/>
      <c r="D375" s="65"/>
      <c r="E375" s="66"/>
      <c r="F375" s="67"/>
      <c r="G375" s="68"/>
      <c r="H375" s="64"/>
      <c r="I375" s="69"/>
      <c r="J375" s="83">
        <f t="shared" si="39"/>
        <v>0</v>
      </c>
      <c r="K375" s="63">
        <f t="shared" si="36"/>
        <v>0</v>
      </c>
      <c r="L375" s="63">
        <f t="shared" ca="1" si="37"/>
        <v>0</v>
      </c>
      <c r="M375" s="59" t="str">
        <f t="shared" si="38"/>
        <v/>
      </c>
      <c r="N375" s="90">
        <f t="shared" si="40"/>
        <v>0</v>
      </c>
    </row>
    <row r="376" spans="2:14" ht="15" hidden="1" customHeight="1">
      <c r="B376" s="64"/>
      <c r="C376" s="64"/>
      <c r="D376" s="65"/>
      <c r="E376" s="66"/>
      <c r="F376" s="67"/>
      <c r="G376" s="68"/>
      <c r="H376" s="64"/>
      <c r="I376" s="69"/>
      <c r="J376" s="83">
        <f t="shared" si="39"/>
        <v>0</v>
      </c>
      <c r="K376" s="63">
        <f t="shared" ref="K376:K439" si="41">((((1+F376)^(E376/360))-1)*H377)</f>
        <v>0</v>
      </c>
      <c r="L376" s="63">
        <f t="shared" ref="L376:L439" ca="1" si="42">IF($B$1&gt;J376,K376,IF($B$1=J376,K376,((((1+F376)^(1/360))-1)*H377)*($B$1-I376+1)))</f>
        <v>0</v>
      </c>
      <c r="M376" s="59" t="str">
        <f t="shared" si="38"/>
        <v/>
      </c>
      <c r="N376" s="90">
        <f t="shared" si="40"/>
        <v>0</v>
      </c>
    </row>
    <row r="377" spans="2:14" ht="15" hidden="1" customHeight="1">
      <c r="B377" s="64"/>
      <c r="C377" s="64"/>
      <c r="D377" s="65"/>
      <c r="E377" s="66"/>
      <c r="F377" s="67"/>
      <c r="G377" s="68"/>
      <c r="H377" s="64"/>
      <c r="I377" s="69"/>
      <c r="J377" s="83">
        <f t="shared" si="39"/>
        <v>0</v>
      </c>
      <c r="K377" s="63">
        <f t="shared" si="41"/>
        <v>0</v>
      </c>
      <c r="L377" s="63">
        <f t="shared" ca="1" si="42"/>
        <v>0</v>
      </c>
      <c r="M377" s="59" t="str">
        <f t="shared" si="38"/>
        <v/>
      </c>
      <c r="N377" s="90">
        <f t="shared" si="40"/>
        <v>0</v>
      </c>
    </row>
    <row r="378" spans="2:14" ht="15" hidden="1" customHeight="1">
      <c r="B378" s="64"/>
      <c r="C378" s="64"/>
      <c r="D378" s="65"/>
      <c r="E378" s="66"/>
      <c r="F378" s="67"/>
      <c r="G378" s="68"/>
      <c r="H378" s="64"/>
      <c r="I378" s="69"/>
      <c r="J378" s="83">
        <f t="shared" si="39"/>
        <v>0</v>
      </c>
      <c r="K378" s="63">
        <f t="shared" si="41"/>
        <v>0</v>
      </c>
      <c r="L378" s="63">
        <f t="shared" ca="1" si="42"/>
        <v>0</v>
      </c>
      <c r="M378" s="59" t="str">
        <f t="shared" si="38"/>
        <v/>
      </c>
      <c r="N378" s="90">
        <f t="shared" si="40"/>
        <v>0</v>
      </c>
    </row>
    <row r="379" spans="2:14" ht="15" hidden="1" customHeight="1">
      <c r="B379" s="64"/>
      <c r="C379" s="64"/>
      <c r="D379" s="65"/>
      <c r="E379" s="66"/>
      <c r="F379" s="67"/>
      <c r="G379" s="68"/>
      <c r="H379" s="64"/>
      <c r="I379" s="69"/>
      <c r="J379" s="83">
        <f t="shared" si="39"/>
        <v>0</v>
      </c>
      <c r="K379" s="63">
        <f t="shared" si="41"/>
        <v>0</v>
      </c>
      <c r="L379" s="63">
        <f t="shared" ca="1" si="42"/>
        <v>0</v>
      </c>
      <c r="M379" s="59" t="str">
        <f t="shared" si="38"/>
        <v/>
      </c>
      <c r="N379" s="90">
        <f t="shared" si="40"/>
        <v>0</v>
      </c>
    </row>
    <row r="380" spans="2:14" ht="15" hidden="1" customHeight="1">
      <c r="B380" s="64"/>
      <c r="C380" s="64"/>
      <c r="D380" s="65"/>
      <c r="E380" s="66"/>
      <c r="F380" s="67"/>
      <c r="G380" s="68"/>
      <c r="H380" s="64"/>
      <c r="I380" s="69"/>
      <c r="J380" s="83">
        <f t="shared" si="39"/>
        <v>0</v>
      </c>
      <c r="K380" s="63">
        <f t="shared" si="41"/>
        <v>0</v>
      </c>
      <c r="L380" s="63">
        <f t="shared" ca="1" si="42"/>
        <v>0</v>
      </c>
      <c r="M380" s="59" t="str">
        <f t="shared" si="38"/>
        <v/>
      </c>
      <c r="N380" s="90">
        <f t="shared" si="40"/>
        <v>0</v>
      </c>
    </row>
    <row r="381" spans="2:14" ht="15" hidden="1" customHeight="1">
      <c r="B381" s="64"/>
      <c r="C381" s="64"/>
      <c r="D381" s="65"/>
      <c r="E381" s="66"/>
      <c r="F381" s="67"/>
      <c r="G381" s="68"/>
      <c r="H381" s="64"/>
      <c r="I381" s="69"/>
      <c r="J381" s="83">
        <f t="shared" si="39"/>
        <v>0</v>
      </c>
      <c r="K381" s="63">
        <f t="shared" si="41"/>
        <v>0</v>
      </c>
      <c r="L381" s="63">
        <f t="shared" ca="1" si="42"/>
        <v>0</v>
      </c>
      <c r="M381" s="59" t="str">
        <f t="shared" si="38"/>
        <v/>
      </c>
      <c r="N381" s="90">
        <f t="shared" si="40"/>
        <v>0</v>
      </c>
    </row>
    <row r="382" spans="2:14" ht="15" hidden="1" customHeight="1">
      <c r="B382" s="64"/>
      <c r="C382" s="64"/>
      <c r="D382" s="65"/>
      <c r="E382" s="66"/>
      <c r="F382" s="67"/>
      <c r="G382" s="68"/>
      <c r="H382" s="64"/>
      <c r="I382" s="69"/>
      <c r="J382" s="83">
        <f t="shared" si="39"/>
        <v>0</v>
      </c>
      <c r="K382" s="63">
        <f t="shared" si="41"/>
        <v>0</v>
      </c>
      <c r="L382" s="63">
        <f t="shared" ca="1" si="42"/>
        <v>0</v>
      </c>
      <c r="M382" s="59" t="str">
        <f t="shared" si="38"/>
        <v/>
      </c>
      <c r="N382" s="90">
        <f t="shared" si="40"/>
        <v>0</v>
      </c>
    </row>
    <row r="383" spans="2:14" ht="15" hidden="1" customHeight="1">
      <c r="B383" s="64"/>
      <c r="C383" s="64"/>
      <c r="D383" s="65"/>
      <c r="E383" s="66"/>
      <c r="F383" s="67"/>
      <c r="G383" s="68"/>
      <c r="H383" s="64"/>
      <c r="I383" s="69"/>
      <c r="J383" s="83">
        <f t="shared" si="39"/>
        <v>0</v>
      </c>
      <c r="K383" s="63">
        <f t="shared" si="41"/>
        <v>0</v>
      </c>
      <c r="L383" s="63">
        <f t="shared" ca="1" si="42"/>
        <v>0</v>
      </c>
      <c r="M383" s="59" t="str">
        <f t="shared" si="38"/>
        <v/>
      </c>
      <c r="N383" s="90">
        <f t="shared" si="40"/>
        <v>0</v>
      </c>
    </row>
    <row r="384" spans="2:14" ht="15" hidden="1" customHeight="1">
      <c r="B384" s="64"/>
      <c r="C384" s="64"/>
      <c r="D384" s="65"/>
      <c r="E384" s="66"/>
      <c r="F384" s="67"/>
      <c r="G384" s="68"/>
      <c r="H384" s="64"/>
      <c r="I384" s="69"/>
      <c r="J384" s="83">
        <f t="shared" si="39"/>
        <v>0</v>
      </c>
      <c r="K384" s="63">
        <f t="shared" si="41"/>
        <v>0</v>
      </c>
      <c r="L384" s="63">
        <f t="shared" ca="1" si="42"/>
        <v>0</v>
      </c>
      <c r="M384" s="59" t="str">
        <f t="shared" si="38"/>
        <v/>
      </c>
      <c r="N384" s="90">
        <f t="shared" si="40"/>
        <v>0</v>
      </c>
    </row>
    <row r="385" spans="2:14" ht="15" hidden="1" customHeight="1">
      <c r="B385" s="64"/>
      <c r="C385" s="64"/>
      <c r="D385" s="65"/>
      <c r="E385" s="66"/>
      <c r="F385" s="67"/>
      <c r="G385" s="68"/>
      <c r="H385" s="64"/>
      <c r="I385" s="69"/>
      <c r="J385" s="83">
        <f t="shared" si="39"/>
        <v>0</v>
      </c>
      <c r="K385" s="63">
        <f t="shared" si="41"/>
        <v>0</v>
      </c>
      <c r="L385" s="63">
        <f t="shared" ca="1" si="42"/>
        <v>0</v>
      </c>
      <c r="M385" s="59" t="str">
        <f t="shared" si="38"/>
        <v/>
      </c>
      <c r="N385" s="90">
        <f t="shared" si="40"/>
        <v>0</v>
      </c>
    </row>
    <row r="386" spans="2:14" ht="15" hidden="1" customHeight="1">
      <c r="B386" s="64"/>
      <c r="C386" s="64"/>
      <c r="D386" s="65"/>
      <c r="E386" s="66"/>
      <c r="F386" s="67"/>
      <c r="G386" s="68"/>
      <c r="H386" s="64"/>
      <c r="I386" s="69"/>
      <c r="J386" s="83">
        <f t="shared" si="39"/>
        <v>0</v>
      </c>
      <c r="K386" s="63">
        <f t="shared" si="41"/>
        <v>0</v>
      </c>
      <c r="L386" s="63">
        <f t="shared" ca="1" si="42"/>
        <v>0</v>
      </c>
      <c r="M386" s="59" t="str">
        <f t="shared" si="38"/>
        <v/>
      </c>
      <c r="N386" s="90">
        <f t="shared" si="40"/>
        <v>0</v>
      </c>
    </row>
    <row r="387" spans="2:14" ht="15" hidden="1" customHeight="1">
      <c r="B387" s="64"/>
      <c r="C387" s="64"/>
      <c r="D387" s="65"/>
      <c r="E387" s="66"/>
      <c r="F387" s="67"/>
      <c r="G387" s="68"/>
      <c r="H387" s="64"/>
      <c r="I387" s="69"/>
      <c r="J387" s="83">
        <f t="shared" si="39"/>
        <v>0</v>
      </c>
      <c r="K387" s="63">
        <f t="shared" si="41"/>
        <v>0</v>
      </c>
      <c r="L387" s="63">
        <f t="shared" ca="1" si="42"/>
        <v>0</v>
      </c>
      <c r="M387" s="59" t="str">
        <f t="shared" si="38"/>
        <v/>
      </c>
      <c r="N387" s="90">
        <f t="shared" si="40"/>
        <v>0</v>
      </c>
    </row>
    <row r="388" spans="2:14" ht="15" hidden="1" customHeight="1">
      <c r="B388" s="64"/>
      <c r="C388" s="64"/>
      <c r="D388" s="65"/>
      <c r="E388" s="66"/>
      <c r="F388" s="67"/>
      <c r="G388" s="68"/>
      <c r="H388" s="64"/>
      <c r="I388" s="69"/>
      <c r="J388" s="83">
        <f t="shared" si="39"/>
        <v>0</v>
      </c>
      <c r="K388" s="63">
        <f t="shared" si="41"/>
        <v>0</v>
      </c>
      <c r="L388" s="63">
        <f t="shared" ca="1" si="42"/>
        <v>0</v>
      </c>
      <c r="M388" s="59" t="str">
        <f t="shared" si="38"/>
        <v/>
      </c>
      <c r="N388" s="90">
        <f t="shared" si="40"/>
        <v>0</v>
      </c>
    </row>
    <row r="389" spans="2:14" ht="15" hidden="1" customHeight="1">
      <c r="B389" s="64"/>
      <c r="C389" s="64"/>
      <c r="D389" s="65"/>
      <c r="E389" s="66"/>
      <c r="F389" s="67"/>
      <c r="G389" s="68"/>
      <c r="H389" s="64"/>
      <c r="I389" s="69"/>
      <c r="J389" s="83">
        <f t="shared" si="39"/>
        <v>0</v>
      </c>
      <c r="K389" s="63">
        <f t="shared" si="41"/>
        <v>0</v>
      </c>
      <c r="L389" s="63">
        <f t="shared" ca="1" si="42"/>
        <v>0</v>
      </c>
      <c r="M389" s="59" t="str">
        <f t="shared" si="38"/>
        <v/>
      </c>
      <c r="N389" s="90">
        <f t="shared" si="40"/>
        <v>0</v>
      </c>
    </row>
    <row r="390" spans="2:14" ht="15" hidden="1" customHeight="1">
      <c r="B390" s="64"/>
      <c r="C390" s="64"/>
      <c r="D390" s="65"/>
      <c r="E390" s="66"/>
      <c r="F390" s="67"/>
      <c r="G390" s="68"/>
      <c r="H390" s="64"/>
      <c r="I390" s="69"/>
      <c r="J390" s="83">
        <f t="shared" si="39"/>
        <v>0</v>
      </c>
      <c r="K390" s="63">
        <f t="shared" si="41"/>
        <v>0</v>
      </c>
      <c r="L390" s="63">
        <f t="shared" ca="1" si="42"/>
        <v>0</v>
      </c>
      <c r="M390" s="59" t="str">
        <f t="shared" si="38"/>
        <v/>
      </c>
      <c r="N390" s="90">
        <f t="shared" si="40"/>
        <v>0</v>
      </c>
    </row>
    <row r="391" spans="2:14" ht="15" hidden="1" customHeight="1">
      <c r="B391" s="64"/>
      <c r="C391" s="64"/>
      <c r="D391" s="65"/>
      <c r="E391" s="66"/>
      <c r="F391" s="67"/>
      <c r="G391" s="68"/>
      <c r="H391" s="64"/>
      <c r="I391" s="69"/>
      <c r="J391" s="83">
        <f t="shared" si="39"/>
        <v>0</v>
      </c>
      <c r="K391" s="63">
        <f t="shared" si="41"/>
        <v>0</v>
      </c>
      <c r="L391" s="63">
        <f t="shared" ca="1" si="42"/>
        <v>0</v>
      </c>
      <c r="M391" s="59" t="str">
        <f t="shared" ref="M391:M454" si="43">IF(J391=0,"",IF(J391=$B$1,"V",IF(J391-1=$B$1,"P",IF(J391&lt;$B$1,"C","G"))))</f>
        <v/>
      </c>
      <c r="N391" s="90">
        <f t="shared" si="40"/>
        <v>0</v>
      </c>
    </row>
    <row r="392" spans="2:14" ht="15" hidden="1" customHeight="1">
      <c r="B392" s="64"/>
      <c r="C392" s="64"/>
      <c r="D392" s="65"/>
      <c r="E392" s="66"/>
      <c r="F392" s="67"/>
      <c r="G392" s="68"/>
      <c r="H392" s="64"/>
      <c r="I392" s="69"/>
      <c r="J392" s="83">
        <f t="shared" ref="J392:J455" si="44">IF(E392="",0,I392+E392)</f>
        <v>0</v>
      </c>
      <c r="K392" s="63">
        <f t="shared" si="41"/>
        <v>0</v>
      </c>
      <c r="L392" s="63">
        <f t="shared" ca="1" si="42"/>
        <v>0</v>
      </c>
      <c r="M392" s="59" t="str">
        <f t="shared" si="43"/>
        <v/>
      </c>
      <c r="N392" s="90">
        <f t="shared" si="40"/>
        <v>0</v>
      </c>
    </row>
    <row r="393" spans="2:14" ht="15" hidden="1" customHeight="1">
      <c r="B393" s="64"/>
      <c r="C393" s="64"/>
      <c r="D393" s="65"/>
      <c r="E393" s="66"/>
      <c r="F393" s="67"/>
      <c r="G393" s="68"/>
      <c r="H393" s="64"/>
      <c r="I393" s="69"/>
      <c r="J393" s="83">
        <f t="shared" si="44"/>
        <v>0</v>
      </c>
      <c r="K393" s="63">
        <f t="shared" si="41"/>
        <v>0</v>
      </c>
      <c r="L393" s="63">
        <f t="shared" ca="1" si="42"/>
        <v>0</v>
      </c>
      <c r="M393" s="59" t="str">
        <f t="shared" si="43"/>
        <v/>
      </c>
      <c r="N393" s="90">
        <f t="shared" si="40"/>
        <v>0</v>
      </c>
    </row>
    <row r="394" spans="2:14" ht="15" hidden="1" customHeight="1">
      <c r="B394" s="64"/>
      <c r="C394" s="64"/>
      <c r="D394" s="65"/>
      <c r="E394" s="66"/>
      <c r="F394" s="67"/>
      <c r="G394" s="68"/>
      <c r="H394" s="64"/>
      <c r="I394" s="69"/>
      <c r="J394" s="83">
        <f t="shared" si="44"/>
        <v>0</v>
      </c>
      <c r="K394" s="63">
        <f t="shared" si="41"/>
        <v>0</v>
      </c>
      <c r="L394" s="63">
        <f t="shared" ca="1" si="42"/>
        <v>0</v>
      </c>
      <c r="M394" s="59" t="str">
        <f t="shared" si="43"/>
        <v/>
      </c>
      <c r="N394" s="90">
        <f t="shared" si="40"/>
        <v>0</v>
      </c>
    </row>
    <row r="395" spans="2:14" ht="15" hidden="1" customHeight="1">
      <c r="B395" s="64"/>
      <c r="C395" s="64"/>
      <c r="D395" s="65"/>
      <c r="E395" s="66"/>
      <c r="F395" s="67"/>
      <c r="G395" s="68"/>
      <c r="H395" s="64"/>
      <c r="I395" s="69"/>
      <c r="J395" s="83">
        <f t="shared" si="44"/>
        <v>0</v>
      </c>
      <c r="K395" s="63">
        <f t="shared" si="41"/>
        <v>0</v>
      </c>
      <c r="L395" s="63">
        <f t="shared" ca="1" si="42"/>
        <v>0</v>
      </c>
      <c r="M395" s="59" t="str">
        <f t="shared" si="43"/>
        <v/>
      </c>
      <c r="N395" s="90">
        <f t="shared" si="40"/>
        <v>0</v>
      </c>
    </row>
    <row r="396" spans="2:14" ht="15" hidden="1" customHeight="1">
      <c r="B396" s="64"/>
      <c r="C396" s="64"/>
      <c r="D396" s="65"/>
      <c r="E396" s="66"/>
      <c r="F396" s="67"/>
      <c r="G396" s="68"/>
      <c r="H396" s="64"/>
      <c r="I396" s="69"/>
      <c r="J396" s="83">
        <f t="shared" si="44"/>
        <v>0</v>
      </c>
      <c r="K396" s="63">
        <f t="shared" si="41"/>
        <v>0</v>
      </c>
      <c r="L396" s="63">
        <f t="shared" ca="1" si="42"/>
        <v>0</v>
      </c>
      <c r="M396" s="59" t="str">
        <f t="shared" si="43"/>
        <v/>
      </c>
      <c r="N396" s="90">
        <f t="shared" si="40"/>
        <v>0</v>
      </c>
    </row>
    <row r="397" spans="2:14" ht="15" hidden="1" customHeight="1">
      <c r="B397" s="64"/>
      <c r="C397" s="64"/>
      <c r="D397" s="65"/>
      <c r="E397" s="66"/>
      <c r="F397" s="67"/>
      <c r="G397" s="68"/>
      <c r="H397" s="64"/>
      <c r="I397" s="69"/>
      <c r="J397" s="83">
        <f t="shared" si="44"/>
        <v>0</v>
      </c>
      <c r="K397" s="63">
        <f t="shared" si="41"/>
        <v>0</v>
      </c>
      <c r="L397" s="63">
        <f t="shared" ca="1" si="42"/>
        <v>0</v>
      </c>
      <c r="M397" s="59" t="str">
        <f t="shared" si="43"/>
        <v/>
      </c>
      <c r="N397" s="90">
        <f t="shared" si="40"/>
        <v>0</v>
      </c>
    </row>
    <row r="398" spans="2:14" ht="15" hidden="1" customHeight="1">
      <c r="B398" s="64"/>
      <c r="C398" s="64"/>
      <c r="D398" s="65"/>
      <c r="E398" s="66"/>
      <c r="F398" s="67"/>
      <c r="G398" s="68"/>
      <c r="H398" s="64"/>
      <c r="I398" s="69"/>
      <c r="J398" s="83">
        <f t="shared" si="44"/>
        <v>0</v>
      </c>
      <c r="K398" s="63">
        <f t="shared" si="41"/>
        <v>0</v>
      </c>
      <c r="L398" s="63">
        <f t="shared" ca="1" si="42"/>
        <v>0</v>
      </c>
      <c r="M398" s="59" t="str">
        <f t="shared" si="43"/>
        <v/>
      </c>
      <c r="N398" s="90">
        <f t="shared" si="40"/>
        <v>0</v>
      </c>
    </row>
    <row r="399" spans="2:14" ht="15" hidden="1" customHeight="1">
      <c r="B399" s="64"/>
      <c r="C399" s="64"/>
      <c r="D399" s="65"/>
      <c r="E399" s="66"/>
      <c r="F399" s="67"/>
      <c r="G399" s="68"/>
      <c r="H399" s="64"/>
      <c r="I399" s="69"/>
      <c r="J399" s="83">
        <f t="shared" si="44"/>
        <v>0</v>
      </c>
      <c r="K399" s="63">
        <f t="shared" si="41"/>
        <v>0</v>
      </c>
      <c r="L399" s="63">
        <f t="shared" ca="1" si="42"/>
        <v>0</v>
      </c>
      <c r="M399" s="59" t="str">
        <f t="shared" si="43"/>
        <v/>
      </c>
      <c r="N399" s="90">
        <f t="shared" si="40"/>
        <v>0</v>
      </c>
    </row>
    <row r="400" spans="2:14" ht="15" hidden="1" customHeight="1">
      <c r="B400" s="64"/>
      <c r="C400" s="64"/>
      <c r="D400" s="65"/>
      <c r="E400" s="66"/>
      <c r="F400" s="67"/>
      <c r="G400" s="68"/>
      <c r="H400" s="64"/>
      <c r="I400" s="69"/>
      <c r="J400" s="83">
        <f t="shared" si="44"/>
        <v>0</v>
      </c>
      <c r="K400" s="63">
        <f t="shared" si="41"/>
        <v>0</v>
      </c>
      <c r="L400" s="63">
        <f t="shared" ca="1" si="42"/>
        <v>0</v>
      </c>
      <c r="M400" s="59" t="str">
        <f t="shared" si="43"/>
        <v/>
      </c>
      <c r="N400" s="90">
        <f t="shared" si="40"/>
        <v>0</v>
      </c>
    </row>
    <row r="401" spans="2:14" ht="15" hidden="1" customHeight="1">
      <c r="B401" s="64"/>
      <c r="C401" s="64"/>
      <c r="D401" s="65"/>
      <c r="E401" s="66"/>
      <c r="F401" s="67"/>
      <c r="G401" s="68"/>
      <c r="H401" s="64"/>
      <c r="I401" s="69"/>
      <c r="J401" s="83">
        <f t="shared" si="44"/>
        <v>0</v>
      </c>
      <c r="K401" s="63">
        <f t="shared" si="41"/>
        <v>0</v>
      </c>
      <c r="L401" s="63">
        <f t="shared" ca="1" si="42"/>
        <v>0</v>
      </c>
      <c r="M401" s="59" t="str">
        <f t="shared" si="43"/>
        <v/>
      </c>
      <c r="N401" s="90">
        <f t="shared" si="40"/>
        <v>0</v>
      </c>
    </row>
    <row r="402" spans="2:14" ht="15" hidden="1" customHeight="1">
      <c r="B402" s="64"/>
      <c r="C402" s="64"/>
      <c r="D402" s="65"/>
      <c r="E402" s="66"/>
      <c r="F402" s="67"/>
      <c r="G402" s="68"/>
      <c r="H402" s="64"/>
      <c r="I402" s="69"/>
      <c r="J402" s="83">
        <f t="shared" si="44"/>
        <v>0</v>
      </c>
      <c r="K402" s="63">
        <f t="shared" si="41"/>
        <v>0</v>
      </c>
      <c r="L402" s="63">
        <f t="shared" ca="1" si="42"/>
        <v>0</v>
      </c>
      <c r="M402" s="59" t="str">
        <f t="shared" si="43"/>
        <v/>
      </c>
      <c r="N402" s="90">
        <f t="shared" si="40"/>
        <v>0</v>
      </c>
    </row>
    <row r="403" spans="2:14" ht="15" hidden="1" customHeight="1">
      <c r="B403" s="64"/>
      <c r="C403" s="64"/>
      <c r="D403" s="65"/>
      <c r="E403" s="66"/>
      <c r="F403" s="67"/>
      <c r="G403" s="68"/>
      <c r="H403" s="64"/>
      <c r="I403" s="69"/>
      <c r="J403" s="83">
        <f t="shared" si="44"/>
        <v>0</v>
      </c>
      <c r="K403" s="63">
        <f t="shared" si="41"/>
        <v>0</v>
      </c>
      <c r="L403" s="63">
        <f t="shared" ca="1" si="42"/>
        <v>0</v>
      </c>
      <c r="M403" s="59" t="str">
        <f t="shared" si="43"/>
        <v/>
      </c>
      <c r="N403" s="90">
        <f t="shared" si="40"/>
        <v>0</v>
      </c>
    </row>
    <row r="404" spans="2:14" ht="15" hidden="1" customHeight="1">
      <c r="B404" s="64"/>
      <c r="C404" s="64"/>
      <c r="D404" s="65"/>
      <c r="E404" s="66"/>
      <c r="F404" s="67"/>
      <c r="G404" s="68"/>
      <c r="H404" s="64"/>
      <c r="I404" s="69"/>
      <c r="J404" s="83">
        <f t="shared" si="44"/>
        <v>0</v>
      </c>
      <c r="K404" s="63">
        <f t="shared" si="41"/>
        <v>0</v>
      </c>
      <c r="L404" s="63">
        <f t="shared" ca="1" si="42"/>
        <v>0</v>
      </c>
      <c r="M404" s="59" t="str">
        <f t="shared" si="43"/>
        <v/>
      </c>
      <c r="N404" s="90">
        <f t="shared" si="40"/>
        <v>0</v>
      </c>
    </row>
    <row r="405" spans="2:14" ht="15" hidden="1" customHeight="1">
      <c r="B405" s="64"/>
      <c r="C405" s="64"/>
      <c r="D405" s="65"/>
      <c r="E405" s="66"/>
      <c r="F405" s="67"/>
      <c r="G405" s="68"/>
      <c r="H405" s="64"/>
      <c r="I405" s="69"/>
      <c r="J405" s="83">
        <f t="shared" si="44"/>
        <v>0</v>
      </c>
      <c r="K405" s="63">
        <f t="shared" si="41"/>
        <v>0</v>
      </c>
      <c r="L405" s="63">
        <f t="shared" ca="1" si="42"/>
        <v>0</v>
      </c>
      <c r="M405" s="59" t="str">
        <f t="shared" si="43"/>
        <v/>
      </c>
      <c r="N405" s="90">
        <f t="shared" si="40"/>
        <v>0</v>
      </c>
    </row>
    <row r="406" spans="2:14" ht="15" hidden="1" customHeight="1">
      <c r="B406" s="64"/>
      <c r="C406" s="64"/>
      <c r="D406" s="65"/>
      <c r="E406" s="66"/>
      <c r="F406" s="67"/>
      <c r="G406" s="68"/>
      <c r="H406" s="64"/>
      <c r="I406" s="69"/>
      <c r="J406" s="83">
        <f t="shared" si="44"/>
        <v>0</v>
      </c>
      <c r="K406" s="63">
        <f t="shared" si="41"/>
        <v>0</v>
      </c>
      <c r="L406" s="63">
        <f t="shared" ca="1" si="42"/>
        <v>0</v>
      </c>
      <c r="M406" s="59" t="str">
        <f t="shared" si="43"/>
        <v/>
      </c>
      <c r="N406" s="90">
        <f t="shared" si="40"/>
        <v>0</v>
      </c>
    </row>
    <row r="407" spans="2:14" ht="15" hidden="1" customHeight="1">
      <c r="B407" s="64"/>
      <c r="C407" s="64"/>
      <c r="D407" s="65"/>
      <c r="E407" s="66"/>
      <c r="F407" s="67"/>
      <c r="G407" s="68"/>
      <c r="H407" s="64"/>
      <c r="I407" s="69"/>
      <c r="J407" s="83">
        <f t="shared" si="44"/>
        <v>0</v>
      </c>
      <c r="K407" s="63">
        <f t="shared" si="41"/>
        <v>0</v>
      </c>
      <c r="L407" s="63">
        <f t="shared" ca="1" si="42"/>
        <v>0</v>
      </c>
      <c r="M407" s="59" t="str">
        <f t="shared" si="43"/>
        <v/>
      </c>
      <c r="N407" s="90">
        <f t="shared" si="40"/>
        <v>0</v>
      </c>
    </row>
    <row r="408" spans="2:14" ht="15" hidden="1" customHeight="1">
      <c r="B408" s="64"/>
      <c r="C408" s="64"/>
      <c r="D408" s="65"/>
      <c r="E408" s="66"/>
      <c r="F408" s="67"/>
      <c r="G408" s="68"/>
      <c r="H408" s="64"/>
      <c r="I408" s="69"/>
      <c r="J408" s="83">
        <f t="shared" si="44"/>
        <v>0</v>
      </c>
      <c r="K408" s="63">
        <f t="shared" si="41"/>
        <v>0</v>
      </c>
      <c r="L408" s="63">
        <f t="shared" ca="1" si="42"/>
        <v>0</v>
      </c>
      <c r="M408" s="59" t="str">
        <f t="shared" si="43"/>
        <v/>
      </c>
      <c r="N408" s="90">
        <f t="shared" si="40"/>
        <v>0</v>
      </c>
    </row>
    <row r="409" spans="2:14" ht="15" hidden="1" customHeight="1">
      <c r="B409" s="64"/>
      <c r="C409" s="64"/>
      <c r="D409" s="65"/>
      <c r="E409" s="66"/>
      <c r="F409" s="67"/>
      <c r="G409" s="68"/>
      <c r="H409" s="64"/>
      <c r="I409" s="69"/>
      <c r="J409" s="83">
        <f t="shared" si="44"/>
        <v>0</v>
      </c>
      <c r="K409" s="63">
        <f t="shared" si="41"/>
        <v>0</v>
      </c>
      <c r="L409" s="63">
        <f t="shared" ca="1" si="42"/>
        <v>0</v>
      </c>
      <c r="M409" s="59" t="str">
        <f t="shared" si="43"/>
        <v/>
      </c>
      <c r="N409" s="90">
        <f t="shared" si="40"/>
        <v>0</v>
      </c>
    </row>
    <row r="410" spans="2:14" ht="15" hidden="1" customHeight="1">
      <c r="B410" s="64"/>
      <c r="C410" s="64"/>
      <c r="D410" s="65"/>
      <c r="E410" s="66"/>
      <c r="F410" s="67"/>
      <c r="G410" s="68"/>
      <c r="H410" s="64"/>
      <c r="I410" s="69"/>
      <c r="J410" s="83">
        <f t="shared" si="44"/>
        <v>0</v>
      </c>
      <c r="K410" s="63">
        <f t="shared" si="41"/>
        <v>0</v>
      </c>
      <c r="L410" s="63">
        <f t="shared" ca="1" si="42"/>
        <v>0</v>
      </c>
      <c r="M410" s="59" t="str">
        <f t="shared" si="43"/>
        <v/>
      </c>
      <c r="N410" s="90">
        <f t="shared" si="40"/>
        <v>0</v>
      </c>
    </row>
    <row r="411" spans="2:14" ht="15" hidden="1" customHeight="1">
      <c r="B411" s="64"/>
      <c r="C411" s="64"/>
      <c r="D411" s="65"/>
      <c r="E411" s="66"/>
      <c r="F411" s="67"/>
      <c r="G411" s="68"/>
      <c r="H411" s="64"/>
      <c r="I411" s="69"/>
      <c r="J411" s="83">
        <f t="shared" si="44"/>
        <v>0</v>
      </c>
      <c r="K411" s="63">
        <f t="shared" si="41"/>
        <v>0</v>
      </c>
      <c r="L411" s="63">
        <f t="shared" ca="1" si="42"/>
        <v>0</v>
      </c>
      <c r="M411" s="59" t="str">
        <f t="shared" si="43"/>
        <v/>
      </c>
      <c r="N411" s="90">
        <f t="shared" si="40"/>
        <v>0</v>
      </c>
    </row>
    <row r="412" spans="2:14" ht="15" hidden="1" customHeight="1">
      <c r="B412" s="64"/>
      <c r="C412" s="64"/>
      <c r="D412" s="65"/>
      <c r="E412" s="66"/>
      <c r="F412" s="67"/>
      <c r="G412" s="68"/>
      <c r="H412" s="64"/>
      <c r="I412" s="69"/>
      <c r="J412" s="83">
        <f t="shared" si="44"/>
        <v>0</v>
      </c>
      <c r="K412" s="63">
        <f t="shared" si="41"/>
        <v>0</v>
      </c>
      <c r="L412" s="63">
        <f t="shared" ca="1" si="42"/>
        <v>0</v>
      </c>
      <c r="M412" s="59" t="str">
        <f t="shared" si="43"/>
        <v/>
      </c>
      <c r="N412" s="90">
        <f t="shared" si="40"/>
        <v>0</v>
      </c>
    </row>
    <row r="413" spans="2:14" ht="15" hidden="1" customHeight="1">
      <c r="B413" s="64"/>
      <c r="C413" s="64"/>
      <c r="D413" s="65"/>
      <c r="E413" s="66"/>
      <c r="F413" s="67"/>
      <c r="G413" s="68"/>
      <c r="H413" s="64"/>
      <c r="I413" s="69"/>
      <c r="J413" s="83">
        <f t="shared" si="44"/>
        <v>0</v>
      </c>
      <c r="K413" s="63">
        <f t="shared" si="41"/>
        <v>0</v>
      </c>
      <c r="L413" s="63">
        <f t="shared" ca="1" si="42"/>
        <v>0</v>
      </c>
      <c r="M413" s="59" t="str">
        <f t="shared" si="43"/>
        <v/>
      </c>
      <c r="N413" s="90">
        <f t="shared" si="40"/>
        <v>0</v>
      </c>
    </row>
    <row r="414" spans="2:14" ht="15" hidden="1" customHeight="1">
      <c r="B414" s="64"/>
      <c r="C414" s="64"/>
      <c r="D414" s="65"/>
      <c r="E414" s="66"/>
      <c r="F414" s="67"/>
      <c r="G414" s="68"/>
      <c r="H414" s="64"/>
      <c r="I414" s="69"/>
      <c r="J414" s="83">
        <f t="shared" si="44"/>
        <v>0</v>
      </c>
      <c r="K414" s="63">
        <f t="shared" si="41"/>
        <v>0</v>
      </c>
      <c r="L414" s="63">
        <f t="shared" ca="1" si="42"/>
        <v>0</v>
      </c>
      <c r="M414" s="59" t="str">
        <f t="shared" si="43"/>
        <v/>
      </c>
      <c r="N414" s="90">
        <f t="shared" si="40"/>
        <v>0</v>
      </c>
    </row>
    <row r="415" spans="2:14" ht="15" hidden="1" customHeight="1">
      <c r="B415" s="64"/>
      <c r="C415" s="64"/>
      <c r="D415" s="65"/>
      <c r="E415" s="66"/>
      <c r="F415" s="67"/>
      <c r="G415" s="68"/>
      <c r="H415" s="64"/>
      <c r="I415" s="69"/>
      <c r="J415" s="83">
        <f t="shared" si="44"/>
        <v>0</v>
      </c>
      <c r="K415" s="63">
        <f t="shared" si="41"/>
        <v>0</v>
      </c>
      <c r="L415" s="63">
        <f t="shared" ca="1" si="42"/>
        <v>0</v>
      </c>
      <c r="M415" s="59" t="str">
        <f t="shared" si="43"/>
        <v/>
      </c>
      <c r="N415" s="90">
        <f t="shared" si="40"/>
        <v>0</v>
      </c>
    </row>
    <row r="416" spans="2:14" ht="15" hidden="1" customHeight="1">
      <c r="B416" s="64"/>
      <c r="C416" s="64"/>
      <c r="D416" s="65"/>
      <c r="E416" s="66"/>
      <c r="F416" s="67"/>
      <c r="G416" s="68"/>
      <c r="H416" s="64"/>
      <c r="I416" s="69"/>
      <c r="J416" s="83">
        <f t="shared" si="44"/>
        <v>0</v>
      </c>
      <c r="K416" s="63">
        <f t="shared" si="41"/>
        <v>0</v>
      </c>
      <c r="L416" s="63">
        <f t="shared" ca="1" si="42"/>
        <v>0</v>
      </c>
      <c r="M416" s="59" t="str">
        <f t="shared" si="43"/>
        <v/>
      </c>
      <c r="N416" s="90">
        <f t="shared" si="40"/>
        <v>0</v>
      </c>
    </row>
    <row r="417" spans="2:14" ht="15" hidden="1" customHeight="1">
      <c r="B417" s="64"/>
      <c r="C417" s="64"/>
      <c r="D417" s="65"/>
      <c r="E417" s="66"/>
      <c r="F417" s="67"/>
      <c r="G417" s="68"/>
      <c r="H417" s="64"/>
      <c r="I417" s="69"/>
      <c r="J417" s="83">
        <f t="shared" si="44"/>
        <v>0</v>
      </c>
      <c r="K417" s="63">
        <f t="shared" si="41"/>
        <v>0</v>
      </c>
      <c r="L417" s="63">
        <f t="shared" ca="1" si="42"/>
        <v>0</v>
      </c>
      <c r="M417" s="59" t="str">
        <f t="shared" si="43"/>
        <v/>
      </c>
      <c r="N417" s="90">
        <f t="shared" si="40"/>
        <v>0</v>
      </c>
    </row>
    <row r="418" spans="2:14" ht="15" hidden="1" customHeight="1">
      <c r="B418" s="64"/>
      <c r="C418" s="64"/>
      <c r="D418" s="65"/>
      <c r="E418" s="66"/>
      <c r="F418" s="67"/>
      <c r="G418" s="68"/>
      <c r="H418" s="64"/>
      <c r="I418" s="69"/>
      <c r="J418" s="83">
        <f t="shared" si="44"/>
        <v>0</v>
      </c>
      <c r="K418" s="63">
        <f t="shared" si="41"/>
        <v>0</v>
      </c>
      <c r="L418" s="63">
        <f t="shared" ca="1" si="42"/>
        <v>0</v>
      </c>
      <c r="M418" s="59" t="str">
        <f t="shared" si="43"/>
        <v/>
      </c>
      <c r="N418" s="90">
        <f t="shared" si="40"/>
        <v>0</v>
      </c>
    </row>
    <row r="419" spans="2:14" ht="15" hidden="1" customHeight="1">
      <c r="B419" s="64"/>
      <c r="C419" s="64"/>
      <c r="D419" s="65"/>
      <c r="E419" s="66"/>
      <c r="F419" s="67"/>
      <c r="G419" s="68"/>
      <c r="H419" s="64"/>
      <c r="I419" s="69"/>
      <c r="J419" s="83">
        <f t="shared" si="44"/>
        <v>0</v>
      </c>
      <c r="K419" s="63">
        <f t="shared" si="41"/>
        <v>0</v>
      </c>
      <c r="L419" s="63">
        <f t="shared" ca="1" si="42"/>
        <v>0</v>
      </c>
      <c r="M419" s="59" t="str">
        <f t="shared" si="43"/>
        <v/>
      </c>
      <c r="N419" s="90">
        <f t="shared" si="40"/>
        <v>0</v>
      </c>
    </row>
    <row r="420" spans="2:14" ht="15" hidden="1" customHeight="1">
      <c r="B420" s="64"/>
      <c r="C420" s="64"/>
      <c r="D420" s="65"/>
      <c r="E420" s="66"/>
      <c r="F420" s="67"/>
      <c r="G420" s="68"/>
      <c r="H420" s="64"/>
      <c r="I420" s="69"/>
      <c r="J420" s="83">
        <f t="shared" si="44"/>
        <v>0</v>
      </c>
      <c r="K420" s="63">
        <f t="shared" si="41"/>
        <v>0</v>
      </c>
      <c r="L420" s="63">
        <f t="shared" ca="1" si="42"/>
        <v>0</v>
      </c>
      <c r="M420" s="59" t="str">
        <f t="shared" si="43"/>
        <v/>
      </c>
      <c r="N420" s="90">
        <f t="shared" si="40"/>
        <v>0</v>
      </c>
    </row>
    <row r="421" spans="2:14" ht="15" hidden="1" customHeight="1">
      <c r="B421" s="64"/>
      <c r="C421" s="64"/>
      <c r="D421" s="65"/>
      <c r="E421" s="66"/>
      <c r="F421" s="67"/>
      <c r="G421" s="68"/>
      <c r="H421" s="64"/>
      <c r="I421" s="69"/>
      <c r="J421" s="83">
        <f t="shared" si="44"/>
        <v>0</v>
      </c>
      <c r="K421" s="63">
        <f t="shared" si="41"/>
        <v>0</v>
      </c>
      <c r="L421" s="63">
        <f t="shared" ca="1" si="42"/>
        <v>0</v>
      </c>
      <c r="M421" s="59" t="str">
        <f t="shared" si="43"/>
        <v/>
      </c>
      <c r="N421" s="90">
        <f t="shared" si="40"/>
        <v>0</v>
      </c>
    </row>
    <row r="422" spans="2:14" ht="15" hidden="1" customHeight="1">
      <c r="B422" s="64"/>
      <c r="C422" s="64"/>
      <c r="D422" s="65"/>
      <c r="E422" s="66"/>
      <c r="F422" s="67"/>
      <c r="G422" s="68"/>
      <c r="H422" s="64"/>
      <c r="I422" s="69"/>
      <c r="J422" s="83">
        <f t="shared" si="44"/>
        <v>0</v>
      </c>
      <c r="K422" s="63">
        <f t="shared" si="41"/>
        <v>0</v>
      </c>
      <c r="L422" s="63">
        <f t="shared" ca="1" si="42"/>
        <v>0</v>
      </c>
      <c r="M422" s="59" t="str">
        <f t="shared" si="43"/>
        <v/>
      </c>
      <c r="N422" s="90">
        <f t="shared" si="40"/>
        <v>0</v>
      </c>
    </row>
    <row r="423" spans="2:14" ht="15" hidden="1" customHeight="1">
      <c r="B423" s="64"/>
      <c r="C423" s="64"/>
      <c r="D423" s="65"/>
      <c r="E423" s="66"/>
      <c r="F423" s="67"/>
      <c r="G423" s="68"/>
      <c r="H423" s="64"/>
      <c r="I423" s="69"/>
      <c r="J423" s="83">
        <f t="shared" si="44"/>
        <v>0</v>
      </c>
      <c r="K423" s="63">
        <f t="shared" si="41"/>
        <v>0</v>
      </c>
      <c r="L423" s="63">
        <f t="shared" ca="1" si="42"/>
        <v>0</v>
      </c>
      <c r="M423" s="59" t="str">
        <f t="shared" si="43"/>
        <v/>
      </c>
      <c r="N423" s="90">
        <f t="shared" si="40"/>
        <v>0</v>
      </c>
    </row>
    <row r="424" spans="2:14" ht="15" hidden="1" customHeight="1">
      <c r="B424" s="64"/>
      <c r="C424" s="64"/>
      <c r="D424" s="65"/>
      <c r="E424" s="66"/>
      <c r="F424" s="67"/>
      <c r="G424" s="68"/>
      <c r="H424" s="64"/>
      <c r="I424" s="69"/>
      <c r="J424" s="83">
        <f t="shared" si="44"/>
        <v>0</v>
      </c>
      <c r="K424" s="63">
        <f t="shared" si="41"/>
        <v>0</v>
      </c>
      <c r="L424" s="63">
        <f t="shared" ca="1" si="42"/>
        <v>0</v>
      </c>
      <c r="M424" s="59" t="str">
        <f t="shared" si="43"/>
        <v/>
      </c>
      <c r="N424" s="90">
        <f t="shared" si="40"/>
        <v>0</v>
      </c>
    </row>
    <row r="425" spans="2:14" ht="15" hidden="1" customHeight="1">
      <c r="B425" s="64"/>
      <c r="C425" s="64"/>
      <c r="D425" s="65"/>
      <c r="E425" s="66"/>
      <c r="F425" s="67"/>
      <c r="G425" s="68"/>
      <c r="H425" s="64"/>
      <c r="I425" s="69"/>
      <c r="J425" s="83">
        <f t="shared" si="44"/>
        <v>0</v>
      </c>
      <c r="K425" s="63">
        <f t="shared" si="41"/>
        <v>0</v>
      </c>
      <c r="L425" s="63">
        <f t="shared" ca="1" si="42"/>
        <v>0</v>
      </c>
      <c r="M425" s="59" t="str">
        <f t="shared" si="43"/>
        <v/>
      </c>
      <c r="N425" s="90">
        <f t="shared" si="40"/>
        <v>0</v>
      </c>
    </row>
    <row r="426" spans="2:14" ht="15" hidden="1" customHeight="1">
      <c r="B426" s="64"/>
      <c r="C426" s="64"/>
      <c r="D426" s="65"/>
      <c r="E426" s="66"/>
      <c r="F426" s="67"/>
      <c r="G426" s="68"/>
      <c r="H426" s="64"/>
      <c r="I426" s="69"/>
      <c r="J426" s="83">
        <f t="shared" si="44"/>
        <v>0</v>
      </c>
      <c r="K426" s="63">
        <f t="shared" si="41"/>
        <v>0</v>
      </c>
      <c r="L426" s="63">
        <f t="shared" ca="1" si="42"/>
        <v>0</v>
      </c>
      <c r="M426" s="59" t="str">
        <f t="shared" si="43"/>
        <v/>
      </c>
      <c r="N426" s="90">
        <f t="shared" si="40"/>
        <v>0</v>
      </c>
    </row>
    <row r="427" spans="2:14" ht="15" hidden="1" customHeight="1">
      <c r="B427" s="64"/>
      <c r="C427" s="64"/>
      <c r="D427" s="65"/>
      <c r="E427" s="66"/>
      <c r="F427" s="67"/>
      <c r="G427" s="68"/>
      <c r="H427" s="64"/>
      <c r="I427" s="69"/>
      <c r="J427" s="83">
        <f t="shared" si="44"/>
        <v>0</v>
      </c>
      <c r="K427" s="63">
        <f t="shared" si="41"/>
        <v>0</v>
      </c>
      <c r="L427" s="63">
        <f t="shared" ca="1" si="42"/>
        <v>0</v>
      </c>
      <c r="M427" s="59" t="str">
        <f t="shared" si="43"/>
        <v/>
      </c>
      <c r="N427" s="90">
        <f t="shared" si="40"/>
        <v>0</v>
      </c>
    </row>
    <row r="428" spans="2:14" ht="15" hidden="1" customHeight="1">
      <c r="B428" s="64"/>
      <c r="C428" s="64"/>
      <c r="D428" s="65"/>
      <c r="E428" s="66"/>
      <c r="F428" s="67"/>
      <c r="G428" s="68"/>
      <c r="H428" s="64"/>
      <c r="I428" s="69"/>
      <c r="J428" s="83">
        <f t="shared" si="44"/>
        <v>0</v>
      </c>
      <c r="K428" s="63">
        <f t="shared" si="41"/>
        <v>0</v>
      </c>
      <c r="L428" s="63">
        <f t="shared" ca="1" si="42"/>
        <v>0</v>
      </c>
      <c r="M428" s="59" t="str">
        <f t="shared" si="43"/>
        <v/>
      </c>
      <c r="N428" s="90">
        <f t="shared" si="40"/>
        <v>0</v>
      </c>
    </row>
    <row r="429" spans="2:14" ht="15" hidden="1" customHeight="1">
      <c r="B429" s="64"/>
      <c r="C429" s="64"/>
      <c r="D429" s="65"/>
      <c r="E429" s="66"/>
      <c r="F429" s="67"/>
      <c r="G429" s="68"/>
      <c r="H429" s="64"/>
      <c r="I429" s="69"/>
      <c r="J429" s="83">
        <f t="shared" si="44"/>
        <v>0</v>
      </c>
      <c r="K429" s="63">
        <f t="shared" si="41"/>
        <v>0</v>
      </c>
      <c r="L429" s="63">
        <f t="shared" ca="1" si="42"/>
        <v>0</v>
      </c>
      <c r="M429" s="59" t="str">
        <f t="shared" si="43"/>
        <v/>
      </c>
      <c r="N429" s="90">
        <f t="shared" si="40"/>
        <v>0</v>
      </c>
    </row>
    <row r="430" spans="2:14" ht="15" hidden="1" customHeight="1">
      <c r="B430" s="64"/>
      <c r="C430" s="64"/>
      <c r="D430" s="65"/>
      <c r="E430" s="66"/>
      <c r="F430" s="67"/>
      <c r="G430" s="68"/>
      <c r="H430" s="64"/>
      <c r="I430" s="69"/>
      <c r="J430" s="83">
        <f t="shared" si="44"/>
        <v>0</v>
      </c>
      <c r="K430" s="63">
        <f t="shared" si="41"/>
        <v>0</v>
      </c>
      <c r="L430" s="63">
        <f t="shared" ca="1" si="42"/>
        <v>0</v>
      </c>
      <c r="M430" s="59" t="str">
        <f t="shared" si="43"/>
        <v/>
      </c>
      <c r="N430" s="90">
        <f t="shared" si="40"/>
        <v>0</v>
      </c>
    </row>
    <row r="431" spans="2:14" ht="15" hidden="1" customHeight="1">
      <c r="B431" s="64"/>
      <c r="C431" s="64"/>
      <c r="D431" s="65"/>
      <c r="E431" s="66"/>
      <c r="F431" s="67"/>
      <c r="G431" s="68"/>
      <c r="H431" s="64"/>
      <c r="I431" s="69"/>
      <c r="J431" s="83">
        <f t="shared" si="44"/>
        <v>0</v>
      </c>
      <c r="K431" s="63">
        <f t="shared" si="41"/>
        <v>0</v>
      </c>
      <c r="L431" s="63">
        <f t="shared" ca="1" si="42"/>
        <v>0</v>
      </c>
      <c r="M431" s="59" t="str">
        <f t="shared" si="43"/>
        <v/>
      </c>
      <c r="N431" s="90">
        <f t="shared" si="40"/>
        <v>0</v>
      </c>
    </row>
    <row r="432" spans="2:14" ht="15" hidden="1" customHeight="1">
      <c r="B432" s="64"/>
      <c r="C432" s="64"/>
      <c r="D432" s="65"/>
      <c r="E432" s="66"/>
      <c r="F432" s="67"/>
      <c r="G432" s="68"/>
      <c r="H432" s="64"/>
      <c r="I432" s="69"/>
      <c r="J432" s="83">
        <f t="shared" si="44"/>
        <v>0</v>
      </c>
      <c r="K432" s="63">
        <f t="shared" si="41"/>
        <v>0</v>
      </c>
      <c r="L432" s="63">
        <f t="shared" ca="1" si="42"/>
        <v>0</v>
      </c>
      <c r="M432" s="59" t="str">
        <f t="shared" si="43"/>
        <v/>
      </c>
      <c r="N432" s="90">
        <f t="shared" si="40"/>
        <v>0</v>
      </c>
    </row>
    <row r="433" spans="2:14" ht="15" hidden="1" customHeight="1">
      <c r="B433" s="64"/>
      <c r="C433" s="64"/>
      <c r="D433" s="65"/>
      <c r="E433" s="66"/>
      <c r="F433" s="67"/>
      <c r="G433" s="68"/>
      <c r="H433" s="64"/>
      <c r="I433" s="69"/>
      <c r="J433" s="83">
        <f t="shared" si="44"/>
        <v>0</v>
      </c>
      <c r="K433" s="63">
        <f t="shared" si="41"/>
        <v>0</v>
      </c>
      <c r="L433" s="63">
        <f t="shared" ca="1" si="42"/>
        <v>0</v>
      </c>
      <c r="M433" s="59" t="str">
        <f t="shared" si="43"/>
        <v/>
      </c>
      <c r="N433" s="90">
        <f t="shared" si="40"/>
        <v>0</v>
      </c>
    </row>
    <row r="434" spans="2:14" ht="15" hidden="1" customHeight="1">
      <c r="B434" s="64"/>
      <c r="C434" s="64"/>
      <c r="D434" s="65"/>
      <c r="E434" s="66"/>
      <c r="F434" s="67"/>
      <c r="G434" s="68"/>
      <c r="H434" s="64"/>
      <c r="I434" s="69"/>
      <c r="J434" s="83">
        <f t="shared" si="44"/>
        <v>0</v>
      </c>
      <c r="K434" s="63">
        <f t="shared" si="41"/>
        <v>0</v>
      </c>
      <c r="L434" s="63">
        <f t="shared" ca="1" si="42"/>
        <v>0</v>
      </c>
      <c r="M434" s="59" t="str">
        <f t="shared" si="43"/>
        <v/>
      </c>
      <c r="N434" s="90">
        <f t="shared" ref="N434:N497" si="45">IF(YEAR(J434)=2017,0,IF(YEAR(J434)=2018,IF(AND((MONTH(J434)=MONTH($B$1)),OR(M434="G",M434="P")),H435+L434,0),0))</f>
        <v>0</v>
      </c>
    </row>
    <row r="435" spans="2:14" ht="15" hidden="1" customHeight="1">
      <c r="B435" s="64"/>
      <c r="C435" s="64"/>
      <c r="D435" s="65"/>
      <c r="E435" s="66"/>
      <c r="F435" s="67"/>
      <c r="G435" s="68"/>
      <c r="H435" s="64"/>
      <c r="I435" s="69"/>
      <c r="J435" s="83">
        <f t="shared" si="44"/>
        <v>0</v>
      </c>
      <c r="K435" s="63">
        <f t="shared" si="41"/>
        <v>0</v>
      </c>
      <c r="L435" s="63">
        <f t="shared" ca="1" si="42"/>
        <v>0</v>
      </c>
      <c r="M435" s="59" t="str">
        <f t="shared" si="43"/>
        <v/>
      </c>
      <c r="N435" s="90">
        <f t="shared" si="45"/>
        <v>0</v>
      </c>
    </row>
    <row r="436" spans="2:14" ht="15" hidden="1" customHeight="1">
      <c r="B436" s="64"/>
      <c r="C436" s="64"/>
      <c r="D436" s="65"/>
      <c r="E436" s="66"/>
      <c r="F436" s="67"/>
      <c r="G436" s="68"/>
      <c r="H436" s="64"/>
      <c r="I436" s="69"/>
      <c r="J436" s="83">
        <f t="shared" si="44"/>
        <v>0</v>
      </c>
      <c r="K436" s="63">
        <f t="shared" si="41"/>
        <v>0</v>
      </c>
      <c r="L436" s="63">
        <f t="shared" ca="1" si="42"/>
        <v>0</v>
      </c>
      <c r="M436" s="59" t="str">
        <f t="shared" si="43"/>
        <v/>
      </c>
      <c r="N436" s="90">
        <f t="shared" si="45"/>
        <v>0</v>
      </c>
    </row>
    <row r="437" spans="2:14" ht="15" hidden="1" customHeight="1">
      <c r="B437" s="64"/>
      <c r="C437" s="64"/>
      <c r="D437" s="65"/>
      <c r="E437" s="66"/>
      <c r="F437" s="67"/>
      <c r="G437" s="68"/>
      <c r="H437" s="64"/>
      <c r="I437" s="69"/>
      <c r="J437" s="83">
        <f t="shared" si="44"/>
        <v>0</v>
      </c>
      <c r="K437" s="63">
        <f t="shared" si="41"/>
        <v>0</v>
      </c>
      <c r="L437" s="63">
        <f t="shared" ca="1" si="42"/>
        <v>0</v>
      </c>
      <c r="M437" s="59" t="str">
        <f t="shared" si="43"/>
        <v/>
      </c>
      <c r="N437" s="90">
        <f t="shared" si="45"/>
        <v>0</v>
      </c>
    </row>
    <row r="438" spans="2:14" ht="15" hidden="1" customHeight="1">
      <c r="B438" s="64"/>
      <c r="C438" s="64"/>
      <c r="D438" s="65"/>
      <c r="E438" s="66"/>
      <c r="F438" s="67"/>
      <c r="G438" s="68"/>
      <c r="H438" s="64"/>
      <c r="I438" s="69"/>
      <c r="J438" s="83">
        <f t="shared" si="44"/>
        <v>0</v>
      </c>
      <c r="K438" s="63">
        <f t="shared" si="41"/>
        <v>0</v>
      </c>
      <c r="L438" s="63">
        <f t="shared" ca="1" si="42"/>
        <v>0</v>
      </c>
      <c r="M438" s="59" t="str">
        <f t="shared" si="43"/>
        <v/>
      </c>
      <c r="N438" s="90">
        <f t="shared" si="45"/>
        <v>0</v>
      </c>
    </row>
    <row r="439" spans="2:14" ht="15" hidden="1" customHeight="1">
      <c r="B439" s="64"/>
      <c r="C439" s="64"/>
      <c r="D439" s="65"/>
      <c r="E439" s="66"/>
      <c r="F439" s="67"/>
      <c r="G439" s="68"/>
      <c r="H439" s="64"/>
      <c r="I439" s="69"/>
      <c r="J439" s="83">
        <f t="shared" si="44"/>
        <v>0</v>
      </c>
      <c r="K439" s="63">
        <f t="shared" si="41"/>
        <v>0</v>
      </c>
      <c r="L439" s="63">
        <f t="shared" ca="1" si="42"/>
        <v>0</v>
      </c>
      <c r="M439" s="59" t="str">
        <f t="shared" si="43"/>
        <v/>
      </c>
      <c r="N439" s="90">
        <f t="shared" si="45"/>
        <v>0</v>
      </c>
    </row>
    <row r="440" spans="2:14" ht="15" hidden="1" customHeight="1">
      <c r="B440" s="64"/>
      <c r="C440" s="64"/>
      <c r="D440" s="65"/>
      <c r="E440" s="66"/>
      <c r="F440" s="67"/>
      <c r="G440" s="68"/>
      <c r="H440" s="64"/>
      <c r="I440" s="69"/>
      <c r="J440" s="83">
        <f t="shared" si="44"/>
        <v>0</v>
      </c>
      <c r="K440" s="63">
        <f t="shared" ref="K440:K503" si="46">((((1+F440)^(E440/360))-1)*H441)</f>
        <v>0</v>
      </c>
      <c r="L440" s="63">
        <f t="shared" ref="L440:L503" ca="1" si="47">IF($B$1&gt;J440,K440,IF($B$1=J440,K440,((((1+F440)^(1/360))-1)*H441)*($B$1-I440+1)))</f>
        <v>0</v>
      </c>
      <c r="M440" s="59" t="str">
        <f t="shared" si="43"/>
        <v/>
      </c>
      <c r="N440" s="90">
        <f t="shared" si="45"/>
        <v>0</v>
      </c>
    </row>
    <row r="441" spans="2:14" ht="15" hidden="1" customHeight="1">
      <c r="B441" s="64"/>
      <c r="C441" s="64"/>
      <c r="D441" s="65"/>
      <c r="E441" s="66"/>
      <c r="F441" s="67"/>
      <c r="G441" s="68"/>
      <c r="H441" s="64"/>
      <c r="I441" s="69"/>
      <c r="J441" s="83">
        <f t="shared" si="44"/>
        <v>0</v>
      </c>
      <c r="K441" s="63">
        <f t="shared" si="46"/>
        <v>0</v>
      </c>
      <c r="L441" s="63">
        <f t="shared" ca="1" si="47"/>
        <v>0</v>
      </c>
      <c r="M441" s="59" t="str">
        <f t="shared" si="43"/>
        <v/>
      </c>
      <c r="N441" s="90">
        <f t="shared" si="45"/>
        <v>0</v>
      </c>
    </row>
    <row r="442" spans="2:14" ht="15" hidden="1" customHeight="1">
      <c r="B442" s="64"/>
      <c r="C442" s="64"/>
      <c r="D442" s="65"/>
      <c r="E442" s="66"/>
      <c r="F442" s="67"/>
      <c r="G442" s="68"/>
      <c r="H442" s="64"/>
      <c r="I442" s="69"/>
      <c r="J442" s="83">
        <f t="shared" si="44"/>
        <v>0</v>
      </c>
      <c r="K442" s="63">
        <f t="shared" si="46"/>
        <v>0</v>
      </c>
      <c r="L442" s="63">
        <f t="shared" ca="1" si="47"/>
        <v>0</v>
      </c>
      <c r="M442" s="59" t="str">
        <f t="shared" si="43"/>
        <v/>
      </c>
      <c r="N442" s="90">
        <f t="shared" si="45"/>
        <v>0</v>
      </c>
    </row>
    <row r="443" spans="2:14" ht="15" hidden="1" customHeight="1">
      <c r="B443" s="64"/>
      <c r="C443" s="64"/>
      <c r="D443" s="65"/>
      <c r="E443" s="66"/>
      <c r="F443" s="67"/>
      <c r="G443" s="68"/>
      <c r="H443" s="64"/>
      <c r="I443" s="69"/>
      <c r="J443" s="83">
        <f t="shared" si="44"/>
        <v>0</v>
      </c>
      <c r="K443" s="63">
        <f t="shared" si="46"/>
        <v>0</v>
      </c>
      <c r="L443" s="63">
        <f t="shared" ca="1" si="47"/>
        <v>0</v>
      </c>
      <c r="M443" s="59" t="str">
        <f t="shared" si="43"/>
        <v/>
      </c>
      <c r="N443" s="90">
        <f t="shared" si="45"/>
        <v>0</v>
      </c>
    </row>
    <row r="444" spans="2:14" ht="15" hidden="1" customHeight="1">
      <c r="B444" s="64"/>
      <c r="C444" s="64"/>
      <c r="D444" s="65"/>
      <c r="E444" s="66"/>
      <c r="F444" s="67"/>
      <c r="G444" s="68"/>
      <c r="H444" s="64"/>
      <c r="I444" s="69"/>
      <c r="J444" s="83">
        <f t="shared" si="44"/>
        <v>0</v>
      </c>
      <c r="K444" s="63">
        <f t="shared" si="46"/>
        <v>0</v>
      </c>
      <c r="L444" s="63">
        <f t="shared" ca="1" si="47"/>
        <v>0</v>
      </c>
      <c r="M444" s="59" t="str">
        <f t="shared" si="43"/>
        <v/>
      </c>
      <c r="N444" s="90">
        <f t="shared" si="45"/>
        <v>0</v>
      </c>
    </row>
    <row r="445" spans="2:14" ht="15" hidden="1" customHeight="1">
      <c r="B445" s="64"/>
      <c r="C445" s="64"/>
      <c r="D445" s="65"/>
      <c r="E445" s="66"/>
      <c r="F445" s="67"/>
      <c r="G445" s="68"/>
      <c r="H445" s="64"/>
      <c r="I445" s="69"/>
      <c r="J445" s="83">
        <f t="shared" si="44"/>
        <v>0</v>
      </c>
      <c r="K445" s="63">
        <f t="shared" si="46"/>
        <v>0</v>
      </c>
      <c r="L445" s="63">
        <f t="shared" ca="1" si="47"/>
        <v>0</v>
      </c>
      <c r="M445" s="59" t="str">
        <f t="shared" si="43"/>
        <v/>
      </c>
      <c r="N445" s="90">
        <f t="shared" si="45"/>
        <v>0</v>
      </c>
    </row>
    <row r="446" spans="2:14" ht="15" hidden="1" customHeight="1">
      <c r="B446" s="64"/>
      <c r="C446" s="64"/>
      <c r="D446" s="65"/>
      <c r="E446" s="66"/>
      <c r="F446" s="67"/>
      <c r="G446" s="68"/>
      <c r="H446" s="64"/>
      <c r="I446" s="69"/>
      <c r="J446" s="83">
        <f t="shared" si="44"/>
        <v>0</v>
      </c>
      <c r="K446" s="63">
        <f t="shared" si="46"/>
        <v>0</v>
      </c>
      <c r="L446" s="63">
        <f t="shared" ca="1" si="47"/>
        <v>0</v>
      </c>
      <c r="M446" s="59" t="str">
        <f t="shared" si="43"/>
        <v/>
      </c>
      <c r="N446" s="90">
        <f t="shared" si="45"/>
        <v>0</v>
      </c>
    </row>
    <row r="447" spans="2:14" ht="15" hidden="1" customHeight="1">
      <c r="B447" s="64"/>
      <c r="C447" s="64"/>
      <c r="D447" s="65"/>
      <c r="E447" s="66"/>
      <c r="F447" s="67"/>
      <c r="G447" s="68"/>
      <c r="H447" s="64"/>
      <c r="I447" s="69"/>
      <c r="J447" s="83">
        <f t="shared" si="44"/>
        <v>0</v>
      </c>
      <c r="K447" s="63">
        <f t="shared" si="46"/>
        <v>0</v>
      </c>
      <c r="L447" s="63">
        <f t="shared" ca="1" si="47"/>
        <v>0</v>
      </c>
      <c r="M447" s="59" t="str">
        <f t="shared" si="43"/>
        <v/>
      </c>
      <c r="N447" s="90">
        <f t="shared" si="45"/>
        <v>0</v>
      </c>
    </row>
    <row r="448" spans="2:14" ht="15" hidden="1" customHeight="1">
      <c r="B448" s="64"/>
      <c r="C448" s="64"/>
      <c r="D448" s="65"/>
      <c r="E448" s="66"/>
      <c r="F448" s="67"/>
      <c r="G448" s="68"/>
      <c r="H448" s="64"/>
      <c r="I448" s="69"/>
      <c r="J448" s="83">
        <f t="shared" si="44"/>
        <v>0</v>
      </c>
      <c r="K448" s="63">
        <f t="shared" si="46"/>
        <v>0</v>
      </c>
      <c r="L448" s="63">
        <f t="shared" ca="1" si="47"/>
        <v>0</v>
      </c>
      <c r="M448" s="59" t="str">
        <f t="shared" si="43"/>
        <v/>
      </c>
      <c r="N448" s="90">
        <f t="shared" si="45"/>
        <v>0</v>
      </c>
    </row>
    <row r="449" spans="2:14" ht="15" hidden="1" customHeight="1">
      <c r="B449" s="64"/>
      <c r="C449" s="64"/>
      <c r="D449" s="65"/>
      <c r="E449" s="66"/>
      <c r="F449" s="67"/>
      <c r="G449" s="68"/>
      <c r="H449" s="64"/>
      <c r="I449" s="69"/>
      <c r="J449" s="83">
        <f t="shared" si="44"/>
        <v>0</v>
      </c>
      <c r="K449" s="63">
        <f t="shared" si="46"/>
        <v>0</v>
      </c>
      <c r="L449" s="63">
        <f t="shared" ca="1" si="47"/>
        <v>0</v>
      </c>
      <c r="M449" s="59" t="str">
        <f t="shared" si="43"/>
        <v/>
      </c>
      <c r="N449" s="90">
        <f t="shared" si="45"/>
        <v>0</v>
      </c>
    </row>
    <row r="450" spans="2:14" ht="15" hidden="1" customHeight="1">
      <c r="B450" s="64"/>
      <c r="C450" s="64"/>
      <c r="D450" s="65"/>
      <c r="E450" s="66"/>
      <c r="F450" s="67"/>
      <c r="G450" s="68"/>
      <c r="H450" s="64"/>
      <c r="I450" s="69"/>
      <c r="J450" s="83">
        <f t="shared" si="44"/>
        <v>0</v>
      </c>
      <c r="K450" s="63">
        <f t="shared" si="46"/>
        <v>0</v>
      </c>
      <c r="L450" s="63">
        <f t="shared" ca="1" si="47"/>
        <v>0</v>
      </c>
      <c r="M450" s="59" t="str">
        <f t="shared" si="43"/>
        <v/>
      </c>
      <c r="N450" s="90">
        <f t="shared" si="45"/>
        <v>0</v>
      </c>
    </row>
    <row r="451" spans="2:14" ht="15" hidden="1" customHeight="1">
      <c r="B451" s="64"/>
      <c r="C451" s="64"/>
      <c r="D451" s="65"/>
      <c r="E451" s="66"/>
      <c r="F451" s="67"/>
      <c r="G451" s="68"/>
      <c r="H451" s="64"/>
      <c r="I451" s="69"/>
      <c r="J451" s="83">
        <f t="shared" si="44"/>
        <v>0</v>
      </c>
      <c r="K451" s="63">
        <f t="shared" si="46"/>
        <v>0</v>
      </c>
      <c r="L451" s="63">
        <f t="shared" ca="1" si="47"/>
        <v>0</v>
      </c>
      <c r="M451" s="59" t="str">
        <f t="shared" si="43"/>
        <v/>
      </c>
      <c r="N451" s="90">
        <f t="shared" si="45"/>
        <v>0</v>
      </c>
    </row>
    <row r="452" spans="2:14" ht="15" hidden="1" customHeight="1">
      <c r="B452" s="64"/>
      <c r="C452" s="64"/>
      <c r="D452" s="65"/>
      <c r="E452" s="66"/>
      <c r="F452" s="67"/>
      <c r="G452" s="68"/>
      <c r="H452" s="64"/>
      <c r="I452" s="69"/>
      <c r="J452" s="83">
        <f t="shared" si="44"/>
        <v>0</v>
      </c>
      <c r="K452" s="63">
        <f t="shared" si="46"/>
        <v>0</v>
      </c>
      <c r="L452" s="63">
        <f t="shared" ca="1" si="47"/>
        <v>0</v>
      </c>
      <c r="M452" s="59" t="str">
        <f t="shared" si="43"/>
        <v/>
      </c>
      <c r="N452" s="90">
        <f t="shared" si="45"/>
        <v>0</v>
      </c>
    </row>
    <row r="453" spans="2:14" ht="15" hidden="1" customHeight="1">
      <c r="B453" s="64"/>
      <c r="C453" s="64"/>
      <c r="D453" s="65"/>
      <c r="E453" s="66"/>
      <c r="F453" s="67"/>
      <c r="G453" s="68"/>
      <c r="H453" s="64"/>
      <c r="I453" s="69"/>
      <c r="J453" s="83">
        <f t="shared" si="44"/>
        <v>0</v>
      </c>
      <c r="K453" s="63">
        <f t="shared" si="46"/>
        <v>0</v>
      </c>
      <c r="L453" s="63">
        <f t="shared" ca="1" si="47"/>
        <v>0</v>
      </c>
      <c r="M453" s="59" t="str">
        <f t="shared" si="43"/>
        <v/>
      </c>
      <c r="N453" s="90">
        <f t="shared" si="45"/>
        <v>0</v>
      </c>
    </row>
    <row r="454" spans="2:14" ht="15" hidden="1" customHeight="1">
      <c r="B454" s="64"/>
      <c r="C454" s="64"/>
      <c r="D454" s="65"/>
      <c r="E454" s="66"/>
      <c r="F454" s="67"/>
      <c r="G454" s="68"/>
      <c r="H454" s="64"/>
      <c r="I454" s="69"/>
      <c r="J454" s="83">
        <f t="shared" si="44"/>
        <v>0</v>
      </c>
      <c r="K454" s="63">
        <f t="shared" si="46"/>
        <v>0</v>
      </c>
      <c r="L454" s="63">
        <f t="shared" ca="1" si="47"/>
        <v>0</v>
      </c>
      <c r="M454" s="59" t="str">
        <f t="shared" si="43"/>
        <v/>
      </c>
      <c r="N454" s="90">
        <f t="shared" si="45"/>
        <v>0</v>
      </c>
    </row>
    <row r="455" spans="2:14" ht="15" hidden="1" customHeight="1">
      <c r="B455" s="64"/>
      <c r="C455" s="64"/>
      <c r="D455" s="65"/>
      <c r="E455" s="66"/>
      <c r="F455" s="67"/>
      <c r="G455" s="68"/>
      <c r="H455" s="64"/>
      <c r="I455" s="69"/>
      <c r="J455" s="83">
        <f t="shared" si="44"/>
        <v>0</v>
      </c>
      <c r="K455" s="63">
        <f t="shared" si="46"/>
        <v>0</v>
      </c>
      <c r="L455" s="63">
        <f t="shared" ca="1" si="47"/>
        <v>0</v>
      </c>
      <c r="M455" s="59" t="str">
        <f t="shared" ref="M455:M518" si="48">IF(J455=0,"",IF(J455=$B$1,"V",IF(J455-1=$B$1,"P",IF(J455&lt;$B$1,"C","G"))))</f>
        <v/>
      </c>
      <c r="N455" s="90">
        <f t="shared" si="45"/>
        <v>0</v>
      </c>
    </row>
    <row r="456" spans="2:14" ht="15" hidden="1" customHeight="1">
      <c r="B456" s="64"/>
      <c r="C456" s="64"/>
      <c r="D456" s="65"/>
      <c r="E456" s="66"/>
      <c r="F456" s="67"/>
      <c r="G456" s="68"/>
      <c r="H456" s="64"/>
      <c r="I456" s="69"/>
      <c r="J456" s="83">
        <f t="shared" ref="J456:J519" si="49">IF(E456="",0,I456+E456)</f>
        <v>0</v>
      </c>
      <c r="K456" s="63">
        <f t="shared" si="46"/>
        <v>0</v>
      </c>
      <c r="L456" s="63">
        <f t="shared" ca="1" si="47"/>
        <v>0</v>
      </c>
      <c r="M456" s="59" t="str">
        <f t="shared" si="48"/>
        <v/>
      </c>
      <c r="N456" s="90">
        <f t="shared" si="45"/>
        <v>0</v>
      </c>
    </row>
    <row r="457" spans="2:14" ht="15" hidden="1" customHeight="1">
      <c r="B457" s="64"/>
      <c r="C457" s="64"/>
      <c r="D457" s="65"/>
      <c r="E457" s="66"/>
      <c r="F457" s="67"/>
      <c r="G457" s="68"/>
      <c r="H457" s="64"/>
      <c r="I457" s="69"/>
      <c r="J457" s="83">
        <f t="shared" si="49"/>
        <v>0</v>
      </c>
      <c r="K457" s="63">
        <f t="shared" si="46"/>
        <v>0</v>
      </c>
      <c r="L457" s="63">
        <f t="shared" ca="1" si="47"/>
        <v>0</v>
      </c>
      <c r="M457" s="59" t="str">
        <f t="shared" si="48"/>
        <v/>
      </c>
      <c r="N457" s="90">
        <f t="shared" si="45"/>
        <v>0</v>
      </c>
    </row>
    <row r="458" spans="2:14" ht="15" hidden="1" customHeight="1">
      <c r="B458" s="64"/>
      <c r="C458" s="64"/>
      <c r="D458" s="65"/>
      <c r="E458" s="66"/>
      <c r="F458" s="67"/>
      <c r="G458" s="68"/>
      <c r="H458" s="64"/>
      <c r="I458" s="69"/>
      <c r="J458" s="83">
        <f t="shared" si="49"/>
        <v>0</v>
      </c>
      <c r="K458" s="63">
        <f t="shared" si="46"/>
        <v>0</v>
      </c>
      <c r="L458" s="63">
        <f t="shared" ca="1" si="47"/>
        <v>0</v>
      </c>
      <c r="M458" s="59" t="str">
        <f t="shared" si="48"/>
        <v/>
      </c>
      <c r="N458" s="90">
        <f t="shared" si="45"/>
        <v>0</v>
      </c>
    </row>
    <row r="459" spans="2:14" ht="15" hidden="1" customHeight="1">
      <c r="B459" s="64"/>
      <c r="C459" s="64"/>
      <c r="D459" s="65"/>
      <c r="E459" s="66"/>
      <c r="F459" s="67"/>
      <c r="G459" s="68"/>
      <c r="H459" s="64"/>
      <c r="I459" s="69"/>
      <c r="J459" s="83">
        <f t="shared" si="49"/>
        <v>0</v>
      </c>
      <c r="K459" s="63">
        <f t="shared" si="46"/>
        <v>0</v>
      </c>
      <c r="L459" s="63">
        <f t="shared" ca="1" si="47"/>
        <v>0</v>
      </c>
      <c r="M459" s="59" t="str">
        <f t="shared" si="48"/>
        <v/>
      </c>
      <c r="N459" s="90">
        <f t="shared" si="45"/>
        <v>0</v>
      </c>
    </row>
    <row r="460" spans="2:14" ht="15" hidden="1" customHeight="1">
      <c r="B460" s="64"/>
      <c r="C460" s="64"/>
      <c r="D460" s="65"/>
      <c r="E460" s="66"/>
      <c r="F460" s="67"/>
      <c r="G460" s="68"/>
      <c r="H460" s="64"/>
      <c r="I460" s="69"/>
      <c r="J460" s="83">
        <f t="shared" si="49"/>
        <v>0</v>
      </c>
      <c r="K460" s="63">
        <f t="shared" si="46"/>
        <v>0</v>
      </c>
      <c r="L460" s="63">
        <f t="shared" ca="1" si="47"/>
        <v>0</v>
      </c>
      <c r="M460" s="59" t="str">
        <f t="shared" si="48"/>
        <v/>
      </c>
      <c r="N460" s="90">
        <f t="shared" si="45"/>
        <v>0</v>
      </c>
    </row>
    <row r="461" spans="2:14" ht="15" hidden="1" customHeight="1">
      <c r="B461" s="64"/>
      <c r="C461" s="64"/>
      <c r="D461" s="65"/>
      <c r="E461" s="66"/>
      <c r="F461" s="67"/>
      <c r="G461" s="68"/>
      <c r="H461" s="64"/>
      <c r="I461" s="69"/>
      <c r="J461" s="83">
        <f t="shared" si="49"/>
        <v>0</v>
      </c>
      <c r="K461" s="63">
        <f t="shared" si="46"/>
        <v>0</v>
      </c>
      <c r="L461" s="63">
        <f t="shared" ca="1" si="47"/>
        <v>0</v>
      </c>
      <c r="M461" s="59" t="str">
        <f t="shared" si="48"/>
        <v/>
      </c>
      <c r="N461" s="90">
        <f t="shared" si="45"/>
        <v>0</v>
      </c>
    </row>
    <row r="462" spans="2:14" ht="15" hidden="1" customHeight="1">
      <c r="B462" s="64"/>
      <c r="C462" s="64"/>
      <c r="D462" s="65"/>
      <c r="E462" s="66"/>
      <c r="F462" s="67"/>
      <c r="G462" s="68"/>
      <c r="H462" s="64"/>
      <c r="I462" s="69"/>
      <c r="J462" s="83">
        <f t="shared" si="49"/>
        <v>0</v>
      </c>
      <c r="K462" s="63">
        <f t="shared" si="46"/>
        <v>0</v>
      </c>
      <c r="L462" s="63">
        <f t="shared" ca="1" si="47"/>
        <v>0</v>
      </c>
      <c r="M462" s="59" t="str">
        <f t="shared" si="48"/>
        <v/>
      </c>
      <c r="N462" s="90">
        <f t="shared" si="45"/>
        <v>0</v>
      </c>
    </row>
    <row r="463" spans="2:14" ht="15" hidden="1" customHeight="1">
      <c r="B463" s="64"/>
      <c r="C463" s="64"/>
      <c r="D463" s="65"/>
      <c r="E463" s="66"/>
      <c r="F463" s="67"/>
      <c r="G463" s="68"/>
      <c r="H463" s="64"/>
      <c r="I463" s="69"/>
      <c r="J463" s="83">
        <f t="shared" si="49"/>
        <v>0</v>
      </c>
      <c r="K463" s="63">
        <f t="shared" si="46"/>
        <v>0</v>
      </c>
      <c r="L463" s="63">
        <f t="shared" ca="1" si="47"/>
        <v>0</v>
      </c>
      <c r="M463" s="59" t="str">
        <f t="shared" si="48"/>
        <v/>
      </c>
      <c r="N463" s="90">
        <f t="shared" si="45"/>
        <v>0</v>
      </c>
    </row>
    <row r="464" spans="2:14" ht="15" hidden="1" customHeight="1">
      <c r="B464" s="64"/>
      <c r="C464" s="64"/>
      <c r="D464" s="65"/>
      <c r="E464" s="66"/>
      <c r="F464" s="67"/>
      <c r="G464" s="68"/>
      <c r="H464" s="64"/>
      <c r="I464" s="69"/>
      <c r="J464" s="83">
        <f t="shared" si="49"/>
        <v>0</v>
      </c>
      <c r="K464" s="63">
        <f t="shared" si="46"/>
        <v>0</v>
      </c>
      <c r="L464" s="63">
        <f t="shared" ca="1" si="47"/>
        <v>0</v>
      </c>
      <c r="M464" s="59" t="str">
        <f t="shared" si="48"/>
        <v/>
      </c>
      <c r="N464" s="90">
        <f t="shared" si="45"/>
        <v>0</v>
      </c>
    </row>
    <row r="465" spans="2:14" ht="15" hidden="1" customHeight="1">
      <c r="B465" s="64"/>
      <c r="C465" s="64"/>
      <c r="D465" s="65"/>
      <c r="E465" s="66"/>
      <c r="F465" s="67"/>
      <c r="G465" s="68"/>
      <c r="H465" s="64"/>
      <c r="I465" s="69"/>
      <c r="J465" s="83">
        <f t="shared" si="49"/>
        <v>0</v>
      </c>
      <c r="K465" s="63">
        <f t="shared" si="46"/>
        <v>0</v>
      </c>
      <c r="L465" s="63">
        <f t="shared" ca="1" si="47"/>
        <v>0</v>
      </c>
      <c r="M465" s="59" t="str">
        <f t="shared" si="48"/>
        <v/>
      </c>
      <c r="N465" s="90">
        <f t="shared" si="45"/>
        <v>0</v>
      </c>
    </row>
    <row r="466" spans="2:14" ht="15" hidden="1" customHeight="1">
      <c r="B466" s="64"/>
      <c r="C466" s="64"/>
      <c r="D466" s="65"/>
      <c r="E466" s="66"/>
      <c r="F466" s="67"/>
      <c r="G466" s="68"/>
      <c r="H466" s="64"/>
      <c r="I466" s="69"/>
      <c r="J466" s="83">
        <f t="shared" si="49"/>
        <v>0</v>
      </c>
      <c r="K466" s="63">
        <f t="shared" si="46"/>
        <v>0</v>
      </c>
      <c r="L466" s="63">
        <f t="shared" ca="1" si="47"/>
        <v>0</v>
      </c>
      <c r="M466" s="59" t="str">
        <f t="shared" si="48"/>
        <v/>
      </c>
      <c r="N466" s="90">
        <f t="shared" si="45"/>
        <v>0</v>
      </c>
    </row>
    <row r="467" spans="2:14" ht="15" hidden="1" customHeight="1">
      <c r="B467" s="64"/>
      <c r="C467" s="64"/>
      <c r="D467" s="65"/>
      <c r="E467" s="66"/>
      <c r="F467" s="67"/>
      <c r="G467" s="68"/>
      <c r="H467" s="64"/>
      <c r="I467" s="69"/>
      <c r="J467" s="83">
        <f t="shared" si="49"/>
        <v>0</v>
      </c>
      <c r="K467" s="63">
        <f t="shared" si="46"/>
        <v>0</v>
      </c>
      <c r="L467" s="63">
        <f t="shared" ca="1" si="47"/>
        <v>0</v>
      </c>
      <c r="M467" s="59" t="str">
        <f t="shared" si="48"/>
        <v/>
      </c>
      <c r="N467" s="90">
        <f t="shared" si="45"/>
        <v>0</v>
      </c>
    </row>
    <row r="468" spans="2:14" ht="15" hidden="1" customHeight="1">
      <c r="B468" s="64"/>
      <c r="C468" s="64"/>
      <c r="D468" s="65"/>
      <c r="E468" s="66"/>
      <c r="F468" s="67"/>
      <c r="G468" s="68"/>
      <c r="H468" s="64"/>
      <c r="I468" s="69"/>
      <c r="J468" s="83">
        <f t="shared" si="49"/>
        <v>0</v>
      </c>
      <c r="K468" s="63">
        <f t="shared" si="46"/>
        <v>0</v>
      </c>
      <c r="L468" s="63">
        <f t="shared" ca="1" si="47"/>
        <v>0</v>
      </c>
      <c r="M468" s="59" t="str">
        <f t="shared" si="48"/>
        <v/>
      </c>
      <c r="N468" s="90">
        <f t="shared" si="45"/>
        <v>0</v>
      </c>
    </row>
    <row r="469" spans="2:14" ht="15" hidden="1" customHeight="1">
      <c r="B469" s="64"/>
      <c r="C469" s="64"/>
      <c r="D469" s="65"/>
      <c r="E469" s="66"/>
      <c r="F469" s="67"/>
      <c r="G469" s="68"/>
      <c r="H469" s="64"/>
      <c r="I469" s="69"/>
      <c r="J469" s="83">
        <f t="shared" si="49"/>
        <v>0</v>
      </c>
      <c r="K469" s="63">
        <f t="shared" si="46"/>
        <v>0</v>
      </c>
      <c r="L469" s="63">
        <f t="shared" ca="1" si="47"/>
        <v>0</v>
      </c>
      <c r="M469" s="59" t="str">
        <f t="shared" si="48"/>
        <v/>
      </c>
      <c r="N469" s="90">
        <f t="shared" si="45"/>
        <v>0</v>
      </c>
    </row>
    <row r="470" spans="2:14" ht="15" hidden="1" customHeight="1">
      <c r="B470" s="64"/>
      <c r="C470" s="64"/>
      <c r="D470" s="65"/>
      <c r="E470" s="66"/>
      <c r="F470" s="67"/>
      <c r="G470" s="68"/>
      <c r="H470" s="64"/>
      <c r="I470" s="69"/>
      <c r="J470" s="83">
        <f t="shared" si="49"/>
        <v>0</v>
      </c>
      <c r="K470" s="63">
        <f t="shared" si="46"/>
        <v>0</v>
      </c>
      <c r="L470" s="63">
        <f t="shared" ca="1" si="47"/>
        <v>0</v>
      </c>
      <c r="M470" s="59" t="str">
        <f t="shared" si="48"/>
        <v/>
      </c>
      <c r="N470" s="90">
        <f t="shared" si="45"/>
        <v>0</v>
      </c>
    </row>
    <row r="471" spans="2:14" ht="15" hidden="1" customHeight="1">
      <c r="B471" s="64"/>
      <c r="C471" s="64"/>
      <c r="D471" s="65"/>
      <c r="E471" s="66"/>
      <c r="F471" s="67"/>
      <c r="G471" s="68"/>
      <c r="H471" s="64"/>
      <c r="I471" s="69"/>
      <c r="J471" s="83">
        <f t="shared" si="49"/>
        <v>0</v>
      </c>
      <c r="K471" s="63">
        <f t="shared" si="46"/>
        <v>0</v>
      </c>
      <c r="L471" s="63">
        <f t="shared" ca="1" si="47"/>
        <v>0</v>
      </c>
      <c r="M471" s="59" t="str">
        <f t="shared" si="48"/>
        <v/>
      </c>
      <c r="N471" s="90">
        <f t="shared" si="45"/>
        <v>0</v>
      </c>
    </row>
    <row r="472" spans="2:14" ht="15" hidden="1" customHeight="1">
      <c r="B472" s="64"/>
      <c r="C472" s="64"/>
      <c r="D472" s="65"/>
      <c r="E472" s="66"/>
      <c r="F472" s="67"/>
      <c r="G472" s="68"/>
      <c r="H472" s="64"/>
      <c r="I472" s="69"/>
      <c r="J472" s="83">
        <f t="shared" si="49"/>
        <v>0</v>
      </c>
      <c r="K472" s="63">
        <f t="shared" si="46"/>
        <v>0</v>
      </c>
      <c r="L472" s="63">
        <f t="shared" ca="1" si="47"/>
        <v>0</v>
      </c>
      <c r="M472" s="59" t="str">
        <f t="shared" si="48"/>
        <v/>
      </c>
      <c r="N472" s="90">
        <f t="shared" si="45"/>
        <v>0</v>
      </c>
    </row>
    <row r="473" spans="2:14" ht="15" hidden="1" customHeight="1">
      <c r="B473" s="64"/>
      <c r="C473" s="64"/>
      <c r="D473" s="65"/>
      <c r="E473" s="66"/>
      <c r="F473" s="67"/>
      <c r="G473" s="68"/>
      <c r="H473" s="64"/>
      <c r="I473" s="69"/>
      <c r="J473" s="83">
        <f t="shared" si="49"/>
        <v>0</v>
      </c>
      <c r="K473" s="63">
        <f t="shared" si="46"/>
        <v>0</v>
      </c>
      <c r="L473" s="63">
        <f t="shared" ca="1" si="47"/>
        <v>0</v>
      </c>
      <c r="M473" s="59" t="str">
        <f t="shared" si="48"/>
        <v/>
      </c>
      <c r="N473" s="90">
        <f t="shared" si="45"/>
        <v>0</v>
      </c>
    </row>
    <row r="474" spans="2:14" ht="15" hidden="1" customHeight="1">
      <c r="B474" s="64"/>
      <c r="C474" s="64"/>
      <c r="D474" s="65"/>
      <c r="E474" s="66"/>
      <c r="F474" s="67"/>
      <c r="G474" s="68"/>
      <c r="H474" s="64"/>
      <c r="I474" s="69"/>
      <c r="J474" s="83">
        <f t="shared" si="49"/>
        <v>0</v>
      </c>
      <c r="K474" s="63">
        <f t="shared" si="46"/>
        <v>0</v>
      </c>
      <c r="L474" s="63">
        <f t="shared" ca="1" si="47"/>
        <v>0</v>
      </c>
      <c r="M474" s="59" t="str">
        <f t="shared" si="48"/>
        <v/>
      </c>
      <c r="N474" s="90">
        <f t="shared" si="45"/>
        <v>0</v>
      </c>
    </row>
    <row r="475" spans="2:14" ht="15" hidden="1" customHeight="1">
      <c r="B475" s="64"/>
      <c r="C475" s="64"/>
      <c r="D475" s="65"/>
      <c r="E475" s="66"/>
      <c r="F475" s="67"/>
      <c r="G475" s="68"/>
      <c r="H475" s="64"/>
      <c r="I475" s="69"/>
      <c r="J475" s="83">
        <f t="shared" si="49"/>
        <v>0</v>
      </c>
      <c r="K475" s="63">
        <f t="shared" si="46"/>
        <v>0</v>
      </c>
      <c r="L475" s="63">
        <f t="shared" ca="1" si="47"/>
        <v>0</v>
      </c>
      <c r="M475" s="59" t="str">
        <f t="shared" si="48"/>
        <v/>
      </c>
      <c r="N475" s="90">
        <f t="shared" si="45"/>
        <v>0</v>
      </c>
    </row>
    <row r="476" spans="2:14" ht="15" hidden="1" customHeight="1">
      <c r="B476" s="64"/>
      <c r="C476" s="64"/>
      <c r="D476" s="65"/>
      <c r="E476" s="66"/>
      <c r="F476" s="67"/>
      <c r="G476" s="68"/>
      <c r="H476" s="64"/>
      <c r="I476" s="69"/>
      <c r="J476" s="83">
        <f t="shared" si="49"/>
        <v>0</v>
      </c>
      <c r="K476" s="63">
        <f t="shared" si="46"/>
        <v>0</v>
      </c>
      <c r="L476" s="63">
        <f t="shared" ca="1" si="47"/>
        <v>0</v>
      </c>
      <c r="M476" s="59" t="str">
        <f t="shared" si="48"/>
        <v/>
      </c>
      <c r="N476" s="90">
        <f t="shared" si="45"/>
        <v>0</v>
      </c>
    </row>
    <row r="477" spans="2:14" ht="15" hidden="1" customHeight="1">
      <c r="B477" s="64"/>
      <c r="C477" s="64"/>
      <c r="D477" s="65"/>
      <c r="E477" s="66"/>
      <c r="F477" s="67"/>
      <c r="G477" s="68"/>
      <c r="H477" s="64"/>
      <c r="I477" s="69"/>
      <c r="J477" s="83">
        <f t="shared" si="49"/>
        <v>0</v>
      </c>
      <c r="K477" s="63">
        <f t="shared" si="46"/>
        <v>0</v>
      </c>
      <c r="L477" s="63">
        <f t="shared" ca="1" si="47"/>
        <v>0</v>
      </c>
      <c r="M477" s="59" t="str">
        <f t="shared" si="48"/>
        <v/>
      </c>
      <c r="N477" s="90">
        <f t="shared" si="45"/>
        <v>0</v>
      </c>
    </row>
    <row r="478" spans="2:14" ht="15" hidden="1" customHeight="1">
      <c r="B478" s="64"/>
      <c r="C478" s="64"/>
      <c r="D478" s="65"/>
      <c r="E478" s="66"/>
      <c r="F478" s="67"/>
      <c r="G478" s="68"/>
      <c r="H478" s="64"/>
      <c r="I478" s="69"/>
      <c r="J478" s="83">
        <f t="shared" si="49"/>
        <v>0</v>
      </c>
      <c r="K478" s="63">
        <f t="shared" si="46"/>
        <v>0</v>
      </c>
      <c r="L478" s="63">
        <f t="shared" ca="1" si="47"/>
        <v>0</v>
      </c>
      <c r="M478" s="59" t="str">
        <f t="shared" si="48"/>
        <v/>
      </c>
      <c r="N478" s="90">
        <f t="shared" si="45"/>
        <v>0</v>
      </c>
    </row>
    <row r="479" spans="2:14" ht="15" hidden="1" customHeight="1">
      <c r="B479" s="64"/>
      <c r="C479" s="64"/>
      <c r="D479" s="65"/>
      <c r="E479" s="66"/>
      <c r="F479" s="67"/>
      <c r="G479" s="68"/>
      <c r="H479" s="64"/>
      <c r="I479" s="69"/>
      <c r="J479" s="83">
        <f t="shared" si="49"/>
        <v>0</v>
      </c>
      <c r="K479" s="63">
        <f t="shared" si="46"/>
        <v>0</v>
      </c>
      <c r="L479" s="63">
        <f t="shared" ca="1" si="47"/>
        <v>0</v>
      </c>
      <c r="M479" s="59" t="str">
        <f t="shared" si="48"/>
        <v/>
      </c>
      <c r="N479" s="90">
        <f t="shared" si="45"/>
        <v>0</v>
      </c>
    </row>
    <row r="480" spans="2:14" ht="15" hidden="1" customHeight="1">
      <c r="B480" s="64"/>
      <c r="C480" s="64"/>
      <c r="D480" s="65"/>
      <c r="E480" s="66"/>
      <c r="F480" s="67"/>
      <c r="G480" s="68"/>
      <c r="H480" s="64"/>
      <c r="I480" s="69"/>
      <c r="J480" s="83">
        <f t="shared" si="49"/>
        <v>0</v>
      </c>
      <c r="K480" s="63">
        <f t="shared" si="46"/>
        <v>0</v>
      </c>
      <c r="L480" s="63">
        <f t="shared" ca="1" si="47"/>
        <v>0</v>
      </c>
      <c r="M480" s="59" t="str">
        <f t="shared" si="48"/>
        <v/>
      </c>
      <c r="N480" s="90">
        <f t="shared" si="45"/>
        <v>0</v>
      </c>
    </row>
    <row r="481" spans="2:14" ht="15" hidden="1" customHeight="1">
      <c r="B481" s="64"/>
      <c r="C481" s="64"/>
      <c r="D481" s="65"/>
      <c r="E481" s="66"/>
      <c r="F481" s="67"/>
      <c r="G481" s="68"/>
      <c r="H481" s="64"/>
      <c r="I481" s="69"/>
      <c r="J481" s="83">
        <f t="shared" si="49"/>
        <v>0</v>
      </c>
      <c r="K481" s="63">
        <f t="shared" si="46"/>
        <v>0</v>
      </c>
      <c r="L481" s="63">
        <f t="shared" ca="1" si="47"/>
        <v>0</v>
      </c>
      <c r="M481" s="59" t="str">
        <f t="shared" si="48"/>
        <v/>
      </c>
      <c r="N481" s="90">
        <f t="shared" si="45"/>
        <v>0</v>
      </c>
    </row>
    <row r="482" spans="2:14" ht="15" hidden="1" customHeight="1">
      <c r="B482" s="64"/>
      <c r="C482" s="64"/>
      <c r="D482" s="65"/>
      <c r="E482" s="66"/>
      <c r="F482" s="67"/>
      <c r="G482" s="68"/>
      <c r="H482" s="64"/>
      <c r="I482" s="69"/>
      <c r="J482" s="83">
        <f t="shared" si="49"/>
        <v>0</v>
      </c>
      <c r="K482" s="63">
        <f t="shared" si="46"/>
        <v>0</v>
      </c>
      <c r="L482" s="63">
        <f t="shared" ca="1" si="47"/>
        <v>0</v>
      </c>
      <c r="M482" s="59" t="str">
        <f t="shared" si="48"/>
        <v/>
      </c>
      <c r="N482" s="90">
        <f t="shared" si="45"/>
        <v>0</v>
      </c>
    </row>
    <row r="483" spans="2:14" ht="15" hidden="1" customHeight="1">
      <c r="B483" s="64"/>
      <c r="C483" s="64"/>
      <c r="D483" s="65"/>
      <c r="E483" s="66"/>
      <c r="F483" s="67"/>
      <c r="G483" s="68"/>
      <c r="H483" s="64"/>
      <c r="I483" s="69"/>
      <c r="J483" s="83">
        <f t="shared" si="49"/>
        <v>0</v>
      </c>
      <c r="K483" s="63">
        <f t="shared" si="46"/>
        <v>0</v>
      </c>
      <c r="L483" s="63">
        <f t="shared" ca="1" si="47"/>
        <v>0</v>
      </c>
      <c r="M483" s="59" t="str">
        <f t="shared" si="48"/>
        <v/>
      </c>
      <c r="N483" s="90">
        <f t="shared" si="45"/>
        <v>0</v>
      </c>
    </row>
    <row r="484" spans="2:14" ht="15" hidden="1" customHeight="1">
      <c r="B484" s="64"/>
      <c r="C484" s="64"/>
      <c r="D484" s="65"/>
      <c r="E484" s="66"/>
      <c r="F484" s="67"/>
      <c r="G484" s="68"/>
      <c r="H484" s="64"/>
      <c r="I484" s="69"/>
      <c r="J484" s="83">
        <f t="shared" si="49"/>
        <v>0</v>
      </c>
      <c r="K484" s="63">
        <f t="shared" si="46"/>
        <v>0</v>
      </c>
      <c r="L484" s="63">
        <f t="shared" ca="1" si="47"/>
        <v>0</v>
      </c>
      <c r="M484" s="59" t="str">
        <f t="shared" si="48"/>
        <v/>
      </c>
      <c r="N484" s="90">
        <f t="shared" si="45"/>
        <v>0</v>
      </c>
    </row>
    <row r="485" spans="2:14" ht="15" hidden="1" customHeight="1">
      <c r="B485" s="64"/>
      <c r="C485" s="64"/>
      <c r="D485" s="65"/>
      <c r="E485" s="66"/>
      <c r="F485" s="67"/>
      <c r="G485" s="68"/>
      <c r="H485" s="64"/>
      <c r="I485" s="69"/>
      <c r="J485" s="83">
        <f t="shared" si="49"/>
        <v>0</v>
      </c>
      <c r="K485" s="63">
        <f t="shared" si="46"/>
        <v>0</v>
      </c>
      <c r="L485" s="63">
        <f t="shared" ca="1" si="47"/>
        <v>0</v>
      </c>
      <c r="M485" s="59" t="str">
        <f t="shared" si="48"/>
        <v/>
      </c>
      <c r="N485" s="90">
        <f t="shared" si="45"/>
        <v>0</v>
      </c>
    </row>
    <row r="486" spans="2:14" ht="15" hidden="1" customHeight="1">
      <c r="B486" s="64"/>
      <c r="C486" s="64"/>
      <c r="D486" s="65"/>
      <c r="E486" s="66"/>
      <c r="F486" s="67"/>
      <c r="G486" s="68"/>
      <c r="H486" s="64"/>
      <c r="I486" s="69"/>
      <c r="J486" s="83">
        <f t="shared" si="49"/>
        <v>0</v>
      </c>
      <c r="K486" s="63">
        <f t="shared" si="46"/>
        <v>0</v>
      </c>
      <c r="L486" s="63">
        <f t="shared" ca="1" si="47"/>
        <v>0</v>
      </c>
      <c r="M486" s="59" t="str">
        <f t="shared" si="48"/>
        <v/>
      </c>
      <c r="N486" s="90">
        <f t="shared" si="45"/>
        <v>0</v>
      </c>
    </row>
    <row r="487" spans="2:14" ht="15" hidden="1" customHeight="1">
      <c r="B487" s="64"/>
      <c r="C487" s="64"/>
      <c r="D487" s="65"/>
      <c r="E487" s="66"/>
      <c r="F487" s="67"/>
      <c r="G487" s="68"/>
      <c r="H487" s="64"/>
      <c r="I487" s="69"/>
      <c r="J487" s="83">
        <f t="shared" si="49"/>
        <v>0</v>
      </c>
      <c r="K487" s="63">
        <f t="shared" si="46"/>
        <v>0</v>
      </c>
      <c r="L487" s="63">
        <f t="shared" ca="1" si="47"/>
        <v>0</v>
      </c>
      <c r="M487" s="59" t="str">
        <f t="shared" si="48"/>
        <v/>
      </c>
      <c r="N487" s="90">
        <f t="shared" si="45"/>
        <v>0</v>
      </c>
    </row>
    <row r="488" spans="2:14" ht="15" hidden="1" customHeight="1">
      <c r="B488" s="64"/>
      <c r="C488" s="64"/>
      <c r="D488" s="65"/>
      <c r="E488" s="66"/>
      <c r="F488" s="67"/>
      <c r="G488" s="68"/>
      <c r="H488" s="64"/>
      <c r="I488" s="69"/>
      <c r="J488" s="83">
        <f t="shared" si="49"/>
        <v>0</v>
      </c>
      <c r="K488" s="63">
        <f t="shared" si="46"/>
        <v>0</v>
      </c>
      <c r="L488" s="63">
        <f t="shared" ca="1" si="47"/>
        <v>0</v>
      </c>
      <c r="M488" s="59" t="str">
        <f t="shared" si="48"/>
        <v/>
      </c>
      <c r="N488" s="90">
        <f t="shared" si="45"/>
        <v>0</v>
      </c>
    </row>
    <row r="489" spans="2:14" ht="15" hidden="1" customHeight="1">
      <c r="B489" s="64"/>
      <c r="C489" s="64"/>
      <c r="D489" s="65"/>
      <c r="E489" s="66"/>
      <c r="F489" s="67"/>
      <c r="G489" s="68"/>
      <c r="H489" s="64"/>
      <c r="I489" s="69"/>
      <c r="J489" s="83">
        <f t="shared" si="49"/>
        <v>0</v>
      </c>
      <c r="K489" s="63">
        <f t="shared" si="46"/>
        <v>0</v>
      </c>
      <c r="L489" s="63">
        <f t="shared" ca="1" si="47"/>
        <v>0</v>
      </c>
      <c r="M489" s="59" t="str">
        <f t="shared" si="48"/>
        <v/>
      </c>
      <c r="N489" s="90">
        <f t="shared" si="45"/>
        <v>0</v>
      </c>
    </row>
    <row r="490" spans="2:14" ht="15" hidden="1" customHeight="1">
      <c r="B490" s="64"/>
      <c r="C490" s="64"/>
      <c r="D490" s="65"/>
      <c r="E490" s="66"/>
      <c r="F490" s="67"/>
      <c r="G490" s="68"/>
      <c r="H490" s="64"/>
      <c r="I490" s="69"/>
      <c r="J490" s="83">
        <f t="shared" si="49"/>
        <v>0</v>
      </c>
      <c r="K490" s="63">
        <f t="shared" si="46"/>
        <v>0</v>
      </c>
      <c r="L490" s="63">
        <f t="shared" ca="1" si="47"/>
        <v>0</v>
      </c>
      <c r="M490" s="59" t="str">
        <f t="shared" si="48"/>
        <v/>
      </c>
      <c r="N490" s="90">
        <f t="shared" si="45"/>
        <v>0</v>
      </c>
    </row>
    <row r="491" spans="2:14" ht="15" hidden="1" customHeight="1">
      <c r="B491" s="64"/>
      <c r="C491" s="64"/>
      <c r="D491" s="65"/>
      <c r="E491" s="66"/>
      <c r="F491" s="67"/>
      <c r="G491" s="68"/>
      <c r="H491" s="64"/>
      <c r="I491" s="69"/>
      <c r="J491" s="83">
        <f t="shared" si="49"/>
        <v>0</v>
      </c>
      <c r="K491" s="63">
        <f t="shared" si="46"/>
        <v>0</v>
      </c>
      <c r="L491" s="63">
        <f t="shared" ca="1" si="47"/>
        <v>0</v>
      </c>
      <c r="M491" s="59" t="str">
        <f t="shared" si="48"/>
        <v/>
      </c>
      <c r="N491" s="90">
        <f t="shared" si="45"/>
        <v>0</v>
      </c>
    </row>
    <row r="492" spans="2:14" ht="15" hidden="1" customHeight="1">
      <c r="B492" s="64"/>
      <c r="C492" s="64"/>
      <c r="D492" s="65"/>
      <c r="E492" s="66"/>
      <c r="F492" s="67"/>
      <c r="G492" s="68"/>
      <c r="H492" s="64"/>
      <c r="I492" s="69"/>
      <c r="J492" s="83">
        <f t="shared" si="49"/>
        <v>0</v>
      </c>
      <c r="K492" s="63">
        <f t="shared" si="46"/>
        <v>0</v>
      </c>
      <c r="L492" s="63">
        <f t="shared" ca="1" si="47"/>
        <v>0</v>
      </c>
      <c r="M492" s="59" t="str">
        <f t="shared" si="48"/>
        <v/>
      </c>
      <c r="N492" s="90">
        <f t="shared" si="45"/>
        <v>0</v>
      </c>
    </row>
    <row r="493" spans="2:14" ht="15" hidden="1" customHeight="1">
      <c r="B493" s="64"/>
      <c r="C493" s="64"/>
      <c r="D493" s="65"/>
      <c r="E493" s="66"/>
      <c r="F493" s="67"/>
      <c r="G493" s="68"/>
      <c r="H493" s="64"/>
      <c r="I493" s="69"/>
      <c r="J493" s="83">
        <f t="shared" si="49"/>
        <v>0</v>
      </c>
      <c r="K493" s="63">
        <f t="shared" si="46"/>
        <v>0</v>
      </c>
      <c r="L493" s="63">
        <f t="shared" ca="1" si="47"/>
        <v>0</v>
      </c>
      <c r="M493" s="59" t="str">
        <f t="shared" si="48"/>
        <v/>
      </c>
      <c r="N493" s="90">
        <f t="shared" si="45"/>
        <v>0</v>
      </c>
    </row>
    <row r="494" spans="2:14" ht="15" hidden="1" customHeight="1">
      <c r="B494" s="64"/>
      <c r="C494" s="64"/>
      <c r="D494" s="65"/>
      <c r="E494" s="66"/>
      <c r="F494" s="67"/>
      <c r="G494" s="68"/>
      <c r="H494" s="64"/>
      <c r="I494" s="69"/>
      <c r="J494" s="83">
        <f t="shared" si="49"/>
        <v>0</v>
      </c>
      <c r="K494" s="63">
        <f t="shared" si="46"/>
        <v>0</v>
      </c>
      <c r="L494" s="63">
        <f t="shared" ca="1" si="47"/>
        <v>0</v>
      </c>
      <c r="M494" s="59" t="str">
        <f t="shared" si="48"/>
        <v/>
      </c>
      <c r="N494" s="90">
        <f t="shared" si="45"/>
        <v>0</v>
      </c>
    </row>
    <row r="495" spans="2:14" ht="15" hidden="1" customHeight="1">
      <c r="B495" s="64"/>
      <c r="C495" s="64"/>
      <c r="D495" s="65"/>
      <c r="E495" s="66"/>
      <c r="F495" s="67"/>
      <c r="G495" s="68"/>
      <c r="H495" s="64"/>
      <c r="I495" s="69"/>
      <c r="J495" s="83">
        <f t="shared" si="49"/>
        <v>0</v>
      </c>
      <c r="K495" s="63">
        <f t="shared" si="46"/>
        <v>0</v>
      </c>
      <c r="L495" s="63">
        <f t="shared" ca="1" si="47"/>
        <v>0</v>
      </c>
      <c r="M495" s="59" t="str">
        <f t="shared" si="48"/>
        <v/>
      </c>
      <c r="N495" s="90">
        <f t="shared" si="45"/>
        <v>0</v>
      </c>
    </row>
    <row r="496" spans="2:14" ht="15" hidden="1" customHeight="1">
      <c r="B496" s="64"/>
      <c r="C496" s="64"/>
      <c r="D496" s="65"/>
      <c r="E496" s="66"/>
      <c r="F496" s="67"/>
      <c r="G496" s="68"/>
      <c r="H496" s="64"/>
      <c r="I496" s="69"/>
      <c r="J496" s="83">
        <f t="shared" si="49"/>
        <v>0</v>
      </c>
      <c r="K496" s="63">
        <f t="shared" si="46"/>
        <v>0</v>
      </c>
      <c r="L496" s="63">
        <f t="shared" ca="1" si="47"/>
        <v>0</v>
      </c>
      <c r="M496" s="59" t="str">
        <f t="shared" si="48"/>
        <v/>
      </c>
      <c r="N496" s="90">
        <f t="shared" si="45"/>
        <v>0</v>
      </c>
    </row>
    <row r="497" spans="2:14" ht="15" hidden="1" customHeight="1">
      <c r="B497" s="64"/>
      <c r="C497" s="64"/>
      <c r="D497" s="65"/>
      <c r="E497" s="66"/>
      <c r="F497" s="67"/>
      <c r="G497" s="68"/>
      <c r="H497" s="64"/>
      <c r="I497" s="69"/>
      <c r="J497" s="83">
        <f t="shared" si="49"/>
        <v>0</v>
      </c>
      <c r="K497" s="63">
        <f t="shared" si="46"/>
        <v>0</v>
      </c>
      <c r="L497" s="63">
        <f t="shared" ca="1" si="47"/>
        <v>0</v>
      </c>
      <c r="M497" s="59" t="str">
        <f t="shared" si="48"/>
        <v/>
      </c>
      <c r="N497" s="90">
        <f t="shared" si="45"/>
        <v>0</v>
      </c>
    </row>
    <row r="498" spans="2:14" ht="15" hidden="1" customHeight="1">
      <c r="B498" s="64"/>
      <c r="C498" s="64"/>
      <c r="D498" s="65"/>
      <c r="E498" s="66"/>
      <c r="F498" s="67"/>
      <c r="G498" s="68"/>
      <c r="H498" s="64"/>
      <c r="I498" s="69"/>
      <c r="J498" s="83">
        <f t="shared" si="49"/>
        <v>0</v>
      </c>
      <c r="K498" s="63">
        <f t="shared" si="46"/>
        <v>0</v>
      </c>
      <c r="L498" s="63">
        <f t="shared" ca="1" si="47"/>
        <v>0</v>
      </c>
      <c r="M498" s="59" t="str">
        <f t="shared" si="48"/>
        <v/>
      </c>
      <c r="N498" s="90">
        <f t="shared" ref="N498:N561" si="50">IF(YEAR(J498)=2017,0,IF(YEAR(J498)=2018,IF(AND((MONTH(J498)=MONTH($B$1)),OR(M498="G",M498="P")),H499+L498,0),0))</f>
        <v>0</v>
      </c>
    </row>
    <row r="499" spans="2:14" ht="15" hidden="1" customHeight="1">
      <c r="B499" s="64"/>
      <c r="C499" s="64"/>
      <c r="D499" s="65"/>
      <c r="E499" s="66"/>
      <c r="F499" s="67"/>
      <c r="G499" s="68"/>
      <c r="H499" s="64"/>
      <c r="I499" s="69"/>
      <c r="J499" s="83">
        <f t="shared" si="49"/>
        <v>0</v>
      </c>
      <c r="K499" s="63">
        <f t="shared" si="46"/>
        <v>0</v>
      </c>
      <c r="L499" s="63">
        <f t="shared" ca="1" si="47"/>
        <v>0</v>
      </c>
      <c r="M499" s="59" t="str">
        <f t="shared" si="48"/>
        <v/>
      </c>
      <c r="N499" s="90">
        <f t="shared" si="50"/>
        <v>0</v>
      </c>
    </row>
    <row r="500" spans="2:14" ht="15" hidden="1" customHeight="1">
      <c r="B500" s="64"/>
      <c r="C500" s="64"/>
      <c r="D500" s="65"/>
      <c r="E500" s="66"/>
      <c r="F500" s="67"/>
      <c r="G500" s="68"/>
      <c r="H500" s="64"/>
      <c r="I500" s="69"/>
      <c r="J500" s="83">
        <f t="shared" si="49"/>
        <v>0</v>
      </c>
      <c r="K500" s="63">
        <f t="shared" si="46"/>
        <v>0</v>
      </c>
      <c r="L500" s="63">
        <f t="shared" ca="1" si="47"/>
        <v>0</v>
      </c>
      <c r="M500" s="59" t="str">
        <f t="shared" si="48"/>
        <v/>
      </c>
      <c r="N500" s="90">
        <f t="shared" si="50"/>
        <v>0</v>
      </c>
    </row>
    <row r="501" spans="2:14" ht="15" hidden="1" customHeight="1">
      <c r="B501" s="64"/>
      <c r="C501" s="64"/>
      <c r="D501" s="65"/>
      <c r="E501" s="66"/>
      <c r="F501" s="67"/>
      <c r="G501" s="68"/>
      <c r="H501" s="64"/>
      <c r="I501" s="69"/>
      <c r="J501" s="83">
        <f t="shared" si="49"/>
        <v>0</v>
      </c>
      <c r="K501" s="63">
        <f t="shared" si="46"/>
        <v>0</v>
      </c>
      <c r="L501" s="63">
        <f t="shared" ca="1" si="47"/>
        <v>0</v>
      </c>
      <c r="M501" s="59" t="str">
        <f t="shared" si="48"/>
        <v/>
      </c>
      <c r="N501" s="90">
        <f t="shared" si="50"/>
        <v>0</v>
      </c>
    </row>
    <row r="502" spans="2:14" ht="15" hidden="1" customHeight="1">
      <c r="B502" s="64"/>
      <c r="C502" s="64"/>
      <c r="D502" s="65"/>
      <c r="E502" s="66"/>
      <c r="F502" s="67"/>
      <c r="G502" s="68"/>
      <c r="H502" s="64"/>
      <c r="I502" s="69"/>
      <c r="J502" s="83">
        <f t="shared" si="49"/>
        <v>0</v>
      </c>
      <c r="K502" s="63">
        <f t="shared" si="46"/>
        <v>0</v>
      </c>
      <c r="L502" s="63">
        <f t="shared" ca="1" si="47"/>
        <v>0</v>
      </c>
      <c r="M502" s="59" t="str">
        <f t="shared" si="48"/>
        <v/>
      </c>
      <c r="N502" s="90">
        <f t="shared" si="50"/>
        <v>0</v>
      </c>
    </row>
    <row r="503" spans="2:14" ht="15" hidden="1" customHeight="1">
      <c r="B503" s="64"/>
      <c r="C503" s="64"/>
      <c r="D503" s="65"/>
      <c r="E503" s="66"/>
      <c r="F503" s="67"/>
      <c r="G503" s="68"/>
      <c r="H503" s="64"/>
      <c r="I503" s="69"/>
      <c r="J503" s="83">
        <f t="shared" si="49"/>
        <v>0</v>
      </c>
      <c r="K503" s="63">
        <f t="shared" si="46"/>
        <v>0</v>
      </c>
      <c r="L503" s="63">
        <f t="shared" ca="1" si="47"/>
        <v>0</v>
      </c>
      <c r="M503" s="59" t="str">
        <f t="shared" si="48"/>
        <v/>
      </c>
      <c r="N503" s="90">
        <f t="shared" si="50"/>
        <v>0</v>
      </c>
    </row>
    <row r="504" spans="2:14" ht="15" hidden="1" customHeight="1">
      <c r="B504" s="64"/>
      <c r="C504" s="64"/>
      <c r="D504" s="65"/>
      <c r="E504" s="66"/>
      <c r="F504" s="67"/>
      <c r="G504" s="68"/>
      <c r="H504" s="64"/>
      <c r="I504" s="69"/>
      <c r="J504" s="83">
        <f t="shared" si="49"/>
        <v>0</v>
      </c>
      <c r="K504" s="63">
        <f t="shared" ref="K504:K567" si="51">((((1+F504)^(E504/360))-1)*H505)</f>
        <v>0</v>
      </c>
      <c r="L504" s="63">
        <f t="shared" ref="L504:L567" ca="1" si="52">IF($B$1&gt;J504,K504,IF($B$1=J504,K504,((((1+F504)^(1/360))-1)*H505)*($B$1-I504+1)))</f>
        <v>0</v>
      </c>
      <c r="M504" s="59" t="str">
        <f t="shared" si="48"/>
        <v/>
      </c>
      <c r="N504" s="90">
        <f t="shared" si="50"/>
        <v>0</v>
      </c>
    </row>
    <row r="505" spans="2:14" ht="15" hidden="1" customHeight="1">
      <c r="B505" s="64"/>
      <c r="C505" s="64"/>
      <c r="D505" s="65"/>
      <c r="E505" s="66"/>
      <c r="F505" s="67"/>
      <c r="G505" s="68"/>
      <c r="H505" s="64"/>
      <c r="I505" s="69"/>
      <c r="J505" s="83">
        <f t="shared" si="49"/>
        <v>0</v>
      </c>
      <c r="K505" s="63">
        <f t="shared" si="51"/>
        <v>0</v>
      </c>
      <c r="L505" s="63">
        <f t="shared" ca="1" si="52"/>
        <v>0</v>
      </c>
      <c r="M505" s="59" t="str">
        <f t="shared" si="48"/>
        <v/>
      </c>
      <c r="N505" s="90">
        <f t="shared" si="50"/>
        <v>0</v>
      </c>
    </row>
    <row r="506" spans="2:14" ht="15" hidden="1" customHeight="1">
      <c r="B506" s="64"/>
      <c r="C506" s="64"/>
      <c r="D506" s="65"/>
      <c r="E506" s="66"/>
      <c r="F506" s="67"/>
      <c r="G506" s="68"/>
      <c r="H506" s="64"/>
      <c r="I506" s="69"/>
      <c r="J506" s="83">
        <f t="shared" si="49"/>
        <v>0</v>
      </c>
      <c r="K506" s="63">
        <f t="shared" si="51"/>
        <v>0</v>
      </c>
      <c r="L506" s="63">
        <f t="shared" ca="1" si="52"/>
        <v>0</v>
      </c>
      <c r="M506" s="59" t="str">
        <f t="shared" si="48"/>
        <v/>
      </c>
      <c r="N506" s="90">
        <f t="shared" si="50"/>
        <v>0</v>
      </c>
    </row>
    <row r="507" spans="2:14" ht="15" hidden="1" customHeight="1">
      <c r="B507" s="64"/>
      <c r="C507" s="64"/>
      <c r="D507" s="65"/>
      <c r="E507" s="66"/>
      <c r="F507" s="67"/>
      <c r="G507" s="68"/>
      <c r="H507" s="64"/>
      <c r="I507" s="69"/>
      <c r="J507" s="83">
        <f t="shared" si="49"/>
        <v>0</v>
      </c>
      <c r="K507" s="63">
        <f t="shared" si="51"/>
        <v>0</v>
      </c>
      <c r="L507" s="63">
        <f t="shared" ca="1" si="52"/>
        <v>0</v>
      </c>
      <c r="M507" s="59" t="str">
        <f t="shared" si="48"/>
        <v/>
      </c>
      <c r="N507" s="90">
        <f t="shared" si="50"/>
        <v>0</v>
      </c>
    </row>
    <row r="508" spans="2:14" ht="15" hidden="1" customHeight="1">
      <c r="B508" s="64"/>
      <c r="C508" s="64"/>
      <c r="D508" s="65"/>
      <c r="E508" s="66"/>
      <c r="F508" s="67"/>
      <c r="G508" s="68"/>
      <c r="H508" s="64"/>
      <c r="I508" s="69"/>
      <c r="J508" s="83">
        <f t="shared" si="49"/>
        <v>0</v>
      </c>
      <c r="K508" s="63">
        <f t="shared" si="51"/>
        <v>0</v>
      </c>
      <c r="L508" s="63">
        <f t="shared" ca="1" si="52"/>
        <v>0</v>
      </c>
      <c r="M508" s="59" t="str">
        <f t="shared" si="48"/>
        <v/>
      </c>
      <c r="N508" s="90">
        <f t="shared" si="50"/>
        <v>0</v>
      </c>
    </row>
    <row r="509" spans="2:14" ht="15" hidden="1" customHeight="1">
      <c r="B509" s="64"/>
      <c r="C509" s="64"/>
      <c r="D509" s="65"/>
      <c r="E509" s="66"/>
      <c r="F509" s="67"/>
      <c r="G509" s="68"/>
      <c r="H509" s="64"/>
      <c r="I509" s="69"/>
      <c r="J509" s="83">
        <f t="shared" si="49"/>
        <v>0</v>
      </c>
      <c r="K509" s="63">
        <f t="shared" si="51"/>
        <v>0</v>
      </c>
      <c r="L509" s="63">
        <f t="shared" ca="1" si="52"/>
        <v>0</v>
      </c>
      <c r="M509" s="59" t="str">
        <f t="shared" si="48"/>
        <v/>
      </c>
      <c r="N509" s="90">
        <f t="shared" si="50"/>
        <v>0</v>
      </c>
    </row>
    <row r="510" spans="2:14" ht="15" hidden="1" customHeight="1">
      <c r="B510" s="64"/>
      <c r="C510" s="64"/>
      <c r="D510" s="65"/>
      <c r="E510" s="66"/>
      <c r="F510" s="67"/>
      <c r="G510" s="68"/>
      <c r="H510" s="64"/>
      <c r="I510" s="69"/>
      <c r="J510" s="83">
        <f t="shared" si="49"/>
        <v>0</v>
      </c>
      <c r="K510" s="63">
        <f t="shared" si="51"/>
        <v>0</v>
      </c>
      <c r="L510" s="63">
        <f t="shared" ca="1" si="52"/>
        <v>0</v>
      </c>
      <c r="M510" s="59" t="str">
        <f t="shared" si="48"/>
        <v/>
      </c>
      <c r="N510" s="90">
        <f t="shared" si="50"/>
        <v>0</v>
      </c>
    </row>
    <row r="511" spans="2:14" ht="15" hidden="1" customHeight="1">
      <c r="B511" s="64"/>
      <c r="C511" s="64"/>
      <c r="D511" s="65"/>
      <c r="E511" s="66"/>
      <c r="F511" s="67"/>
      <c r="G511" s="68"/>
      <c r="H511" s="64"/>
      <c r="I511" s="69"/>
      <c r="J511" s="83">
        <f t="shared" si="49"/>
        <v>0</v>
      </c>
      <c r="K511" s="63">
        <f t="shared" si="51"/>
        <v>0</v>
      </c>
      <c r="L511" s="63">
        <f t="shared" ca="1" si="52"/>
        <v>0</v>
      </c>
      <c r="M511" s="59" t="str">
        <f t="shared" si="48"/>
        <v/>
      </c>
      <c r="N511" s="90">
        <f t="shared" si="50"/>
        <v>0</v>
      </c>
    </row>
    <row r="512" spans="2:14" ht="15" hidden="1" customHeight="1">
      <c r="B512" s="64"/>
      <c r="C512" s="64"/>
      <c r="D512" s="65"/>
      <c r="E512" s="66"/>
      <c r="F512" s="67"/>
      <c r="G512" s="68"/>
      <c r="H512" s="64"/>
      <c r="I512" s="69"/>
      <c r="J512" s="83">
        <f t="shared" si="49"/>
        <v>0</v>
      </c>
      <c r="K512" s="63">
        <f t="shared" si="51"/>
        <v>0</v>
      </c>
      <c r="L512" s="63">
        <f t="shared" ca="1" si="52"/>
        <v>0</v>
      </c>
      <c r="M512" s="59" t="str">
        <f t="shared" si="48"/>
        <v/>
      </c>
      <c r="N512" s="90">
        <f t="shared" si="50"/>
        <v>0</v>
      </c>
    </row>
    <row r="513" spans="2:14" ht="15" hidden="1" customHeight="1">
      <c r="B513" s="64"/>
      <c r="C513" s="64"/>
      <c r="D513" s="65"/>
      <c r="E513" s="66"/>
      <c r="F513" s="67"/>
      <c r="G513" s="68"/>
      <c r="H513" s="64"/>
      <c r="I513" s="69"/>
      <c r="J513" s="83">
        <f t="shared" si="49"/>
        <v>0</v>
      </c>
      <c r="K513" s="63">
        <f t="shared" si="51"/>
        <v>0</v>
      </c>
      <c r="L513" s="63">
        <f t="shared" ca="1" si="52"/>
        <v>0</v>
      </c>
      <c r="M513" s="59" t="str">
        <f t="shared" si="48"/>
        <v/>
      </c>
      <c r="N513" s="90">
        <f t="shared" si="50"/>
        <v>0</v>
      </c>
    </row>
    <row r="514" spans="2:14" ht="15" hidden="1" customHeight="1">
      <c r="B514" s="64"/>
      <c r="C514" s="64"/>
      <c r="D514" s="65"/>
      <c r="E514" s="66"/>
      <c r="F514" s="67"/>
      <c r="G514" s="68"/>
      <c r="H514" s="64"/>
      <c r="I514" s="69"/>
      <c r="J514" s="83">
        <f t="shared" si="49"/>
        <v>0</v>
      </c>
      <c r="K514" s="63">
        <f t="shared" si="51"/>
        <v>0</v>
      </c>
      <c r="L514" s="63">
        <f t="shared" ca="1" si="52"/>
        <v>0</v>
      </c>
      <c r="M514" s="59" t="str">
        <f t="shared" si="48"/>
        <v/>
      </c>
      <c r="N514" s="90">
        <f t="shared" si="50"/>
        <v>0</v>
      </c>
    </row>
    <row r="515" spans="2:14" ht="15" hidden="1" customHeight="1">
      <c r="B515" s="64"/>
      <c r="C515" s="64"/>
      <c r="D515" s="65"/>
      <c r="E515" s="66"/>
      <c r="F515" s="67"/>
      <c r="G515" s="68"/>
      <c r="H515" s="64"/>
      <c r="I515" s="69"/>
      <c r="J515" s="83">
        <f t="shared" si="49"/>
        <v>0</v>
      </c>
      <c r="K515" s="63">
        <f t="shared" si="51"/>
        <v>0</v>
      </c>
      <c r="L515" s="63">
        <f t="shared" ca="1" si="52"/>
        <v>0</v>
      </c>
      <c r="M515" s="59" t="str">
        <f t="shared" si="48"/>
        <v/>
      </c>
      <c r="N515" s="90">
        <f t="shared" si="50"/>
        <v>0</v>
      </c>
    </row>
    <row r="516" spans="2:14" ht="15" hidden="1" customHeight="1">
      <c r="B516" s="64"/>
      <c r="C516" s="64"/>
      <c r="D516" s="65"/>
      <c r="E516" s="66"/>
      <c r="F516" s="67"/>
      <c r="G516" s="68"/>
      <c r="H516" s="64"/>
      <c r="I516" s="69"/>
      <c r="J516" s="83">
        <f t="shared" si="49"/>
        <v>0</v>
      </c>
      <c r="K516" s="63">
        <f t="shared" si="51"/>
        <v>0</v>
      </c>
      <c r="L516" s="63">
        <f t="shared" ca="1" si="52"/>
        <v>0</v>
      </c>
      <c r="M516" s="59" t="str">
        <f t="shared" si="48"/>
        <v/>
      </c>
      <c r="N516" s="90">
        <f t="shared" si="50"/>
        <v>0</v>
      </c>
    </row>
    <row r="517" spans="2:14" ht="15" hidden="1" customHeight="1">
      <c r="B517" s="64"/>
      <c r="C517" s="64"/>
      <c r="D517" s="65"/>
      <c r="E517" s="66"/>
      <c r="F517" s="67"/>
      <c r="G517" s="68"/>
      <c r="H517" s="64"/>
      <c r="I517" s="69"/>
      <c r="J517" s="83">
        <f t="shared" si="49"/>
        <v>0</v>
      </c>
      <c r="K517" s="63">
        <f t="shared" si="51"/>
        <v>0</v>
      </c>
      <c r="L517" s="63">
        <f t="shared" ca="1" si="52"/>
        <v>0</v>
      </c>
      <c r="M517" s="59" t="str">
        <f t="shared" si="48"/>
        <v/>
      </c>
      <c r="N517" s="90">
        <f t="shared" si="50"/>
        <v>0</v>
      </c>
    </row>
    <row r="518" spans="2:14" ht="15" hidden="1" customHeight="1">
      <c r="B518" s="64"/>
      <c r="C518" s="64"/>
      <c r="D518" s="65"/>
      <c r="E518" s="66"/>
      <c r="F518" s="67"/>
      <c r="G518" s="68"/>
      <c r="H518" s="64"/>
      <c r="I518" s="69"/>
      <c r="J518" s="83">
        <f t="shared" si="49"/>
        <v>0</v>
      </c>
      <c r="K518" s="63">
        <f t="shared" si="51"/>
        <v>0</v>
      </c>
      <c r="L518" s="63">
        <f t="shared" ca="1" si="52"/>
        <v>0</v>
      </c>
      <c r="M518" s="59" t="str">
        <f t="shared" si="48"/>
        <v/>
      </c>
      <c r="N518" s="90">
        <f t="shared" si="50"/>
        <v>0</v>
      </c>
    </row>
    <row r="519" spans="2:14" ht="15" hidden="1" customHeight="1">
      <c r="B519" s="64"/>
      <c r="C519" s="64"/>
      <c r="D519" s="65"/>
      <c r="E519" s="66"/>
      <c r="F519" s="67"/>
      <c r="G519" s="68"/>
      <c r="H519" s="64"/>
      <c r="I519" s="69"/>
      <c r="J519" s="83">
        <f t="shared" si="49"/>
        <v>0</v>
      </c>
      <c r="K519" s="63">
        <f t="shared" si="51"/>
        <v>0</v>
      </c>
      <c r="L519" s="63">
        <f t="shared" ca="1" si="52"/>
        <v>0</v>
      </c>
      <c r="M519" s="59" t="str">
        <f t="shared" ref="M519:M582" si="53">IF(J519=0,"",IF(J519=$B$1,"V",IF(J519-1=$B$1,"P",IF(J519&lt;$B$1,"C","G"))))</f>
        <v/>
      </c>
      <c r="N519" s="90">
        <f t="shared" si="50"/>
        <v>0</v>
      </c>
    </row>
    <row r="520" spans="2:14" ht="15" hidden="1" customHeight="1">
      <c r="B520" s="64"/>
      <c r="C520" s="64"/>
      <c r="D520" s="65"/>
      <c r="E520" s="66"/>
      <c r="F520" s="67"/>
      <c r="G520" s="68"/>
      <c r="H520" s="64"/>
      <c r="I520" s="69"/>
      <c r="J520" s="83">
        <f t="shared" ref="J520:J583" si="54">IF(E520="",0,I520+E520)</f>
        <v>0</v>
      </c>
      <c r="K520" s="63">
        <f t="shared" si="51"/>
        <v>0</v>
      </c>
      <c r="L520" s="63">
        <f t="shared" ca="1" si="52"/>
        <v>0</v>
      </c>
      <c r="M520" s="59" t="str">
        <f t="shared" si="53"/>
        <v/>
      </c>
      <c r="N520" s="90">
        <f t="shared" si="50"/>
        <v>0</v>
      </c>
    </row>
    <row r="521" spans="2:14" ht="15" hidden="1" customHeight="1">
      <c r="B521" s="64"/>
      <c r="C521" s="64"/>
      <c r="D521" s="65"/>
      <c r="E521" s="66"/>
      <c r="F521" s="67"/>
      <c r="G521" s="68"/>
      <c r="H521" s="64"/>
      <c r="I521" s="69"/>
      <c r="J521" s="83">
        <f t="shared" si="54"/>
        <v>0</v>
      </c>
      <c r="K521" s="63">
        <f t="shared" si="51"/>
        <v>0</v>
      </c>
      <c r="L521" s="63">
        <f t="shared" ca="1" si="52"/>
        <v>0</v>
      </c>
      <c r="M521" s="59" t="str">
        <f t="shared" si="53"/>
        <v/>
      </c>
      <c r="N521" s="90">
        <f t="shared" si="50"/>
        <v>0</v>
      </c>
    </row>
    <row r="522" spans="2:14" ht="15" hidden="1" customHeight="1">
      <c r="B522" s="64"/>
      <c r="C522" s="64"/>
      <c r="D522" s="65"/>
      <c r="E522" s="66"/>
      <c r="F522" s="67"/>
      <c r="G522" s="68"/>
      <c r="H522" s="64"/>
      <c r="I522" s="69"/>
      <c r="J522" s="83">
        <f t="shared" si="54"/>
        <v>0</v>
      </c>
      <c r="K522" s="63">
        <f t="shared" si="51"/>
        <v>0</v>
      </c>
      <c r="L522" s="63">
        <f t="shared" ca="1" si="52"/>
        <v>0</v>
      </c>
      <c r="M522" s="59" t="str">
        <f t="shared" si="53"/>
        <v/>
      </c>
      <c r="N522" s="90">
        <f t="shared" si="50"/>
        <v>0</v>
      </c>
    </row>
    <row r="523" spans="2:14" ht="15" hidden="1" customHeight="1">
      <c r="B523" s="64"/>
      <c r="C523" s="64"/>
      <c r="D523" s="65"/>
      <c r="E523" s="66"/>
      <c r="F523" s="67"/>
      <c r="G523" s="68"/>
      <c r="H523" s="64"/>
      <c r="I523" s="69"/>
      <c r="J523" s="83">
        <f t="shared" si="54"/>
        <v>0</v>
      </c>
      <c r="K523" s="63">
        <f t="shared" si="51"/>
        <v>0</v>
      </c>
      <c r="L523" s="63">
        <f t="shared" ca="1" si="52"/>
        <v>0</v>
      </c>
      <c r="M523" s="59" t="str">
        <f t="shared" si="53"/>
        <v/>
      </c>
      <c r="N523" s="90">
        <f t="shared" si="50"/>
        <v>0</v>
      </c>
    </row>
    <row r="524" spans="2:14" ht="15" hidden="1" customHeight="1">
      <c r="B524" s="64"/>
      <c r="C524" s="64"/>
      <c r="D524" s="65"/>
      <c r="E524" s="66"/>
      <c r="F524" s="67"/>
      <c r="G524" s="68"/>
      <c r="H524" s="64"/>
      <c r="I524" s="69"/>
      <c r="J524" s="83">
        <f t="shared" si="54"/>
        <v>0</v>
      </c>
      <c r="K524" s="63">
        <f t="shared" si="51"/>
        <v>0</v>
      </c>
      <c r="L524" s="63">
        <f t="shared" ca="1" si="52"/>
        <v>0</v>
      </c>
      <c r="M524" s="59" t="str">
        <f t="shared" si="53"/>
        <v/>
      </c>
      <c r="N524" s="90">
        <f t="shared" si="50"/>
        <v>0</v>
      </c>
    </row>
    <row r="525" spans="2:14" ht="15" hidden="1" customHeight="1">
      <c r="B525" s="64"/>
      <c r="C525" s="64"/>
      <c r="D525" s="65"/>
      <c r="E525" s="66"/>
      <c r="F525" s="67"/>
      <c r="G525" s="68"/>
      <c r="H525" s="64"/>
      <c r="I525" s="69"/>
      <c r="J525" s="83">
        <f t="shared" si="54"/>
        <v>0</v>
      </c>
      <c r="K525" s="63">
        <f t="shared" si="51"/>
        <v>0</v>
      </c>
      <c r="L525" s="63">
        <f t="shared" ca="1" si="52"/>
        <v>0</v>
      </c>
      <c r="M525" s="59" t="str">
        <f t="shared" si="53"/>
        <v/>
      </c>
      <c r="N525" s="90">
        <f t="shared" si="50"/>
        <v>0</v>
      </c>
    </row>
    <row r="526" spans="2:14" ht="15" hidden="1" customHeight="1">
      <c r="B526" s="64"/>
      <c r="C526" s="64"/>
      <c r="D526" s="65"/>
      <c r="E526" s="66"/>
      <c r="F526" s="67"/>
      <c r="G526" s="68"/>
      <c r="H526" s="64"/>
      <c r="I526" s="69"/>
      <c r="J526" s="83">
        <f t="shared" si="54"/>
        <v>0</v>
      </c>
      <c r="K526" s="63">
        <f t="shared" si="51"/>
        <v>0</v>
      </c>
      <c r="L526" s="63">
        <f t="shared" ca="1" si="52"/>
        <v>0</v>
      </c>
      <c r="M526" s="59" t="str">
        <f t="shared" si="53"/>
        <v/>
      </c>
      <c r="N526" s="90">
        <f t="shared" si="50"/>
        <v>0</v>
      </c>
    </row>
    <row r="527" spans="2:14" ht="15" hidden="1" customHeight="1">
      <c r="B527" s="64"/>
      <c r="C527" s="64"/>
      <c r="D527" s="65"/>
      <c r="E527" s="66"/>
      <c r="F527" s="67"/>
      <c r="G527" s="68"/>
      <c r="H527" s="64"/>
      <c r="I527" s="69"/>
      <c r="J527" s="83">
        <f t="shared" si="54"/>
        <v>0</v>
      </c>
      <c r="K527" s="63">
        <f t="shared" si="51"/>
        <v>0</v>
      </c>
      <c r="L527" s="63">
        <f t="shared" ca="1" si="52"/>
        <v>0</v>
      </c>
      <c r="M527" s="59" t="str">
        <f t="shared" si="53"/>
        <v/>
      </c>
      <c r="N527" s="90">
        <f t="shared" si="50"/>
        <v>0</v>
      </c>
    </row>
    <row r="528" spans="2:14" ht="15" hidden="1" customHeight="1">
      <c r="B528" s="64"/>
      <c r="C528" s="64"/>
      <c r="D528" s="65"/>
      <c r="E528" s="66"/>
      <c r="F528" s="67"/>
      <c r="G528" s="68"/>
      <c r="H528" s="64"/>
      <c r="I528" s="69"/>
      <c r="J528" s="83">
        <f t="shared" si="54"/>
        <v>0</v>
      </c>
      <c r="K528" s="63">
        <f t="shared" si="51"/>
        <v>0</v>
      </c>
      <c r="L528" s="63">
        <f t="shared" ca="1" si="52"/>
        <v>0</v>
      </c>
      <c r="M528" s="59" t="str">
        <f t="shared" si="53"/>
        <v/>
      </c>
      <c r="N528" s="90">
        <f t="shared" si="50"/>
        <v>0</v>
      </c>
    </row>
    <row r="529" spans="2:14" ht="15" hidden="1" customHeight="1">
      <c r="B529" s="64"/>
      <c r="C529" s="64"/>
      <c r="D529" s="65"/>
      <c r="E529" s="66"/>
      <c r="F529" s="67"/>
      <c r="G529" s="68"/>
      <c r="H529" s="64"/>
      <c r="I529" s="69"/>
      <c r="J529" s="83">
        <f t="shared" si="54"/>
        <v>0</v>
      </c>
      <c r="K529" s="63">
        <f t="shared" si="51"/>
        <v>0</v>
      </c>
      <c r="L529" s="63">
        <f t="shared" ca="1" si="52"/>
        <v>0</v>
      </c>
      <c r="M529" s="59" t="str">
        <f t="shared" si="53"/>
        <v/>
      </c>
      <c r="N529" s="90">
        <f t="shared" si="50"/>
        <v>0</v>
      </c>
    </row>
    <row r="530" spans="2:14" ht="15" hidden="1" customHeight="1">
      <c r="B530" s="64"/>
      <c r="C530" s="64"/>
      <c r="D530" s="65"/>
      <c r="E530" s="66"/>
      <c r="F530" s="67"/>
      <c r="G530" s="68"/>
      <c r="H530" s="64"/>
      <c r="I530" s="69"/>
      <c r="J530" s="83">
        <f t="shared" si="54"/>
        <v>0</v>
      </c>
      <c r="K530" s="63">
        <f t="shared" si="51"/>
        <v>0</v>
      </c>
      <c r="L530" s="63">
        <f t="shared" ca="1" si="52"/>
        <v>0</v>
      </c>
      <c r="M530" s="59" t="str">
        <f t="shared" si="53"/>
        <v/>
      </c>
      <c r="N530" s="90">
        <f t="shared" si="50"/>
        <v>0</v>
      </c>
    </row>
    <row r="531" spans="2:14" ht="15" hidden="1" customHeight="1">
      <c r="B531" s="64"/>
      <c r="C531" s="64"/>
      <c r="D531" s="65"/>
      <c r="E531" s="66"/>
      <c r="F531" s="67"/>
      <c r="G531" s="68"/>
      <c r="H531" s="64"/>
      <c r="I531" s="69"/>
      <c r="J531" s="83">
        <f t="shared" si="54"/>
        <v>0</v>
      </c>
      <c r="K531" s="63">
        <f t="shared" si="51"/>
        <v>0</v>
      </c>
      <c r="L531" s="63">
        <f t="shared" ca="1" si="52"/>
        <v>0</v>
      </c>
      <c r="M531" s="59" t="str">
        <f t="shared" si="53"/>
        <v/>
      </c>
      <c r="N531" s="90">
        <f t="shared" si="50"/>
        <v>0</v>
      </c>
    </row>
    <row r="532" spans="2:14" ht="15" hidden="1" customHeight="1">
      <c r="B532" s="64"/>
      <c r="C532" s="64"/>
      <c r="D532" s="65"/>
      <c r="E532" s="66"/>
      <c r="F532" s="67"/>
      <c r="G532" s="68"/>
      <c r="H532" s="64"/>
      <c r="I532" s="69"/>
      <c r="J532" s="83">
        <f t="shared" si="54"/>
        <v>0</v>
      </c>
      <c r="K532" s="63">
        <f t="shared" si="51"/>
        <v>0</v>
      </c>
      <c r="L532" s="63">
        <f t="shared" ca="1" si="52"/>
        <v>0</v>
      </c>
      <c r="M532" s="59" t="str">
        <f t="shared" si="53"/>
        <v/>
      </c>
      <c r="N532" s="90">
        <f t="shared" si="50"/>
        <v>0</v>
      </c>
    </row>
    <row r="533" spans="2:14" ht="15" hidden="1" customHeight="1">
      <c r="B533" s="64"/>
      <c r="C533" s="64"/>
      <c r="D533" s="65"/>
      <c r="E533" s="66"/>
      <c r="F533" s="67"/>
      <c r="G533" s="68"/>
      <c r="H533" s="64"/>
      <c r="I533" s="69"/>
      <c r="J533" s="83">
        <f t="shared" si="54"/>
        <v>0</v>
      </c>
      <c r="K533" s="63">
        <f t="shared" si="51"/>
        <v>0</v>
      </c>
      <c r="L533" s="63">
        <f t="shared" ca="1" si="52"/>
        <v>0</v>
      </c>
      <c r="M533" s="59" t="str">
        <f t="shared" si="53"/>
        <v/>
      </c>
      <c r="N533" s="90">
        <f t="shared" si="50"/>
        <v>0</v>
      </c>
    </row>
    <row r="534" spans="2:14" ht="15" hidden="1" customHeight="1">
      <c r="B534" s="64"/>
      <c r="C534" s="64"/>
      <c r="D534" s="65"/>
      <c r="E534" s="66"/>
      <c r="F534" s="67"/>
      <c r="G534" s="68"/>
      <c r="H534" s="64"/>
      <c r="I534" s="69"/>
      <c r="J534" s="83">
        <f t="shared" si="54"/>
        <v>0</v>
      </c>
      <c r="K534" s="63">
        <f t="shared" si="51"/>
        <v>0</v>
      </c>
      <c r="L534" s="63">
        <f t="shared" ca="1" si="52"/>
        <v>0</v>
      </c>
      <c r="M534" s="59" t="str">
        <f t="shared" si="53"/>
        <v/>
      </c>
      <c r="N534" s="90">
        <f t="shared" si="50"/>
        <v>0</v>
      </c>
    </row>
    <row r="535" spans="2:14" ht="15" hidden="1" customHeight="1">
      <c r="B535" s="64"/>
      <c r="C535" s="64"/>
      <c r="D535" s="65"/>
      <c r="E535" s="66"/>
      <c r="F535" s="67"/>
      <c r="G535" s="68"/>
      <c r="H535" s="64"/>
      <c r="I535" s="69"/>
      <c r="J535" s="83">
        <f t="shared" si="54"/>
        <v>0</v>
      </c>
      <c r="K535" s="63">
        <f t="shared" si="51"/>
        <v>0</v>
      </c>
      <c r="L535" s="63">
        <f t="shared" ca="1" si="52"/>
        <v>0</v>
      </c>
      <c r="M535" s="59" t="str">
        <f t="shared" si="53"/>
        <v/>
      </c>
      <c r="N535" s="90">
        <f t="shared" si="50"/>
        <v>0</v>
      </c>
    </row>
    <row r="536" spans="2:14" ht="15" hidden="1" customHeight="1">
      <c r="B536" s="64"/>
      <c r="C536" s="64"/>
      <c r="D536" s="65"/>
      <c r="E536" s="66"/>
      <c r="F536" s="67"/>
      <c r="G536" s="68"/>
      <c r="H536" s="64"/>
      <c r="I536" s="69"/>
      <c r="J536" s="83">
        <f t="shared" si="54"/>
        <v>0</v>
      </c>
      <c r="K536" s="63">
        <f t="shared" si="51"/>
        <v>0</v>
      </c>
      <c r="L536" s="63">
        <f t="shared" ca="1" si="52"/>
        <v>0</v>
      </c>
      <c r="M536" s="59" t="str">
        <f t="shared" si="53"/>
        <v/>
      </c>
      <c r="N536" s="90">
        <f t="shared" si="50"/>
        <v>0</v>
      </c>
    </row>
    <row r="537" spans="2:14" ht="15" hidden="1" customHeight="1">
      <c r="B537" s="64"/>
      <c r="C537" s="64"/>
      <c r="D537" s="65"/>
      <c r="E537" s="66"/>
      <c r="F537" s="67"/>
      <c r="G537" s="68"/>
      <c r="H537" s="64"/>
      <c r="I537" s="69"/>
      <c r="J537" s="83">
        <f t="shared" si="54"/>
        <v>0</v>
      </c>
      <c r="K537" s="63">
        <f t="shared" si="51"/>
        <v>0</v>
      </c>
      <c r="L537" s="63">
        <f t="shared" ca="1" si="52"/>
        <v>0</v>
      </c>
      <c r="M537" s="59" t="str">
        <f t="shared" si="53"/>
        <v/>
      </c>
      <c r="N537" s="90">
        <f t="shared" si="50"/>
        <v>0</v>
      </c>
    </row>
    <row r="538" spans="2:14" ht="15" hidden="1" customHeight="1">
      <c r="B538" s="64"/>
      <c r="C538" s="64"/>
      <c r="D538" s="65"/>
      <c r="E538" s="66"/>
      <c r="F538" s="67"/>
      <c r="G538" s="68"/>
      <c r="H538" s="64"/>
      <c r="I538" s="69"/>
      <c r="J538" s="83">
        <f t="shared" si="54"/>
        <v>0</v>
      </c>
      <c r="K538" s="63">
        <f t="shared" si="51"/>
        <v>0</v>
      </c>
      <c r="L538" s="63">
        <f t="shared" ca="1" si="52"/>
        <v>0</v>
      </c>
      <c r="M538" s="59" t="str">
        <f t="shared" si="53"/>
        <v/>
      </c>
      <c r="N538" s="90">
        <f t="shared" si="50"/>
        <v>0</v>
      </c>
    </row>
    <row r="539" spans="2:14" ht="15" hidden="1" customHeight="1">
      <c r="B539" s="64"/>
      <c r="C539" s="64"/>
      <c r="D539" s="65"/>
      <c r="E539" s="66"/>
      <c r="F539" s="67"/>
      <c r="G539" s="68"/>
      <c r="H539" s="64"/>
      <c r="I539" s="69"/>
      <c r="J539" s="83">
        <f t="shared" si="54"/>
        <v>0</v>
      </c>
      <c r="K539" s="63">
        <f t="shared" si="51"/>
        <v>0</v>
      </c>
      <c r="L539" s="63">
        <f t="shared" ca="1" si="52"/>
        <v>0</v>
      </c>
      <c r="M539" s="59" t="str">
        <f t="shared" si="53"/>
        <v/>
      </c>
      <c r="N539" s="90">
        <f t="shared" si="50"/>
        <v>0</v>
      </c>
    </row>
    <row r="540" spans="2:14" ht="15" hidden="1" customHeight="1">
      <c r="B540" s="64"/>
      <c r="C540" s="64"/>
      <c r="D540" s="65"/>
      <c r="E540" s="66"/>
      <c r="F540" s="67"/>
      <c r="G540" s="68"/>
      <c r="H540" s="64"/>
      <c r="I540" s="69"/>
      <c r="J540" s="83">
        <f t="shared" si="54"/>
        <v>0</v>
      </c>
      <c r="K540" s="63">
        <f t="shared" si="51"/>
        <v>0</v>
      </c>
      <c r="L540" s="63">
        <f t="shared" ca="1" si="52"/>
        <v>0</v>
      </c>
      <c r="M540" s="59" t="str">
        <f t="shared" si="53"/>
        <v/>
      </c>
      <c r="N540" s="90">
        <f t="shared" si="50"/>
        <v>0</v>
      </c>
    </row>
    <row r="541" spans="2:14" ht="15" hidden="1" customHeight="1">
      <c r="B541" s="64"/>
      <c r="C541" s="64"/>
      <c r="D541" s="65"/>
      <c r="E541" s="66"/>
      <c r="F541" s="67"/>
      <c r="G541" s="68"/>
      <c r="H541" s="64"/>
      <c r="I541" s="69"/>
      <c r="J541" s="83">
        <f t="shared" si="54"/>
        <v>0</v>
      </c>
      <c r="K541" s="63">
        <f t="shared" si="51"/>
        <v>0</v>
      </c>
      <c r="L541" s="63">
        <f t="shared" ca="1" si="52"/>
        <v>0</v>
      </c>
      <c r="M541" s="59" t="str">
        <f t="shared" si="53"/>
        <v/>
      </c>
      <c r="N541" s="90">
        <f t="shared" si="50"/>
        <v>0</v>
      </c>
    </row>
    <row r="542" spans="2:14" ht="15" hidden="1" customHeight="1">
      <c r="B542" s="64"/>
      <c r="C542" s="64"/>
      <c r="D542" s="65"/>
      <c r="E542" s="66"/>
      <c r="F542" s="67"/>
      <c r="G542" s="68"/>
      <c r="H542" s="64"/>
      <c r="I542" s="69"/>
      <c r="J542" s="83">
        <f t="shared" si="54"/>
        <v>0</v>
      </c>
      <c r="K542" s="63">
        <f t="shared" si="51"/>
        <v>0</v>
      </c>
      <c r="L542" s="63">
        <f t="shared" ca="1" si="52"/>
        <v>0</v>
      </c>
      <c r="M542" s="59" t="str">
        <f t="shared" si="53"/>
        <v/>
      </c>
      <c r="N542" s="90">
        <f t="shared" si="50"/>
        <v>0</v>
      </c>
    </row>
    <row r="543" spans="2:14" ht="15" hidden="1" customHeight="1">
      <c r="B543" s="64"/>
      <c r="C543" s="64"/>
      <c r="D543" s="65"/>
      <c r="E543" s="66"/>
      <c r="F543" s="67"/>
      <c r="G543" s="68"/>
      <c r="H543" s="64"/>
      <c r="I543" s="69"/>
      <c r="J543" s="83">
        <f t="shared" si="54"/>
        <v>0</v>
      </c>
      <c r="K543" s="63">
        <f t="shared" si="51"/>
        <v>0</v>
      </c>
      <c r="L543" s="63">
        <f t="shared" ca="1" si="52"/>
        <v>0</v>
      </c>
      <c r="M543" s="59" t="str">
        <f t="shared" si="53"/>
        <v/>
      </c>
      <c r="N543" s="90">
        <f t="shared" si="50"/>
        <v>0</v>
      </c>
    </row>
    <row r="544" spans="2:14" ht="15" hidden="1" customHeight="1">
      <c r="B544" s="64"/>
      <c r="C544" s="64"/>
      <c r="D544" s="65"/>
      <c r="E544" s="66"/>
      <c r="F544" s="67"/>
      <c r="G544" s="68"/>
      <c r="H544" s="64"/>
      <c r="I544" s="69"/>
      <c r="J544" s="83">
        <f t="shared" si="54"/>
        <v>0</v>
      </c>
      <c r="K544" s="63">
        <f t="shared" si="51"/>
        <v>0</v>
      </c>
      <c r="L544" s="63">
        <f t="shared" ca="1" si="52"/>
        <v>0</v>
      </c>
      <c r="M544" s="59" t="str">
        <f t="shared" si="53"/>
        <v/>
      </c>
      <c r="N544" s="90">
        <f t="shared" si="50"/>
        <v>0</v>
      </c>
    </row>
    <row r="545" spans="2:14" ht="15" hidden="1" customHeight="1">
      <c r="B545" s="64"/>
      <c r="C545" s="64"/>
      <c r="D545" s="65"/>
      <c r="E545" s="66"/>
      <c r="F545" s="67"/>
      <c r="G545" s="68"/>
      <c r="H545" s="64"/>
      <c r="I545" s="69"/>
      <c r="J545" s="83">
        <f t="shared" si="54"/>
        <v>0</v>
      </c>
      <c r="K545" s="63">
        <f t="shared" si="51"/>
        <v>0</v>
      </c>
      <c r="L545" s="63">
        <f t="shared" ca="1" si="52"/>
        <v>0</v>
      </c>
      <c r="M545" s="59" t="str">
        <f t="shared" si="53"/>
        <v/>
      </c>
      <c r="N545" s="90">
        <f t="shared" si="50"/>
        <v>0</v>
      </c>
    </row>
    <row r="546" spans="2:14" ht="15" hidden="1" customHeight="1">
      <c r="B546" s="64"/>
      <c r="C546" s="64"/>
      <c r="D546" s="65"/>
      <c r="E546" s="66"/>
      <c r="F546" s="67"/>
      <c r="G546" s="68"/>
      <c r="H546" s="64"/>
      <c r="I546" s="69"/>
      <c r="J546" s="83">
        <f t="shared" si="54"/>
        <v>0</v>
      </c>
      <c r="K546" s="63">
        <f t="shared" si="51"/>
        <v>0</v>
      </c>
      <c r="L546" s="63">
        <f t="shared" ca="1" si="52"/>
        <v>0</v>
      </c>
      <c r="M546" s="59" t="str">
        <f t="shared" si="53"/>
        <v/>
      </c>
      <c r="N546" s="90">
        <f t="shared" si="50"/>
        <v>0</v>
      </c>
    </row>
    <row r="547" spans="2:14" ht="15" hidden="1" customHeight="1">
      <c r="B547" s="64"/>
      <c r="C547" s="64"/>
      <c r="D547" s="65"/>
      <c r="E547" s="66"/>
      <c r="F547" s="67"/>
      <c r="G547" s="68"/>
      <c r="H547" s="64"/>
      <c r="I547" s="69"/>
      <c r="J547" s="83">
        <f t="shared" si="54"/>
        <v>0</v>
      </c>
      <c r="K547" s="63">
        <f t="shared" si="51"/>
        <v>0</v>
      </c>
      <c r="L547" s="63">
        <f t="shared" ca="1" si="52"/>
        <v>0</v>
      </c>
      <c r="M547" s="59" t="str">
        <f t="shared" si="53"/>
        <v/>
      </c>
      <c r="N547" s="90">
        <f t="shared" si="50"/>
        <v>0</v>
      </c>
    </row>
    <row r="548" spans="2:14" ht="15" hidden="1" customHeight="1">
      <c r="B548" s="64"/>
      <c r="C548" s="64"/>
      <c r="D548" s="65"/>
      <c r="E548" s="66"/>
      <c r="F548" s="67"/>
      <c r="G548" s="68"/>
      <c r="H548" s="64"/>
      <c r="I548" s="69"/>
      <c r="J548" s="83">
        <f t="shared" si="54"/>
        <v>0</v>
      </c>
      <c r="K548" s="63">
        <f t="shared" si="51"/>
        <v>0</v>
      </c>
      <c r="L548" s="63">
        <f t="shared" ca="1" si="52"/>
        <v>0</v>
      </c>
      <c r="M548" s="59" t="str">
        <f t="shared" si="53"/>
        <v/>
      </c>
      <c r="N548" s="90">
        <f t="shared" si="50"/>
        <v>0</v>
      </c>
    </row>
    <row r="549" spans="2:14" ht="15" hidden="1" customHeight="1">
      <c r="B549" s="64"/>
      <c r="C549" s="64"/>
      <c r="D549" s="65"/>
      <c r="E549" s="66"/>
      <c r="F549" s="67"/>
      <c r="G549" s="68"/>
      <c r="H549" s="64"/>
      <c r="I549" s="69"/>
      <c r="J549" s="83">
        <f t="shared" si="54"/>
        <v>0</v>
      </c>
      <c r="K549" s="63">
        <f t="shared" si="51"/>
        <v>0</v>
      </c>
      <c r="L549" s="63">
        <f t="shared" ca="1" si="52"/>
        <v>0</v>
      </c>
      <c r="M549" s="59" t="str">
        <f t="shared" si="53"/>
        <v/>
      </c>
      <c r="N549" s="90">
        <f t="shared" si="50"/>
        <v>0</v>
      </c>
    </row>
    <row r="550" spans="2:14" ht="15" hidden="1" customHeight="1">
      <c r="B550" s="64"/>
      <c r="C550" s="64"/>
      <c r="D550" s="65"/>
      <c r="E550" s="66"/>
      <c r="F550" s="67"/>
      <c r="G550" s="68"/>
      <c r="H550" s="64"/>
      <c r="I550" s="69"/>
      <c r="J550" s="83">
        <f t="shared" si="54"/>
        <v>0</v>
      </c>
      <c r="K550" s="63">
        <f t="shared" si="51"/>
        <v>0</v>
      </c>
      <c r="L550" s="63">
        <f t="shared" ca="1" si="52"/>
        <v>0</v>
      </c>
      <c r="M550" s="59" t="str">
        <f t="shared" si="53"/>
        <v/>
      </c>
      <c r="N550" s="90">
        <f t="shared" si="50"/>
        <v>0</v>
      </c>
    </row>
    <row r="551" spans="2:14" ht="15" hidden="1" customHeight="1">
      <c r="B551" s="64"/>
      <c r="C551" s="64"/>
      <c r="D551" s="65"/>
      <c r="E551" s="66"/>
      <c r="F551" s="67"/>
      <c r="G551" s="68"/>
      <c r="H551" s="64"/>
      <c r="I551" s="69"/>
      <c r="J551" s="83">
        <f t="shared" si="54"/>
        <v>0</v>
      </c>
      <c r="K551" s="63">
        <f t="shared" si="51"/>
        <v>0</v>
      </c>
      <c r="L551" s="63">
        <f t="shared" ca="1" si="52"/>
        <v>0</v>
      </c>
      <c r="M551" s="59" t="str">
        <f t="shared" si="53"/>
        <v/>
      </c>
      <c r="N551" s="90">
        <f t="shared" si="50"/>
        <v>0</v>
      </c>
    </row>
    <row r="552" spans="2:14" ht="15" hidden="1" customHeight="1">
      <c r="B552" s="64"/>
      <c r="C552" s="64"/>
      <c r="D552" s="65"/>
      <c r="E552" s="66"/>
      <c r="F552" s="67"/>
      <c r="G552" s="68"/>
      <c r="H552" s="64"/>
      <c r="I552" s="69"/>
      <c r="J552" s="83">
        <f t="shared" si="54"/>
        <v>0</v>
      </c>
      <c r="K552" s="63">
        <f t="shared" si="51"/>
        <v>0</v>
      </c>
      <c r="L552" s="63">
        <f t="shared" ca="1" si="52"/>
        <v>0</v>
      </c>
      <c r="M552" s="59" t="str">
        <f t="shared" si="53"/>
        <v/>
      </c>
      <c r="N552" s="90">
        <f t="shared" si="50"/>
        <v>0</v>
      </c>
    </row>
    <row r="553" spans="2:14" ht="15" hidden="1" customHeight="1">
      <c r="B553" s="64"/>
      <c r="C553" s="64"/>
      <c r="D553" s="65"/>
      <c r="E553" s="66"/>
      <c r="F553" s="67"/>
      <c r="G553" s="68"/>
      <c r="H553" s="64"/>
      <c r="I553" s="69"/>
      <c r="J553" s="83">
        <f t="shared" si="54"/>
        <v>0</v>
      </c>
      <c r="K553" s="63">
        <f t="shared" si="51"/>
        <v>0</v>
      </c>
      <c r="L553" s="63">
        <f t="shared" ca="1" si="52"/>
        <v>0</v>
      </c>
      <c r="M553" s="59" t="str">
        <f t="shared" si="53"/>
        <v/>
      </c>
      <c r="N553" s="90">
        <f t="shared" si="50"/>
        <v>0</v>
      </c>
    </row>
    <row r="554" spans="2:14" ht="15" hidden="1" customHeight="1">
      <c r="B554" s="64"/>
      <c r="C554" s="64"/>
      <c r="D554" s="65"/>
      <c r="E554" s="66"/>
      <c r="F554" s="67"/>
      <c r="G554" s="68"/>
      <c r="H554" s="64"/>
      <c r="I554" s="69"/>
      <c r="J554" s="83">
        <f t="shared" si="54"/>
        <v>0</v>
      </c>
      <c r="K554" s="63">
        <f t="shared" si="51"/>
        <v>0</v>
      </c>
      <c r="L554" s="63">
        <f t="shared" ca="1" si="52"/>
        <v>0</v>
      </c>
      <c r="M554" s="59" t="str">
        <f t="shared" si="53"/>
        <v/>
      </c>
      <c r="N554" s="90">
        <f t="shared" si="50"/>
        <v>0</v>
      </c>
    </row>
    <row r="555" spans="2:14" ht="15" hidden="1" customHeight="1">
      <c r="B555" s="64"/>
      <c r="C555" s="64"/>
      <c r="D555" s="65"/>
      <c r="E555" s="66"/>
      <c r="F555" s="67"/>
      <c r="G555" s="68"/>
      <c r="H555" s="64"/>
      <c r="I555" s="69"/>
      <c r="J555" s="83">
        <f t="shared" si="54"/>
        <v>0</v>
      </c>
      <c r="K555" s="63">
        <f t="shared" si="51"/>
        <v>0</v>
      </c>
      <c r="L555" s="63">
        <f t="shared" ca="1" si="52"/>
        <v>0</v>
      </c>
      <c r="M555" s="59" t="str">
        <f t="shared" si="53"/>
        <v/>
      </c>
      <c r="N555" s="90">
        <f t="shared" si="50"/>
        <v>0</v>
      </c>
    </row>
    <row r="556" spans="2:14" ht="15" hidden="1" customHeight="1">
      <c r="B556" s="64"/>
      <c r="C556" s="64"/>
      <c r="D556" s="65"/>
      <c r="E556" s="66"/>
      <c r="F556" s="67"/>
      <c r="G556" s="68"/>
      <c r="H556" s="64"/>
      <c r="I556" s="69"/>
      <c r="J556" s="83">
        <f t="shared" si="54"/>
        <v>0</v>
      </c>
      <c r="K556" s="63">
        <f t="shared" si="51"/>
        <v>0</v>
      </c>
      <c r="L556" s="63">
        <f t="shared" ca="1" si="52"/>
        <v>0</v>
      </c>
      <c r="M556" s="59" t="str">
        <f t="shared" si="53"/>
        <v/>
      </c>
      <c r="N556" s="90">
        <f t="shared" si="50"/>
        <v>0</v>
      </c>
    </row>
    <row r="557" spans="2:14" ht="15" hidden="1" customHeight="1">
      <c r="B557" s="64"/>
      <c r="C557" s="64"/>
      <c r="D557" s="65"/>
      <c r="E557" s="66"/>
      <c r="F557" s="67"/>
      <c r="G557" s="68"/>
      <c r="H557" s="64"/>
      <c r="I557" s="69"/>
      <c r="J557" s="83">
        <f t="shared" si="54"/>
        <v>0</v>
      </c>
      <c r="K557" s="63">
        <f t="shared" si="51"/>
        <v>0</v>
      </c>
      <c r="L557" s="63">
        <f t="shared" ca="1" si="52"/>
        <v>0</v>
      </c>
      <c r="M557" s="59" t="str">
        <f t="shared" si="53"/>
        <v/>
      </c>
      <c r="N557" s="90">
        <f t="shared" si="50"/>
        <v>0</v>
      </c>
    </row>
    <row r="558" spans="2:14" ht="15" hidden="1" customHeight="1">
      <c r="B558" s="64"/>
      <c r="C558" s="64"/>
      <c r="D558" s="65"/>
      <c r="E558" s="66"/>
      <c r="F558" s="67"/>
      <c r="G558" s="68"/>
      <c r="H558" s="64"/>
      <c r="I558" s="69"/>
      <c r="J558" s="83">
        <f t="shared" si="54"/>
        <v>0</v>
      </c>
      <c r="K558" s="63">
        <f t="shared" si="51"/>
        <v>0</v>
      </c>
      <c r="L558" s="63">
        <f t="shared" ca="1" si="52"/>
        <v>0</v>
      </c>
      <c r="M558" s="59" t="str">
        <f t="shared" si="53"/>
        <v/>
      </c>
      <c r="N558" s="90">
        <f t="shared" si="50"/>
        <v>0</v>
      </c>
    </row>
    <row r="559" spans="2:14" ht="15" hidden="1" customHeight="1">
      <c r="B559" s="64"/>
      <c r="C559" s="64"/>
      <c r="D559" s="65"/>
      <c r="E559" s="66"/>
      <c r="F559" s="67"/>
      <c r="G559" s="68"/>
      <c r="H559" s="64"/>
      <c r="I559" s="69"/>
      <c r="J559" s="83">
        <f t="shared" si="54"/>
        <v>0</v>
      </c>
      <c r="K559" s="63">
        <f t="shared" si="51"/>
        <v>0</v>
      </c>
      <c r="L559" s="63">
        <f t="shared" ca="1" si="52"/>
        <v>0</v>
      </c>
      <c r="M559" s="59" t="str">
        <f t="shared" si="53"/>
        <v/>
      </c>
      <c r="N559" s="90">
        <f t="shared" si="50"/>
        <v>0</v>
      </c>
    </row>
    <row r="560" spans="2:14" ht="15" hidden="1" customHeight="1">
      <c r="B560" s="64"/>
      <c r="C560" s="64"/>
      <c r="D560" s="65"/>
      <c r="E560" s="66"/>
      <c r="F560" s="67"/>
      <c r="G560" s="68"/>
      <c r="H560" s="64"/>
      <c r="I560" s="69"/>
      <c r="J560" s="83">
        <f t="shared" si="54"/>
        <v>0</v>
      </c>
      <c r="K560" s="63">
        <f t="shared" si="51"/>
        <v>0</v>
      </c>
      <c r="L560" s="63">
        <f t="shared" ca="1" si="52"/>
        <v>0</v>
      </c>
      <c r="M560" s="59" t="str">
        <f t="shared" si="53"/>
        <v/>
      </c>
      <c r="N560" s="90">
        <f t="shared" si="50"/>
        <v>0</v>
      </c>
    </row>
    <row r="561" spans="2:14" ht="15" hidden="1" customHeight="1">
      <c r="B561" s="64"/>
      <c r="C561" s="64"/>
      <c r="D561" s="65"/>
      <c r="E561" s="66"/>
      <c r="F561" s="67"/>
      <c r="G561" s="68"/>
      <c r="H561" s="64"/>
      <c r="I561" s="69"/>
      <c r="J561" s="83">
        <f t="shared" si="54"/>
        <v>0</v>
      </c>
      <c r="K561" s="63">
        <f t="shared" si="51"/>
        <v>0</v>
      </c>
      <c r="L561" s="63">
        <f t="shared" ca="1" si="52"/>
        <v>0</v>
      </c>
      <c r="M561" s="59" t="str">
        <f t="shared" si="53"/>
        <v/>
      </c>
      <c r="N561" s="90">
        <f t="shared" si="50"/>
        <v>0</v>
      </c>
    </row>
    <row r="562" spans="2:14" ht="15" hidden="1" customHeight="1">
      <c r="B562" s="64"/>
      <c r="C562" s="64"/>
      <c r="D562" s="65"/>
      <c r="E562" s="66"/>
      <c r="F562" s="67"/>
      <c r="G562" s="68"/>
      <c r="H562" s="64"/>
      <c r="I562" s="69"/>
      <c r="J562" s="83">
        <f t="shared" si="54"/>
        <v>0</v>
      </c>
      <c r="K562" s="63">
        <f t="shared" si="51"/>
        <v>0</v>
      </c>
      <c r="L562" s="63">
        <f t="shared" ca="1" si="52"/>
        <v>0</v>
      </c>
      <c r="M562" s="59" t="str">
        <f t="shared" si="53"/>
        <v/>
      </c>
      <c r="N562" s="90">
        <f t="shared" ref="N562:N625" si="55">IF(YEAR(J562)=2017,0,IF(YEAR(J562)=2018,IF(AND((MONTH(J562)=MONTH($B$1)),OR(M562="G",M562="P")),H563+L562,0),0))</f>
        <v>0</v>
      </c>
    </row>
    <row r="563" spans="2:14" ht="15" hidden="1" customHeight="1">
      <c r="B563" s="64"/>
      <c r="C563" s="64"/>
      <c r="D563" s="65"/>
      <c r="E563" s="66"/>
      <c r="F563" s="67"/>
      <c r="G563" s="68"/>
      <c r="H563" s="64"/>
      <c r="I563" s="69"/>
      <c r="J563" s="83">
        <f t="shared" si="54"/>
        <v>0</v>
      </c>
      <c r="K563" s="63">
        <f t="shared" si="51"/>
        <v>0</v>
      </c>
      <c r="L563" s="63">
        <f t="shared" ca="1" si="52"/>
        <v>0</v>
      </c>
      <c r="M563" s="59" t="str">
        <f t="shared" si="53"/>
        <v/>
      </c>
      <c r="N563" s="90">
        <f t="shared" si="55"/>
        <v>0</v>
      </c>
    </row>
    <row r="564" spans="2:14" ht="15" hidden="1" customHeight="1">
      <c r="B564" s="64"/>
      <c r="C564" s="64"/>
      <c r="D564" s="65"/>
      <c r="E564" s="66"/>
      <c r="F564" s="67"/>
      <c r="G564" s="68"/>
      <c r="H564" s="64"/>
      <c r="I564" s="69"/>
      <c r="J564" s="83">
        <f t="shared" si="54"/>
        <v>0</v>
      </c>
      <c r="K564" s="63">
        <f t="shared" si="51"/>
        <v>0</v>
      </c>
      <c r="L564" s="63">
        <f t="shared" ca="1" si="52"/>
        <v>0</v>
      </c>
      <c r="M564" s="59" t="str">
        <f t="shared" si="53"/>
        <v/>
      </c>
      <c r="N564" s="90">
        <f t="shared" si="55"/>
        <v>0</v>
      </c>
    </row>
    <row r="565" spans="2:14" ht="15" hidden="1" customHeight="1">
      <c r="B565" s="64"/>
      <c r="C565" s="64"/>
      <c r="D565" s="65"/>
      <c r="E565" s="66"/>
      <c r="F565" s="67"/>
      <c r="G565" s="68"/>
      <c r="H565" s="64"/>
      <c r="I565" s="69"/>
      <c r="J565" s="83">
        <f t="shared" si="54"/>
        <v>0</v>
      </c>
      <c r="K565" s="63">
        <f t="shared" si="51"/>
        <v>0</v>
      </c>
      <c r="L565" s="63">
        <f t="shared" ca="1" si="52"/>
        <v>0</v>
      </c>
      <c r="M565" s="59" t="str">
        <f t="shared" si="53"/>
        <v/>
      </c>
      <c r="N565" s="90">
        <f t="shared" si="55"/>
        <v>0</v>
      </c>
    </row>
    <row r="566" spans="2:14" ht="15" hidden="1" customHeight="1">
      <c r="B566" s="64"/>
      <c r="C566" s="64"/>
      <c r="D566" s="65"/>
      <c r="E566" s="66"/>
      <c r="F566" s="67"/>
      <c r="G566" s="68"/>
      <c r="H566" s="64"/>
      <c r="I566" s="69"/>
      <c r="J566" s="83">
        <f t="shared" si="54"/>
        <v>0</v>
      </c>
      <c r="K566" s="63">
        <f t="shared" si="51"/>
        <v>0</v>
      </c>
      <c r="L566" s="63">
        <f t="shared" ca="1" si="52"/>
        <v>0</v>
      </c>
      <c r="M566" s="59" t="str">
        <f t="shared" si="53"/>
        <v/>
      </c>
      <c r="N566" s="90">
        <f t="shared" si="55"/>
        <v>0</v>
      </c>
    </row>
    <row r="567" spans="2:14" ht="15" hidden="1" customHeight="1">
      <c r="B567" s="64"/>
      <c r="C567" s="64"/>
      <c r="D567" s="65"/>
      <c r="E567" s="66"/>
      <c r="F567" s="67"/>
      <c r="G567" s="68"/>
      <c r="H567" s="64"/>
      <c r="I567" s="69"/>
      <c r="J567" s="83">
        <f t="shared" si="54"/>
        <v>0</v>
      </c>
      <c r="K567" s="63">
        <f t="shared" si="51"/>
        <v>0</v>
      </c>
      <c r="L567" s="63">
        <f t="shared" ca="1" si="52"/>
        <v>0</v>
      </c>
      <c r="M567" s="59" t="str">
        <f t="shared" si="53"/>
        <v/>
      </c>
      <c r="N567" s="90">
        <f t="shared" si="55"/>
        <v>0</v>
      </c>
    </row>
    <row r="568" spans="2:14" ht="15" hidden="1" customHeight="1">
      <c r="B568" s="64"/>
      <c r="C568" s="64"/>
      <c r="D568" s="65"/>
      <c r="E568" s="66"/>
      <c r="F568" s="67"/>
      <c r="G568" s="68"/>
      <c r="H568" s="64"/>
      <c r="I568" s="69"/>
      <c r="J568" s="83">
        <f t="shared" si="54"/>
        <v>0</v>
      </c>
      <c r="K568" s="63">
        <f t="shared" ref="K568:K631" si="56">((((1+F568)^(E568/360))-1)*H569)</f>
        <v>0</v>
      </c>
      <c r="L568" s="63">
        <f t="shared" ref="L568:L631" ca="1" si="57">IF($B$1&gt;J568,K568,IF($B$1=J568,K568,((((1+F568)^(1/360))-1)*H569)*($B$1-I568+1)))</f>
        <v>0</v>
      </c>
      <c r="M568" s="59" t="str">
        <f t="shared" si="53"/>
        <v/>
      </c>
      <c r="N568" s="90">
        <f t="shared" si="55"/>
        <v>0</v>
      </c>
    </row>
    <row r="569" spans="2:14" ht="15" hidden="1" customHeight="1">
      <c r="B569" s="64"/>
      <c r="C569" s="64"/>
      <c r="D569" s="65"/>
      <c r="E569" s="66"/>
      <c r="F569" s="67"/>
      <c r="G569" s="68"/>
      <c r="H569" s="64"/>
      <c r="I569" s="69"/>
      <c r="J569" s="83">
        <f t="shared" si="54"/>
        <v>0</v>
      </c>
      <c r="K569" s="63">
        <f t="shared" si="56"/>
        <v>0</v>
      </c>
      <c r="L569" s="63">
        <f t="shared" ca="1" si="57"/>
        <v>0</v>
      </c>
      <c r="M569" s="59" t="str">
        <f t="shared" si="53"/>
        <v/>
      </c>
      <c r="N569" s="90">
        <f t="shared" si="55"/>
        <v>0</v>
      </c>
    </row>
    <row r="570" spans="2:14" ht="15" hidden="1" customHeight="1">
      <c r="B570" s="64"/>
      <c r="C570" s="64"/>
      <c r="D570" s="65"/>
      <c r="E570" s="66"/>
      <c r="F570" s="67"/>
      <c r="G570" s="68"/>
      <c r="H570" s="64"/>
      <c r="I570" s="69"/>
      <c r="J570" s="83">
        <f t="shared" si="54"/>
        <v>0</v>
      </c>
      <c r="K570" s="63">
        <f t="shared" si="56"/>
        <v>0</v>
      </c>
      <c r="L570" s="63">
        <f t="shared" ca="1" si="57"/>
        <v>0</v>
      </c>
      <c r="M570" s="59" t="str">
        <f t="shared" si="53"/>
        <v/>
      </c>
      <c r="N570" s="90">
        <f t="shared" si="55"/>
        <v>0</v>
      </c>
    </row>
    <row r="571" spans="2:14" ht="15" hidden="1" customHeight="1">
      <c r="B571" s="64"/>
      <c r="C571" s="64"/>
      <c r="D571" s="65"/>
      <c r="E571" s="66"/>
      <c r="F571" s="67"/>
      <c r="G571" s="68"/>
      <c r="H571" s="64"/>
      <c r="I571" s="69"/>
      <c r="J571" s="83">
        <f t="shared" si="54"/>
        <v>0</v>
      </c>
      <c r="K571" s="63">
        <f t="shared" si="56"/>
        <v>0</v>
      </c>
      <c r="L571" s="63">
        <f t="shared" ca="1" si="57"/>
        <v>0</v>
      </c>
      <c r="M571" s="59" t="str">
        <f t="shared" si="53"/>
        <v/>
      </c>
      <c r="N571" s="90">
        <f t="shared" si="55"/>
        <v>0</v>
      </c>
    </row>
    <row r="572" spans="2:14" ht="15" hidden="1" customHeight="1">
      <c r="B572" s="64"/>
      <c r="C572" s="64"/>
      <c r="D572" s="65"/>
      <c r="E572" s="66"/>
      <c r="F572" s="67"/>
      <c r="G572" s="68"/>
      <c r="H572" s="64"/>
      <c r="I572" s="69"/>
      <c r="J572" s="83">
        <f t="shared" si="54"/>
        <v>0</v>
      </c>
      <c r="K572" s="63">
        <f t="shared" si="56"/>
        <v>0</v>
      </c>
      <c r="L572" s="63">
        <f t="shared" ca="1" si="57"/>
        <v>0</v>
      </c>
      <c r="M572" s="59" t="str">
        <f t="shared" si="53"/>
        <v/>
      </c>
      <c r="N572" s="90">
        <f t="shared" si="55"/>
        <v>0</v>
      </c>
    </row>
    <row r="573" spans="2:14" ht="15" hidden="1" customHeight="1">
      <c r="B573" s="64"/>
      <c r="C573" s="64"/>
      <c r="D573" s="65"/>
      <c r="E573" s="66"/>
      <c r="F573" s="67"/>
      <c r="G573" s="68"/>
      <c r="H573" s="64"/>
      <c r="I573" s="69"/>
      <c r="J573" s="83">
        <f t="shared" si="54"/>
        <v>0</v>
      </c>
      <c r="K573" s="63">
        <f t="shared" si="56"/>
        <v>0</v>
      </c>
      <c r="L573" s="63">
        <f t="shared" ca="1" si="57"/>
        <v>0</v>
      </c>
      <c r="M573" s="59" t="str">
        <f t="shared" si="53"/>
        <v/>
      </c>
      <c r="N573" s="90">
        <f t="shared" si="55"/>
        <v>0</v>
      </c>
    </row>
    <row r="574" spans="2:14" ht="15" hidden="1" customHeight="1">
      <c r="B574" s="64"/>
      <c r="C574" s="64"/>
      <c r="D574" s="65"/>
      <c r="E574" s="66"/>
      <c r="F574" s="67"/>
      <c r="G574" s="68"/>
      <c r="H574" s="64"/>
      <c r="I574" s="69"/>
      <c r="J574" s="83">
        <f t="shared" si="54"/>
        <v>0</v>
      </c>
      <c r="K574" s="63">
        <f t="shared" si="56"/>
        <v>0</v>
      </c>
      <c r="L574" s="63">
        <f t="shared" ca="1" si="57"/>
        <v>0</v>
      </c>
      <c r="M574" s="59" t="str">
        <f t="shared" si="53"/>
        <v/>
      </c>
      <c r="N574" s="90">
        <f t="shared" si="55"/>
        <v>0</v>
      </c>
    </row>
    <row r="575" spans="2:14" ht="15" hidden="1" customHeight="1">
      <c r="B575" s="64"/>
      <c r="C575" s="64"/>
      <c r="D575" s="65"/>
      <c r="E575" s="66"/>
      <c r="F575" s="67"/>
      <c r="G575" s="68"/>
      <c r="H575" s="64"/>
      <c r="I575" s="69"/>
      <c r="J575" s="83">
        <f t="shared" si="54"/>
        <v>0</v>
      </c>
      <c r="K575" s="63">
        <f t="shared" si="56"/>
        <v>0</v>
      </c>
      <c r="L575" s="63">
        <f t="shared" ca="1" si="57"/>
        <v>0</v>
      </c>
      <c r="M575" s="59" t="str">
        <f t="shared" si="53"/>
        <v/>
      </c>
      <c r="N575" s="90">
        <f t="shared" si="55"/>
        <v>0</v>
      </c>
    </row>
    <row r="576" spans="2:14" ht="15" hidden="1" customHeight="1">
      <c r="B576" s="64"/>
      <c r="C576" s="64"/>
      <c r="D576" s="65"/>
      <c r="E576" s="66"/>
      <c r="F576" s="67"/>
      <c r="G576" s="68"/>
      <c r="H576" s="64"/>
      <c r="I576" s="69"/>
      <c r="J576" s="83">
        <f t="shared" si="54"/>
        <v>0</v>
      </c>
      <c r="K576" s="63">
        <f t="shared" si="56"/>
        <v>0</v>
      </c>
      <c r="L576" s="63">
        <f t="shared" ca="1" si="57"/>
        <v>0</v>
      </c>
      <c r="M576" s="59" t="str">
        <f t="shared" si="53"/>
        <v/>
      </c>
      <c r="N576" s="90">
        <f t="shared" si="55"/>
        <v>0</v>
      </c>
    </row>
    <row r="577" spans="2:14" ht="15" hidden="1" customHeight="1">
      <c r="B577" s="64"/>
      <c r="C577" s="64"/>
      <c r="D577" s="65"/>
      <c r="E577" s="66"/>
      <c r="F577" s="67"/>
      <c r="G577" s="68"/>
      <c r="H577" s="64"/>
      <c r="I577" s="69"/>
      <c r="J577" s="83">
        <f t="shared" si="54"/>
        <v>0</v>
      </c>
      <c r="K577" s="63">
        <f t="shared" si="56"/>
        <v>0</v>
      </c>
      <c r="L577" s="63">
        <f t="shared" ca="1" si="57"/>
        <v>0</v>
      </c>
      <c r="M577" s="59" t="str">
        <f t="shared" si="53"/>
        <v/>
      </c>
      <c r="N577" s="90">
        <f t="shared" si="55"/>
        <v>0</v>
      </c>
    </row>
    <row r="578" spans="2:14" ht="15" hidden="1" customHeight="1">
      <c r="B578" s="64"/>
      <c r="C578" s="64"/>
      <c r="D578" s="65"/>
      <c r="E578" s="66"/>
      <c r="F578" s="67"/>
      <c r="G578" s="68"/>
      <c r="H578" s="64"/>
      <c r="I578" s="69"/>
      <c r="J578" s="83">
        <f t="shared" si="54"/>
        <v>0</v>
      </c>
      <c r="K578" s="63">
        <f t="shared" si="56"/>
        <v>0</v>
      </c>
      <c r="L578" s="63">
        <f t="shared" ca="1" si="57"/>
        <v>0</v>
      </c>
      <c r="M578" s="59" t="str">
        <f t="shared" si="53"/>
        <v/>
      </c>
      <c r="N578" s="90">
        <f t="shared" si="55"/>
        <v>0</v>
      </c>
    </row>
    <row r="579" spans="2:14" ht="15" hidden="1" customHeight="1">
      <c r="B579" s="64"/>
      <c r="C579" s="64"/>
      <c r="D579" s="65"/>
      <c r="E579" s="66"/>
      <c r="F579" s="67"/>
      <c r="G579" s="68"/>
      <c r="H579" s="64"/>
      <c r="I579" s="69"/>
      <c r="J579" s="83">
        <f t="shared" si="54"/>
        <v>0</v>
      </c>
      <c r="K579" s="63">
        <f t="shared" si="56"/>
        <v>0</v>
      </c>
      <c r="L579" s="63">
        <f t="shared" ca="1" si="57"/>
        <v>0</v>
      </c>
      <c r="M579" s="59" t="str">
        <f t="shared" si="53"/>
        <v/>
      </c>
      <c r="N579" s="90">
        <f t="shared" si="55"/>
        <v>0</v>
      </c>
    </row>
    <row r="580" spans="2:14" ht="15" hidden="1" customHeight="1">
      <c r="B580" s="64"/>
      <c r="C580" s="64"/>
      <c r="D580" s="65"/>
      <c r="E580" s="66"/>
      <c r="F580" s="67"/>
      <c r="G580" s="68"/>
      <c r="H580" s="64"/>
      <c r="I580" s="69"/>
      <c r="J580" s="83">
        <f t="shared" si="54"/>
        <v>0</v>
      </c>
      <c r="K580" s="63">
        <f t="shared" si="56"/>
        <v>0</v>
      </c>
      <c r="L580" s="63">
        <f t="shared" ca="1" si="57"/>
        <v>0</v>
      </c>
      <c r="M580" s="59" t="str">
        <f t="shared" si="53"/>
        <v/>
      </c>
      <c r="N580" s="90">
        <f t="shared" si="55"/>
        <v>0</v>
      </c>
    </row>
    <row r="581" spans="2:14" ht="15" hidden="1" customHeight="1">
      <c r="B581" s="64"/>
      <c r="C581" s="64"/>
      <c r="D581" s="65"/>
      <c r="E581" s="66"/>
      <c r="F581" s="67"/>
      <c r="G581" s="68"/>
      <c r="H581" s="64"/>
      <c r="I581" s="69"/>
      <c r="J581" s="83">
        <f t="shared" si="54"/>
        <v>0</v>
      </c>
      <c r="K581" s="63">
        <f t="shared" si="56"/>
        <v>0</v>
      </c>
      <c r="L581" s="63">
        <f t="shared" ca="1" si="57"/>
        <v>0</v>
      </c>
      <c r="M581" s="59" t="str">
        <f t="shared" si="53"/>
        <v/>
      </c>
      <c r="N581" s="90">
        <f t="shared" si="55"/>
        <v>0</v>
      </c>
    </row>
    <row r="582" spans="2:14" ht="15" hidden="1" customHeight="1">
      <c r="B582" s="64"/>
      <c r="C582" s="64"/>
      <c r="D582" s="65"/>
      <c r="E582" s="66"/>
      <c r="F582" s="67"/>
      <c r="G582" s="68"/>
      <c r="H582" s="64"/>
      <c r="I582" s="69"/>
      <c r="J582" s="83">
        <f t="shared" si="54"/>
        <v>0</v>
      </c>
      <c r="K582" s="63">
        <f t="shared" si="56"/>
        <v>0</v>
      </c>
      <c r="L582" s="63">
        <f t="shared" ca="1" si="57"/>
        <v>0</v>
      </c>
      <c r="M582" s="59" t="str">
        <f t="shared" si="53"/>
        <v/>
      </c>
      <c r="N582" s="90">
        <f t="shared" si="55"/>
        <v>0</v>
      </c>
    </row>
    <row r="583" spans="2:14" ht="15" hidden="1" customHeight="1">
      <c r="B583" s="64"/>
      <c r="C583" s="64"/>
      <c r="D583" s="65"/>
      <c r="E583" s="66"/>
      <c r="F583" s="67"/>
      <c r="G583" s="68"/>
      <c r="H583" s="64"/>
      <c r="I583" s="69"/>
      <c r="J583" s="83">
        <f t="shared" si="54"/>
        <v>0</v>
      </c>
      <c r="K583" s="63">
        <f t="shared" si="56"/>
        <v>0</v>
      </c>
      <c r="L583" s="63">
        <f t="shared" ca="1" si="57"/>
        <v>0</v>
      </c>
      <c r="M583" s="59" t="str">
        <f t="shared" ref="M583:M646" si="58">IF(J583=0,"",IF(J583=$B$1,"V",IF(J583-1=$B$1,"P",IF(J583&lt;$B$1,"C","G"))))</f>
        <v/>
      </c>
      <c r="N583" s="90">
        <f t="shared" si="55"/>
        <v>0</v>
      </c>
    </row>
    <row r="584" spans="2:14" ht="15" hidden="1" customHeight="1">
      <c r="B584" s="64"/>
      <c r="C584" s="64"/>
      <c r="D584" s="65"/>
      <c r="E584" s="66"/>
      <c r="F584" s="67"/>
      <c r="G584" s="68"/>
      <c r="H584" s="64"/>
      <c r="I584" s="69"/>
      <c r="J584" s="83">
        <f t="shared" ref="J584:J647" si="59">IF(E584="",0,I584+E584)</f>
        <v>0</v>
      </c>
      <c r="K584" s="63">
        <f t="shared" si="56"/>
        <v>0</v>
      </c>
      <c r="L584" s="63">
        <f t="shared" ca="1" si="57"/>
        <v>0</v>
      </c>
      <c r="M584" s="59" t="str">
        <f t="shared" si="58"/>
        <v/>
      </c>
      <c r="N584" s="90">
        <f t="shared" si="55"/>
        <v>0</v>
      </c>
    </row>
    <row r="585" spans="2:14" ht="15" hidden="1" customHeight="1">
      <c r="B585" s="64"/>
      <c r="C585" s="64"/>
      <c r="D585" s="65"/>
      <c r="E585" s="66"/>
      <c r="F585" s="67"/>
      <c r="G585" s="68"/>
      <c r="H585" s="64"/>
      <c r="I585" s="69"/>
      <c r="J585" s="83">
        <f t="shared" si="59"/>
        <v>0</v>
      </c>
      <c r="K585" s="63">
        <f t="shared" si="56"/>
        <v>0</v>
      </c>
      <c r="L585" s="63">
        <f t="shared" ca="1" si="57"/>
        <v>0</v>
      </c>
      <c r="M585" s="59" t="str">
        <f t="shared" si="58"/>
        <v/>
      </c>
      <c r="N585" s="90">
        <f t="shared" si="55"/>
        <v>0</v>
      </c>
    </row>
    <row r="586" spans="2:14" ht="15" hidden="1" customHeight="1">
      <c r="B586" s="64"/>
      <c r="C586" s="64"/>
      <c r="D586" s="65"/>
      <c r="E586" s="66"/>
      <c r="F586" s="67"/>
      <c r="G586" s="68"/>
      <c r="H586" s="64"/>
      <c r="I586" s="69"/>
      <c r="J586" s="83">
        <f t="shared" si="59"/>
        <v>0</v>
      </c>
      <c r="K586" s="63">
        <f t="shared" si="56"/>
        <v>0</v>
      </c>
      <c r="L586" s="63">
        <f t="shared" ca="1" si="57"/>
        <v>0</v>
      </c>
      <c r="M586" s="59" t="str">
        <f t="shared" si="58"/>
        <v/>
      </c>
      <c r="N586" s="90">
        <f t="shared" si="55"/>
        <v>0</v>
      </c>
    </row>
    <row r="587" spans="2:14" ht="15" hidden="1" customHeight="1">
      <c r="B587" s="64"/>
      <c r="C587" s="64"/>
      <c r="D587" s="65"/>
      <c r="E587" s="66"/>
      <c r="F587" s="67"/>
      <c r="G587" s="68"/>
      <c r="H587" s="64"/>
      <c r="I587" s="69"/>
      <c r="J587" s="83">
        <f t="shared" si="59"/>
        <v>0</v>
      </c>
      <c r="K587" s="63">
        <f t="shared" si="56"/>
        <v>0</v>
      </c>
      <c r="L587" s="63">
        <f t="shared" ca="1" si="57"/>
        <v>0</v>
      </c>
      <c r="M587" s="59" t="str">
        <f t="shared" si="58"/>
        <v/>
      </c>
      <c r="N587" s="90">
        <f t="shared" si="55"/>
        <v>0</v>
      </c>
    </row>
    <row r="588" spans="2:14" ht="15" hidden="1" customHeight="1">
      <c r="B588" s="64"/>
      <c r="C588" s="64"/>
      <c r="D588" s="65"/>
      <c r="E588" s="66"/>
      <c r="F588" s="67"/>
      <c r="G588" s="68"/>
      <c r="H588" s="64"/>
      <c r="I588" s="69"/>
      <c r="J588" s="83">
        <f t="shared" si="59"/>
        <v>0</v>
      </c>
      <c r="K588" s="63">
        <f t="shared" si="56"/>
        <v>0</v>
      </c>
      <c r="L588" s="63">
        <f t="shared" ca="1" si="57"/>
        <v>0</v>
      </c>
      <c r="M588" s="59" t="str">
        <f t="shared" si="58"/>
        <v/>
      </c>
      <c r="N588" s="90">
        <f t="shared" si="55"/>
        <v>0</v>
      </c>
    </row>
    <row r="589" spans="2:14" ht="15" hidden="1" customHeight="1">
      <c r="B589" s="64"/>
      <c r="C589" s="64"/>
      <c r="D589" s="65"/>
      <c r="E589" s="66"/>
      <c r="F589" s="67"/>
      <c r="G589" s="68"/>
      <c r="H589" s="64"/>
      <c r="I589" s="69"/>
      <c r="J589" s="83">
        <f t="shared" si="59"/>
        <v>0</v>
      </c>
      <c r="K589" s="63">
        <f t="shared" si="56"/>
        <v>0</v>
      </c>
      <c r="L589" s="63">
        <f t="shared" ca="1" si="57"/>
        <v>0</v>
      </c>
      <c r="M589" s="59" t="str">
        <f t="shared" si="58"/>
        <v/>
      </c>
      <c r="N589" s="90">
        <f t="shared" si="55"/>
        <v>0</v>
      </c>
    </row>
    <row r="590" spans="2:14" ht="15" hidden="1" customHeight="1">
      <c r="B590" s="64"/>
      <c r="C590" s="64"/>
      <c r="D590" s="65"/>
      <c r="E590" s="66"/>
      <c r="F590" s="67"/>
      <c r="G590" s="68"/>
      <c r="H590" s="64"/>
      <c r="I590" s="69"/>
      <c r="J590" s="83">
        <f t="shared" si="59"/>
        <v>0</v>
      </c>
      <c r="K590" s="63">
        <f t="shared" si="56"/>
        <v>0</v>
      </c>
      <c r="L590" s="63">
        <f t="shared" ca="1" si="57"/>
        <v>0</v>
      </c>
      <c r="M590" s="59" t="str">
        <f t="shared" si="58"/>
        <v/>
      </c>
      <c r="N590" s="90">
        <f t="shared" si="55"/>
        <v>0</v>
      </c>
    </row>
    <row r="591" spans="2:14" ht="15" hidden="1" customHeight="1">
      <c r="B591" s="64"/>
      <c r="C591" s="64"/>
      <c r="D591" s="65"/>
      <c r="E591" s="66"/>
      <c r="F591" s="67"/>
      <c r="G591" s="68"/>
      <c r="H591" s="64"/>
      <c r="I591" s="69"/>
      <c r="J591" s="83">
        <f t="shared" si="59"/>
        <v>0</v>
      </c>
      <c r="K591" s="63">
        <f t="shared" si="56"/>
        <v>0</v>
      </c>
      <c r="L591" s="63">
        <f t="shared" ca="1" si="57"/>
        <v>0</v>
      </c>
      <c r="M591" s="59" t="str">
        <f t="shared" si="58"/>
        <v/>
      </c>
      <c r="N591" s="90">
        <f t="shared" si="55"/>
        <v>0</v>
      </c>
    </row>
    <row r="592" spans="2:14" ht="15" hidden="1" customHeight="1">
      <c r="B592" s="64"/>
      <c r="C592" s="64"/>
      <c r="D592" s="65"/>
      <c r="E592" s="66"/>
      <c r="F592" s="67"/>
      <c r="G592" s="68"/>
      <c r="H592" s="64"/>
      <c r="I592" s="69"/>
      <c r="J592" s="83">
        <f t="shared" si="59"/>
        <v>0</v>
      </c>
      <c r="K592" s="63">
        <f t="shared" si="56"/>
        <v>0</v>
      </c>
      <c r="L592" s="63">
        <f t="shared" ca="1" si="57"/>
        <v>0</v>
      </c>
      <c r="M592" s="59" t="str">
        <f t="shared" si="58"/>
        <v/>
      </c>
      <c r="N592" s="90">
        <f t="shared" si="55"/>
        <v>0</v>
      </c>
    </row>
    <row r="593" spans="2:14" ht="15" hidden="1" customHeight="1">
      <c r="B593" s="64"/>
      <c r="C593" s="64"/>
      <c r="D593" s="65"/>
      <c r="E593" s="66"/>
      <c r="F593" s="67"/>
      <c r="G593" s="68"/>
      <c r="H593" s="64"/>
      <c r="I593" s="69"/>
      <c r="J593" s="83">
        <f t="shared" si="59"/>
        <v>0</v>
      </c>
      <c r="K593" s="63">
        <f t="shared" si="56"/>
        <v>0</v>
      </c>
      <c r="L593" s="63">
        <f t="shared" ca="1" si="57"/>
        <v>0</v>
      </c>
      <c r="M593" s="59" t="str">
        <f t="shared" si="58"/>
        <v/>
      </c>
      <c r="N593" s="90">
        <f t="shared" si="55"/>
        <v>0</v>
      </c>
    </row>
    <row r="594" spans="2:14" ht="15" hidden="1" customHeight="1">
      <c r="B594" s="64"/>
      <c r="C594" s="64"/>
      <c r="D594" s="65"/>
      <c r="E594" s="66"/>
      <c r="F594" s="67"/>
      <c r="G594" s="68"/>
      <c r="H594" s="64"/>
      <c r="I594" s="69"/>
      <c r="J594" s="83">
        <f t="shared" si="59"/>
        <v>0</v>
      </c>
      <c r="K594" s="63">
        <f t="shared" si="56"/>
        <v>0</v>
      </c>
      <c r="L594" s="63">
        <f t="shared" ca="1" si="57"/>
        <v>0</v>
      </c>
      <c r="M594" s="59" t="str">
        <f t="shared" si="58"/>
        <v/>
      </c>
      <c r="N594" s="90">
        <f t="shared" si="55"/>
        <v>0</v>
      </c>
    </row>
    <row r="595" spans="2:14" ht="15" hidden="1" customHeight="1">
      <c r="B595" s="64"/>
      <c r="C595" s="64"/>
      <c r="D595" s="65"/>
      <c r="E595" s="66"/>
      <c r="F595" s="67"/>
      <c r="G595" s="68"/>
      <c r="H595" s="64"/>
      <c r="I595" s="69"/>
      <c r="J595" s="83">
        <f t="shared" si="59"/>
        <v>0</v>
      </c>
      <c r="K595" s="63">
        <f t="shared" si="56"/>
        <v>0</v>
      </c>
      <c r="L595" s="63">
        <f t="shared" ca="1" si="57"/>
        <v>0</v>
      </c>
      <c r="M595" s="59" t="str">
        <f t="shared" si="58"/>
        <v/>
      </c>
      <c r="N595" s="90">
        <f t="shared" si="55"/>
        <v>0</v>
      </c>
    </row>
    <row r="596" spans="2:14" ht="15" hidden="1" customHeight="1">
      <c r="B596" s="64"/>
      <c r="C596" s="64"/>
      <c r="D596" s="65"/>
      <c r="E596" s="66"/>
      <c r="F596" s="67"/>
      <c r="G596" s="68"/>
      <c r="H596" s="64"/>
      <c r="I596" s="69"/>
      <c r="J596" s="83">
        <f t="shared" si="59"/>
        <v>0</v>
      </c>
      <c r="K596" s="63">
        <f t="shared" si="56"/>
        <v>0</v>
      </c>
      <c r="L596" s="63">
        <f t="shared" ca="1" si="57"/>
        <v>0</v>
      </c>
      <c r="M596" s="59" t="str">
        <f t="shared" si="58"/>
        <v/>
      </c>
      <c r="N596" s="90">
        <f t="shared" si="55"/>
        <v>0</v>
      </c>
    </row>
    <row r="597" spans="2:14" ht="15" hidden="1" customHeight="1">
      <c r="B597" s="64"/>
      <c r="C597" s="64"/>
      <c r="D597" s="65"/>
      <c r="E597" s="66"/>
      <c r="F597" s="67"/>
      <c r="G597" s="68"/>
      <c r="H597" s="64"/>
      <c r="I597" s="69"/>
      <c r="J597" s="83">
        <f t="shared" si="59"/>
        <v>0</v>
      </c>
      <c r="K597" s="63">
        <f t="shared" si="56"/>
        <v>0</v>
      </c>
      <c r="L597" s="63">
        <f t="shared" ca="1" si="57"/>
        <v>0</v>
      </c>
      <c r="M597" s="59" t="str">
        <f t="shared" si="58"/>
        <v/>
      </c>
      <c r="N597" s="90">
        <f t="shared" si="55"/>
        <v>0</v>
      </c>
    </row>
    <row r="598" spans="2:14" ht="15" hidden="1" customHeight="1">
      <c r="B598" s="64"/>
      <c r="C598" s="64"/>
      <c r="D598" s="65"/>
      <c r="E598" s="66"/>
      <c r="F598" s="67"/>
      <c r="G598" s="68"/>
      <c r="H598" s="64"/>
      <c r="I598" s="69"/>
      <c r="J598" s="83">
        <f t="shared" si="59"/>
        <v>0</v>
      </c>
      <c r="K598" s="63">
        <f t="shared" si="56"/>
        <v>0</v>
      </c>
      <c r="L598" s="63">
        <f t="shared" ca="1" si="57"/>
        <v>0</v>
      </c>
      <c r="M598" s="59" t="str">
        <f t="shared" si="58"/>
        <v/>
      </c>
      <c r="N598" s="90">
        <f t="shared" si="55"/>
        <v>0</v>
      </c>
    </row>
    <row r="599" spans="2:14" ht="15" hidden="1" customHeight="1">
      <c r="B599" s="64"/>
      <c r="C599" s="64"/>
      <c r="D599" s="65"/>
      <c r="E599" s="66"/>
      <c r="F599" s="67"/>
      <c r="G599" s="68"/>
      <c r="H599" s="64"/>
      <c r="I599" s="69"/>
      <c r="J599" s="83">
        <f t="shared" si="59"/>
        <v>0</v>
      </c>
      <c r="K599" s="63">
        <f t="shared" si="56"/>
        <v>0</v>
      </c>
      <c r="L599" s="63">
        <f t="shared" ca="1" si="57"/>
        <v>0</v>
      </c>
      <c r="M599" s="59" t="str">
        <f t="shared" si="58"/>
        <v/>
      </c>
      <c r="N599" s="90">
        <f t="shared" si="55"/>
        <v>0</v>
      </c>
    </row>
    <row r="600" spans="2:14" ht="15" hidden="1" customHeight="1">
      <c r="B600" s="64"/>
      <c r="C600" s="64"/>
      <c r="D600" s="65"/>
      <c r="E600" s="66"/>
      <c r="F600" s="67"/>
      <c r="G600" s="68"/>
      <c r="H600" s="64"/>
      <c r="I600" s="69"/>
      <c r="J600" s="83">
        <f t="shared" si="59"/>
        <v>0</v>
      </c>
      <c r="K600" s="63">
        <f t="shared" si="56"/>
        <v>0</v>
      </c>
      <c r="L600" s="63">
        <f t="shared" ca="1" si="57"/>
        <v>0</v>
      </c>
      <c r="M600" s="59" t="str">
        <f t="shared" si="58"/>
        <v/>
      </c>
      <c r="N600" s="90">
        <f t="shared" si="55"/>
        <v>0</v>
      </c>
    </row>
    <row r="601" spans="2:14" ht="15" hidden="1" customHeight="1">
      <c r="B601" s="64"/>
      <c r="C601" s="64"/>
      <c r="D601" s="65"/>
      <c r="E601" s="66"/>
      <c r="F601" s="67"/>
      <c r="G601" s="68"/>
      <c r="H601" s="64"/>
      <c r="I601" s="69"/>
      <c r="J601" s="83">
        <f t="shared" si="59"/>
        <v>0</v>
      </c>
      <c r="K601" s="63">
        <f t="shared" si="56"/>
        <v>0</v>
      </c>
      <c r="L601" s="63">
        <f t="shared" ca="1" si="57"/>
        <v>0</v>
      </c>
      <c r="M601" s="59" t="str">
        <f t="shared" si="58"/>
        <v/>
      </c>
      <c r="N601" s="90">
        <f t="shared" si="55"/>
        <v>0</v>
      </c>
    </row>
    <row r="602" spans="2:14" ht="15" hidden="1" customHeight="1">
      <c r="B602" s="64"/>
      <c r="C602" s="64"/>
      <c r="D602" s="65"/>
      <c r="E602" s="66"/>
      <c r="F602" s="67"/>
      <c r="G602" s="68"/>
      <c r="H602" s="64"/>
      <c r="I602" s="69"/>
      <c r="J602" s="83">
        <f t="shared" si="59"/>
        <v>0</v>
      </c>
      <c r="K602" s="63">
        <f t="shared" si="56"/>
        <v>0</v>
      </c>
      <c r="L602" s="63">
        <f t="shared" ca="1" si="57"/>
        <v>0</v>
      </c>
      <c r="M602" s="59" t="str">
        <f t="shared" si="58"/>
        <v/>
      </c>
      <c r="N602" s="90">
        <f t="shared" si="55"/>
        <v>0</v>
      </c>
    </row>
    <row r="603" spans="2:14" ht="15" hidden="1" customHeight="1">
      <c r="B603" s="64"/>
      <c r="C603" s="64"/>
      <c r="D603" s="65"/>
      <c r="E603" s="66"/>
      <c r="F603" s="67"/>
      <c r="G603" s="68"/>
      <c r="H603" s="64"/>
      <c r="I603" s="69"/>
      <c r="J603" s="83">
        <f t="shared" si="59"/>
        <v>0</v>
      </c>
      <c r="K603" s="63">
        <f t="shared" si="56"/>
        <v>0</v>
      </c>
      <c r="L603" s="63">
        <f t="shared" ca="1" si="57"/>
        <v>0</v>
      </c>
      <c r="M603" s="59" t="str">
        <f t="shared" si="58"/>
        <v/>
      </c>
      <c r="N603" s="90">
        <f t="shared" si="55"/>
        <v>0</v>
      </c>
    </row>
    <row r="604" spans="2:14" ht="15" hidden="1" customHeight="1">
      <c r="B604" s="64"/>
      <c r="C604" s="64"/>
      <c r="D604" s="65"/>
      <c r="E604" s="66"/>
      <c r="F604" s="67"/>
      <c r="G604" s="68"/>
      <c r="H604" s="64"/>
      <c r="I604" s="69"/>
      <c r="J604" s="83">
        <f t="shared" si="59"/>
        <v>0</v>
      </c>
      <c r="K604" s="63">
        <f t="shared" si="56"/>
        <v>0</v>
      </c>
      <c r="L604" s="63">
        <f t="shared" ca="1" si="57"/>
        <v>0</v>
      </c>
      <c r="M604" s="59" t="str">
        <f t="shared" si="58"/>
        <v/>
      </c>
      <c r="N604" s="90">
        <f t="shared" si="55"/>
        <v>0</v>
      </c>
    </row>
    <row r="605" spans="2:14" ht="15" hidden="1" customHeight="1">
      <c r="B605" s="64"/>
      <c r="C605" s="64"/>
      <c r="D605" s="65"/>
      <c r="E605" s="66"/>
      <c r="F605" s="67"/>
      <c r="G605" s="68"/>
      <c r="H605" s="64"/>
      <c r="I605" s="69"/>
      <c r="J605" s="83">
        <f t="shared" si="59"/>
        <v>0</v>
      </c>
      <c r="K605" s="63">
        <f t="shared" si="56"/>
        <v>0</v>
      </c>
      <c r="L605" s="63">
        <f t="shared" ca="1" si="57"/>
        <v>0</v>
      </c>
      <c r="M605" s="59" t="str">
        <f t="shared" si="58"/>
        <v/>
      </c>
      <c r="N605" s="90">
        <f t="shared" si="55"/>
        <v>0</v>
      </c>
    </row>
    <row r="606" spans="2:14" ht="15" hidden="1" customHeight="1">
      <c r="B606" s="64"/>
      <c r="C606" s="64"/>
      <c r="D606" s="65"/>
      <c r="E606" s="66"/>
      <c r="F606" s="67"/>
      <c r="G606" s="68"/>
      <c r="H606" s="64"/>
      <c r="I606" s="69"/>
      <c r="J606" s="83">
        <f t="shared" si="59"/>
        <v>0</v>
      </c>
      <c r="K606" s="63">
        <f t="shared" si="56"/>
        <v>0</v>
      </c>
      <c r="L606" s="63">
        <f t="shared" ca="1" si="57"/>
        <v>0</v>
      </c>
      <c r="M606" s="59" t="str">
        <f t="shared" si="58"/>
        <v/>
      </c>
      <c r="N606" s="90">
        <f t="shared" si="55"/>
        <v>0</v>
      </c>
    </row>
    <row r="607" spans="2:14" ht="15" hidden="1" customHeight="1">
      <c r="B607" s="64"/>
      <c r="C607" s="64"/>
      <c r="D607" s="65"/>
      <c r="E607" s="66"/>
      <c r="F607" s="67"/>
      <c r="G607" s="68"/>
      <c r="H607" s="64"/>
      <c r="I607" s="69"/>
      <c r="J607" s="83">
        <f t="shared" si="59"/>
        <v>0</v>
      </c>
      <c r="K607" s="63">
        <f t="shared" si="56"/>
        <v>0</v>
      </c>
      <c r="L607" s="63">
        <f t="shared" ca="1" si="57"/>
        <v>0</v>
      </c>
      <c r="M607" s="59" t="str">
        <f t="shared" si="58"/>
        <v/>
      </c>
      <c r="N607" s="90">
        <f t="shared" si="55"/>
        <v>0</v>
      </c>
    </row>
    <row r="608" spans="2:14" ht="15" hidden="1" customHeight="1">
      <c r="B608" s="64"/>
      <c r="C608" s="64"/>
      <c r="D608" s="65"/>
      <c r="E608" s="66"/>
      <c r="F608" s="67"/>
      <c r="G608" s="68"/>
      <c r="H608" s="64"/>
      <c r="I608" s="69"/>
      <c r="J608" s="83">
        <f t="shared" si="59"/>
        <v>0</v>
      </c>
      <c r="K608" s="63">
        <f t="shared" si="56"/>
        <v>0</v>
      </c>
      <c r="L608" s="63">
        <f t="shared" ca="1" si="57"/>
        <v>0</v>
      </c>
      <c r="M608" s="59" t="str">
        <f t="shared" si="58"/>
        <v/>
      </c>
      <c r="N608" s="90">
        <f t="shared" si="55"/>
        <v>0</v>
      </c>
    </row>
    <row r="609" spans="2:14" ht="15" hidden="1" customHeight="1">
      <c r="B609" s="64"/>
      <c r="C609" s="64"/>
      <c r="D609" s="65"/>
      <c r="E609" s="66"/>
      <c r="F609" s="67"/>
      <c r="G609" s="68"/>
      <c r="H609" s="64"/>
      <c r="I609" s="69"/>
      <c r="J609" s="83">
        <f t="shared" si="59"/>
        <v>0</v>
      </c>
      <c r="K609" s="63">
        <f t="shared" si="56"/>
        <v>0</v>
      </c>
      <c r="L609" s="63">
        <f t="shared" ca="1" si="57"/>
        <v>0</v>
      </c>
      <c r="M609" s="59" t="str">
        <f t="shared" si="58"/>
        <v/>
      </c>
      <c r="N609" s="90">
        <f t="shared" si="55"/>
        <v>0</v>
      </c>
    </row>
    <row r="610" spans="2:14" ht="15" hidden="1" customHeight="1">
      <c r="B610" s="64"/>
      <c r="C610" s="64"/>
      <c r="D610" s="65"/>
      <c r="E610" s="66"/>
      <c r="F610" s="67"/>
      <c r="G610" s="68"/>
      <c r="H610" s="64"/>
      <c r="I610" s="69"/>
      <c r="J610" s="83">
        <f t="shared" si="59"/>
        <v>0</v>
      </c>
      <c r="K610" s="63">
        <f t="shared" si="56"/>
        <v>0</v>
      </c>
      <c r="L610" s="63">
        <f t="shared" ca="1" si="57"/>
        <v>0</v>
      </c>
      <c r="M610" s="59" t="str">
        <f t="shared" si="58"/>
        <v/>
      </c>
      <c r="N610" s="90">
        <f t="shared" si="55"/>
        <v>0</v>
      </c>
    </row>
    <row r="611" spans="2:14" ht="15" hidden="1" customHeight="1">
      <c r="B611" s="64"/>
      <c r="C611" s="64"/>
      <c r="D611" s="65"/>
      <c r="E611" s="66"/>
      <c r="F611" s="67"/>
      <c r="G611" s="68"/>
      <c r="H611" s="64"/>
      <c r="I611" s="69"/>
      <c r="J611" s="83">
        <f t="shared" si="59"/>
        <v>0</v>
      </c>
      <c r="K611" s="63">
        <f t="shared" si="56"/>
        <v>0</v>
      </c>
      <c r="L611" s="63">
        <f t="shared" ca="1" si="57"/>
        <v>0</v>
      </c>
      <c r="M611" s="59" t="str">
        <f t="shared" si="58"/>
        <v/>
      </c>
      <c r="N611" s="90">
        <f t="shared" si="55"/>
        <v>0</v>
      </c>
    </row>
    <row r="612" spans="2:14" ht="15" hidden="1" customHeight="1">
      <c r="B612" s="64"/>
      <c r="C612" s="64"/>
      <c r="D612" s="65"/>
      <c r="E612" s="66"/>
      <c r="F612" s="67"/>
      <c r="G612" s="68"/>
      <c r="H612" s="64"/>
      <c r="I612" s="69"/>
      <c r="J612" s="83">
        <f t="shared" si="59"/>
        <v>0</v>
      </c>
      <c r="K612" s="63">
        <f t="shared" si="56"/>
        <v>0</v>
      </c>
      <c r="L612" s="63">
        <f t="shared" ca="1" si="57"/>
        <v>0</v>
      </c>
      <c r="M612" s="59" t="str">
        <f t="shared" si="58"/>
        <v/>
      </c>
      <c r="N612" s="90">
        <f t="shared" si="55"/>
        <v>0</v>
      </c>
    </row>
    <row r="613" spans="2:14" ht="15" hidden="1" customHeight="1">
      <c r="B613" s="64"/>
      <c r="C613" s="64"/>
      <c r="D613" s="65"/>
      <c r="E613" s="66"/>
      <c r="F613" s="67"/>
      <c r="G613" s="68"/>
      <c r="H613" s="64"/>
      <c r="I613" s="69"/>
      <c r="J613" s="83">
        <f t="shared" si="59"/>
        <v>0</v>
      </c>
      <c r="K613" s="63">
        <f t="shared" si="56"/>
        <v>0</v>
      </c>
      <c r="L613" s="63">
        <f t="shared" ca="1" si="57"/>
        <v>0</v>
      </c>
      <c r="M613" s="59" t="str">
        <f t="shared" si="58"/>
        <v/>
      </c>
      <c r="N613" s="90">
        <f t="shared" si="55"/>
        <v>0</v>
      </c>
    </row>
    <row r="614" spans="2:14" ht="15" hidden="1" customHeight="1">
      <c r="B614" s="64"/>
      <c r="C614" s="64"/>
      <c r="D614" s="65"/>
      <c r="E614" s="66"/>
      <c r="F614" s="67"/>
      <c r="G614" s="68"/>
      <c r="H614" s="64"/>
      <c r="I614" s="69"/>
      <c r="J614" s="83">
        <f t="shared" si="59"/>
        <v>0</v>
      </c>
      <c r="K614" s="63">
        <f t="shared" si="56"/>
        <v>0</v>
      </c>
      <c r="L614" s="63">
        <f t="shared" ca="1" si="57"/>
        <v>0</v>
      </c>
      <c r="M614" s="59" t="str">
        <f t="shared" si="58"/>
        <v/>
      </c>
      <c r="N614" s="90">
        <f t="shared" si="55"/>
        <v>0</v>
      </c>
    </row>
    <row r="615" spans="2:14" ht="15" hidden="1" customHeight="1">
      <c r="B615" s="64"/>
      <c r="C615" s="64"/>
      <c r="D615" s="65"/>
      <c r="E615" s="66"/>
      <c r="F615" s="67"/>
      <c r="G615" s="68"/>
      <c r="H615" s="64"/>
      <c r="I615" s="69"/>
      <c r="J615" s="83">
        <f t="shared" si="59"/>
        <v>0</v>
      </c>
      <c r="K615" s="63">
        <f t="shared" si="56"/>
        <v>0</v>
      </c>
      <c r="L615" s="63">
        <f t="shared" ca="1" si="57"/>
        <v>0</v>
      </c>
      <c r="M615" s="59" t="str">
        <f t="shared" si="58"/>
        <v/>
      </c>
      <c r="N615" s="90">
        <f t="shared" si="55"/>
        <v>0</v>
      </c>
    </row>
    <row r="616" spans="2:14" ht="15" hidden="1" customHeight="1">
      <c r="B616" s="64"/>
      <c r="C616" s="64"/>
      <c r="D616" s="65"/>
      <c r="E616" s="66"/>
      <c r="F616" s="67"/>
      <c r="G616" s="68"/>
      <c r="H616" s="64"/>
      <c r="I616" s="69"/>
      <c r="J616" s="83">
        <f t="shared" si="59"/>
        <v>0</v>
      </c>
      <c r="K616" s="63">
        <f t="shared" si="56"/>
        <v>0</v>
      </c>
      <c r="L616" s="63">
        <f t="shared" ca="1" si="57"/>
        <v>0</v>
      </c>
      <c r="M616" s="59" t="str">
        <f t="shared" si="58"/>
        <v/>
      </c>
      <c r="N616" s="90">
        <f t="shared" si="55"/>
        <v>0</v>
      </c>
    </row>
    <row r="617" spans="2:14" ht="15" hidden="1" customHeight="1">
      <c r="B617" s="64"/>
      <c r="C617" s="64"/>
      <c r="D617" s="65"/>
      <c r="E617" s="66"/>
      <c r="F617" s="67"/>
      <c r="G617" s="68"/>
      <c r="H617" s="64"/>
      <c r="I617" s="69"/>
      <c r="J617" s="83">
        <f t="shared" si="59"/>
        <v>0</v>
      </c>
      <c r="K617" s="63">
        <f t="shared" si="56"/>
        <v>0</v>
      </c>
      <c r="L617" s="63">
        <f t="shared" ca="1" si="57"/>
        <v>0</v>
      </c>
      <c r="M617" s="59" t="str">
        <f t="shared" si="58"/>
        <v/>
      </c>
      <c r="N617" s="90">
        <f t="shared" si="55"/>
        <v>0</v>
      </c>
    </row>
    <row r="618" spans="2:14" ht="15" hidden="1" customHeight="1">
      <c r="B618" s="64"/>
      <c r="C618" s="64"/>
      <c r="D618" s="65"/>
      <c r="E618" s="66"/>
      <c r="F618" s="67"/>
      <c r="G618" s="68"/>
      <c r="H618" s="64"/>
      <c r="I618" s="69"/>
      <c r="J618" s="83">
        <f t="shared" si="59"/>
        <v>0</v>
      </c>
      <c r="K618" s="63">
        <f t="shared" si="56"/>
        <v>0</v>
      </c>
      <c r="L618" s="63">
        <f t="shared" ca="1" si="57"/>
        <v>0</v>
      </c>
      <c r="M618" s="59" t="str">
        <f t="shared" si="58"/>
        <v/>
      </c>
      <c r="N618" s="90">
        <f t="shared" si="55"/>
        <v>0</v>
      </c>
    </row>
    <row r="619" spans="2:14" ht="15" hidden="1" customHeight="1">
      <c r="B619" s="64"/>
      <c r="C619" s="64"/>
      <c r="D619" s="65"/>
      <c r="E619" s="66"/>
      <c r="F619" s="67"/>
      <c r="G619" s="68"/>
      <c r="H619" s="64"/>
      <c r="I619" s="69"/>
      <c r="J619" s="83">
        <f t="shared" si="59"/>
        <v>0</v>
      </c>
      <c r="K619" s="63">
        <f t="shared" si="56"/>
        <v>0</v>
      </c>
      <c r="L619" s="63">
        <f t="shared" ca="1" si="57"/>
        <v>0</v>
      </c>
      <c r="M619" s="59" t="str">
        <f t="shared" si="58"/>
        <v/>
      </c>
      <c r="N619" s="90">
        <f t="shared" si="55"/>
        <v>0</v>
      </c>
    </row>
    <row r="620" spans="2:14" ht="15" hidden="1" customHeight="1">
      <c r="B620" s="64"/>
      <c r="C620" s="64"/>
      <c r="D620" s="65"/>
      <c r="E620" s="66"/>
      <c r="F620" s="67"/>
      <c r="G620" s="68"/>
      <c r="H620" s="64"/>
      <c r="I620" s="69"/>
      <c r="J620" s="83">
        <f t="shared" si="59"/>
        <v>0</v>
      </c>
      <c r="K620" s="63">
        <f t="shared" si="56"/>
        <v>0</v>
      </c>
      <c r="L620" s="63">
        <f t="shared" ca="1" si="57"/>
        <v>0</v>
      </c>
      <c r="M620" s="59" t="str">
        <f t="shared" si="58"/>
        <v/>
      </c>
      <c r="N620" s="90">
        <f t="shared" si="55"/>
        <v>0</v>
      </c>
    </row>
    <row r="621" spans="2:14" ht="15" hidden="1" customHeight="1">
      <c r="B621" s="64"/>
      <c r="C621" s="64"/>
      <c r="D621" s="65"/>
      <c r="E621" s="66"/>
      <c r="F621" s="67"/>
      <c r="G621" s="68"/>
      <c r="H621" s="64"/>
      <c r="I621" s="69"/>
      <c r="J621" s="83">
        <f t="shared" si="59"/>
        <v>0</v>
      </c>
      <c r="K621" s="63">
        <f t="shared" si="56"/>
        <v>0</v>
      </c>
      <c r="L621" s="63">
        <f t="shared" ca="1" si="57"/>
        <v>0</v>
      </c>
      <c r="M621" s="59" t="str">
        <f t="shared" si="58"/>
        <v/>
      </c>
      <c r="N621" s="90">
        <f t="shared" si="55"/>
        <v>0</v>
      </c>
    </row>
    <row r="622" spans="2:14" ht="15" hidden="1" customHeight="1">
      <c r="B622" s="64"/>
      <c r="C622" s="64"/>
      <c r="D622" s="65"/>
      <c r="E622" s="66"/>
      <c r="F622" s="67"/>
      <c r="G622" s="68"/>
      <c r="H622" s="64"/>
      <c r="I622" s="69"/>
      <c r="J622" s="83">
        <f t="shared" si="59"/>
        <v>0</v>
      </c>
      <c r="K622" s="63">
        <f t="shared" si="56"/>
        <v>0</v>
      </c>
      <c r="L622" s="63">
        <f t="shared" ca="1" si="57"/>
        <v>0</v>
      </c>
      <c r="M622" s="59" t="str">
        <f t="shared" si="58"/>
        <v/>
      </c>
      <c r="N622" s="90">
        <f t="shared" si="55"/>
        <v>0</v>
      </c>
    </row>
    <row r="623" spans="2:14" ht="15" hidden="1" customHeight="1">
      <c r="B623" s="64"/>
      <c r="C623" s="64"/>
      <c r="D623" s="65"/>
      <c r="E623" s="66"/>
      <c r="F623" s="67"/>
      <c r="G623" s="68"/>
      <c r="H623" s="64"/>
      <c r="I623" s="69"/>
      <c r="J623" s="83">
        <f t="shared" si="59"/>
        <v>0</v>
      </c>
      <c r="K623" s="63">
        <f t="shared" si="56"/>
        <v>0</v>
      </c>
      <c r="L623" s="63">
        <f t="shared" ca="1" si="57"/>
        <v>0</v>
      </c>
      <c r="M623" s="59" t="str">
        <f t="shared" si="58"/>
        <v/>
      </c>
      <c r="N623" s="90">
        <f t="shared" si="55"/>
        <v>0</v>
      </c>
    </row>
    <row r="624" spans="2:14" ht="15" hidden="1" customHeight="1">
      <c r="B624" s="64"/>
      <c r="C624" s="64"/>
      <c r="D624" s="65"/>
      <c r="E624" s="66"/>
      <c r="F624" s="67"/>
      <c r="G624" s="68"/>
      <c r="H624" s="64"/>
      <c r="I624" s="69"/>
      <c r="J624" s="83">
        <f t="shared" si="59"/>
        <v>0</v>
      </c>
      <c r="K624" s="63">
        <f t="shared" si="56"/>
        <v>0</v>
      </c>
      <c r="L624" s="63">
        <f t="shared" ca="1" si="57"/>
        <v>0</v>
      </c>
      <c r="M624" s="59" t="str">
        <f t="shared" si="58"/>
        <v/>
      </c>
      <c r="N624" s="90">
        <f t="shared" si="55"/>
        <v>0</v>
      </c>
    </row>
    <row r="625" spans="2:14" ht="15" hidden="1" customHeight="1">
      <c r="B625" s="64"/>
      <c r="C625" s="64"/>
      <c r="D625" s="65"/>
      <c r="E625" s="66"/>
      <c r="F625" s="67"/>
      <c r="G625" s="68"/>
      <c r="H625" s="64"/>
      <c r="I625" s="69"/>
      <c r="J625" s="83">
        <f t="shared" si="59"/>
        <v>0</v>
      </c>
      <c r="K625" s="63">
        <f t="shared" si="56"/>
        <v>0</v>
      </c>
      <c r="L625" s="63">
        <f t="shared" ca="1" si="57"/>
        <v>0</v>
      </c>
      <c r="M625" s="59" t="str">
        <f t="shared" si="58"/>
        <v/>
      </c>
      <c r="N625" s="90">
        <f t="shared" si="55"/>
        <v>0</v>
      </c>
    </row>
    <row r="626" spans="2:14" ht="15" hidden="1" customHeight="1">
      <c r="B626" s="64"/>
      <c r="C626" s="64"/>
      <c r="D626" s="65"/>
      <c r="E626" s="66"/>
      <c r="F626" s="67"/>
      <c r="G626" s="68"/>
      <c r="H626" s="64"/>
      <c r="I626" s="69"/>
      <c r="J626" s="83">
        <f t="shared" si="59"/>
        <v>0</v>
      </c>
      <c r="K626" s="63">
        <f t="shared" si="56"/>
        <v>0</v>
      </c>
      <c r="L626" s="63">
        <f t="shared" ca="1" si="57"/>
        <v>0</v>
      </c>
      <c r="M626" s="59" t="str">
        <f t="shared" si="58"/>
        <v/>
      </c>
      <c r="N626" s="90">
        <f t="shared" ref="N626:N689" si="60">IF(YEAR(J626)=2017,0,IF(YEAR(J626)=2018,IF(AND((MONTH(J626)=MONTH($B$1)),OR(M626="G",M626="P")),H627+L626,0),0))</f>
        <v>0</v>
      </c>
    </row>
    <row r="627" spans="2:14" ht="15" hidden="1" customHeight="1">
      <c r="B627" s="64"/>
      <c r="C627" s="64"/>
      <c r="D627" s="65"/>
      <c r="E627" s="66"/>
      <c r="F627" s="67"/>
      <c r="G627" s="68"/>
      <c r="H627" s="64"/>
      <c r="I627" s="69"/>
      <c r="J627" s="83">
        <f t="shared" si="59"/>
        <v>0</v>
      </c>
      <c r="K627" s="63">
        <f t="shared" si="56"/>
        <v>0</v>
      </c>
      <c r="L627" s="63">
        <f t="shared" ca="1" si="57"/>
        <v>0</v>
      </c>
      <c r="M627" s="59" t="str">
        <f t="shared" si="58"/>
        <v/>
      </c>
      <c r="N627" s="90">
        <f t="shared" si="60"/>
        <v>0</v>
      </c>
    </row>
    <row r="628" spans="2:14" ht="15" hidden="1" customHeight="1">
      <c r="B628" s="64"/>
      <c r="C628" s="64"/>
      <c r="D628" s="65"/>
      <c r="E628" s="66"/>
      <c r="F628" s="67"/>
      <c r="G628" s="68"/>
      <c r="H628" s="64"/>
      <c r="I628" s="69"/>
      <c r="J628" s="83">
        <f t="shared" si="59"/>
        <v>0</v>
      </c>
      <c r="K628" s="63">
        <f t="shared" si="56"/>
        <v>0</v>
      </c>
      <c r="L628" s="63">
        <f t="shared" ca="1" si="57"/>
        <v>0</v>
      </c>
      <c r="M628" s="59" t="str">
        <f t="shared" si="58"/>
        <v/>
      </c>
      <c r="N628" s="90">
        <f t="shared" si="60"/>
        <v>0</v>
      </c>
    </row>
    <row r="629" spans="2:14" ht="15" hidden="1" customHeight="1">
      <c r="B629" s="64"/>
      <c r="C629" s="64"/>
      <c r="D629" s="65"/>
      <c r="E629" s="66"/>
      <c r="F629" s="67"/>
      <c r="G629" s="68"/>
      <c r="H629" s="64"/>
      <c r="I629" s="69"/>
      <c r="J629" s="83">
        <f t="shared" si="59"/>
        <v>0</v>
      </c>
      <c r="K629" s="63">
        <f t="shared" si="56"/>
        <v>0</v>
      </c>
      <c r="L629" s="63">
        <f t="shared" ca="1" si="57"/>
        <v>0</v>
      </c>
      <c r="M629" s="59" t="str">
        <f t="shared" si="58"/>
        <v/>
      </c>
      <c r="N629" s="90">
        <f t="shared" si="60"/>
        <v>0</v>
      </c>
    </row>
    <row r="630" spans="2:14" ht="15" hidden="1" customHeight="1">
      <c r="B630" s="64"/>
      <c r="C630" s="64"/>
      <c r="D630" s="65"/>
      <c r="E630" s="66"/>
      <c r="F630" s="67"/>
      <c r="G630" s="68"/>
      <c r="H630" s="64"/>
      <c r="I630" s="69"/>
      <c r="J630" s="83">
        <f t="shared" si="59"/>
        <v>0</v>
      </c>
      <c r="K630" s="63">
        <f t="shared" si="56"/>
        <v>0</v>
      </c>
      <c r="L630" s="63">
        <f t="shared" ca="1" si="57"/>
        <v>0</v>
      </c>
      <c r="M630" s="59" t="str">
        <f t="shared" si="58"/>
        <v/>
      </c>
      <c r="N630" s="90">
        <f t="shared" si="60"/>
        <v>0</v>
      </c>
    </row>
    <row r="631" spans="2:14" ht="15" hidden="1" customHeight="1">
      <c r="B631" s="64"/>
      <c r="C631" s="64"/>
      <c r="D631" s="65"/>
      <c r="E631" s="66"/>
      <c r="F631" s="67"/>
      <c r="G631" s="68"/>
      <c r="H631" s="64"/>
      <c r="I631" s="69"/>
      <c r="J631" s="83">
        <f t="shared" si="59"/>
        <v>0</v>
      </c>
      <c r="K631" s="63">
        <f t="shared" si="56"/>
        <v>0</v>
      </c>
      <c r="L631" s="63">
        <f t="shared" ca="1" si="57"/>
        <v>0</v>
      </c>
      <c r="M631" s="59" t="str">
        <f t="shared" si="58"/>
        <v/>
      </c>
      <c r="N631" s="90">
        <f t="shared" si="60"/>
        <v>0</v>
      </c>
    </row>
    <row r="632" spans="2:14" ht="15" hidden="1" customHeight="1">
      <c r="B632" s="64"/>
      <c r="C632" s="64"/>
      <c r="D632" s="65"/>
      <c r="E632" s="66"/>
      <c r="F632" s="67"/>
      <c r="G632" s="68"/>
      <c r="H632" s="64"/>
      <c r="I632" s="69"/>
      <c r="J632" s="83">
        <f t="shared" si="59"/>
        <v>0</v>
      </c>
      <c r="K632" s="63">
        <f t="shared" ref="K632:K695" si="61">((((1+F632)^(E632/360))-1)*H633)</f>
        <v>0</v>
      </c>
      <c r="L632" s="63">
        <f t="shared" ref="L632:L695" ca="1" si="62">IF($B$1&gt;J632,K632,IF($B$1=J632,K632,((((1+F632)^(1/360))-1)*H633)*($B$1-I632+1)))</f>
        <v>0</v>
      </c>
      <c r="M632" s="59" t="str">
        <f t="shared" si="58"/>
        <v/>
      </c>
      <c r="N632" s="90">
        <f t="shared" si="60"/>
        <v>0</v>
      </c>
    </row>
    <row r="633" spans="2:14" ht="15" hidden="1" customHeight="1">
      <c r="B633" s="64"/>
      <c r="C633" s="64"/>
      <c r="D633" s="65"/>
      <c r="E633" s="66"/>
      <c r="F633" s="67"/>
      <c r="G633" s="68"/>
      <c r="H633" s="64"/>
      <c r="I633" s="69"/>
      <c r="J633" s="83">
        <f t="shared" si="59"/>
        <v>0</v>
      </c>
      <c r="K633" s="63">
        <f t="shared" si="61"/>
        <v>0</v>
      </c>
      <c r="L633" s="63">
        <f t="shared" ca="1" si="62"/>
        <v>0</v>
      </c>
      <c r="M633" s="59" t="str">
        <f t="shared" si="58"/>
        <v/>
      </c>
      <c r="N633" s="90">
        <f t="shared" si="60"/>
        <v>0</v>
      </c>
    </row>
    <row r="634" spans="2:14" ht="15" hidden="1" customHeight="1">
      <c r="B634" s="64"/>
      <c r="C634" s="64"/>
      <c r="D634" s="65"/>
      <c r="E634" s="66"/>
      <c r="F634" s="67"/>
      <c r="G634" s="68"/>
      <c r="H634" s="64"/>
      <c r="I634" s="69"/>
      <c r="J634" s="83">
        <f t="shared" si="59"/>
        <v>0</v>
      </c>
      <c r="K634" s="63">
        <f t="shared" si="61"/>
        <v>0</v>
      </c>
      <c r="L634" s="63">
        <f t="shared" ca="1" si="62"/>
        <v>0</v>
      </c>
      <c r="M634" s="59" t="str">
        <f t="shared" si="58"/>
        <v/>
      </c>
      <c r="N634" s="90">
        <f t="shared" si="60"/>
        <v>0</v>
      </c>
    </row>
    <row r="635" spans="2:14" ht="15" hidden="1" customHeight="1">
      <c r="B635" s="64"/>
      <c r="C635" s="64"/>
      <c r="D635" s="65"/>
      <c r="E635" s="66"/>
      <c r="F635" s="67"/>
      <c r="G635" s="68"/>
      <c r="H635" s="64"/>
      <c r="I635" s="69"/>
      <c r="J635" s="83">
        <f t="shared" si="59"/>
        <v>0</v>
      </c>
      <c r="K635" s="63">
        <f t="shared" si="61"/>
        <v>0</v>
      </c>
      <c r="L635" s="63">
        <f t="shared" ca="1" si="62"/>
        <v>0</v>
      </c>
      <c r="M635" s="59" t="str">
        <f t="shared" si="58"/>
        <v/>
      </c>
      <c r="N635" s="90">
        <f t="shared" si="60"/>
        <v>0</v>
      </c>
    </row>
    <row r="636" spans="2:14" ht="15" hidden="1" customHeight="1">
      <c r="B636" s="64"/>
      <c r="C636" s="64"/>
      <c r="D636" s="65"/>
      <c r="E636" s="66"/>
      <c r="F636" s="67"/>
      <c r="G636" s="68"/>
      <c r="H636" s="64"/>
      <c r="I636" s="69"/>
      <c r="J636" s="83">
        <f t="shared" si="59"/>
        <v>0</v>
      </c>
      <c r="K636" s="63">
        <f t="shared" si="61"/>
        <v>0</v>
      </c>
      <c r="L636" s="63">
        <f t="shared" ca="1" si="62"/>
        <v>0</v>
      </c>
      <c r="M636" s="59" t="str">
        <f t="shared" si="58"/>
        <v/>
      </c>
      <c r="N636" s="90">
        <f t="shared" si="60"/>
        <v>0</v>
      </c>
    </row>
    <row r="637" spans="2:14" ht="15" hidden="1" customHeight="1">
      <c r="B637" s="64"/>
      <c r="C637" s="64"/>
      <c r="D637" s="65"/>
      <c r="E637" s="66"/>
      <c r="F637" s="67"/>
      <c r="G637" s="68"/>
      <c r="H637" s="64"/>
      <c r="I637" s="69"/>
      <c r="J637" s="83">
        <f t="shared" si="59"/>
        <v>0</v>
      </c>
      <c r="K637" s="63">
        <f t="shared" si="61"/>
        <v>0</v>
      </c>
      <c r="L637" s="63">
        <f t="shared" ca="1" si="62"/>
        <v>0</v>
      </c>
      <c r="M637" s="59" t="str">
        <f t="shared" si="58"/>
        <v/>
      </c>
      <c r="N637" s="90">
        <f t="shared" si="60"/>
        <v>0</v>
      </c>
    </row>
    <row r="638" spans="2:14" ht="15" hidden="1" customHeight="1">
      <c r="B638" s="64"/>
      <c r="C638" s="64"/>
      <c r="D638" s="65"/>
      <c r="E638" s="66"/>
      <c r="F638" s="67"/>
      <c r="G638" s="68"/>
      <c r="H638" s="64"/>
      <c r="I638" s="69"/>
      <c r="J638" s="83">
        <f t="shared" si="59"/>
        <v>0</v>
      </c>
      <c r="K638" s="63">
        <f t="shared" si="61"/>
        <v>0</v>
      </c>
      <c r="L638" s="63">
        <f t="shared" ca="1" si="62"/>
        <v>0</v>
      </c>
      <c r="M638" s="59" t="str">
        <f t="shared" si="58"/>
        <v/>
      </c>
      <c r="N638" s="90">
        <f t="shared" si="60"/>
        <v>0</v>
      </c>
    </row>
    <row r="639" spans="2:14" ht="15" hidden="1" customHeight="1">
      <c r="B639" s="64"/>
      <c r="C639" s="64"/>
      <c r="D639" s="65"/>
      <c r="E639" s="66"/>
      <c r="F639" s="67"/>
      <c r="G639" s="68"/>
      <c r="H639" s="64"/>
      <c r="I639" s="69"/>
      <c r="J639" s="83">
        <f t="shared" si="59"/>
        <v>0</v>
      </c>
      <c r="K639" s="63">
        <f t="shared" si="61"/>
        <v>0</v>
      </c>
      <c r="L639" s="63">
        <f t="shared" ca="1" si="62"/>
        <v>0</v>
      </c>
      <c r="M639" s="59" t="str">
        <f t="shared" si="58"/>
        <v/>
      </c>
      <c r="N639" s="90">
        <f t="shared" si="60"/>
        <v>0</v>
      </c>
    </row>
    <row r="640" spans="2:14" ht="15" hidden="1" customHeight="1">
      <c r="B640" s="64"/>
      <c r="C640" s="64"/>
      <c r="D640" s="65"/>
      <c r="E640" s="66"/>
      <c r="F640" s="67"/>
      <c r="G640" s="68"/>
      <c r="H640" s="64"/>
      <c r="I640" s="69"/>
      <c r="J640" s="83">
        <f t="shared" si="59"/>
        <v>0</v>
      </c>
      <c r="K640" s="63">
        <f t="shared" si="61"/>
        <v>0</v>
      </c>
      <c r="L640" s="63">
        <f t="shared" ca="1" si="62"/>
        <v>0</v>
      </c>
      <c r="M640" s="59" t="str">
        <f t="shared" si="58"/>
        <v/>
      </c>
      <c r="N640" s="90">
        <f t="shared" si="60"/>
        <v>0</v>
      </c>
    </row>
    <row r="641" spans="2:14" ht="15" hidden="1" customHeight="1">
      <c r="B641" s="64"/>
      <c r="C641" s="64"/>
      <c r="D641" s="65"/>
      <c r="E641" s="66"/>
      <c r="F641" s="67"/>
      <c r="G641" s="68"/>
      <c r="H641" s="64"/>
      <c r="I641" s="69"/>
      <c r="J641" s="83">
        <f t="shared" si="59"/>
        <v>0</v>
      </c>
      <c r="K641" s="63">
        <f t="shared" si="61"/>
        <v>0</v>
      </c>
      <c r="L641" s="63">
        <f t="shared" ca="1" si="62"/>
        <v>0</v>
      </c>
      <c r="M641" s="59" t="str">
        <f t="shared" si="58"/>
        <v/>
      </c>
      <c r="N641" s="90">
        <f t="shared" si="60"/>
        <v>0</v>
      </c>
    </row>
    <row r="642" spans="2:14" ht="15" hidden="1" customHeight="1">
      <c r="B642" s="64"/>
      <c r="C642" s="64"/>
      <c r="D642" s="65"/>
      <c r="E642" s="66"/>
      <c r="F642" s="67"/>
      <c r="G642" s="68"/>
      <c r="H642" s="64"/>
      <c r="I642" s="69"/>
      <c r="J642" s="83">
        <f t="shared" si="59"/>
        <v>0</v>
      </c>
      <c r="K642" s="63">
        <f t="shared" si="61"/>
        <v>0</v>
      </c>
      <c r="L642" s="63">
        <f t="shared" ca="1" si="62"/>
        <v>0</v>
      </c>
      <c r="M642" s="59" t="str">
        <f t="shared" si="58"/>
        <v/>
      </c>
      <c r="N642" s="90">
        <f t="shared" si="60"/>
        <v>0</v>
      </c>
    </row>
    <row r="643" spans="2:14" ht="15" hidden="1" customHeight="1">
      <c r="B643" s="64"/>
      <c r="C643" s="64"/>
      <c r="D643" s="65"/>
      <c r="E643" s="66"/>
      <c r="F643" s="67"/>
      <c r="G643" s="68"/>
      <c r="H643" s="64"/>
      <c r="I643" s="69"/>
      <c r="J643" s="83">
        <f t="shared" si="59"/>
        <v>0</v>
      </c>
      <c r="K643" s="63">
        <f t="shared" si="61"/>
        <v>0</v>
      </c>
      <c r="L643" s="63">
        <f t="shared" ca="1" si="62"/>
        <v>0</v>
      </c>
      <c r="M643" s="59" t="str">
        <f t="shared" si="58"/>
        <v/>
      </c>
      <c r="N643" s="90">
        <f t="shared" si="60"/>
        <v>0</v>
      </c>
    </row>
    <row r="644" spans="2:14" ht="15" hidden="1" customHeight="1">
      <c r="B644" s="64"/>
      <c r="C644" s="64"/>
      <c r="D644" s="65"/>
      <c r="E644" s="66"/>
      <c r="F644" s="67"/>
      <c r="G644" s="68"/>
      <c r="H644" s="64"/>
      <c r="I644" s="69"/>
      <c r="J644" s="83">
        <f t="shared" si="59"/>
        <v>0</v>
      </c>
      <c r="K644" s="63">
        <f t="shared" si="61"/>
        <v>0</v>
      </c>
      <c r="L644" s="63">
        <f t="shared" ca="1" si="62"/>
        <v>0</v>
      </c>
      <c r="M644" s="59" t="str">
        <f t="shared" si="58"/>
        <v/>
      </c>
      <c r="N644" s="90">
        <f t="shared" si="60"/>
        <v>0</v>
      </c>
    </row>
    <row r="645" spans="2:14" ht="15" hidden="1" customHeight="1">
      <c r="B645" s="64"/>
      <c r="C645" s="64"/>
      <c r="D645" s="65"/>
      <c r="E645" s="66"/>
      <c r="F645" s="67"/>
      <c r="G645" s="68"/>
      <c r="H645" s="64"/>
      <c r="I645" s="69"/>
      <c r="J645" s="83">
        <f t="shared" si="59"/>
        <v>0</v>
      </c>
      <c r="K645" s="63">
        <f t="shared" si="61"/>
        <v>0</v>
      </c>
      <c r="L645" s="63">
        <f t="shared" ca="1" si="62"/>
        <v>0</v>
      </c>
      <c r="M645" s="59" t="str">
        <f t="shared" si="58"/>
        <v/>
      </c>
      <c r="N645" s="90">
        <f t="shared" si="60"/>
        <v>0</v>
      </c>
    </row>
    <row r="646" spans="2:14" ht="15" hidden="1" customHeight="1">
      <c r="B646" s="64"/>
      <c r="C646" s="64"/>
      <c r="D646" s="65"/>
      <c r="E646" s="66"/>
      <c r="F646" s="67"/>
      <c r="G646" s="68"/>
      <c r="H646" s="64"/>
      <c r="I646" s="69"/>
      <c r="J646" s="83">
        <f t="shared" si="59"/>
        <v>0</v>
      </c>
      <c r="K646" s="63">
        <f t="shared" si="61"/>
        <v>0</v>
      </c>
      <c r="L646" s="63">
        <f t="shared" ca="1" si="62"/>
        <v>0</v>
      </c>
      <c r="M646" s="59" t="str">
        <f t="shared" si="58"/>
        <v/>
      </c>
      <c r="N646" s="90">
        <f t="shared" si="60"/>
        <v>0</v>
      </c>
    </row>
    <row r="647" spans="2:14" ht="15" hidden="1" customHeight="1">
      <c r="B647" s="64"/>
      <c r="C647" s="64"/>
      <c r="D647" s="65"/>
      <c r="E647" s="66"/>
      <c r="F647" s="67"/>
      <c r="G647" s="68"/>
      <c r="H647" s="64"/>
      <c r="I647" s="69"/>
      <c r="J647" s="83">
        <f t="shared" si="59"/>
        <v>0</v>
      </c>
      <c r="K647" s="63">
        <f t="shared" si="61"/>
        <v>0</v>
      </c>
      <c r="L647" s="63">
        <f t="shared" ca="1" si="62"/>
        <v>0</v>
      </c>
      <c r="M647" s="59" t="str">
        <f t="shared" ref="M647:M710" si="63">IF(J647=0,"",IF(J647=$B$1,"V",IF(J647-1=$B$1,"P",IF(J647&lt;$B$1,"C","G"))))</f>
        <v/>
      </c>
      <c r="N647" s="90">
        <f t="shared" si="60"/>
        <v>0</v>
      </c>
    </row>
    <row r="648" spans="2:14" ht="15" hidden="1" customHeight="1">
      <c r="B648" s="64"/>
      <c r="C648" s="64"/>
      <c r="D648" s="65"/>
      <c r="E648" s="66"/>
      <c r="F648" s="67"/>
      <c r="G648" s="68"/>
      <c r="H648" s="64"/>
      <c r="I648" s="69"/>
      <c r="J648" s="83">
        <f t="shared" ref="J648:J711" si="64">IF(E648="",0,I648+E648)</f>
        <v>0</v>
      </c>
      <c r="K648" s="63">
        <f t="shared" si="61"/>
        <v>0</v>
      </c>
      <c r="L648" s="63">
        <f t="shared" ca="1" si="62"/>
        <v>0</v>
      </c>
      <c r="M648" s="59" t="str">
        <f t="shared" si="63"/>
        <v/>
      </c>
      <c r="N648" s="90">
        <f t="shared" si="60"/>
        <v>0</v>
      </c>
    </row>
    <row r="649" spans="2:14" ht="15" hidden="1" customHeight="1">
      <c r="B649" s="64"/>
      <c r="C649" s="64"/>
      <c r="D649" s="65"/>
      <c r="E649" s="66"/>
      <c r="F649" s="67"/>
      <c r="G649" s="68"/>
      <c r="H649" s="64"/>
      <c r="I649" s="69"/>
      <c r="J649" s="83">
        <f t="shared" si="64"/>
        <v>0</v>
      </c>
      <c r="K649" s="63">
        <f t="shared" si="61"/>
        <v>0</v>
      </c>
      <c r="L649" s="63">
        <f t="shared" ca="1" si="62"/>
        <v>0</v>
      </c>
      <c r="M649" s="59" t="str">
        <f t="shared" si="63"/>
        <v/>
      </c>
      <c r="N649" s="90">
        <f t="shared" si="60"/>
        <v>0</v>
      </c>
    </row>
    <row r="650" spans="2:14" ht="15" hidden="1" customHeight="1">
      <c r="B650" s="64"/>
      <c r="C650" s="64"/>
      <c r="D650" s="65"/>
      <c r="E650" s="66"/>
      <c r="F650" s="67"/>
      <c r="G650" s="68"/>
      <c r="H650" s="64"/>
      <c r="I650" s="69"/>
      <c r="J650" s="83">
        <f t="shared" si="64"/>
        <v>0</v>
      </c>
      <c r="K650" s="63">
        <f t="shared" si="61"/>
        <v>0</v>
      </c>
      <c r="L650" s="63">
        <f t="shared" ca="1" si="62"/>
        <v>0</v>
      </c>
      <c r="M650" s="59" t="str">
        <f t="shared" si="63"/>
        <v/>
      </c>
      <c r="N650" s="90">
        <f t="shared" si="60"/>
        <v>0</v>
      </c>
    </row>
    <row r="651" spans="2:14" ht="15" hidden="1" customHeight="1">
      <c r="B651" s="64"/>
      <c r="C651" s="64"/>
      <c r="D651" s="65"/>
      <c r="E651" s="66"/>
      <c r="F651" s="67"/>
      <c r="G651" s="68"/>
      <c r="H651" s="64"/>
      <c r="I651" s="69"/>
      <c r="J651" s="83">
        <f t="shared" si="64"/>
        <v>0</v>
      </c>
      <c r="K651" s="63">
        <f t="shared" si="61"/>
        <v>0</v>
      </c>
      <c r="L651" s="63">
        <f t="shared" ca="1" si="62"/>
        <v>0</v>
      </c>
      <c r="M651" s="59" t="str">
        <f t="shared" si="63"/>
        <v/>
      </c>
      <c r="N651" s="90">
        <f t="shared" si="60"/>
        <v>0</v>
      </c>
    </row>
    <row r="652" spans="2:14" ht="15" hidden="1" customHeight="1">
      <c r="B652" s="64"/>
      <c r="C652" s="64"/>
      <c r="D652" s="65"/>
      <c r="E652" s="66"/>
      <c r="F652" s="67"/>
      <c r="G652" s="68"/>
      <c r="H652" s="64"/>
      <c r="I652" s="69"/>
      <c r="J652" s="83">
        <f t="shared" si="64"/>
        <v>0</v>
      </c>
      <c r="K652" s="63">
        <f t="shared" si="61"/>
        <v>0</v>
      </c>
      <c r="L652" s="63">
        <f t="shared" ca="1" si="62"/>
        <v>0</v>
      </c>
      <c r="M652" s="59" t="str">
        <f t="shared" si="63"/>
        <v/>
      </c>
      <c r="N652" s="90">
        <f t="shared" si="60"/>
        <v>0</v>
      </c>
    </row>
    <row r="653" spans="2:14" ht="15" hidden="1" customHeight="1">
      <c r="B653" s="64"/>
      <c r="C653" s="64"/>
      <c r="D653" s="65"/>
      <c r="E653" s="66"/>
      <c r="F653" s="67"/>
      <c r="G653" s="68"/>
      <c r="H653" s="64"/>
      <c r="I653" s="69"/>
      <c r="J653" s="83">
        <f t="shared" si="64"/>
        <v>0</v>
      </c>
      <c r="K653" s="63">
        <f t="shared" si="61"/>
        <v>0</v>
      </c>
      <c r="L653" s="63">
        <f t="shared" ca="1" si="62"/>
        <v>0</v>
      </c>
      <c r="M653" s="59" t="str">
        <f t="shared" si="63"/>
        <v/>
      </c>
      <c r="N653" s="90">
        <f t="shared" si="60"/>
        <v>0</v>
      </c>
    </row>
    <row r="654" spans="2:14" ht="15" hidden="1" customHeight="1">
      <c r="B654" s="64"/>
      <c r="C654" s="64"/>
      <c r="D654" s="65"/>
      <c r="E654" s="66"/>
      <c r="F654" s="67"/>
      <c r="G654" s="68"/>
      <c r="H654" s="64"/>
      <c r="I654" s="69"/>
      <c r="J654" s="83">
        <f t="shared" si="64"/>
        <v>0</v>
      </c>
      <c r="K654" s="63">
        <f t="shared" si="61"/>
        <v>0</v>
      </c>
      <c r="L654" s="63">
        <f t="shared" ca="1" si="62"/>
        <v>0</v>
      </c>
      <c r="M654" s="59" t="str">
        <f t="shared" si="63"/>
        <v/>
      </c>
      <c r="N654" s="90">
        <f t="shared" si="60"/>
        <v>0</v>
      </c>
    </row>
    <row r="655" spans="2:14" ht="15" hidden="1" customHeight="1">
      <c r="B655" s="64"/>
      <c r="C655" s="64"/>
      <c r="D655" s="65"/>
      <c r="E655" s="66"/>
      <c r="F655" s="67"/>
      <c r="G655" s="68"/>
      <c r="H655" s="64"/>
      <c r="I655" s="69"/>
      <c r="J655" s="83">
        <f t="shared" si="64"/>
        <v>0</v>
      </c>
      <c r="K655" s="63">
        <f t="shared" si="61"/>
        <v>0</v>
      </c>
      <c r="L655" s="63">
        <f t="shared" ca="1" si="62"/>
        <v>0</v>
      </c>
      <c r="M655" s="59" t="str">
        <f t="shared" si="63"/>
        <v/>
      </c>
      <c r="N655" s="90">
        <f t="shared" si="60"/>
        <v>0</v>
      </c>
    </row>
    <row r="656" spans="2:14" ht="15" hidden="1" customHeight="1">
      <c r="B656" s="64"/>
      <c r="C656" s="64"/>
      <c r="D656" s="65"/>
      <c r="E656" s="66"/>
      <c r="F656" s="67"/>
      <c r="G656" s="68"/>
      <c r="H656" s="64"/>
      <c r="I656" s="69"/>
      <c r="J656" s="83">
        <f t="shared" si="64"/>
        <v>0</v>
      </c>
      <c r="K656" s="63">
        <f t="shared" si="61"/>
        <v>0</v>
      </c>
      <c r="L656" s="63">
        <f t="shared" ca="1" si="62"/>
        <v>0</v>
      </c>
      <c r="M656" s="59" t="str">
        <f t="shared" si="63"/>
        <v/>
      </c>
      <c r="N656" s="90">
        <f t="shared" si="60"/>
        <v>0</v>
      </c>
    </row>
    <row r="657" spans="2:14" ht="15" hidden="1" customHeight="1">
      <c r="B657" s="64"/>
      <c r="C657" s="64"/>
      <c r="D657" s="65"/>
      <c r="E657" s="66"/>
      <c r="F657" s="67"/>
      <c r="G657" s="68"/>
      <c r="H657" s="64"/>
      <c r="I657" s="69"/>
      <c r="J657" s="83">
        <f t="shared" si="64"/>
        <v>0</v>
      </c>
      <c r="K657" s="63">
        <f t="shared" si="61"/>
        <v>0</v>
      </c>
      <c r="L657" s="63">
        <f t="shared" ca="1" si="62"/>
        <v>0</v>
      </c>
      <c r="M657" s="59" t="str">
        <f t="shared" si="63"/>
        <v/>
      </c>
      <c r="N657" s="90">
        <f t="shared" si="60"/>
        <v>0</v>
      </c>
    </row>
    <row r="658" spans="2:14" ht="15" hidden="1" customHeight="1">
      <c r="B658" s="64"/>
      <c r="C658" s="64"/>
      <c r="D658" s="65"/>
      <c r="E658" s="66"/>
      <c r="F658" s="67"/>
      <c r="G658" s="68"/>
      <c r="H658" s="64"/>
      <c r="I658" s="69"/>
      <c r="J658" s="83">
        <f t="shared" si="64"/>
        <v>0</v>
      </c>
      <c r="K658" s="63">
        <f t="shared" si="61"/>
        <v>0</v>
      </c>
      <c r="L658" s="63">
        <f t="shared" ca="1" si="62"/>
        <v>0</v>
      </c>
      <c r="M658" s="59" t="str">
        <f t="shared" si="63"/>
        <v/>
      </c>
      <c r="N658" s="90">
        <f t="shared" si="60"/>
        <v>0</v>
      </c>
    </row>
    <row r="659" spans="2:14" ht="15" hidden="1" customHeight="1">
      <c r="B659" s="64"/>
      <c r="C659" s="64"/>
      <c r="D659" s="65"/>
      <c r="E659" s="66"/>
      <c r="F659" s="67"/>
      <c r="G659" s="68"/>
      <c r="H659" s="64"/>
      <c r="I659" s="69"/>
      <c r="J659" s="83">
        <f t="shared" si="64"/>
        <v>0</v>
      </c>
      <c r="K659" s="63">
        <f t="shared" si="61"/>
        <v>0</v>
      </c>
      <c r="L659" s="63">
        <f t="shared" ca="1" si="62"/>
        <v>0</v>
      </c>
      <c r="M659" s="59" t="str">
        <f t="shared" si="63"/>
        <v/>
      </c>
      <c r="N659" s="90">
        <f t="shared" si="60"/>
        <v>0</v>
      </c>
    </row>
    <row r="660" spans="2:14" ht="15" hidden="1" customHeight="1">
      <c r="B660" s="64"/>
      <c r="C660" s="64"/>
      <c r="D660" s="65"/>
      <c r="E660" s="66"/>
      <c r="F660" s="67"/>
      <c r="G660" s="68"/>
      <c r="H660" s="64"/>
      <c r="I660" s="69"/>
      <c r="J660" s="83">
        <f t="shared" si="64"/>
        <v>0</v>
      </c>
      <c r="K660" s="63">
        <f t="shared" si="61"/>
        <v>0</v>
      </c>
      <c r="L660" s="63">
        <f t="shared" ca="1" si="62"/>
        <v>0</v>
      </c>
      <c r="M660" s="59" t="str">
        <f t="shared" si="63"/>
        <v/>
      </c>
      <c r="N660" s="90">
        <f t="shared" si="60"/>
        <v>0</v>
      </c>
    </row>
    <row r="661" spans="2:14" ht="15" hidden="1" customHeight="1">
      <c r="B661" s="64"/>
      <c r="C661" s="64"/>
      <c r="D661" s="65"/>
      <c r="E661" s="66"/>
      <c r="F661" s="67"/>
      <c r="G661" s="68"/>
      <c r="H661" s="64"/>
      <c r="I661" s="69"/>
      <c r="J661" s="83">
        <f t="shared" si="64"/>
        <v>0</v>
      </c>
      <c r="K661" s="63">
        <f t="shared" si="61"/>
        <v>0</v>
      </c>
      <c r="L661" s="63">
        <f t="shared" ca="1" si="62"/>
        <v>0</v>
      </c>
      <c r="M661" s="59" t="str">
        <f t="shared" si="63"/>
        <v/>
      </c>
      <c r="N661" s="90">
        <f t="shared" si="60"/>
        <v>0</v>
      </c>
    </row>
    <row r="662" spans="2:14" ht="15" hidden="1" customHeight="1">
      <c r="B662" s="64"/>
      <c r="C662" s="64"/>
      <c r="D662" s="65"/>
      <c r="E662" s="66"/>
      <c r="F662" s="67"/>
      <c r="G662" s="68"/>
      <c r="H662" s="64"/>
      <c r="I662" s="69"/>
      <c r="J662" s="83">
        <f t="shared" si="64"/>
        <v>0</v>
      </c>
      <c r="K662" s="63">
        <f t="shared" si="61"/>
        <v>0</v>
      </c>
      <c r="L662" s="63">
        <f t="shared" ca="1" si="62"/>
        <v>0</v>
      </c>
      <c r="M662" s="59" t="str">
        <f t="shared" si="63"/>
        <v/>
      </c>
      <c r="N662" s="90">
        <f t="shared" si="60"/>
        <v>0</v>
      </c>
    </row>
    <row r="663" spans="2:14" ht="15" hidden="1" customHeight="1">
      <c r="B663" s="64"/>
      <c r="C663" s="64"/>
      <c r="D663" s="65"/>
      <c r="E663" s="66"/>
      <c r="F663" s="67"/>
      <c r="G663" s="68"/>
      <c r="H663" s="64"/>
      <c r="I663" s="69"/>
      <c r="J663" s="83">
        <f t="shared" si="64"/>
        <v>0</v>
      </c>
      <c r="K663" s="63">
        <f t="shared" si="61"/>
        <v>0</v>
      </c>
      <c r="L663" s="63">
        <f t="shared" ca="1" si="62"/>
        <v>0</v>
      </c>
      <c r="M663" s="59" t="str">
        <f t="shared" si="63"/>
        <v/>
      </c>
      <c r="N663" s="90">
        <f t="shared" si="60"/>
        <v>0</v>
      </c>
    </row>
    <row r="664" spans="2:14" ht="15" hidden="1" customHeight="1">
      <c r="B664" s="64"/>
      <c r="C664" s="64"/>
      <c r="D664" s="65"/>
      <c r="E664" s="66"/>
      <c r="F664" s="67"/>
      <c r="G664" s="68"/>
      <c r="H664" s="64"/>
      <c r="I664" s="69"/>
      <c r="J664" s="83">
        <f t="shared" si="64"/>
        <v>0</v>
      </c>
      <c r="K664" s="63">
        <f t="shared" si="61"/>
        <v>0</v>
      </c>
      <c r="L664" s="63">
        <f t="shared" ca="1" si="62"/>
        <v>0</v>
      </c>
      <c r="M664" s="59" t="str">
        <f t="shared" si="63"/>
        <v/>
      </c>
      <c r="N664" s="90">
        <f t="shared" si="60"/>
        <v>0</v>
      </c>
    </row>
    <row r="665" spans="2:14" ht="15" hidden="1" customHeight="1">
      <c r="B665" s="64"/>
      <c r="C665" s="64"/>
      <c r="D665" s="65"/>
      <c r="E665" s="66"/>
      <c r="F665" s="67"/>
      <c r="G665" s="68"/>
      <c r="H665" s="64"/>
      <c r="I665" s="69"/>
      <c r="J665" s="83">
        <f t="shared" si="64"/>
        <v>0</v>
      </c>
      <c r="K665" s="63">
        <f t="shared" si="61"/>
        <v>0</v>
      </c>
      <c r="L665" s="63">
        <f t="shared" ca="1" si="62"/>
        <v>0</v>
      </c>
      <c r="M665" s="59" t="str">
        <f t="shared" si="63"/>
        <v/>
      </c>
      <c r="N665" s="90">
        <f t="shared" si="60"/>
        <v>0</v>
      </c>
    </row>
    <row r="666" spans="2:14" ht="15" hidden="1" customHeight="1">
      <c r="B666" s="64"/>
      <c r="C666" s="64"/>
      <c r="D666" s="65"/>
      <c r="E666" s="66"/>
      <c r="F666" s="67"/>
      <c r="G666" s="68"/>
      <c r="H666" s="64"/>
      <c r="I666" s="69"/>
      <c r="J666" s="83">
        <f t="shared" si="64"/>
        <v>0</v>
      </c>
      <c r="K666" s="63">
        <f t="shared" si="61"/>
        <v>0</v>
      </c>
      <c r="L666" s="63">
        <f t="shared" ca="1" si="62"/>
        <v>0</v>
      </c>
      <c r="M666" s="59" t="str">
        <f t="shared" si="63"/>
        <v/>
      </c>
      <c r="N666" s="90">
        <f t="shared" si="60"/>
        <v>0</v>
      </c>
    </row>
    <row r="667" spans="2:14" ht="15" hidden="1" customHeight="1">
      <c r="B667" s="64"/>
      <c r="C667" s="64"/>
      <c r="D667" s="65"/>
      <c r="E667" s="66"/>
      <c r="F667" s="67"/>
      <c r="G667" s="68"/>
      <c r="H667" s="64"/>
      <c r="I667" s="69"/>
      <c r="J667" s="83">
        <f t="shared" si="64"/>
        <v>0</v>
      </c>
      <c r="K667" s="63">
        <f t="shared" si="61"/>
        <v>0</v>
      </c>
      <c r="L667" s="63">
        <f t="shared" ca="1" si="62"/>
        <v>0</v>
      </c>
      <c r="M667" s="59" t="str">
        <f t="shared" si="63"/>
        <v/>
      </c>
      <c r="N667" s="90">
        <f t="shared" si="60"/>
        <v>0</v>
      </c>
    </row>
    <row r="668" spans="2:14" ht="15" hidden="1" customHeight="1">
      <c r="B668" s="64"/>
      <c r="C668" s="64"/>
      <c r="D668" s="65"/>
      <c r="E668" s="66"/>
      <c r="F668" s="67"/>
      <c r="G668" s="68"/>
      <c r="H668" s="64"/>
      <c r="I668" s="69"/>
      <c r="J668" s="83">
        <f t="shared" si="64"/>
        <v>0</v>
      </c>
      <c r="K668" s="63">
        <f t="shared" si="61"/>
        <v>0</v>
      </c>
      <c r="L668" s="63">
        <f t="shared" ca="1" si="62"/>
        <v>0</v>
      </c>
      <c r="M668" s="59" t="str">
        <f t="shared" si="63"/>
        <v/>
      </c>
      <c r="N668" s="90">
        <f t="shared" si="60"/>
        <v>0</v>
      </c>
    </row>
    <row r="669" spans="2:14" ht="15" hidden="1" customHeight="1">
      <c r="B669" s="64"/>
      <c r="C669" s="64"/>
      <c r="D669" s="65"/>
      <c r="E669" s="66"/>
      <c r="F669" s="67"/>
      <c r="G669" s="68"/>
      <c r="H669" s="64"/>
      <c r="I669" s="69"/>
      <c r="J669" s="83">
        <f t="shared" si="64"/>
        <v>0</v>
      </c>
      <c r="K669" s="63">
        <f t="shared" si="61"/>
        <v>0</v>
      </c>
      <c r="L669" s="63">
        <f t="shared" ca="1" si="62"/>
        <v>0</v>
      </c>
      <c r="M669" s="59" t="str">
        <f t="shared" si="63"/>
        <v/>
      </c>
      <c r="N669" s="90">
        <f t="shared" si="60"/>
        <v>0</v>
      </c>
    </row>
    <row r="670" spans="2:14" ht="15" hidden="1" customHeight="1">
      <c r="B670" s="64"/>
      <c r="C670" s="64"/>
      <c r="D670" s="65"/>
      <c r="E670" s="66"/>
      <c r="F670" s="67"/>
      <c r="G670" s="68"/>
      <c r="H670" s="64"/>
      <c r="I670" s="69"/>
      <c r="J670" s="83">
        <f t="shared" si="64"/>
        <v>0</v>
      </c>
      <c r="K670" s="63">
        <f t="shared" si="61"/>
        <v>0</v>
      </c>
      <c r="L670" s="63">
        <f t="shared" ca="1" si="62"/>
        <v>0</v>
      </c>
      <c r="M670" s="59" t="str">
        <f t="shared" si="63"/>
        <v/>
      </c>
      <c r="N670" s="90">
        <f t="shared" si="60"/>
        <v>0</v>
      </c>
    </row>
    <row r="671" spans="2:14" ht="15" hidden="1" customHeight="1">
      <c r="B671" s="64"/>
      <c r="C671" s="64"/>
      <c r="D671" s="65"/>
      <c r="E671" s="66"/>
      <c r="F671" s="67"/>
      <c r="G671" s="68"/>
      <c r="H671" s="64"/>
      <c r="I671" s="69"/>
      <c r="J671" s="83">
        <f t="shared" si="64"/>
        <v>0</v>
      </c>
      <c r="K671" s="63">
        <f t="shared" si="61"/>
        <v>0</v>
      </c>
      <c r="L671" s="63">
        <f t="shared" ca="1" si="62"/>
        <v>0</v>
      </c>
      <c r="M671" s="59" t="str">
        <f t="shared" si="63"/>
        <v/>
      </c>
      <c r="N671" s="90">
        <f t="shared" si="60"/>
        <v>0</v>
      </c>
    </row>
    <row r="672" spans="2:14" ht="15" hidden="1" customHeight="1">
      <c r="B672" s="64"/>
      <c r="C672" s="64"/>
      <c r="D672" s="65"/>
      <c r="E672" s="66"/>
      <c r="F672" s="67"/>
      <c r="G672" s="68"/>
      <c r="H672" s="64"/>
      <c r="I672" s="69"/>
      <c r="J672" s="83">
        <f t="shared" si="64"/>
        <v>0</v>
      </c>
      <c r="K672" s="63">
        <f t="shared" si="61"/>
        <v>0</v>
      </c>
      <c r="L672" s="63">
        <f t="shared" ca="1" si="62"/>
        <v>0</v>
      </c>
      <c r="M672" s="59" t="str">
        <f t="shared" si="63"/>
        <v/>
      </c>
      <c r="N672" s="90">
        <f t="shared" si="60"/>
        <v>0</v>
      </c>
    </row>
    <row r="673" spans="2:14" ht="15" hidden="1" customHeight="1">
      <c r="B673" s="64"/>
      <c r="C673" s="64"/>
      <c r="D673" s="65"/>
      <c r="E673" s="66"/>
      <c r="F673" s="67"/>
      <c r="G673" s="68"/>
      <c r="H673" s="64"/>
      <c r="I673" s="69"/>
      <c r="J673" s="83">
        <f t="shared" si="64"/>
        <v>0</v>
      </c>
      <c r="K673" s="63">
        <f t="shared" si="61"/>
        <v>0</v>
      </c>
      <c r="L673" s="63">
        <f t="shared" ca="1" si="62"/>
        <v>0</v>
      </c>
      <c r="M673" s="59" t="str">
        <f t="shared" si="63"/>
        <v/>
      </c>
      <c r="N673" s="90">
        <f t="shared" si="60"/>
        <v>0</v>
      </c>
    </row>
    <row r="674" spans="2:14" ht="15" hidden="1" customHeight="1">
      <c r="B674" s="64"/>
      <c r="C674" s="64"/>
      <c r="D674" s="65"/>
      <c r="E674" s="66"/>
      <c r="F674" s="67"/>
      <c r="G674" s="68"/>
      <c r="H674" s="64"/>
      <c r="I674" s="69"/>
      <c r="J674" s="83">
        <f t="shared" si="64"/>
        <v>0</v>
      </c>
      <c r="K674" s="63">
        <f t="shared" si="61"/>
        <v>0</v>
      </c>
      <c r="L674" s="63">
        <f t="shared" ca="1" si="62"/>
        <v>0</v>
      </c>
      <c r="M674" s="59" t="str">
        <f t="shared" si="63"/>
        <v/>
      </c>
      <c r="N674" s="90">
        <f t="shared" si="60"/>
        <v>0</v>
      </c>
    </row>
    <row r="675" spans="2:14" ht="15" hidden="1" customHeight="1">
      <c r="B675" s="64"/>
      <c r="C675" s="64"/>
      <c r="D675" s="65"/>
      <c r="E675" s="66"/>
      <c r="F675" s="67"/>
      <c r="G675" s="68"/>
      <c r="H675" s="64"/>
      <c r="I675" s="69"/>
      <c r="J675" s="83">
        <f t="shared" si="64"/>
        <v>0</v>
      </c>
      <c r="K675" s="63">
        <f t="shared" si="61"/>
        <v>0</v>
      </c>
      <c r="L675" s="63">
        <f t="shared" ca="1" si="62"/>
        <v>0</v>
      </c>
      <c r="M675" s="59" t="str">
        <f t="shared" si="63"/>
        <v/>
      </c>
      <c r="N675" s="90">
        <f t="shared" si="60"/>
        <v>0</v>
      </c>
    </row>
    <row r="676" spans="2:14" ht="15" hidden="1" customHeight="1">
      <c r="B676" s="64"/>
      <c r="C676" s="64"/>
      <c r="D676" s="65"/>
      <c r="E676" s="66"/>
      <c r="F676" s="67"/>
      <c r="G676" s="68"/>
      <c r="H676" s="64"/>
      <c r="I676" s="69"/>
      <c r="J676" s="83">
        <f t="shared" si="64"/>
        <v>0</v>
      </c>
      <c r="K676" s="63">
        <f t="shared" si="61"/>
        <v>0</v>
      </c>
      <c r="L676" s="63">
        <f t="shared" ca="1" si="62"/>
        <v>0</v>
      </c>
      <c r="M676" s="59" t="str">
        <f t="shared" si="63"/>
        <v/>
      </c>
      <c r="N676" s="90">
        <f t="shared" si="60"/>
        <v>0</v>
      </c>
    </row>
    <row r="677" spans="2:14" ht="15" hidden="1" customHeight="1">
      <c r="B677" s="64"/>
      <c r="C677" s="64"/>
      <c r="D677" s="65"/>
      <c r="E677" s="66"/>
      <c r="F677" s="67"/>
      <c r="G677" s="68"/>
      <c r="H677" s="64"/>
      <c r="I677" s="69"/>
      <c r="J677" s="83">
        <f t="shared" si="64"/>
        <v>0</v>
      </c>
      <c r="K677" s="63">
        <f t="shared" si="61"/>
        <v>0</v>
      </c>
      <c r="L677" s="63">
        <f t="shared" ca="1" si="62"/>
        <v>0</v>
      </c>
      <c r="M677" s="59" t="str">
        <f t="shared" si="63"/>
        <v/>
      </c>
      <c r="N677" s="90">
        <f t="shared" si="60"/>
        <v>0</v>
      </c>
    </row>
    <row r="678" spans="2:14" ht="15" hidden="1" customHeight="1">
      <c r="B678" s="64"/>
      <c r="C678" s="64"/>
      <c r="D678" s="65"/>
      <c r="E678" s="66"/>
      <c r="F678" s="67"/>
      <c r="G678" s="68"/>
      <c r="H678" s="64"/>
      <c r="I678" s="69"/>
      <c r="J678" s="83">
        <f t="shared" si="64"/>
        <v>0</v>
      </c>
      <c r="K678" s="63">
        <f t="shared" si="61"/>
        <v>0</v>
      </c>
      <c r="L678" s="63">
        <f t="shared" ca="1" si="62"/>
        <v>0</v>
      </c>
      <c r="M678" s="59" t="str">
        <f t="shared" si="63"/>
        <v/>
      </c>
      <c r="N678" s="90">
        <f t="shared" si="60"/>
        <v>0</v>
      </c>
    </row>
    <row r="679" spans="2:14" ht="15" hidden="1" customHeight="1">
      <c r="B679" s="64"/>
      <c r="C679" s="64"/>
      <c r="D679" s="65"/>
      <c r="E679" s="66"/>
      <c r="F679" s="67"/>
      <c r="G679" s="68"/>
      <c r="H679" s="64"/>
      <c r="I679" s="69"/>
      <c r="J679" s="83">
        <f t="shared" si="64"/>
        <v>0</v>
      </c>
      <c r="K679" s="63">
        <f t="shared" si="61"/>
        <v>0</v>
      </c>
      <c r="L679" s="63">
        <f t="shared" ca="1" si="62"/>
        <v>0</v>
      </c>
      <c r="M679" s="59" t="str">
        <f t="shared" si="63"/>
        <v/>
      </c>
      <c r="N679" s="90">
        <f t="shared" si="60"/>
        <v>0</v>
      </c>
    </row>
    <row r="680" spans="2:14" ht="15" hidden="1" customHeight="1">
      <c r="B680" s="64"/>
      <c r="C680" s="64"/>
      <c r="D680" s="65"/>
      <c r="E680" s="66"/>
      <c r="F680" s="67"/>
      <c r="G680" s="68"/>
      <c r="H680" s="64"/>
      <c r="I680" s="69"/>
      <c r="J680" s="83">
        <f t="shared" si="64"/>
        <v>0</v>
      </c>
      <c r="K680" s="63">
        <f t="shared" si="61"/>
        <v>0</v>
      </c>
      <c r="L680" s="63">
        <f t="shared" ca="1" si="62"/>
        <v>0</v>
      </c>
      <c r="M680" s="59" t="str">
        <f t="shared" si="63"/>
        <v/>
      </c>
      <c r="N680" s="90">
        <f t="shared" si="60"/>
        <v>0</v>
      </c>
    </row>
    <row r="681" spans="2:14" ht="15" hidden="1" customHeight="1">
      <c r="B681" s="64"/>
      <c r="C681" s="64"/>
      <c r="D681" s="65"/>
      <c r="E681" s="66"/>
      <c r="F681" s="67"/>
      <c r="G681" s="68"/>
      <c r="H681" s="64"/>
      <c r="I681" s="69"/>
      <c r="J681" s="83">
        <f t="shared" si="64"/>
        <v>0</v>
      </c>
      <c r="K681" s="63">
        <f t="shared" si="61"/>
        <v>0</v>
      </c>
      <c r="L681" s="63">
        <f t="shared" ca="1" si="62"/>
        <v>0</v>
      </c>
      <c r="M681" s="59" t="str">
        <f t="shared" si="63"/>
        <v/>
      </c>
      <c r="N681" s="90">
        <f t="shared" si="60"/>
        <v>0</v>
      </c>
    </row>
    <row r="682" spans="2:14" ht="15" hidden="1" customHeight="1">
      <c r="B682" s="64"/>
      <c r="C682" s="64"/>
      <c r="D682" s="65"/>
      <c r="E682" s="66"/>
      <c r="F682" s="67"/>
      <c r="G682" s="68"/>
      <c r="H682" s="64"/>
      <c r="I682" s="69"/>
      <c r="J682" s="83">
        <f t="shared" si="64"/>
        <v>0</v>
      </c>
      <c r="K682" s="63">
        <f t="shared" si="61"/>
        <v>0</v>
      </c>
      <c r="L682" s="63">
        <f t="shared" ca="1" si="62"/>
        <v>0</v>
      </c>
      <c r="M682" s="59" t="str">
        <f t="shared" si="63"/>
        <v/>
      </c>
      <c r="N682" s="90">
        <f t="shared" si="60"/>
        <v>0</v>
      </c>
    </row>
    <row r="683" spans="2:14" ht="15" hidden="1" customHeight="1">
      <c r="B683" s="64"/>
      <c r="C683" s="64"/>
      <c r="D683" s="65"/>
      <c r="E683" s="66"/>
      <c r="F683" s="67"/>
      <c r="G683" s="68"/>
      <c r="H683" s="64"/>
      <c r="I683" s="69"/>
      <c r="J683" s="83">
        <f t="shared" si="64"/>
        <v>0</v>
      </c>
      <c r="K683" s="63">
        <f t="shared" si="61"/>
        <v>0</v>
      </c>
      <c r="L683" s="63">
        <f t="shared" ca="1" si="62"/>
        <v>0</v>
      </c>
      <c r="M683" s="59" t="str">
        <f t="shared" si="63"/>
        <v/>
      </c>
      <c r="N683" s="90">
        <f t="shared" si="60"/>
        <v>0</v>
      </c>
    </row>
    <row r="684" spans="2:14" ht="15" hidden="1" customHeight="1">
      <c r="B684" s="64"/>
      <c r="C684" s="64"/>
      <c r="D684" s="65"/>
      <c r="E684" s="66"/>
      <c r="F684" s="67"/>
      <c r="G684" s="68"/>
      <c r="H684" s="64"/>
      <c r="I684" s="69"/>
      <c r="J684" s="83">
        <f t="shared" si="64"/>
        <v>0</v>
      </c>
      <c r="K684" s="63">
        <f t="shared" si="61"/>
        <v>0</v>
      </c>
      <c r="L684" s="63">
        <f t="shared" ca="1" si="62"/>
        <v>0</v>
      </c>
      <c r="M684" s="59" t="str">
        <f t="shared" si="63"/>
        <v/>
      </c>
      <c r="N684" s="90">
        <f t="shared" si="60"/>
        <v>0</v>
      </c>
    </row>
    <row r="685" spans="2:14" ht="15" hidden="1" customHeight="1">
      <c r="B685" s="64"/>
      <c r="C685" s="64"/>
      <c r="D685" s="65"/>
      <c r="E685" s="66"/>
      <c r="F685" s="67"/>
      <c r="G685" s="68"/>
      <c r="H685" s="64"/>
      <c r="I685" s="69"/>
      <c r="J685" s="83">
        <f t="shared" si="64"/>
        <v>0</v>
      </c>
      <c r="K685" s="63">
        <f t="shared" si="61"/>
        <v>0</v>
      </c>
      <c r="L685" s="63">
        <f t="shared" ca="1" si="62"/>
        <v>0</v>
      </c>
      <c r="M685" s="59" t="str">
        <f t="shared" si="63"/>
        <v/>
      </c>
      <c r="N685" s="90">
        <f t="shared" si="60"/>
        <v>0</v>
      </c>
    </row>
    <row r="686" spans="2:14" ht="15" hidden="1" customHeight="1">
      <c r="B686" s="64"/>
      <c r="C686" s="64"/>
      <c r="D686" s="65"/>
      <c r="E686" s="66"/>
      <c r="F686" s="67"/>
      <c r="G686" s="68"/>
      <c r="H686" s="64"/>
      <c r="I686" s="69"/>
      <c r="J686" s="83">
        <f t="shared" si="64"/>
        <v>0</v>
      </c>
      <c r="K686" s="63">
        <f t="shared" si="61"/>
        <v>0</v>
      </c>
      <c r="L686" s="63">
        <f t="shared" ca="1" si="62"/>
        <v>0</v>
      </c>
      <c r="M686" s="59" t="str">
        <f t="shared" si="63"/>
        <v/>
      </c>
      <c r="N686" s="90">
        <f t="shared" si="60"/>
        <v>0</v>
      </c>
    </row>
    <row r="687" spans="2:14" ht="15" hidden="1" customHeight="1">
      <c r="B687" s="64"/>
      <c r="C687" s="64"/>
      <c r="D687" s="65"/>
      <c r="E687" s="66"/>
      <c r="F687" s="67"/>
      <c r="G687" s="68"/>
      <c r="H687" s="64"/>
      <c r="I687" s="69"/>
      <c r="J687" s="83">
        <f t="shared" si="64"/>
        <v>0</v>
      </c>
      <c r="K687" s="63">
        <f t="shared" si="61"/>
        <v>0</v>
      </c>
      <c r="L687" s="63">
        <f t="shared" ca="1" si="62"/>
        <v>0</v>
      </c>
      <c r="M687" s="59" t="str">
        <f t="shared" si="63"/>
        <v/>
      </c>
      <c r="N687" s="90">
        <f t="shared" si="60"/>
        <v>0</v>
      </c>
    </row>
    <row r="688" spans="2:14" ht="15" hidden="1" customHeight="1">
      <c r="B688" s="64"/>
      <c r="C688" s="64"/>
      <c r="D688" s="65"/>
      <c r="E688" s="66"/>
      <c r="F688" s="67"/>
      <c r="G688" s="68"/>
      <c r="H688" s="64"/>
      <c r="I688" s="69"/>
      <c r="J688" s="83">
        <f t="shared" si="64"/>
        <v>0</v>
      </c>
      <c r="K688" s="63">
        <f t="shared" si="61"/>
        <v>0</v>
      </c>
      <c r="L688" s="63">
        <f t="shared" ca="1" si="62"/>
        <v>0</v>
      </c>
      <c r="M688" s="59" t="str">
        <f t="shared" si="63"/>
        <v/>
      </c>
      <c r="N688" s="90">
        <f t="shared" si="60"/>
        <v>0</v>
      </c>
    </row>
    <row r="689" spans="2:14" ht="15" hidden="1" customHeight="1">
      <c r="B689" s="64"/>
      <c r="C689" s="64"/>
      <c r="D689" s="65"/>
      <c r="E689" s="66"/>
      <c r="F689" s="67"/>
      <c r="G689" s="68"/>
      <c r="H689" s="64"/>
      <c r="I689" s="69"/>
      <c r="J689" s="83">
        <f t="shared" si="64"/>
        <v>0</v>
      </c>
      <c r="K689" s="63">
        <f t="shared" si="61"/>
        <v>0</v>
      </c>
      <c r="L689" s="63">
        <f t="shared" ca="1" si="62"/>
        <v>0</v>
      </c>
      <c r="M689" s="59" t="str">
        <f t="shared" si="63"/>
        <v/>
      </c>
      <c r="N689" s="90">
        <f t="shared" si="60"/>
        <v>0</v>
      </c>
    </row>
    <row r="690" spans="2:14" ht="15" hidden="1" customHeight="1">
      <c r="B690" s="64"/>
      <c r="C690" s="64"/>
      <c r="D690" s="65"/>
      <c r="E690" s="66"/>
      <c r="F690" s="67"/>
      <c r="G690" s="68"/>
      <c r="H690" s="64"/>
      <c r="I690" s="69"/>
      <c r="J690" s="83">
        <f t="shared" si="64"/>
        <v>0</v>
      </c>
      <c r="K690" s="63">
        <f t="shared" si="61"/>
        <v>0</v>
      </c>
      <c r="L690" s="63">
        <f t="shared" ca="1" si="62"/>
        <v>0</v>
      </c>
      <c r="M690" s="59" t="str">
        <f t="shared" si="63"/>
        <v/>
      </c>
      <c r="N690" s="90">
        <f t="shared" ref="N690:N753" si="65">IF(YEAR(J690)=2017,0,IF(YEAR(J690)=2018,IF(AND((MONTH(J690)=MONTH($B$1)),OR(M690="G",M690="P")),H691+L690,0),0))</f>
        <v>0</v>
      </c>
    </row>
    <row r="691" spans="2:14" ht="15" hidden="1" customHeight="1">
      <c r="B691" s="64"/>
      <c r="C691" s="64"/>
      <c r="D691" s="65"/>
      <c r="E691" s="66"/>
      <c r="F691" s="67"/>
      <c r="G691" s="68"/>
      <c r="H691" s="64"/>
      <c r="I691" s="69"/>
      <c r="J691" s="83">
        <f t="shared" si="64"/>
        <v>0</v>
      </c>
      <c r="K691" s="63">
        <f t="shared" si="61"/>
        <v>0</v>
      </c>
      <c r="L691" s="63">
        <f t="shared" ca="1" si="62"/>
        <v>0</v>
      </c>
      <c r="M691" s="59" t="str">
        <f t="shared" si="63"/>
        <v/>
      </c>
      <c r="N691" s="90">
        <f t="shared" si="65"/>
        <v>0</v>
      </c>
    </row>
    <row r="692" spans="2:14" ht="15" hidden="1" customHeight="1">
      <c r="B692" s="64"/>
      <c r="C692" s="64"/>
      <c r="D692" s="65"/>
      <c r="E692" s="66"/>
      <c r="F692" s="67"/>
      <c r="G692" s="68"/>
      <c r="H692" s="64"/>
      <c r="I692" s="69"/>
      <c r="J692" s="83">
        <f t="shared" si="64"/>
        <v>0</v>
      </c>
      <c r="K692" s="63">
        <f t="shared" si="61"/>
        <v>0</v>
      </c>
      <c r="L692" s="63">
        <f t="shared" ca="1" si="62"/>
        <v>0</v>
      </c>
      <c r="M692" s="59" t="str">
        <f t="shared" si="63"/>
        <v/>
      </c>
      <c r="N692" s="90">
        <f t="shared" si="65"/>
        <v>0</v>
      </c>
    </row>
    <row r="693" spans="2:14" ht="15" hidden="1" customHeight="1">
      <c r="B693" s="64"/>
      <c r="C693" s="64"/>
      <c r="D693" s="65"/>
      <c r="E693" s="66"/>
      <c r="F693" s="67"/>
      <c r="G693" s="68"/>
      <c r="H693" s="64"/>
      <c r="I693" s="69"/>
      <c r="J693" s="83">
        <f t="shared" si="64"/>
        <v>0</v>
      </c>
      <c r="K693" s="63">
        <f t="shared" si="61"/>
        <v>0</v>
      </c>
      <c r="L693" s="63">
        <f t="shared" ca="1" si="62"/>
        <v>0</v>
      </c>
      <c r="M693" s="59" t="str">
        <f t="shared" si="63"/>
        <v/>
      </c>
      <c r="N693" s="90">
        <f t="shared" si="65"/>
        <v>0</v>
      </c>
    </row>
    <row r="694" spans="2:14" ht="15" hidden="1" customHeight="1">
      <c r="B694" s="64"/>
      <c r="C694" s="64"/>
      <c r="D694" s="65"/>
      <c r="E694" s="66"/>
      <c r="F694" s="67"/>
      <c r="G694" s="68"/>
      <c r="H694" s="64"/>
      <c r="I694" s="69"/>
      <c r="J694" s="83">
        <f t="shared" si="64"/>
        <v>0</v>
      </c>
      <c r="K694" s="63">
        <f t="shared" si="61"/>
        <v>0</v>
      </c>
      <c r="L694" s="63">
        <f t="shared" ca="1" si="62"/>
        <v>0</v>
      </c>
      <c r="M694" s="59" t="str">
        <f t="shared" si="63"/>
        <v/>
      </c>
      <c r="N694" s="90">
        <f t="shared" si="65"/>
        <v>0</v>
      </c>
    </row>
    <row r="695" spans="2:14" ht="15" hidden="1" customHeight="1">
      <c r="B695" s="64"/>
      <c r="C695" s="64"/>
      <c r="D695" s="65"/>
      <c r="E695" s="66"/>
      <c r="F695" s="67"/>
      <c r="G695" s="68"/>
      <c r="H695" s="64"/>
      <c r="I695" s="69"/>
      <c r="J695" s="83">
        <f t="shared" si="64"/>
        <v>0</v>
      </c>
      <c r="K695" s="63">
        <f t="shared" si="61"/>
        <v>0</v>
      </c>
      <c r="L695" s="63">
        <f t="shared" ca="1" si="62"/>
        <v>0</v>
      </c>
      <c r="M695" s="59" t="str">
        <f t="shared" si="63"/>
        <v/>
      </c>
      <c r="N695" s="90">
        <f t="shared" si="65"/>
        <v>0</v>
      </c>
    </row>
    <row r="696" spans="2:14" ht="15" hidden="1" customHeight="1">
      <c r="B696" s="64"/>
      <c r="C696" s="64"/>
      <c r="D696" s="65"/>
      <c r="E696" s="66"/>
      <c r="F696" s="67"/>
      <c r="G696" s="68"/>
      <c r="H696" s="64"/>
      <c r="I696" s="69"/>
      <c r="J696" s="83">
        <f t="shared" si="64"/>
        <v>0</v>
      </c>
      <c r="K696" s="63">
        <f t="shared" ref="K696:K759" si="66">((((1+F696)^(E696/360))-1)*H697)</f>
        <v>0</v>
      </c>
      <c r="L696" s="63">
        <f t="shared" ref="L696:L759" ca="1" si="67">IF($B$1&gt;J696,K696,IF($B$1=J696,K696,((((1+F696)^(1/360))-1)*H697)*($B$1-I696+1)))</f>
        <v>0</v>
      </c>
      <c r="M696" s="59" t="str">
        <f t="shared" si="63"/>
        <v/>
      </c>
      <c r="N696" s="90">
        <f t="shared" si="65"/>
        <v>0</v>
      </c>
    </row>
    <row r="697" spans="2:14" ht="15" hidden="1" customHeight="1">
      <c r="B697" s="64"/>
      <c r="C697" s="64"/>
      <c r="D697" s="65"/>
      <c r="E697" s="66"/>
      <c r="F697" s="67"/>
      <c r="G697" s="68"/>
      <c r="H697" s="64"/>
      <c r="I697" s="69"/>
      <c r="J697" s="83">
        <f t="shared" si="64"/>
        <v>0</v>
      </c>
      <c r="K697" s="63">
        <f t="shared" si="66"/>
        <v>0</v>
      </c>
      <c r="L697" s="63">
        <f t="shared" ca="1" si="67"/>
        <v>0</v>
      </c>
      <c r="M697" s="59" t="str">
        <f t="shared" si="63"/>
        <v/>
      </c>
      <c r="N697" s="90">
        <f t="shared" si="65"/>
        <v>0</v>
      </c>
    </row>
    <row r="698" spans="2:14" ht="15" hidden="1" customHeight="1">
      <c r="B698" s="64"/>
      <c r="C698" s="64"/>
      <c r="D698" s="65"/>
      <c r="E698" s="66"/>
      <c r="F698" s="67"/>
      <c r="G698" s="68"/>
      <c r="H698" s="64"/>
      <c r="I698" s="69"/>
      <c r="J698" s="83">
        <f t="shared" si="64"/>
        <v>0</v>
      </c>
      <c r="K698" s="63">
        <f t="shared" si="66"/>
        <v>0</v>
      </c>
      <c r="L698" s="63">
        <f t="shared" ca="1" si="67"/>
        <v>0</v>
      </c>
      <c r="M698" s="59" t="str">
        <f t="shared" si="63"/>
        <v/>
      </c>
      <c r="N698" s="90">
        <f t="shared" si="65"/>
        <v>0</v>
      </c>
    </row>
    <row r="699" spans="2:14" ht="15" hidden="1" customHeight="1">
      <c r="B699" s="64"/>
      <c r="C699" s="64"/>
      <c r="D699" s="65"/>
      <c r="E699" s="66"/>
      <c r="F699" s="67"/>
      <c r="G699" s="68"/>
      <c r="H699" s="64"/>
      <c r="I699" s="69"/>
      <c r="J699" s="83">
        <f t="shared" si="64"/>
        <v>0</v>
      </c>
      <c r="K699" s="63">
        <f t="shared" si="66"/>
        <v>0</v>
      </c>
      <c r="L699" s="63">
        <f t="shared" ca="1" si="67"/>
        <v>0</v>
      </c>
      <c r="M699" s="59" t="str">
        <f t="shared" si="63"/>
        <v/>
      </c>
      <c r="N699" s="90">
        <f t="shared" si="65"/>
        <v>0</v>
      </c>
    </row>
    <row r="700" spans="2:14" ht="15" hidden="1" customHeight="1">
      <c r="B700" s="64"/>
      <c r="C700" s="64"/>
      <c r="D700" s="65"/>
      <c r="E700" s="66"/>
      <c r="F700" s="67"/>
      <c r="G700" s="68"/>
      <c r="H700" s="64"/>
      <c r="I700" s="69"/>
      <c r="J700" s="83">
        <f t="shared" si="64"/>
        <v>0</v>
      </c>
      <c r="K700" s="63">
        <f t="shared" si="66"/>
        <v>0</v>
      </c>
      <c r="L700" s="63">
        <f t="shared" ca="1" si="67"/>
        <v>0</v>
      </c>
      <c r="M700" s="59" t="str">
        <f t="shared" si="63"/>
        <v/>
      </c>
      <c r="N700" s="90">
        <f t="shared" si="65"/>
        <v>0</v>
      </c>
    </row>
    <row r="701" spans="2:14" ht="15" hidden="1" customHeight="1">
      <c r="B701" s="64"/>
      <c r="C701" s="64"/>
      <c r="D701" s="65"/>
      <c r="E701" s="66"/>
      <c r="F701" s="67"/>
      <c r="G701" s="68"/>
      <c r="H701" s="64"/>
      <c r="I701" s="69"/>
      <c r="J701" s="83">
        <f t="shared" si="64"/>
        <v>0</v>
      </c>
      <c r="K701" s="63">
        <f t="shared" si="66"/>
        <v>0</v>
      </c>
      <c r="L701" s="63">
        <f t="shared" ca="1" si="67"/>
        <v>0</v>
      </c>
      <c r="M701" s="59" t="str">
        <f t="shared" si="63"/>
        <v/>
      </c>
      <c r="N701" s="90">
        <f t="shared" si="65"/>
        <v>0</v>
      </c>
    </row>
    <row r="702" spans="2:14" ht="15" hidden="1" customHeight="1">
      <c r="B702" s="64"/>
      <c r="C702" s="64"/>
      <c r="D702" s="65"/>
      <c r="E702" s="66"/>
      <c r="F702" s="67"/>
      <c r="G702" s="68"/>
      <c r="H702" s="64"/>
      <c r="I702" s="69"/>
      <c r="J702" s="83">
        <f t="shared" si="64"/>
        <v>0</v>
      </c>
      <c r="K702" s="63">
        <f t="shared" si="66"/>
        <v>0</v>
      </c>
      <c r="L702" s="63">
        <f t="shared" ca="1" si="67"/>
        <v>0</v>
      </c>
      <c r="M702" s="59" t="str">
        <f t="shared" si="63"/>
        <v/>
      </c>
      <c r="N702" s="90">
        <f t="shared" si="65"/>
        <v>0</v>
      </c>
    </row>
    <row r="703" spans="2:14" ht="15" hidden="1" customHeight="1">
      <c r="B703" s="64"/>
      <c r="C703" s="64"/>
      <c r="D703" s="65"/>
      <c r="E703" s="66"/>
      <c r="F703" s="67"/>
      <c r="G703" s="68"/>
      <c r="H703" s="64"/>
      <c r="I703" s="69"/>
      <c r="J703" s="83">
        <f t="shared" si="64"/>
        <v>0</v>
      </c>
      <c r="K703" s="63">
        <f t="shared" si="66"/>
        <v>0</v>
      </c>
      <c r="L703" s="63">
        <f t="shared" ca="1" si="67"/>
        <v>0</v>
      </c>
      <c r="M703" s="59" t="str">
        <f t="shared" si="63"/>
        <v/>
      </c>
      <c r="N703" s="90">
        <f t="shared" si="65"/>
        <v>0</v>
      </c>
    </row>
    <row r="704" spans="2:14" ht="15" hidden="1" customHeight="1">
      <c r="B704" s="64"/>
      <c r="C704" s="64"/>
      <c r="D704" s="65"/>
      <c r="E704" s="66"/>
      <c r="F704" s="67"/>
      <c r="G704" s="68"/>
      <c r="H704" s="64"/>
      <c r="I704" s="69"/>
      <c r="J704" s="83">
        <f t="shared" si="64"/>
        <v>0</v>
      </c>
      <c r="K704" s="63">
        <f t="shared" si="66"/>
        <v>0</v>
      </c>
      <c r="L704" s="63">
        <f t="shared" ca="1" si="67"/>
        <v>0</v>
      </c>
      <c r="M704" s="59" t="str">
        <f t="shared" si="63"/>
        <v/>
      </c>
      <c r="N704" s="90">
        <f t="shared" si="65"/>
        <v>0</v>
      </c>
    </row>
    <row r="705" spans="2:14" ht="15" hidden="1" customHeight="1">
      <c r="B705" s="64"/>
      <c r="C705" s="64"/>
      <c r="D705" s="65"/>
      <c r="E705" s="66"/>
      <c r="F705" s="67"/>
      <c r="G705" s="68"/>
      <c r="H705" s="64"/>
      <c r="I705" s="69"/>
      <c r="J705" s="83">
        <f t="shared" si="64"/>
        <v>0</v>
      </c>
      <c r="K705" s="63">
        <f t="shared" si="66"/>
        <v>0</v>
      </c>
      <c r="L705" s="63">
        <f t="shared" ca="1" si="67"/>
        <v>0</v>
      </c>
      <c r="M705" s="59" t="str">
        <f t="shared" si="63"/>
        <v/>
      </c>
      <c r="N705" s="90">
        <f t="shared" si="65"/>
        <v>0</v>
      </c>
    </row>
    <row r="706" spans="2:14" ht="15" hidden="1" customHeight="1">
      <c r="B706" s="64"/>
      <c r="C706" s="64"/>
      <c r="D706" s="65"/>
      <c r="E706" s="66"/>
      <c r="F706" s="67"/>
      <c r="G706" s="68"/>
      <c r="H706" s="64"/>
      <c r="I706" s="69"/>
      <c r="J706" s="83">
        <f t="shared" si="64"/>
        <v>0</v>
      </c>
      <c r="K706" s="63">
        <f t="shared" si="66"/>
        <v>0</v>
      </c>
      <c r="L706" s="63">
        <f t="shared" ca="1" si="67"/>
        <v>0</v>
      </c>
      <c r="M706" s="59" t="str">
        <f t="shared" si="63"/>
        <v/>
      </c>
      <c r="N706" s="90">
        <f t="shared" si="65"/>
        <v>0</v>
      </c>
    </row>
    <row r="707" spans="2:14" ht="15" hidden="1" customHeight="1">
      <c r="B707" s="64"/>
      <c r="C707" s="64"/>
      <c r="D707" s="65"/>
      <c r="E707" s="66"/>
      <c r="F707" s="67"/>
      <c r="G707" s="68"/>
      <c r="H707" s="64"/>
      <c r="I707" s="69"/>
      <c r="J707" s="83">
        <f t="shared" si="64"/>
        <v>0</v>
      </c>
      <c r="K707" s="63">
        <f t="shared" si="66"/>
        <v>0</v>
      </c>
      <c r="L707" s="63">
        <f t="shared" ca="1" si="67"/>
        <v>0</v>
      </c>
      <c r="M707" s="59" t="str">
        <f t="shared" si="63"/>
        <v/>
      </c>
      <c r="N707" s="90">
        <f t="shared" si="65"/>
        <v>0</v>
      </c>
    </row>
    <row r="708" spans="2:14" ht="15" hidden="1" customHeight="1">
      <c r="B708" s="64"/>
      <c r="C708" s="64"/>
      <c r="D708" s="65"/>
      <c r="E708" s="66"/>
      <c r="F708" s="67"/>
      <c r="G708" s="68"/>
      <c r="H708" s="64"/>
      <c r="I708" s="69"/>
      <c r="J708" s="83">
        <f t="shared" si="64"/>
        <v>0</v>
      </c>
      <c r="K708" s="63">
        <f t="shared" si="66"/>
        <v>0</v>
      </c>
      <c r="L708" s="63">
        <f t="shared" ca="1" si="67"/>
        <v>0</v>
      </c>
      <c r="M708" s="59" t="str">
        <f t="shared" si="63"/>
        <v/>
      </c>
      <c r="N708" s="90">
        <f t="shared" si="65"/>
        <v>0</v>
      </c>
    </row>
    <row r="709" spans="2:14" ht="15" hidden="1" customHeight="1">
      <c r="B709" s="64"/>
      <c r="C709" s="64"/>
      <c r="D709" s="65"/>
      <c r="E709" s="66"/>
      <c r="F709" s="67"/>
      <c r="G709" s="68"/>
      <c r="H709" s="64"/>
      <c r="I709" s="69"/>
      <c r="J709" s="83">
        <f t="shared" si="64"/>
        <v>0</v>
      </c>
      <c r="K709" s="63">
        <f t="shared" si="66"/>
        <v>0</v>
      </c>
      <c r="L709" s="63">
        <f t="shared" ca="1" si="67"/>
        <v>0</v>
      </c>
      <c r="M709" s="59" t="str">
        <f t="shared" si="63"/>
        <v/>
      </c>
      <c r="N709" s="90">
        <f t="shared" si="65"/>
        <v>0</v>
      </c>
    </row>
    <row r="710" spans="2:14" ht="15" hidden="1" customHeight="1">
      <c r="B710" s="64"/>
      <c r="C710" s="64"/>
      <c r="D710" s="65"/>
      <c r="E710" s="66"/>
      <c r="F710" s="67"/>
      <c r="G710" s="68"/>
      <c r="H710" s="64"/>
      <c r="I710" s="69"/>
      <c r="J710" s="83">
        <f t="shared" si="64"/>
        <v>0</v>
      </c>
      <c r="K710" s="63">
        <f t="shared" si="66"/>
        <v>0</v>
      </c>
      <c r="L710" s="63">
        <f t="shared" ca="1" si="67"/>
        <v>0</v>
      </c>
      <c r="M710" s="59" t="str">
        <f t="shared" si="63"/>
        <v/>
      </c>
      <c r="N710" s="90">
        <f t="shared" si="65"/>
        <v>0</v>
      </c>
    </row>
    <row r="711" spans="2:14" ht="15" hidden="1" customHeight="1">
      <c r="B711" s="64"/>
      <c r="C711" s="64"/>
      <c r="D711" s="65"/>
      <c r="E711" s="66"/>
      <c r="F711" s="67"/>
      <c r="G711" s="68"/>
      <c r="H711" s="64"/>
      <c r="I711" s="69"/>
      <c r="J711" s="83">
        <f t="shared" si="64"/>
        <v>0</v>
      </c>
      <c r="K711" s="63">
        <f t="shared" si="66"/>
        <v>0</v>
      </c>
      <c r="L711" s="63">
        <f t="shared" ca="1" si="67"/>
        <v>0</v>
      </c>
      <c r="M711" s="59" t="str">
        <f t="shared" ref="M711:M774" si="68">IF(J711=0,"",IF(J711=$B$1,"V",IF(J711-1=$B$1,"P",IF(J711&lt;$B$1,"C","G"))))</f>
        <v/>
      </c>
      <c r="N711" s="90">
        <f t="shared" si="65"/>
        <v>0</v>
      </c>
    </row>
    <row r="712" spans="2:14" ht="15" hidden="1" customHeight="1">
      <c r="B712" s="64"/>
      <c r="C712" s="64"/>
      <c r="D712" s="65"/>
      <c r="E712" s="66"/>
      <c r="F712" s="67"/>
      <c r="G712" s="68"/>
      <c r="H712" s="64"/>
      <c r="I712" s="69"/>
      <c r="J712" s="83">
        <f t="shared" ref="J712:J775" si="69">IF(E712="",0,I712+E712)</f>
        <v>0</v>
      </c>
      <c r="K712" s="63">
        <f t="shared" si="66"/>
        <v>0</v>
      </c>
      <c r="L712" s="63">
        <f t="shared" ca="1" si="67"/>
        <v>0</v>
      </c>
      <c r="M712" s="59" t="str">
        <f t="shared" si="68"/>
        <v/>
      </c>
      <c r="N712" s="90">
        <f t="shared" si="65"/>
        <v>0</v>
      </c>
    </row>
    <row r="713" spans="2:14" ht="15" hidden="1" customHeight="1">
      <c r="B713" s="64"/>
      <c r="C713" s="64"/>
      <c r="D713" s="65"/>
      <c r="E713" s="66"/>
      <c r="F713" s="67"/>
      <c r="G713" s="68"/>
      <c r="H713" s="64"/>
      <c r="I713" s="69"/>
      <c r="J713" s="83">
        <f t="shared" si="69"/>
        <v>0</v>
      </c>
      <c r="K713" s="63">
        <f t="shared" si="66"/>
        <v>0</v>
      </c>
      <c r="L713" s="63">
        <f t="shared" ca="1" si="67"/>
        <v>0</v>
      </c>
      <c r="M713" s="59" t="str">
        <f t="shared" si="68"/>
        <v/>
      </c>
      <c r="N713" s="90">
        <f t="shared" si="65"/>
        <v>0</v>
      </c>
    </row>
    <row r="714" spans="2:14" ht="15" hidden="1" customHeight="1">
      <c r="B714" s="64"/>
      <c r="C714" s="64"/>
      <c r="D714" s="65"/>
      <c r="E714" s="66"/>
      <c r="F714" s="67"/>
      <c r="G714" s="68"/>
      <c r="H714" s="64"/>
      <c r="I714" s="69"/>
      <c r="J714" s="83">
        <f t="shared" si="69"/>
        <v>0</v>
      </c>
      <c r="K714" s="63">
        <f t="shared" si="66"/>
        <v>0</v>
      </c>
      <c r="L714" s="63">
        <f t="shared" ca="1" si="67"/>
        <v>0</v>
      </c>
      <c r="M714" s="59" t="str">
        <f t="shared" si="68"/>
        <v/>
      </c>
      <c r="N714" s="90">
        <f t="shared" si="65"/>
        <v>0</v>
      </c>
    </row>
    <row r="715" spans="2:14" ht="15" hidden="1" customHeight="1">
      <c r="B715" s="64"/>
      <c r="C715" s="64"/>
      <c r="D715" s="65"/>
      <c r="E715" s="66"/>
      <c r="F715" s="67"/>
      <c r="G715" s="68"/>
      <c r="H715" s="64"/>
      <c r="I715" s="69"/>
      <c r="J715" s="83">
        <f t="shared" si="69"/>
        <v>0</v>
      </c>
      <c r="K715" s="63">
        <f t="shared" si="66"/>
        <v>0</v>
      </c>
      <c r="L715" s="63">
        <f t="shared" ca="1" si="67"/>
        <v>0</v>
      </c>
      <c r="M715" s="59" t="str">
        <f t="shared" si="68"/>
        <v/>
      </c>
      <c r="N715" s="90">
        <f t="shared" si="65"/>
        <v>0</v>
      </c>
    </row>
    <row r="716" spans="2:14" ht="15" hidden="1" customHeight="1">
      <c r="B716" s="64"/>
      <c r="C716" s="64"/>
      <c r="D716" s="65"/>
      <c r="E716" s="66"/>
      <c r="F716" s="67"/>
      <c r="G716" s="68"/>
      <c r="H716" s="64"/>
      <c r="I716" s="69"/>
      <c r="J716" s="83">
        <f t="shared" si="69"/>
        <v>0</v>
      </c>
      <c r="K716" s="63">
        <f t="shared" si="66"/>
        <v>0</v>
      </c>
      <c r="L716" s="63">
        <f t="shared" ca="1" si="67"/>
        <v>0</v>
      </c>
      <c r="M716" s="59" t="str">
        <f t="shared" si="68"/>
        <v/>
      </c>
      <c r="N716" s="90">
        <f t="shared" si="65"/>
        <v>0</v>
      </c>
    </row>
    <row r="717" spans="2:14" ht="15" hidden="1" customHeight="1">
      <c r="B717" s="64"/>
      <c r="C717" s="64"/>
      <c r="D717" s="65"/>
      <c r="E717" s="66"/>
      <c r="F717" s="67"/>
      <c r="G717" s="68"/>
      <c r="H717" s="64"/>
      <c r="I717" s="69"/>
      <c r="J717" s="83">
        <f t="shared" si="69"/>
        <v>0</v>
      </c>
      <c r="K717" s="63">
        <f t="shared" si="66"/>
        <v>0</v>
      </c>
      <c r="L717" s="63">
        <f t="shared" ca="1" si="67"/>
        <v>0</v>
      </c>
      <c r="M717" s="59" t="str">
        <f t="shared" si="68"/>
        <v/>
      </c>
      <c r="N717" s="90">
        <f t="shared" si="65"/>
        <v>0</v>
      </c>
    </row>
    <row r="718" spans="2:14" ht="15" hidden="1" customHeight="1">
      <c r="B718" s="64"/>
      <c r="C718" s="64"/>
      <c r="D718" s="65"/>
      <c r="E718" s="66"/>
      <c r="F718" s="67"/>
      <c r="G718" s="68"/>
      <c r="H718" s="64"/>
      <c r="I718" s="69"/>
      <c r="J718" s="83">
        <f t="shared" si="69"/>
        <v>0</v>
      </c>
      <c r="K718" s="63">
        <f t="shared" si="66"/>
        <v>0</v>
      </c>
      <c r="L718" s="63">
        <f t="shared" ca="1" si="67"/>
        <v>0</v>
      </c>
      <c r="M718" s="59" t="str">
        <f t="shared" si="68"/>
        <v/>
      </c>
      <c r="N718" s="90">
        <f t="shared" si="65"/>
        <v>0</v>
      </c>
    </row>
    <row r="719" spans="2:14" ht="15" hidden="1" customHeight="1">
      <c r="B719" s="64"/>
      <c r="C719" s="64"/>
      <c r="D719" s="65"/>
      <c r="E719" s="66"/>
      <c r="F719" s="67"/>
      <c r="G719" s="68"/>
      <c r="H719" s="64"/>
      <c r="I719" s="69"/>
      <c r="J719" s="83">
        <f t="shared" si="69"/>
        <v>0</v>
      </c>
      <c r="K719" s="63">
        <f t="shared" si="66"/>
        <v>0</v>
      </c>
      <c r="L719" s="63">
        <f t="shared" ca="1" si="67"/>
        <v>0</v>
      </c>
      <c r="M719" s="59" t="str">
        <f t="shared" si="68"/>
        <v/>
      </c>
      <c r="N719" s="90">
        <f t="shared" si="65"/>
        <v>0</v>
      </c>
    </row>
    <row r="720" spans="2:14" ht="15" hidden="1" customHeight="1">
      <c r="B720" s="64"/>
      <c r="C720" s="64"/>
      <c r="D720" s="65"/>
      <c r="E720" s="66"/>
      <c r="F720" s="67"/>
      <c r="G720" s="68"/>
      <c r="H720" s="64"/>
      <c r="I720" s="69"/>
      <c r="J720" s="83">
        <f t="shared" si="69"/>
        <v>0</v>
      </c>
      <c r="K720" s="63">
        <f t="shared" si="66"/>
        <v>0</v>
      </c>
      <c r="L720" s="63">
        <f t="shared" ca="1" si="67"/>
        <v>0</v>
      </c>
      <c r="M720" s="59" t="str">
        <f t="shared" si="68"/>
        <v/>
      </c>
      <c r="N720" s="90">
        <f t="shared" si="65"/>
        <v>0</v>
      </c>
    </row>
    <row r="721" spans="2:14" ht="15" hidden="1" customHeight="1">
      <c r="B721" s="64"/>
      <c r="C721" s="64"/>
      <c r="D721" s="65"/>
      <c r="E721" s="66"/>
      <c r="F721" s="67"/>
      <c r="G721" s="68"/>
      <c r="H721" s="64"/>
      <c r="I721" s="69"/>
      <c r="J721" s="83">
        <f t="shared" si="69"/>
        <v>0</v>
      </c>
      <c r="K721" s="63">
        <f t="shared" si="66"/>
        <v>0</v>
      </c>
      <c r="L721" s="63">
        <f t="shared" ca="1" si="67"/>
        <v>0</v>
      </c>
      <c r="M721" s="59" t="str">
        <f t="shared" si="68"/>
        <v/>
      </c>
      <c r="N721" s="90">
        <f t="shared" si="65"/>
        <v>0</v>
      </c>
    </row>
    <row r="722" spans="2:14" ht="15" hidden="1" customHeight="1">
      <c r="B722" s="64"/>
      <c r="C722" s="64"/>
      <c r="D722" s="65"/>
      <c r="E722" s="66"/>
      <c r="F722" s="67"/>
      <c r="G722" s="68"/>
      <c r="H722" s="64"/>
      <c r="I722" s="69"/>
      <c r="J722" s="83">
        <f t="shared" si="69"/>
        <v>0</v>
      </c>
      <c r="K722" s="63">
        <f t="shared" si="66"/>
        <v>0</v>
      </c>
      <c r="L722" s="63">
        <f t="shared" ca="1" si="67"/>
        <v>0</v>
      </c>
      <c r="M722" s="59" t="str">
        <f t="shared" si="68"/>
        <v/>
      </c>
      <c r="N722" s="90">
        <f t="shared" si="65"/>
        <v>0</v>
      </c>
    </row>
    <row r="723" spans="2:14" ht="15" hidden="1" customHeight="1">
      <c r="B723" s="64"/>
      <c r="C723" s="64"/>
      <c r="D723" s="65"/>
      <c r="E723" s="66"/>
      <c r="F723" s="67"/>
      <c r="G723" s="68"/>
      <c r="H723" s="64"/>
      <c r="I723" s="69"/>
      <c r="J723" s="83">
        <f t="shared" si="69"/>
        <v>0</v>
      </c>
      <c r="K723" s="63">
        <f t="shared" si="66"/>
        <v>0</v>
      </c>
      <c r="L723" s="63">
        <f t="shared" ca="1" si="67"/>
        <v>0</v>
      </c>
      <c r="M723" s="59" t="str">
        <f t="shared" si="68"/>
        <v/>
      </c>
      <c r="N723" s="90">
        <f t="shared" si="65"/>
        <v>0</v>
      </c>
    </row>
    <row r="724" spans="2:14" ht="15" hidden="1" customHeight="1">
      <c r="B724" s="64"/>
      <c r="C724" s="64"/>
      <c r="D724" s="65"/>
      <c r="E724" s="66"/>
      <c r="F724" s="67"/>
      <c r="G724" s="68"/>
      <c r="H724" s="64"/>
      <c r="I724" s="69"/>
      <c r="J724" s="83">
        <f t="shared" si="69"/>
        <v>0</v>
      </c>
      <c r="K724" s="63">
        <f t="shared" si="66"/>
        <v>0</v>
      </c>
      <c r="L724" s="63">
        <f t="shared" ca="1" si="67"/>
        <v>0</v>
      </c>
      <c r="M724" s="59" t="str">
        <f t="shared" si="68"/>
        <v/>
      </c>
      <c r="N724" s="90">
        <f t="shared" si="65"/>
        <v>0</v>
      </c>
    </row>
    <row r="725" spans="2:14" ht="15" hidden="1" customHeight="1">
      <c r="B725" s="64"/>
      <c r="C725" s="64"/>
      <c r="D725" s="65"/>
      <c r="E725" s="66"/>
      <c r="F725" s="67"/>
      <c r="G725" s="68"/>
      <c r="H725" s="64"/>
      <c r="I725" s="69"/>
      <c r="J725" s="83">
        <f t="shared" si="69"/>
        <v>0</v>
      </c>
      <c r="K725" s="63">
        <f t="shared" si="66"/>
        <v>0</v>
      </c>
      <c r="L725" s="63">
        <f t="shared" ca="1" si="67"/>
        <v>0</v>
      </c>
      <c r="M725" s="59" t="str">
        <f t="shared" si="68"/>
        <v/>
      </c>
      <c r="N725" s="90">
        <f t="shared" si="65"/>
        <v>0</v>
      </c>
    </row>
    <row r="726" spans="2:14" ht="15" hidden="1" customHeight="1">
      <c r="B726" s="64"/>
      <c r="C726" s="64"/>
      <c r="D726" s="65"/>
      <c r="E726" s="66"/>
      <c r="F726" s="67"/>
      <c r="G726" s="68"/>
      <c r="H726" s="64"/>
      <c r="I726" s="69"/>
      <c r="J726" s="83">
        <f t="shared" si="69"/>
        <v>0</v>
      </c>
      <c r="K726" s="63">
        <f t="shared" si="66"/>
        <v>0</v>
      </c>
      <c r="L726" s="63">
        <f t="shared" ca="1" si="67"/>
        <v>0</v>
      </c>
      <c r="M726" s="59" t="str">
        <f t="shared" si="68"/>
        <v/>
      </c>
      <c r="N726" s="90">
        <f t="shared" si="65"/>
        <v>0</v>
      </c>
    </row>
    <row r="727" spans="2:14" ht="15" hidden="1" customHeight="1">
      <c r="B727" s="64"/>
      <c r="C727" s="64"/>
      <c r="D727" s="65"/>
      <c r="E727" s="66"/>
      <c r="F727" s="67"/>
      <c r="G727" s="68"/>
      <c r="H727" s="64"/>
      <c r="I727" s="69"/>
      <c r="J727" s="83">
        <f t="shared" si="69"/>
        <v>0</v>
      </c>
      <c r="K727" s="63">
        <f t="shared" si="66"/>
        <v>0</v>
      </c>
      <c r="L727" s="63">
        <f t="shared" ca="1" si="67"/>
        <v>0</v>
      </c>
      <c r="M727" s="59" t="str">
        <f t="shared" si="68"/>
        <v/>
      </c>
      <c r="N727" s="90">
        <f t="shared" si="65"/>
        <v>0</v>
      </c>
    </row>
    <row r="728" spans="2:14" ht="15" hidden="1" customHeight="1">
      <c r="B728" s="64"/>
      <c r="C728" s="64"/>
      <c r="D728" s="65"/>
      <c r="E728" s="66"/>
      <c r="F728" s="67"/>
      <c r="G728" s="68"/>
      <c r="H728" s="64"/>
      <c r="I728" s="69"/>
      <c r="J728" s="83">
        <f t="shared" si="69"/>
        <v>0</v>
      </c>
      <c r="K728" s="63">
        <f t="shared" si="66"/>
        <v>0</v>
      </c>
      <c r="L728" s="63">
        <f t="shared" ca="1" si="67"/>
        <v>0</v>
      </c>
      <c r="M728" s="59" t="str">
        <f t="shared" si="68"/>
        <v/>
      </c>
      <c r="N728" s="90">
        <f t="shared" si="65"/>
        <v>0</v>
      </c>
    </row>
    <row r="729" spans="2:14" ht="15" hidden="1" customHeight="1">
      <c r="B729" s="64"/>
      <c r="C729" s="64"/>
      <c r="D729" s="65"/>
      <c r="E729" s="66"/>
      <c r="F729" s="67"/>
      <c r="G729" s="68"/>
      <c r="H729" s="64"/>
      <c r="I729" s="69"/>
      <c r="J729" s="83">
        <f t="shared" si="69"/>
        <v>0</v>
      </c>
      <c r="K729" s="63">
        <f t="shared" si="66"/>
        <v>0</v>
      </c>
      <c r="L729" s="63">
        <f t="shared" ca="1" si="67"/>
        <v>0</v>
      </c>
      <c r="M729" s="59" t="str">
        <f t="shared" si="68"/>
        <v/>
      </c>
      <c r="N729" s="90">
        <f t="shared" si="65"/>
        <v>0</v>
      </c>
    </row>
    <row r="730" spans="2:14" ht="15" hidden="1" customHeight="1">
      <c r="B730" s="64"/>
      <c r="C730" s="64"/>
      <c r="D730" s="65"/>
      <c r="E730" s="66"/>
      <c r="F730" s="67"/>
      <c r="G730" s="68"/>
      <c r="H730" s="64"/>
      <c r="I730" s="69"/>
      <c r="J730" s="83">
        <f t="shared" si="69"/>
        <v>0</v>
      </c>
      <c r="K730" s="63">
        <f t="shared" si="66"/>
        <v>0</v>
      </c>
      <c r="L730" s="63">
        <f t="shared" ca="1" si="67"/>
        <v>0</v>
      </c>
      <c r="M730" s="59" t="str">
        <f t="shared" si="68"/>
        <v/>
      </c>
      <c r="N730" s="90">
        <f t="shared" si="65"/>
        <v>0</v>
      </c>
    </row>
    <row r="731" spans="2:14" ht="15" hidden="1" customHeight="1">
      <c r="B731" s="64"/>
      <c r="C731" s="64"/>
      <c r="D731" s="65"/>
      <c r="E731" s="66"/>
      <c r="F731" s="67"/>
      <c r="G731" s="68"/>
      <c r="H731" s="64"/>
      <c r="I731" s="69"/>
      <c r="J731" s="83">
        <f t="shared" si="69"/>
        <v>0</v>
      </c>
      <c r="K731" s="63">
        <f t="shared" si="66"/>
        <v>0</v>
      </c>
      <c r="L731" s="63">
        <f t="shared" ca="1" si="67"/>
        <v>0</v>
      </c>
      <c r="M731" s="59" t="str">
        <f t="shared" si="68"/>
        <v/>
      </c>
      <c r="N731" s="90">
        <f t="shared" si="65"/>
        <v>0</v>
      </c>
    </row>
    <row r="732" spans="2:14" ht="15" hidden="1" customHeight="1">
      <c r="B732" s="64"/>
      <c r="C732" s="64"/>
      <c r="D732" s="65"/>
      <c r="E732" s="66"/>
      <c r="F732" s="67"/>
      <c r="G732" s="68"/>
      <c r="H732" s="64"/>
      <c r="I732" s="69"/>
      <c r="J732" s="83">
        <f t="shared" si="69"/>
        <v>0</v>
      </c>
      <c r="K732" s="63">
        <f t="shared" si="66"/>
        <v>0</v>
      </c>
      <c r="L732" s="63">
        <f t="shared" ca="1" si="67"/>
        <v>0</v>
      </c>
      <c r="M732" s="59" t="str">
        <f t="shared" si="68"/>
        <v/>
      </c>
      <c r="N732" s="90">
        <f t="shared" si="65"/>
        <v>0</v>
      </c>
    </row>
    <row r="733" spans="2:14" ht="15" hidden="1" customHeight="1">
      <c r="B733" s="64"/>
      <c r="C733" s="64"/>
      <c r="D733" s="65"/>
      <c r="E733" s="66"/>
      <c r="F733" s="67"/>
      <c r="G733" s="68"/>
      <c r="H733" s="64"/>
      <c r="I733" s="69"/>
      <c r="J733" s="83">
        <f t="shared" si="69"/>
        <v>0</v>
      </c>
      <c r="K733" s="63">
        <f t="shared" si="66"/>
        <v>0</v>
      </c>
      <c r="L733" s="63">
        <f t="shared" ca="1" si="67"/>
        <v>0</v>
      </c>
      <c r="M733" s="59" t="str">
        <f t="shared" si="68"/>
        <v/>
      </c>
      <c r="N733" s="90">
        <f t="shared" si="65"/>
        <v>0</v>
      </c>
    </row>
    <row r="734" spans="2:14" ht="15" hidden="1" customHeight="1">
      <c r="B734" s="64"/>
      <c r="C734" s="64"/>
      <c r="D734" s="65"/>
      <c r="E734" s="66"/>
      <c r="F734" s="67"/>
      <c r="G734" s="68"/>
      <c r="H734" s="64"/>
      <c r="I734" s="69"/>
      <c r="J734" s="83">
        <f t="shared" si="69"/>
        <v>0</v>
      </c>
      <c r="K734" s="63">
        <f t="shared" si="66"/>
        <v>0</v>
      </c>
      <c r="L734" s="63">
        <f t="shared" ca="1" si="67"/>
        <v>0</v>
      </c>
      <c r="M734" s="59" t="str">
        <f t="shared" si="68"/>
        <v/>
      </c>
      <c r="N734" s="90">
        <f t="shared" si="65"/>
        <v>0</v>
      </c>
    </row>
    <row r="735" spans="2:14" ht="15" hidden="1" customHeight="1">
      <c r="B735" s="64"/>
      <c r="C735" s="64"/>
      <c r="D735" s="65"/>
      <c r="E735" s="66"/>
      <c r="F735" s="67"/>
      <c r="G735" s="68"/>
      <c r="H735" s="64"/>
      <c r="I735" s="69"/>
      <c r="J735" s="83">
        <f t="shared" si="69"/>
        <v>0</v>
      </c>
      <c r="K735" s="63">
        <f t="shared" si="66"/>
        <v>0</v>
      </c>
      <c r="L735" s="63">
        <f t="shared" ca="1" si="67"/>
        <v>0</v>
      </c>
      <c r="M735" s="59" t="str">
        <f t="shared" si="68"/>
        <v/>
      </c>
      <c r="N735" s="90">
        <f t="shared" si="65"/>
        <v>0</v>
      </c>
    </row>
    <row r="736" spans="2:14" ht="15" hidden="1" customHeight="1">
      <c r="B736" s="64"/>
      <c r="C736" s="64"/>
      <c r="D736" s="65"/>
      <c r="E736" s="66"/>
      <c r="F736" s="67"/>
      <c r="G736" s="68"/>
      <c r="H736" s="64"/>
      <c r="I736" s="69"/>
      <c r="J736" s="83">
        <f t="shared" si="69"/>
        <v>0</v>
      </c>
      <c r="K736" s="63">
        <f t="shared" si="66"/>
        <v>0</v>
      </c>
      <c r="L736" s="63">
        <f t="shared" ca="1" si="67"/>
        <v>0</v>
      </c>
      <c r="M736" s="59" t="str">
        <f t="shared" si="68"/>
        <v/>
      </c>
      <c r="N736" s="90">
        <f t="shared" si="65"/>
        <v>0</v>
      </c>
    </row>
    <row r="737" spans="2:14" ht="15" hidden="1" customHeight="1">
      <c r="B737" s="64"/>
      <c r="C737" s="64"/>
      <c r="D737" s="65"/>
      <c r="E737" s="66"/>
      <c r="F737" s="67"/>
      <c r="G737" s="68"/>
      <c r="H737" s="64"/>
      <c r="I737" s="69"/>
      <c r="J737" s="83">
        <f t="shared" si="69"/>
        <v>0</v>
      </c>
      <c r="K737" s="63">
        <f t="shared" si="66"/>
        <v>0</v>
      </c>
      <c r="L737" s="63">
        <f t="shared" ca="1" si="67"/>
        <v>0</v>
      </c>
      <c r="M737" s="59" t="str">
        <f t="shared" si="68"/>
        <v/>
      </c>
      <c r="N737" s="90">
        <f t="shared" si="65"/>
        <v>0</v>
      </c>
    </row>
    <row r="738" spans="2:14" ht="15" hidden="1" customHeight="1">
      <c r="B738" s="64"/>
      <c r="C738" s="64"/>
      <c r="D738" s="65"/>
      <c r="E738" s="66"/>
      <c r="F738" s="67"/>
      <c r="G738" s="68"/>
      <c r="H738" s="64"/>
      <c r="I738" s="69"/>
      <c r="J738" s="83">
        <f t="shared" si="69"/>
        <v>0</v>
      </c>
      <c r="K738" s="63">
        <f t="shared" si="66"/>
        <v>0</v>
      </c>
      <c r="L738" s="63">
        <f t="shared" ca="1" si="67"/>
        <v>0</v>
      </c>
      <c r="M738" s="59" t="str">
        <f t="shared" si="68"/>
        <v/>
      </c>
      <c r="N738" s="90">
        <f t="shared" si="65"/>
        <v>0</v>
      </c>
    </row>
    <row r="739" spans="2:14" ht="15" hidden="1" customHeight="1">
      <c r="B739" s="64"/>
      <c r="C739" s="64"/>
      <c r="D739" s="65"/>
      <c r="E739" s="66"/>
      <c r="F739" s="67"/>
      <c r="G739" s="68"/>
      <c r="H739" s="64"/>
      <c r="I739" s="69"/>
      <c r="J739" s="83">
        <f t="shared" si="69"/>
        <v>0</v>
      </c>
      <c r="K739" s="63">
        <f t="shared" si="66"/>
        <v>0</v>
      </c>
      <c r="L739" s="63">
        <f t="shared" ca="1" si="67"/>
        <v>0</v>
      </c>
      <c r="M739" s="59" t="str">
        <f t="shared" si="68"/>
        <v/>
      </c>
      <c r="N739" s="90">
        <f t="shared" si="65"/>
        <v>0</v>
      </c>
    </row>
    <row r="740" spans="2:14" ht="15" hidden="1" customHeight="1">
      <c r="B740" s="64"/>
      <c r="C740" s="64"/>
      <c r="D740" s="65"/>
      <c r="E740" s="66"/>
      <c r="F740" s="67"/>
      <c r="G740" s="68"/>
      <c r="H740" s="64"/>
      <c r="I740" s="69"/>
      <c r="J740" s="83">
        <f t="shared" si="69"/>
        <v>0</v>
      </c>
      <c r="K740" s="63">
        <f t="shared" si="66"/>
        <v>0</v>
      </c>
      <c r="L740" s="63">
        <f t="shared" ca="1" si="67"/>
        <v>0</v>
      </c>
      <c r="M740" s="59" t="str">
        <f t="shared" si="68"/>
        <v/>
      </c>
      <c r="N740" s="90">
        <f t="shared" si="65"/>
        <v>0</v>
      </c>
    </row>
    <row r="741" spans="2:14" ht="15" hidden="1" customHeight="1">
      <c r="B741" s="64"/>
      <c r="C741" s="64"/>
      <c r="D741" s="65"/>
      <c r="E741" s="66"/>
      <c r="F741" s="67"/>
      <c r="G741" s="68"/>
      <c r="H741" s="64"/>
      <c r="I741" s="69"/>
      <c r="J741" s="83">
        <f t="shared" si="69"/>
        <v>0</v>
      </c>
      <c r="K741" s="63">
        <f t="shared" si="66"/>
        <v>0</v>
      </c>
      <c r="L741" s="63">
        <f t="shared" ca="1" si="67"/>
        <v>0</v>
      </c>
      <c r="M741" s="59" t="str">
        <f t="shared" si="68"/>
        <v/>
      </c>
      <c r="N741" s="90">
        <f t="shared" si="65"/>
        <v>0</v>
      </c>
    </row>
    <row r="742" spans="2:14" ht="15" hidden="1" customHeight="1">
      <c r="B742" s="64"/>
      <c r="C742" s="64"/>
      <c r="D742" s="65"/>
      <c r="E742" s="66"/>
      <c r="F742" s="67"/>
      <c r="G742" s="68"/>
      <c r="H742" s="64"/>
      <c r="I742" s="69"/>
      <c r="J742" s="83">
        <f t="shared" si="69"/>
        <v>0</v>
      </c>
      <c r="K742" s="63">
        <f t="shared" si="66"/>
        <v>0</v>
      </c>
      <c r="L742" s="63">
        <f t="shared" ca="1" si="67"/>
        <v>0</v>
      </c>
      <c r="M742" s="59" t="str">
        <f t="shared" si="68"/>
        <v/>
      </c>
      <c r="N742" s="90">
        <f t="shared" si="65"/>
        <v>0</v>
      </c>
    </row>
    <row r="743" spans="2:14" ht="15" hidden="1" customHeight="1">
      <c r="B743" s="64"/>
      <c r="C743" s="64"/>
      <c r="D743" s="65"/>
      <c r="E743" s="66"/>
      <c r="F743" s="67"/>
      <c r="G743" s="68"/>
      <c r="H743" s="64"/>
      <c r="I743" s="69"/>
      <c r="J743" s="83">
        <f t="shared" si="69"/>
        <v>0</v>
      </c>
      <c r="K743" s="63">
        <f t="shared" si="66"/>
        <v>0</v>
      </c>
      <c r="L743" s="63">
        <f t="shared" ca="1" si="67"/>
        <v>0</v>
      </c>
      <c r="M743" s="59" t="str">
        <f t="shared" si="68"/>
        <v/>
      </c>
      <c r="N743" s="90">
        <f t="shared" si="65"/>
        <v>0</v>
      </c>
    </row>
    <row r="744" spans="2:14" ht="15" hidden="1" customHeight="1">
      <c r="B744" s="64"/>
      <c r="C744" s="64"/>
      <c r="D744" s="65"/>
      <c r="E744" s="66"/>
      <c r="F744" s="67"/>
      <c r="G744" s="68"/>
      <c r="H744" s="64"/>
      <c r="I744" s="69"/>
      <c r="J744" s="83">
        <f t="shared" si="69"/>
        <v>0</v>
      </c>
      <c r="K744" s="63">
        <f t="shared" si="66"/>
        <v>0</v>
      </c>
      <c r="L744" s="63">
        <f t="shared" ca="1" si="67"/>
        <v>0</v>
      </c>
      <c r="M744" s="59" t="str">
        <f t="shared" si="68"/>
        <v/>
      </c>
      <c r="N744" s="90">
        <f t="shared" si="65"/>
        <v>0</v>
      </c>
    </row>
    <row r="745" spans="2:14" ht="15" hidden="1" customHeight="1">
      <c r="B745" s="64"/>
      <c r="C745" s="64"/>
      <c r="D745" s="65"/>
      <c r="E745" s="66"/>
      <c r="F745" s="67"/>
      <c r="G745" s="68"/>
      <c r="H745" s="64"/>
      <c r="I745" s="69"/>
      <c r="J745" s="83">
        <f t="shared" si="69"/>
        <v>0</v>
      </c>
      <c r="K745" s="63">
        <f t="shared" si="66"/>
        <v>0</v>
      </c>
      <c r="L745" s="63">
        <f t="shared" ca="1" si="67"/>
        <v>0</v>
      </c>
      <c r="M745" s="59" t="str">
        <f t="shared" si="68"/>
        <v/>
      </c>
      <c r="N745" s="90">
        <f t="shared" si="65"/>
        <v>0</v>
      </c>
    </row>
    <row r="746" spans="2:14" ht="15" hidden="1" customHeight="1">
      <c r="B746" s="64"/>
      <c r="C746" s="64"/>
      <c r="D746" s="65"/>
      <c r="E746" s="66"/>
      <c r="F746" s="67"/>
      <c r="G746" s="68"/>
      <c r="H746" s="64"/>
      <c r="I746" s="69"/>
      <c r="J746" s="83">
        <f t="shared" si="69"/>
        <v>0</v>
      </c>
      <c r="K746" s="63">
        <f t="shared" si="66"/>
        <v>0</v>
      </c>
      <c r="L746" s="63">
        <f t="shared" ca="1" si="67"/>
        <v>0</v>
      </c>
      <c r="M746" s="59" t="str">
        <f t="shared" si="68"/>
        <v/>
      </c>
      <c r="N746" s="90">
        <f t="shared" si="65"/>
        <v>0</v>
      </c>
    </row>
    <row r="747" spans="2:14" ht="15" hidden="1" customHeight="1">
      <c r="B747" s="64"/>
      <c r="C747" s="64"/>
      <c r="D747" s="65"/>
      <c r="E747" s="66"/>
      <c r="F747" s="67"/>
      <c r="G747" s="68"/>
      <c r="H747" s="64"/>
      <c r="I747" s="69"/>
      <c r="J747" s="83">
        <f t="shared" si="69"/>
        <v>0</v>
      </c>
      <c r="K747" s="63">
        <f t="shared" si="66"/>
        <v>0</v>
      </c>
      <c r="L747" s="63">
        <f t="shared" ca="1" si="67"/>
        <v>0</v>
      </c>
      <c r="M747" s="59" t="str">
        <f t="shared" si="68"/>
        <v/>
      </c>
      <c r="N747" s="90">
        <f t="shared" si="65"/>
        <v>0</v>
      </c>
    </row>
    <row r="748" spans="2:14" ht="15" hidden="1" customHeight="1">
      <c r="B748" s="64"/>
      <c r="C748" s="64"/>
      <c r="D748" s="65"/>
      <c r="E748" s="66"/>
      <c r="F748" s="67"/>
      <c r="G748" s="68"/>
      <c r="H748" s="64"/>
      <c r="I748" s="69"/>
      <c r="J748" s="83">
        <f t="shared" si="69"/>
        <v>0</v>
      </c>
      <c r="K748" s="63">
        <f t="shared" si="66"/>
        <v>0</v>
      </c>
      <c r="L748" s="63">
        <f t="shared" ca="1" si="67"/>
        <v>0</v>
      </c>
      <c r="M748" s="59" t="str">
        <f t="shared" si="68"/>
        <v/>
      </c>
      <c r="N748" s="90">
        <f t="shared" si="65"/>
        <v>0</v>
      </c>
    </row>
    <row r="749" spans="2:14" ht="15" hidden="1" customHeight="1">
      <c r="B749" s="64"/>
      <c r="C749" s="64"/>
      <c r="D749" s="65"/>
      <c r="E749" s="66"/>
      <c r="F749" s="67"/>
      <c r="G749" s="68"/>
      <c r="H749" s="64"/>
      <c r="I749" s="69"/>
      <c r="J749" s="83">
        <f t="shared" si="69"/>
        <v>0</v>
      </c>
      <c r="K749" s="63">
        <f t="shared" si="66"/>
        <v>0</v>
      </c>
      <c r="L749" s="63">
        <f t="shared" ca="1" si="67"/>
        <v>0</v>
      </c>
      <c r="M749" s="59" t="str">
        <f t="shared" si="68"/>
        <v/>
      </c>
      <c r="N749" s="90">
        <f t="shared" si="65"/>
        <v>0</v>
      </c>
    </row>
    <row r="750" spans="2:14" ht="15" hidden="1" customHeight="1">
      <c r="B750" s="64"/>
      <c r="C750" s="64"/>
      <c r="D750" s="65"/>
      <c r="E750" s="66"/>
      <c r="F750" s="67"/>
      <c r="G750" s="68"/>
      <c r="H750" s="64"/>
      <c r="I750" s="69"/>
      <c r="J750" s="83">
        <f t="shared" si="69"/>
        <v>0</v>
      </c>
      <c r="K750" s="63">
        <f t="shared" si="66"/>
        <v>0</v>
      </c>
      <c r="L750" s="63">
        <f t="shared" ca="1" si="67"/>
        <v>0</v>
      </c>
      <c r="M750" s="59" t="str">
        <f t="shared" si="68"/>
        <v/>
      </c>
      <c r="N750" s="90">
        <f t="shared" si="65"/>
        <v>0</v>
      </c>
    </row>
    <row r="751" spans="2:14" ht="15" hidden="1" customHeight="1">
      <c r="B751" s="64"/>
      <c r="C751" s="64"/>
      <c r="D751" s="65"/>
      <c r="E751" s="66"/>
      <c r="F751" s="67"/>
      <c r="G751" s="68"/>
      <c r="H751" s="64"/>
      <c r="I751" s="69"/>
      <c r="J751" s="83">
        <f t="shared" si="69"/>
        <v>0</v>
      </c>
      <c r="K751" s="63">
        <f t="shared" si="66"/>
        <v>0</v>
      </c>
      <c r="L751" s="63">
        <f t="shared" ca="1" si="67"/>
        <v>0</v>
      </c>
      <c r="M751" s="59" t="str">
        <f t="shared" si="68"/>
        <v/>
      </c>
      <c r="N751" s="90">
        <f t="shared" si="65"/>
        <v>0</v>
      </c>
    </row>
    <row r="752" spans="2:14" ht="15" hidden="1" customHeight="1">
      <c r="B752" s="64"/>
      <c r="C752" s="64"/>
      <c r="D752" s="65"/>
      <c r="E752" s="66"/>
      <c r="F752" s="67"/>
      <c r="G752" s="68"/>
      <c r="H752" s="64"/>
      <c r="I752" s="69"/>
      <c r="J752" s="83">
        <f t="shared" si="69"/>
        <v>0</v>
      </c>
      <c r="K752" s="63">
        <f t="shared" si="66"/>
        <v>0</v>
      </c>
      <c r="L752" s="63">
        <f t="shared" ca="1" si="67"/>
        <v>0</v>
      </c>
      <c r="M752" s="59" t="str">
        <f t="shared" si="68"/>
        <v/>
      </c>
      <c r="N752" s="90">
        <f t="shared" si="65"/>
        <v>0</v>
      </c>
    </row>
    <row r="753" spans="2:14" ht="15" hidden="1" customHeight="1">
      <c r="B753" s="64"/>
      <c r="C753" s="64"/>
      <c r="D753" s="65"/>
      <c r="E753" s="66"/>
      <c r="F753" s="67"/>
      <c r="G753" s="68"/>
      <c r="H753" s="64"/>
      <c r="I753" s="69"/>
      <c r="J753" s="83">
        <f t="shared" si="69"/>
        <v>0</v>
      </c>
      <c r="K753" s="63">
        <f t="shared" si="66"/>
        <v>0</v>
      </c>
      <c r="L753" s="63">
        <f t="shared" ca="1" si="67"/>
        <v>0</v>
      </c>
      <c r="M753" s="59" t="str">
        <f t="shared" si="68"/>
        <v/>
      </c>
      <c r="N753" s="90">
        <f t="shared" si="65"/>
        <v>0</v>
      </c>
    </row>
    <row r="754" spans="2:14" ht="15" hidden="1" customHeight="1">
      <c r="B754" s="64"/>
      <c r="C754" s="64"/>
      <c r="D754" s="65"/>
      <c r="E754" s="66"/>
      <c r="F754" s="67"/>
      <c r="G754" s="68"/>
      <c r="H754" s="64"/>
      <c r="I754" s="69"/>
      <c r="J754" s="83">
        <f t="shared" si="69"/>
        <v>0</v>
      </c>
      <c r="K754" s="63">
        <f t="shared" si="66"/>
        <v>0</v>
      </c>
      <c r="L754" s="63">
        <f t="shared" ca="1" si="67"/>
        <v>0</v>
      </c>
      <c r="M754" s="59" t="str">
        <f t="shared" si="68"/>
        <v/>
      </c>
      <c r="N754" s="90">
        <f t="shared" ref="N754:N817" si="70">IF(YEAR(J754)=2017,0,IF(YEAR(J754)=2018,IF(AND((MONTH(J754)=MONTH($B$1)),OR(M754="G",M754="P")),H755+L754,0),0))</f>
        <v>0</v>
      </c>
    </row>
    <row r="755" spans="2:14" ht="15" hidden="1" customHeight="1">
      <c r="B755" s="64"/>
      <c r="C755" s="64"/>
      <c r="D755" s="65"/>
      <c r="E755" s="66"/>
      <c r="F755" s="67"/>
      <c r="G755" s="68"/>
      <c r="H755" s="64"/>
      <c r="I755" s="69"/>
      <c r="J755" s="83">
        <f t="shared" si="69"/>
        <v>0</v>
      </c>
      <c r="K755" s="63">
        <f t="shared" si="66"/>
        <v>0</v>
      </c>
      <c r="L755" s="63">
        <f t="shared" ca="1" si="67"/>
        <v>0</v>
      </c>
      <c r="M755" s="59" t="str">
        <f t="shared" si="68"/>
        <v/>
      </c>
      <c r="N755" s="90">
        <f t="shared" si="70"/>
        <v>0</v>
      </c>
    </row>
    <row r="756" spans="2:14" ht="15" hidden="1" customHeight="1">
      <c r="B756" s="64"/>
      <c r="C756" s="64"/>
      <c r="D756" s="65"/>
      <c r="E756" s="66"/>
      <c r="F756" s="67"/>
      <c r="G756" s="68"/>
      <c r="H756" s="64"/>
      <c r="I756" s="69"/>
      <c r="J756" s="83">
        <f t="shared" si="69"/>
        <v>0</v>
      </c>
      <c r="K756" s="63">
        <f t="shared" si="66"/>
        <v>0</v>
      </c>
      <c r="L756" s="63">
        <f t="shared" ca="1" si="67"/>
        <v>0</v>
      </c>
      <c r="M756" s="59" t="str">
        <f t="shared" si="68"/>
        <v/>
      </c>
      <c r="N756" s="90">
        <f t="shared" si="70"/>
        <v>0</v>
      </c>
    </row>
    <row r="757" spans="2:14" ht="15" hidden="1" customHeight="1">
      <c r="B757" s="64"/>
      <c r="C757" s="64"/>
      <c r="D757" s="65"/>
      <c r="E757" s="66"/>
      <c r="F757" s="67"/>
      <c r="G757" s="68"/>
      <c r="H757" s="64"/>
      <c r="I757" s="69"/>
      <c r="J757" s="83">
        <f t="shared" si="69"/>
        <v>0</v>
      </c>
      <c r="K757" s="63">
        <f t="shared" si="66"/>
        <v>0</v>
      </c>
      <c r="L757" s="63">
        <f t="shared" ca="1" si="67"/>
        <v>0</v>
      </c>
      <c r="M757" s="59" t="str">
        <f t="shared" si="68"/>
        <v/>
      </c>
      <c r="N757" s="90">
        <f t="shared" si="70"/>
        <v>0</v>
      </c>
    </row>
    <row r="758" spans="2:14" ht="15" hidden="1" customHeight="1">
      <c r="B758" s="64"/>
      <c r="C758" s="64"/>
      <c r="D758" s="65"/>
      <c r="E758" s="66"/>
      <c r="F758" s="67"/>
      <c r="G758" s="68"/>
      <c r="H758" s="64"/>
      <c r="I758" s="69"/>
      <c r="J758" s="83">
        <f t="shared" si="69"/>
        <v>0</v>
      </c>
      <c r="K758" s="63">
        <f t="shared" si="66"/>
        <v>0</v>
      </c>
      <c r="L758" s="63">
        <f t="shared" ca="1" si="67"/>
        <v>0</v>
      </c>
      <c r="M758" s="59" t="str">
        <f t="shared" si="68"/>
        <v/>
      </c>
      <c r="N758" s="90">
        <f t="shared" si="70"/>
        <v>0</v>
      </c>
    </row>
    <row r="759" spans="2:14" ht="15" hidden="1" customHeight="1">
      <c r="B759" s="64"/>
      <c r="C759" s="64"/>
      <c r="D759" s="65"/>
      <c r="E759" s="66"/>
      <c r="F759" s="67"/>
      <c r="G759" s="68"/>
      <c r="H759" s="64"/>
      <c r="I759" s="69"/>
      <c r="J759" s="83">
        <f t="shared" si="69"/>
        <v>0</v>
      </c>
      <c r="K759" s="63">
        <f t="shared" si="66"/>
        <v>0</v>
      </c>
      <c r="L759" s="63">
        <f t="shared" ca="1" si="67"/>
        <v>0</v>
      </c>
      <c r="M759" s="59" t="str">
        <f t="shared" si="68"/>
        <v/>
      </c>
      <c r="N759" s="90">
        <f t="shared" si="70"/>
        <v>0</v>
      </c>
    </row>
    <row r="760" spans="2:14" ht="15" hidden="1" customHeight="1">
      <c r="B760" s="64"/>
      <c r="C760" s="64"/>
      <c r="D760" s="65"/>
      <c r="E760" s="66"/>
      <c r="F760" s="67"/>
      <c r="G760" s="68"/>
      <c r="H760" s="64"/>
      <c r="I760" s="69"/>
      <c r="J760" s="83">
        <f t="shared" si="69"/>
        <v>0</v>
      </c>
      <c r="K760" s="63">
        <f t="shared" ref="K760:K823" si="71">((((1+F760)^(E760/360))-1)*H761)</f>
        <v>0</v>
      </c>
      <c r="L760" s="63">
        <f t="shared" ref="L760:L823" ca="1" si="72">IF($B$1&gt;J760,K760,IF($B$1=J760,K760,((((1+F760)^(1/360))-1)*H761)*($B$1-I760+1)))</f>
        <v>0</v>
      </c>
      <c r="M760" s="59" t="str">
        <f t="shared" si="68"/>
        <v/>
      </c>
      <c r="N760" s="90">
        <f t="shared" si="70"/>
        <v>0</v>
      </c>
    </row>
    <row r="761" spans="2:14" ht="15" hidden="1" customHeight="1">
      <c r="B761" s="64"/>
      <c r="C761" s="64"/>
      <c r="D761" s="65"/>
      <c r="E761" s="66"/>
      <c r="F761" s="67"/>
      <c r="G761" s="68"/>
      <c r="H761" s="64"/>
      <c r="I761" s="69"/>
      <c r="J761" s="83">
        <f t="shared" si="69"/>
        <v>0</v>
      </c>
      <c r="K761" s="63">
        <f t="shared" si="71"/>
        <v>0</v>
      </c>
      <c r="L761" s="63">
        <f t="shared" ca="1" si="72"/>
        <v>0</v>
      </c>
      <c r="M761" s="59" t="str">
        <f t="shared" si="68"/>
        <v/>
      </c>
      <c r="N761" s="90">
        <f t="shared" si="70"/>
        <v>0</v>
      </c>
    </row>
    <row r="762" spans="2:14" ht="15" hidden="1" customHeight="1">
      <c r="B762" s="64"/>
      <c r="C762" s="64"/>
      <c r="D762" s="65"/>
      <c r="E762" s="66"/>
      <c r="F762" s="67"/>
      <c r="G762" s="68"/>
      <c r="H762" s="64"/>
      <c r="I762" s="69"/>
      <c r="J762" s="83">
        <f t="shared" si="69"/>
        <v>0</v>
      </c>
      <c r="K762" s="63">
        <f t="shared" si="71"/>
        <v>0</v>
      </c>
      <c r="L762" s="63">
        <f t="shared" ca="1" si="72"/>
        <v>0</v>
      </c>
      <c r="M762" s="59" t="str">
        <f t="shared" si="68"/>
        <v/>
      </c>
      <c r="N762" s="90">
        <f t="shared" si="70"/>
        <v>0</v>
      </c>
    </row>
    <row r="763" spans="2:14" ht="15" hidden="1" customHeight="1">
      <c r="B763" s="64"/>
      <c r="C763" s="64"/>
      <c r="D763" s="65"/>
      <c r="E763" s="66"/>
      <c r="F763" s="67"/>
      <c r="G763" s="68"/>
      <c r="H763" s="64"/>
      <c r="I763" s="69"/>
      <c r="J763" s="83">
        <f t="shared" si="69"/>
        <v>0</v>
      </c>
      <c r="K763" s="63">
        <f t="shared" si="71"/>
        <v>0</v>
      </c>
      <c r="L763" s="63">
        <f t="shared" ca="1" si="72"/>
        <v>0</v>
      </c>
      <c r="M763" s="59" t="str">
        <f t="shared" si="68"/>
        <v/>
      </c>
      <c r="N763" s="90">
        <f t="shared" si="70"/>
        <v>0</v>
      </c>
    </row>
    <row r="764" spans="2:14" ht="15" hidden="1" customHeight="1">
      <c r="B764" s="64"/>
      <c r="C764" s="64"/>
      <c r="D764" s="65"/>
      <c r="E764" s="66"/>
      <c r="F764" s="67"/>
      <c r="G764" s="68"/>
      <c r="H764" s="64"/>
      <c r="I764" s="69"/>
      <c r="J764" s="83">
        <f t="shared" si="69"/>
        <v>0</v>
      </c>
      <c r="K764" s="63">
        <f t="shared" si="71"/>
        <v>0</v>
      </c>
      <c r="L764" s="63">
        <f t="shared" ca="1" si="72"/>
        <v>0</v>
      </c>
      <c r="M764" s="59" t="str">
        <f t="shared" si="68"/>
        <v/>
      </c>
      <c r="N764" s="90">
        <f t="shared" si="70"/>
        <v>0</v>
      </c>
    </row>
    <row r="765" spans="2:14" ht="15" hidden="1" customHeight="1">
      <c r="B765" s="64"/>
      <c r="C765" s="64"/>
      <c r="D765" s="65"/>
      <c r="E765" s="66"/>
      <c r="F765" s="67"/>
      <c r="G765" s="68"/>
      <c r="H765" s="64"/>
      <c r="I765" s="69"/>
      <c r="J765" s="83">
        <f t="shared" si="69"/>
        <v>0</v>
      </c>
      <c r="K765" s="63">
        <f t="shared" si="71"/>
        <v>0</v>
      </c>
      <c r="L765" s="63">
        <f t="shared" ca="1" si="72"/>
        <v>0</v>
      </c>
      <c r="M765" s="59" t="str">
        <f t="shared" si="68"/>
        <v/>
      </c>
      <c r="N765" s="90">
        <f t="shared" si="70"/>
        <v>0</v>
      </c>
    </row>
    <row r="766" spans="2:14" ht="15" hidden="1" customHeight="1">
      <c r="B766" s="64"/>
      <c r="C766" s="64"/>
      <c r="D766" s="65"/>
      <c r="E766" s="66"/>
      <c r="F766" s="67"/>
      <c r="G766" s="68"/>
      <c r="H766" s="64"/>
      <c r="I766" s="69"/>
      <c r="J766" s="83">
        <f t="shared" si="69"/>
        <v>0</v>
      </c>
      <c r="K766" s="63">
        <f t="shared" si="71"/>
        <v>0</v>
      </c>
      <c r="L766" s="63">
        <f t="shared" ca="1" si="72"/>
        <v>0</v>
      </c>
      <c r="M766" s="59" t="str">
        <f t="shared" si="68"/>
        <v/>
      </c>
      <c r="N766" s="90">
        <f t="shared" si="70"/>
        <v>0</v>
      </c>
    </row>
    <row r="767" spans="2:14" ht="15" hidden="1" customHeight="1">
      <c r="B767" s="64"/>
      <c r="C767" s="64"/>
      <c r="D767" s="65"/>
      <c r="E767" s="66"/>
      <c r="F767" s="67"/>
      <c r="G767" s="68"/>
      <c r="H767" s="64"/>
      <c r="I767" s="69"/>
      <c r="J767" s="83">
        <f t="shared" si="69"/>
        <v>0</v>
      </c>
      <c r="K767" s="63">
        <f t="shared" si="71"/>
        <v>0</v>
      </c>
      <c r="L767" s="63">
        <f t="shared" ca="1" si="72"/>
        <v>0</v>
      </c>
      <c r="M767" s="59" t="str">
        <f t="shared" si="68"/>
        <v/>
      </c>
      <c r="N767" s="90">
        <f t="shared" si="70"/>
        <v>0</v>
      </c>
    </row>
    <row r="768" spans="2:14" ht="15" hidden="1" customHeight="1">
      <c r="B768" s="64"/>
      <c r="C768" s="64"/>
      <c r="D768" s="65"/>
      <c r="E768" s="66"/>
      <c r="F768" s="67"/>
      <c r="G768" s="68"/>
      <c r="H768" s="64"/>
      <c r="I768" s="69"/>
      <c r="J768" s="83">
        <f t="shared" si="69"/>
        <v>0</v>
      </c>
      <c r="K768" s="63">
        <f t="shared" si="71"/>
        <v>0</v>
      </c>
      <c r="L768" s="63">
        <f t="shared" ca="1" si="72"/>
        <v>0</v>
      </c>
      <c r="M768" s="59" t="str">
        <f t="shared" si="68"/>
        <v/>
      </c>
      <c r="N768" s="90">
        <f t="shared" si="70"/>
        <v>0</v>
      </c>
    </row>
    <row r="769" spans="2:14" ht="15" hidden="1" customHeight="1">
      <c r="B769" s="64"/>
      <c r="C769" s="64"/>
      <c r="D769" s="65"/>
      <c r="E769" s="66"/>
      <c r="F769" s="67"/>
      <c r="G769" s="68"/>
      <c r="H769" s="64"/>
      <c r="I769" s="69"/>
      <c r="J769" s="83">
        <f t="shared" si="69"/>
        <v>0</v>
      </c>
      <c r="K769" s="63">
        <f t="shared" si="71"/>
        <v>0</v>
      </c>
      <c r="L769" s="63">
        <f t="shared" ca="1" si="72"/>
        <v>0</v>
      </c>
      <c r="M769" s="59" t="str">
        <f t="shared" si="68"/>
        <v/>
      </c>
      <c r="N769" s="90">
        <f t="shared" si="70"/>
        <v>0</v>
      </c>
    </row>
    <row r="770" spans="2:14" ht="15" hidden="1" customHeight="1">
      <c r="B770" s="64"/>
      <c r="C770" s="64"/>
      <c r="D770" s="65"/>
      <c r="E770" s="66"/>
      <c r="F770" s="67"/>
      <c r="G770" s="68"/>
      <c r="H770" s="64"/>
      <c r="I770" s="69"/>
      <c r="J770" s="83">
        <f t="shared" si="69"/>
        <v>0</v>
      </c>
      <c r="K770" s="63">
        <f t="shared" si="71"/>
        <v>0</v>
      </c>
      <c r="L770" s="63">
        <f t="shared" ca="1" si="72"/>
        <v>0</v>
      </c>
      <c r="M770" s="59" t="str">
        <f t="shared" si="68"/>
        <v/>
      </c>
      <c r="N770" s="90">
        <f t="shared" si="70"/>
        <v>0</v>
      </c>
    </row>
    <row r="771" spans="2:14" ht="15" hidden="1" customHeight="1">
      <c r="B771" s="64"/>
      <c r="C771" s="64"/>
      <c r="D771" s="65"/>
      <c r="E771" s="66"/>
      <c r="F771" s="67"/>
      <c r="G771" s="68"/>
      <c r="H771" s="64"/>
      <c r="I771" s="69"/>
      <c r="J771" s="83">
        <f t="shared" si="69"/>
        <v>0</v>
      </c>
      <c r="K771" s="63">
        <f t="shared" si="71"/>
        <v>0</v>
      </c>
      <c r="L771" s="63">
        <f t="shared" ca="1" si="72"/>
        <v>0</v>
      </c>
      <c r="M771" s="59" t="str">
        <f t="shared" si="68"/>
        <v/>
      </c>
      <c r="N771" s="90">
        <f t="shared" si="70"/>
        <v>0</v>
      </c>
    </row>
    <row r="772" spans="2:14" ht="15" hidden="1" customHeight="1">
      <c r="B772" s="64"/>
      <c r="C772" s="64"/>
      <c r="D772" s="65"/>
      <c r="E772" s="66"/>
      <c r="F772" s="67"/>
      <c r="G772" s="68"/>
      <c r="H772" s="64"/>
      <c r="I772" s="69"/>
      <c r="J772" s="83">
        <f t="shared" si="69"/>
        <v>0</v>
      </c>
      <c r="K772" s="63">
        <f t="shared" si="71"/>
        <v>0</v>
      </c>
      <c r="L772" s="63">
        <f t="shared" ca="1" si="72"/>
        <v>0</v>
      </c>
      <c r="M772" s="59" t="str">
        <f t="shared" si="68"/>
        <v/>
      </c>
      <c r="N772" s="90">
        <f t="shared" si="70"/>
        <v>0</v>
      </c>
    </row>
    <row r="773" spans="2:14" ht="15" hidden="1" customHeight="1">
      <c r="B773" s="64"/>
      <c r="C773" s="64"/>
      <c r="D773" s="65"/>
      <c r="E773" s="66"/>
      <c r="F773" s="67"/>
      <c r="G773" s="68"/>
      <c r="H773" s="64"/>
      <c r="I773" s="69"/>
      <c r="J773" s="83">
        <f t="shared" si="69"/>
        <v>0</v>
      </c>
      <c r="K773" s="63">
        <f t="shared" si="71"/>
        <v>0</v>
      </c>
      <c r="L773" s="63">
        <f t="shared" ca="1" si="72"/>
        <v>0</v>
      </c>
      <c r="M773" s="59" t="str">
        <f t="shared" si="68"/>
        <v/>
      </c>
      <c r="N773" s="90">
        <f t="shared" si="70"/>
        <v>0</v>
      </c>
    </row>
    <row r="774" spans="2:14" ht="15" hidden="1" customHeight="1">
      <c r="B774" s="64"/>
      <c r="C774" s="64"/>
      <c r="D774" s="65"/>
      <c r="E774" s="66"/>
      <c r="F774" s="67"/>
      <c r="G774" s="68"/>
      <c r="H774" s="64"/>
      <c r="I774" s="69"/>
      <c r="J774" s="83">
        <f t="shared" si="69"/>
        <v>0</v>
      </c>
      <c r="K774" s="63">
        <f t="shared" si="71"/>
        <v>0</v>
      </c>
      <c r="L774" s="63">
        <f t="shared" ca="1" si="72"/>
        <v>0</v>
      </c>
      <c r="M774" s="59" t="str">
        <f t="shared" si="68"/>
        <v/>
      </c>
      <c r="N774" s="90">
        <f t="shared" si="70"/>
        <v>0</v>
      </c>
    </row>
    <row r="775" spans="2:14" ht="15" hidden="1" customHeight="1">
      <c r="B775" s="64"/>
      <c r="C775" s="64"/>
      <c r="D775" s="65"/>
      <c r="E775" s="66"/>
      <c r="F775" s="67"/>
      <c r="G775" s="68"/>
      <c r="H775" s="64"/>
      <c r="I775" s="69"/>
      <c r="J775" s="83">
        <f t="shared" si="69"/>
        <v>0</v>
      </c>
      <c r="K775" s="63">
        <f t="shared" si="71"/>
        <v>0</v>
      </c>
      <c r="L775" s="63">
        <f t="shared" ca="1" si="72"/>
        <v>0</v>
      </c>
      <c r="M775" s="59" t="str">
        <f t="shared" ref="M775:M838" si="73">IF(J775=0,"",IF(J775=$B$1,"V",IF(J775-1=$B$1,"P",IF(J775&lt;$B$1,"C","G"))))</f>
        <v/>
      </c>
      <c r="N775" s="90">
        <f t="shared" si="70"/>
        <v>0</v>
      </c>
    </row>
    <row r="776" spans="2:14" ht="15" hidden="1" customHeight="1">
      <c r="B776" s="64"/>
      <c r="C776" s="64"/>
      <c r="D776" s="65"/>
      <c r="E776" s="66"/>
      <c r="F776" s="67"/>
      <c r="G776" s="68"/>
      <c r="H776" s="64"/>
      <c r="I776" s="69"/>
      <c r="J776" s="83">
        <f t="shared" ref="J776:J839" si="74">IF(E776="",0,I776+E776)</f>
        <v>0</v>
      </c>
      <c r="K776" s="63">
        <f t="shared" si="71"/>
        <v>0</v>
      </c>
      <c r="L776" s="63">
        <f t="shared" ca="1" si="72"/>
        <v>0</v>
      </c>
      <c r="M776" s="59" t="str">
        <f t="shared" si="73"/>
        <v/>
      </c>
      <c r="N776" s="90">
        <f t="shared" si="70"/>
        <v>0</v>
      </c>
    </row>
    <row r="777" spans="2:14" ht="15" hidden="1" customHeight="1">
      <c r="B777" s="64"/>
      <c r="C777" s="64"/>
      <c r="D777" s="65"/>
      <c r="E777" s="66"/>
      <c r="F777" s="67"/>
      <c r="G777" s="68"/>
      <c r="H777" s="64"/>
      <c r="I777" s="69"/>
      <c r="J777" s="83">
        <f t="shared" si="74"/>
        <v>0</v>
      </c>
      <c r="K777" s="63">
        <f t="shared" si="71"/>
        <v>0</v>
      </c>
      <c r="L777" s="63">
        <f t="shared" ca="1" si="72"/>
        <v>0</v>
      </c>
      <c r="M777" s="59" t="str">
        <f t="shared" si="73"/>
        <v/>
      </c>
      <c r="N777" s="90">
        <f t="shared" si="70"/>
        <v>0</v>
      </c>
    </row>
    <row r="778" spans="2:14" ht="15" hidden="1" customHeight="1">
      <c r="B778" s="64"/>
      <c r="C778" s="64"/>
      <c r="D778" s="65"/>
      <c r="E778" s="66"/>
      <c r="F778" s="67"/>
      <c r="G778" s="68"/>
      <c r="H778" s="64"/>
      <c r="I778" s="69"/>
      <c r="J778" s="83">
        <f t="shared" si="74"/>
        <v>0</v>
      </c>
      <c r="K778" s="63">
        <f t="shared" si="71"/>
        <v>0</v>
      </c>
      <c r="L778" s="63">
        <f t="shared" ca="1" si="72"/>
        <v>0</v>
      </c>
      <c r="M778" s="59" t="str">
        <f t="shared" si="73"/>
        <v/>
      </c>
      <c r="N778" s="90">
        <f t="shared" si="70"/>
        <v>0</v>
      </c>
    </row>
    <row r="779" spans="2:14" ht="15" hidden="1" customHeight="1">
      <c r="B779" s="64"/>
      <c r="C779" s="64"/>
      <c r="D779" s="65"/>
      <c r="E779" s="66"/>
      <c r="F779" s="67"/>
      <c r="G779" s="68"/>
      <c r="H779" s="64"/>
      <c r="I779" s="69"/>
      <c r="J779" s="83">
        <f t="shared" si="74"/>
        <v>0</v>
      </c>
      <c r="K779" s="63">
        <f t="shared" si="71"/>
        <v>0</v>
      </c>
      <c r="L779" s="63">
        <f t="shared" ca="1" si="72"/>
        <v>0</v>
      </c>
      <c r="M779" s="59" t="str">
        <f t="shared" si="73"/>
        <v/>
      </c>
      <c r="N779" s="90">
        <f t="shared" si="70"/>
        <v>0</v>
      </c>
    </row>
    <row r="780" spans="2:14" ht="15" hidden="1" customHeight="1">
      <c r="B780" s="64"/>
      <c r="C780" s="64"/>
      <c r="D780" s="65"/>
      <c r="E780" s="66"/>
      <c r="F780" s="67"/>
      <c r="G780" s="68"/>
      <c r="H780" s="64"/>
      <c r="I780" s="69"/>
      <c r="J780" s="83">
        <f t="shared" si="74"/>
        <v>0</v>
      </c>
      <c r="K780" s="63">
        <f t="shared" si="71"/>
        <v>0</v>
      </c>
      <c r="L780" s="63">
        <f t="shared" ca="1" si="72"/>
        <v>0</v>
      </c>
      <c r="M780" s="59" t="str">
        <f t="shared" si="73"/>
        <v/>
      </c>
      <c r="N780" s="90">
        <f t="shared" si="70"/>
        <v>0</v>
      </c>
    </row>
    <row r="781" spans="2:14" ht="15" hidden="1" customHeight="1">
      <c r="B781" s="64"/>
      <c r="C781" s="64"/>
      <c r="D781" s="65"/>
      <c r="E781" s="66"/>
      <c r="F781" s="67"/>
      <c r="G781" s="68"/>
      <c r="H781" s="64"/>
      <c r="I781" s="69"/>
      <c r="J781" s="83">
        <f t="shared" si="74"/>
        <v>0</v>
      </c>
      <c r="K781" s="63">
        <f t="shared" si="71"/>
        <v>0</v>
      </c>
      <c r="L781" s="63">
        <f t="shared" ca="1" si="72"/>
        <v>0</v>
      </c>
      <c r="M781" s="59" t="str">
        <f t="shared" si="73"/>
        <v/>
      </c>
      <c r="N781" s="90">
        <f t="shared" si="70"/>
        <v>0</v>
      </c>
    </row>
    <row r="782" spans="2:14" ht="15" hidden="1" customHeight="1">
      <c r="B782" s="64"/>
      <c r="C782" s="64"/>
      <c r="D782" s="65"/>
      <c r="E782" s="66"/>
      <c r="F782" s="67"/>
      <c r="G782" s="68"/>
      <c r="H782" s="64"/>
      <c r="I782" s="69"/>
      <c r="J782" s="83">
        <f t="shared" si="74"/>
        <v>0</v>
      </c>
      <c r="K782" s="63">
        <f t="shared" si="71"/>
        <v>0</v>
      </c>
      <c r="L782" s="63">
        <f t="shared" ca="1" si="72"/>
        <v>0</v>
      </c>
      <c r="M782" s="59" t="str">
        <f t="shared" si="73"/>
        <v/>
      </c>
      <c r="N782" s="90">
        <f t="shared" si="70"/>
        <v>0</v>
      </c>
    </row>
    <row r="783" spans="2:14" ht="15" hidden="1" customHeight="1">
      <c r="B783" s="64"/>
      <c r="C783" s="64"/>
      <c r="D783" s="65"/>
      <c r="E783" s="66"/>
      <c r="F783" s="67"/>
      <c r="G783" s="68"/>
      <c r="H783" s="64"/>
      <c r="I783" s="69"/>
      <c r="J783" s="83">
        <f t="shared" si="74"/>
        <v>0</v>
      </c>
      <c r="K783" s="63">
        <f t="shared" si="71"/>
        <v>0</v>
      </c>
      <c r="L783" s="63">
        <f t="shared" ca="1" si="72"/>
        <v>0</v>
      </c>
      <c r="M783" s="59" t="str">
        <f t="shared" si="73"/>
        <v/>
      </c>
      <c r="N783" s="90">
        <f t="shared" si="70"/>
        <v>0</v>
      </c>
    </row>
    <row r="784" spans="2:14" ht="15" hidden="1" customHeight="1">
      <c r="B784" s="64"/>
      <c r="C784" s="64"/>
      <c r="D784" s="65"/>
      <c r="E784" s="66"/>
      <c r="F784" s="67"/>
      <c r="G784" s="68"/>
      <c r="H784" s="64"/>
      <c r="I784" s="69"/>
      <c r="J784" s="83">
        <f t="shared" si="74"/>
        <v>0</v>
      </c>
      <c r="K784" s="63">
        <f t="shared" si="71"/>
        <v>0</v>
      </c>
      <c r="L784" s="63">
        <f t="shared" ca="1" si="72"/>
        <v>0</v>
      </c>
      <c r="M784" s="59" t="str">
        <f t="shared" si="73"/>
        <v/>
      </c>
      <c r="N784" s="90">
        <f t="shared" si="70"/>
        <v>0</v>
      </c>
    </row>
    <row r="785" spans="2:14" ht="15" hidden="1" customHeight="1">
      <c r="B785" s="64"/>
      <c r="C785" s="64"/>
      <c r="D785" s="65"/>
      <c r="E785" s="66"/>
      <c r="F785" s="67"/>
      <c r="G785" s="68"/>
      <c r="H785" s="64"/>
      <c r="I785" s="69"/>
      <c r="J785" s="83">
        <f t="shared" si="74"/>
        <v>0</v>
      </c>
      <c r="K785" s="63">
        <f t="shared" si="71"/>
        <v>0</v>
      </c>
      <c r="L785" s="63">
        <f t="shared" ca="1" si="72"/>
        <v>0</v>
      </c>
      <c r="M785" s="59" t="str">
        <f t="shared" si="73"/>
        <v/>
      </c>
      <c r="N785" s="90">
        <f t="shared" si="70"/>
        <v>0</v>
      </c>
    </row>
    <row r="786" spans="2:14" ht="15" hidden="1" customHeight="1">
      <c r="B786" s="64"/>
      <c r="C786" s="64"/>
      <c r="D786" s="65"/>
      <c r="E786" s="66"/>
      <c r="F786" s="67"/>
      <c r="G786" s="68"/>
      <c r="H786" s="64"/>
      <c r="I786" s="69"/>
      <c r="J786" s="83">
        <f t="shared" si="74"/>
        <v>0</v>
      </c>
      <c r="K786" s="63">
        <f t="shared" si="71"/>
        <v>0</v>
      </c>
      <c r="L786" s="63">
        <f t="shared" ca="1" si="72"/>
        <v>0</v>
      </c>
      <c r="M786" s="59" t="str">
        <f t="shared" si="73"/>
        <v/>
      </c>
      <c r="N786" s="90">
        <f t="shared" si="70"/>
        <v>0</v>
      </c>
    </row>
    <row r="787" spans="2:14" ht="15" hidden="1" customHeight="1">
      <c r="B787" s="64"/>
      <c r="C787" s="64"/>
      <c r="D787" s="65"/>
      <c r="E787" s="66"/>
      <c r="F787" s="67"/>
      <c r="G787" s="68"/>
      <c r="H787" s="64"/>
      <c r="I787" s="69"/>
      <c r="J787" s="83">
        <f t="shared" si="74"/>
        <v>0</v>
      </c>
      <c r="K787" s="63">
        <f t="shared" si="71"/>
        <v>0</v>
      </c>
      <c r="L787" s="63">
        <f t="shared" ca="1" si="72"/>
        <v>0</v>
      </c>
      <c r="M787" s="59" t="str">
        <f t="shared" si="73"/>
        <v/>
      </c>
      <c r="N787" s="90">
        <f t="shared" si="70"/>
        <v>0</v>
      </c>
    </row>
    <row r="788" spans="2:14" ht="15" hidden="1" customHeight="1">
      <c r="B788" s="64"/>
      <c r="C788" s="64"/>
      <c r="D788" s="65"/>
      <c r="E788" s="66"/>
      <c r="F788" s="67"/>
      <c r="G788" s="68"/>
      <c r="H788" s="64"/>
      <c r="I788" s="69"/>
      <c r="J788" s="83">
        <f t="shared" si="74"/>
        <v>0</v>
      </c>
      <c r="K788" s="63">
        <f t="shared" si="71"/>
        <v>0</v>
      </c>
      <c r="L788" s="63">
        <f t="shared" ca="1" si="72"/>
        <v>0</v>
      </c>
      <c r="M788" s="59" t="str">
        <f t="shared" si="73"/>
        <v/>
      </c>
      <c r="N788" s="90">
        <f t="shared" si="70"/>
        <v>0</v>
      </c>
    </row>
    <row r="789" spans="2:14" ht="15" hidden="1" customHeight="1">
      <c r="B789" s="64"/>
      <c r="C789" s="64"/>
      <c r="D789" s="65"/>
      <c r="E789" s="66"/>
      <c r="F789" s="67"/>
      <c r="G789" s="68"/>
      <c r="H789" s="64"/>
      <c r="I789" s="69"/>
      <c r="J789" s="83">
        <f t="shared" si="74"/>
        <v>0</v>
      </c>
      <c r="K789" s="63">
        <f t="shared" si="71"/>
        <v>0</v>
      </c>
      <c r="L789" s="63">
        <f t="shared" ca="1" si="72"/>
        <v>0</v>
      </c>
      <c r="M789" s="59" t="str">
        <f t="shared" si="73"/>
        <v/>
      </c>
      <c r="N789" s="90">
        <f t="shared" si="70"/>
        <v>0</v>
      </c>
    </row>
    <row r="790" spans="2:14" ht="15" hidden="1" customHeight="1">
      <c r="B790" s="64"/>
      <c r="C790" s="64"/>
      <c r="D790" s="65"/>
      <c r="E790" s="66"/>
      <c r="F790" s="67"/>
      <c r="G790" s="68"/>
      <c r="H790" s="64"/>
      <c r="I790" s="69"/>
      <c r="J790" s="83">
        <f t="shared" si="74"/>
        <v>0</v>
      </c>
      <c r="K790" s="63">
        <f t="shared" si="71"/>
        <v>0</v>
      </c>
      <c r="L790" s="63">
        <f t="shared" ca="1" si="72"/>
        <v>0</v>
      </c>
      <c r="M790" s="59" t="str">
        <f t="shared" si="73"/>
        <v/>
      </c>
      <c r="N790" s="90">
        <f t="shared" si="70"/>
        <v>0</v>
      </c>
    </row>
    <row r="791" spans="2:14" ht="15" hidden="1" customHeight="1">
      <c r="B791" s="64"/>
      <c r="C791" s="64"/>
      <c r="D791" s="65"/>
      <c r="E791" s="66"/>
      <c r="F791" s="67"/>
      <c r="G791" s="68"/>
      <c r="H791" s="64"/>
      <c r="I791" s="69"/>
      <c r="J791" s="83">
        <f t="shared" si="74"/>
        <v>0</v>
      </c>
      <c r="K791" s="63">
        <f t="shared" si="71"/>
        <v>0</v>
      </c>
      <c r="L791" s="63">
        <f t="shared" ca="1" si="72"/>
        <v>0</v>
      </c>
      <c r="M791" s="59" t="str">
        <f t="shared" si="73"/>
        <v/>
      </c>
      <c r="N791" s="90">
        <f t="shared" si="70"/>
        <v>0</v>
      </c>
    </row>
    <row r="792" spans="2:14" ht="15" hidden="1" customHeight="1">
      <c r="B792" s="64"/>
      <c r="C792" s="64"/>
      <c r="D792" s="65"/>
      <c r="E792" s="66"/>
      <c r="F792" s="67"/>
      <c r="G792" s="68"/>
      <c r="H792" s="64"/>
      <c r="I792" s="69"/>
      <c r="J792" s="83">
        <f t="shared" si="74"/>
        <v>0</v>
      </c>
      <c r="K792" s="63">
        <f t="shared" si="71"/>
        <v>0</v>
      </c>
      <c r="L792" s="63">
        <f t="shared" ca="1" si="72"/>
        <v>0</v>
      </c>
      <c r="M792" s="59" t="str">
        <f t="shared" si="73"/>
        <v/>
      </c>
      <c r="N792" s="90">
        <f t="shared" si="70"/>
        <v>0</v>
      </c>
    </row>
    <row r="793" spans="2:14" ht="15" hidden="1" customHeight="1">
      <c r="B793" s="64"/>
      <c r="C793" s="64"/>
      <c r="D793" s="65"/>
      <c r="E793" s="66"/>
      <c r="F793" s="67"/>
      <c r="G793" s="68"/>
      <c r="H793" s="64"/>
      <c r="I793" s="69"/>
      <c r="J793" s="83">
        <f t="shared" si="74"/>
        <v>0</v>
      </c>
      <c r="K793" s="63">
        <f t="shared" si="71"/>
        <v>0</v>
      </c>
      <c r="L793" s="63">
        <f t="shared" ca="1" si="72"/>
        <v>0</v>
      </c>
      <c r="M793" s="59" t="str">
        <f t="shared" si="73"/>
        <v/>
      </c>
      <c r="N793" s="90">
        <f t="shared" si="70"/>
        <v>0</v>
      </c>
    </row>
    <row r="794" spans="2:14" ht="15" hidden="1" customHeight="1">
      <c r="B794" s="64"/>
      <c r="C794" s="64"/>
      <c r="D794" s="65"/>
      <c r="E794" s="66"/>
      <c r="F794" s="67"/>
      <c r="G794" s="68"/>
      <c r="H794" s="64"/>
      <c r="I794" s="69"/>
      <c r="J794" s="83">
        <f t="shared" si="74"/>
        <v>0</v>
      </c>
      <c r="K794" s="63">
        <f t="shared" si="71"/>
        <v>0</v>
      </c>
      <c r="L794" s="63">
        <f t="shared" ca="1" si="72"/>
        <v>0</v>
      </c>
      <c r="M794" s="59" t="str">
        <f t="shared" si="73"/>
        <v/>
      </c>
      <c r="N794" s="90">
        <f t="shared" si="70"/>
        <v>0</v>
      </c>
    </row>
    <row r="795" spans="2:14" ht="15" hidden="1" customHeight="1">
      <c r="B795" s="64"/>
      <c r="C795" s="64"/>
      <c r="D795" s="65"/>
      <c r="E795" s="66"/>
      <c r="F795" s="67"/>
      <c r="G795" s="68"/>
      <c r="H795" s="64"/>
      <c r="I795" s="69"/>
      <c r="J795" s="83">
        <f t="shared" si="74"/>
        <v>0</v>
      </c>
      <c r="K795" s="63">
        <f t="shared" si="71"/>
        <v>0</v>
      </c>
      <c r="L795" s="63">
        <f t="shared" ca="1" si="72"/>
        <v>0</v>
      </c>
      <c r="M795" s="59" t="str">
        <f t="shared" si="73"/>
        <v/>
      </c>
      <c r="N795" s="90">
        <f t="shared" si="70"/>
        <v>0</v>
      </c>
    </row>
    <row r="796" spans="2:14" ht="15" hidden="1" customHeight="1">
      <c r="B796" s="64"/>
      <c r="C796" s="64"/>
      <c r="D796" s="65"/>
      <c r="E796" s="66"/>
      <c r="F796" s="67"/>
      <c r="G796" s="68"/>
      <c r="H796" s="64"/>
      <c r="I796" s="69"/>
      <c r="J796" s="83">
        <f t="shared" si="74"/>
        <v>0</v>
      </c>
      <c r="K796" s="63">
        <f t="shared" si="71"/>
        <v>0</v>
      </c>
      <c r="L796" s="63">
        <f t="shared" ca="1" si="72"/>
        <v>0</v>
      </c>
      <c r="M796" s="59" t="str">
        <f t="shared" si="73"/>
        <v/>
      </c>
      <c r="N796" s="90">
        <f t="shared" si="70"/>
        <v>0</v>
      </c>
    </row>
    <row r="797" spans="2:14" ht="15" hidden="1" customHeight="1">
      <c r="B797" s="64"/>
      <c r="C797" s="64"/>
      <c r="D797" s="65"/>
      <c r="E797" s="66"/>
      <c r="F797" s="67"/>
      <c r="G797" s="68"/>
      <c r="H797" s="64"/>
      <c r="I797" s="69"/>
      <c r="J797" s="83">
        <f t="shared" si="74"/>
        <v>0</v>
      </c>
      <c r="K797" s="63">
        <f t="shared" si="71"/>
        <v>0</v>
      </c>
      <c r="L797" s="63">
        <f t="shared" ca="1" si="72"/>
        <v>0</v>
      </c>
      <c r="M797" s="59" t="str">
        <f t="shared" si="73"/>
        <v/>
      </c>
      <c r="N797" s="90">
        <f t="shared" si="70"/>
        <v>0</v>
      </c>
    </row>
    <row r="798" spans="2:14" ht="15" hidden="1" customHeight="1">
      <c r="B798" s="64"/>
      <c r="C798" s="64"/>
      <c r="D798" s="65"/>
      <c r="E798" s="66"/>
      <c r="F798" s="67"/>
      <c r="G798" s="68"/>
      <c r="H798" s="64"/>
      <c r="I798" s="69"/>
      <c r="J798" s="83">
        <f t="shared" si="74"/>
        <v>0</v>
      </c>
      <c r="K798" s="63">
        <f t="shared" si="71"/>
        <v>0</v>
      </c>
      <c r="L798" s="63">
        <f t="shared" ca="1" si="72"/>
        <v>0</v>
      </c>
      <c r="M798" s="59" t="str">
        <f t="shared" si="73"/>
        <v/>
      </c>
      <c r="N798" s="90">
        <f t="shared" si="70"/>
        <v>0</v>
      </c>
    </row>
    <row r="799" spans="2:14" ht="15" hidden="1" customHeight="1">
      <c r="B799" s="64"/>
      <c r="C799" s="64"/>
      <c r="D799" s="65"/>
      <c r="E799" s="66"/>
      <c r="F799" s="67"/>
      <c r="G799" s="68"/>
      <c r="H799" s="64"/>
      <c r="I799" s="69"/>
      <c r="J799" s="83">
        <f t="shared" si="74"/>
        <v>0</v>
      </c>
      <c r="K799" s="63">
        <f t="shared" si="71"/>
        <v>0</v>
      </c>
      <c r="L799" s="63">
        <f t="shared" ca="1" si="72"/>
        <v>0</v>
      </c>
      <c r="M799" s="59" t="str">
        <f t="shared" si="73"/>
        <v/>
      </c>
      <c r="N799" s="90">
        <f t="shared" si="70"/>
        <v>0</v>
      </c>
    </row>
    <row r="800" spans="2:14" ht="15" hidden="1" customHeight="1">
      <c r="B800" s="64"/>
      <c r="C800" s="64"/>
      <c r="D800" s="65"/>
      <c r="E800" s="66"/>
      <c r="F800" s="67"/>
      <c r="G800" s="68"/>
      <c r="H800" s="64"/>
      <c r="I800" s="69"/>
      <c r="J800" s="83">
        <f t="shared" si="74"/>
        <v>0</v>
      </c>
      <c r="K800" s="63">
        <f t="shared" si="71"/>
        <v>0</v>
      </c>
      <c r="L800" s="63">
        <f t="shared" ca="1" si="72"/>
        <v>0</v>
      </c>
      <c r="M800" s="59" t="str">
        <f t="shared" si="73"/>
        <v/>
      </c>
      <c r="N800" s="90">
        <f t="shared" si="70"/>
        <v>0</v>
      </c>
    </row>
    <row r="801" spans="2:14" ht="15" hidden="1" customHeight="1">
      <c r="B801" s="64"/>
      <c r="C801" s="64"/>
      <c r="D801" s="65"/>
      <c r="E801" s="66"/>
      <c r="F801" s="67"/>
      <c r="G801" s="68"/>
      <c r="H801" s="64"/>
      <c r="I801" s="69"/>
      <c r="J801" s="83">
        <f t="shared" si="74"/>
        <v>0</v>
      </c>
      <c r="K801" s="63">
        <f t="shared" si="71"/>
        <v>0</v>
      </c>
      <c r="L801" s="63">
        <f t="shared" ca="1" si="72"/>
        <v>0</v>
      </c>
      <c r="M801" s="59" t="str">
        <f t="shared" si="73"/>
        <v/>
      </c>
      <c r="N801" s="90">
        <f t="shared" si="70"/>
        <v>0</v>
      </c>
    </row>
    <row r="802" spans="2:14" ht="15" hidden="1" customHeight="1">
      <c r="B802" s="64"/>
      <c r="C802" s="64"/>
      <c r="D802" s="65"/>
      <c r="E802" s="66"/>
      <c r="F802" s="67"/>
      <c r="G802" s="68"/>
      <c r="H802" s="64"/>
      <c r="I802" s="69"/>
      <c r="J802" s="83">
        <f t="shared" si="74"/>
        <v>0</v>
      </c>
      <c r="K802" s="63">
        <f t="shared" si="71"/>
        <v>0</v>
      </c>
      <c r="L802" s="63">
        <f t="shared" ca="1" si="72"/>
        <v>0</v>
      </c>
      <c r="M802" s="59" t="str">
        <f t="shared" si="73"/>
        <v/>
      </c>
      <c r="N802" s="90">
        <f t="shared" si="70"/>
        <v>0</v>
      </c>
    </row>
    <row r="803" spans="2:14" ht="15" hidden="1" customHeight="1">
      <c r="B803" s="64"/>
      <c r="C803" s="64"/>
      <c r="D803" s="65"/>
      <c r="E803" s="66"/>
      <c r="F803" s="67"/>
      <c r="G803" s="68"/>
      <c r="H803" s="64"/>
      <c r="I803" s="69"/>
      <c r="J803" s="83">
        <f t="shared" si="74"/>
        <v>0</v>
      </c>
      <c r="K803" s="63">
        <f t="shared" si="71"/>
        <v>0</v>
      </c>
      <c r="L803" s="63">
        <f t="shared" ca="1" si="72"/>
        <v>0</v>
      </c>
      <c r="M803" s="59" t="str">
        <f t="shared" si="73"/>
        <v/>
      </c>
      <c r="N803" s="90">
        <f t="shared" si="70"/>
        <v>0</v>
      </c>
    </row>
    <row r="804" spans="2:14" ht="15" hidden="1" customHeight="1">
      <c r="B804" s="64"/>
      <c r="C804" s="64"/>
      <c r="D804" s="65"/>
      <c r="E804" s="66"/>
      <c r="F804" s="67"/>
      <c r="G804" s="68"/>
      <c r="H804" s="64"/>
      <c r="I804" s="69"/>
      <c r="J804" s="83">
        <f t="shared" si="74"/>
        <v>0</v>
      </c>
      <c r="K804" s="63">
        <f t="shared" si="71"/>
        <v>0</v>
      </c>
      <c r="L804" s="63">
        <f t="shared" ca="1" si="72"/>
        <v>0</v>
      </c>
      <c r="M804" s="59" t="str">
        <f t="shared" si="73"/>
        <v/>
      </c>
      <c r="N804" s="90">
        <f t="shared" si="70"/>
        <v>0</v>
      </c>
    </row>
    <row r="805" spans="2:14" ht="15" hidden="1" customHeight="1">
      <c r="B805" s="64"/>
      <c r="C805" s="64"/>
      <c r="D805" s="65"/>
      <c r="E805" s="66"/>
      <c r="F805" s="67"/>
      <c r="G805" s="68"/>
      <c r="H805" s="64"/>
      <c r="I805" s="69"/>
      <c r="J805" s="83">
        <f t="shared" si="74"/>
        <v>0</v>
      </c>
      <c r="K805" s="63">
        <f t="shared" si="71"/>
        <v>0</v>
      </c>
      <c r="L805" s="63">
        <f t="shared" ca="1" si="72"/>
        <v>0</v>
      </c>
      <c r="M805" s="59" t="str">
        <f t="shared" si="73"/>
        <v/>
      </c>
      <c r="N805" s="90">
        <f t="shared" si="70"/>
        <v>0</v>
      </c>
    </row>
    <row r="806" spans="2:14" ht="15" hidden="1" customHeight="1">
      <c r="B806" s="64"/>
      <c r="C806" s="64"/>
      <c r="D806" s="65"/>
      <c r="E806" s="66"/>
      <c r="F806" s="67"/>
      <c r="G806" s="68"/>
      <c r="H806" s="64"/>
      <c r="I806" s="69"/>
      <c r="J806" s="83">
        <f t="shared" si="74"/>
        <v>0</v>
      </c>
      <c r="K806" s="63">
        <f t="shared" si="71"/>
        <v>0</v>
      </c>
      <c r="L806" s="63">
        <f t="shared" ca="1" si="72"/>
        <v>0</v>
      </c>
      <c r="M806" s="59" t="str">
        <f t="shared" si="73"/>
        <v/>
      </c>
      <c r="N806" s="90">
        <f t="shared" si="70"/>
        <v>0</v>
      </c>
    </row>
    <row r="807" spans="2:14" ht="15" hidden="1" customHeight="1">
      <c r="B807" s="64"/>
      <c r="C807" s="64"/>
      <c r="D807" s="65"/>
      <c r="E807" s="66"/>
      <c r="F807" s="67"/>
      <c r="G807" s="68"/>
      <c r="H807" s="64"/>
      <c r="I807" s="69"/>
      <c r="J807" s="83">
        <f t="shared" si="74"/>
        <v>0</v>
      </c>
      <c r="K807" s="63">
        <f t="shared" si="71"/>
        <v>0</v>
      </c>
      <c r="L807" s="63">
        <f t="shared" ca="1" si="72"/>
        <v>0</v>
      </c>
      <c r="M807" s="59" t="str">
        <f t="shared" si="73"/>
        <v/>
      </c>
      <c r="N807" s="90">
        <f t="shared" si="70"/>
        <v>0</v>
      </c>
    </row>
    <row r="808" spans="2:14" ht="15" hidden="1" customHeight="1">
      <c r="B808" s="64"/>
      <c r="C808" s="64"/>
      <c r="D808" s="65"/>
      <c r="E808" s="66"/>
      <c r="F808" s="67"/>
      <c r="G808" s="68"/>
      <c r="H808" s="64"/>
      <c r="I808" s="69"/>
      <c r="J808" s="83">
        <f t="shared" si="74"/>
        <v>0</v>
      </c>
      <c r="K808" s="63">
        <f t="shared" si="71"/>
        <v>0</v>
      </c>
      <c r="L808" s="63">
        <f t="shared" ca="1" si="72"/>
        <v>0</v>
      </c>
      <c r="M808" s="59" t="str">
        <f t="shared" si="73"/>
        <v/>
      </c>
      <c r="N808" s="90">
        <f t="shared" si="70"/>
        <v>0</v>
      </c>
    </row>
    <row r="809" spans="2:14" ht="15" hidden="1" customHeight="1">
      <c r="B809" s="64"/>
      <c r="C809" s="64"/>
      <c r="D809" s="65"/>
      <c r="E809" s="66"/>
      <c r="F809" s="67"/>
      <c r="G809" s="68"/>
      <c r="H809" s="64"/>
      <c r="I809" s="69"/>
      <c r="J809" s="83">
        <f t="shared" si="74"/>
        <v>0</v>
      </c>
      <c r="K809" s="63">
        <f t="shared" si="71"/>
        <v>0</v>
      </c>
      <c r="L809" s="63">
        <f t="shared" ca="1" si="72"/>
        <v>0</v>
      </c>
      <c r="M809" s="59" t="str">
        <f t="shared" si="73"/>
        <v/>
      </c>
      <c r="N809" s="90">
        <f t="shared" si="70"/>
        <v>0</v>
      </c>
    </row>
    <row r="810" spans="2:14" ht="15" hidden="1" customHeight="1">
      <c r="B810" s="64"/>
      <c r="C810" s="64"/>
      <c r="D810" s="65"/>
      <c r="E810" s="66"/>
      <c r="F810" s="67"/>
      <c r="G810" s="68"/>
      <c r="H810" s="64"/>
      <c r="I810" s="69"/>
      <c r="J810" s="83">
        <f t="shared" si="74"/>
        <v>0</v>
      </c>
      <c r="K810" s="63">
        <f t="shared" si="71"/>
        <v>0</v>
      </c>
      <c r="L810" s="63">
        <f t="shared" ca="1" si="72"/>
        <v>0</v>
      </c>
      <c r="M810" s="59" t="str">
        <f t="shared" si="73"/>
        <v/>
      </c>
      <c r="N810" s="90">
        <f t="shared" si="70"/>
        <v>0</v>
      </c>
    </row>
    <row r="811" spans="2:14" ht="15" hidden="1" customHeight="1">
      <c r="B811" s="64"/>
      <c r="C811" s="64"/>
      <c r="D811" s="65"/>
      <c r="E811" s="66"/>
      <c r="F811" s="67"/>
      <c r="G811" s="68"/>
      <c r="H811" s="64"/>
      <c r="I811" s="69"/>
      <c r="J811" s="83">
        <f t="shared" si="74"/>
        <v>0</v>
      </c>
      <c r="K811" s="63">
        <f t="shared" si="71"/>
        <v>0</v>
      </c>
      <c r="L811" s="63">
        <f t="shared" ca="1" si="72"/>
        <v>0</v>
      </c>
      <c r="M811" s="59" t="str">
        <f t="shared" si="73"/>
        <v/>
      </c>
      <c r="N811" s="90">
        <f t="shared" si="70"/>
        <v>0</v>
      </c>
    </row>
    <row r="812" spans="2:14" ht="15" hidden="1" customHeight="1">
      <c r="B812" s="64"/>
      <c r="C812" s="64"/>
      <c r="D812" s="65"/>
      <c r="E812" s="66"/>
      <c r="F812" s="67"/>
      <c r="G812" s="68"/>
      <c r="H812" s="64"/>
      <c r="I812" s="69"/>
      <c r="J812" s="83">
        <f t="shared" si="74"/>
        <v>0</v>
      </c>
      <c r="K812" s="63">
        <f t="shared" si="71"/>
        <v>0</v>
      </c>
      <c r="L812" s="63">
        <f t="shared" ca="1" si="72"/>
        <v>0</v>
      </c>
      <c r="M812" s="59" t="str">
        <f t="shared" si="73"/>
        <v/>
      </c>
      <c r="N812" s="90">
        <f t="shared" si="70"/>
        <v>0</v>
      </c>
    </row>
    <row r="813" spans="2:14" ht="15" hidden="1" customHeight="1">
      <c r="B813" s="64"/>
      <c r="C813" s="64"/>
      <c r="D813" s="65"/>
      <c r="E813" s="66"/>
      <c r="F813" s="67"/>
      <c r="G813" s="68"/>
      <c r="H813" s="64"/>
      <c r="I813" s="69"/>
      <c r="J813" s="83">
        <f t="shared" si="74"/>
        <v>0</v>
      </c>
      <c r="K813" s="63">
        <f t="shared" si="71"/>
        <v>0</v>
      </c>
      <c r="L813" s="63">
        <f t="shared" ca="1" si="72"/>
        <v>0</v>
      </c>
      <c r="M813" s="59" t="str">
        <f t="shared" si="73"/>
        <v/>
      </c>
      <c r="N813" s="90">
        <f t="shared" si="70"/>
        <v>0</v>
      </c>
    </row>
    <row r="814" spans="2:14" ht="15" hidden="1" customHeight="1">
      <c r="B814" s="64"/>
      <c r="C814" s="64"/>
      <c r="D814" s="65"/>
      <c r="E814" s="66"/>
      <c r="F814" s="67"/>
      <c r="G814" s="68"/>
      <c r="H814" s="64"/>
      <c r="I814" s="69"/>
      <c r="J814" s="83">
        <f t="shared" si="74"/>
        <v>0</v>
      </c>
      <c r="K814" s="63">
        <f t="shared" si="71"/>
        <v>0</v>
      </c>
      <c r="L814" s="63">
        <f t="shared" ca="1" si="72"/>
        <v>0</v>
      </c>
      <c r="M814" s="59" t="str">
        <f t="shared" si="73"/>
        <v/>
      </c>
      <c r="N814" s="90">
        <f t="shared" si="70"/>
        <v>0</v>
      </c>
    </row>
    <row r="815" spans="2:14" ht="15" hidden="1" customHeight="1">
      <c r="B815" s="64"/>
      <c r="C815" s="64"/>
      <c r="D815" s="65"/>
      <c r="E815" s="66"/>
      <c r="F815" s="67"/>
      <c r="G815" s="68"/>
      <c r="H815" s="64"/>
      <c r="I815" s="69"/>
      <c r="J815" s="83">
        <f t="shared" si="74"/>
        <v>0</v>
      </c>
      <c r="K815" s="63">
        <f t="shared" si="71"/>
        <v>0</v>
      </c>
      <c r="L815" s="63">
        <f t="shared" ca="1" si="72"/>
        <v>0</v>
      </c>
      <c r="M815" s="59" t="str">
        <f t="shared" si="73"/>
        <v/>
      </c>
      <c r="N815" s="90">
        <f t="shared" si="70"/>
        <v>0</v>
      </c>
    </row>
    <row r="816" spans="2:14" ht="15" hidden="1" customHeight="1">
      <c r="B816" s="64"/>
      <c r="C816" s="64"/>
      <c r="D816" s="65"/>
      <c r="E816" s="66"/>
      <c r="F816" s="67"/>
      <c r="G816" s="68"/>
      <c r="H816" s="64"/>
      <c r="I816" s="69"/>
      <c r="J816" s="83">
        <f t="shared" si="74"/>
        <v>0</v>
      </c>
      <c r="K816" s="63">
        <f t="shared" si="71"/>
        <v>0</v>
      </c>
      <c r="L816" s="63">
        <f t="shared" ca="1" si="72"/>
        <v>0</v>
      </c>
      <c r="M816" s="59" t="str">
        <f t="shared" si="73"/>
        <v/>
      </c>
      <c r="N816" s="90">
        <f t="shared" si="70"/>
        <v>0</v>
      </c>
    </row>
    <row r="817" spans="2:14" ht="15" hidden="1" customHeight="1">
      <c r="B817" s="64"/>
      <c r="C817" s="64"/>
      <c r="D817" s="65"/>
      <c r="E817" s="66"/>
      <c r="F817" s="67"/>
      <c r="G817" s="68"/>
      <c r="H817" s="64"/>
      <c r="I817" s="69"/>
      <c r="J817" s="83">
        <f t="shared" si="74"/>
        <v>0</v>
      </c>
      <c r="K817" s="63">
        <f t="shared" si="71"/>
        <v>0</v>
      </c>
      <c r="L817" s="63">
        <f t="shared" ca="1" si="72"/>
        <v>0</v>
      </c>
      <c r="M817" s="59" t="str">
        <f t="shared" si="73"/>
        <v/>
      </c>
      <c r="N817" s="90">
        <f t="shared" si="70"/>
        <v>0</v>
      </c>
    </row>
    <row r="818" spans="2:14" ht="15" hidden="1" customHeight="1">
      <c r="B818" s="64"/>
      <c r="C818" s="64"/>
      <c r="D818" s="65"/>
      <c r="E818" s="66"/>
      <c r="F818" s="67"/>
      <c r="G818" s="68"/>
      <c r="H818" s="64"/>
      <c r="I818" s="69"/>
      <c r="J818" s="83">
        <f t="shared" si="74"/>
        <v>0</v>
      </c>
      <c r="K818" s="63">
        <f t="shared" si="71"/>
        <v>0</v>
      </c>
      <c r="L818" s="63">
        <f t="shared" ca="1" si="72"/>
        <v>0</v>
      </c>
      <c r="M818" s="59" t="str">
        <f t="shared" si="73"/>
        <v/>
      </c>
      <c r="N818" s="90">
        <f t="shared" ref="N818:N881" si="75">IF(YEAR(J818)=2017,0,IF(YEAR(J818)=2018,IF(AND((MONTH(J818)=MONTH($B$1)),OR(M818="G",M818="P")),H819+L818,0),0))</f>
        <v>0</v>
      </c>
    </row>
    <row r="819" spans="2:14" ht="15" hidden="1" customHeight="1">
      <c r="B819" s="64"/>
      <c r="C819" s="64"/>
      <c r="D819" s="65"/>
      <c r="E819" s="66"/>
      <c r="F819" s="67"/>
      <c r="G819" s="68"/>
      <c r="H819" s="64"/>
      <c r="I819" s="69"/>
      <c r="J819" s="83">
        <f t="shared" si="74"/>
        <v>0</v>
      </c>
      <c r="K819" s="63">
        <f t="shared" si="71"/>
        <v>0</v>
      </c>
      <c r="L819" s="63">
        <f t="shared" ca="1" si="72"/>
        <v>0</v>
      </c>
      <c r="M819" s="59" t="str">
        <f t="shared" si="73"/>
        <v/>
      </c>
      <c r="N819" s="90">
        <f t="shared" si="75"/>
        <v>0</v>
      </c>
    </row>
    <row r="820" spans="2:14" ht="15" hidden="1" customHeight="1">
      <c r="B820" s="64"/>
      <c r="C820" s="64"/>
      <c r="D820" s="65"/>
      <c r="E820" s="66"/>
      <c r="F820" s="67"/>
      <c r="G820" s="68"/>
      <c r="H820" s="64"/>
      <c r="I820" s="69"/>
      <c r="J820" s="83">
        <f t="shared" si="74"/>
        <v>0</v>
      </c>
      <c r="K820" s="63">
        <f t="shared" si="71"/>
        <v>0</v>
      </c>
      <c r="L820" s="63">
        <f t="shared" ca="1" si="72"/>
        <v>0</v>
      </c>
      <c r="M820" s="59" t="str">
        <f t="shared" si="73"/>
        <v/>
      </c>
      <c r="N820" s="90">
        <f t="shared" si="75"/>
        <v>0</v>
      </c>
    </row>
    <row r="821" spans="2:14" ht="15" hidden="1" customHeight="1">
      <c r="B821" s="64"/>
      <c r="C821" s="64"/>
      <c r="D821" s="65"/>
      <c r="E821" s="66"/>
      <c r="F821" s="67"/>
      <c r="G821" s="68"/>
      <c r="H821" s="64"/>
      <c r="I821" s="69"/>
      <c r="J821" s="83">
        <f t="shared" si="74"/>
        <v>0</v>
      </c>
      <c r="K821" s="63">
        <f t="shared" si="71"/>
        <v>0</v>
      </c>
      <c r="L821" s="63">
        <f t="shared" ca="1" si="72"/>
        <v>0</v>
      </c>
      <c r="M821" s="59" t="str">
        <f t="shared" si="73"/>
        <v/>
      </c>
      <c r="N821" s="90">
        <f t="shared" si="75"/>
        <v>0</v>
      </c>
    </row>
    <row r="822" spans="2:14" ht="15" hidden="1" customHeight="1">
      <c r="B822" s="64"/>
      <c r="C822" s="64"/>
      <c r="D822" s="65"/>
      <c r="E822" s="66"/>
      <c r="F822" s="67"/>
      <c r="G822" s="68"/>
      <c r="H822" s="64"/>
      <c r="I822" s="69"/>
      <c r="J822" s="83">
        <f t="shared" si="74"/>
        <v>0</v>
      </c>
      <c r="K822" s="63">
        <f t="shared" si="71"/>
        <v>0</v>
      </c>
      <c r="L822" s="63">
        <f t="shared" ca="1" si="72"/>
        <v>0</v>
      </c>
      <c r="M822" s="59" t="str">
        <f t="shared" si="73"/>
        <v/>
      </c>
      <c r="N822" s="90">
        <f t="shared" si="75"/>
        <v>0</v>
      </c>
    </row>
    <row r="823" spans="2:14" ht="15" hidden="1" customHeight="1">
      <c r="B823" s="64"/>
      <c r="C823" s="64"/>
      <c r="D823" s="65"/>
      <c r="E823" s="66"/>
      <c r="F823" s="67"/>
      <c r="G823" s="68"/>
      <c r="H823" s="64"/>
      <c r="I823" s="69"/>
      <c r="J823" s="83">
        <f t="shared" si="74"/>
        <v>0</v>
      </c>
      <c r="K823" s="63">
        <f t="shared" si="71"/>
        <v>0</v>
      </c>
      <c r="L823" s="63">
        <f t="shared" ca="1" si="72"/>
        <v>0</v>
      </c>
      <c r="M823" s="59" t="str">
        <f t="shared" si="73"/>
        <v/>
      </c>
      <c r="N823" s="90">
        <f t="shared" si="75"/>
        <v>0</v>
      </c>
    </row>
    <row r="824" spans="2:14" ht="15" hidden="1" customHeight="1">
      <c r="B824" s="64"/>
      <c r="C824" s="64"/>
      <c r="D824" s="65"/>
      <c r="E824" s="66"/>
      <c r="F824" s="67"/>
      <c r="G824" s="68"/>
      <c r="H824" s="64"/>
      <c r="I824" s="69"/>
      <c r="J824" s="83">
        <f t="shared" si="74"/>
        <v>0</v>
      </c>
      <c r="K824" s="63">
        <f t="shared" ref="K824:K887" si="76">((((1+F824)^(E824/360))-1)*H825)</f>
        <v>0</v>
      </c>
      <c r="L824" s="63">
        <f t="shared" ref="L824:L887" ca="1" si="77">IF($B$1&gt;J824,K824,IF($B$1=J824,K824,((((1+F824)^(1/360))-1)*H825)*($B$1-I824+1)))</f>
        <v>0</v>
      </c>
      <c r="M824" s="59" t="str">
        <f t="shared" si="73"/>
        <v/>
      </c>
      <c r="N824" s="90">
        <f t="shared" si="75"/>
        <v>0</v>
      </c>
    </row>
    <row r="825" spans="2:14" ht="15" hidden="1" customHeight="1">
      <c r="B825" s="64"/>
      <c r="C825" s="64"/>
      <c r="D825" s="65"/>
      <c r="E825" s="66"/>
      <c r="F825" s="67"/>
      <c r="G825" s="68"/>
      <c r="H825" s="64"/>
      <c r="I825" s="69"/>
      <c r="J825" s="83">
        <f t="shared" si="74"/>
        <v>0</v>
      </c>
      <c r="K825" s="63">
        <f t="shared" si="76"/>
        <v>0</v>
      </c>
      <c r="L825" s="63">
        <f t="shared" ca="1" si="77"/>
        <v>0</v>
      </c>
      <c r="M825" s="59" t="str">
        <f t="shared" si="73"/>
        <v/>
      </c>
      <c r="N825" s="90">
        <f t="shared" si="75"/>
        <v>0</v>
      </c>
    </row>
    <row r="826" spans="2:14" ht="15" hidden="1" customHeight="1">
      <c r="B826" s="64"/>
      <c r="C826" s="64"/>
      <c r="D826" s="65"/>
      <c r="E826" s="66"/>
      <c r="F826" s="67"/>
      <c r="G826" s="68"/>
      <c r="H826" s="64"/>
      <c r="I826" s="69"/>
      <c r="J826" s="83">
        <f t="shared" si="74"/>
        <v>0</v>
      </c>
      <c r="K826" s="63">
        <f t="shared" si="76"/>
        <v>0</v>
      </c>
      <c r="L826" s="63">
        <f t="shared" ca="1" si="77"/>
        <v>0</v>
      </c>
      <c r="M826" s="59" t="str">
        <f t="shared" si="73"/>
        <v/>
      </c>
      <c r="N826" s="90">
        <f t="shared" si="75"/>
        <v>0</v>
      </c>
    </row>
    <row r="827" spans="2:14" ht="15" hidden="1" customHeight="1">
      <c r="B827" s="64"/>
      <c r="C827" s="64"/>
      <c r="D827" s="65"/>
      <c r="E827" s="66"/>
      <c r="F827" s="67"/>
      <c r="G827" s="68"/>
      <c r="H827" s="64"/>
      <c r="I827" s="69"/>
      <c r="J827" s="83">
        <f t="shared" si="74"/>
        <v>0</v>
      </c>
      <c r="K827" s="63">
        <f t="shared" si="76"/>
        <v>0</v>
      </c>
      <c r="L827" s="63">
        <f t="shared" ca="1" si="77"/>
        <v>0</v>
      </c>
      <c r="M827" s="59" t="str">
        <f t="shared" si="73"/>
        <v/>
      </c>
      <c r="N827" s="90">
        <f t="shared" si="75"/>
        <v>0</v>
      </c>
    </row>
    <row r="828" spans="2:14" ht="15" hidden="1" customHeight="1">
      <c r="B828" s="64"/>
      <c r="C828" s="64"/>
      <c r="D828" s="65"/>
      <c r="E828" s="66"/>
      <c r="F828" s="67"/>
      <c r="G828" s="68"/>
      <c r="H828" s="64"/>
      <c r="I828" s="69"/>
      <c r="J828" s="83">
        <f t="shared" si="74"/>
        <v>0</v>
      </c>
      <c r="K828" s="63">
        <f t="shared" si="76"/>
        <v>0</v>
      </c>
      <c r="L828" s="63">
        <f t="shared" ca="1" si="77"/>
        <v>0</v>
      </c>
      <c r="M828" s="59" t="str">
        <f t="shared" si="73"/>
        <v/>
      </c>
      <c r="N828" s="90">
        <f t="shared" si="75"/>
        <v>0</v>
      </c>
    </row>
    <row r="829" spans="2:14" ht="15" hidden="1" customHeight="1">
      <c r="B829" s="64"/>
      <c r="C829" s="64"/>
      <c r="D829" s="65"/>
      <c r="E829" s="66"/>
      <c r="F829" s="67"/>
      <c r="G829" s="68"/>
      <c r="H829" s="64"/>
      <c r="I829" s="69"/>
      <c r="J829" s="83">
        <f t="shared" si="74"/>
        <v>0</v>
      </c>
      <c r="K829" s="63">
        <f t="shared" si="76"/>
        <v>0</v>
      </c>
      <c r="L829" s="63">
        <f t="shared" ca="1" si="77"/>
        <v>0</v>
      </c>
      <c r="M829" s="59" t="str">
        <f t="shared" si="73"/>
        <v/>
      </c>
      <c r="N829" s="90">
        <f t="shared" si="75"/>
        <v>0</v>
      </c>
    </row>
    <row r="830" spans="2:14" ht="15" hidden="1" customHeight="1">
      <c r="B830" s="64"/>
      <c r="C830" s="64"/>
      <c r="D830" s="65"/>
      <c r="E830" s="66"/>
      <c r="F830" s="67"/>
      <c r="G830" s="68"/>
      <c r="H830" s="64"/>
      <c r="I830" s="69"/>
      <c r="J830" s="83">
        <f t="shared" si="74"/>
        <v>0</v>
      </c>
      <c r="K830" s="63">
        <f t="shared" si="76"/>
        <v>0</v>
      </c>
      <c r="L830" s="63">
        <f t="shared" ca="1" si="77"/>
        <v>0</v>
      </c>
      <c r="M830" s="59" t="str">
        <f t="shared" si="73"/>
        <v/>
      </c>
      <c r="N830" s="90">
        <f t="shared" si="75"/>
        <v>0</v>
      </c>
    </row>
    <row r="831" spans="2:14" ht="15" hidden="1" customHeight="1">
      <c r="B831" s="64"/>
      <c r="C831" s="64"/>
      <c r="D831" s="65"/>
      <c r="E831" s="66"/>
      <c r="F831" s="67"/>
      <c r="G831" s="68"/>
      <c r="H831" s="64"/>
      <c r="I831" s="69"/>
      <c r="J831" s="83">
        <f t="shared" si="74"/>
        <v>0</v>
      </c>
      <c r="K831" s="63">
        <f t="shared" si="76"/>
        <v>0</v>
      </c>
      <c r="L831" s="63">
        <f t="shared" ca="1" si="77"/>
        <v>0</v>
      </c>
      <c r="M831" s="59" t="str">
        <f t="shared" si="73"/>
        <v/>
      </c>
      <c r="N831" s="90">
        <f t="shared" si="75"/>
        <v>0</v>
      </c>
    </row>
    <row r="832" spans="2:14" ht="15" hidden="1" customHeight="1">
      <c r="B832" s="64"/>
      <c r="C832" s="64"/>
      <c r="D832" s="65"/>
      <c r="E832" s="66"/>
      <c r="F832" s="67"/>
      <c r="G832" s="68"/>
      <c r="H832" s="64"/>
      <c r="I832" s="69"/>
      <c r="J832" s="83">
        <f t="shared" si="74"/>
        <v>0</v>
      </c>
      <c r="K832" s="63">
        <f t="shared" si="76"/>
        <v>0</v>
      </c>
      <c r="L832" s="63">
        <f t="shared" ca="1" si="77"/>
        <v>0</v>
      </c>
      <c r="M832" s="59" t="str">
        <f t="shared" si="73"/>
        <v/>
      </c>
      <c r="N832" s="90">
        <f t="shared" si="75"/>
        <v>0</v>
      </c>
    </row>
    <row r="833" spans="2:14" ht="15" hidden="1" customHeight="1">
      <c r="B833" s="64"/>
      <c r="C833" s="64"/>
      <c r="D833" s="65"/>
      <c r="E833" s="66"/>
      <c r="F833" s="67"/>
      <c r="G833" s="68"/>
      <c r="H833" s="64"/>
      <c r="I833" s="69"/>
      <c r="J833" s="83">
        <f t="shared" si="74"/>
        <v>0</v>
      </c>
      <c r="K833" s="63">
        <f t="shared" si="76"/>
        <v>0</v>
      </c>
      <c r="L833" s="63">
        <f t="shared" ca="1" si="77"/>
        <v>0</v>
      </c>
      <c r="M833" s="59" t="str">
        <f t="shared" si="73"/>
        <v/>
      </c>
      <c r="N833" s="90">
        <f t="shared" si="75"/>
        <v>0</v>
      </c>
    </row>
    <row r="834" spans="2:14" ht="15" hidden="1" customHeight="1">
      <c r="B834" s="64"/>
      <c r="C834" s="64"/>
      <c r="D834" s="65"/>
      <c r="E834" s="66"/>
      <c r="F834" s="67"/>
      <c r="G834" s="68"/>
      <c r="H834" s="64"/>
      <c r="I834" s="69"/>
      <c r="J834" s="83">
        <f t="shared" si="74"/>
        <v>0</v>
      </c>
      <c r="K834" s="63">
        <f t="shared" si="76"/>
        <v>0</v>
      </c>
      <c r="L834" s="63">
        <f t="shared" ca="1" si="77"/>
        <v>0</v>
      </c>
      <c r="M834" s="59" t="str">
        <f t="shared" si="73"/>
        <v/>
      </c>
      <c r="N834" s="90">
        <f t="shared" si="75"/>
        <v>0</v>
      </c>
    </row>
    <row r="835" spans="2:14" ht="15" hidden="1" customHeight="1">
      <c r="B835" s="64"/>
      <c r="C835" s="64"/>
      <c r="D835" s="65"/>
      <c r="E835" s="66"/>
      <c r="F835" s="67"/>
      <c r="G835" s="68"/>
      <c r="H835" s="64"/>
      <c r="I835" s="69"/>
      <c r="J835" s="83">
        <f t="shared" si="74"/>
        <v>0</v>
      </c>
      <c r="K835" s="63">
        <f t="shared" si="76"/>
        <v>0</v>
      </c>
      <c r="L835" s="63">
        <f t="shared" ca="1" si="77"/>
        <v>0</v>
      </c>
      <c r="M835" s="59" t="str">
        <f t="shared" si="73"/>
        <v/>
      </c>
      <c r="N835" s="90">
        <f t="shared" si="75"/>
        <v>0</v>
      </c>
    </row>
    <row r="836" spans="2:14" ht="15" hidden="1" customHeight="1">
      <c r="B836" s="64"/>
      <c r="C836" s="64"/>
      <c r="D836" s="65"/>
      <c r="E836" s="66"/>
      <c r="F836" s="67"/>
      <c r="G836" s="68"/>
      <c r="H836" s="64"/>
      <c r="I836" s="69"/>
      <c r="J836" s="83">
        <f t="shared" si="74"/>
        <v>0</v>
      </c>
      <c r="K836" s="63">
        <f t="shared" si="76"/>
        <v>0</v>
      </c>
      <c r="L836" s="63">
        <f t="shared" ca="1" si="77"/>
        <v>0</v>
      </c>
      <c r="M836" s="59" t="str">
        <f t="shared" si="73"/>
        <v/>
      </c>
      <c r="N836" s="90">
        <f t="shared" si="75"/>
        <v>0</v>
      </c>
    </row>
    <row r="837" spans="2:14" ht="15" hidden="1" customHeight="1">
      <c r="B837" s="64"/>
      <c r="C837" s="64"/>
      <c r="D837" s="65"/>
      <c r="E837" s="66"/>
      <c r="F837" s="67"/>
      <c r="G837" s="68"/>
      <c r="H837" s="64"/>
      <c r="I837" s="69"/>
      <c r="J837" s="83">
        <f t="shared" si="74"/>
        <v>0</v>
      </c>
      <c r="K837" s="63">
        <f t="shared" si="76"/>
        <v>0</v>
      </c>
      <c r="L837" s="63">
        <f t="shared" ca="1" si="77"/>
        <v>0</v>
      </c>
      <c r="M837" s="59" t="str">
        <f t="shared" si="73"/>
        <v/>
      </c>
      <c r="N837" s="90">
        <f t="shared" si="75"/>
        <v>0</v>
      </c>
    </row>
    <row r="838" spans="2:14" ht="15" hidden="1" customHeight="1">
      <c r="B838" s="64"/>
      <c r="C838" s="64"/>
      <c r="D838" s="65"/>
      <c r="E838" s="66"/>
      <c r="F838" s="67"/>
      <c r="G838" s="68"/>
      <c r="H838" s="64"/>
      <c r="I838" s="69"/>
      <c r="J838" s="83">
        <f t="shared" si="74"/>
        <v>0</v>
      </c>
      <c r="K838" s="63">
        <f t="shared" si="76"/>
        <v>0</v>
      </c>
      <c r="L838" s="63">
        <f t="shared" ca="1" si="77"/>
        <v>0</v>
      </c>
      <c r="M838" s="59" t="str">
        <f t="shared" si="73"/>
        <v/>
      </c>
      <c r="N838" s="90">
        <f t="shared" si="75"/>
        <v>0</v>
      </c>
    </row>
    <row r="839" spans="2:14" ht="15" hidden="1" customHeight="1">
      <c r="B839" s="64"/>
      <c r="C839" s="64"/>
      <c r="D839" s="65"/>
      <c r="E839" s="66"/>
      <c r="F839" s="67"/>
      <c r="G839" s="68"/>
      <c r="H839" s="64"/>
      <c r="I839" s="69"/>
      <c r="J839" s="83">
        <f t="shared" si="74"/>
        <v>0</v>
      </c>
      <c r="K839" s="63">
        <f t="shared" si="76"/>
        <v>0</v>
      </c>
      <c r="L839" s="63">
        <f t="shared" ca="1" si="77"/>
        <v>0</v>
      </c>
      <c r="M839" s="59" t="str">
        <f t="shared" ref="M839:M902" si="78">IF(J839=0,"",IF(J839=$B$1,"V",IF(J839-1=$B$1,"P",IF(J839&lt;$B$1,"C","G"))))</f>
        <v/>
      </c>
      <c r="N839" s="90">
        <f t="shared" si="75"/>
        <v>0</v>
      </c>
    </row>
    <row r="840" spans="2:14" ht="15" hidden="1" customHeight="1">
      <c r="B840" s="64"/>
      <c r="C840" s="64"/>
      <c r="D840" s="65"/>
      <c r="E840" s="66"/>
      <c r="F840" s="67"/>
      <c r="G840" s="68"/>
      <c r="H840" s="64"/>
      <c r="I840" s="69"/>
      <c r="J840" s="83">
        <f t="shared" ref="J840:J903" si="79">IF(E840="",0,I840+E840)</f>
        <v>0</v>
      </c>
      <c r="K840" s="63">
        <f t="shared" si="76"/>
        <v>0</v>
      </c>
      <c r="L840" s="63">
        <f t="shared" ca="1" si="77"/>
        <v>0</v>
      </c>
      <c r="M840" s="59" t="str">
        <f t="shared" si="78"/>
        <v/>
      </c>
      <c r="N840" s="90">
        <f t="shared" si="75"/>
        <v>0</v>
      </c>
    </row>
    <row r="841" spans="2:14" ht="15" hidden="1" customHeight="1">
      <c r="B841" s="64"/>
      <c r="C841" s="64"/>
      <c r="D841" s="65"/>
      <c r="E841" s="66"/>
      <c r="F841" s="67"/>
      <c r="G841" s="68"/>
      <c r="H841" s="64"/>
      <c r="I841" s="69"/>
      <c r="J841" s="83">
        <f t="shared" si="79"/>
        <v>0</v>
      </c>
      <c r="K841" s="63">
        <f t="shared" si="76"/>
        <v>0</v>
      </c>
      <c r="L841" s="63">
        <f t="shared" ca="1" si="77"/>
        <v>0</v>
      </c>
      <c r="M841" s="59" t="str">
        <f t="shared" si="78"/>
        <v/>
      </c>
      <c r="N841" s="90">
        <f t="shared" si="75"/>
        <v>0</v>
      </c>
    </row>
    <row r="842" spans="2:14" ht="15" hidden="1" customHeight="1">
      <c r="B842" s="64"/>
      <c r="C842" s="64"/>
      <c r="D842" s="65"/>
      <c r="E842" s="66"/>
      <c r="F842" s="67"/>
      <c r="G842" s="68"/>
      <c r="H842" s="64"/>
      <c r="I842" s="69"/>
      <c r="J842" s="83">
        <f t="shared" si="79"/>
        <v>0</v>
      </c>
      <c r="K842" s="63">
        <f t="shared" si="76"/>
        <v>0</v>
      </c>
      <c r="L842" s="63">
        <f t="shared" ca="1" si="77"/>
        <v>0</v>
      </c>
      <c r="M842" s="59" t="str">
        <f t="shared" si="78"/>
        <v/>
      </c>
      <c r="N842" s="90">
        <f t="shared" si="75"/>
        <v>0</v>
      </c>
    </row>
    <row r="843" spans="2:14" ht="15" hidden="1" customHeight="1">
      <c r="B843" s="64"/>
      <c r="C843" s="64"/>
      <c r="D843" s="65"/>
      <c r="E843" s="66"/>
      <c r="F843" s="67"/>
      <c r="G843" s="68"/>
      <c r="H843" s="64"/>
      <c r="I843" s="69"/>
      <c r="J843" s="83">
        <f t="shared" si="79"/>
        <v>0</v>
      </c>
      <c r="K843" s="63">
        <f t="shared" si="76"/>
        <v>0</v>
      </c>
      <c r="L843" s="63">
        <f t="shared" ca="1" si="77"/>
        <v>0</v>
      </c>
      <c r="M843" s="59" t="str">
        <f t="shared" si="78"/>
        <v/>
      </c>
      <c r="N843" s="90">
        <f t="shared" si="75"/>
        <v>0</v>
      </c>
    </row>
    <row r="844" spans="2:14" ht="15" hidden="1" customHeight="1">
      <c r="B844" s="64"/>
      <c r="C844" s="64"/>
      <c r="D844" s="65"/>
      <c r="E844" s="66"/>
      <c r="F844" s="67"/>
      <c r="G844" s="68"/>
      <c r="H844" s="64"/>
      <c r="I844" s="69"/>
      <c r="J844" s="83">
        <f t="shared" si="79"/>
        <v>0</v>
      </c>
      <c r="K844" s="63">
        <f t="shared" si="76"/>
        <v>0</v>
      </c>
      <c r="L844" s="63">
        <f t="shared" ca="1" si="77"/>
        <v>0</v>
      </c>
      <c r="M844" s="59" t="str">
        <f t="shared" si="78"/>
        <v/>
      </c>
      <c r="N844" s="90">
        <f t="shared" si="75"/>
        <v>0</v>
      </c>
    </row>
    <row r="845" spans="2:14" ht="15" hidden="1" customHeight="1">
      <c r="B845" s="64"/>
      <c r="C845" s="64"/>
      <c r="D845" s="65"/>
      <c r="E845" s="66"/>
      <c r="F845" s="67"/>
      <c r="G845" s="68"/>
      <c r="H845" s="64"/>
      <c r="I845" s="69"/>
      <c r="J845" s="83">
        <f t="shared" si="79"/>
        <v>0</v>
      </c>
      <c r="K845" s="63">
        <f t="shared" si="76"/>
        <v>0</v>
      </c>
      <c r="L845" s="63">
        <f t="shared" ca="1" si="77"/>
        <v>0</v>
      </c>
      <c r="M845" s="59" t="str">
        <f t="shared" si="78"/>
        <v/>
      </c>
      <c r="N845" s="90">
        <f t="shared" si="75"/>
        <v>0</v>
      </c>
    </row>
    <row r="846" spans="2:14" ht="15" hidden="1" customHeight="1">
      <c r="B846" s="64"/>
      <c r="C846" s="64"/>
      <c r="D846" s="65"/>
      <c r="E846" s="66"/>
      <c r="F846" s="67"/>
      <c r="G846" s="68"/>
      <c r="H846" s="64"/>
      <c r="I846" s="69"/>
      <c r="J846" s="83">
        <f t="shared" si="79"/>
        <v>0</v>
      </c>
      <c r="K846" s="63">
        <f t="shared" si="76"/>
        <v>0</v>
      </c>
      <c r="L846" s="63">
        <f t="shared" ca="1" si="77"/>
        <v>0</v>
      </c>
      <c r="M846" s="59" t="str">
        <f t="shared" si="78"/>
        <v/>
      </c>
      <c r="N846" s="90">
        <f t="shared" si="75"/>
        <v>0</v>
      </c>
    </row>
    <row r="847" spans="2:14" ht="15" hidden="1" customHeight="1">
      <c r="B847" s="64"/>
      <c r="C847" s="64"/>
      <c r="D847" s="65"/>
      <c r="E847" s="66"/>
      <c r="F847" s="67"/>
      <c r="G847" s="68"/>
      <c r="H847" s="64"/>
      <c r="I847" s="69"/>
      <c r="J847" s="83">
        <f t="shared" si="79"/>
        <v>0</v>
      </c>
      <c r="K847" s="63">
        <f t="shared" si="76"/>
        <v>0</v>
      </c>
      <c r="L847" s="63">
        <f t="shared" ca="1" si="77"/>
        <v>0</v>
      </c>
      <c r="M847" s="59" t="str">
        <f t="shared" si="78"/>
        <v/>
      </c>
      <c r="N847" s="90">
        <f t="shared" si="75"/>
        <v>0</v>
      </c>
    </row>
    <row r="848" spans="2:14" ht="15" hidden="1" customHeight="1">
      <c r="B848" s="64"/>
      <c r="C848" s="64"/>
      <c r="D848" s="65"/>
      <c r="E848" s="66"/>
      <c r="F848" s="67"/>
      <c r="G848" s="68"/>
      <c r="H848" s="64"/>
      <c r="I848" s="69"/>
      <c r="J848" s="83">
        <f t="shared" si="79"/>
        <v>0</v>
      </c>
      <c r="K848" s="63">
        <f t="shared" si="76"/>
        <v>0</v>
      </c>
      <c r="L848" s="63">
        <f t="shared" ca="1" si="77"/>
        <v>0</v>
      </c>
      <c r="M848" s="59" t="str">
        <f t="shared" si="78"/>
        <v/>
      </c>
      <c r="N848" s="90">
        <f t="shared" si="75"/>
        <v>0</v>
      </c>
    </row>
    <row r="849" spans="2:14" ht="15" hidden="1" customHeight="1">
      <c r="B849" s="64"/>
      <c r="C849" s="64"/>
      <c r="D849" s="65"/>
      <c r="E849" s="66"/>
      <c r="F849" s="67"/>
      <c r="G849" s="68"/>
      <c r="H849" s="64"/>
      <c r="I849" s="69"/>
      <c r="J849" s="83">
        <f t="shared" si="79"/>
        <v>0</v>
      </c>
      <c r="K849" s="63">
        <f t="shared" si="76"/>
        <v>0</v>
      </c>
      <c r="L849" s="63">
        <f t="shared" ca="1" si="77"/>
        <v>0</v>
      </c>
      <c r="M849" s="59" t="str">
        <f t="shared" si="78"/>
        <v/>
      </c>
      <c r="N849" s="90">
        <f t="shared" si="75"/>
        <v>0</v>
      </c>
    </row>
    <row r="850" spans="2:14" ht="15" hidden="1" customHeight="1">
      <c r="B850" s="64"/>
      <c r="C850" s="64"/>
      <c r="D850" s="65"/>
      <c r="E850" s="66"/>
      <c r="F850" s="67"/>
      <c r="G850" s="68"/>
      <c r="H850" s="64"/>
      <c r="I850" s="69"/>
      <c r="J850" s="83">
        <f t="shared" si="79"/>
        <v>0</v>
      </c>
      <c r="K850" s="63">
        <f t="shared" si="76"/>
        <v>0</v>
      </c>
      <c r="L850" s="63">
        <f t="shared" ca="1" si="77"/>
        <v>0</v>
      </c>
      <c r="M850" s="59" t="str">
        <f t="shared" si="78"/>
        <v/>
      </c>
      <c r="N850" s="90">
        <f t="shared" si="75"/>
        <v>0</v>
      </c>
    </row>
    <row r="851" spans="2:14" ht="15" hidden="1" customHeight="1">
      <c r="B851" s="64"/>
      <c r="C851" s="64"/>
      <c r="D851" s="65"/>
      <c r="E851" s="66"/>
      <c r="F851" s="67"/>
      <c r="G851" s="68"/>
      <c r="H851" s="64"/>
      <c r="I851" s="69"/>
      <c r="J851" s="83">
        <f t="shared" si="79"/>
        <v>0</v>
      </c>
      <c r="K851" s="63">
        <f t="shared" si="76"/>
        <v>0</v>
      </c>
      <c r="L851" s="63">
        <f t="shared" ca="1" si="77"/>
        <v>0</v>
      </c>
      <c r="M851" s="59" t="str">
        <f t="shared" si="78"/>
        <v/>
      </c>
      <c r="N851" s="90">
        <f t="shared" si="75"/>
        <v>0</v>
      </c>
    </row>
    <row r="852" spans="2:14" ht="15" hidden="1" customHeight="1">
      <c r="B852" s="64"/>
      <c r="C852" s="64"/>
      <c r="D852" s="65"/>
      <c r="E852" s="66"/>
      <c r="F852" s="67"/>
      <c r="G852" s="68"/>
      <c r="H852" s="64"/>
      <c r="I852" s="69"/>
      <c r="J852" s="83">
        <f t="shared" si="79"/>
        <v>0</v>
      </c>
      <c r="K852" s="63">
        <f t="shared" si="76"/>
        <v>0</v>
      </c>
      <c r="L852" s="63">
        <f t="shared" ca="1" si="77"/>
        <v>0</v>
      </c>
      <c r="M852" s="59" t="str">
        <f t="shared" si="78"/>
        <v/>
      </c>
      <c r="N852" s="90">
        <f t="shared" si="75"/>
        <v>0</v>
      </c>
    </row>
    <row r="853" spans="2:14" ht="15" hidden="1" customHeight="1">
      <c r="B853" s="64"/>
      <c r="C853" s="64"/>
      <c r="D853" s="65"/>
      <c r="E853" s="66"/>
      <c r="F853" s="67"/>
      <c r="G853" s="68"/>
      <c r="H853" s="64"/>
      <c r="I853" s="69"/>
      <c r="J853" s="83">
        <f t="shared" si="79"/>
        <v>0</v>
      </c>
      <c r="K853" s="63">
        <f t="shared" si="76"/>
        <v>0</v>
      </c>
      <c r="L853" s="63">
        <f t="shared" ca="1" si="77"/>
        <v>0</v>
      </c>
      <c r="M853" s="59" t="str">
        <f t="shared" si="78"/>
        <v/>
      </c>
      <c r="N853" s="90">
        <f t="shared" si="75"/>
        <v>0</v>
      </c>
    </row>
    <row r="854" spans="2:14" ht="15" hidden="1" customHeight="1">
      <c r="B854" s="64"/>
      <c r="C854" s="64"/>
      <c r="D854" s="65"/>
      <c r="E854" s="66"/>
      <c r="F854" s="67"/>
      <c r="G854" s="68"/>
      <c r="H854" s="64"/>
      <c r="I854" s="69"/>
      <c r="J854" s="83">
        <f t="shared" si="79"/>
        <v>0</v>
      </c>
      <c r="K854" s="63">
        <f t="shared" si="76"/>
        <v>0</v>
      </c>
      <c r="L854" s="63">
        <f t="shared" ca="1" si="77"/>
        <v>0</v>
      </c>
      <c r="M854" s="59" t="str">
        <f t="shared" si="78"/>
        <v/>
      </c>
      <c r="N854" s="90">
        <f t="shared" si="75"/>
        <v>0</v>
      </c>
    </row>
    <row r="855" spans="2:14" ht="15" hidden="1" customHeight="1">
      <c r="B855" s="64"/>
      <c r="C855" s="64"/>
      <c r="D855" s="65"/>
      <c r="E855" s="66"/>
      <c r="F855" s="67"/>
      <c r="G855" s="68"/>
      <c r="H855" s="64"/>
      <c r="I855" s="69"/>
      <c r="J855" s="83">
        <f t="shared" si="79"/>
        <v>0</v>
      </c>
      <c r="K855" s="63">
        <f t="shared" si="76"/>
        <v>0</v>
      </c>
      <c r="L855" s="63">
        <f t="shared" ca="1" si="77"/>
        <v>0</v>
      </c>
      <c r="M855" s="59" t="str">
        <f t="shared" si="78"/>
        <v/>
      </c>
      <c r="N855" s="90">
        <f t="shared" si="75"/>
        <v>0</v>
      </c>
    </row>
    <row r="856" spans="2:14" ht="15" hidden="1" customHeight="1">
      <c r="B856" s="64"/>
      <c r="C856" s="64"/>
      <c r="D856" s="65"/>
      <c r="E856" s="66"/>
      <c r="F856" s="67"/>
      <c r="G856" s="68"/>
      <c r="H856" s="64"/>
      <c r="I856" s="69"/>
      <c r="J856" s="83">
        <f t="shared" si="79"/>
        <v>0</v>
      </c>
      <c r="K856" s="63">
        <f t="shared" si="76"/>
        <v>0</v>
      </c>
      <c r="L856" s="63">
        <f t="shared" ca="1" si="77"/>
        <v>0</v>
      </c>
      <c r="M856" s="59" t="str">
        <f t="shared" si="78"/>
        <v/>
      </c>
      <c r="N856" s="90">
        <f t="shared" si="75"/>
        <v>0</v>
      </c>
    </row>
    <row r="857" spans="2:14" ht="15" hidden="1" customHeight="1">
      <c r="B857" s="64"/>
      <c r="C857" s="64"/>
      <c r="D857" s="65"/>
      <c r="E857" s="66"/>
      <c r="F857" s="67"/>
      <c r="G857" s="68"/>
      <c r="H857" s="64"/>
      <c r="I857" s="69"/>
      <c r="J857" s="83">
        <f t="shared" si="79"/>
        <v>0</v>
      </c>
      <c r="K857" s="63">
        <f t="shared" si="76"/>
        <v>0</v>
      </c>
      <c r="L857" s="63">
        <f t="shared" ca="1" si="77"/>
        <v>0</v>
      </c>
      <c r="M857" s="59" t="str">
        <f t="shared" si="78"/>
        <v/>
      </c>
      <c r="N857" s="90">
        <f t="shared" si="75"/>
        <v>0</v>
      </c>
    </row>
    <row r="858" spans="2:14" ht="15" hidden="1" customHeight="1">
      <c r="B858" s="64"/>
      <c r="C858" s="64"/>
      <c r="D858" s="65"/>
      <c r="E858" s="66"/>
      <c r="F858" s="67"/>
      <c r="G858" s="68"/>
      <c r="H858" s="64"/>
      <c r="I858" s="69"/>
      <c r="J858" s="83">
        <f t="shared" si="79"/>
        <v>0</v>
      </c>
      <c r="K858" s="63">
        <f t="shared" si="76"/>
        <v>0</v>
      </c>
      <c r="L858" s="63">
        <f t="shared" ca="1" si="77"/>
        <v>0</v>
      </c>
      <c r="M858" s="59" t="str">
        <f t="shared" si="78"/>
        <v/>
      </c>
      <c r="N858" s="90">
        <f t="shared" si="75"/>
        <v>0</v>
      </c>
    </row>
    <row r="859" spans="2:14" ht="15" hidden="1" customHeight="1">
      <c r="B859" s="64"/>
      <c r="C859" s="64"/>
      <c r="D859" s="65"/>
      <c r="E859" s="66"/>
      <c r="F859" s="67"/>
      <c r="G859" s="68"/>
      <c r="H859" s="64"/>
      <c r="I859" s="69"/>
      <c r="J859" s="83">
        <f t="shared" si="79"/>
        <v>0</v>
      </c>
      <c r="K859" s="63">
        <f t="shared" si="76"/>
        <v>0</v>
      </c>
      <c r="L859" s="63">
        <f t="shared" ca="1" si="77"/>
        <v>0</v>
      </c>
      <c r="M859" s="59" t="str">
        <f t="shared" si="78"/>
        <v/>
      </c>
      <c r="N859" s="90">
        <f t="shared" si="75"/>
        <v>0</v>
      </c>
    </row>
    <row r="860" spans="2:14" ht="15" hidden="1" customHeight="1">
      <c r="B860" s="64"/>
      <c r="C860" s="64"/>
      <c r="D860" s="65"/>
      <c r="E860" s="66"/>
      <c r="F860" s="67"/>
      <c r="G860" s="68"/>
      <c r="H860" s="64"/>
      <c r="I860" s="69"/>
      <c r="J860" s="83">
        <f t="shared" si="79"/>
        <v>0</v>
      </c>
      <c r="K860" s="63">
        <f t="shared" si="76"/>
        <v>0</v>
      </c>
      <c r="L860" s="63">
        <f t="shared" ca="1" si="77"/>
        <v>0</v>
      </c>
      <c r="M860" s="59" t="str">
        <f t="shared" si="78"/>
        <v/>
      </c>
      <c r="N860" s="90">
        <f t="shared" si="75"/>
        <v>0</v>
      </c>
    </row>
    <row r="861" spans="2:14" ht="15" hidden="1" customHeight="1">
      <c r="B861" s="64"/>
      <c r="C861" s="64"/>
      <c r="D861" s="65"/>
      <c r="E861" s="66"/>
      <c r="F861" s="67"/>
      <c r="G861" s="68"/>
      <c r="H861" s="64"/>
      <c r="I861" s="69"/>
      <c r="J861" s="83">
        <f t="shared" si="79"/>
        <v>0</v>
      </c>
      <c r="K861" s="63">
        <f t="shared" si="76"/>
        <v>0</v>
      </c>
      <c r="L861" s="63">
        <f t="shared" ca="1" si="77"/>
        <v>0</v>
      </c>
      <c r="M861" s="59" t="str">
        <f t="shared" si="78"/>
        <v/>
      </c>
      <c r="N861" s="90">
        <f t="shared" si="75"/>
        <v>0</v>
      </c>
    </row>
    <row r="862" spans="2:14" ht="15" hidden="1" customHeight="1">
      <c r="B862" s="64"/>
      <c r="C862" s="64"/>
      <c r="D862" s="65"/>
      <c r="E862" s="66"/>
      <c r="F862" s="67"/>
      <c r="G862" s="68"/>
      <c r="H862" s="64"/>
      <c r="I862" s="69"/>
      <c r="J862" s="83">
        <f t="shared" si="79"/>
        <v>0</v>
      </c>
      <c r="K862" s="63">
        <f t="shared" si="76"/>
        <v>0</v>
      </c>
      <c r="L862" s="63">
        <f t="shared" ca="1" si="77"/>
        <v>0</v>
      </c>
      <c r="M862" s="59" t="str">
        <f t="shared" si="78"/>
        <v/>
      </c>
      <c r="N862" s="90">
        <f t="shared" si="75"/>
        <v>0</v>
      </c>
    </row>
    <row r="863" spans="2:14" ht="15" hidden="1" customHeight="1">
      <c r="B863" s="64"/>
      <c r="C863" s="64"/>
      <c r="D863" s="65"/>
      <c r="E863" s="66"/>
      <c r="F863" s="67"/>
      <c r="G863" s="68"/>
      <c r="H863" s="64"/>
      <c r="I863" s="69"/>
      <c r="J863" s="83">
        <f t="shared" si="79"/>
        <v>0</v>
      </c>
      <c r="K863" s="63">
        <f t="shared" si="76"/>
        <v>0</v>
      </c>
      <c r="L863" s="63">
        <f t="shared" ca="1" si="77"/>
        <v>0</v>
      </c>
      <c r="M863" s="59" t="str">
        <f t="shared" si="78"/>
        <v/>
      </c>
      <c r="N863" s="90">
        <f t="shared" si="75"/>
        <v>0</v>
      </c>
    </row>
    <row r="864" spans="2:14" ht="15" hidden="1" customHeight="1">
      <c r="B864" s="64"/>
      <c r="C864" s="64"/>
      <c r="D864" s="65"/>
      <c r="E864" s="66"/>
      <c r="F864" s="67"/>
      <c r="G864" s="68"/>
      <c r="H864" s="64"/>
      <c r="I864" s="69"/>
      <c r="J864" s="83">
        <f t="shared" si="79"/>
        <v>0</v>
      </c>
      <c r="K864" s="63">
        <f t="shared" si="76"/>
        <v>0</v>
      </c>
      <c r="L864" s="63">
        <f t="shared" ca="1" si="77"/>
        <v>0</v>
      </c>
      <c r="M864" s="59" t="str">
        <f t="shared" si="78"/>
        <v/>
      </c>
      <c r="N864" s="90">
        <f t="shared" si="75"/>
        <v>0</v>
      </c>
    </row>
    <row r="865" spans="2:14" ht="15" hidden="1" customHeight="1">
      <c r="B865" s="64"/>
      <c r="C865" s="64"/>
      <c r="D865" s="65"/>
      <c r="E865" s="66"/>
      <c r="F865" s="67"/>
      <c r="G865" s="68"/>
      <c r="H865" s="64"/>
      <c r="I865" s="69"/>
      <c r="J865" s="83">
        <f t="shared" si="79"/>
        <v>0</v>
      </c>
      <c r="K865" s="63">
        <f t="shared" si="76"/>
        <v>0</v>
      </c>
      <c r="L865" s="63">
        <f t="shared" ca="1" si="77"/>
        <v>0</v>
      </c>
      <c r="M865" s="59" t="str">
        <f t="shared" si="78"/>
        <v/>
      </c>
      <c r="N865" s="90">
        <f t="shared" si="75"/>
        <v>0</v>
      </c>
    </row>
    <row r="866" spans="2:14" ht="15" hidden="1" customHeight="1">
      <c r="B866" s="64"/>
      <c r="C866" s="64"/>
      <c r="D866" s="65"/>
      <c r="E866" s="66"/>
      <c r="F866" s="67"/>
      <c r="G866" s="68"/>
      <c r="H866" s="64"/>
      <c r="I866" s="69"/>
      <c r="J866" s="83">
        <f t="shared" si="79"/>
        <v>0</v>
      </c>
      <c r="K866" s="63">
        <f t="shared" si="76"/>
        <v>0</v>
      </c>
      <c r="L866" s="63">
        <f t="shared" ca="1" si="77"/>
        <v>0</v>
      </c>
      <c r="M866" s="59" t="str">
        <f t="shared" si="78"/>
        <v/>
      </c>
      <c r="N866" s="90">
        <f t="shared" si="75"/>
        <v>0</v>
      </c>
    </row>
    <row r="867" spans="2:14" ht="15" hidden="1" customHeight="1">
      <c r="B867" s="64"/>
      <c r="C867" s="64"/>
      <c r="D867" s="65"/>
      <c r="E867" s="66"/>
      <c r="F867" s="67"/>
      <c r="G867" s="68"/>
      <c r="H867" s="64"/>
      <c r="I867" s="69"/>
      <c r="J867" s="83">
        <f t="shared" si="79"/>
        <v>0</v>
      </c>
      <c r="K867" s="63">
        <f t="shared" si="76"/>
        <v>0</v>
      </c>
      <c r="L867" s="63">
        <f t="shared" ca="1" si="77"/>
        <v>0</v>
      </c>
      <c r="M867" s="59" t="str">
        <f t="shared" si="78"/>
        <v/>
      </c>
      <c r="N867" s="90">
        <f t="shared" si="75"/>
        <v>0</v>
      </c>
    </row>
    <row r="868" spans="2:14" ht="15" hidden="1" customHeight="1">
      <c r="B868" s="64"/>
      <c r="C868" s="64"/>
      <c r="D868" s="65"/>
      <c r="E868" s="66"/>
      <c r="F868" s="67"/>
      <c r="G868" s="68"/>
      <c r="H868" s="64"/>
      <c r="I868" s="69"/>
      <c r="J868" s="83">
        <f t="shared" si="79"/>
        <v>0</v>
      </c>
      <c r="K868" s="63">
        <f t="shared" si="76"/>
        <v>0</v>
      </c>
      <c r="L868" s="63">
        <f t="shared" ca="1" si="77"/>
        <v>0</v>
      </c>
      <c r="M868" s="59" t="str">
        <f t="shared" si="78"/>
        <v/>
      </c>
      <c r="N868" s="90">
        <f t="shared" si="75"/>
        <v>0</v>
      </c>
    </row>
    <row r="869" spans="2:14" ht="15" hidden="1" customHeight="1">
      <c r="B869" s="64"/>
      <c r="C869" s="64"/>
      <c r="D869" s="65"/>
      <c r="E869" s="66"/>
      <c r="F869" s="67"/>
      <c r="G869" s="68"/>
      <c r="H869" s="64"/>
      <c r="I869" s="69"/>
      <c r="J869" s="83">
        <f t="shared" si="79"/>
        <v>0</v>
      </c>
      <c r="K869" s="63">
        <f t="shared" si="76"/>
        <v>0</v>
      </c>
      <c r="L869" s="63">
        <f t="shared" ca="1" si="77"/>
        <v>0</v>
      </c>
      <c r="M869" s="59" t="str">
        <f t="shared" si="78"/>
        <v/>
      </c>
      <c r="N869" s="90">
        <f t="shared" si="75"/>
        <v>0</v>
      </c>
    </row>
    <row r="870" spans="2:14" ht="15" hidden="1" customHeight="1">
      <c r="B870" s="64"/>
      <c r="C870" s="64"/>
      <c r="D870" s="65"/>
      <c r="E870" s="66"/>
      <c r="F870" s="67"/>
      <c r="G870" s="68"/>
      <c r="H870" s="64"/>
      <c r="I870" s="69"/>
      <c r="J870" s="83">
        <f t="shared" si="79"/>
        <v>0</v>
      </c>
      <c r="K870" s="63">
        <f t="shared" si="76"/>
        <v>0</v>
      </c>
      <c r="L870" s="63">
        <f t="shared" ca="1" si="77"/>
        <v>0</v>
      </c>
      <c r="M870" s="59" t="str">
        <f t="shared" si="78"/>
        <v/>
      </c>
      <c r="N870" s="90">
        <f t="shared" si="75"/>
        <v>0</v>
      </c>
    </row>
    <row r="871" spans="2:14" ht="15" hidden="1" customHeight="1">
      <c r="B871" s="64"/>
      <c r="C871" s="64"/>
      <c r="D871" s="65"/>
      <c r="E871" s="66"/>
      <c r="F871" s="67"/>
      <c r="G871" s="68"/>
      <c r="H871" s="64"/>
      <c r="I871" s="69"/>
      <c r="J871" s="83">
        <f t="shared" si="79"/>
        <v>0</v>
      </c>
      <c r="K871" s="63">
        <f t="shared" si="76"/>
        <v>0</v>
      </c>
      <c r="L871" s="63">
        <f t="shared" ca="1" si="77"/>
        <v>0</v>
      </c>
      <c r="M871" s="59" t="str">
        <f t="shared" si="78"/>
        <v/>
      </c>
      <c r="N871" s="90">
        <f t="shared" si="75"/>
        <v>0</v>
      </c>
    </row>
    <row r="872" spans="2:14" ht="15" hidden="1" customHeight="1">
      <c r="B872" s="64"/>
      <c r="C872" s="64"/>
      <c r="D872" s="65"/>
      <c r="E872" s="66"/>
      <c r="F872" s="67"/>
      <c r="G872" s="68"/>
      <c r="H872" s="64"/>
      <c r="I872" s="69"/>
      <c r="J872" s="83">
        <f t="shared" si="79"/>
        <v>0</v>
      </c>
      <c r="K872" s="63">
        <f t="shared" si="76"/>
        <v>0</v>
      </c>
      <c r="L872" s="63">
        <f t="shared" ca="1" si="77"/>
        <v>0</v>
      </c>
      <c r="M872" s="59" t="str">
        <f t="shared" si="78"/>
        <v/>
      </c>
      <c r="N872" s="90">
        <f t="shared" si="75"/>
        <v>0</v>
      </c>
    </row>
    <row r="873" spans="2:14" ht="15" hidden="1" customHeight="1">
      <c r="B873" s="64"/>
      <c r="C873" s="64"/>
      <c r="D873" s="65"/>
      <c r="E873" s="66"/>
      <c r="F873" s="67"/>
      <c r="G873" s="68"/>
      <c r="H873" s="64"/>
      <c r="I873" s="69"/>
      <c r="J873" s="83">
        <f t="shared" si="79"/>
        <v>0</v>
      </c>
      <c r="K873" s="63">
        <f t="shared" si="76"/>
        <v>0</v>
      </c>
      <c r="L873" s="63">
        <f t="shared" ca="1" si="77"/>
        <v>0</v>
      </c>
      <c r="M873" s="59" t="str">
        <f t="shared" si="78"/>
        <v/>
      </c>
      <c r="N873" s="90">
        <f t="shared" si="75"/>
        <v>0</v>
      </c>
    </row>
    <row r="874" spans="2:14" ht="15" hidden="1" customHeight="1">
      <c r="B874" s="64"/>
      <c r="C874" s="64"/>
      <c r="D874" s="65"/>
      <c r="E874" s="66"/>
      <c r="F874" s="67"/>
      <c r="G874" s="68"/>
      <c r="H874" s="64"/>
      <c r="I874" s="69"/>
      <c r="J874" s="83">
        <f t="shared" si="79"/>
        <v>0</v>
      </c>
      <c r="K874" s="63">
        <f t="shared" si="76"/>
        <v>0</v>
      </c>
      <c r="L874" s="63">
        <f t="shared" ca="1" si="77"/>
        <v>0</v>
      </c>
      <c r="M874" s="59" t="str">
        <f t="shared" si="78"/>
        <v/>
      </c>
      <c r="N874" s="90">
        <f t="shared" si="75"/>
        <v>0</v>
      </c>
    </row>
    <row r="875" spans="2:14" ht="15" hidden="1" customHeight="1">
      <c r="B875" s="64"/>
      <c r="C875" s="64"/>
      <c r="D875" s="65"/>
      <c r="E875" s="66"/>
      <c r="F875" s="67"/>
      <c r="G875" s="68"/>
      <c r="H875" s="64"/>
      <c r="I875" s="69"/>
      <c r="J875" s="83">
        <f t="shared" si="79"/>
        <v>0</v>
      </c>
      <c r="K875" s="63">
        <f t="shared" si="76"/>
        <v>0</v>
      </c>
      <c r="L875" s="63">
        <f t="shared" ca="1" si="77"/>
        <v>0</v>
      </c>
      <c r="M875" s="59" t="str">
        <f t="shared" si="78"/>
        <v/>
      </c>
      <c r="N875" s="90">
        <f t="shared" si="75"/>
        <v>0</v>
      </c>
    </row>
    <row r="876" spans="2:14" ht="15" hidden="1" customHeight="1">
      <c r="B876" s="64"/>
      <c r="C876" s="64"/>
      <c r="D876" s="65"/>
      <c r="E876" s="66"/>
      <c r="F876" s="67"/>
      <c r="G876" s="68"/>
      <c r="H876" s="64"/>
      <c r="I876" s="69"/>
      <c r="J876" s="83">
        <f t="shared" si="79"/>
        <v>0</v>
      </c>
      <c r="K876" s="63">
        <f t="shared" si="76"/>
        <v>0</v>
      </c>
      <c r="L876" s="63">
        <f t="shared" ca="1" si="77"/>
        <v>0</v>
      </c>
      <c r="M876" s="59" t="str">
        <f t="shared" si="78"/>
        <v/>
      </c>
      <c r="N876" s="90">
        <f t="shared" si="75"/>
        <v>0</v>
      </c>
    </row>
    <row r="877" spans="2:14" ht="15" hidden="1" customHeight="1">
      <c r="B877" s="64"/>
      <c r="C877" s="64"/>
      <c r="D877" s="65"/>
      <c r="E877" s="66"/>
      <c r="F877" s="67"/>
      <c r="G877" s="68"/>
      <c r="H877" s="64"/>
      <c r="I877" s="69"/>
      <c r="J877" s="83">
        <f t="shared" si="79"/>
        <v>0</v>
      </c>
      <c r="K877" s="63">
        <f t="shared" si="76"/>
        <v>0</v>
      </c>
      <c r="L877" s="63">
        <f t="shared" ca="1" si="77"/>
        <v>0</v>
      </c>
      <c r="M877" s="59" t="str">
        <f t="shared" si="78"/>
        <v/>
      </c>
      <c r="N877" s="90">
        <f t="shared" si="75"/>
        <v>0</v>
      </c>
    </row>
    <row r="878" spans="2:14" ht="15" hidden="1" customHeight="1">
      <c r="B878" s="64"/>
      <c r="C878" s="64"/>
      <c r="D878" s="65"/>
      <c r="E878" s="66"/>
      <c r="F878" s="67"/>
      <c r="G878" s="68"/>
      <c r="H878" s="64"/>
      <c r="I878" s="69"/>
      <c r="J878" s="83">
        <f t="shared" si="79"/>
        <v>0</v>
      </c>
      <c r="K878" s="63">
        <f t="shared" si="76"/>
        <v>0</v>
      </c>
      <c r="L878" s="63">
        <f t="shared" ca="1" si="77"/>
        <v>0</v>
      </c>
      <c r="M878" s="59" t="str">
        <f t="shared" si="78"/>
        <v/>
      </c>
      <c r="N878" s="90">
        <f t="shared" si="75"/>
        <v>0</v>
      </c>
    </row>
    <row r="879" spans="2:14" ht="15" hidden="1" customHeight="1">
      <c r="B879" s="64"/>
      <c r="C879" s="64"/>
      <c r="D879" s="65"/>
      <c r="E879" s="66"/>
      <c r="F879" s="67"/>
      <c r="G879" s="68"/>
      <c r="H879" s="64"/>
      <c r="I879" s="69"/>
      <c r="J879" s="83">
        <f t="shared" si="79"/>
        <v>0</v>
      </c>
      <c r="K879" s="63">
        <f t="shared" si="76"/>
        <v>0</v>
      </c>
      <c r="L879" s="63">
        <f t="shared" ca="1" si="77"/>
        <v>0</v>
      </c>
      <c r="M879" s="59" t="str">
        <f t="shared" si="78"/>
        <v/>
      </c>
      <c r="N879" s="90">
        <f t="shared" si="75"/>
        <v>0</v>
      </c>
    </row>
    <row r="880" spans="2:14" ht="15" hidden="1" customHeight="1">
      <c r="B880" s="64"/>
      <c r="C880" s="64"/>
      <c r="D880" s="65"/>
      <c r="E880" s="66"/>
      <c r="F880" s="67"/>
      <c r="G880" s="68"/>
      <c r="H880" s="64"/>
      <c r="I880" s="69"/>
      <c r="J880" s="83">
        <f t="shared" si="79"/>
        <v>0</v>
      </c>
      <c r="K880" s="63">
        <f t="shared" si="76"/>
        <v>0</v>
      </c>
      <c r="L880" s="63">
        <f t="shared" ca="1" si="77"/>
        <v>0</v>
      </c>
      <c r="M880" s="59" t="str">
        <f t="shared" si="78"/>
        <v/>
      </c>
      <c r="N880" s="90">
        <f t="shared" si="75"/>
        <v>0</v>
      </c>
    </row>
    <row r="881" spans="2:14" ht="15" hidden="1" customHeight="1">
      <c r="B881" s="64"/>
      <c r="C881" s="64"/>
      <c r="D881" s="65"/>
      <c r="E881" s="66"/>
      <c r="F881" s="67"/>
      <c r="G881" s="68"/>
      <c r="H881" s="64"/>
      <c r="I881" s="69"/>
      <c r="J881" s="83">
        <f t="shared" si="79"/>
        <v>0</v>
      </c>
      <c r="K881" s="63">
        <f t="shared" si="76"/>
        <v>0</v>
      </c>
      <c r="L881" s="63">
        <f t="shared" ca="1" si="77"/>
        <v>0</v>
      </c>
      <c r="M881" s="59" t="str">
        <f t="shared" si="78"/>
        <v/>
      </c>
      <c r="N881" s="90">
        <f t="shared" si="75"/>
        <v>0</v>
      </c>
    </row>
    <row r="882" spans="2:14" ht="15" hidden="1" customHeight="1">
      <c r="B882" s="64"/>
      <c r="C882" s="64"/>
      <c r="D882" s="65"/>
      <c r="E882" s="66"/>
      <c r="F882" s="67"/>
      <c r="G882" s="68"/>
      <c r="H882" s="64"/>
      <c r="I882" s="69"/>
      <c r="J882" s="83">
        <f t="shared" si="79"/>
        <v>0</v>
      </c>
      <c r="K882" s="63">
        <f t="shared" si="76"/>
        <v>0</v>
      </c>
      <c r="L882" s="63">
        <f t="shared" ca="1" si="77"/>
        <v>0</v>
      </c>
      <c r="M882" s="59" t="str">
        <f t="shared" si="78"/>
        <v/>
      </c>
      <c r="N882" s="90">
        <f t="shared" ref="N882:N924" si="80">IF(YEAR(J882)=2017,0,IF(YEAR(J882)=2018,IF(AND((MONTH(J882)=MONTH($B$1)),OR(M882="G",M882="P")),H883+L882,0),0))</f>
        <v>0</v>
      </c>
    </row>
    <row r="883" spans="2:14" ht="15" hidden="1" customHeight="1">
      <c r="B883" s="64"/>
      <c r="C883" s="64"/>
      <c r="D883" s="65"/>
      <c r="E883" s="66"/>
      <c r="F883" s="67"/>
      <c r="G883" s="68"/>
      <c r="H883" s="64"/>
      <c r="I883" s="69"/>
      <c r="J883" s="83">
        <f t="shared" si="79"/>
        <v>0</v>
      </c>
      <c r="K883" s="63">
        <f t="shared" si="76"/>
        <v>0</v>
      </c>
      <c r="L883" s="63">
        <f t="shared" ca="1" si="77"/>
        <v>0</v>
      </c>
      <c r="M883" s="59" t="str">
        <f t="shared" si="78"/>
        <v/>
      </c>
      <c r="N883" s="90">
        <f t="shared" si="80"/>
        <v>0</v>
      </c>
    </row>
    <row r="884" spans="2:14" ht="15" hidden="1" customHeight="1">
      <c r="B884" s="64"/>
      <c r="C884" s="64"/>
      <c r="D884" s="65"/>
      <c r="E884" s="66"/>
      <c r="F884" s="67"/>
      <c r="G884" s="68"/>
      <c r="H884" s="64"/>
      <c r="I884" s="69"/>
      <c r="J884" s="83">
        <f t="shared" si="79"/>
        <v>0</v>
      </c>
      <c r="K884" s="63">
        <f t="shared" si="76"/>
        <v>0</v>
      </c>
      <c r="L884" s="63">
        <f t="shared" ca="1" si="77"/>
        <v>0</v>
      </c>
      <c r="M884" s="59" t="str">
        <f t="shared" si="78"/>
        <v/>
      </c>
      <c r="N884" s="90">
        <f t="shared" si="80"/>
        <v>0</v>
      </c>
    </row>
    <row r="885" spans="2:14" ht="15" hidden="1" customHeight="1">
      <c r="B885" s="64"/>
      <c r="C885" s="64"/>
      <c r="D885" s="65"/>
      <c r="E885" s="66"/>
      <c r="F885" s="67"/>
      <c r="G885" s="68"/>
      <c r="H885" s="64"/>
      <c r="I885" s="69"/>
      <c r="J885" s="83">
        <f t="shared" si="79"/>
        <v>0</v>
      </c>
      <c r="K885" s="63">
        <f t="shared" si="76"/>
        <v>0</v>
      </c>
      <c r="L885" s="63">
        <f t="shared" ca="1" si="77"/>
        <v>0</v>
      </c>
      <c r="M885" s="59" t="str">
        <f t="shared" si="78"/>
        <v/>
      </c>
      <c r="N885" s="90">
        <f t="shared" si="80"/>
        <v>0</v>
      </c>
    </row>
    <row r="886" spans="2:14" ht="15" hidden="1" customHeight="1">
      <c r="B886" s="64"/>
      <c r="C886" s="64"/>
      <c r="D886" s="65"/>
      <c r="E886" s="66"/>
      <c r="F886" s="67"/>
      <c r="G886" s="68"/>
      <c r="H886" s="64"/>
      <c r="I886" s="69"/>
      <c r="J886" s="83">
        <f t="shared" si="79"/>
        <v>0</v>
      </c>
      <c r="K886" s="63">
        <f t="shared" si="76"/>
        <v>0</v>
      </c>
      <c r="L886" s="63">
        <f t="shared" ca="1" si="77"/>
        <v>0</v>
      </c>
      <c r="M886" s="59" t="str">
        <f t="shared" si="78"/>
        <v/>
      </c>
      <c r="N886" s="90">
        <f t="shared" si="80"/>
        <v>0</v>
      </c>
    </row>
    <row r="887" spans="2:14" ht="15" hidden="1" customHeight="1">
      <c r="B887" s="64"/>
      <c r="C887" s="64"/>
      <c r="D887" s="65"/>
      <c r="E887" s="66"/>
      <c r="F887" s="67"/>
      <c r="G887" s="68"/>
      <c r="H887" s="64"/>
      <c r="I887" s="69"/>
      <c r="J887" s="83">
        <f t="shared" si="79"/>
        <v>0</v>
      </c>
      <c r="K887" s="63">
        <f t="shared" si="76"/>
        <v>0</v>
      </c>
      <c r="L887" s="63">
        <f t="shared" ca="1" si="77"/>
        <v>0</v>
      </c>
      <c r="M887" s="59" t="str">
        <f t="shared" si="78"/>
        <v/>
      </c>
      <c r="N887" s="90">
        <f t="shared" si="80"/>
        <v>0</v>
      </c>
    </row>
    <row r="888" spans="2:14" ht="15" hidden="1" customHeight="1">
      <c r="B888" s="64"/>
      <c r="C888" s="64"/>
      <c r="D888" s="65"/>
      <c r="E888" s="66"/>
      <c r="F888" s="67"/>
      <c r="G888" s="68"/>
      <c r="H888" s="64"/>
      <c r="I888" s="69"/>
      <c r="J888" s="83">
        <f t="shared" si="79"/>
        <v>0</v>
      </c>
      <c r="K888" s="63">
        <f t="shared" ref="K888:K924" si="81">((((1+F888)^(E888/360))-1)*H889)</f>
        <v>0</v>
      </c>
      <c r="L888" s="63">
        <f t="shared" ref="L888:L924" ca="1" si="82">IF($B$1&gt;J888,K888,IF($B$1=J888,K888,((((1+F888)^(1/360))-1)*H889)*($B$1-I888+1)))</f>
        <v>0</v>
      </c>
      <c r="M888" s="59" t="str">
        <f t="shared" si="78"/>
        <v/>
      </c>
      <c r="N888" s="90">
        <f t="shared" si="80"/>
        <v>0</v>
      </c>
    </row>
    <row r="889" spans="2:14" ht="15" hidden="1" customHeight="1">
      <c r="B889" s="64"/>
      <c r="C889" s="64"/>
      <c r="D889" s="65"/>
      <c r="E889" s="66"/>
      <c r="F889" s="67"/>
      <c r="G889" s="68"/>
      <c r="H889" s="64"/>
      <c r="I889" s="69"/>
      <c r="J889" s="83">
        <f t="shared" si="79"/>
        <v>0</v>
      </c>
      <c r="K889" s="63">
        <f t="shared" si="81"/>
        <v>0</v>
      </c>
      <c r="L889" s="63">
        <f t="shared" ca="1" si="82"/>
        <v>0</v>
      </c>
      <c r="M889" s="59" t="str">
        <f t="shared" si="78"/>
        <v/>
      </c>
      <c r="N889" s="90">
        <f t="shared" si="80"/>
        <v>0</v>
      </c>
    </row>
    <row r="890" spans="2:14" ht="15" hidden="1" customHeight="1">
      <c r="B890" s="64"/>
      <c r="C890" s="64"/>
      <c r="D890" s="65"/>
      <c r="E890" s="66"/>
      <c r="F890" s="67"/>
      <c r="G890" s="68"/>
      <c r="H890" s="64"/>
      <c r="I890" s="69"/>
      <c r="J890" s="83">
        <f t="shared" si="79"/>
        <v>0</v>
      </c>
      <c r="K890" s="63">
        <f t="shared" si="81"/>
        <v>0</v>
      </c>
      <c r="L890" s="63">
        <f t="shared" ca="1" si="82"/>
        <v>0</v>
      </c>
      <c r="M890" s="59" t="str">
        <f t="shared" si="78"/>
        <v/>
      </c>
      <c r="N890" s="90">
        <f t="shared" si="80"/>
        <v>0</v>
      </c>
    </row>
    <row r="891" spans="2:14" ht="15" hidden="1" customHeight="1">
      <c r="B891" s="64"/>
      <c r="C891" s="64"/>
      <c r="D891" s="65"/>
      <c r="E891" s="66"/>
      <c r="F891" s="67"/>
      <c r="G891" s="68"/>
      <c r="H891" s="64"/>
      <c r="I891" s="69"/>
      <c r="J891" s="83">
        <f t="shared" si="79"/>
        <v>0</v>
      </c>
      <c r="K891" s="63">
        <f t="shared" si="81"/>
        <v>0</v>
      </c>
      <c r="L891" s="63">
        <f t="shared" ca="1" si="82"/>
        <v>0</v>
      </c>
      <c r="M891" s="59" t="str">
        <f t="shared" si="78"/>
        <v/>
      </c>
      <c r="N891" s="90">
        <f t="shared" si="80"/>
        <v>0</v>
      </c>
    </row>
    <row r="892" spans="2:14" ht="15" hidden="1" customHeight="1">
      <c r="B892" s="64"/>
      <c r="C892" s="64"/>
      <c r="D892" s="65"/>
      <c r="E892" s="66"/>
      <c r="F892" s="67"/>
      <c r="G892" s="68"/>
      <c r="H892" s="64"/>
      <c r="I892" s="69"/>
      <c r="J892" s="83">
        <f t="shared" si="79"/>
        <v>0</v>
      </c>
      <c r="K892" s="63">
        <f t="shared" si="81"/>
        <v>0</v>
      </c>
      <c r="L892" s="63">
        <f t="shared" ca="1" si="82"/>
        <v>0</v>
      </c>
      <c r="M892" s="59" t="str">
        <f t="shared" si="78"/>
        <v/>
      </c>
      <c r="N892" s="90">
        <f t="shared" si="80"/>
        <v>0</v>
      </c>
    </row>
    <row r="893" spans="2:14" ht="15" hidden="1" customHeight="1">
      <c r="B893" s="64"/>
      <c r="C893" s="64"/>
      <c r="D893" s="65"/>
      <c r="E893" s="66"/>
      <c r="F893" s="67"/>
      <c r="G893" s="68"/>
      <c r="H893" s="64"/>
      <c r="I893" s="69"/>
      <c r="J893" s="83">
        <f t="shared" si="79"/>
        <v>0</v>
      </c>
      <c r="K893" s="63">
        <f t="shared" si="81"/>
        <v>0</v>
      </c>
      <c r="L893" s="63">
        <f t="shared" ca="1" si="82"/>
        <v>0</v>
      </c>
      <c r="M893" s="59" t="str">
        <f t="shared" si="78"/>
        <v/>
      </c>
      <c r="N893" s="90">
        <f t="shared" si="80"/>
        <v>0</v>
      </c>
    </row>
    <row r="894" spans="2:14" ht="15" hidden="1" customHeight="1">
      <c r="B894" s="64"/>
      <c r="C894" s="64"/>
      <c r="D894" s="65"/>
      <c r="E894" s="66"/>
      <c r="F894" s="67"/>
      <c r="G894" s="68"/>
      <c r="H894" s="64"/>
      <c r="I894" s="69"/>
      <c r="J894" s="83">
        <f t="shared" si="79"/>
        <v>0</v>
      </c>
      <c r="K894" s="63">
        <f t="shared" si="81"/>
        <v>0</v>
      </c>
      <c r="L894" s="63">
        <f t="shared" ca="1" si="82"/>
        <v>0</v>
      </c>
      <c r="M894" s="59" t="str">
        <f t="shared" si="78"/>
        <v/>
      </c>
      <c r="N894" s="90">
        <f t="shared" si="80"/>
        <v>0</v>
      </c>
    </row>
    <row r="895" spans="2:14" ht="15" hidden="1" customHeight="1">
      <c r="B895" s="64"/>
      <c r="C895" s="64"/>
      <c r="D895" s="65"/>
      <c r="E895" s="66"/>
      <c r="F895" s="67"/>
      <c r="G895" s="68"/>
      <c r="H895" s="64"/>
      <c r="I895" s="69"/>
      <c r="J895" s="83">
        <f t="shared" si="79"/>
        <v>0</v>
      </c>
      <c r="K895" s="63">
        <f t="shared" si="81"/>
        <v>0</v>
      </c>
      <c r="L895" s="63">
        <f t="shared" ca="1" si="82"/>
        <v>0</v>
      </c>
      <c r="M895" s="59" t="str">
        <f t="shared" si="78"/>
        <v/>
      </c>
      <c r="N895" s="90">
        <f t="shared" si="80"/>
        <v>0</v>
      </c>
    </row>
    <row r="896" spans="2:14" ht="15" hidden="1" customHeight="1">
      <c r="B896" s="64"/>
      <c r="C896" s="64"/>
      <c r="D896" s="65"/>
      <c r="E896" s="66"/>
      <c r="F896" s="67"/>
      <c r="G896" s="68"/>
      <c r="H896" s="64"/>
      <c r="I896" s="69"/>
      <c r="J896" s="83">
        <f t="shared" si="79"/>
        <v>0</v>
      </c>
      <c r="K896" s="63">
        <f t="shared" si="81"/>
        <v>0</v>
      </c>
      <c r="L896" s="63">
        <f t="shared" ca="1" si="82"/>
        <v>0</v>
      </c>
      <c r="M896" s="59" t="str">
        <f t="shared" si="78"/>
        <v/>
      </c>
      <c r="N896" s="90">
        <f t="shared" si="80"/>
        <v>0</v>
      </c>
    </row>
    <row r="897" spans="2:14" ht="15" hidden="1" customHeight="1">
      <c r="B897" s="64"/>
      <c r="C897" s="64"/>
      <c r="D897" s="65"/>
      <c r="E897" s="66"/>
      <c r="F897" s="67"/>
      <c r="G897" s="68"/>
      <c r="H897" s="64"/>
      <c r="I897" s="69"/>
      <c r="J897" s="83">
        <f t="shared" si="79"/>
        <v>0</v>
      </c>
      <c r="K897" s="63">
        <f t="shared" si="81"/>
        <v>0</v>
      </c>
      <c r="L897" s="63">
        <f t="shared" ca="1" si="82"/>
        <v>0</v>
      </c>
      <c r="M897" s="59" t="str">
        <f t="shared" si="78"/>
        <v/>
      </c>
      <c r="N897" s="90">
        <f t="shared" si="80"/>
        <v>0</v>
      </c>
    </row>
    <row r="898" spans="2:14" ht="15" hidden="1" customHeight="1">
      <c r="B898" s="64"/>
      <c r="C898" s="64"/>
      <c r="D898" s="65"/>
      <c r="E898" s="66"/>
      <c r="F898" s="67"/>
      <c r="G898" s="68"/>
      <c r="H898" s="64"/>
      <c r="I898" s="69"/>
      <c r="J898" s="83">
        <f t="shared" si="79"/>
        <v>0</v>
      </c>
      <c r="K898" s="63">
        <f t="shared" si="81"/>
        <v>0</v>
      </c>
      <c r="L898" s="63">
        <f t="shared" ca="1" si="82"/>
        <v>0</v>
      </c>
      <c r="M898" s="59" t="str">
        <f t="shared" si="78"/>
        <v/>
      </c>
      <c r="N898" s="90">
        <f t="shared" si="80"/>
        <v>0</v>
      </c>
    </row>
    <row r="899" spans="2:14" ht="15" hidden="1" customHeight="1">
      <c r="B899" s="64"/>
      <c r="C899" s="64"/>
      <c r="D899" s="65"/>
      <c r="E899" s="66"/>
      <c r="F899" s="67"/>
      <c r="G899" s="68"/>
      <c r="H899" s="64"/>
      <c r="I899" s="69"/>
      <c r="J899" s="83">
        <f t="shared" si="79"/>
        <v>0</v>
      </c>
      <c r="K899" s="63">
        <f t="shared" si="81"/>
        <v>0</v>
      </c>
      <c r="L899" s="63">
        <f t="shared" ca="1" si="82"/>
        <v>0</v>
      </c>
      <c r="M899" s="59" t="str">
        <f t="shared" si="78"/>
        <v/>
      </c>
      <c r="N899" s="90">
        <f t="shared" si="80"/>
        <v>0</v>
      </c>
    </row>
    <row r="900" spans="2:14" ht="15" hidden="1" customHeight="1">
      <c r="B900" s="64"/>
      <c r="C900" s="64"/>
      <c r="D900" s="65"/>
      <c r="E900" s="66"/>
      <c r="F900" s="67"/>
      <c r="G900" s="68"/>
      <c r="H900" s="64"/>
      <c r="I900" s="69"/>
      <c r="J900" s="83">
        <f t="shared" si="79"/>
        <v>0</v>
      </c>
      <c r="K900" s="63">
        <f t="shared" si="81"/>
        <v>0</v>
      </c>
      <c r="L900" s="63">
        <f t="shared" ca="1" si="82"/>
        <v>0</v>
      </c>
      <c r="M900" s="59" t="str">
        <f t="shared" si="78"/>
        <v/>
      </c>
      <c r="N900" s="90">
        <f t="shared" si="80"/>
        <v>0</v>
      </c>
    </row>
    <row r="901" spans="2:14" ht="15" hidden="1" customHeight="1">
      <c r="B901" s="64"/>
      <c r="C901" s="64"/>
      <c r="D901" s="65"/>
      <c r="E901" s="66"/>
      <c r="F901" s="67"/>
      <c r="G901" s="68"/>
      <c r="H901" s="64"/>
      <c r="I901" s="69"/>
      <c r="J901" s="83">
        <f t="shared" si="79"/>
        <v>0</v>
      </c>
      <c r="K901" s="63">
        <f t="shared" si="81"/>
        <v>0</v>
      </c>
      <c r="L901" s="63">
        <f t="shared" ca="1" si="82"/>
        <v>0</v>
      </c>
      <c r="M901" s="59" t="str">
        <f t="shared" si="78"/>
        <v/>
      </c>
      <c r="N901" s="90">
        <f t="shared" si="80"/>
        <v>0</v>
      </c>
    </row>
    <row r="902" spans="2:14" ht="15" hidden="1" customHeight="1">
      <c r="B902" s="64"/>
      <c r="C902" s="64"/>
      <c r="D902" s="65"/>
      <c r="E902" s="66"/>
      <c r="F902" s="67"/>
      <c r="G902" s="68"/>
      <c r="H902" s="64"/>
      <c r="I902" s="69"/>
      <c r="J902" s="83">
        <f t="shared" si="79"/>
        <v>0</v>
      </c>
      <c r="K902" s="63">
        <f t="shared" si="81"/>
        <v>0</v>
      </c>
      <c r="L902" s="63">
        <f t="shared" ca="1" si="82"/>
        <v>0</v>
      </c>
      <c r="M902" s="59" t="str">
        <f t="shared" si="78"/>
        <v/>
      </c>
      <c r="N902" s="90">
        <f t="shared" si="80"/>
        <v>0</v>
      </c>
    </row>
    <row r="903" spans="2:14" ht="15" hidden="1" customHeight="1">
      <c r="B903" s="64"/>
      <c r="C903" s="64"/>
      <c r="D903" s="65"/>
      <c r="E903" s="66"/>
      <c r="F903" s="67"/>
      <c r="G903" s="68"/>
      <c r="H903" s="64"/>
      <c r="I903" s="69"/>
      <c r="J903" s="83">
        <f t="shared" si="79"/>
        <v>0</v>
      </c>
      <c r="K903" s="63">
        <f t="shared" si="81"/>
        <v>0</v>
      </c>
      <c r="L903" s="63">
        <f t="shared" ca="1" si="82"/>
        <v>0</v>
      </c>
      <c r="M903" s="59" t="str">
        <f t="shared" ref="M903:M924" si="83">IF(J903=0,"",IF(J903=$B$1,"V",IF(J903-1=$B$1,"P",IF(J903&lt;$B$1,"C","G"))))</f>
        <v/>
      </c>
      <c r="N903" s="90">
        <f t="shared" si="80"/>
        <v>0</v>
      </c>
    </row>
    <row r="904" spans="2:14" ht="15" hidden="1" customHeight="1">
      <c r="B904" s="64"/>
      <c r="C904" s="64"/>
      <c r="D904" s="65"/>
      <c r="E904" s="66"/>
      <c r="F904" s="67"/>
      <c r="G904" s="68"/>
      <c r="H904" s="64"/>
      <c r="I904" s="69"/>
      <c r="J904" s="83">
        <f t="shared" ref="J904:J924" si="84">IF(E904="",0,I904+E904)</f>
        <v>0</v>
      </c>
      <c r="K904" s="63">
        <f t="shared" si="81"/>
        <v>0</v>
      </c>
      <c r="L904" s="63">
        <f t="shared" ca="1" si="82"/>
        <v>0</v>
      </c>
      <c r="M904" s="59" t="str">
        <f t="shared" si="83"/>
        <v/>
      </c>
      <c r="N904" s="90">
        <f t="shared" si="80"/>
        <v>0</v>
      </c>
    </row>
    <row r="905" spans="2:14" ht="15" hidden="1" customHeight="1">
      <c r="B905" s="64"/>
      <c r="C905" s="64"/>
      <c r="D905" s="65"/>
      <c r="E905" s="66"/>
      <c r="F905" s="67"/>
      <c r="G905" s="68"/>
      <c r="H905" s="64"/>
      <c r="I905" s="69"/>
      <c r="J905" s="83">
        <f t="shared" si="84"/>
        <v>0</v>
      </c>
      <c r="K905" s="63">
        <f t="shared" si="81"/>
        <v>0</v>
      </c>
      <c r="L905" s="63">
        <f t="shared" ca="1" si="82"/>
        <v>0</v>
      </c>
      <c r="M905" s="59" t="str">
        <f t="shared" si="83"/>
        <v/>
      </c>
      <c r="N905" s="90">
        <f t="shared" si="80"/>
        <v>0</v>
      </c>
    </row>
    <row r="906" spans="2:14" ht="15" hidden="1" customHeight="1">
      <c r="B906" s="64"/>
      <c r="C906" s="64"/>
      <c r="D906" s="65"/>
      <c r="E906" s="66"/>
      <c r="F906" s="67"/>
      <c r="G906" s="68"/>
      <c r="H906" s="64"/>
      <c r="I906" s="69"/>
      <c r="J906" s="83">
        <f t="shared" si="84"/>
        <v>0</v>
      </c>
      <c r="K906" s="63">
        <f t="shared" si="81"/>
        <v>0</v>
      </c>
      <c r="L906" s="63">
        <f t="shared" ca="1" si="82"/>
        <v>0</v>
      </c>
      <c r="M906" s="59" t="str">
        <f t="shared" si="83"/>
        <v/>
      </c>
      <c r="N906" s="90">
        <f t="shared" si="80"/>
        <v>0</v>
      </c>
    </row>
    <row r="907" spans="2:14" ht="15" hidden="1" customHeight="1">
      <c r="B907" s="64"/>
      <c r="C907" s="64"/>
      <c r="D907" s="65"/>
      <c r="E907" s="66"/>
      <c r="F907" s="67"/>
      <c r="G907" s="68"/>
      <c r="H907" s="64"/>
      <c r="I907" s="69"/>
      <c r="J907" s="83">
        <f t="shared" si="84"/>
        <v>0</v>
      </c>
      <c r="K907" s="63">
        <f t="shared" si="81"/>
        <v>0</v>
      </c>
      <c r="L907" s="63">
        <f t="shared" ca="1" si="82"/>
        <v>0</v>
      </c>
      <c r="M907" s="59" t="str">
        <f t="shared" si="83"/>
        <v/>
      </c>
      <c r="N907" s="90">
        <f t="shared" si="80"/>
        <v>0</v>
      </c>
    </row>
    <row r="908" spans="2:14" ht="15" hidden="1" customHeight="1">
      <c r="B908" s="64"/>
      <c r="C908" s="64"/>
      <c r="D908" s="65"/>
      <c r="E908" s="66"/>
      <c r="F908" s="67"/>
      <c r="G908" s="68"/>
      <c r="H908" s="64"/>
      <c r="I908" s="69"/>
      <c r="J908" s="83">
        <f t="shared" si="84"/>
        <v>0</v>
      </c>
      <c r="K908" s="63">
        <f t="shared" si="81"/>
        <v>0</v>
      </c>
      <c r="L908" s="63">
        <f t="shared" ca="1" si="82"/>
        <v>0</v>
      </c>
      <c r="M908" s="59" t="str">
        <f t="shared" si="83"/>
        <v/>
      </c>
      <c r="N908" s="90">
        <f t="shared" si="80"/>
        <v>0</v>
      </c>
    </row>
    <row r="909" spans="2:14" ht="15" hidden="1" customHeight="1">
      <c r="B909" s="64"/>
      <c r="C909" s="64"/>
      <c r="D909" s="65"/>
      <c r="E909" s="66"/>
      <c r="F909" s="67"/>
      <c r="G909" s="68"/>
      <c r="H909" s="64"/>
      <c r="I909" s="69"/>
      <c r="J909" s="83">
        <f t="shared" si="84"/>
        <v>0</v>
      </c>
      <c r="K909" s="63">
        <f t="shared" si="81"/>
        <v>0</v>
      </c>
      <c r="L909" s="63">
        <f t="shared" ca="1" si="82"/>
        <v>0</v>
      </c>
      <c r="M909" s="59" t="str">
        <f t="shared" si="83"/>
        <v/>
      </c>
      <c r="N909" s="90">
        <f t="shared" si="80"/>
        <v>0</v>
      </c>
    </row>
    <row r="910" spans="2:14" ht="15" hidden="1" customHeight="1">
      <c r="B910" s="64"/>
      <c r="C910" s="64"/>
      <c r="D910" s="65"/>
      <c r="E910" s="66"/>
      <c r="F910" s="67"/>
      <c r="G910" s="68"/>
      <c r="H910" s="64"/>
      <c r="I910" s="69"/>
      <c r="J910" s="83">
        <f t="shared" si="84"/>
        <v>0</v>
      </c>
      <c r="K910" s="63">
        <f t="shared" si="81"/>
        <v>0</v>
      </c>
      <c r="L910" s="63">
        <f t="shared" ca="1" si="82"/>
        <v>0</v>
      </c>
      <c r="M910" s="59" t="str">
        <f t="shared" si="83"/>
        <v/>
      </c>
      <c r="N910" s="90">
        <f t="shared" si="80"/>
        <v>0</v>
      </c>
    </row>
    <row r="911" spans="2:14" ht="15" hidden="1" customHeight="1">
      <c r="B911" s="64"/>
      <c r="C911" s="64"/>
      <c r="D911" s="65"/>
      <c r="E911" s="66"/>
      <c r="F911" s="67"/>
      <c r="G911" s="68"/>
      <c r="H911" s="64"/>
      <c r="I911" s="69"/>
      <c r="J911" s="83">
        <f t="shared" si="84"/>
        <v>0</v>
      </c>
      <c r="K911" s="63">
        <f t="shared" si="81"/>
        <v>0</v>
      </c>
      <c r="L911" s="63">
        <f t="shared" ca="1" si="82"/>
        <v>0</v>
      </c>
      <c r="M911" s="59" t="str">
        <f t="shared" si="83"/>
        <v/>
      </c>
      <c r="N911" s="90">
        <f t="shared" si="80"/>
        <v>0</v>
      </c>
    </row>
    <row r="912" spans="2:14" ht="15" hidden="1" customHeight="1">
      <c r="B912" s="64"/>
      <c r="C912" s="64"/>
      <c r="D912" s="65"/>
      <c r="E912" s="66"/>
      <c r="F912" s="67"/>
      <c r="G912" s="68"/>
      <c r="H912" s="64"/>
      <c r="I912" s="69"/>
      <c r="J912" s="83">
        <f t="shared" si="84"/>
        <v>0</v>
      </c>
      <c r="K912" s="63">
        <f t="shared" si="81"/>
        <v>0</v>
      </c>
      <c r="L912" s="63">
        <f t="shared" ca="1" si="82"/>
        <v>0</v>
      </c>
      <c r="M912" s="59" t="str">
        <f t="shared" si="83"/>
        <v/>
      </c>
      <c r="N912" s="90">
        <f t="shared" si="80"/>
        <v>0</v>
      </c>
    </row>
    <row r="913" spans="2:14" ht="15" hidden="1" customHeight="1">
      <c r="B913" s="64"/>
      <c r="C913" s="64"/>
      <c r="D913" s="65"/>
      <c r="E913" s="66"/>
      <c r="F913" s="67"/>
      <c r="G913" s="68"/>
      <c r="H913" s="64"/>
      <c r="I913" s="69"/>
      <c r="J913" s="83">
        <f t="shared" si="84"/>
        <v>0</v>
      </c>
      <c r="K913" s="63">
        <f t="shared" si="81"/>
        <v>0</v>
      </c>
      <c r="L913" s="63">
        <f t="shared" ca="1" si="82"/>
        <v>0</v>
      </c>
      <c r="M913" s="59" t="str">
        <f t="shared" si="83"/>
        <v/>
      </c>
      <c r="N913" s="90">
        <f t="shared" si="80"/>
        <v>0</v>
      </c>
    </row>
    <row r="914" spans="2:14" ht="15" hidden="1" customHeight="1">
      <c r="B914" s="64"/>
      <c r="C914" s="64"/>
      <c r="D914" s="65"/>
      <c r="E914" s="66"/>
      <c r="F914" s="67"/>
      <c r="G914" s="68"/>
      <c r="H914" s="64"/>
      <c r="I914" s="69"/>
      <c r="J914" s="83">
        <f t="shared" si="84"/>
        <v>0</v>
      </c>
      <c r="K914" s="63">
        <f t="shared" si="81"/>
        <v>0</v>
      </c>
      <c r="L914" s="63">
        <f t="shared" ca="1" si="82"/>
        <v>0</v>
      </c>
      <c r="M914" s="59" t="str">
        <f t="shared" si="83"/>
        <v/>
      </c>
      <c r="N914" s="90">
        <f t="shared" si="80"/>
        <v>0</v>
      </c>
    </row>
    <row r="915" spans="2:14" ht="15" hidden="1" customHeight="1">
      <c r="B915" s="64"/>
      <c r="C915" s="64"/>
      <c r="D915" s="65"/>
      <c r="E915" s="66"/>
      <c r="F915" s="67"/>
      <c r="G915" s="68"/>
      <c r="H915" s="64"/>
      <c r="I915" s="69"/>
      <c r="J915" s="83">
        <f t="shared" si="84"/>
        <v>0</v>
      </c>
      <c r="K915" s="63">
        <f t="shared" si="81"/>
        <v>0</v>
      </c>
      <c r="L915" s="63">
        <f t="shared" ca="1" si="82"/>
        <v>0</v>
      </c>
      <c r="M915" s="59" t="str">
        <f t="shared" si="83"/>
        <v/>
      </c>
      <c r="N915" s="90">
        <f t="shared" si="80"/>
        <v>0</v>
      </c>
    </row>
    <row r="916" spans="2:14" ht="15" hidden="1" customHeight="1">
      <c r="B916" s="64"/>
      <c r="C916" s="64"/>
      <c r="D916" s="65"/>
      <c r="E916" s="66"/>
      <c r="F916" s="67"/>
      <c r="G916" s="68"/>
      <c r="H916" s="64"/>
      <c r="I916" s="69"/>
      <c r="J916" s="83">
        <f t="shared" si="84"/>
        <v>0</v>
      </c>
      <c r="K916" s="63">
        <f t="shared" si="81"/>
        <v>0</v>
      </c>
      <c r="L916" s="63">
        <f t="shared" ca="1" si="82"/>
        <v>0</v>
      </c>
      <c r="M916" s="59" t="str">
        <f t="shared" si="83"/>
        <v/>
      </c>
      <c r="N916" s="90">
        <f t="shared" si="80"/>
        <v>0</v>
      </c>
    </row>
    <row r="917" spans="2:14" ht="15" hidden="1" customHeight="1">
      <c r="B917" s="64"/>
      <c r="C917" s="64"/>
      <c r="D917" s="65"/>
      <c r="E917" s="66"/>
      <c r="F917" s="67"/>
      <c r="G917" s="68"/>
      <c r="H917" s="64"/>
      <c r="I917" s="69"/>
      <c r="J917" s="83">
        <f t="shared" si="84"/>
        <v>0</v>
      </c>
      <c r="K917" s="63">
        <f t="shared" si="81"/>
        <v>0</v>
      </c>
      <c r="L917" s="63">
        <f t="shared" ca="1" si="82"/>
        <v>0</v>
      </c>
      <c r="M917" s="59" t="str">
        <f t="shared" si="83"/>
        <v/>
      </c>
      <c r="N917" s="90">
        <f t="shared" si="80"/>
        <v>0</v>
      </c>
    </row>
    <row r="918" spans="2:14" ht="15" hidden="1" customHeight="1">
      <c r="B918" s="64"/>
      <c r="C918" s="64"/>
      <c r="D918" s="65"/>
      <c r="E918" s="66"/>
      <c r="F918" s="67"/>
      <c r="G918" s="68"/>
      <c r="H918" s="64"/>
      <c r="I918" s="69"/>
      <c r="J918" s="83">
        <f t="shared" si="84"/>
        <v>0</v>
      </c>
      <c r="K918" s="63">
        <f t="shared" si="81"/>
        <v>0</v>
      </c>
      <c r="L918" s="63">
        <f t="shared" ca="1" si="82"/>
        <v>0</v>
      </c>
      <c r="M918" s="59" t="str">
        <f t="shared" si="83"/>
        <v/>
      </c>
      <c r="N918" s="90">
        <f t="shared" si="80"/>
        <v>0</v>
      </c>
    </row>
    <row r="919" spans="2:14" ht="15" hidden="1" customHeight="1">
      <c r="B919" s="64"/>
      <c r="C919" s="64"/>
      <c r="D919" s="65"/>
      <c r="E919" s="66"/>
      <c r="F919" s="67"/>
      <c r="G919" s="68"/>
      <c r="H919" s="64"/>
      <c r="I919" s="69"/>
      <c r="J919" s="83">
        <f t="shared" si="84"/>
        <v>0</v>
      </c>
      <c r="K919" s="63">
        <f t="shared" si="81"/>
        <v>0</v>
      </c>
      <c r="L919" s="63">
        <f t="shared" ca="1" si="82"/>
        <v>0</v>
      </c>
      <c r="M919" s="59" t="str">
        <f t="shared" si="83"/>
        <v/>
      </c>
      <c r="N919" s="90">
        <f t="shared" si="80"/>
        <v>0</v>
      </c>
    </row>
    <row r="920" spans="2:14" ht="15" hidden="1" customHeight="1">
      <c r="B920" s="64"/>
      <c r="C920" s="64"/>
      <c r="D920" s="65"/>
      <c r="E920" s="66"/>
      <c r="F920" s="67"/>
      <c r="G920" s="68"/>
      <c r="H920" s="64"/>
      <c r="I920" s="69"/>
      <c r="J920" s="83">
        <f t="shared" si="84"/>
        <v>0</v>
      </c>
      <c r="K920" s="63">
        <f t="shared" si="81"/>
        <v>0</v>
      </c>
      <c r="L920" s="63">
        <f t="shared" ca="1" si="82"/>
        <v>0</v>
      </c>
      <c r="M920" s="59" t="str">
        <f t="shared" si="83"/>
        <v/>
      </c>
      <c r="N920" s="90">
        <f t="shared" si="80"/>
        <v>0</v>
      </c>
    </row>
    <row r="921" spans="2:14" ht="15" hidden="1" customHeight="1">
      <c r="B921" s="64"/>
      <c r="C921" s="64"/>
      <c r="D921" s="65"/>
      <c r="E921" s="66"/>
      <c r="F921" s="67"/>
      <c r="G921" s="68"/>
      <c r="H921" s="64"/>
      <c r="I921" s="69"/>
      <c r="J921" s="83">
        <f t="shared" si="84"/>
        <v>0</v>
      </c>
      <c r="K921" s="63">
        <f t="shared" si="81"/>
        <v>0</v>
      </c>
      <c r="L921" s="63">
        <f t="shared" ca="1" si="82"/>
        <v>0</v>
      </c>
      <c r="M921" s="59" t="str">
        <f t="shared" si="83"/>
        <v/>
      </c>
      <c r="N921" s="90">
        <f t="shared" si="80"/>
        <v>0</v>
      </c>
    </row>
    <row r="922" spans="2:14" ht="15" hidden="1" customHeight="1">
      <c r="B922" s="64"/>
      <c r="C922" s="64"/>
      <c r="D922" s="65"/>
      <c r="E922" s="66"/>
      <c r="F922" s="67"/>
      <c r="G922" s="68"/>
      <c r="H922" s="64"/>
      <c r="I922" s="69"/>
      <c r="J922" s="83">
        <f t="shared" si="84"/>
        <v>0</v>
      </c>
      <c r="K922" s="63">
        <f t="shared" si="81"/>
        <v>0</v>
      </c>
      <c r="L922" s="63">
        <f t="shared" ca="1" si="82"/>
        <v>0</v>
      </c>
      <c r="M922" s="59" t="str">
        <f t="shared" si="83"/>
        <v/>
      </c>
      <c r="N922" s="90">
        <f t="shared" si="80"/>
        <v>0</v>
      </c>
    </row>
    <row r="923" spans="2:14" ht="15" hidden="1" customHeight="1">
      <c r="B923" s="64"/>
      <c r="C923" s="64"/>
      <c r="D923" s="65"/>
      <c r="E923" s="66"/>
      <c r="F923" s="67"/>
      <c r="G923" s="68"/>
      <c r="H923" s="64"/>
      <c r="I923" s="69"/>
      <c r="J923" s="83">
        <f t="shared" si="84"/>
        <v>0</v>
      </c>
      <c r="K923" s="63">
        <f t="shared" si="81"/>
        <v>0</v>
      </c>
      <c r="L923" s="63">
        <f t="shared" ca="1" si="82"/>
        <v>0</v>
      </c>
      <c r="M923" s="59" t="str">
        <f t="shared" si="83"/>
        <v/>
      </c>
      <c r="N923" s="90">
        <f t="shared" si="80"/>
        <v>0</v>
      </c>
    </row>
    <row r="924" spans="2:14" ht="15" hidden="1" customHeight="1">
      <c r="B924" s="64"/>
      <c r="C924" s="64"/>
      <c r="D924" s="65"/>
      <c r="E924" s="66"/>
      <c r="F924" s="67"/>
      <c r="G924" s="68"/>
      <c r="H924" s="64"/>
      <c r="I924" s="69"/>
      <c r="J924" s="83">
        <f t="shared" si="84"/>
        <v>0</v>
      </c>
      <c r="K924" s="63">
        <f t="shared" si="81"/>
        <v>0</v>
      </c>
      <c r="L924" s="63">
        <f t="shared" ca="1" si="82"/>
        <v>0</v>
      </c>
      <c r="M924" s="59" t="str">
        <f t="shared" si="83"/>
        <v/>
      </c>
      <c r="N924" s="90">
        <f t="shared" si="80"/>
        <v>0</v>
      </c>
    </row>
    <row r="925" spans="2:14" ht="15" hidden="1" customHeight="1">
      <c r="H925" s="64"/>
      <c r="N925" s="90"/>
    </row>
    <row r="926" spans="2:14" hidden="1">
      <c r="B926" s="70"/>
      <c r="C926" s="70"/>
      <c r="D926" s="70"/>
      <c r="E926" s="70"/>
      <c r="F926" s="70"/>
      <c r="G926" s="70"/>
      <c r="I926" s="70"/>
      <c r="J926" s="70"/>
    </row>
    <row r="927" spans="2:14" hidden="1">
      <c r="B927" s="70"/>
      <c r="C927" s="70"/>
      <c r="D927" s="70"/>
      <c r="E927" s="70"/>
      <c r="F927" s="70"/>
      <c r="G927" s="70"/>
      <c r="H927" s="70"/>
      <c r="I927" s="70"/>
      <c r="J927" s="70"/>
    </row>
    <row r="928" spans="2:14" hidden="1">
      <c r="B928" s="70"/>
      <c r="C928" s="64"/>
      <c r="D928" s="65"/>
      <c r="E928" s="66"/>
      <c r="F928" s="67"/>
      <c r="G928" s="68"/>
      <c r="H928" s="64"/>
      <c r="I928" s="69"/>
      <c r="J928" s="83"/>
      <c r="K928" s="63"/>
      <c r="L928" s="63"/>
      <c r="N928" s="90"/>
    </row>
    <row r="929" spans="2:14" hidden="1">
      <c r="B929" s="64"/>
      <c r="C929" s="64"/>
      <c r="D929" s="65"/>
      <c r="E929" s="66"/>
      <c r="F929" s="67"/>
      <c r="G929" s="68"/>
      <c r="H929" s="64"/>
      <c r="I929" s="69"/>
      <c r="J929" s="83"/>
      <c r="K929" s="63"/>
      <c r="L929" s="63"/>
      <c r="N929" s="90"/>
    </row>
    <row r="930" spans="2:14" hidden="1">
      <c r="B930" s="64"/>
      <c r="C930" s="64"/>
      <c r="D930" s="65"/>
      <c r="E930" s="66"/>
      <c r="F930" s="67"/>
      <c r="G930" s="68"/>
      <c r="H930" s="64"/>
      <c r="I930" s="69"/>
      <c r="J930" s="83"/>
      <c r="K930" s="63"/>
      <c r="L930" s="63"/>
      <c r="N930" s="90"/>
    </row>
    <row r="931" spans="2:14" hidden="1">
      <c r="B931" s="64"/>
      <c r="C931" s="64"/>
      <c r="D931" s="65"/>
      <c r="E931" s="66"/>
      <c r="F931" s="67"/>
      <c r="G931" s="68"/>
      <c r="H931" s="64"/>
      <c r="I931" s="69"/>
      <c r="J931" s="83"/>
      <c r="K931" s="63"/>
      <c r="L931" s="63"/>
      <c r="N931" s="90"/>
    </row>
    <row r="932" spans="2:14" hidden="1">
      <c r="B932" s="64"/>
      <c r="C932" s="64"/>
      <c r="D932" s="65"/>
      <c r="E932" s="66"/>
      <c r="F932" s="67"/>
      <c r="G932" s="68"/>
      <c r="H932" s="64"/>
      <c r="I932" s="69"/>
      <c r="J932" s="83"/>
      <c r="K932" s="63"/>
      <c r="L932" s="63"/>
      <c r="N932" s="90"/>
    </row>
    <row r="933" spans="2:14" hidden="1">
      <c r="B933" s="64"/>
      <c r="C933" s="64"/>
      <c r="D933" s="65"/>
      <c r="E933" s="66"/>
      <c r="F933" s="67"/>
      <c r="G933" s="68"/>
      <c r="H933" s="64"/>
      <c r="I933" s="69"/>
      <c r="J933" s="83"/>
      <c r="K933" s="63"/>
      <c r="L933" s="63"/>
      <c r="N933" s="90"/>
    </row>
    <row r="934" spans="2:14" hidden="1">
      <c r="B934" s="70"/>
      <c r="C934" s="64"/>
      <c r="D934" s="65"/>
      <c r="E934" s="66"/>
      <c r="F934" s="67"/>
      <c r="G934" s="68"/>
      <c r="H934" s="64"/>
      <c r="I934" s="69"/>
      <c r="J934" s="83"/>
      <c r="K934" s="63"/>
      <c r="L934" s="63"/>
      <c r="N934" s="90"/>
    </row>
    <row r="935" spans="2:14" hidden="1">
      <c r="B935" s="70"/>
      <c r="C935" s="64"/>
      <c r="D935" s="65"/>
      <c r="E935" s="66"/>
      <c r="F935" s="67"/>
      <c r="G935" s="68"/>
      <c r="H935" s="64"/>
      <c r="I935" s="69"/>
      <c r="J935" s="83"/>
      <c r="K935" s="63"/>
      <c r="L935" s="63"/>
      <c r="N935" s="90"/>
    </row>
    <row r="936" spans="2:14" hidden="1">
      <c r="B936" s="64"/>
      <c r="C936" s="64"/>
      <c r="D936" s="65"/>
      <c r="E936" s="66"/>
      <c r="F936" s="67"/>
      <c r="G936" s="68"/>
      <c r="H936" s="100"/>
      <c r="I936" s="69"/>
      <c r="J936" s="83"/>
      <c r="K936" s="63"/>
      <c r="L936" s="63"/>
      <c r="N936" s="90"/>
    </row>
    <row r="937" spans="2:14">
      <c r="B937" s="64"/>
      <c r="C937" s="64"/>
      <c r="D937" s="70"/>
      <c r="E937" s="70"/>
      <c r="F937" s="70"/>
      <c r="G937" s="70"/>
      <c r="H937" s="100"/>
      <c r="I937" s="70"/>
      <c r="J937" s="70"/>
    </row>
    <row r="938" spans="2:14">
      <c r="B938" s="64"/>
      <c r="C938" s="64"/>
      <c r="D938" s="70"/>
      <c r="E938" s="70"/>
      <c r="F938" s="70"/>
      <c r="G938" s="70"/>
      <c r="H938" s="100"/>
      <c r="I938" s="70"/>
      <c r="J938" s="70"/>
    </row>
    <row r="939" spans="2:14">
      <c r="B939" s="64"/>
      <c r="C939" s="64"/>
      <c r="D939" s="70"/>
      <c r="E939" s="70"/>
      <c r="F939" s="70"/>
      <c r="G939" s="70"/>
      <c r="H939" s="70"/>
      <c r="I939" s="70"/>
      <c r="J939" s="70"/>
    </row>
    <row r="940" spans="2:14">
      <c r="B940" s="64"/>
      <c r="C940" s="64"/>
      <c r="D940" s="70"/>
      <c r="E940" s="70"/>
      <c r="F940" s="70"/>
      <c r="G940" s="70"/>
      <c r="H940" s="70"/>
      <c r="I940" s="70"/>
      <c r="J940" s="70"/>
    </row>
    <row r="941" spans="2:14">
      <c r="B941" s="64"/>
      <c r="C941" s="64"/>
      <c r="D941" s="70"/>
      <c r="E941" s="70"/>
      <c r="F941" s="70"/>
      <c r="G941" s="70"/>
      <c r="H941" s="70"/>
      <c r="I941" s="70"/>
      <c r="J941" s="70"/>
    </row>
    <row r="942" spans="2:14">
      <c r="B942" s="70"/>
      <c r="C942" s="70"/>
      <c r="D942" s="70"/>
      <c r="E942" s="70"/>
      <c r="F942" s="70"/>
      <c r="G942" s="70"/>
      <c r="H942" s="70"/>
      <c r="I942" s="70"/>
      <c r="J942" s="70"/>
    </row>
    <row r="943" spans="2:14">
      <c r="B943" s="70"/>
      <c r="C943" s="70"/>
      <c r="D943" s="70"/>
      <c r="E943" s="70"/>
      <c r="F943" s="70"/>
      <c r="G943" s="70"/>
      <c r="H943" s="70"/>
      <c r="I943" s="70"/>
      <c r="J943" s="70"/>
    </row>
    <row r="944" spans="2:14">
      <c r="B944" s="70"/>
      <c r="C944" s="70"/>
      <c r="D944" s="70"/>
      <c r="E944" s="70"/>
      <c r="F944" s="70"/>
      <c r="G944" s="70"/>
      <c r="H944" s="70"/>
      <c r="I944" s="70"/>
      <c r="J944" s="70"/>
    </row>
    <row r="945" spans="2:10">
      <c r="B945" s="70"/>
      <c r="C945" s="70"/>
      <c r="D945" s="70"/>
      <c r="E945" s="70"/>
      <c r="F945" s="70"/>
      <c r="G945" s="70"/>
      <c r="H945" s="70"/>
      <c r="I945" s="70"/>
      <c r="J945" s="70"/>
    </row>
    <row r="946" spans="2:10">
      <c r="B946" s="70"/>
      <c r="C946" s="70"/>
      <c r="D946" s="70"/>
      <c r="E946" s="70"/>
      <c r="F946" s="70"/>
      <c r="G946" s="70"/>
      <c r="H946" s="70"/>
      <c r="I946" s="70"/>
      <c r="J946" s="70"/>
    </row>
    <row r="947" spans="2:10">
      <c r="B947" s="70"/>
      <c r="C947" s="70"/>
      <c r="D947" s="70"/>
      <c r="E947" s="70"/>
      <c r="F947" s="70"/>
      <c r="G947" s="70"/>
      <c r="H947" s="70"/>
      <c r="I947" s="70"/>
      <c r="J947" s="70"/>
    </row>
    <row r="948" spans="2:10">
      <c r="B948" s="70"/>
      <c r="C948" s="70"/>
      <c r="D948" s="70"/>
      <c r="E948" s="70"/>
      <c r="F948" s="70"/>
      <c r="G948" s="70"/>
      <c r="H948" s="70"/>
      <c r="I948" s="70"/>
      <c r="J948" s="70"/>
    </row>
    <row r="949" spans="2:10">
      <c r="B949" s="70"/>
      <c r="C949" s="70"/>
      <c r="D949" s="70"/>
      <c r="E949" s="70"/>
      <c r="F949" s="70"/>
      <c r="G949" s="70"/>
      <c r="H949" s="70"/>
      <c r="I949" s="70"/>
      <c r="J949" s="70"/>
    </row>
    <row r="950" spans="2:10">
      <c r="B950" s="70"/>
      <c r="C950" s="70"/>
      <c r="D950" s="70"/>
      <c r="E950" s="70"/>
      <c r="F950" s="70"/>
      <c r="G950" s="70"/>
      <c r="H950" s="70"/>
      <c r="I950" s="70"/>
      <c r="J950" s="70"/>
    </row>
    <row r="951" spans="2:10">
      <c r="B951" s="70"/>
      <c r="C951" s="70"/>
      <c r="D951" s="70"/>
      <c r="E951" s="70"/>
      <c r="F951" s="70"/>
      <c r="G951" s="70"/>
      <c r="H951" s="70"/>
      <c r="I951" s="70"/>
      <c r="J951" s="70"/>
    </row>
    <row r="952" spans="2:10">
      <c r="B952" s="70"/>
      <c r="C952" s="70"/>
      <c r="D952" s="70"/>
      <c r="E952" s="70"/>
      <c r="F952" s="70"/>
      <c r="G952" s="70"/>
      <c r="H952" s="70"/>
      <c r="I952" s="70"/>
      <c r="J952" s="70"/>
    </row>
    <row r="953" spans="2:10">
      <c r="B953" s="70"/>
      <c r="C953" s="70"/>
      <c r="D953" s="70"/>
      <c r="E953" s="70"/>
      <c r="F953" s="70"/>
      <c r="G953" s="70"/>
      <c r="H953" s="70"/>
      <c r="I953" s="70"/>
      <c r="J953" s="70"/>
    </row>
    <row r="954" spans="2:10">
      <c r="B954" s="70"/>
      <c r="C954" s="70"/>
      <c r="D954" s="70"/>
      <c r="E954" s="70"/>
      <c r="F954" s="70"/>
      <c r="G954" s="70"/>
      <c r="H954" s="70"/>
      <c r="I954" s="70"/>
      <c r="J954" s="70"/>
    </row>
    <row r="955" spans="2:10">
      <c r="B955" s="70"/>
      <c r="C955" s="70"/>
      <c r="D955" s="70"/>
      <c r="E955" s="70"/>
      <c r="F955" s="70"/>
      <c r="G955" s="70"/>
      <c r="H955" s="70"/>
      <c r="I955" s="70"/>
      <c r="J955" s="70"/>
    </row>
    <row r="956" spans="2:10">
      <c r="B956" s="70"/>
      <c r="C956" s="70"/>
      <c r="D956" s="70"/>
      <c r="E956" s="70"/>
      <c r="F956" s="70"/>
      <c r="G956" s="70"/>
      <c r="H956" s="70"/>
      <c r="I956" s="70"/>
      <c r="J956" s="70"/>
    </row>
    <row r="957" spans="2:10">
      <c r="B957" s="70"/>
      <c r="C957" s="70"/>
      <c r="D957" s="70"/>
      <c r="E957" s="70"/>
      <c r="F957" s="70"/>
      <c r="G957" s="70"/>
      <c r="H957" s="70"/>
      <c r="I957" s="70"/>
      <c r="J957" s="70"/>
    </row>
    <row r="958" spans="2:10">
      <c r="B958" s="70"/>
      <c r="C958" s="70"/>
      <c r="D958" s="70"/>
      <c r="E958" s="70"/>
      <c r="F958" s="70"/>
      <c r="G958" s="70"/>
      <c r="H958" s="70"/>
      <c r="I958" s="70"/>
      <c r="J958" s="70"/>
    </row>
    <row r="959" spans="2:10">
      <c r="B959" s="70"/>
      <c r="C959" s="70"/>
      <c r="D959" s="70"/>
      <c r="E959" s="70"/>
      <c r="F959" s="70"/>
      <c r="G959" s="70"/>
      <c r="H959" s="70"/>
      <c r="I959" s="70"/>
      <c r="J959" s="70"/>
    </row>
    <row r="960" spans="2:10">
      <c r="B960" s="70"/>
      <c r="C960" s="70"/>
      <c r="D960" s="70"/>
      <c r="E960" s="70"/>
      <c r="F960" s="70"/>
      <c r="G960" s="70"/>
      <c r="H960" s="70"/>
      <c r="I960" s="70"/>
      <c r="J960" s="70"/>
    </row>
    <row r="961" spans="2:10">
      <c r="B961" s="70"/>
      <c r="C961" s="70"/>
      <c r="D961" s="70"/>
      <c r="E961" s="70"/>
      <c r="F961" s="70"/>
      <c r="G961" s="70"/>
      <c r="H961" s="70"/>
      <c r="I961" s="70"/>
      <c r="J961" s="70"/>
    </row>
    <row r="962" spans="2:10">
      <c r="B962" s="70"/>
      <c r="C962" s="70"/>
      <c r="D962" s="70"/>
      <c r="E962" s="70"/>
      <c r="F962" s="70"/>
      <c r="G962" s="70"/>
      <c r="H962" s="70"/>
      <c r="I962" s="70"/>
      <c r="J962" s="70"/>
    </row>
    <row r="963" spans="2:10">
      <c r="B963" s="70"/>
      <c r="C963" s="70"/>
      <c r="D963" s="70"/>
      <c r="E963" s="70"/>
      <c r="F963" s="70"/>
      <c r="G963" s="70"/>
      <c r="H963" s="70"/>
      <c r="I963" s="70"/>
      <c r="J963" s="70"/>
    </row>
    <row r="964" spans="2:10">
      <c r="B964" s="70"/>
      <c r="C964" s="70"/>
      <c r="D964" s="70"/>
      <c r="E964" s="70"/>
      <c r="F964" s="70"/>
      <c r="G964" s="70"/>
      <c r="H964" s="70"/>
      <c r="I964" s="70"/>
      <c r="J964" s="70"/>
    </row>
    <row r="965" spans="2:10">
      <c r="B965" s="70"/>
      <c r="C965" s="70"/>
      <c r="D965" s="70"/>
      <c r="E965" s="70"/>
      <c r="F965" s="70"/>
      <c r="G965" s="70"/>
      <c r="H965" s="70"/>
      <c r="I965" s="70"/>
      <c r="J965" s="70"/>
    </row>
    <row r="966" spans="2:10">
      <c r="B966" s="70"/>
      <c r="C966" s="70"/>
      <c r="D966" s="70"/>
      <c r="E966" s="70"/>
      <c r="F966" s="70"/>
      <c r="G966" s="70"/>
      <c r="H966" s="70"/>
      <c r="I966" s="70"/>
      <c r="J966" s="70"/>
    </row>
    <row r="967" spans="2:10">
      <c r="B967" s="70"/>
      <c r="C967" s="70"/>
      <c r="D967" s="70"/>
      <c r="E967" s="70"/>
      <c r="F967" s="70"/>
      <c r="G967" s="70"/>
      <c r="H967" s="70"/>
      <c r="I967" s="70"/>
      <c r="J967" s="70"/>
    </row>
    <row r="968" spans="2:10">
      <c r="B968" s="70"/>
      <c r="C968" s="70"/>
      <c r="D968" s="70"/>
      <c r="E968" s="70"/>
      <c r="F968" s="70"/>
      <c r="G968" s="70"/>
      <c r="H968" s="70"/>
      <c r="I968" s="70"/>
      <c r="J968" s="70"/>
    </row>
    <row r="969" spans="2:10">
      <c r="B969" s="70"/>
      <c r="C969" s="70"/>
      <c r="D969" s="70"/>
      <c r="E969" s="70"/>
      <c r="F969" s="70"/>
      <c r="G969" s="70"/>
      <c r="H969" s="70"/>
      <c r="I969" s="70"/>
      <c r="J969" s="70"/>
    </row>
    <row r="970" spans="2:10">
      <c r="B970" s="70"/>
      <c r="C970" s="70"/>
      <c r="D970" s="70"/>
      <c r="E970" s="70"/>
      <c r="F970" s="70"/>
      <c r="G970" s="70"/>
      <c r="H970" s="70"/>
      <c r="I970" s="70"/>
      <c r="J970" s="70"/>
    </row>
    <row r="971" spans="2:10">
      <c r="B971" s="70"/>
      <c r="C971" s="70"/>
      <c r="D971" s="70"/>
      <c r="E971" s="70"/>
      <c r="F971" s="70"/>
      <c r="G971" s="70"/>
      <c r="H971" s="70"/>
      <c r="I971" s="70"/>
      <c r="J971" s="70"/>
    </row>
    <row r="972" spans="2:10">
      <c r="B972" s="70"/>
      <c r="C972" s="70"/>
      <c r="D972" s="70"/>
      <c r="E972" s="70"/>
      <c r="F972" s="70"/>
      <c r="G972" s="70"/>
      <c r="H972" s="70"/>
      <c r="I972" s="70"/>
      <c r="J972" s="70"/>
    </row>
    <row r="973" spans="2:10">
      <c r="B973" s="70"/>
      <c r="C973" s="70"/>
      <c r="D973" s="70"/>
      <c r="E973" s="70"/>
      <c r="F973" s="70"/>
      <c r="G973" s="70"/>
      <c r="H973" s="70"/>
      <c r="I973" s="70"/>
      <c r="J973" s="70"/>
    </row>
    <row r="974" spans="2:10">
      <c r="B974" s="70"/>
      <c r="C974" s="70"/>
      <c r="D974" s="70"/>
      <c r="E974" s="70"/>
      <c r="F974" s="70"/>
      <c r="G974" s="70"/>
      <c r="H974" s="70"/>
      <c r="I974" s="70"/>
      <c r="J974" s="70"/>
    </row>
    <row r="975" spans="2:10">
      <c r="B975" s="70"/>
      <c r="C975" s="70"/>
      <c r="D975" s="70"/>
      <c r="E975" s="70"/>
      <c r="F975" s="70"/>
      <c r="G975" s="70"/>
      <c r="H975" s="70"/>
      <c r="I975" s="70"/>
      <c r="J975" s="70"/>
    </row>
    <row r="976" spans="2:10">
      <c r="B976" s="70"/>
      <c r="C976" s="70"/>
      <c r="D976" s="70"/>
      <c r="E976" s="70"/>
      <c r="F976" s="70"/>
      <c r="G976" s="70"/>
      <c r="H976" s="70"/>
      <c r="I976" s="70"/>
      <c r="J976" s="70"/>
    </row>
    <row r="977" spans="2:10">
      <c r="B977" s="70"/>
      <c r="C977" s="70"/>
      <c r="D977" s="70"/>
      <c r="E977" s="70"/>
      <c r="F977" s="70"/>
      <c r="G977" s="70"/>
      <c r="H977" s="70"/>
      <c r="I977" s="70"/>
      <c r="J977" s="70"/>
    </row>
    <row r="978" spans="2:10">
      <c r="B978" s="70"/>
      <c r="C978" s="70"/>
      <c r="D978" s="70"/>
      <c r="E978" s="70"/>
      <c r="F978" s="70"/>
      <c r="G978" s="70"/>
      <c r="H978" s="70"/>
      <c r="I978" s="70"/>
      <c r="J978" s="70"/>
    </row>
    <row r="979" spans="2:10">
      <c r="B979" s="70"/>
      <c r="C979" s="70"/>
      <c r="D979" s="70"/>
      <c r="E979" s="70"/>
      <c r="F979" s="70"/>
      <c r="G979" s="70"/>
      <c r="H979" s="70"/>
      <c r="I979" s="70"/>
      <c r="J979" s="70"/>
    </row>
    <row r="980" spans="2:10">
      <c r="B980" s="70"/>
      <c r="C980" s="70"/>
      <c r="D980" s="70"/>
      <c r="E980" s="70"/>
      <c r="F980" s="70"/>
      <c r="G980" s="70"/>
      <c r="H980" s="70"/>
      <c r="I980" s="70"/>
      <c r="J980" s="70"/>
    </row>
    <row r="981" spans="2:10">
      <c r="B981" s="70"/>
      <c r="C981" s="70"/>
      <c r="D981" s="70"/>
      <c r="E981" s="70"/>
      <c r="F981" s="70"/>
      <c r="G981" s="70"/>
      <c r="H981" s="70"/>
      <c r="I981" s="70"/>
      <c r="J981" s="70"/>
    </row>
    <row r="982" spans="2:10">
      <c r="B982" s="70"/>
      <c r="C982" s="70"/>
      <c r="D982" s="70"/>
      <c r="E982" s="70"/>
      <c r="F982" s="70"/>
      <c r="G982" s="70"/>
      <c r="H982" s="70"/>
      <c r="I982" s="70"/>
      <c r="J982" s="70"/>
    </row>
    <row r="983" spans="2:10">
      <c r="B983" s="70"/>
      <c r="C983" s="70"/>
      <c r="D983" s="70"/>
      <c r="E983" s="70"/>
      <c r="F983" s="70"/>
      <c r="G983" s="70"/>
      <c r="H983" s="70"/>
      <c r="I983" s="70"/>
      <c r="J983" s="70"/>
    </row>
    <row r="984" spans="2:10">
      <c r="B984" s="70"/>
      <c r="C984" s="70"/>
      <c r="D984" s="70"/>
      <c r="E984" s="70"/>
      <c r="F984" s="70"/>
      <c r="G984" s="70"/>
      <c r="H984" s="70"/>
      <c r="I984" s="70"/>
      <c r="J984" s="70"/>
    </row>
    <row r="985" spans="2:10">
      <c r="B985" s="70"/>
      <c r="C985" s="70"/>
      <c r="D985" s="70"/>
      <c r="E985" s="70"/>
      <c r="F985" s="70"/>
      <c r="G985" s="70"/>
      <c r="H985" s="70"/>
      <c r="I985" s="70"/>
      <c r="J985" s="70"/>
    </row>
    <row r="986" spans="2:10">
      <c r="B986" s="70"/>
      <c r="C986" s="70"/>
      <c r="D986" s="70"/>
      <c r="E986" s="70"/>
      <c r="F986" s="70"/>
      <c r="G986" s="70"/>
      <c r="H986" s="70"/>
      <c r="I986" s="70"/>
      <c r="J986" s="70"/>
    </row>
    <row r="987" spans="2:10">
      <c r="B987" s="70"/>
      <c r="C987" s="70"/>
      <c r="D987" s="70"/>
      <c r="E987" s="70"/>
      <c r="F987" s="70"/>
      <c r="G987" s="70"/>
      <c r="H987" s="70"/>
      <c r="I987" s="70"/>
      <c r="J987" s="70"/>
    </row>
    <row r="988" spans="2:10">
      <c r="B988" s="70"/>
      <c r="C988" s="70"/>
      <c r="D988" s="70"/>
      <c r="E988" s="70"/>
      <c r="F988" s="70"/>
      <c r="G988" s="70"/>
      <c r="H988" s="70"/>
      <c r="I988" s="70"/>
      <c r="J988" s="70"/>
    </row>
    <row r="989" spans="2:10">
      <c r="B989" s="70"/>
      <c r="C989" s="70"/>
      <c r="D989" s="70"/>
      <c r="E989" s="70"/>
      <c r="F989" s="70"/>
      <c r="G989" s="70"/>
      <c r="H989" s="70"/>
      <c r="I989" s="70"/>
      <c r="J989" s="70"/>
    </row>
    <row r="990" spans="2:10">
      <c r="B990" s="70"/>
      <c r="C990" s="70"/>
      <c r="D990" s="70"/>
      <c r="E990" s="70"/>
      <c r="F990" s="70"/>
      <c r="G990" s="70"/>
      <c r="H990" s="70"/>
      <c r="I990" s="70"/>
      <c r="J990" s="70"/>
    </row>
    <row r="991" spans="2:10">
      <c r="B991" s="70"/>
      <c r="C991" s="70"/>
      <c r="D991" s="70"/>
      <c r="E991" s="70"/>
      <c r="F991" s="70"/>
      <c r="G991" s="70"/>
      <c r="H991" s="70"/>
      <c r="I991" s="70"/>
      <c r="J991" s="70"/>
    </row>
    <row r="992" spans="2:10">
      <c r="B992" s="70"/>
      <c r="C992" s="70"/>
      <c r="D992" s="70"/>
      <c r="E992" s="70"/>
      <c r="F992" s="70"/>
      <c r="G992" s="70"/>
      <c r="H992" s="70"/>
      <c r="I992" s="70"/>
      <c r="J992" s="70"/>
    </row>
    <row r="993" spans="2:10">
      <c r="B993" s="70"/>
      <c r="C993" s="70"/>
      <c r="D993" s="70"/>
      <c r="E993" s="70"/>
      <c r="F993" s="70"/>
      <c r="G993" s="70"/>
      <c r="H993" s="70"/>
      <c r="I993" s="70"/>
      <c r="J993" s="70"/>
    </row>
    <row r="994" spans="2:10">
      <c r="B994" s="70"/>
      <c r="C994" s="70"/>
      <c r="D994" s="70"/>
      <c r="E994" s="70"/>
      <c r="F994" s="70"/>
      <c r="G994" s="70"/>
      <c r="H994" s="70"/>
      <c r="I994" s="70"/>
      <c r="J994" s="70"/>
    </row>
    <row r="995" spans="2:10">
      <c r="B995" s="70"/>
      <c r="C995" s="70"/>
      <c r="D995" s="70"/>
      <c r="E995" s="70"/>
      <c r="F995" s="70"/>
      <c r="G995" s="70"/>
      <c r="H995" s="70"/>
      <c r="I995" s="70"/>
      <c r="J995" s="70"/>
    </row>
    <row r="996" spans="2:10">
      <c r="B996" s="70"/>
      <c r="C996" s="70"/>
      <c r="D996" s="70"/>
      <c r="E996" s="70"/>
      <c r="F996" s="70"/>
      <c r="G996" s="70"/>
      <c r="H996" s="70"/>
      <c r="I996" s="70"/>
      <c r="J996" s="70"/>
    </row>
    <row r="997" spans="2:10">
      <c r="B997" s="70"/>
      <c r="C997" s="70"/>
      <c r="D997" s="70"/>
      <c r="E997" s="70"/>
      <c r="F997" s="70"/>
      <c r="G997" s="70"/>
      <c r="H997" s="70"/>
      <c r="I997" s="70"/>
      <c r="J997" s="70"/>
    </row>
    <row r="998" spans="2:10">
      <c r="B998" s="70"/>
      <c r="C998" s="70"/>
      <c r="D998" s="70"/>
      <c r="E998" s="70"/>
      <c r="F998" s="70"/>
      <c r="G998" s="70"/>
      <c r="H998" s="70"/>
      <c r="I998" s="70"/>
      <c r="J998" s="70"/>
    </row>
    <row r="999" spans="2:10">
      <c r="B999" s="70"/>
      <c r="C999" s="70"/>
      <c r="D999" s="70"/>
      <c r="E999" s="70"/>
      <c r="F999" s="70"/>
      <c r="G999" s="70"/>
      <c r="H999" s="70"/>
      <c r="I999" s="70"/>
      <c r="J999" s="70"/>
    </row>
    <row r="1000" spans="2:10">
      <c r="B1000" s="70"/>
      <c r="C1000" s="70"/>
      <c r="D1000" s="70"/>
      <c r="E1000" s="70"/>
      <c r="F1000" s="70"/>
      <c r="G1000" s="70"/>
      <c r="H1000" s="70"/>
      <c r="I1000" s="70"/>
      <c r="J1000" s="70"/>
    </row>
    <row r="1001" spans="2:10">
      <c r="B1001" s="70"/>
      <c r="C1001" s="70"/>
      <c r="D1001" s="70"/>
      <c r="E1001" s="70"/>
      <c r="F1001" s="70"/>
      <c r="G1001" s="70"/>
      <c r="H1001" s="70"/>
      <c r="I1001" s="70"/>
      <c r="J1001" s="70"/>
    </row>
    <row r="1002" spans="2:10">
      <c r="B1002" s="70"/>
      <c r="C1002" s="70"/>
      <c r="D1002" s="70"/>
      <c r="E1002" s="70"/>
      <c r="F1002" s="70"/>
      <c r="G1002" s="70"/>
      <c r="H1002" s="70"/>
      <c r="I1002" s="70"/>
      <c r="J1002" s="70"/>
    </row>
    <row r="1003" spans="2:10">
      <c r="B1003" s="70"/>
      <c r="C1003" s="70"/>
      <c r="D1003" s="70"/>
      <c r="E1003" s="70"/>
      <c r="F1003" s="70"/>
      <c r="G1003" s="70"/>
      <c r="H1003" s="70"/>
      <c r="I1003" s="70"/>
      <c r="J1003" s="70"/>
    </row>
    <row r="1004" spans="2:10">
      <c r="B1004" s="70"/>
      <c r="C1004" s="70"/>
      <c r="D1004" s="70"/>
      <c r="E1004" s="70"/>
      <c r="F1004" s="70"/>
      <c r="G1004" s="70"/>
      <c r="H1004" s="70"/>
      <c r="I1004" s="70"/>
      <c r="J1004" s="70"/>
    </row>
    <row r="1005" spans="2:10">
      <c r="B1005" s="70"/>
      <c r="C1005" s="70"/>
      <c r="D1005" s="70"/>
      <c r="E1005" s="70"/>
      <c r="F1005" s="70"/>
      <c r="G1005" s="70"/>
      <c r="H1005" s="70"/>
      <c r="I1005" s="70"/>
      <c r="J1005" s="70"/>
    </row>
    <row r="1006" spans="2:10">
      <c r="B1006" s="70"/>
      <c r="C1006" s="70"/>
      <c r="D1006" s="70"/>
      <c r="E1006" s="70"/>
      <c r="F1006" s="70"/>
      <c r="G1006" s="70"/>
      <c r="H1006" s="70"/>
      <c r="I1006" s="70"/>
      <c r="J1006" s="70"/>
    </row>
    <row r="1007" spans="2:10">
      <c r="B1007" s="70"/>
      <c r="C1007" s="70"/>
      <c r="D1007" s="70"/>
      <c r="E1007" s="70"/>
      <c r="F1007" s="70"/>
      <c r="G1007" s="70"/>
      <c r="H1007" s="70"/>
      <c r="I1007" s="70"/>
      <c r="J1007" s="70"/>
    </row>
    <row r="1008" spans="2:10">
      <c r="B1008" s="70"/>
      <c r="C1008" s="70"/>
      <c r="D1008" s="70"/>
      <c r="E1008" s="70"/>
      <c r="F1008" s="70"/>
      <c r="G1008" s="70"/>
      <c r="H1008" s="70"/>
      <c r="I1008" s="70"/>
      <c r="J1008" s="70"/>
    </row>
    <row r="1009" spans="2:10">
      <c r="B1009" s="70"/>
      <c r="C1009" s="70"/>
      <c r="D1009" s="70"/>
      <c r="E1009" s="70"/>
      <c r="F1009" s="70"/>
      <c r="G1009" s="70"/>
      <c r="H1009" s="70"/>
      <c r="I1009" s="70"/>
      <c r="J1009" s="70"/>
    </row>
    <row r="1010" spans="2:10">
      <c r="B1010" s="70"/>
      <c r="C1010" s="70"/>
      <c r="D1010" s="70"/>
      <c r="E1010" s="70"/>
      <c r="F1010" s="70"/>
      <c r="G1010" s="70"/>
      <c r="H1010" s="70"/>
      <c r="I1010" s="70"/>
      <c r="J1010" s="70"/>
    </row>
    <row r="1011" spans="2:10">
      <c r="B1011" s="70"/>
      <c r="C1011" s="70"/>
      <c r="D1011" s="70"/>
      <c r="E1011" s="70"/>
      <c r="F1011" s="70"/>
      <c r="G1011" s="70"/>
      <c r="H1011" s="70"/>
      <c r="I1011" s="70"/>
      <c r="J1011" s="70"/>
    </row>
    <row r="1012" spans="2:10">
      <c r="B1012" s="70"/>
      <c r="C1012" s="70"/>
      <c r="D1012" s="70"/>
      <c r="E1012" s="70"/>
      <c r="F1012" s="70"/>
      <c r="G1012" s="70"/>
      <c r="H1012" s="70"/>
      <c r="I1012" s="70"/>
      <c r="J1012" s="70"/>
    </row>
    <row r="1013" spans="2:10">
      <c r="B1013" s="70"/>
      <c r="C1013" s="70"/>
      <c r="D1013" s="70"/>
      <c r="E1013" s="70"/>
      <c r="F1013" s="70"/>
      <c r="G1013" s="70"/>
      <c r="H1013" s="70"/>
      <c r="I1013" s="70"/>
      <c r="J1013" s="70"/>
    </row>
    <row r="1014" spans="2:10">
      <c r="B1014" s="70"/>
      <c r="C1014" s="70"/>
      <c r="D1014" s="70"/>
      <c r="E1014" s="70"/>
      <c r="F1014" s="70"/>
      <c r="G1014" s="70"/>
      <c r="H1014" s="70"/>
      <c r="I1014" s="70"/>
      <c r="J1014" s="70"/>
    </row>
    <row r="1015" spans="2:10">
      <c r="B1015" s="70"/>
      <c r="C1015" s="70"/>
      <c r="D1015" s="70"/>
      <c r="E1015" s="70"/>
      <c r="F1015" s="70"/>
      <c r="G1015" s="70"/>
      <c r="H1015" s="70"/>
      <c r="I1015" s="70"/>
      <c r="J1015" s="70"/>
    </row>
    <row r="1016" spans="2:10">
      <c r="B1016" s="70"/>
      <c r="C1016" s="70"/>
      <c r="D1016" s="70"/>
      <c r="E1016" s="70"/>
      <c r="F1016" s="70"/>
      <c r="G1016" s="70"/>
      <c r="H1016" s="70"/>
      <c r="I1016" s="70"/>
      <c r="J1016" s="70"/>
    </row>
    <row r="1017" spans="2:10">
      <c r="B1017" s="70"/>
      <c r="C1017" s="70"/>
      <c r="D1017" s="70"/>
      <c r="E1017" s="70"/>
      <c r="F1017" s="70"/>
      <c r="G1017" s="70"/>
      <c r="H1017" s="70"/>
      <c r="I1017" s="70"/>
      <c r="J1017" s="70"/>
    </row>
    <row r="1018" spans="2:10">
      <c r="B1018" s="70"/>
      <c r="C1018" s="70"/>
      <c r="D1018" s="70"/>
      <c r="E1018" s="70"/>
      <c r="F1018" s="70"/>
      <c r="G1018" s="70"/>
      <c r="H1018" s="70"/>
      <c r="I1018" s="70"/>
      <c r="J1018" s="70"/>
    </row>
    <row r="1019" spans="2:10">
      <c r="B1019" s="70"/>
      <c r="C1019" s="70"/>
      <c r="D1019" s="70"/>
      <c r="E1019" s="70"/>
      <c r="F1019" s="70"/>
      <c r="G1019" s="70"/>
      <c r="H1019" s="70"/>
      <c r="I1019" s="70"/>
      <c r="J1019" s="70"/>
    </row>
    <row r="1020" spans="2:10">
      <c r="B1020" s="70"/>
      <c r="C1020" s="70"/>
      <c r="D1020" s="70"/>
      <c r="E1020" s="70"/>
      <c r="F1020" s="70"/>
      <c r="G1020" s="70"/>
      <c r="H1020" s="70"/>
      <c r="I1020" s="70"/>
      <c r="J1020" s="70"/>
    </row>
    <row r="1021" spans="2:10">
      <c r="B1021" s="70"/>
      <c r="C1021" s="70"/>
      <c r="D1021" s="70"/>
      <c r="E1021" s="70"/>
      <c r="F1021" s="70"/>
      <c r="G1021" s="70"/>
      <c r="H1021" s="70"/>
      <c r="I1021" s="70"/>
      <c r="J1021" s="70"/>
    </row>
    <row r="1022" spans="2:10">
      <c r="B1022" s="70"/>
      <c r="C1022" s="70"/>
      <c r="D1022" s="70"/>
      <c r="E1022" s="70"/>
      <c r="F1022" s="70"/>
      <c r="G1022" s="70"/>
      <c r="H1022" s="70"/>
      <c r="I1022" s="70"/>
      <c r="J1022" s="70"/>
    </row>
    <row r="1023" spans="2:10">
      <c r="B1023" s="70"/>
      <c r="C1023" s="70"/>
      <c r="D1023" s="70"/>
      <c r="E1023" s="70"/>
      <c r="F1023" s="70"/>
      <c r="G1023" s="70"/>
      <c r="H1023" s="70"/>
      <c r="I1023" s="70"/>
      <c r="J1023" s="70"/>
    </row>
    <row r="1024" spans="2:10">
      <c r="B1024" s="70"/>
      <c r="C1024" s="70"/>
      <c r="D1024" s="70"/>
      <c r="E1024" s="70"/>
      <c r="F1024" s="70"/>
      <c r="G1024" s="70"/>
      <c r="H1024" s="70"/>
      <c r="I1024" s="70"/>
      <c r="J1024" s="70"/>
    </row>
    <row r="1025" spans="2:10">
      <c r="B1025" s="70"/>
      <c r="C1025" s="70"/>
      <c r="D1025" s="70"/>
      <c r="E1025" s="70"/>
      <c r="F1025" s="70"/>
      <c r="G1025" s="70"/>
      <c r="H1025" s="70"/>
      <c r="I1025" s="70"/>
      <c r="J1025" s="70"/>
    </row>
    <row r="1026" spans="2:10">
      <c r="B1026" s="70"/>
      <c r="C1026" s="70"/>
      <c r="D1026" s="70"/>
      <c r="E1026" s="70"/>
      <c r="F1026" s="70"/>
      <c r="G1026" s="70"/>
      <c r="H1026" s="70"/>
      <c r="I1026" s="70"/>
      <c r="J1026" s="70"/>
    </row>
    <row r="1027" spans="2:10">
      <c r="B1027" s="70"/>
      <c r="C1027" s="70"/>
      <c r="D1027" s="70"/>
      <c r="E1027" s="70"/>
      <c r="F1027" s="70"/>
      <c r="G1027" s="70"/>
      <c r="H1027" s="70"/>
      <c r="I1027" s="70"/>
      <c r="J1027" s="70"/>
    </row>
    <row r="1028" spans="2:10">
      <c r="B1028" s="70"/>
      <c r="C1028" s="70"/>
      <c r="D1028" s="70"/>
      <c r="E1028" s="70"/>
      <c r="F1028" s="70"/>
      <c r="G1028" s="70"/>
      <c r="H1028" s="70"/>
      <c r="I1028" s="70"/>
      <c r="J1028" s="70"/>
    </row>
    <row r="1029" spans="2:10">
      <c r="B1029" s="70"/>
      <c r="C1029" s="70"/>
      <c r="D1029" s="70"/>
      <c r="E1029" s="70"/>
      <c r="F1029" s="70"/>
      <c r="G1029" s="70"/>
      <c r="H1029" s="70"/>
      <c r="I1029" s="70"/>
      <c r="J1029" s="70"/>
    </row>
    <row r="1030" spans="2:10">
      <c r="B1030" s="70"/>
      <c r="C1030" s="70"/>
      <c r="D1030" s="70"/>
      <c r="E1030" s="70"/>
      <c r="F1030" s="70"/>
      <c r="G1030" s="70"/>
      <c r="H1030" s="70"/>
      <c r="I1030" s="70"/>
      <c r="J1030" s="70"/>
    </row>
    <row r="1031" spans="2:10">
      <c r="B1031" s="70"/>
      <c r="C1031" s="70"/>
      <c r="D1031" s="70"/>
      <c r="E1031" s="70"/>
      <c r="F1031" s="70"/>
      <c r="G1031" s="70"/>
      <c r="H1031" s="70"/>
      <c r="I1031" s="70"/>
      <c r="J1031" s="70"/>
    </row>
    <row r="1032" spans="2:10">
      <c r="B1032" s="70"/>
      <c r="C1032" s="70"/>
      <c r="D1032" s="70"/>
      <c r="E1032" s="70"/>
      <c r="F1032" s="70"/>
      <c r="G1032" s="70"/>
      <c r="H1032" s="70"/>
      <c r="I1032" s="70"/>
      <c r="J1032" s="70"/>
    </row>
    <row r="1033" spans="2:10">
      <c r="B1033" s="70"/>
      <c r="C1033" s="70"/>
      <c r="D1033" s="70"/>
      <c r="E1033" s="70"/>
      <c r="F1033" s="70"/>
      <c r="G1033" s="70"/>
      <c r="H1033" s="70"/>
      <c r="I1033" s="70"/>
      <c r="J1033" s="70"/>
    </row>
    <row r="1034" spans="2:10">
      <c r="B1034" s="70"/>
      <c r="C1034" s="70"/>
      <c r="D1034" s="70"/>
      <c r="E1034" s="70"/>
      <c r="F1034" s="70"/>
      <c r="G1034" s="70"/>
      <c r="H1034" s="70"/>
      <c r="I1034" s="70"/>
      <c r="J1034" s="70"/>
    </row>
    <row r="1035" spans="2:10">
      <c r="B1035" s="70"/>
      <c r="C1035" s="70"/>
      <c r="D1035" s="70"/>
      <c r="E1035" s="70"/>
      <c r="F1035" s="70"/>
      <c r="G1035" s="70"/>
      <c r="H1035" s="70"/>
      <c r="I1035" s="70"/>
      <c r="J1035" s="70"/>
    </row>
    <row r="1036" spans="2:10">
      <c r="B1036" s="70"/>
      <c r="C1036" s="70"/>
      <c r="D1036" s="70"/>
      <c r="E1036" s="70"/>
      <c r="F1036" s="70"/>
      <c r="G1036" s="70"/>
      <c r="H1036" s="70"/>
      <c r="I1036" s="70"/>
      <c r="J1036" s="70"/>
    </row>
    <row r="1037" spans="2:10">
      <c r="B1037" s="70"/>
      <c r="C1037" s="70"/>
      <c r="D1037" s="70"/>
      <c r="E1037" s="70"/>
      <c r="F1037" s="70"/>
      <c r="G1037" s="70"/>
      <c r="H1037" s="70"/>
      <c r="I1037" s="70"/>
      <c r="J1037" s="70"/>
    </row>
    <row r="1038" spans="2:10">
      <c r="B1038" s="70"/>
      <c r="C1038" s="70"/>
      <c r="D1038" s="70"/>
      <c r="E1038" s="70"/>
      <c r="F1038" s="70"/>
      <c r="G1038" s="70"/>
      <c r="H1038" s="70"/>
      <c r="I1038" s="70"/>
      <c r="J1038" s="70"/>
    </row>
    <row r="1039" spans="2:10">
      <c r="B1039" s="70"/>
      <c r="C1039" s="70"/>
      <c r="D1039" s="70"/>
      <c r="E1039" s="70"/>
      <c r="F1039" s="70"/>
      <c r="G1039" s="70"/>
      <c r="H1039" s="70"/>
      <c r="I1039" s="70"/>
      <c r="J1039" s="70"/>
    </row>
    <row r="1040" spans="2:10">
      <c r="B1040" s="70"/>
      <c r="C1040" s="70"/>
      <c r="D1040" s="70"/>
      <c r="E1040" s="70"/>
      <c r="F1040" s="70"/>
      <c r="G1040" s="70"/>
      <c r="H1040" s="70"/>
      <c r="I1040" s="70"/>
      <c r="J1040" s="70"/>
    </row>
    <row r="1041" spans="2:10">
      <c r="B1041" s="70"/>
      <c r="C1041" s="70"/>
      <c r="D1041" s="70"/>
      <c r="E1041" s="70"/>
      <c r="F1041" s="70"/>
      <c r="G1041" s="70"/>
      <c r="H1041" s="70"/>
      <c r="I1041" s="70"/>
      <c r="J1041" s="70"/>
    </row>
    <row r="1042" spans="2:10">
      <c r="B1042" s="70"/>
      <c r="C1042" s="70"/>
      <c r="D1042" s="70"/>
      <c r="E1042" s="70"/>
      <c r="F1042" s="70"/>
      <c r="G1042" s="70"/>
      <c r="H1042" s="70"/>
      <c r="I1042" s="70"/>
      <c r="J1042" s="70"/>
    </row>
    <row r="1043" spans="2:10">
      <c r="B1043" s="70"/>
      <c r="C1043" s="70"/>
      <c r="D1043" s="70"/>
      <c r="E1043" s="70"/>
      <c r="F1043" s="70"/>
      <c r="G1043" s="70"/>
      <c r="H1043" s="70"/>
      <c r="I1043" s="70"/>
      <c r="J1043" s="70"/>
    </row>
    <row r="1044" spans="2:10">
      <c r="B1044" s="70"/>
      <c r="C1044" s="70"/>
      <c r="D1044" s="70"/>
      <c r="E1044" s="70"/>
      <c r="F1044" s="70"/>
      <c r="G1044" s="70"/>
      <c r="H1044" s="70"/>
      <c r="I1044" s="70"/>
      <c r="J1044" s="70"/>
    </row>
    <row r="1045" spans="2:10">
      <c r="B1045" s="70"/>
      <c r="C1045" s="70"/>
      <c r="D1045" s="70"/>
      <c r="E1045" s="70"/>
      <c r="F1045" s="70"/>
      <c r="G1045" s="70"/>
      <c r="H1045" s="70"/>
      <c r="I1045" s="70"/>
      <c r="J1045" s="70"/>
    </row>
    <row r="1046" spans="2:10">
      <c r="B1046" s="70"/>
      <c r="C1046" s="70"/>
      <c r="D1046" s="70"/>
      <c r="E1046" s="70"/>
      <c r="F1046" s="70"/>
      <c r="G1046" s="70"/>
      <c r="H1046" s="70"/>
      <c r="I1046" s="70"/>
      <c r="J1046" s="70"/>
    </row>
    <row r="1047" spans="2:10">
      <c r="B1047" s="70"/>
      <c r="C1047" s="70"/>
      <c r="D1047" s="70"/>
      <c r="E1047" s="70"/>
      <c r="F1047" s="70"/>
      <c r="G1047" s="70"/>
      <c r="H1047" s="70"/>
      <c r="I1047" s="70"/>
      <c r="J1047" s="70"/>
    </row>
    <row r="1048" spans="2:10">
      <c r="B1048" s="70"/>
      <c r="C1048" s="70"/>
      <c r="D1048" s="70"/>
      <c r="E1048" s="70"/>
      <c r="F1048" s="70"/>
      <c r="G1048" s="70"/>
      <c r="H1048" s="70"/>
      <c r="I1048" s="70"/>
      <c r="J1048" s="70"/>
    </row>
    <row r="1049" spans="2:10">
      <c r="B1049" s="70"/>
      <c r="C1049" s="70"/>
      <c r="D1049" s="70"/>
      <c r="E1049" s="70"/>
      <c r="F1049" s="70"/>
      <c r="G1049" s="70"/>
      <c r="H1049" s="70"/>
      <c r="I1049" s="70"/>
      <c r="J1049" s="70"/>
    </row>
    <row r="1050" spans="2:10">
      <c r="B1050" s="70"/>
      <c r="C1050" s="70"/>
      <c r="D1050" s="70"/>
      <c r="E1050" s="70"/>
      <c r="F1050" s="70"/>
      <c r="G1050" s="70"/>
      <c r="H1050" s="70"/>
      <c r="I1050" s="70"/>
      <c r="J1050" s="70"/>
    </row>
    <row r="1051" spans="2:10">
      <c r="B1051" s="70"/>
      <c r="C1051" s="70"/>
      <c r="D1051" s="70"/>
      <c r="E1051" s="70"/>
      <c r="F1051" s="70"/>
      <c r="G1051" s="70"/>
      <c r="H1051" s="70"/>
      <c r="I1051" s="70"/>
      <c r="J1051" s="70"/>
    </row>
    <row r="1052" spans="2:10">
      <c r="B1052" s="70"/>
      <c r="C1052" s="70"/>
      <c r="D1052" s="70"/>
      <c r="E1052" s="70"/>
      <c r="F1052" s="70"/>
      <c r="G1052" s="70"/>
      <c r="H1052" s="70"/>
      <c r="I1052" s="70"/>
      <c r="J1052" s="70"/>
    </row>
    <row r="1053" spans="2:10">
      <c r="B1053" s="70"/>
      <c r="C1053" s="70"/>
      <c r="D1053" s="70"/>
      <c r="E1053" s="70"/>
      <c r="F1053" s="70"/>
      <c r="G1053" s="70"/>
      <c r="H1053" s="70"/>
      <c r="I1053" s="70"/>
      <c r="J1053" s="70"/>
    </row>
    <row r="1054" spans="2:10">
      <c r="B1054" s="70"/>
      <c r="C1054" s="70"/>
      <c r="D1054" s="70"/>
      <c r="E1054" s="70"/>
      <c r="F1054" s="70"/>
      <c r="G1054" s="70"/>
      <c r="H1054" s="70"/>
      <c r="I1054" s="70"/>
      <c r="J1054" s="70"/>
    </row>
    <row r="1055" spans="2:10">
      <c r="B1055" s="70"/>
      <c r="C1055" s="70"/>
      <c r="D1055" s="70"/>
      <c r="E1055" s="70"/>
      <c r="F1055" s="70"/>
      <c r="G1055" s="70"/>
      <c r="H1055" s="70"/>
      <c r="I1055" s="70"/>
      <c r="J1055" s="70"/>
    </row>
    <row r="1056" spans="2:10">
      <c r="B1056" s="70"/>
      <c r="C1056" s="70"/>
      <c r="D1056" s="70"/>
      <c r="E1056" s="70"/>
      <c r="F1056" s="70"/>
      <c r="G1056" s="70"/>
      <c r="H1056" s="70"/>
      <c r="I1056" s="70"/>
      <c r="J1056" s="70"/>
    </row>
    <row r="1057" spans="2:10">
      <c r="B1057" s="70"/>
      <c r="C1057" s="70"/>
      <c r="D1057" s="70"/>
      <c r="E1057" s="70"/>
      <c r="F1057" s="70"/>
      <c r="G1057" s="70"/>
      <c r="H1057" s="70"/>
      <c r="I1057" s="70"/>
      <c r="J1057" s="70"/>
    </row>
    <row r="1058" spans="2:10">
      <c r="B1058" s="70"/>
      <c r="C1058" s="70"/>
      <c r="D1058" s="70"/>
      <c r="E1058" s="70"/>
      <c r="F1058" s="70"/>
      <c r="G1058" s="70"/>
      <c r="H1058" s="70"/>
      <c r="I1058" s="70"/>
      <c r="J1058" s="70"/>
    </row>
    <row r="1059" spans="2:10">
      <c r="B1059" s="70"/>
      <c r="C1059" s="70"/>
      <c r="D1059" s="70"/>
      <c r="E1059" s="70"/>
      <c r="F1059" s="70"/>
      <c r="G1059" s="70"/>
      <c r="H1059" s="70"/>
      <c r="I1059" s="70"/>
      <c r="J1059" s="70"/>
    </row>
    <row r="1060" spans="2:10">
      <c r="B1060" s="70"/>
      <c r="C1060" s="70"/>
      <c r="D1060" s="70"/>
      <c r="E1060" s="70"/>
      <c r="F1060" s="70"/>
      <c r="G1060" s="70"/>
      <c r="H1060" s="70"/>
      <c r="I1060" s="70"/>
      <c r="J1060" s="70"/>
    </row>
    <row r="1061" spans="2:10">
      <c r="B1061" s="70"/>
      <c r="C1061" s="70"/>
      <c r="D1061" s="70"/>
      <c r="E1061" s="70"/>
      <c r="F1061" s="70"/>
      <c r="G1061" s="70"/>
      <c r="H1061" s="70"/>
      <c r="I1061" s="70"/>
      <c r="J1061" s="70"/>
    </row>
    <row r="1062" spans="2:10">
      <c r="B1062" s="70"/>
      <c r="C1062" s="70"/>
      <c r="D1062" s="70"/>
      <c r="E1062" s="70"/>
      <c r="F1062" s="70"/>
      <c r="G1062" s="70"/>
      <c r="H1062" s="70"/>
      <c r="I1062" s="70"/>
      <c r="J1062" s="70"/>
    </row>
    <row r="1063" spans="2:10">
      <c r="B1063" s="70"/>
      <c r="C1063" s="70"/>
      <c r="D1063" s="70"/>
      <c r="E1063" s="70"/>
      <c r="F1063" s="70"/>
      <c r="G1063" s="70"/>
      <c r="H1063" s="70"/>
      <c r="I1063" s="70"/>
      <c r="J1063" s="70"/>
    </row>
    <row r="1064" spans="2:10">
      <c r="B1064" s="70"/>
      <c r="C1064" s="70"/>
      <c r="D1064" s="70"/>
      <c r="E1064" s="70"/>
      <c r="F1064" s="70"/>
      <c r="G1064" s="70"/>
      <c r="H1064" s="70"/>
      <c r="I1064" s="70"/>
      <c r="J1064" s="70"/>
    </row>
    <row r="1065" spans="2:10">
      <c r="B1065" s="70"/>
      <c r="C1065" s="70"/>
      <c r="D1065" s="70"/>
      <c r="E1065" s="70"/>
      <c r="F1065" s="70"/>
      <c r="G1065" s="70"/>
      <c r="H1065" s="70"/>
      <c r="I1065" s="70"/>
      <c r="J1065" s="70"/>
    </row>
    <row r="1066" spans="2:10">
      <c r="B1066" s="70"/>
      <c r="C1066" s="70"/>
      <c r="D1066" s="70"/>
      <c r="E1066" s="70"/>
      <c r="F1066" s="70"/>
      <c r="G1066" s="70"/>
      <c r="H1066" s="70"/>
      <c r="I1066" s="70"/>
      <c r="J1066" s="70"/>
    </row>
    <row r="1067" spans="2:10">
      <c r="B1067" s="70"/>
      <c r="C1067" s="70"/>
      <c r="D1067" s="70"/>
      <c r="E1067" s="70"/>
      <c r="F1067" s="70"/>
      <c r="G1067" s="70"/>
      <c r="H1067" s="70"/>
      <c r="I1067" s="70"/>
      <c r="J1067" s="70"/>
    </row>
    <row r="1068" spans="2:10">
      <c r="B1068" s="70"/>
      <c r="C1068" s="70"/>
      <c r="D1068" s="70"/>
      <c r="E1068" s="70"/>
      <c r="F1068" s="70"/>
      <c r="G1068" s="70"/>
      <c r="H1068" s="70"/>
      <c r="I1068" s="70"/>
      <c r="J1068" s="70"/>
    </row>
    <row r="1069" spans="2:10">
      <c r="B1069" s="70"/>
      <c r="C1069" s="70"/>
      <c r="D1069" s="70"/>
      <c r="E1069" s="70"/>
      <c r="F1069" s="70"/>
      <c r="G1069" s="70"/>
      <c r="H1069" s="70"/>
      <c r="I1069" s="70"/>
      <c r="J1069" s="70"/>
    </row>
    <row r="1070" spans="2:10">
      <c r="B1070" s="70"/>
      <c r="C1070" s="70"/>
      <c r="D1070" s="70"/>
      <c r="E1070" s="70"/>
      <c r="F1070" s="70"/>
      <c r="G1070" s="70"/>
      <c r="H1070" s="70"/>
      <c r="I1070" s="70"/>
      <c r="J1070" s="70"/>
    </row>
    <row r="1071" spans="2:10">
      <c r="B1071" s="70"/>
      <c r="C1071" s="70"/>
      <c r="D1071" s="70"/>
      <c r="E1071" s="70"/>
      <c r="F1071" s="70"/>
      <c r="G1071" s="70"/>
      <c r="H1071" s="70"/>
      <c r="I1071" s="70"/>
      <c r="J1071" s="70"/>
    </row>
    <row r="1072" spans="2:10">
      <c r="B1072" s="70"/>
      <c r="C1072" s="70"/>
      <c r="D1072" s="70"/>
      <c r="E1072" s="70"/>
      <c r="F1072" s="70"/>
      <c r="G1072" s="70"/>
      <c r="H1072" s="70"/>
      <c r="I1072" s="70"/>
      <c r="J1072" s="70"/>
    </row>
    <row r="1073" spans="2:10">
      <c r="B1073" s="70"/>
      <c r="C1073" s="70"/>
      <c r="D1073" s="70"/>
      <c r="E1073" s="70"/>
      <c r="F1073" s="70"/>
      <c r="G1073" s="70"/>
      <c r="H1073" s="70"/>
      <c r="I1073" s="70"/>
      <c r="J1073" s="70"/>
    </row>
    <row r="1074" spans="2:10">
      <c r="B1074" s="70"/>
      <c r="C1074" s="70"/>
      <c r="D1074" s="70"/>
      <c r="E1074" s="70"/>
      <c r="F1074" s="70"/>
      <c r="G1074" s="70"/>
      <c r="H1074" s="70"/>
      <c r="I1074" s="70"/>
      <c r="J1074" s="70"/>
    </row>
    <row r="1075" spans="2:10">
      <c r="B1075" s="70"/>
      <c r="C1075" s="70"/>
      <c r="D1075" s="70"/>
      <c r="E1075" s="70"/>
      <c r="F1075" s="70"/>
      <c r="G1075" s="70"/>
      <c r="H1075" s="70"/>
      <c r="I1075" s="70"/>
      <c r="J1075" s="70"/>
    </row>
    <row r="1076" spans="2:10">
      <c r="B1076" s="70"/>
      <c r="C1076" s="70"/>
      <c r="D1076" s="70"/>
      <c r="E1076" s="70"/>
      <c r="F1076" s="70"/>
      <c r="G1076" s="70"/>
      <c r="H1076" s="70"/>
      <c r="I1076" s="70"/>
      <c r="J1076" s="70"/>
    </row>
    <row r="1077" spans="2:10">
      <c r="B1077" s="70"/>
      <c r="C1077" s="70"/>
      <c r="D1077" s="70"/>
      <c r="E1077" s="70"/>
      <c r="F1077" s="70"/>
      <c r="G1077" s="70"/>
      <c r="H1077" s="70"/>
      <c r="I1077" s="70"/>
      <c r="J1077" s="70"/>
    </row>
    <row r="1078" spans="2:10">
      <c r="B1078" s="70"/>
      <c r="C1078" s="70"/>
      <c r="D1078" s="70"/>
      <c r="E1078" s="70"/>
      <c r="F1078" s="70"/>
      <c r="G1078" s="70"/>
      <c r="H1078" s="70"/>
      <c r="I1078" s="70"/>
      <c r="J1078" s="70"/>
    </row>
    <row r="1079" spans="2:10">
      <c r="B1079" s="70"/>
      <c r="C1079" s="70"/>
      <c r="D1079" s="70"/>
      <c r="E1079" s="70"/>
      <c r="F1079" s="70"/>
      <c r="G1079" s="70"/>
      <c r="H1079" s="70"/>
      <c r="I1079" s="70"/>
      <c r="J1079" s="70"/>
    </row>
    <row r="1080" spans="2:10">
      <c r="B1080" s="70"/>
      <c r="C1080" s="70"/>
      <c r="D1080" s="70"/>
      <c r="E1080" s="70"/>
      <c r="F1080" s="70"/>
      <c r="G1080" s="70"/>
      <c r="H1080" s="70"/>
      <c r="I1080" s="70"/>
      <c r="J1080" s="70"/>
    </row>
    <row r="1081" spans="2:10">
      <c r="B1081" s="70"/>
      <c r="C1081" s="70"/>
      <c r="D1081" s="70"/>
      <c r="E1081" s="70"/>
      <c r="F1081" s="70"/>
      <c r="G1081" s="70"/>
      <c r="H1081" s="70"/>
      <c r="I1081" s="70"/>
      <c r="J1081" s="70"/>
    </row>
    <row r="1082" spans="2:10">
      <c r="B1082" s="70"/>
      <c r="C1082" s="70"/>
      <c r="D1082" s="70"/>
      <c r="E1082" s="70"/>
      <c r="F1082" s="70"/>
      <c r="G1082" s="70"/>
      <c r="H1082" s="70"/>
      <c r="I1082" s="70"/>
      <c r="J1082" s="70"/>
    </row>
    <row r="1083" spans="2:10">
      <c r="B1083" s="70"/>
      <c r="C1083" s="70"/>
      <c r="D1083" s="70"/>
      <c r="E1083" s="70"/>
      <c r="F1083" s="70"/>
      <c r="G1083" s="70"/>
      <c r="H1083" s="70"/>
      <c r="I1083" s="70"/>
      <c r="J1083" s="70"/>
    </row>
    <row r="1084" spans="2:10">
      <c r="B1084" s="70"/>
      <c r="C1084" s="70"/>
      <c r="D1084" s="70"/>
      <c r="E1084" s="70"/>
      <c r="F1084" s="70"/>
      <c r="G1084" s="70"/>
      <c r="H1084" s="70"/>
      <c r="I1084" s="70"/>
      <c r="J1084" s="70"/>
    </row>
    <row r="1085" spans="2:10">
      <c r="B1085" s="70"/>
      <c r="C1085" s="70"/>
      <c r="D1085" s="70"/>
      <c r="E1085" s="70"/>
      <c r="F1085" s="70"/>
      <c r="G1085" s="70"/>
      <c r="H1085" s="70"/>
      <c r="I1085" s="70"/>
      <c r="J1085" s="70"/>
    </row>
    <row r="1086" spans="2:10">
      <c r="B1086" s="70"/>
      <c r="C1086" s="70"/>
      <c r="D1086" s="70"/>
      <c r="E1086" s="70"/>
      <c r="F1086" s="70"/>
      <c r="G1086" s="70"/>
      <c r="H1086" s="70"/>
      <c r="I1086" s="70"/>
      <c r="J1086" s="70"/>
    </row>
    <row r="1087" spans="2:10">
      <c r="B1087" s="70"/>
      <c r="C1087" s="70"/>
      <c r="D1087" s="70"/>
      <c r="E1087" s="70"/>
      <c r="F1087" s="70"/>
      <c r="G1087" s="70"/>
      <c r="H1087" s="70"/>
      <c r="I1087" s="70"/>
      <c r="J1087" s="70"/>
    </row>
    <row r="1088" spans="2:10">
      <c r="B1088" s="70"/>
      <c r="C1088" s="70"/>
      <c r="D1088" s="70"/>
      <c r="E1088" s="70"/>
      <c r="F1088" s="70"/>
      <c r="G1088" s="70"/>
      <c r="H1088" s="70"/>
      <c r="I1088" s="70"/>
      <c r="J1088" s="70"/>
    </row>
    <row r="1089" spans="2:10">
      <c r="B1089" s="70"/>
      <c r="C1089" s="70"/>
      <c r="D1089" s="70"/>
      <c r="E1089" s="70"/>
      <c r="F1089" s="70"/>
      <c r="G1089" s="70"/>
      <c r="H1089" s="70"/>
      <c r="I1089" s="70"/>
      <c r="J1089" s="70"/>
    </row>
    <row r="1090" spans="2:10">
      <c r="B1090" s="70"/>
      <c r="C1090" s="70"/>
      <c r="D1090" s="70"/>
      <c r="E1090" s="70"/>
      <c r="F1090" s="70"/>
      <c r="G1090" s="70"/>
      <c r="H1090" s="70"/>
      <c r="I1090" s="70"/>
      <c r="J1090" s="70"/>
    </row>
    <row r="1091" spans="2:10">
      <c r="B1091" s="70"/>
      <c r="C1091" s="70"/>
      <c r="D1091" s="70"/>
      <c r="E1091" s="70"/>
      <c r="F1091" s="70"/>
      <c r="G1091" s="70"/>
      <c r="H1091" s="70"/>
      <c r="I1091" s="70"/>
      <c r="J1091" s="70"/>
    </row>
    <row r="1092" spans="2:10">
      <c r="B1092" s="70"/>
      <c r="C1092" s="70"/>
      <c r="D1092" s="70"/>
      <c r="E1092" s="70"/>
      <c r="F1092" s="70"/>
      <c r="G1092" s="70"/>
      <c r="H1092" s="70"/>
      <c r="I1092" s="70"/>
      <c r="J1092" s="70"/>
    </row>
    <row r="1093" spans="2:10">
      <c r="B1093" s="70"/>
      <c r="C1093" s="70"/>
      <c r="D1093" s="70"/>
      <c r="E1093" s="70"/>
      <c r="F1093" s="70"/>
      <c r="G1093" s="70"/>
      <c r="H1093" s="70"/>
      <c r="I1093" s="70"/>
      <c r="J1093" s="70"/>
    </row>
    <row r="1094" spans="2:10">
      <c r="B1094" s="70"/>
      <c r="C1094" s="70"/>
      <c r="D1094" s="70"/>
      <c r="E1094" s="70"/>
      <c r="F1094" s="70"/>
      <c r="G1094" s="70"/>
      <c r="H1094" s="70"/>
      <c r="I1094" s="70"/>
      <c r="J1094" s="70"/>
    </row>
    <row r="1095" spans="2:10">
      <c r="B1095" s="70"/>
      <c r="C1095" s="70"/>
      <c r="D1095" s="70"/>
      <c r="E1095" s="70"/>
      <c r="F1095" s="70"/>
      <c r="G1095" s="70"/>
      <c r="H1095" s="70"/>
      <c r="I1095" s="70"/>
      <c r="J1095" s="70"/>
    </row>
    <row r="1096" spans="2:10">
      <c r="B1096" s="70"/>
      <c r="C1096" s="70"/>
      <c r="D1096" s="70"/>
      <c r="E1096" s="70"/>
      <c r="F1096" s="70"/>
      <c r="G1096" s="70"/>
      <c r="H1096" s="70"/>
      <c r="I1096" s="70"/>
      <c r="J1096" s="70"/>
    </row>
    <row r="1097" spans="2:10">
      <c r="B1097" s="70"/>
      <c r="C1097" s="70"/>
      <c r="D1097" s="70"/>
      <c r="E1097" s="70"/>
      <c r="F1097" s="70"/>
      <c r="G1097" s="70"/>
      <c r="H1097" s="70"/>
      <c r="I1097" s="70"/>
      <c r="J1097" s="70"/>
    </row>
    <row r="1098" spans="2:10">
      <c r="B1098" s="70"/>
      <c r="C1098" s="70"/>
      <c r="D1098" s="70"/>
      <c r="E1098" s="70"/>
      <c r="F1098" s="70"/>
      <c r="G1098" s="70"/>
      <c r="H1098" s="70"/>
      <c r="I1098" s="70"/>
      <c r="J1098" s="70"/>
    </row>
    <row r="1099" spans="2:10">
      <c r="B1099" s="70"/>
      <c r="C1099" s="70"/>
      <c r="D1099" s="70"/>
      <c r="E1099" s="70"/>
      <c r="F1099" s="70"/>
      <c r="G1099" s="70"/>
      <c r="H1099" s="70"/>
      <c r="I1099" s="70"/>
      <c r="J1099" s="70"/>
    </row>
    <row r="1100" spans="2:10">
      <c r="B1100" s="70"/>
      <c r="C1100" s="70"/>
      <c r="D1100" s="70"/>
      <c r="E1100" s="70"/>
      <c r="F1100" s="70"/>
      <c r="G1100" s="70"/>
      <c r="H1100" s="70"/>
      <c r="I1100" s="70"/>
      <c r="J1100" s="70"/>
    </row>
    <row r="1101" spans="2:10">
      <c r="B1101" s="70"/>
      <c r="C1101" s="70"/>
      <c r="D1101" s="70"/>
      <c r="E1101" s="70"/>
      <c r="F1101" s="70"/>
      <c r="G1101" s="70"/>
      <c r="H1101" s="70"/>
      <c r="I1101" s="70"/>
      <c r="J1101" s="70"/>
    </row>
    <row r="1102" spans="2:10">
      <c r="B1102" s="70"/>
      <c r="C1102" s="70"/>
      <c r="D1102" s="70"/>
      <c r="E1102" s="70"/>
      <c r="F1102" s="70"/>
      <c r="G1102" s="70"/>
      <c r="H1102" s="70"/>
      <c r="I1102" s="70"/>
      <c r="J1102" s="70"/>
    </row>
    <row r="1103" spans="2:10">
      <c r="B1103" s="70"/>
      <c r="C1103" s="70"/>
      <c r="D1103" s="70"/>
      <c r="E1103" s="70"/>
      <c r="F1103" s="70"/>
      <c r="G1103" s="70"/>
      <c r="H1103" s="70"/>
      <c r="I1103" s="70"/>
      <c r="J1103" s="70"/>
    </row>
    <row r="1104" spans="2:10">
      <c r="B1104" s="70"/>
      <c r="C1104" s="70"/>
      <c r="D1104" s="70"/>
      <c r="E1104" s="70"/>
      <c r="F1104" s="70"/>
      <c r="G1104" s="70"/>
      <c r="H1104" s="70"/>
      <c r="I1104" s="70"/>
      <c r="J1104" s="70"/>
    </row>
    <row r="1105" spans="2:10">
      <c r="B1105" s="70"/>
      <c r="C1105" s="70"/>
      <c r="D1105" s="70"/>
      <c r="E1105" s="70"/>
      <c r="F1105" s="70"/>
      <c r="G1105" s="70"/>
      <c r="H1105" s="70"/>
      <c r="I1105" s="70"/>
      <c r="J1105" s="70"/>
    </row>
    <row r="1106" spans="2:10">
      <c r="B1106" s="70"/>
      <c r="C1106" s="70"/>
      <c r="D1106" s="70"/>
      <c r="E1106" s="70"/>
      <c r="F1106" s="70"/>
      <c r="G1106" s="70"/>
      <c r="H1106" s="70"/>
      <c r="I1106" s="70"/>
      <c r="J1106" s="70"/>
    </row>
    <row r="1107" spans="2:10">
      <c r="B1107" s="70"/>
      <c r="C1107" s="70"/>
      <c r="D1107" s="70"/>
      <c r="E1107" s="70"/>
      <c r="F1107" s="70"/>
      <c r="G1107" s="70"/>
      <c r="H1107" s="70"/>
      <c r="I1107" s="70"/>
      <c r="J1107" s="70"/>
    </row>
    <row r="1108" spans="2:10">
      <c r="B1108" s="70"/>
      <c r="C1108" s="70"/>
      <c r="D1108" s="70"/>
      <c r="E1108" s="70"/>
      <c r="F1108" s="70"/>
      <c r="G1108" s="70"/>
      <c r="H1108" s="70"/>
      <c r="I1108" s="70"/>
      <c r="J1108" s="70"/>
    </row>
    <row r="1109" spans="2:10">
      <c r="B1109" s="70"/>
      <c r="C1109" s="70"/>
      <c r="D1109" s="70"/>
      <c r="E1109" s="70"/>
      <c r="F1109" s="70"/>
      <c r="G1109" s="70"/>
      <c r="H1109" s="70"/>
      <c r="I1109" s="70"/>
      <c r="J1109" s="70"/>
    </row>
    <row r="1110" spans="2:10">
      <c r="B1110" s="70"/>
      <c r="C1110" s="70"/>
      <c r="D1110" s="70"/>
      <c r="E1110" s="70"/>
      <c r="F1110" s="70"/>
      <c r="G1110" s="70"/>
      <c r="H1110" s="70"/>
      <c r="I1110" s="70"/>
      <c r="J1110" s="70"/>
    </row>
    <row r="1111" spans="2:10">
      <c r="B1111" s="70"/>
      <c r="C1111" s="70"/>
      <c r="D1111" s="70"/>
      <c r="E1111" s="70"/>
      <c r="F1111" s="70"/>
      <c r="G1111" s="70"/>
      <c r="H1111" s="70"/>
      <c r="I1111" s="70"/>
      <c r="J1111" s="70"/>
    </row>
    <row r="1112" spans="2:10">
      <c r="B1112" s="70"/>
      <c r="C1112" s="70"/>
      <c r="D1112" s="70"/>
      <c r="E1112" s="70"/>
      <c r="F1112" s="70"/>
      <c r="G1112" s="70"/>
      <c r="H1112" s="70"/>
      <c r="I1112" s="70"/>
      <c r="J1112" s="70"/>
    </row>
    <row r="1113" spans="2:10">
      <c r="B1113" s="70"/>
      <c r="C1113" s="70"/>
      <c r="D1113" s="70"/>
      <c r="E1113" s="70"/>
      <c r="F1113" s="70"/>
      <c r="G1113" s="70"/>
      <c r="H1113" s="70"/>
      <c r="I1113" s="70"/>
      <c r="J1113" s="70"/>
    </row>
    <row r="1114" spans="2:10">
      <c r="B1114" s="70"/>
      <c r="C1114" s="70"/>
      <c r="D1114" s="70"/>
      <c r="E1114" s="70"/>
      <c r="F1114" s="70"/>
      <c r="G1114" s="70"/>
      <c r="H1114" s="70"/>
      <c r="I1114" s="70"/>
      <c r="J1114" s="70"/>
    </row>
    <row r="1115" spans="2:10">
      <c r="B1115" s="70"/>
      <c r="C1115" s="70"/>
      <c r="D1115" s="70"/>
      <c r="E1115" s="70"/>
      <c r="F1115" s="70"/>
      <c r="G1115" s="70"/>
      <c r="H1115" s="70"/>
      <c r="I1115" s="70"/>
      <c r="J1115" s="70"/>
    </row>
    <row r="1116" spans="2:10">
      <c r="B1116" s="70"/>
      <c r="C1116" s="70"/>
      <c r="D1116" s="70"/>
      <c r="E1116" s="70"/>
      <c r="F1116" s="70"/>
      <c r="G1116" s="70"/>
      <c r="H1116" s="70"/>
      <c r="I1116" s="70"/>
      <c r="J1116" s="70"/>
    </row>
    <row r="1117" spans="2:10">
      <c r="B1117" s="70"/>
      <c r="C1117" s="70"/>
      <c r="D1117" s="70"/>
      <c r="E1117" s="70"/>
      <c r="F1117" s="70"/>
      <c r="G1117" s="70"/>
      <c r="H1117" s="70"/>
      <c r="I1117" s="70"/>
      <c r="J1117" s="70"/>
    </row>
    <row r="1118" spans="2:10">
      <c r="B1118" s="70"/>
      <c r="C1118" s="70"/>
      <c r="D1118" s="70"/>
      <c r="E1118" s="70"/>
      <c r="F1118" s="70"/>
      <c r="G1118" s="70"/>
      <c r="H1118" s="70"/>
      <c r="I1118" s="70"/>
      <c r="J1118" s="70"/>
    </row>
    <row r="1119" spans="2:10">
      <c r="B1119" s="70"/>
      <c r="C1119" s="70"/>
      <c r="D1119" s="70"/>
      <c r="E1119" s="70"/>
      <c r="F1119" s="70"/>
      <c r="G1119" s="70"/>
      <c r="H1119" s="70"/>
      <c r="I1119" s="70"/>
      <c r="J1119" s="70"/>
    </row>
    <row r="1120" spans="2:10">
      <c r="B1120" s="70"/>
      <c r="C1120" s="70"/>
      <c r="D1120" s="70"/>
      <c r="E1120" s="70"/>
      <c r="F1120" s="70"/>
      <c r="G1120" s="70"/>
      <c r="H1120" s="70"/>
      <c r="I1120" s="70"/>
      <c r="J1120" s="70"/>
    </row>
    <row r="1121" spans="2:10">
      <c r="B1121" s="70"/>
      <c r="C1121" s="70"/>
      <c r="D1121" s="70"/>
      <c r="E1121" s="70"/>
      <c r="F1121" s="70"/>
      <c r="G1121" s="70"/>
      <c r="H1121" s="70"/>
      <c r="I1121" s="70"/>
      <c r="J1121" s="70"/>
    </row>
    <row r="1122" spans="2:10">
      <c r="B1122" s="70"/>
      <c r="C1122" s="70"/>
      <c r="D1122" s="70"/>
      <c r="E1122" s="70"/>
      <c r="F1122" s="70"/>
      <c r="G1122" s="70"/>
      <c r="H1122" s="70"/>
      <c r="I1122" s="70"/>
      <c r="J1122" s="70"/>
    </row>
    <row r="1123" spans="2:10">
      <c r="B1123" s="70"/>
      <c r="C1123" s="70"/>
      <c r="D1123" s="70"/>
      <c r="E1123" s="70"/>
      <c r="F1123" s="70"/>
      <c r="G1123" s="70"/>
      <c r="H1123" s="70"/>
      <c r="I1123" s="70"/>
      <c r="J1123" s="70"/>
    </row>
    <row r="1124" spans="2:10">
      <c r="B1124" s="70"/>
      <c r="C1124" s="70"/>
      <c r="D1124" s="70"/>
      <c r="E1124" s="70"/>
      <c r="F1124" s="70"/>
      <c r="G1124" s="70"/>
      <c r="H1124" s="70"/>
      <c r="I1124" s="70"/>
      <c r="J1124" s="70"/>
    </row>
    <row r="1125" spans="2:10">
      <c r="B1125" s="70"/>
      <c r="C1125" s="70"/>
      <c r="D1125" s="70"/>
      <c r="E1125" s="70"/>
      <c r="F1125" s="70"/>
      <c r="G1125" s="70"/>
      <c r="H1125" s="70"/>
      <c r="I1125" s="70"/>
      <c r="J1125" s="70"/>
    </row>
    <row r="1126" spans="2:10">
      <c r="B1126" s="70"/>
      <c r="C1126" s="70"/>
      <c r="D1126" s="70"/>
      <c r="E1126" s="70"/>
      <c r="F1126" s="70"/>
      <c r="G1126" s="70"/>
      <c r="H1126" s="70"/>
      <c r="I1126" s="70"/>
      <c r="J1126" s="70"/>
    </row>
    <row r="1127" spans="2:10">
      <c r="B1127" s="70"/>
      <c r="C1127" s="70"/>
      <c r="D1127" s="70"/>
      <c r="E1127" s="70"/>
      <c r="F1127" s="70"/>
      <c r="G1127" s="70"/>
      <c r="H1127" s="70"/>
      <c r="I1127" s="70"/>
      <c r="J1127" s="70"/>
    </row>
    <row r="1128" spans="2:10">
      <c r="B1128" s="70"/>
      <c r="C1128" s="70"/>
      <c r="D1128" s="70"/>
      <c r="E1128" s="70"/>
      <c r="F1128" s="70"/>
      <c r="G1128" s="70"/>
      <c r="H1128" s="70"/>
      <c r="I1128" s="70"/>
      <c r="J1128" s="70"/>
    </row>
    <row r="1129" spans="2:10">
      <c r="B1129" s="70"/>
      <c r="C1129" s="70"/>
      <c r="D1129" s="70"/>
      <c r="E1129" s="70"/>
      <c r="F1129" s="70"/>
      <c r="G1129" s="70"/>
      <c r="H1129" s="70"/>
      <c r="I1129" s="70"/>
      <c r="J1129" s="70"/>
    </row>
    <row r="1130" spans="2:10">
      <c r="B1130" s="70"/>
      <c r="C1130" s="70"/>
      <c r="D1130" s="70"/>
      <c r="E1130" s="70"/>
      <c r="F1130" s="70"/>
      <c r="G1130" s="70"/>
      <c r="H1130" s="70"/>
      <c r="I1130" s="70"/>
      <c r="J1130" s="70"/>
    </row>
    <row r="1131" spans="2:10">
      <c r="B1131" s="70"/>
      <c r="C1131" s="70"/>
      <c r="D1131" s="70"/>
      <c r="E1131" s="70"/>
      <c r="F1131" s="70"/>
      <c r="G1131" s="70"/>
      <c r="H1131" s="70"/>
      <c r="I1131" s="70"/>
      <c r="J1131" s="70"/>
    </row>
    <row r="1132" spans="2:10">
      <c r="B1132" s="70"/>
      <c r="C1132" s="70"/>
      <c r="D1132" s="70"/>
      <c r="E1132" s="70"/>
      <c r="F1132" s="70"/>
      <c r="G1132" s="70"/>
      <c r="H1132" s="70"/>
      <c r="I1132" s="70"/>
      <c r="J1132" s="70"/>
    </row>
    <row r="1133" spans="2:10">
      <c r="B1133" s="70"/>
      <c r="C1133" s="70"/>
      <c r="D1133" s="70"/>
      <c r="E1133" s="70"/>
      <c r="F1133" s="70"/>
      <c r="G1133" s="70"/>
      <c r="H1133" s="70"/>
      <c r="I1133" s="70"/>
      <c r="J1133" s="70"/>
    </row>
    <row r="1134" spans="2:10">
      <c r="B1134" s="70"/>
      <c r="C1134" s="70"/>
      <c r="D1134" s="70"/>
      <c r="E1134" s="70"/>
      <c r="F1134" s="70"/>
      <c r="G1134" s="70"/>
      <c r="H1134" s="70"/>
      <c r="I1134" s="70"/>
      <c r="J1134" s="70"/>
    </row>
    <row r="1135" spans="2:10">
      <c r="B1135" s="70"/>
      <c r="C1135" s="70"/>
      <c r="D1135" s="70"/>
      <c r="E1135" s="70"/>
      <c r="F1135" s="70"/>
      <c r="G1135" s="70"/>
      <c r="H1135" s="70"/>
      <c r="I1135" s="70"/>
      <c r="J1135" s="70"/>
    </row>
    <row r="1136" spans="2:10">
      <c r="B1136" s="70"/>
      <c r="C1136" s="70"/>
      <c r="D1136" s="70"/>
      <c r="E1136" s="70"/>
      <c r="F1136" s="70"/>
      <c r="G1136" s="70"/>
      <c r="H1136" s="70"/>
      <c r="I1136" s="70"/>
      <c r="J1136" s="70"/>
    </row>
    <row r="1137" spans="2:10">
      <c r="B1137" s="70"/>
      <c r="C1137" s="70"/>
      <c r="D1137" s="70"/>
      <c r="E1137" s="70"/>
      <c r="F1137" s="70"/>
      <c r="G1137" s="70"/>
      <c r="H1137" s="70"/>
      <c r="I1137" s="70"/>
      <c r="J1137" s="70"/>
    </row>
    <row r="1138" spans="2:10">
      <c r="B1138" s="70"/>
      <c r="C1138" s="70"/>
      <c r="D1138" s="70"/>
      <c r="E1138" s="70"/>
      <c r="F1138" s="70"/>
      <c r="G1138" s="70"/>
      <c r="H1138" s="70"/>
      <c r="I1138" s="70"/>
      <c r="J1138" s="70"/>
    </row>
    <row r="1139" spans="2:10">
      <c r="B1139" s="70"/>
      <c r="C1139" s="70"/>
      <c r="D1139" s="70"/>
      <c r="E1139" s="70"/>
      <c r="F1139" s="70"/>
      <c r="G1139" s="70"/>
      <c r="H1139" s="70"/>
      <c r="I1139" s="70"/>
      <c r="J1139" s="70"/>
    </row>
    <row r="1140" spans="2:10">
      <c r="B1140" s="70"/>
      <c r="C1140" s="70"/>
      <c r="D1140" s="70"/>
      <c r="E1140" s="70"/>
      <c r="F1140" s="70"/>
      <c r="G1140" s="70"/>
      <c r="H1140" s="70"/>
      <c r="I1140" s="70"/>
      <c r="J1140" s="70"/>
    </row>
    <row r="1141" spans="2:10">
      <c r="B1141" s="70"/>
      <c r="C1141" s="70"/>
      <c r="D1141" s="70"/>
      <c r="E1141" s="70"/>
      <c r="F1141" s="70"/>
      <c r="G1141" s="70"/>
      <c r="H1141" s="70"/>
      <c r="I1141" s="70"/>
      <c r="J1141" s="70"/>
    </row>
    <row r="1142" spans="2:10">
      <c r="B1142" s="70"/>
      <c r="C1142" s="70"/>
      <c r="D1142" s="70"/>
      <c r="E1142" s="70"/>
      <c r="F1142" s="70"/>
      <c r="G1142" s="70"/>
      <c r="H1142" s="70"/>
      <c r="I1142" s="70"/>
      <c r="J1142" s="70"/>
    </row>
    <row r="1143" spans="2:10">
      <c r="B1143" s="70"/>
      <c r="C1143" s="70"/>
      <c r="D1143" s="70"/>
      <c r="E1143" s="70"/>
      <c r="F1143" s="70"/>
      <c r="G1143" s="70"/>
      <c r="H1143" s="70"/>
      <c r="I1143" s="70"/>
      <c r="J1143" s="70"/>
    </row>
    <row r="1144" spans="2:10">
      <c r="B1144" s="70"/>
      <c r="C1144" s="70"/>
      <c r="D1144" s="70"/>
      <c r="E1144" s="70"/>
      <c r="F1144" s="70"/>
      <c r="G1144" s="70"/>
      <c r="H1144" s="70"/>
      <c r="I1144" s="70"/>
      <c r="J1144" s="70"/>
    </row>
    <row r="1145" spans="2:10">
      <c r="B1145" s="70"/>
      <c r="C1145" s="70"/>
      <c r="D1145" s="70"/>
      <c r="E1145" s="70"/>
      <c r="F1145" s="70"/>
      <c r="G1145" s="70"/>
      <c r="H1145" s="70"/>
      <c r="I1145" s="70"/>
      <c r="J1145" s="70"/>
    </row>
    <row r="1146" spans="2:10">
      <c r="B1146" s="70"/>
      <c r="C1146" s="70"/>
      <c r="D1146" s="70"/>
      <c r="E1146" s="70"/>
      <c r="F1146" s="70"/>
      <c r="G1146" s="70"/>
      <c r="H1146" s="70"/>
      <c r="I1146" s="70"/>
      <c r="J1146" s="70"/>
    </row>
    <row r="1147" spans="2:10">
      <c r="B1147" s="70"/>
      <c r="C1147" s="70"/>
      <c r="D1147" s="70"/>
      <c r="E1147" s="70"/>
      <c r="F1147" s="70"/>
      <c r="G1147" s="70"/>
      <c r="H1147" s="70"/>
      <c r="I1147" s="70"/>
      <c r="J1147" s="70"/>
    </row>
    <row r="1148" spans="2:10">
      <c r="B1148" s="70"/>
      <c r="C1148" s="70"/>
      <c r="D1148" s="70"/>
      <c r="E1148" s="70"/>
      <c r="F1148" s="70"/>
      <c r="G1148" s="70"/>
      <c r="H1148" s="70"/>
      <c r="I1148" s="70"/>
      <c r="J1148" s="70"/>
    </row>
    <row r="1149" spans="2:10">
      <c r="B1149" s="70"/>
      <c r="C1149" s="70"/>
      <c r="D1149" s="70"/>
      <c r="E1149" s="70"/>
      <c r="F1149" s="70"/>
      <c r="G1149" s="70"/>
      <c r="H1149" s="70"/>
      <c r="I1149" s="70"/>
      <c r="J1149" s="70"/>
    </row>
    <row r="1150" spans="2:10">
      <c r="B1150" s="70"/>
      <c r="C1150" s="70"/>
      <c r="D1150" s="70"/>
      <c r="E1150" s="70"/>
      <c r="F1150" s="70"/>
      <c r="G1150" s="70"/>
      <c r="H1150" s="70"/>
      <c r="I1150" s="70"/>
      <c r="J1150" s="70"/>
    </row>
    <row r="1151" spans="2:10">
      <c r="B1151" s="70"/>
      <c r="C1151" s="70"/>
      <c r="D1151" s="70"/>
      <c r="E1151" s="70"/>
      <c r="F1151" s="70"/>
      <c r="G1151" s="70"/>
      <c r="H1151" s="70"/>
      <c r="I1151" s="70"/>
      <c r="J1151" s="70"/>
    </row>
    <row r="1152" spans="2:10">
      <c r="B1152" s="70"/>
      <c r="C1152" s="70"/>
      <c r="D1152" s="70"/>
      <c r="E1152" s="70"/>
      <c r="F1152" s="70"/>
      <c r="G1152" s="70"/>
      <c r="H1152" s="70"/>
      <c r="I1152" s="70"/>
      <c r="J1152" s="70"/>
    </row>
    <row r="1153" spans="2:10">
      <c r="B1153" s="70"/>
      <c r="C1153" s="70"/>
      <c r="D1153" s="70"/>
      <c r="E1153" s="70"/>
      <c r="F1153" s="70"/>
      <c r="G1153" s="70"/>
      <c r="H1153" s="70"/>
      <c r="I1153" s="70"/>
      <c r="J1153" s="70"/>
    </row>
    <row r="1154" spans="2:10">
      <c r="B1154" s="70"/>
      <c r="C1154" s="70"/>
      <c r="D1154" s="70"/>
      <c r="E1154" s="70"/>
      <c r="F1154" s="70"/>
      <c r="G1154" s="70"/>
      <c r="H1154" s="70"/>
      <c r="I1154" s="70"/>
      <c r="J1154" s="70"/>
    </row>
    <row r="1155" spans="2:10">
      <c r="B1155" s="70"/>
      <c r="C1155" s="70"/>
      <c r="D1155" s="70"/>
      <c r="E1155" s="70"/>
      <c r="F1155" s="70"/>
      <c r="G1155" s="70"/>
      <c r="H1155" s="70"/>
      <c r="I1155" s="70"/>
      <c r="J1155" s="70"/>
    </row>
    <row r="1156" spans="2:10">
      <c r="B1156" s="70"/>
      <c r="C1156" s="70"/>
      <c r="D1156" s="70"/>
      <c r="E1156" s="70"/>
      <c r="F1156" s="70"/>
      <c r="G1156" s="70"/>
      <c r="H1156" s="70"/>
      <c r="I1156" s="70"/>
      <c r="J1156" s="70"/>
    </row>
    <row r="1157" spans="2:10">
      <c r="B1157" s="70"/>
      <c r="C1157" s="70"/>
      <c r="D1157" s="70"/>
      <c r="E1157" s="70"/>
      <c r="F1157" s="70"/>
      <c r="G1157" s="70"/>
      <c r="H1157" s="70"/>
      <c r="I1157" s="70"/>
      <c r="J1157" s="70"/>
    </row>
    <row r="1158" spans="2:10">
      <c r="B1158" s="70"/>
      <c r="C1158" s="70"/>
      <c r="D1158" s="70"/>
      <c r="E1158" s="70"/>
      <c r="F1158" s="70"/>
      <c r="G1158" s="70"/>
      <c r="H1158" s="70"/>
      <c r="I1158" s="70"/>
      <c r="J1158" s="70"/>
    </row>
    <row r="1159" spans="2:10">
      <c r="B1159" s="70"/>
      <c r="C1159" s="70"/>
      <c r="D1159" s="70"/>
      <c r="E1159" s="70"/>
      <c r="F1159" s="70"/>
      <c r="G1159" s="70"/>
      <c r="H1159" s="70"/>
      <c r="I1159" s="70"/>
      <c r="J1159" s="70"/>
    </row>
    <row r="1160" spans="2:10">
      <c r="B1160" s="70"/>
      <c r="C1160" s="70"/>
      <c r="D1160" s="70"/>
      <c r="E1160" s="70"/>
      <c r="F1160" s="70"/>
      <c r="G1160" s="70"/>
      <c r="H1160" s="70"/>
      <c r="I1160" s="70"/>
      <c r="J1160" s="70"/>
    </row>
    <row r="1161" spans="2:10">
      <c r="B1161" s="70"/>
      <c r="C1161" s="70"/>
      <c r="D1161" s="70"/>
      <c r="E1161" s="70"/>
      <c r="F1161" s="70"/>
      <c r="G1161" s="70"/>
      <c r="H1161" s="70"/>
      <c r="I1161" s="70"/>
      <c r="J1161" s="70"/>
    </row>
    <row r="1162" spans="2:10">
      <c r="B1162" s="70"/>
      <c r="C1162" s="70"/>
      <c r="D1162" s="70"/>
      <c r="E1162" s="70"/>
      <c r="F1162" s="70"/>
      <c r="G1162" s="70"/>
      <c r="H1162" s="70"/>
      <c r="I1162" s="70"/>
      <c r="J1162" s="70"/>
    </row>
    <row r="1163" spans="2:10">
      <c r="B1163" s="70"/>
      <c r="C1163" s="70"/>
      <c r="D1163" s="70"/>
      <c r="E1163" s="70"/>
      <c r="F1163" s="70"/>
      <c r="G1163" s="70"/>
      <c r="H1163" s="70"/>
      <c r="I1163" s="70"/>
      <c r="J1163" s="70"/>
    </row>
    <row r="1164" spans="2:10">
      <c r="B1164" s="70"/>
      <c r="C1164" s="70"/>
      <c r="D1164" s="70"/>
      <c r="E1164" s="70"/>
      <c r="F1164" s="70"/>
      <c r="G1164" s="70"/>
      <c r="H1164" s="70"/>
      <c r="I1164" s="70"/>
      <c r="J1164" s="70"/>
    </row>
    <row r="1165" spans="2:10">
      <c r="B1165" s="70"/>
      <c r="C1165" s="70"/>
      <c r="D1165" s="70"/>
      <c r="E1165" s="70"/>
      <c r="F1165" s="70"/>
      <c r="G1165" s="70"/>
      <c r="H1165" s="70"/>
      <c r="I1165" s="70"/>
      <c r="J1165" s="70"/>
    </row>
    <row r="1166" spans="2:10">
      <c r="B1166" s="70"/>
      <c r="C1166" s="70"/>
      <c r="D1166" s="70"/>
      <c r="E1166" s="70"/>
      <c r="F1166" s="70"/>
      <c r="G1166" s="70"/>
      <c r="H1166" s="70"/>
      <c r="I1166" s="70"/>
      <c r="J1166" s="70"/>
    </row>
    <row r="1167" spans="2:10">
      <c r="B1167" s="70"/>
      <c r="C1167" s="70"/>
      <c r="D1167" s="70"/>
      <c r="E1167" s="70"/>
      <c r="F1167" s="70"/>
      <c r="G1167" s="70"/>
      <c r="H1167" s="70"/>
      <c r="I1167" s="70"/>
      <c r="J1167" s="70"/>
    </row>
    <row r="1168" spans="2:10">
      <c r="B1168" s="70"/>
      <c r="C1168" s="70"/>
      <c r="D1168" s="70"/>
      <c r="E1168" s="70"/>
      <c r="F1168" s="70"/>
      <c r="G1168" s="70"/>
      <c r="H1168" s="70"/>
      <c r="I1168" s="70"/>
      <c r="J1168" s="70"/>
    </row>
    <row r="1169" spans="2:10">
      <c r="B1169" s="70"/>
      <c r="C1169" s="70"/>
      <c r="D1169" s="70"/>
      <c r="E1169" s="70"/>
      <c r="F1169" s="70"/>
      <c r="G1169" s="70"/>
      <c r="H1169" s="70"/>
      <c r="I1169" s="70"/>
      <c r="J1169" s="70"/>
    </row>
    <row r="1170" spans="2:10">
      <c r="B1170" s="70"/>
      <c r="C1170" s="70"/>
      <c r="D1170" s="70"/>
      <c r="E1170" s="70"/>
      <c r="F1170" s="70"/>
      <c r="G1170" s="70"/>
      <c r="H1170" s="70"/>
      <c r="I1170" s="70"/>
      <c r="J1170" s="70"/>
    </row>
    <row r="1171" spans="2:10">
      <c r="B1171" s="70"/>
      <c r="C1171" s="70"/>
      <c r="D1171" s="70"/>
      <c r="E1171" s="70"/>
      <c r="F1171" s="70"/>
      <c r="G1171" s="70"/>
      <c r="H1171" s="70"/>
      <c r="I1171" s="70"/>
      <c r="J1171" s="70"/>
    </row>
    <row r="1172" spans="2:10">
      <c r="B1172" s="70"/>
      <c r="C1172" s="70"/>
      <c r="D1172" s="70"/>
      <c r="E1172" s="70"/>
      <c r="F1172" s="70"/>
      <c r="G1172" s="70"/>
      <c r="H1172" s="70"/>
      <c r="I1172" s="70"/>
      <c r="J1172" s="70"/>
    </row>
    <row r="1173" spans="2:10">
      <c r="B1173" s="70"/>
      <c r="C1173" s="70"/>
      <c r="D1173" s="70"/>
      <c r="E1173" s="70"/>
      <c r="F1173" s="70"/>
      <c r="G1173" s="70"/>
      <c r="H1173" s="70"/>
      <c r="I1173" s="70"/>
      <c r="J1173" s="70"/>
    </row>
    <row r="1174" spans="2:10">
      <c r="B1174" s="70"/>
      <c r="C1174" s="70"/>
      <c r="D1174" s="70"/>
      <c r="E1174" s="70"/>
      <c r="F1174" s="70"/>
      <c r="G1174" s="70"/>
      <c r="H1174" s="70"/>
      <c r="I1174" s="70"/>
      <c r="J1174" s="70"/>
    </row>
    <row r="1175" spans="2:10">
      <c r="B1175" s="70"/>
      <c r="C1175" s="70"/>
      <c r="D1175" s="70"/>
      <c r="E1175" s="70"/>
      <c r="F1175" s="70"/>
      <c r="G1175" s="70"/>
      <c r="H1175" s="70"/>
      <c r="I1175" s="70"/>
      <c r="J1175" s="70"/>
    </row>
    <row r="1176" spans="2:10">
      <c r="B1176" s="70"/>
      <c r="C1176" s="70"/>
      <c r="D1176" s="70"/>
      <c r="E1176" s="70"/>
      <c r="F1176" s="70"/>
      <c r="G1176" s="70"/>
      <c r="H1176" s="70"/>
      <c r="I1176" s="70"/>
      <c r="J1176" s="70"/>
    </row>
    <row r="1177" spans="2:10">
      <c r="B1177" s="70"/>
      <c r="C1177" s="70"/>
      <c r="D1177" s="70"/>
      <c r="E1177" s="70"/>
      <c r="F1177" s="70"/>
      <c r="G1177" s="70"/>
      <c r="H1177" s="70"/>
      <c r="I1177" s="70"/>
      <c r="J1177" s="70"/>
    </row>
    <row r="1178" spans="2:10">
      <c r="B1178" s="70"/>
      <c r="C1178" s="70"/>
      <c r="D1178" s="70"/>
      <c r="E1178" s="70"/>
      <c r="F1178" s="70"/>
      <c r="G1178" s="70"/>
      <c r="H1178" s="70"/>
      <c r="I1178" s="70"/>
      <c r="J1178" s="70"/>
    </row>
    <row r="1179" spans="2:10">
      <c r="B1179" s="70"/>
      <c r="C1179" s="70"/>
      <c r="D1179" s="70"/>
      <c r="E1179" s="70"/>
      <c r="F1179" s="70"/>
      <c r="G1179" s="70"/>
      <c r="H1179" s="70"/>
      <c r="I1179" s="70"/>
      <c r="J1179" s="70"/>
    </row>
    <row r="1180" spans="2:10">
      <c r="B1180" s="70"/>
      <c r="C1180" s="70"/>
      <c r="D1180" s="70"/>
      <c r="E1180" s="70"/>
      <c r="F1180" s="70"/>
      <c r="G1180" s="70"/>
      <c r="H1180" s="70"/>
      <c r="I1180" s="70"/>
      <c r="J1180" s="70"/>
    </row>
    <row r="1181" spans="2:10">
      <c r="B1181" s="70"/>
      <c r="C1181" s="70"/>
      <c r="D1181" s="70"/>
      <c r="E1181" s="70"/>
      <c r="F1181" s="70"/>
      <c r="G1181" s="70"/>
      <c r="H1181" s="70"/>
      <c r="I1181" s="70"/>
      <c r="J1181" s="70"/>
    </row>
    <row r="1182" spans="2:10">
      <c r="B1182" s="70"/>
      <c r="C1182" s="70"/>
      <c r="D1182" s="70"/>
      <c r="E1182" s="70"/>
      <c r="F1182" s="70"/>
      <c r="G1182" s="70"/>
      <c r="H1182" s="70"/>
      <c r="I1182" s="70"/>
      <c r="J1182" s="70"/>
    </row>
    <row r="1183" spans="2:10">
      <c r="B1183" s="70"/>
      <c r="C1183" s="70"/>
      <c r="D1183" s="70"/>
      <c r="E1183" s="70"/>
      <c r="F1183" s="70"/>
      <c r="G1183" s="70"/>
      <c r="H1183" s="70"/>
      <c r="I1183" s="70"/>
      <c r="J1183" s="70"/>
    </row>
    <row r="1184" spans="2:10">
      <c r="B1184" s="70"/>
      <c r="C1184" s="70"/>
      <c r="D1184" s="70"/>
      <c r="E1184" s="70"/>
      <c r="F1184" s="70"/>
      <c r="G1184" s="70"/>
      <c r="H1184" s="70"/>
      <c r="I1184" s="70"/>
      <c r="J1184" s="70"/>
    </row>
    <row r="1185" spans="2:10">
      <c r="B1185" s="70"/>
      <c r="C1185" s="70"/>
      <c r="D1185" s="70"/>
      <c r="E1185" s="70"/>
      <c r="F1185" s="70"/>
      <c r="G1185" s="70"/>
      <c r="H1185" s="70"/>
      <c r="I1185" s="70"/>
      <c r="J1185" s="70"/>
    </row>
    <row r="1186" spans="2:10">
      <c r="B1186" s="70"/>
      <c r="C1186" s="70"/>
      <c r="D1186" s="70"/>
      <c r="E1186" s="70"/>
      <c r="F1186" s="70"/>
      <c r="G1186" s="70"/>
      <c r="H1186" s="70"/>
      <c r="I1186" s="70"/>
      <c r="J1186" s="70"/>
    </row>
    <row r="1187" spans="2:10">
      <c r="B1187" s="70"/>
      <c r="C1187" s="70"/>
      <c r="D1187" s="70"/>
      <c r="E1187" s="70"/>
      <c r="F1187" s="70"/>
      <c r="G1187" s="70"/>
      <c r="H1187" s="70"/>
      <c r="I1187" s="70"/>
      <c r="J1187" s="70"/>
    </row>
    <row r="1188" spans="2:10">
      <c r="B1188" s="70"/>
      <c r="C1188" s="70"/>
      <c r="D1188" s="70"/>
      <c r="E1188" s="70"/>
      <c r="F1188" s="70"/>
      <c r="G1188" s="70"/>
      <c r="H1188" s="70"/>
      <c r="I1188" s="70"/>
      <c r="J1188" s="70"/>
    </row>
    <row r="1189" spans="2:10">
      <c r="B1189" s="70"/>
      <c r="C1189" s="70"/>
      <c r="D1189" s="70"/>
      <c r="E1189" s="70"/>
      <c r="F1189" s="70"/>
      <c r="G1189" s="70"/>
      <c r="H1189" s="70"/>
      <c r="I1189" s="70"/>
      <c r="J1189" s="70"/>
    </row>
    <row r="1190" spans="2:10">
      <c r="B1190" s="70"/>
      <c r="C1190" s="70"/>
      <c r="D1190" s="70"/>
      <c r="E1190" s="70"/>
      <c r="F1190" s="70"/>
      <c r="G1190" s="70"/>
      <c r="H1190" s="70"/>
      <c r="I1190" s="70"/>
      <c r="J1190" s="70"/>
    </row>
    <row r="1191" spans="2:10">
      <c r="B1191" s="70"/>
      <c r="C1191" s="70"/>
      <c r="D1191" s="70"/>
      <c r="E1191" s="70"/>
      <c r="F1191" s="70"/>
      <c r="G1191" s="70"/>
      <c r="H1191" s="70"/>
      <c r="I1191" s="70"/>
      <c r="J1191" s="70"/>
    </row>
    <row r="1192" spans="2:10">
      <c r="B1192" s="70"/>
      <c r="C1192" s="70"/>
      <c r="D1192" s="70"/>
      <c r="E1192" s="70"/>
      <c r="F1192" s="70"/>
      <c r="G1192" s="70"/>
      <c r="H1192" s="70"/>
      <c r="I1192" s="70"/>
      <c r="J1192" s="70"/>
    </row>
    <row r="1193" spans="2:10">
      <c r="B1193" s="70"/>
      <c r="C1193" s="70"/>
      <c r="D1193" s="70"/>
      <c r="E1193" s="70"/>
      <c r="F1193" s="70"/>
      <c r="G1193" s="70"/>
      <c r="H1193" s="70"/>
      <c r="I1193" s="70"/>
      <c r="J1193" s="70"/>
    </row>
    <row r="1194" spans="2:10">
      <c r="B1194" s="70"/>
      <c r="C1194" s="70"/>
      <c r="D1194" s="70"/>
      <c r="E1194" s="70"/>
      <c r="F1194" s="70"/>
      <c r="G1194" s="70"/>
      <c r="H1194" s="70"/>
      <c r="I1194" s="70"/>
      <c r="J1194" s="70"/>
    </row>
    <row r="1195" spans="2:10">
      <c r="B1195" s="70"/>
      <c r="C1195" s="70"/>
      <c r="D1195" s="70"/>
      <c r="E1195" s="70"/>
      <c r="F1195" s="70"/>
      <c r="G1195" s="70"/>
      <c r="H1195" s="70"/>
      <c r="I1195" s="70"/>
      <c r="J1195" s="70"/>
    </row>
    <row r="1196" spans="2:10">
      <c r="B1196" s="70"/>
      <c r="C1196" s="70"/>
      <c r="D1196" s="70"/>
      <c r="E1196" s="70"/>
      <c r="F1196" s="70"/>
      <c r="G1196" s="70"/>
      <c r="H1196" s="70"/>
      <c r="I1196" s="70"/>
      <c r="J1196" s="70"/>
    </row>
    <row r="1197" spans="2:10">
      <c r="B1197" s="70"/>
      <c r="C1197" s="70"/>
      <c r="D1197" s="70"/>
      <c r="E1197" s="70"/>
      <c r="F1197" s="70"/>
      <c r="G1197" s="70"/>
      <c r="H1197" s="70"/>
      <c r="I1197" s="70"/>
      <c r="J1197" s="70"/>
    </row>
    <row r="1198" spans="2:10">
      <c r="B1198" s="70"/>
      <c r="C1198" s="70"/>
      <c r="D1198" s="70"/>
      <c r="E1198" s="70"/>
      <c r="F1198" s="70"/>
      <c r="G1198" s="70"/>
      <c r="H1198" s="70"/>
      <c r="I1198" s="70"/>
      <c r="J1198" s="70"/>
    </row>
    <row r="1199" spans="2:10">
      <c r="B1199" s="70"/>
      <c r="C1199" s="70"/>
      <c r="D1199" s="70"/>
      <c r="E1199" s="70"/>
      <c r="F1199" s="70"/>
      <c r="G1199" s="70"/>
      <c r="H1199" s="70"/>
      <c r="I1199" s="70"/>
      <c r="J1199" s="70"/>
    </row>
    <row r="1200" spans="2:10">
      <c r="B1200" s="70"/>
      <c r="C1200" s="70"/>
      <c r="D1200" s="70"/>
      <c r="E1200" s="70"/>
      <c r="F1200" s="70"/>
      <c r="G1200" s="70"/>
      <c r="H1200" s="70"/>
      <c r="I1200" s="70"/>
      <c r="J1200" s="70"/>
    </row>
    <row r="1201" spans="2:10">
      <c r="B1201" s="70"/>
      <c r="C1201" s="70"/>
      <c r="D1201" s="70"/>
      <c r="E1201" s="70"/>
      <c r="F1201" s="70"/>
      <c r="G1201" s="70"/>
      <c r="H1201" s="70"/>
      <c r="I1201" s="70"/>
      <c r="J1201" s="70"/>
    </row>
    <row r="1202" spans="2:10">
      <c r="B1202" s="70"/>
      <c r="C1202" s="70"/>
      <c r="D1202" s="70"/>
      <c r="E1202" s="70"/>
      <c r="F1202" s="70"/>
      <c r="G1202" s="70"/>
      <c r="H1202" s="70"/>
      <c r="I1202" s="70"/>
      <c r="J1202" s="70"/>
    </row>
    <row r="1203" spans="2:10">
      <c r="B1203" s="70"/>
      <c r="C1203" s="70"/>
      <c r="D1203" s="70"/>
      <c r="E1203" s="70"/>
      <c r="F1203" s="70"/>
      <c r="G1203" s="70"/>
      <c r="H1203" s="70"/>
      <c r="I1203" s="70"/>
      <c r="J1203" s="70"/>
    </row>
    <row r="1204" spans="2:10">
      <c r="B1204" s="70"/>
      <c r="C1204" s="70"/>
      <c r="D1204" s="70"/>
      <c r="E1204" s="70"/>
      <c r="F1204" s="70"/>
      <c r="G1204" s="70"/>
      <c r="H1204" s="70"/>
      <c r="I1204" s="70"/>
      <c r="J1204" s="70"/>
    </row>
    <row r="1205" spans="2:10">
      <c r="B1205" s="70"/>
      <c r="C1205" s="70"/>
      <c r="D1205" s="70"/>
      <c r="E1205" s="70"/>
      <c r="F1205" s="70"/>
      <c r="G1205" s="70"/>
      <c r="H1205" s="70"/>
      <c r="I1205" s="70"/>
      <c r="J1205" s="70"/>
    </row>
    <row r="1206" spans="2:10">
      <c r="B1206" s="70"/>
      <c r="C1206" s="70"/>
      <c r="D1206" s="70"/>
      <c r="E1206" s="70"/>
      <c r="F1206" s="70"/>
      <c r="G1206" s="70"/>
      <c r="H1206" s="70"/>
      <c r="I1206" s="70"/>
      <c r="J1206" s="70"/>
    </row>
    <row r="1207" spans="2:10">
      <c r="B1207" s="70"/>
      <c r="C1207" s="70"/>
      <c r="D1207" s="70"/>
      <c r="E1207" s="70"/>
      <c r="F1207" s="70"/>
      <c r="G1207" s="70"/>
      <c r="H1207" s="70"/>
      <c r="I1207" s="70"/>
      <c r="J1207" s="70"/>
    </row>
    <row r="1208" spans="2:10">
      <c r="B1208" s="70"/>
      <c r="C1208" s="70"/>
      <c r="D1208" s="70"/>
      <c r="E1208" s="70"/>
      <c r="F1208" s="70"/>
      <c r="G1208" s="70"/>
      <c r="H1208" s="70"/>
      <c r="I1208" s="70"/>
      <c r="J1208" s="70"/>
    </row>
    <row r="1209" spans="2:10">
      <c r="B1209" s="70"/>
      <c r="C1209" s="70"/>
      <c r="D1209" s="70"/>
      <c r="E1209" s="70"/>
      <c r="F1209" s="70"/>
      <c r="G1209" s="70"/>
      <c r="H1209" s="70"/>
      <c r="I1209" s="70"/>
      <c r="J1209" s="70"/>
    </row>
    <row r="1210" spans="2:10">
      <c r="B1210" s="70"/>
      <c r="C1210" s="70"/>
      <c r="D1210" s="70"/>
      <c r="E1210" s="70"/>
      <c r="F1210" s="70"/>
      <c r="G1210" s="70"/>
      <c r="H1210" s="70"/>
      <c r="I1210" s="70"/>
      <c r="J1210" s="70"/>
    </row>
    <row r="1211" spans="2:10">
      <c r="B1211" s="70"/>
      <c r="C1211" s="70"/>
      <c r="D1211" s="70"/>
      <c r="E1211" s="70"/>
      <c r="F1211" s="70"/>
      <c r="G1211" s="70"/>
      <c r="H1211" s="70"/>
      <c r="I1211" s="70"/>
      <c r="J1211" s="70"/>
    </row>
    <row r="1212" spans="2:10">
      <c r="B1212" s="70"/>
      <c r="C1212" s="70"/>
      <c r="D1212" s="70"/>
      <c r="E1212" s="70"/>
      <c r="F1212" s="70"/>
      <c r="G1212" s="70"/>
      <c r="H1212" s="70"/>
      <c r="I1212" s="70"/>
      <c r="J1212" s="70"/>
    </row>
    <row r="1213" spans="2:10">
      <c r="B1213" s="70"/>
      <c r="C1213" s="70"/>
      <c r="D1213" s="70"/>
      <c r="E1213" s="70"/>
      <c r="F1213" s="70"/>
      <c r="G1213" s="70"/>
      <c r="H1213" s="70"/>
      <c r="I1213" s="70"/>
      <c r="J1213" s="70"/>
    </row>
    <row r="1214" spans="2:10">
      <c r="B1214" s="70"/>
      <c r="C1214" s="70"/>
      <c r="D1214" s="70"/>
      <c r="E1214" s="70"/>
      <c r="F1214" s="70"/>
      <c r="G1214" s="70"/>
      <c r="H1214" s="70"/>
      <c r="I1214" s="70"/>
      <c r="J1214" s="70"/>
    </row>
    <row r="1215" spans="2:10">
      <c r="B1215" s="70"/>
      <c r="C1215" s="70"/>
      <c r="D1215" s="70"/>
      <c r="E1215" s="70"/>
      <c r="F1215" s="70"/>
      <c r="G1215" s="70"/>
      <c r="H1215" s="70"/>
      <c r="I1215" s="70"/>
      <c r="J1215" s="70"/>
    </row>
    <row r="1216" spans="2:10">
      <c r="B1216" s="70"/>
      <c r="C1216" s="70"/>
      <c r="D1216" s="70"/>
      <c r="E1216" s="70"/>
      <c r="F1216" s="70"/>
      <c r="G1216" s="70"/>
      <c r="H1216" s="70"/>
      <c r="I1216" s="70"/>
      <c r="J1216" s="70"/>
    </row>
    <row r="1217" spans="2:10">
      <c r="B1217" s="70"/>
      <c r="C1217" s="70"/>
      <c r="D1217" s="70"/>
      <c r="E1217" s="70"/>
      <c r="F1217" s="70"/>
      <c r="G1217" s="70"/>
      <c r="H1217" s="70"/>
      <c r="I1217" s="70"/>
      <c r="J1217" s="70"/>
    </row>
    <row r="1218" spans="2:10">
      <c r="B1218" s="70"/>
      <c r="C1218" s="70"/>
      <c r="D1218" s="70"/>
      <c r="E1218" s="70"/>
      <c r="F1218" s="70"/>
      <c r="G1218" s="70"/>
      <c r="H1218" s="70"/>
      <c r="I1218" s="70"/>
      <c r="J1218" s="70"/>
    </row>
    <row r="1219" spans="2:10">
      <c r="B1219" s="70"/>
      <c r="C1219" s="70"/>
      <c r="D1219" s="70"/>
      <c r="E1219" s="70"/>
      <c r="F1219" s="70"/>
      <c r="G1219" s="70"/>
      <c r="H1219" s="70"/>
      <c r="I1219" s="70"/>
      <c r="J1219" s="70"/>
    </row>
    <row r="1220" spans="2:10">
      <c r="B1220" s="70"/>
      <c r="C1220" s="70"/>
      <c r="D1220" s="70"/>
      <c r="E1220" s="70"/>
      <c r="F1220" s="70"/>
      <c r="G1220" s="70"/>
      <c r="H1220" s="70"/>
      <c r="I1220" s="70"/>
      <c r="J1220" s="70"/>
    </row>
    <row r="1221" spans="2:10">
      <c r="B1221" s="70"/>
      <c r="C1221" s="70"/>
      <c r="D1221" s="70"/>
      <c r="E1221" s="70"/>
      <c r="F1221" s="70"/>
      <c r="G1221" s="70"/>
      <c r="H1221" s="70"/>
      <c r="I1221" s="70"/>
      <c r="J1221" s="70"/>
    </row>
    <row r="1222" spans="2:10">
      <c r="B1222" s="70"/>
      <c r="C1222" s="70"/>
      <c r="D1222" s="70"/>
      <c r="E1222" s="70"/>
      <c r="F1222" s="70"/>
      <c r="G1222" s="70"/>
      <c r="H1222" s="70"/>
      <c r="I1222" s="70"/>
      <c r="J1222" s="70"/>
    </row>
    <row r="1223" spans="2:10">
      <c r="B1223" s="70"/>
      <c r="C1223" s="70"/>
      <c r="D1223" s="70"/>
      <c r="E1223" s="70"/>
      <c r="F1223" s="70"/>
      <c r="G1223" s="70"/>
      <c r="H1223" s="70"/>
      <c r="I1223" s="70"/>
      <c r="J1223" s="70"/>
    </row>
    <row r="1224" spans="2:10">
      <c r="B1224" s="70"/>
      <c r="C1224" s="70"/>
      <c r="D1224" s="70"/>
      <c r="E1224" s="70"/>
      <c r="F1224" s="70"/>
      <c r="G1224" s="70"/>
      <c r="H1224" s="70"/>
      <c r="I1224" s="70"/>
      <c r="J1224" s="70"/>
    </row>
    <row r="1225" spans="2:10">
      <c r="B1225" s="70"/>
      <c r="C1225" s="70"/>
      <c r="D1225" s="70"/>
      <c r="E1225" s="70"/>
      <c r="F1225" s="70"/>
      <c r="G1225" s="70"/>
      <c r="H1225" s="70"/>
      <c r="I1225" s="70"/>
      <c r="J1225" s="70"/>
    </row>
    <row r="1226" spans="2:10">
      <c r="B1226" s="70"/>
      <c r="C1226" s="70"/>
      <c r="D1226" s="70"/>
      <c r="E1226" s="70"/>
      <c r="F1226" s="70"/>
      <c r="G1226" s="70"/>
      <c r="H1226" s="70"/>
      <c r="I1226" s="70"/>
      <c r="J1226" s="70"/>
    </row>
    <row r="1227" spans="2:10">
      <c r="B1227" s="70"/>
      <c r="C1227" s="70"/>
      <c r="D1227" s="70"/>
      <c r="E1227" s="70"/>
      <c r="F1227" s="70"/>
      <c r="G1227" s="70"/>
      <c r="H1227" s="70"/>
      <c r="I1227" s="70"/>
      <c r="J1227" s="70"/>
    </row>
    <row r="1228" spans="2:10">
      <c r="B1228" s="70"/>
      <c r="C1228" s="70"/>
      <c r="D1228" s="70"/>
      <c r="E1228" s="70"/>
      <c r="F1228" s="70"/>
      <c r="G1228" s="70"/>
      <c r="H1228" s="70"/>
      <c r="I1228" s="70"/>
      <c r="J1228" s="70"/>
    </row>
    <row r="1229" spans="2:10">
      <c r="B1229" s="70"/>
      <c r="C1229" s="70"/>
      <c r="D1229" s="70"/>
      <c r="E1229" s="70"/>
      <c r="F1229" s="70"/>
      <c r="G1229" s="70"/>
      <c r="H1229" s="70"/>
      <c r="I1229" s="70"/>
      <c r="J1229" s="70"/>
    </row>
    <row r="1230" spans="2:10">
      <c r="B1230" s="70"/>
      <c r="C1230" s="70"/>
      <c r="D1230" s="70"/>
      <c r="E1230" s="70"/>
      <c r="F1230" s="70"/>
      <c r="G1230" s="70"/>
      <c r="H1230" s="70"/>
      <c r="I1230" s="70"/>
      <c r="J1230" s="70"/>
    </row>
    <row r="1231" spans="2:10">
      <c r="B1231" s="70"/>
      <c r="C1231" s="70"/>
      <c r="D1231" s="70"/>
      <c r="E1231" s="70"/>
      <c r="F1231" s="70"/>
      <c r="G1231" s="70"/>
      <c r="H1231" s="70"/>
      <c r="I1231" s="70"/>
      <c r="J1231" s="70"/>
    </row>
    <row r="1232" spans="2:10">
      <c r="B1232" s="70"/>
      <c r="C1232" s="70"/>
      <c r="D1232" s="70"/>
      <c r="E1232" s="70"/>
      <c r="F1232" s="70"/>
      <c r="G1232" s="70"/>
      <c r="H1232" s="70"/>
      <c r="I1232" s="70"/>
      <c r="J1232" s="70"/>
    </row>
    <row r="1233" spans="2:10">
      <c r="B1233" s="70"/>
      <c r="C1233" s="70"/>
      <c r="D1233" s="70"/>
      <c r="E1233" s="70"/>
      <c r="F1233" s="70"/>
      <c r="G1233" s="70"/>
      <c r="H1233" s="70"/>
      <c r="I1233" s="70"/>
      <c r="J1233" s="70"/>
    </row>
    <row r="1234" spans="2:10">
      <c r="B1234" s="70"/>
      <c r="C1234" s="70"/>
      <c r="D1234" s="70"/>
      <c r="E1234" s="70"/>
      <c r="F1234" s="70"/>
      <c r="G1234" s="70"/>
      <c r="H1234" s="70"/>
      <c r="I1234" s="70"/>
      <c r="J1234" s="70"/>
    </row>
    <row r="1235" spans="2:10">
      <c r="B1235" s="70"/>
      <c r="C1235" s="70"/>
      <c r="D1235" s="70"/>
      <c r="E1235" s="70"/>
      <c r="F1235" s="70"/>
      <c r="G1235" s="70"/>
      <c r="H1235" s="70"/>
      <c r="I1235" s="70"/>
      <c r="J1235" s="70"/>
    </row>
    <row r="1236" spans="2:10">
      <c r="B1236" s="70"/>
      <c r="C1236" s="70"/>
      <c r="D1236" s="70"/>
      <c r="E1236" s="70"/>
      <c r="F1236" s="70"/>
      <c r="G1236" s="70"/>
      <c r="H1236" s="70"/>
      <c r="I1236" s="70"/>
      <c r="J1236" s="70"/>
    </row>
    <row r="1237" spans="2:10">
      <c r="B1237" s="70"/>
      <c r="C1237" s="70"/>
      <c r="D1237" s="70"/>
      <c r="E1237" s="70"/>
      <c r="F1237" s="70"/>
      <c r="G1237" s="70"/>
      <c r="H1237" s="70"/>
      <c r="I1237" s="70"/>
      <c r="J1237" s="70"/>
    </row>
    <row r="1238" spans="2:10">
      <c r="B1238" s="70"/>
      <c r="C1238" s="70"/>
      <c r="D1238" s="70"/>
      <c r="E1238" s="70"/>
      <c r="F1238" s="70"/>
      <c r="G1238" s="70"/>
      <c r="H1238" s="70"/>
      <c r="I1238" s="70"/>
      <c r="J1238" s="70"/>
    </row>
    <row r="1239" spans="2:10">
      <c r="B1239" s="70"/>
      <c r="C1239" s="70"/>
      <c r="D1239" s="70"/>
      <c r="E1239" s="70"/>
      <c r="F1239" s="70"/>
      <c r="G1239" s="70"/>
      <c r="H1239" s="70"/>
      <c r="I1239" s="70"/>
      <c r="J1239" s="70"/>
    </row>
    <row r="1240" spans="2:10">
      <c r="B1240" s="70"/>
      <c r="C1240" s="70"/>
      <c r="D1240" s="70"/>
      <c r="E1240" s="70"/>
      <c r="F1240" s="70"/>
      <c r="G1240" s="70"/>
      <c r="H1240" s="70"/>
      <c r="I1240" s="70"/>
      <c r="J1240" s="70"/>
    </row>
    <row r="1241" spans="2:10">
      <c r="B1241" s="70"/>
      <c r="C1241" s="70"/>
      <c r="D1241" s="70"/>
      <c r="E1241" s="70"/>
      <c r="F1241" s="70"/>
      <c r="G1241" s="70"/>
      <c r="H1241" s="70"/>
      <c r="I1241" s="70"/>
      <c r="J1241" s="70"/>
    </row>
    <row r="1242" spans="2:10">
      <c r="B1242" s="70"/>
      <c r="C1242" s="70"/>
      <c r="D1242" s="70"/>
      <c r="E1242" s="70"/>
      <c r="F1242" s="70"/>
      <c r="G1242" s="70"/>
      <c r="H1242" s="70"/>
      <c r="I1242" s="70"/>
      <c r="J1242" s="70"/>
    </row>
    <row r="1243" spans="2:10">
      <c r="B1243" s="70"/>
      <c r="C1243" s="70"/>
      <c r="D1243" s="70"/>
      <c r="E1243" s="70"/>
      <c r="F1243" s="70"/>
      <c r="G1243" s="70"/>
      <c r="H1243" s="70"/>
      <c r="I1243" s="70"/>
      <c r="J1243" s="70"/>
    </row>
    <row r="1244" spans="2:10">
      <c r="B1244" s="70"/>
      <c r="C1244" s="70"/>
      <c r="D1244" s="70"/>
      <c r="E1244" s="70"/>
      <c r="F1244" s="70"/>
      <c r="G1244" s="70"/>
      <c r="H1244" s="70"/>
      <c r="I1244" s="70"/>
      <c r="J1244" s="70"/>
    </row>
    <row r="1245" spans="2:10">
      <c r="B1245" s="70"/>
      <c r="C1245" s="70"/>
      <c r="D1245" s="70"/>
      <c r="E1245" s="70"/>
      <c r="F1245" s="70"/>
      <c r="G1245" s="70"/>
      <c r="H1245" s="70"/>
      <c r="I1245" s="70"/>
      <c r="J1245" s="70"/>
    </row>
    <row r="1246" spans="2:10">
      <c r="B1246" s="70"/>
      <c r="C1246" s="70"/>
      <c r="D1246" s="70"/>
      <c r="E1246" s="70"/>
      <c r="F1246" s="70"/>
      <c r="G1246" s="70"/>
      <c r="H1246" s="70"/>
      <c r="I1246" s="70"/>
      <c r="J1246" s="70"/>
    </row>
    <row r="1247" spans="2:10">
      <c r="B1247" s="70"/>
      <c r="C1247" s="70"/>
      <c r="D1247" s="70"/>
      <c r="E1247" s="70"/>
      <c r="F1247" s="70"/>
      <c r="G1247" s="70"/>
      <c r="H1247" s="70"/>
      <c r="I1247" s="70"/>
      <c r="J1247" s="70"/>
    </row>
    <row r="1248" spans="2:10">
      <c r="B1248" s="70"/>
      <c r="C1248" s="70"/>
      <c r="D1248" s="70"/>
      <c r="E1248" s="70"/>
      <c r="F1248" s="70"/>
      <c r="G1248" s="70"/>
      <c r="H1248" s="70"/>
      <c r="I1248" s="70"/>
      <c r="J1248" s="70"/>
    </row>
    <row r="1249" spans="2:10">
      <c r="B1249" s="70"/>
      <c r="C1249" s="70"/>
      <c r="D1249" s="70"/>
      <c r="E1249" s="70"/>
      <c r="F1249" s="70"/>
      <c r="G1249" s="70"/>
      <c r="H1249" s="70"/>
      <c r="I1249" s="70"/>
      <c r="J1249" s="70"/>
    </row>
    <row r="1250" spans="2:10">
      <c r="B1250" s="70"/>
      <c r="C1250" s="70"/>
      <c r="D1250" s="70"/>
      <c r="E1250" s="70"/>
      <c r="F1250" s="70"/>
      <c r="G1250" s="70"/>
      <c r="H1250" s="70"/>
      <c r="I1250" s="70"/>
      <c r="J1250" s="70"/>
    </row>
    <row r="1251" spans="2:10">
      <c r="B1251" s="70"/>
      <c r="C1251" s="70"/>
      <c r="D1251" s="70"/>
      <c r="E1251" s="70"/>
      <c r="F1251" s="70"/>
      <c r="G1251" s="70"/>
      <c r="H1251" s="70"/>
      <c r="I1251" s="70"/>
      <c r="J1251" s="70"/>
    </row>
    <row r="1252" spans="2:10">
      <c r="B1252" s="70"/>
      <c r="C1252" s="70"/>
      <c r="D1252" s="70"/>
      <c r="E1252" s="70"/>
      <c r="F1252" s="70"/>
      <c r="G1252" s="70"/>
      <c r="H1252" s="70"/>
      <c r="I1252" s="70"/>
      <c r="J1252" s="70"/>
    </row>
    <row r="1253" spans="2:10">
      <c r="B1253" s="70"/>
      <c r="C1253" s="70"/>
      <c r="D1253" s="70"/>
      <c r="E1253" s="70"/>
      <c r="F1253" s="70"/>
      <c r="G1253" s="70"/>
      <c r="H1253" s="70"/>
      <c r="I1253" s="70"/>
      <c r="J1253" s="70"/>
    </row>
    <row r="1254" spans="2:10">
      <c r="B1254" s="70"/>
      <c r="C1254" s="70"/>
      <c r="D1254" s="70"/>
      <c r="E1254" s="70"/>
      <c r="F1254" s="70"/>
      <c r="G1254" s="70"/>
      <c r="H1254" s="70"/>
      <c r="I1254" s="70"/>
      <c r="J1254" s="70"/>
    </row>
    <row r="1255" spans="2:10">
      <c r="B1255" s="70"/>
      <c r="C1255" s="70"/>
      <c r="D1255" s="70"/>
      <c r="E1255" s="70"/>
      <c r="F1255" s="70"/>
      <c r="G1255" s="70"/>
      <c r="H1255" s="70"/>
      <c r="I1255" s="70"/>
      <c r="J1255" s="70"/>
    </row>
    <row r="1256" spans="2:10">
      <c r="B1256" s="70"/>
      <c r="C1256" s="70"/>
      <c r="D1256" s="70"/>
      <c r="E1256" s="70"/>
      <c r="F1256" s="70"/>
      <c r="G1256" s="70"/>
      <c r="H1256" s="70"/>
      <c r="I1256" s="70"/>
      <c r="J1256" s="70"/>
    </row>
    <row r="1257" spans="2:10">
      <c r="B1257" s="70"/>
      <c r="C1257" s="70"/>
      <c r="D1257" s="70"/>
      <c r="E1257" s="70"/>
      <c r="F1257" s="70"/>
      <c r="G1257" s="70"/>
      <c r="H1257" s="70"/>
      <c r="I1257" s="70"/>
      <c r="J1257" s="70"/>
    </row>
    <row r="1258" spans="2:10">
      <c r="B1258" s="70"/>
      <c r="C1258" s="70"/>
      <c r="D1258" s="70"/>
      <c r="E1258" s="70"/>
      <c r="F1258" s="70"/>
      <c r="G1258" s="70"/>
      <c r="H1258" s="70"/>
      <c r="I1258" s="70"/>
      <c r="J1258" s="70"/>
    </row>
    <row r="1259" spans="2:10">
      <c r="B1259" s="70"/>
      <c r="C1259" s="70"/>
      <c r="D1259" s="70"/>
      <c r="E1259" s="70"/>
      <c r="F1259" s="70"/>
      <c r="G1259" s="70"/>
      <c r="H1259" s="70"/>
      <c r="I1259" s="70"/>
      <c r="J1259" s="70"/>
    </row>
    <row r="1260" spans="2:10">
      <c r="B1260" s="70"/>
      <c r="C1260" s="70"/>
      <c r="D1260" s="70"/>
      <c r="E1260" s="70"/>
      <c r="F1260" s="70"/>
      <c r="G1260" s="70"/>
      <c r="H1260" s="70"/>
      <c r="I1260" s="70"/>
      <c r="J1260" s="70"/>
    </row>
    <row r="1261" spans="2:10">
      <c r="B1261" s="70"/>
      <c r="C1261" s="70"/>
      <c r="D1261" s="70"/>
      <c r="E1261" s="70"/>
      <c r="F1261" s="70"/>
      <c r="G1261" s="70"/>
      <c r="H1261" s="70"/>
      <c r="I1261" s="70"/>
      <c r="J1261" s="70"/>
    </row>
    <row r="1262" spans="2:10">
      <c r="B1262" s="70"/>
      <c r="C1262" s="70"/>
      <c r="D1262" s="70"/>
      <c r="E1262" s="70"/>
      <c r="F1262" s="70"/>
      <c r="G1262" s="70"/>
      <c r="H1262" s="70"/>
      <c r="I1262" s="70"/>
      <c r="J1262" s="70"/>
    </row>
    <row r="1263" spans="2:10">
      <c r="B1263" s="70"/>
      <c r="C1263" s="70"/>
      <c r="D1263" s="70"/>
      <c r="E1263" s="70"/>
      <c r="F1263" s="70"/>
      <c r="G1263" s="70"/>
      <c r="H1263" s="70"/>
      <c r="I1263" s="70"/>
      <c r="J1263" s="70"/>
    </row>
    <row r="1264" spans="2:10">
      <c r="B1264" s="70"/>
      <c r="C1264" s="70"/>
      <c r="D1264" s="70"/>
      <c r="E1264" s="70"/>
      <c r="F1264" s="70"/>
      <c r="G1264" s="70"/>
      <c r="H1264" s="70"/>
      <c r="I1264" s="70"/>
      <c r="J1264" s="70"/>
    </row>
    <row r="1265" spans="2:10">
      <c r="B1265" s="70"/>
      <c r="C1265" s="70"/>
      <c r="D1265" s="70"/>
      <c r="E1265" s="70"/>
      <c r="F1265" s="70"/>
      <c r="G1265" s="70"/>
      <c r="H1265" s="70"/>
      <c r="I1265" s="70"/>
      <c r="J1265" s="70"/>
    </row>
    <row r="1266" spans="2:10">
      <c r="B1266" s="70"/>
      <c r="C1266" s="70"/>
      <c r="D1266" s="70"/>
      <c r="E1266" s="70"/>
      <c r="F1266" s="70"/>
      <c r="G1266" s="70"/>
      <c r="H1266" s="70"/>
      <c r="I1266" s="70"/>
      <c r="J1266" s="70"/>
    </row>
    <row r="1267" spans="2:10">
      <c r="B1267" s="70"/>
      <c r="C1267" s="70"/>
      <c r="D1267" s="70"/>
      <c r="E1267" s="70"/>
      <c r="F1267" s="70"/>
      <c r="G1267" s="70"/>
      <c r="H1267" s="70"/>
      <c r="I1267" s="70"/>
      <c r="J1267" s="70"/>
    </row>
    <row r="1268" spans="2:10">
      <c r="B1268" s="70"/>
      <c r="C1268" s="70"/>
      <c r="D1268" s="70"/>
      <c r="E1268" s="70"/>
      <c r="F1268" s="70"/>
      <c r="G1268" s="70"/>
      <c r="H1268" s="70"/>
      <c r="I1268" s="70"/>
      <c r="J1268" s="70"/>
    </row>
    <row r="1269" spans="2:10">
      <c r="B1269" s="70"/>
      <c r="C1269" s="70"/>
      <c r="D1269" s="70"/>
      <c r="E1269" s="70"/>
      <c r="F1269" s="70"/>
      <c r="G1269" s="70"/>
      <c r="H1269" s="70"/>
      <c r="I1269" s="70"/>
      <c r="J1269" s="70"/>
    </row>
    <row r="1270" spans="2:10">
      <c r="B1270" s="70"/>
      <c r="C1270" s="70"/>
      <c r="D1270" s="70"/>
      <c r="E1270" s="70"/>
      <c r="F1270" s="70"/>
      <c r="G1270" s="70"/>
      <c r="H1270" s="70"/>
      <c r="I1270" s="70"/>
      <c r="J1270" s="70"/>
    </row>
    <row r="1271" spans="2:10">
      <c r="B1271" s="70"/>
      <c r="C1271" s="70"/>
      <c r="D1271" s="70"/>
      <c r="E1271" s="70"/>
      <c r="F1271" s="70"/>
      <c r="G1271" s="70"/>
      <c r="H1271" s="70"/>
      <c r="I1271" s="70"/>
      <c r="J1271" s="70"/>
    </row>
    <row r="1272" spans="2:10">
      <c r="B1272" s="70"/>
      <c r="C1272" s="70"/>
      <c r="D1272" s="70"/>
      <c r="E1272" s="70"/>
      <c r="F1272" s="70"/>
      <c r="G1272" s="70"/>
      <c r="H1272" s="70"/>
      <c r="I1272" s="70"/>
      <c r="J1272" s="70"/>
    </row>
    <row r="1273" spans="2:10">
      <c r="B1273" s="70"/>
      <c r="C1273" s="70"/>
      <c r="D1273" s="70"/>
      <c r="E1273" s="70"/>
      <c r="F1273" s="70"/>
      <c r="G1273" s="70"/>
      <c r="H1273" s="70"/>
      <c r="I1273" s="70"/>
      <c r="J1273" s="70"/>
    </row>
    <row r="1274" spans="2:10">
      <c r="B1274" s="70"/>
      <c r="C1274" s="70"/>
      <c r="D1274" s="70"/>
      <c r="E1274" s="70"/>
      <c r="F1274" s="70"/>
      <c r="G1274" s="70"/>
      <c r="H1274" s="70"/>
      <c r="I1274" s="70"/>
      <c r="J1274" s="70"/>
    </row>
    <row r="1275" spans="2:10">
      <c r="B1275" s="70"/>
      <c r="C1275" s="70"/>
      <c r="D1275" s="70"/>
      <c r="E1275" s="70"/>
      <c r="F1275" s="70"/>
      <c r="G1275" s="70"/>
      <c r="H1275" s="70"/>
      <c r="I1275" s="70"/>
      <c r="J1275" s="70"/>
    </row>
    <row r="1276" spans="2:10">
      <c r="B1276" s="70"/>
      <c r="C1276" s="70"/>
      <c r="D1276" s="70"/>
      <c r="E1276" s="70"/>
      <c r="F1276" s="70"/>
      <c r="G1276" s="70"/>
      <c r="H1276" s="70"/>
      <c r="I1276" s="70"/>
      <c r="J1276" s="70"/>
    </row>
    <row r="1277" spans="2:10">
      <c r="B1277" s="70"/>
      <c r="C1277" s="70"/>
      <c r="D1277" s="70"/>
      <c r="E1277" s="70"/>
      <c r="F1277" s="70"/>
      <c r="G1277" s="70"/>
      <c r="H1277" s="70"/>
      <c r="I1277" s="70"/>
      <c r="J1277" s="70"/>
    </row>
    <row r="1278" spans="2:10">
      <c r="B1278" s="70"/>
      <c r="C1278" s="70"/>
      <c r="D1278" s="70"/>
      <c r="E1278" s="70"/>
      <c r="F1278" s="70"/>
      <c r="G1278" s="70"/>
      <c r="H1278" s="70"/>
      <c r="I1278" s="70"/>
      <c r="J1278" s="70"/>
    </row>
    <row r="1279" spans="2:10">
      <c r="B1279" s="70"/>
      <c r="C1279" s="70"/>
      <c r="D1279" s="70"/>
      <c r="E1279" s="70"/>
      <c r="F1279" s="70"/>
      <c r="G1279" s="70"/>
      <c r="H1279" s="70"/>
      <c r="I1279" s="70"/>
      <c r="J1279" s="70"/>
    </row>
    <row r="1280" spans="2:10">
      <c r="B1280" s="70"/>
      <c r="C1280" s="70"/>
      <c r="D1280" s="70"/>
      <c r="E1280" s="70"/>
      <c r="F1280" s="70"/>
      <c r="G1280" s="70"/>
      <c r="H1280" s="70"/>
      <c r="I1280" s="70"/>
      <c r="J1280" s="70"/>
    </row>
    <row r="1281" spans="2:10">
      <c r="B1281" s="70"/>
      <c r="C1281" s="70"/>
      <c r="D1281" s="70"/>
      <c r="E1281" s="70"/>
      <c r="F1281" s="70"/>
      <c r="G1281" s="70"/>
      <c r="H1281" s="70"/>
      <c r="I1281" s="70"/>
      <c r="J1281" s="70"/>
    </row>
    <row r="1282" spans="2:10">
      <c r="B1282" s="70"/>
      <c r="C1282" s="70"/>
      <c r="D1282" s="70"/>
      <c r="E1282" s="70"/>
      <c r="F1282" s="70"/>
      <c r="G1282" s="70"/>
      <c r="H1282" s="70"/>
      <c r="I1282" s="70"/>
      <c r="J1282" s="70"/>
    </row>
    <row r="1283" spans="2:10">
      <c r="B1283" s="70"/>
      <c r="C1283" s="70"/>
      <c r="D1283" s="70"/>
      <c r="E1283" s="70"/>
      <c r="F1283" s="70"/>
      <c r="G1283" s="70"/>
      <c r="H1283" s="70"/>
      <c r="I1283" s="70"/>
      <c r="J1283" s="70"/>
    </row>
    <row r="1284" spans="2:10">
      <c r="B1284" s="70"/>
      <c r="C1284" s="70"/>
      <c r="D1284" s="70"/>
      <c r="E1284" s="70"/>
      <c r="F1284" s="70"/>
      <c r="G1284" s="70"/>
      <c r="H1284" s="70"/>
      <c r="I1284" s="70"/>
      <c r="J1284" s="70"/>
    </row>
    <row r="1285" spans="2:10">
      <c r="B1285" s="70"/>
      <c r="C1285" s="70"/>
      <c r="D1285" s="70"/>
      <c r="E1285" s="70"/>
      <c r="F1285" s="70"/>
      <c r="G1285" s="70"/>
      <c r="H1285" s="70"/>
      <c r="I1285" s="70"/>
      <c r="J1285" s="70"/>
    </row>
    <row r="1286" spans="2:10">
      <c r="B1286" s="70"/>
      <c r="C1286" s="70"/>
      <c r="D1286" s="70"/>
      <c r="E1286" s="70"/>
      <c r="F1286" s="70"/>
      <c r="G1286" s="70"/>
      <c r="H1286" s="70"/>
      <c r="I1286" s="70"/>
      <c r="J1286" s="70"/>
    </row>
    <row r="1287" spans="2:10">
      <c r="B1287" s="70"/>
      <c r="C1287" s="70"/>
      <c r="D1287" s="70"/>
      <c r="E1287" s="70"/>
      <c r="F1287" s="70"/>
      <c r="G1287" s="70"/>
      <c r="H1287" s="70"/>
      <c r="I1287" s="70"/>
      <c r="J1287" s="70"/>
    </row>
    <row r="1288" spans="2:10">
      <c r="B1288" s="70"/>
      <c r="C1288" s="70"/>
      <c r="D1288" s="70"/>
      <c r="E1288" s="70"/>
      <c r="F1288" s="70"/>
      <c r="G1288" s="70"/>
      <c r="H1288" s="70"/>
      <c r="I1288" s="70"/>
      <c r="J1288" s="70"/>
    </row>
    <row r="1289" spans="2:10">
      <c r="B1289" s="70"/>
      <c r="C1289" s="70"/>
      <c r="D1289" s="70"/>
      <c r="E1289" s="70"/>
      <c r="F1289" s="70"/>
      <c r="G1289" s="70"/>
      <c r="H1289" s="70"/>
      <c r="I1289" s="70"/>
      <c r="J1289" s="70"/>
    </row>
    <row r="1290" spans="2:10">
      <c r="B1290" s="70"/>
      <c r="C1290" s="70"/>
      <c r="D1290" s="70"/>
      <c r="E1290" s="70"/>
      <c r="F1290" s="70"/>
      <c r="G1290" s="70"/>
      <c r="H1290" s="70"/>
      <c r="I1290" s="70"/>
      <c r="J1290" s="70"/>
    </row>
    <row r="1291" spans="2:10">
      <c r="B1291" s="70"/>
      <c r="C1291" s="70"/>
      <c r="D1291" s="70"/>
      <c r="E1291" s="70"/>
      <c r="F1291" s="70"/>
      <c r="G1291" s="70"/>
      <c r="H1291" s="70"/>
      <c r="I1291" s="70"/>
      <c r="J1291" s="70"/>
    </row>
    <row r="1292" spans="2:10">
      <c r="B1292" s="70"/>
      <c r="C1292" s="70"/>
      <c r="D1292" s="70"/>
      <c r="E1292" s="70"/>
      <c r="F1292" s="70"/>
      <c r="G1292" s="70"/>
      <c r="H1292" s="70"/>
      <c r="I1292" s="70"/>
      <c r="J1292" s="70"/>
    </row>
    <row r="1293" spans="2:10">
      <c r="B1293" s="70"/>
      <c r="C1293" s="70"/>
      <c r="D1293" s="70"/>
      <c r="E1293" s="70"/>
      <c r="F1293" s="70"/>
      <c r="G1293" s="70"/>
      <c r="H1293" s="70"/>
      <c r="I1293" s="70"/>
      <c r="J1293" s="70"/>
    </row>
    <row r="1294" spans="2:10">
      <c r="B1294" s="70"/>
      <c r="C1294" s="70"/>
      <c r="D1294" s="70"/>
      <c r="E1294" s="70"/>
      <c r="F1294" s="70"/>
      <c r="G1294" s="70"/>
      <c r="H1294" s="70"/>
      <c r="I1294" s="70"/>
      <c r="J1294" s="70"/>
    </row>
    <row r="1295" spans="2:10">
      <c r="B1295" s="70"/>
      <c r="C1295" s="70"/>
      <c r="D1295" s="70"/>
      <c r="E1295" s="70"/>
      <c r="F1295" s="70"/>
      <c r="G1295" s="70"/>
      <c r="H1295" s="70"/>
      <c r="I1295" s="70"/>
      <c r="J1295" s="70"/>
    </row>
    <row r="1296" spans="2:10">
      <c r="B1296" s="70"/>
      <c r="C1296" s="70"/>
      <c r="D1296" s="70"/>
      <c r="E1296" s="70"/>
      <c r="F1296" s="70"/>
      <c r="G1296" s="70"/>
      <c r="H1296" s="70"/>
      <c r="I1296" s="70"/>
      <c r="J1296" s="70"/>
    </row>
    <row r="1297" spans="2:10">
      <c r="B1297" s="70"/>
      <c r="C1297" s="70"/>
      <c r="D1297" s="70"/>
      <c r="E1297" s="70"/>
      <c r="F1297" s="70"/>
      <c r="G1297" s="70"/>
      <c r="H1297" s="70"/>
      <c r="I1297" s="70"/>
      <c r="J1297" s="70"/>
    </row>
    <row r="1298" spans="2:10">
      <c r="B1298" s="70"/>
      <c r="C1298" s="70"/>
      <c r="D1298" s="70"/>
      <c r="E1298" s="70"/>
      <c r="F1298" s="70"/>
      <c r="G1298" s="70"/>
      <c r="H1298" s="70"/>
      <c r="I1298" s="70"/>
      <c r="J1298" s="70"/>
    </row>
    <row r="1299" spans="2:10">
      <c r="B1299" s="70"/>
      <c r="C1299" s="70"/>
      <c r="D1299" s="70"/>
      <c r="E1299" s="70"/>
      <c r="F1299" s="70"/>
      <c r="G1299" s="70"/>
      <c r="H1299" s="70"/>
      <c r="I1299" s="70"/>
      <c r="J1299" s="70"/>
    </row>
    <row r="1300" spans="2:10">
      <c r="B1300" s="70"/>
      <c r="C1300" s="70"/>
      <c r="D1300" s="70"/>
      <c r="E1300" s="70"/>
      <c r="F1300" s="70"/>
      <c r="G1300" s="70"/>
      <c r="H1300" s="70"/>
      <c r="I1300" s="70"/>
      <c r="J1300" s="70"/>
    </row>
    <row r="1301" spans="2:10">
      <c r="B1301" s="70"/>
      <c r="C1301" s="70"/>
      <c r="D1301" s="70"/>
      <c r="E1301" s="70"/>
      <c r="F1301" s="70"/>
      <c r="G1301" s="70"/>
      <c r="H1301" s="70"/>
      <c r="I1301" s="70"/>
      <c r="J1301" s="70"/>
    </row>
    <row r="1302" spans="2:10">
      <c r="B1302" s="70"/>
      <c r="C1302" s="70"/>
      <c r="D1302" s="70"/>
      <c r="E1302" s="70"/>
      <c r="F1302" s="70"/>
      <c r="G1302" s="70"/>
      <c r="H1302" s="70"/>
      <c r="I1302" s="70"/>
      <c r="J1302" s="70"/>
    </row>
    <row r="1303" spans="2:10">
      <c r="B1303" s="70"/>
      <c r="C1303" s="70"/>
      <c r="D1303" s="70"/>
      <c r="E1303" s="70"/>
      <c r="F1303" s="70"/>
      <c r="G1303" s="70"/>
      <c r="H1303" s="70"/>
      <c r="I1303" s="70"/>
      <c r="J1303" s="70"/>
    </row>
    <row r="1304" spans="2:10">
      <c r="B1304" s="70"/>
      <c r="C1304" s="70"/>
      <c r="D1304" s="70"/>
      <c r="E1304" s="70"/>
      <c r="F1304" s="70"/>
      <c r="G1304" s="70"/>
      <c r="H1304" s="70"/>
      <c r="I1304" s="70"/>
      <c r="J1304" s="70"/>
    </row>
    <row r="1305" spans="2:10">
      <c r="B1305" s="70"/>
      <c r="C1305" s="70"/>
      <c r="D1305" s="70"/>
      <c r="E1305" s="70"/>
      <c r="F1305" s="70"/>
      <c r="G1305" s="70"/>
      <c r="H1305" s="70"/>
      <c r="I1305" s="70"/>
      <c r="J1305" s="70"/>
    </row>
    <row r="1306" spans="2:10">
      <c r="B1306" s="70"/>
      <c r="C1306" s="70"/>
      <c r="D1306" s="70"/>
      <c r="E1306" s="70"/>
      <c r="F1306" s="70"/>
      <c r="G1306" s="70"/>
      <c r="H1306" s="70"/>
      <c r="I1306" s="70"/>
      <c r="J1306" s="70"/>
    </row>
    <row r="1307" spans="2:10">
      <c r="B1307" s="70"/>
      <c r="C1307" s="70"/>
      <c r="D1307" s="70"/>
      <c r="E1307" s="70"/>
      <c r="F1307" s="70"/>
      <c r="G1307" s="70"/>
      <c r="H1307" s="70"/>
      <c r="I1307" s="70"/>
      <c r="J1307" s="70"/>
    </row>
    <row r="1308" spans="2:10">
      <c r="B1308" s="70"/>
      <c r="C1308" s="70"/>
      <c r="D1308" s="70"/>
      <c r="E1308" s="70"/>
      <c r="F1308" s="70"/>
      <c r="G1308" s="70"/>
      <c r="H1308" s="70"/>
      <c r="I1308" s="70"/>
      <c r="J1308" s="70"/>
    </row>
    <row r="1309" spans="2:10">
      <c r="B1309" s="70"/>
      <c r="C1309" s="70"/>
      <c r="D1309" s="70"/>
      <c r="E1309" s="70"/>
      <c r="F1309" s="70"/>
      <c r="G1309" s="70"/>
      <c r="H1309" s="70"/>
      <c r="I1309" s="70"/>
      <c r="J1309" s="70"/>
    </row>
    <row r="1310" spans="2:10">
      <c r="B1310" s="70"/>
      <c r="C1310" s="70"/>
      <c r="D1310" s="70"/>
      <c r="E1310" s="70"/>
      <c r="F1310" s="70"/>
      <c r="G1310" s="70"/>
      <c r="H1310" s="70"/>
      <c r="I1310" s="70"/>
      <c r="J1310" s="70"/>
    </row>
    <row r="1311" spans="2:10">
      <c r="B1311" s="70"/>
      <c r="C1311" s="70"/>
      <c r="D1311" s="70"/>
      <c r="E1311" s="70"/>
      <c r="F1311" s="70"/>
      <c r="G1311" s="70"/>
      <c r="H1311" s="70"/>
      <c r="I1311" s="70"/>
      <c r="J1311" s="70"/>
    </row>
    <row r="1312" spans="2:10">
      <c r="B1312" s="70"/>
      <c r="C1312" s="70"/>
      <c r="D1312" s="70"/>
      <c r="E1312" s="70"/>
      <c r="F1312" s="70"/>
      <c r="G1312" s="70"/>
      <c r="H1312" s="70"/>
      <c r="I1312" s="70"/>
      <c r="J1312" s="70"/>
    </row>
    <row r="1313" spans="2:10">
      <c r="B1313" s="70"/>
      <c r="C1313" s="70"/>
      <c r="D1313" s="70"/>
      <c r="E1313" s="70"/>
      <c r="F1313" s="70"/>
      <c r="G1313" s="70"/>
      <c r="H1313" s="70"/>
      <c r="I1313" s="70"/>
      <c r="J1313" s="70"/>
    </row>
    <row r="1314" spans="2:10">
      <c r="B1314" s="70"/>
      <c r="C1314" s="70"/>
      <c r="D1314" s="70"/>
      <c r="E1314" s="70"/>
      <c r="F1314" s="70"/>
      <c r="G1314" s="70"/>
      <c r="H1314" s="70"/>
      <c r="I1314" s="70"/>
      <c r="J1314" s="70"/>
    </row>
    <row r="1315" spans="2:10">
      <c r="B1315" s="70"/>
      <c r="C1315" s="70"/>
      <c r="D1315" s="70"/>
      <c r="E1315" s="70"/>
      <c r="F1315" s="70"/>
      <c r="G1315" s="70"/>
      <c r="H1315" s="70"/>
      <c r="I1315" s="70"/>
      <c r="J1315" s="70"/>
    </row>
    <row r="1316" spans="2:10">
      <c r="B1316" s="70"/>
      <c r="C1316" s="70"/>
      <c r="D1316" s="70"/>
      <c r="E1316" s="70"/>
      <c r="F1316" s="70"/>
      <c r="G1316" s="70"/>
      <c r="H1316" s="70"/>
      <c r="I1316" s="70"/>
      <c r="J1316" s="70"/>
    </row>
    <row r="1317" spans="2:10">
      <c r="B1317" s="70"/>
      <c r="C1317" s="70"/>
      <c r="D1317" s="70"/>
      <c r="E1317" s="70"/>
      <c r="F1317" s="70"/>
      <c r="G1317" s="70"/>
      <c r="H1317" s="70"/>
      <c r="I1317" s="70"/>
      <c r="J1317" s="70"/>
    </row>
    <row r="1318" spans="2:10">
      <c r="B1318" s="70"/>
      <c r="C1318" s="70"/>
      <c r="D1318" s="70"/>
      <c r="E1318" s="70"/>
      <c r="F1318" s="70"/>
      <c r="G1318" s="70"/>
      <c r="H1318" s="70"/>
      <c r="I1318" s="70"/>
      <c r="J1318" s="70"/>
    </row>
    <row r="1319" spans="2:10">
      <c r="B1319" s="70"/>
      <c r="C1319" s="70"/>
      <c r="D1319" s="70"/>
      <c r="E1319" s="70"/>
      <c r="F1319" s="70"/>
      <c r="G1319" s="70"/>
      <c r="H1319" s="70"/>
      <c r="I1319" s="70"/>
      <c r="J1319" s="70"/>
    </row>
    <row r="1320" spans="2:10">
      <c r="B1320" s="70"/>
      <c r="C1320" s="70"/>
      <c r="D1320" s="70"/>
      <c r="E1320" s="70"/>
      <c r="F1320" s="70"/>
      <c r="G1320" s="70"/>
      <c r="H1320" s="70"/>
      <c r="I1320" s="70"/>
      <c r="J1320" s="70"/>
    </row>
    <row r="1321" spans="2:10">
      <c r="B1321" s="70"/>
      <c r="C1321" s="70"/>
      <c r="D1321" s="70"/>
      <c r="E1321" s="70"/>
      <c r="F1321" s="70"/>
      <c r="G1321" s="70"/>
      <c r="H1321" s="70"/>
      <c r="I1321" s="70"/>
      <c r="J1321" s="70"/>
    </row>
    <row r="1322" spans="2:10">
      <c r="B1322" s="70"/>
      <c r="C1322" s="70"/>
      <c r="D1322" s="70"/>
      <c r="E1322" s="70"/>
      <c r="F1322" s="70"/>
      <c r="G1322" s="70"/>
      <c r="H1322" s="70"/>
      <c r="I1322" s="70"/>
      <c r="J1322" s="70"/>
    </row>
    <row r="1323" spans="2:10">
      <c r="B1323" s="70"/>
      <c r="C1323" s="70"/>
      <c r="D1323" s="70"/>
      <c r="E1323" s="70"/>
      <c r="F1323" s="70"/>
      <c r="G1323" s="70"/>
      <c r="H1323" s="70"/>
      <c r="I1323" s="70"/>
      <c r="J1323" s="70"/>
    </row>
    <row r="1324" spans="2:10">
      <c r="B1324" s="70"/>
      <c r="C1324" s="70"/>
      <c r="D1324" s="70"/>
      <c r="E1324" s="70"/>
      <c r="F1324" s="70"/>
      <c r="G1324" s="70"/>
      <c r="H1324" s="70"/>
      <c r="I1324" s="70"/>
      <c r="J1324" s="70"/>
    </row>
    <row r="1325" spans="2:10">
      <c r="B1325" s="70"/>
      <c r="C1325" s="70"/>
      <c r="D1325" s="70"/>
      <c r="E1325" s="70"/>
      <c r="F1325" s="70"/>
      <c r="G1325" s="70"/>
      <c r="H1325" s="70"/>
      <c r="I1325" s="70"/>
      <c r="J1325" s="70"/>
    </row>
    <row r="1326" spans="2:10">
      <c r="B1326" s="70"/>
      <c r="C1326" s="70"/>
      <c r="D1326" s="70"/>
      <c r="E1326" s="70"/>
      <c r="F1326" s="70"/>
      <c r="G1326" s="70"/>
      <c r="H1326" s="70"/>
      <c r="I1326" s="70"/>
      <c r="J1326" s="70"/>
    </row>
    <row r="1327" spans="2:10">
      <c r="B1327" s="70"/>
      <c r="C1327" s="70"/>
      <c r="D1327" s="70"/>
      <c r="E1327" s="70"/>
      <c r="F1327" s="70"/>
      <c r="G1327" s="70"/>
      <c r="H1327" s="70"/>
      <c r="I1327" s="70"/>
      <c r="J1327" s="70"/>
    </row>
    <row r="1328" spans="2:10">
      <c r="B1328" s="70"/>
      <c r="C1328" s="70"/>
      <c r="D1328" s="70"/>
      <c r="E1328" s="70"/>
      <c r="F1328" s="70"/>
      <c r="G1328" s="70"/>
      <c r="H1328" s="70"/>
      <c r="I1328" s="70"/>
      <c r="J1328" s="70"/>
    </row>
    <row r="1329" spans="2:10">
      <c r="B1329" s="70"/>
      <c r="C1329" s="70"/>
      <c r="D1329" s="70"/>
      <c r="E1329" s="70"/>
      <c r="F1329" s="70"/>
      <c r="G1329" s="70"/>
      <c r="H1329" s="70"/>
      <c r="I1329" s="70"/>
      <c r="J1329" s="70"/>
    </row>
    <row r="1330" spans="2:10">
      <c r="B1330" s="70"/>
      <c r="C1330" s="70"/>
      <c r="D1330" s="70"/>
      <c r="E1330" s="70"/>
      <c r="F1330" s="70"/>
      <c r="G1330" s="70"/>
      <c r="H1330" s="70"/>
      <c r="I1330" s="70"/>
      <c r="J1330" s="70"/>
    </row>
    <row r="1331" spans="2:10">
      <c r="B1331" s="70"/>
      <c r="C1331" s="70"/>
      <c r="D1331" s="70"/>
      <c r="E1331" s="70"/>
      <c r="F1331" s="70"/>
      <c r="G1331" s="70"/>
      <c r="H1331" s="70"/>
      <c r="I1331" s="70"/>
      <c r="J1331" s="70"/>
    </row>
    <row r="1332" spans="2:10">
      <c r="B1332" s="70"/>
      <c r="C1332" s="70"/>
      <c r="D1332" s="70"/>
      <c r="E1332" s="70"/>
      <c r="F1332" s="70"/>
      <c r="G1332" s="70"/>
      <c r="H1332" s="70"/>
      <c r="I1332" s="70"/>
      <c r="J1332" s="70"/>
    </row>
    <row r="1333" spans="2:10">
      <c r="B1333" s="70"/>
      <c r="C1333" s="70"/>
      <c r="D1333" s="70"/>
      <c r="E1333" s="70"/>
      <c r="F1333" s="70"/>
      <c r="G1333" s="70"/>
      <c r="H1333" s="70"/>
      <c r="I1333" s="70"/>
      <c r="J1333" s="70"/>
    </row>
    <row r="1334" spans="2:10">
      <c r="B1334" s="70"/>
      <c r="C1334" s="70"/>
      <c r="D1334" s="70"/>
      <c r="E1334" s="70"/>
      <c r="F1334" s="70"/>
      <c r="G1334" s="70"/>
      <c r="H1334" s="70"/>
      <c r="I1334" s="70"/>
      <c r="J1334" s="70"/>
    </row>
    <row r="1335" spans="2:10">
      <c r="B1335" s="70"/>
      <c r="C1335" s="70"/>
      <c r="D1335" s="70"/>
      <c r="E1335" s="70"/>
      <c r="F1335" s="70"/>
      <c r="G1335" s="70"/>
      <c r="H1335" s="70"/>
      <c r="I1335" s="70"/>
      <c r="J1335" s="70"/>
    </row>
    <row r="1336" spans="2:10">
      <c r="B1336" s="70"/>
      <c r="C1336" s="70"/>
      <c r="D1336" s="70"/>
      <c r="E1336" s="70"/>
      <c r="F1336" s="70"/>
      <c r="G1336" s="70"/>
      <c r="H1336" s="70"/>
      <c r="I1336" s="70"/>
      <c r="J1336" s="70"/>
    </row>
    <row r="1337" spans="2:10">
      <c r="B1337" s="70"/>
      <c r="C1337" s="70"/>
      <c r="D1337" s="70"/>
      <c r="E1337" s="70"/>
      <c r="F1337" s="70"/>
      <c r="G1337" s="70"/>
      <c r="H1337" s="70"/>
      <c r="I1337" s="70"/>
      <c r="J1337" s="70"/>
    </row>
    <row r="1338" spans="2:10">
      <c r="B1338" s="70"/>
      <c r="C1338" s="70"/>
      <c r="D1338" s="70"/>
      <c r="E1338" s="70"/>
      <c r="F1338" s="70"/>
      <c r="G1338" s="70"/>
      <c r="H1338" s="70"/>
      <c r="I1338" s="70"/>
      <c r="J1338" s="70"/>
    </row>
    <row r="1339" spans="2:10">
      <c r="B1339" s="70"/>
      <c r="C1339" s="70"/>
      <c r="D1339" s="70"/>
      <c r="E1339" s="70"/>
      <c r="F1339" s="70"/>
      <c r="G1339" s="70"/>
      <c r="H1339" s="70"/>
      <c r="I1339" s="70"/>
      <c r="J1339" s="70"/>
    </row>
    <row r="1340" spans="2:10">
      <c r="B1340" s="70"/>
      <c r="C1340" s="70"/>
      <c r="D1340" s="70"/>
      <c r="E1340" s="70"/>
      <c r="F1340" s="70"/>
      <c r="G1340" s="70"/>
      <c r="H1340" s="70"/>
      <c r="I1340" s="70"/>
      <c r="J1340" s="70"/>
    </row>
    <row r="1341" spans="2:10">
      <c r="B1341" s="70"/>
      <c r="C1341" s="70"/>
      <c r="D1341" s="70"/>
      <c r="E1341" s="70"/>
      <c r="F1341" s="70"/>
      <c r="G1341" s="70"/>
      <c r="H1341" s="70"/>
      <c r="I1341" s="70"/>
      <c r="J1341" s="70"/>
    </row>
    <row r="1342" spans="2:10">
      <c r="B1342" s="70"/>
      <c r="C1342" s="70"/>
      <c r="D1342" s="70"/>
      <c r="E1342" s="70"/>
      <c r="F1342" s="70"/>
      <c r="G1342" s="70"/>
      <c r="H1342" s="70"/>
      <c r="I1342" s="70"/>
      <c r="J1342" s="70"/>
    </row>
    <row r="1343" spans="2:10">
      <c r="B1343" s="70"/>
      <c r="C1343" s="70"/>
      <c r="D1343" s="70"/>
      <c r="E1343" s="70"/>
      <c r="F1343" s="70"/>
      <c r="G1343" s="70"/>
      <c r="H1343" s="70"/>
      <c r="I1343" s="70"/>
      <c r="J1343" s="70"/>
    </row>
    <row r="1344" spans="2:10">
      <c r="B1344" s="70"/>
      <c r="C1344" s="70"/>
      <c r="D1344" s="70"/>
      <c r="E1344" s="70"/>
      <c r="F1344" s="70"/>
      <c r="G1344" s="70"/>
      <c r="H1344" s="70"/>
      <c r="I1344" s="70"/>
      <c r="J1344" s="70"/>
    </row>
    <row r="1345" spans="2:10">
      <c r="B1345" s="70"/>
      <c r="C1345" s="70"/>
      <c r="D1345" s="70"/>
      <c r="E1345" s="70"/>
      <c r="F1345" s="70"/>
      <c r="G1345" s="70"/>
      <c r="H1345" s="70"/>
      <c r="I1345" s="70"/>
      <c r="J1345" s="70"/>
    </row>
    <row r="1346" spans="2:10">
      <c r="B1346" s="70"/>
      <c r="C1346" s="70"/>
      <c r="D1346" s="70"/>
      <c r="E1346" s="70"/>
      <c r="F1346" s="70"/>
      <c r="G1346" s="70"/>
      <c r="H1346" s="70"/>
      <c r="I1346" s="70"/>
      <c r="J1346" s="70"/>
    </row>
    <row r="1347" spans="2:10">
      <c r="B1347" s="70"/>
      <c r="C1347" s="70"/>
      <c r="D1347" s="70"/>
      <c r="E1347" s="70"/>
      <c r="F1347" s="70"/>
      <c r="G1347" s="70"/>
      <c r="H1347" s="70"/>
      <c r="I1347" s="70"/>
      <c r="J1347" s="70"/>
    </row>
    <row r="1348" spans="2:10">
      <c r="B1348" s="70"/>
      <c r="C1348" s="70"/>
      <c r="D1348" s="70"/>
      <c r="E1348" s="70"/>
      <c r="F1348" s="70"/>
      <c r="G1348" s="70"/>
      <c r="H1348" s="70"/>
      <c r="I1348" s="70"/>
      <c r="J1348" s="70"/>
    </row>
    <row r="1349" spans="2:10">
      <c r="B1349" s="70"/>
      <c r="C1349" s="70"/>
      <c r="D1349" s="70"/>
      <c r="E1349" s="70"/>
      <c r="F1349" s="70"/>
      <c r="G1349" s="70"/>
      <c r="H1349" s="70"/>
      <c r="I1349" s="70"/>
      <c r="J1349" s="70"/>
    </row>
    <row r="1350" spans="2:10">
      <c r="B1350" s="70"/>
      <c r="C1350" s="70"/>
      <c r="D1350" s="70"/>
      <c r="E1350" s="70"/>
      <c r="F1350" s="70"/>
      <c r="G1350" s="70"/>
      <c r="H1350" s="70"/>
      <c r="I1350" s="70"/>
      <c r="J1350" s="70"/>
    </row>
    <row r="1351" spans="2:10">
      <c r="B1351" s="70"/>
      <c r="C1351" s="70"/>
      <c r="D1351" s="70"/>
      <c r="E1351" s="70"/>
      <c r="F1351" s="70"/>
      <c r="G1351" s="70"/>
      <c r="H1351" s="70"/>
      <c r="I1351" s="70"/>
      <c r="J1351" s="70"/>
    </row>
    <row r="1352" spans="2:10">
      <c r="B1352" s="70"/>
      <c r="C1352" s="70"/>
      <c r="D1352" s="70"/>
      <c r="E1352" s="70"/>
      <c r="F1352" s="70"/>
      <c r="G1352" s="70"/>
      <c r="H1352" s="70"/>
      <c r="I1352" s="70"/>
      <c r="J1352" s="70"/>
    </row>
    <row r="1353" spans="2:10">
      <c r="B1353" s="70"/>
      <c r="C1353" s="70"/>
      <c r="D1353" s="70"/>
      <c r="E1353" s="70"/>
      <c r="F1353" s="70"/>
      <c r="G1353" s="70"/>
      <c r="H1353" s="70"/>
      <c r="I1353" s="70"/>
      <c r="J1353" s="70"/>
    </row>
    <row r="1354" spans="2:10">
      <c r="B1354" s="70"/>
      <c r="C1354" s="70"/>
      <c r="D1354" s="70"/>
      <c r="E1354" s="70"/>
      <c r="F1354" s="70"/>
      <c r="G1354" s="70"/>
      <c r="H1354" s="70"/>
      <c r="I1354" s="70"/>
      <c r="J1354" s="70"/>
    </row>
    <row r="1355" spans="2:10">
      <c r="B1355" s="70"/>
      <c r="C1355" s="70"/>
      <c r="D1355" s="70"/>
      <c r="E1355" s="70"/>
      <c r="F1355" s="70"/>
      <c r="G1355" s="70"/>
      <c r="H1355" s="70"/>
      <c r="I1355" s="70"/>
      <c r="J1355" s="70"/>
    </row>
    <row r="1356" spans="2:10">
      <c r="B1356" s="70"/>
      <c r="C1356" s="70"/>
      <c r="D1356" s="70"/>
      <c r="E1356" s="70"/>
      <c r="F1356" s="70"/>
      <c r="G1356" s="70"/>
      <c r="H1356" s="70"/>
      <c r="I1356" s="70"/>
      <c r="J1356" s="70"/>
    </row>
    <row r="1357" spans="2:10">
      <c r="B1357" s="70"/>
      <c r="C1357" s="70"/>
      <c r="D1357" s="70"/>
      <c r="E1357" s="70"/>
      <c r="F1357" s="70"/>
      <c r="G1357" s="70"/>
      <c r="H1357" s="70"/>
      <c r="I1357" s="70"/>
      <c r="J1357" s="70"/>
    </row>
    <row r="1358" spans="2:10">
      <c r="B1358" s="70"/>
      <c r="C1358" s="70"/>
      <c r="D1358" s="70"/>
      <c r="E1358" s="70"/>
      <c r="F1358" s="70"/>
      <c r="G1358" s="70"/>
      <c r="H1358" s="70"/>
      <c r="I1358" s="70"/>
      <c r="J1358" s="70"/>
    </row>
    <row r="1359" spans="2:10">
      <c r="H1359" s="70"/>
    </row>
  </sheetData>
  <sheetProtection autoFilter="0"/>
  <autoFilter ref="A6:P936" xr:uid="{00000000-0009-0000-0000-000005000000}">
    <filterColumn colId="12">
      <filters>
        <filter val="G"/>
      </filters>
    </filterColumn>
  </autoFilter>
  <conditionalFormatting sqref="J928:J936 J7:J924">
    <cfRule type="timePeriod" dxfId="255" priority="9" timePeriod="tomorrow">
      <formula>FLOOR(J7,1)=TODAY()+1</formula>
    </cfRule>
    <cfRule type="cellIs" dxfId="254" priority="11" operator="lessThan">
      <formula>$B$1</formula>
    </cfRule>
    <cfRule type="timePeriod" dxfId="253" priority="12" timePeriod="today">
      <formula>FLOOR(J7,1)=TODAY()</formula>
    </cfRule>
  </conditionalFormatting>
  <conditionalFormatting sqref="J928:J936 J7:J924">
    <cfRule type="cellIs" dxfId="252" priority="10" operator="greaterThan">
      <formula>$B$1</formula>
    </cfRule>
  </conditionalFormatting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8">
    <tabColor rgb="FFFF0000"/>
  </sheetPr>
  <dimension ref="A1:AA365"/>
  <sheetViews>
    <sheetView workbookViewId="0">
      <selection activeCell="B1" sqref="B1:M17"/>
    </sheetView>
  </sheetViews>
  <sheetFormatPr baseColWidth="10" defaultRowHeight="15"/>
  <cols>
    <col min="1" max="2" width="5.42578125" style="1" bestFit="1" customWidth="1"/>
    <col min="3" max="3" width="4.85546875" style="1" bestFit="1" customWidth="1"/>
    <col min="4" max="4" width="5.140625" style="1" bestFit="1" customWidth="1"/>
    <col min="5" max="5" width="10.140625" style="1" bestFit="1" customWidth="1"/>
    <col min="6" max="6" width="11.7109375" style="1" bestFit="1" customWidth="1"/>
    <col min="7" max="7" width="10.140625" style="1" bestFit="1" customWidth="1"/>
    <col min="8" max="8" width="9.85546875" style="1" bestFit="1" customWidth="1"/>
    <col min="9" max="9" width="8.140625" style="1" bestFit="1" customWidth="1"/>
    <col min="10" max="10" width="14.42578125" style="1" bestFit="1" customWidth="1"/>
    <col min="11" max="11" width="7" style="1" bestFit="1" customWidth="1"/>
    <col min="12" max="12" width="10.28515625" style="1" customWidth="1"/>
    <col min="13" max="13" width="12.140625" style="1" bestFit="1" customWidth="1"/>
    <col min="14" max="14" width="3.42578125" style="1" customWidth="1"/>
    <col min="15" max="16" width="5.42578125" style="1" bestFit="1" customWidth="1"/>
    <col min="17" max="17" width="4.85546875" style="1" bestFit="1" customWidth="1"/>
    <col min="18" max="18" width="5.140625" style="1" bestFit="1" customWidth="1"/>
    <col min="19" max="22" width="13.140625" style="1" customWidth="1"/>
    <col min="23" max="23" width="7.7109375" style="1" bestFit="1" customWidth="1"/>
    <col min="24" max="24" width="14.42578125" style="1" bestFit="1" customWidth="1"/>
    <col min="25" max="16384" width="11.42578125" style="1"/>
  </cols>
  <sheetData>
    <row r="1" spans="2:27">
      <c r="B1" s="1" t="s">
        <v>606</v>
      </c>
    </row>
    <row r="3" spans="2:27">
      <c r="B3" s="13"/>
      <c r="C3" s="13"/>
      <c r="D3" s="13"/>
      <c r="E3" s="452" t="s">
        <v>85</v>
      </c>
      <c r="F3" s="452"/>
      <c r="G3" s="452"/>
      <c r="H3" s="452"/>
      <c r="I3" s="452"/>
      <c r="J3" s="14"/>
      <c r="K3" s="14"/>
      <c r="L3" s="14"/>
      <c r="P3" s="13"/>
      <c r="Q3" s="13"/>
      <c r="R3" s="13"/>
      <c r="S3" s="452" t="s">
        <v>113</v>
      </c>
      <c r="T3" s="452"/>
      <c r="U3" s="452"/>
      <c r="V3" s="452"/>
      <c r="W3" s="452"/>
      <c r="X3" s="14"/>
    </row>
    <row r="4" spans="2:27">
      <c r="B4" s="13"/>
      <c r="C4" s="13"/>
      <c r="D4" s="13"/>
      <c r="E4" s="452" t="s">
        <v>64</v>
      </c>
      <c r="F4" s="452"/>
      <c r="G4" s="452"/>
      <c r="H4" s="452"/>
      <c r="I4" s="452"/>
      <c r="J4" s="14"/>
      <c r="K4" s="14"/>
      <c r="L4" s="14"/>
      <c r="P4" s="13"/>
      <c r="Q4" s="13"/>
      <c r="R4" s="13"/>
      <c r="S4" s="452" t="s">
        <v>64</v>
      </c>
      <c r="T4" s="452"/>
      <c r="U4" s="452"/>
      <c r="V4" s="452"/>
      <c r="W4" s="452"/>
      <c r="X4" s="14"/>
    </row>
    <row r="5" spans="2:27">
      <c r="B5" s="13" t="s">
        <v>65</v>
      </c>
      <c r="C5" s="13" t="s">
        <v>66</v>
      </c>
      <c r="D5" s="13" t="s">
        <v>67</v>
      </c>
      <c r="E5" s="14" t="s">
        <v>68</v>
      </c>
      <c r="F5" s="14" t="s">
        <v>69</v>
      </c>
      <c r="G5" s="14" t="s">
        <v>86</v>
      </c>
      <c r="H5" s="14" t="s">
        <v>87</v>
      </c>
      <c r="I5" s="14" t="s">
        <v>88</v>
      </c>
      <c r="J5" s="14" t="s">
        <v>89</v>
      </c>
      <c r="K5" s="14"/>
      <c r="L5" s="13" t="s">
        <v>114</v>
      </c>
      <c r="M5" s="13" t="s">
        <v>110</v>
      </c>
      <c r="P5" s="13" t="s">
        <v>65</v>
      </c>
      <c r="Q5" s="13" t="s">
        <v>66</v>
      </c>
      <c r="R5" s="13" t="s">
        <v>67</v>
      </c>
      <c r="S5" s="14" t="s">
        <v>68</v>
      </c>
      <c r="T5" s="14" t="s">
        <v>69</v>
      </c>
      <c r="U5" s="14" t="s">
        <v>86</v>
      </c>
      <c r="V5" s="14" t="s">
        <v>87</v>
      </c>
      <c r="W5" s="14" t="s">
        <v>88</v>
      </c>
      <c r="X5" s="14" t="s">
        <v>89</v>
      </c>
      <c r="Y5" s="14"/>
      <c r="Z5" s="13" t="s">
        <v>114</v>
      </c>
      <c r="AA5" s="13" t="s">
        <v>110</v>
      </c>
    </row>
    <row r="6" spans="2:27">
      <c r="B6" s="4">
        <v>1</v>
      </c>
      <c r="C6" s="4" t="s">
        <v>77</v>
      </c>
      <c r="D6" s="4" t="s">
        <v>78</v>
      </c>
      <c r="E6" s="88">
        <v>454547.67</v>
      </c>
      <c r="F6" s="88">
        <v>1149188.49</v>
      </c>
      <c r="G6" s="88">
        <v>74582.240000000005</v>
      </c>
      <c r="H6" s="88">
        <v>42498.22</v>
      </c>
      <c r="I6" s="88">
        <v>6948</v>
      </c>
      <c r="J6" s="88">
        <v>134617650.56</v>
      </c>
      <c r="K6" s="15" t="str">
        <f>CONCATENATE(C6,D6)</f>
        <v>012017</v>
      </c>
      <c r="L6" s="16">
        <f>+G6+H6</f>
        <v>117080.46</v>
      </c>
      <c r="M6" s="16">
        <f>+E6+F6+I6+G6+H6</f>
        <v>1727764.6199999999</v>
      </c>
      <c r="P6" s="4">
        <v>1</v>
      </c>
      <c r="Q6" s="4" t="s">
        <v>77</v>
      </c>
      <c r="R6" s="4" t="s">
        <v>78</v>
      </c>
      <c r="S6" s="89">
        <v>9500.65</v>
      </c>
      <c r="T6" s="89">
        <v>8315.75</v>
      </c>
      <c r="U6" s="89">
        <v>437.36</v>
      </c>
      <c r="V6" s="89">
        <v>494.69</v>
      </c>
      <c r="W6" s="89">
        <v>138</v>
      </c>
      <c r="X6" s="89">
        <v>857902.47</v>
      </c>
      <c r="Y6" s="15" t="str">
        <f>CONCATENATE(Q6,R6)</f>
        <v>012017</v>
      </c>
      <c r="Z6" s="16">
        <f>+U6+V6</f>
        <v>932.05</v>
      </c>
      <c r="AA6" s="16">
        <f t="shared" ref="AA6:AA17" si="0">+S6+T6+W6+U6+V6</f>
        <v>18886.45</v>
      </c>
    </row>
    <row r="7" spans="2:27">
      <c r="B7" s="4">
        <v>2</v>
      </c>
      <c r="C7" s="4" t="s">
        <v>79</v>
      </c>
      <c r="D7" s="4" t="s">
        <v>78</v>
      </c>
      <c r="E7" s="88">
        <v>551261.05000000005</v>
      </c>
      <c r="F7" s="88">
        <v>1251248.72</v>
      </c>
      <c r="G7" s="88">
        <v>81953.850000000006</v>
      </c>
      <c r="H7" s="88">
        <v>48423.74</v>
      </c>
      <c r="I7" s="88">
        <v>8730</v>
      </c>
      <c r="J7" s="88">
        <v>149392159.75</v>
      </c>
      <c r="K7" s="15" t="str">
        <f t="shared" ref="K7:K17" si="1">CONCATENATE(C7,D7)</f>
        <v>022017</v>
      </c>
      <c r="L7" s="16">
        <f t="shared" ref="L7:L17" si="2">+G7+H7</f>
        <v>130377.59</v>
      </c>
      <c r="M7" s="16">
        <f t="shared" ref="M7:M17" si="3">+E7+F7+I7+G7+H7</f>
        <v>1941617.36</v>
      </c>
      <c r="P7" s="4">
        <v>2</v>
      </c>
      <c r="Q7" s="4" t="s">
        <v>79</v>
      </c>
      <c r="R7" s="4" t="s">
        <v>78</v>
      </c>
      <c r="S7" s="89">
        <v>11043.99</v>
      </c>
      <c r="T7" s="89">
        <v>9349.11</v>
      </c>
      <c r="U7" s="89">
        <v>489.41</v>
      </c>
      <c r="V7" s="89">
        <v>574.19000000000005</v>
      </c>
      <c r="W7" s="89">
        <v>158</v>
      </c>
      <c r="X7" s="89">
        <v>974809.23</v>
      </c>
      <c r="Y7" s="15" t="str">
        <f t="shared" ref="Y7:Y17" si="4">CONCATENATE(Q7,R7)</f>
        <v>022017</v>
      </c>
      <c r="Z7" s="16">
        <f t="shared" ref="Z7:Z17" si="5">+U7+V7</f>
        <v>1063.6000000000001</v>
      </c>
      <c r="AA7" s="16">
        <f t="shared" si="0"/>
        <v>21614.699999999997</v>
      </c>
    </row>
    <row r="8" spans="2:27">
      <c r="B8" s="4">
        <v>3</v>
      </c>
      <c r="C8" s="4" t="s">
        <v>80</v>
      </c>
      <c r="D8" s="4" t="s">
        <v>78</v>
      </c>
      <c r="E8" s="88">
        <v>644877.9</v>
      </c>
      <c r="F8" s="88">
        <v>1169385.6100000001</v>
      </c>
      <c r="G8" s="88">
        <v>76336.899999999994</v>
      </c>
      <c r="H8" s="88">
        <v>48807.54</v>
      </c>
      <c r="I8" s="88">
        <v>8802</v>
      </c>
      <c r="J8" s="88">
        <v>149157617.31</v>
      </c>
      <c r="K8" s="15" t="str">
        <f t="shared" si="1"/>
        <v>032017</v>
      </c>
      <c r="L8" s="16">
        <f t="shared" si="2"/>
        <v>125144.44</v>
      </c>
      <c r="M8" s="16">
        <f t="shared" si="3"/>
        <v>1948209.9500000002</v>
      </c>
      <c r="P8" s="4">
        <v>3</v>
      </c>
      <c r="Q8" s="4" t="s">
        <v>80</v>
      </c>
      <c r="R8" s="4" t="s">
        <v>78</v>
      </c>
      <c r="S8" s="89">
        <v>12141.53</v>
      </c>
      <c r="T8" s="89">
        <v>8537</v>
      </c>
      <c r="U8" s="89">
        <v>446.03</v>
      </c>
      <c r="V8" s="89">
        <v>581.03</v>
      </c>
      <c r="W8" s="89">
        <v>160</v>
      </c>
      <c r="X8" s="89">
        <v>974277.04</v>
      </c>
      <c r="Y8" s="15" t="str">
        <f t="shared" si="4"/>
        <v>032017</v>
      </c>
      <c r="Z8" s="16">
        <f t="shared" si="5"/>
        <v>1027.06</v>
      </c>
      <c r="AA8" s="16">
        <f t="shared" si="0"/>
        <v>21865.589999999997</v>
      </c>
    </row>
    <row r="9" spans="2:27">
      <c r="B9" s="4">
        <v>4</v>
      </c>
      <c r="C9" s="4" t="s">
        <v>81</v>
      </c>
      <c r="D9" s="4" t="s">
        <v>78</v>
      </c>
      <c r="E9" s="88">
        <v>542902.72</v>
      </c>
      <c r="F9" s="88">
        <v>1268059.42</v>
      </c>
      <c r="G9" s="88">
        <v>82865.64</v>
      </c>
      <c r="H9" s="88">
        <v>49302.7</v>
      </c>
      <c r="I9" s="88">
        <v>8838</v>
      </c>
      <c r="J9" s="88">
        <v>148899077.81999999</v>
      </c>
      <c r="K9" s="15" t="str">
        <f t="shared" si="1"/>
        <v>042017</v>
      </c>
      <c r="L9" s="16">
        <f t="shared" si="2"/>
        <v>132168.34</v>
      </c>
      <c r="M9" s="16">
        <f t="shared" si="3"/>
        <v>1951968.4799999997</v>
      </c>
      <c r="P9" s="4">
        <v>4</v>
      </c>
      <c r="Q9" s="4" t="s">
        <v>81</v>
      </c>
      <c r="R9" s="4" t="s">
        <v>78</v>
      </c>
      <c r="S9" s="89">
        <v>11633.86</v>
      </c>
      <c r="T9" s="89">
        <v>9307.17</v>
      </c>
      <c r="U9" s="89">
        <v>486.24</v>
      </c>
      <c r="V9" s="89">
        <v>589.15</v>
      </c>
      <c r="W9" s="89">
        <v>162</v>
      </c>
      <c r="X9" s="89">
        <v>965221.78</v>
      </c>
      <c r="Y9" s="15" t="str">
        <f t="shared" si="4"/>
        <v>042017</v>
      </c>
      <c r="Z9" s="16">
        <f t="shared" si="5"/>
        <v>1075.3899999999999</v>
      </c>
      <c r="AA9" s="16">
        <f t="shared" si="0"/>
        <v>22178.420000000002</v>
      </c>
    </row>
    <row r="10" spans="2:27">
      <c r="B10" s="4">
        <v>5</v>
      </c>
      <c r="C10" s="4" t="s">
        <v>82</v>
      </c>
      <c r="D10" s="4" t="s">
        <v>78</v>
      </c>
      <c r="E10" s="88">
        <v>591368.55000000005</v>
      </c>
      <c r="F10" s="88">
        <v>1222582.8400000001</v>
      </c>
      <c r="G10" s="88">
        <v>79898.149999999994</v>
      </c>
      <c r="H10" s="88">
        <v>50354.98</v>
      </c>
      <c r="I10" s="88">
        <v>8847</v>
      </c>
      <c r="J10" s="88">
        <v>148308801.38999999</v>
      </c>
      <c r="K10" s="15" t="str">
        <f t="shared" si="1"/>
        <v>052017</v>
      </c>
      <c r="L10" s="16">
        <f t="shared" si="2"/>
        <v>130253.13</v>
      </c>
      <c r="M10" s="16">
        <f t="shared" si="3"/>
        <v>1953051.52</v>
      </c>
      <c r="P10" s="4">
        <v>5</v>
      </c>
      <c r="Q10" s="4" t="s">
        <v>82</v>
      </c>
      <c r="R10" s="4" t="s">
        <v>78</v>
      </c>
      <c r="S10" s="89">
        <v>11826.28</v>
      </c>
      <c r="T10" s="89">
        <v>8925.94</v>
      </c>
      <c r="U10" s="89">
        <v>466.32</v>
      </c>
      <c r="V10" s="89">
        <v>582.78</v>
      </c>
      <c r="W10" s="89">
        <v>160</v>
      </c>
      <c r="X10" s="89">
        <v>953395.5</v>
      </c>
      <c r="Y10" s="15" t="str">
        <f t="shared" si="4"/>
        <v>052017</v>
      </c>
      <c r="Z10" s="16">
        <f t="shared" si="5"/>
        <v>1049.0999999999999</v>
      </c>
      <c r="AA10" s="16">
        <f t="shared" si="0"/>
        <v>21961.32</v>
      </c>
    </row>
    <row r="11" spans="2:27">
      <c r="B11" s="4">
        <v>6</v>
      </c>
      <c r="C11" s="4" t="s">
        <v>83</v>
      </c>
      <c r="D11" s="4" t="s">
        <v>78</v>
      </c>
      <c r="E11" s="88">
        <v>553178.62</v>
      </c>
      <c r="F11" s="88">
        <v>1260344.6599999999</v>
      </c>
      <c r="G11" s="88">
        <v>82320.460000000006</v>
      </c>
      <c r="H11" s="88">
        <v>51106.66</v>
      </c>
      <c r="I11" s="88">
        <v>8838</v>
      </c>
      <c r="J11" s="88">
        <v>147993497.31</v>
      </c>
      <c r="K11" s="15" t="str">
        <f t="shared" si="1"/>
        <v>062017</v>
      </c>
      <c r="L11" s="16">
        <f t="shared" si="2"/>
        <v>133427.12</v>
      </c>
      <c r="M11" s="16">
        <f t="shared" si="3"/>
        <v>1955788.3999999997</v>
      </c>
      <c r="P11" s="4">
        <v>6</v>
      </c>
      <c r="Q11" s="4" t="s">
        <v>83</v>
      </c>
      <c r="R11" s="4" t="s">
        <v>78</v>
      </c>
      <c r="S11" s="89">
        <v>11654.91</v>
      </c>
      <c r="T11" s="89">
        <v>9084.1299999999992</v>
      </c>
      <c r="U11" s="89">
        <v>474.68</v>
      </c>
      <c r="V11" s="89">
        <v>582.78</v>
      </c>
      <c r="W11" s="89">
        <v>160</v>
      </c>
      <c r="X11" s="89">
        <v>941740.59</v>
      </c>
      <c r="Y11" s="15" t="str">
        <f t="shared" si="4"/>
        <v>062017</v>
      </c>
      <c r="Z11" s="16">
        <f t="shared" si="5"/>
        <v>1057.46</v>
      </c>
      <c r="AA11" s="16">
        <f t="shared" si="0"/>
        <v>21956.5</v>
      </c>
    </row>
    <row r="12" spans="2:27">
      <c r="B12" s="4">
        <v>7</v>
      </c>
      <c r="C12" s="4" t="s">
        <v>84</v>
      </c>
      <c r="D12" s="4" t="s">
        <v>78</v>
      </c>
      <c r="E12" s="88">
        <v>690129.18</v>
      </c>
      <c r="F12" s="88">
        <v>1215024.08</v>
      </c>
      <c r="G12" s="88">
        <v>79364.56</v>
      </c>
      <c r="H12" s="88">
        <v>51193.79</v>
      </c>
      <c r="I12" s="88">
        <v>8838</v>
      </c>
      <c r="J12" s="88">
        <v>147303368.13</v>
      </c>
      <c r="K12" s="15" t="str">
        <f t="shared" si="1"/>
        <v>072017</v>
      </c>
      <c r="L12" s="16">
        <f t="shared" si="2"/>
        <v>130558.35</v>
      </c>
      <c r="M12" s="16">
        <f t="shared" si="3"/>
        <v>2044549.6100000003</v>
      </c>
      <c r="P12" s="4">
        <v>7</v>
      </c>
      <c r="Q12" s="4" t="s">
        <v>84</v>
      </c>
      <c r="R12" s="4" t="s">
        <v>78</v>
      </c>
      <c r="S12" s="89">
        <v>11830.15</v>
      </c>
      <c r="T12" s="89">
        <v>8709.26</v>
      </c>
      <c r="U12" s="89">
        <v>454.95</v>
      </c>
      <c r="V12" s="89">
        <v>576.54999999999995</v>
      </c>
      <c r="W12" s="89">
        <v>158</v>
      </c>
      <c r="X12" s="89">
        <v>929910.44</v>
      </c>
      <c r="Y12" s="15" t="str">
        <f t="shared" si="4"/>
        <v>072017</v>
      </c>
      <c r="Z12" s="16">
        <f t="shared" si="5"/>
        <v>1031.5</v>
      </c>
      <c r="AA12" s="16">
        <f t="shared" si="0"/>
        <v>21728.91</v>
      </c>
    </row>
    <row r="13" spans="2:27">
      <c r="B13" s="4">
        <v>8</v>
      </c>
      <c r="C13" s="4" t="s">
        <v>72</v>
      </c>
      <c r="D13" s="4" t="s">
        <v>78</v>
      </c>
      <c r="E13" s="88">
        <v>564500.11</v>
      </c>
      <c r="F13" s="88">
        <v>1249724.1399999999</v>
      </c>
      <c r="G13" s="88">
        <v>81615.17</v>
      </c>
      <c r="H13" s="88">
        <v>51446.03</v>
      </c>
      <c r="I13" s="88">
        <v>8838</v>
      </c>
      <c r="J13" s="88">
        <v>146738868.02000001</v>
      </c>
      <c r="K13" s="15" t="str">
        <f t="shared" si="1"/>
        <v>082017</v>
      </c>
      <c r="L13" s="16">
        <f t="shared" si="2"/>
        <v>133061.20000000001</v>
      </c>
      <c r="M13" s="16">
        <f t="shared" si="3"/>
        <v>1956123.45</v>
      </c>
      <c r="P13" s="4">
        <v>8</v>
      </c>
      <c r="Q13" s="4" t="s">
        <v>72</v>
      </c>
      <c r="R13" s="4" t="s">
        <v>78</v>
      </c>
      <c r="S13" s="89">
        <v>11391.47</v>
      </c>
      <c r="T13" s="89">
        <v>8873.85</v>
      </c>
      <c r="U13" s="89">
        <v>463.71</v>
      </c>
      <c r="V13" s="89">
        <v>568.88</v>
      </c>
      <c r="W13" s="89">
        <v>156</v>
      </c>
      <c r="X13" s="89">
        <v>918518.97</v>
      </c>
      <c r="Y13" s="15" t="str">
        <f t="shared" si="4"/>
        <v>082017</v>
      </c>
      <c r="Z13" s="16">
        <f t="shared" si="5"/>
        <v>1032.5899999999999</v>
      </c>
      <c r="AA13" s="16">
        <f t="shared" si="0"/>
        <v>21453.91</v>
      </c>
    </row>
    <row r="14" spans="2:27">
      <c r="B14" s="4">
        <v>9</v>
      </c>
      <c r="C14" s="4" t="s">
        <v>73</v>
      </c>
      <c r="D14" s="4" t="s">
        <v>78</v>
      </c>
      <c r="E14" s="88">
        <v>569658.1</v>
      </c>
      <c r="F14" s="88">
        <v>1244869.29</v>
      </c>
      <c r="G14" s="88">
        <v>81289.240000000005</v>
      </c>
      <c r="H14" s="88">
        <v>51446.03</v>
      </c>
      <c r="I14" s="88">
        <v>8838</v>
      </c>
      <c r="J14" s="88">
        <v>146169209.91999999</v>
      </c>
      <c r="K14" s="15" t="str">
        <f t="shared" si="1"/>
        <v>092017</v>
      </c>
      <c r="L14" s="16">
        <f t="shared" si="2"/>
        <v>132735.27000000002</v>
      </c>
      <c r="M14" s="16">
        <f t="shared" si="3"/>
        <v>1956100.6600000001</v>
      </c>
      <c r="P14" s="4">
        <v>9</v>
      </c>
      <c r="Q14" s="4" t="s">
        <v>73</v>
      </c>
      <c r="R14" s="4" t="s">
        <v>78</v>
      </c>
      <c r="S14" s="89">
        <v>11510.54</v>
      </c>
      <c r="T14" s="89">
        <v>8751.8799999999992</v>
      </c>
      <c r="U14" s="89">
        <v>457.42</v>
      </c>
      <c r="V14" s="89">
        <v>568.88</v>
      </c>
      <c r="W14" s="89">
        <v>156</v>
      </c>
      <c r="X14" s="89">
        <v>907008.43</v>
      </c>
      <c r="Y14" s="15" t="str">
        <f t="shared" si="4"/>
        <v>092017</v>
      </c>
      <c r="Z14" s="16">
        <f t="shared" si="5"/>
        <v>1026.3</v>
      </c>
      <c r="AA14" s="16">
        <f t="shared" si="0"/>
        <v>21444.719999999998</v>
      </c>
    </row>
    <row r="15" spans="2:27">
      <c r="B15" s="4">
        <v>10</v>
      </c>
      <c r="C15" s="4" t="s">
        <v>74</v>
      </c>
      <c r="D15" s="4" t="s">
        <v>78</v>
      </c>
      <c r="E15" s="88">
        <v>616972.76</v>
      </c>
      <c r="F15" s="88">
        <v>1199910.83</v>
      </c>
      <c r="G15" s="88">
        <v>78357.539999999994</v>
      </c>
      <c r="H15" s="88">
        <v>51611.89</v>
      </c>
      <c r="I15" s="88">
        <v>8829</v>
      </c>
      <c r="J15" s="88">
        <v>145552237.16</v>
      </c>
      <c r="K15" s="15" t="str">
        <f t="shared" si="1"/>
        <v>102017</v>
      </c>
      <c r="L15" s="16">
        <f t="shared" si="2"/>
        <v>129969.43</v>
      </c>
      <c r="M15" s="16">
        <f t="shared" si="3"/>
        <v>1955682.02</v>
      </c>
      <c r="P15" s="4">
        <v>10</v>
      </c>
      <c r="Q15" s="4" t="s">
        <v>74</v>
      </c>
      <c r="R15" s="4" t="s">
        <v>78</v>
      </c>
      <c r="S15" s="89">
        <v>11489.38</v>
      </c>
      <c r="T15" s="89">
        <v>8388.36</v>
      </c>
      <c r="U15" s="89">
        <v>438.38</v>
      </c>
      <c r="V15" s="89">
        <v>556.61</v>
      </c>
      <c r="W15" s="89">
        <v>152</v>
      </c>
      <c r="X15" s="89">
        <v>895519.05</v>
      </c>
      <c r="Y15" s="15" t="str">
        <f t="shared" si="4"/>
        <v>102017</v>
      </c>
      <c r="Z15" s="16">
        <f t="shared" si="5"/>
        <v>994.99</v>
      </c>
      <c r="AA15" s="16">
        <f t="shared" si="0"/>
        <v>21024.73</v>
      </c>
    </row>
    <row r="16" spans="2:27">
      <c r="B16" s="4">
        <v>11</v>
      </c>
      <c r="C16" s="4" t="s">
        <v>75</v>
      </c>
      <c r="D16" s="4" t="s">
        <v>78</v>
      </c>
      <c r="E16" s="88">
        <v>579499.43999999994</v>
      </c>
      <c r="F16" s="88">
        <v>1234718.67</v>
      </c>
      <c r="G16" s="88">
        <v>80610.61</v>
      </c>
      <c r="H16" s="88">
        <v>51673.13</v>
      </c>
      <c r="I16" s="88">
        <v>8820</v>
      </c>
      <c r="J16" s="88">
        <v>144972737.72</v>
      </c>
      <c r="K16" s="15" t="str">
        <f t="shared" si="1"/>
        <v>112017</v>
      </c>
      <c r="L16" s="16">
        <f t="shared" si="2"/>
        <v>132283.74</v>
      </c>
      <c r="M16" s="16">
        <f t="shared" si="3"/>
        <v>1955321.8499999999</v>
      </c>
      <c r="P16" s="4">
        <v>11</v>
      </c>
      <c r="Q16" s="4" t="s">
        <v>75</v>
      </c>
      <c r="R16" s="4" t="s">
        <v>78</v>
      </c>
      <c r="S16" s="89">
        <v>11324.41</v>
      </c>
      <c r="T16" s="89">
        <v>8533.24</v>
      </c>
      <c r="U16" s="89">
        <v>446.01</v>
      </c>
      <c r="V16" s="89">
        <v>556.61</v>
      </c>
      <c r="W16" s="89">
        <v>152</v>
      </c>
      <c r="X16" s="89">
        <v>884194.64</v>
      </c>
      <c r="Y16" s="15" t="str">
        <f t="shared" si="4"/>
        <v>112017</v>
      </c>
      <c r="Z16" s="16">
        <f t="shared" si="5"/>
        <v>1002.62</v>
      </c>
      <c r="AA16" s="16">
        <f t="shared" si="0"/>
        <v>21012.27</v>
      </c>
    </row>
    <row r="17" spans="1:27">
      <c r="B17" s="4">
        <v>12</v>
      </c>
      <c r="C17" s="4" t="s">
        <v>76</v>
      </c>
      <c r="D17" s="4" t="s">
        <v>78</v>
      </c>
      <c r="E17" s="88">
        <v>660927.68000000005</v>
      </c>
      <c r="F17" s="88">
        <v>1189986.5900000001</v>
      </c>
      <c r="G17" s="88">
        <v>77694.09</v>
      </c>
      <c r="H17" s="88">
        <v>51692.01</v>
      </c>
      <c r="I17" s="88">
        <v>8811</v>
      </c>
      <c r="J17" s="88">
        <v>144311810.03999999</v>
      </c>
      <c r="K17" s="15" t="str">
        <f t="shared" si="1"/>
        <v>122017</v>
      </c>
      <c r="L17" s="16">
        <f t="shared" si="2"/>
        <v>129386.1</v>
      </c>
      <c r="M17" s="16">
        <f t="shared" si="3"/>
        <v>1989111.37</v>
      </c>
      <c r="P17" s="4">
        <v>12</v>
      </c>
      <c r="Q17" s="4" t="s">
        <v>76</v>
      </c>
      <c r="R17" s="4" t="s">
        <v>78</v>
      </c>
      <c r="S17" s="89">
        <v>11549.08</v>
      </c>
      <c r="T17" s="89">
        <v>8178.42</v>
      </c>
      <c r="U17" s="89">
        <v>427.34</v>
      </c>
      <c r="V17" s="89">
        <v>551.55999999999995</v>
      </c>
      <c r="W17" s="89">
        <v>150</v>
      </c>
      <c r="X17" s="89">
        <v>872645.56</v>
      </c>
      <c r="Y17" s="15" t="str">
        <f t="shared" si="4"/>
        <v>122017</v>
      </c>
      <c r="Z17" s="16">
        <f t="shared" si="5"/>
        <v>978.89999999999986</v>
      </c>
      <c r="AA17" s="16">
        <f t="shared" si="0"/>
        <v>20856.400000000001</v>
      </c>
    </row>
    <row r="19" spans="1:27">
      <c r="A19" s="13"/>
      <c r="B19" s="13"/>
      <c r="C19" s="13"/>
      <c r="D19" s="13"/>
      <c r="E19" s="453" t="s">
        <v>90</v>
      </c>
      <c r="F19" s="453"/>
      <c r="G19" s="453"/>
      <c r="H19" s="453"/>
      <c r="I19" s="14"/>
      <c r="J19" s="14"/>
      <c r="K19" s="14"/>
      <c r="L19" s="14"/>
      <c r="O19" s="13"/>
      <c r="P19" s="13"/>
      <c r="Q19" s="13"/>
      <c r="R19" s="13"/>
      <c r="S19" s="452" t="s">
        <v>112</v>
      </c>
      <c r="T19" s="452"/>
      <c r="U19" s="452"/>
      <c r="V19" s="452"/>
      <c r="W19" s="14"/>
      <c r="X19" s="14"/>
    </row>
    <row r="20" spans="1:27">
      <c r="A20" s="13"/>
      <c r="B20" s="13"/>
      <c r="C20" s="13"/>
      <c r="D20" s="13"/>
      <c r="E20" s="453" t="s">
        <v>344</v>
      </c>
      <c r="F20" s="453"/>
      <c r="G20" s="453"/>
      <c r="H20" s="453"/>
      <c r="I20" s="14"/>
      <c r="J20" s="14"/>
      <c r="K20" s="14"/>
      <c r="L20" s="14"/>
      <c r="O20" s="13"/>
      <c r="P20" s="13"/>
      <c r="Q20" s="13"/>
      <c r="R20" s="13"/>
      <c r="S20" s="453" t="s">
        <v>286</v>
      </c>
      <c r="T20" s="453"/>
      <c r="U20" s="453"/>
      <c r="V20" s="453"/>
      <c r="W20" s="14"/>
      <c r="X20" s="14"/>
    </row>
    <row r="21" spans="1:27">
      <c r="A21" s="13" t="s">
        <v>65</v>
      </c>
      <c r="B21" s="13" t="s">
        <v>91</v>
      </c>
      <c r="C21" s="13" t="s">
        <v>66</v>
      </c>
      <c r="D21" s="13" t="s">
        <v>67</v>
      </c>
      <c r="E21" s="14" t="s">
        <v>68</v>
      </c>
      <c r="F21" s="14" t="s">
        <v>69</v>
      </c>
      <c r="G21" s="14" t="s">
        <v>86</v>
      </c>
      <c r="H21" s="14" t="s">
        <v>87</v>
      </c>
      <c r="I21" s="14" t="s">
        <v>88</v>
      </c>
      <c r="J21" s="14" t="s">
        <v>89</v>
      </c>
      <c r="K21" s="14"/>
      <c r="L21" s="13" t="s">
        <v>114</v>
      </c>
      <c r="M21" s="13" t="s">
        <v>110</v>
      </c>
      <c r="O21" s="13" t="s">
        <v>65</v>
      </c>
      <c r="P21" s="13" t="s">
        <v>91</v>
      </c>
      <c r="Q21" s="13" t="s">
        <v>66</v>
      </c>
      <c r="R21" s="13" t="s">
        <v>67</v>
      </c>
      <c r="S21" s="14" t="s">
        <v>68</v>
      </c>
      <c r="T21" s="14" t="s">
        <v>69</v>
      </c>
      <c r="U21" s="14" t="s">
        <v>86</v>
      </c>
      <c r="V21" s="14" t="s">
        <v>87</v>
      </c>
      <c r="W21" s="14" t="s">
        <v>88</v>
      </c>
      <c r="X21" s="14" t="s">
        <v>89</v>
      </c>
      <c r="Y21" s="14"/>
      <c r="Z21" s="13" t="s">
        <v>114</v>
      </c>
      <c r="AA21" s="13" t="s">
        <v>110</v>
      </c>
    </row>
    <row r="22" spans="1:27">
      <c r="A22" s="96">
        <v>1</v>
      </c>
      <c r="B22" s="96" t="s">
        <v>77</v>
      </c>
      <c r="C22" s="96" t="s">
        <v>77</v>
      </c>
      <c r="D22" s="96" t="s">
        <v>345</v>
      </c>
      <c r="E22" s="97">
        <v>5679.54</v>
      </c>
      <c r="F22" s="97">
        <v>9363.7099999999991</v>
      </c>
      <c r="G22" s="97">
        <v>733.08</v>
      </c>
      <c r="H22" s="97">
        <v>440.14</v>
      </c>
      <c r="I22" s="97">
        <v>162</v>
      </c>
      <c r="J22" s="97">
        <v>1154047.6499999999</v>
      </c>
      <c r="K22" s="15" t="str">
        <f t="shared" ref="K22:K31" si="6">CONCATENATE(B22,C22)</f>
        <v>0101</v>
      </c>
      <c r="L22" s="16">
        <f t="shared" ref="L22:L31" si="7">+G22+H22</f>
        <v>1173.22</v>
      </c>
      <c r="M22" s="16">
        <f t="shared" ref="M22:M31" si="8">+E22+F22+I22</f>
        <v>15205.25</v>
      </c>
      <c r="O22" s="98">
        <v>1</v>
      </c>
      <c r="P22" s="98" t="s">
        <v>82</v>
      </c>
      <c r="Q22" s="98" t="s">
        <v>77</v>
      </c>
      <c r="R22" s="98" t="s">
        <v>345</v>
      </c>
      <c r="S22" s="99">
        <v>1027.8900000000001</v>
      </c>
      <c r="T22" s="99">
        <v>340.48</v>
      </c>
      <c r="U22" s="99">
        <v>14.59</v>
      </c>
      <c r="V22" s="99">
        <v>33.96</v>
      </c>
      <c r="W22" s="99">
        <v>10</v>
      </c>
      <c r="X22" s="99">
        <v>32674.42</v>
      </c>
      <c r="Y22" s="15" t="str">
        <f>CONCATENATE(P22,Q22)</f>
        <v>0501</v>
      </c>
      <c r="Z22" s="16">
        <f>+U22+V22</f>
        <v>48.55</v>
      </c>
      <c r="AA22" s="16">
        <f>+S22+T22+W22</f>
        <v>1378.3700000000001</v>
      </c>
    </row>
    <row r="23" spans="1:27">
      <c r="A23" s="96">
        <v>2</v>
      </c>
      <c r="B23" s="96" t="s">
        <v>79</v>
      </c>
      <c r="C23" s="96" t="s">
        <v>77</v>
      </c>
      <c r="D23" s="96" t="s">
        <v>345</v>
      </c>
      <c r="E23" s="97">
        <v>1879.82</v>
      </c>
      <c r="F23" s="97">
        <v>3754.55</v>
      </c>
      <c r="G23" s="97">
        <v>236.72</v>
      </c>
      <c r="H23" s="97">
        <v>145.78</v>
      </c>
      <c r="I23" s="97">
        <v>54</v>
      </c>
      <c r="J23" s="97">
        <v>383723.97</v>
      </c>
      <c r="K23" s="15" t="str">
        <f t="shared" si="6"/>
        <v>0201</v>
      </c>
      <c r="L23" s="16">
        <f t="shared" si="7"/>
        <v>382.5</v>
      </c>
      <c r="M23" s="16">
        <f t="shared" si="8"/>
        <v>5688.37</v>
      </c>
      <c r="O23" s="98">
        <v>2</v>
      </c>
      <c r="P23" s="98" t="s">
        <v>94</v>
      </c>
      <c r="Q23" s="98" t="s">
        <v>77</v>
      </c>
      <c r="R23" s="98" t="s">
        <v>345</v>
      </c>
      <c r="S23" s="99">
        <v>472.42</v>
      </c>
      <c r="T23" s="99">
        <v>54.71</v>
      </c>
      <c r="U23" s="99">
        <v>2.29</v>
      </c>
      <c r="V23" s="99">
        <v>13.53</v>
      </c>
      <c r="W23" s="99">
        <v>4</v>
      </c>
      <c r="X23" s="99">
        <v>5059.3</v>
      </c>
      <c r="Y23" s="15" t="str">
        <f t="shared" ref="Y23:Y40" si="9">CONCATENATE(P23,Q23)</f>
        <v>2001</v>
      </c>
      <c r="Z23" s="16">
        <f t="shared" ref="Z23:Z40" si="10">+U23+V23</f>
        <v>15.82</v>
      </c>
      <c r="AA23" s="16">
        <f t="shared" ref="AA23:AA40" si="11">+S23+T23+W23</f>
        <v>531.13</v>
      </c>
    </row>
    <row r="24" spans="1:27">
      <c r="A24" s="96">
        <v>3</v>
      </c>
      <c r="B24" s="96" t="s">
        <v>80</v>
      </c>
      <c r="C24" s="96" t="s">
        <v>77</v>
      </c>
      <c r="D24" s="96" t="s">
        <v>345</v>
      </c>
      <c r="E24" s="97">
        <v>172.28</v>
      </c>
      <c r="F24" s="97">
        <v>475.4</v>
      </c>
      <c r="G24" s="97">
        <v>28.67</v>
      </c>
      <c r="H24" s="97">
        <v>21.05</v>
      </c>
      <c r="I24" s="97">
        <v>9</v>
      </c>
      <c r="J24" s="97">
        <v>58642.58</v>
      </c>
      <c r="K24" s="15" t="str">
        <f t="shared" si="6"/>
        <v>0301</v>
      </c>
      <c r="L24" s="16">
        <f t="shared" si="7"/>
        <v>49.72</v>
      </c>
      <c r="M24" s="16">
        <f t="shared" si="8"/>
        <v>656.68</v>
      </c>
      <c r="O24" s="98">
        <v>3</v>
      </c>
      <c r="P24" s="98" t="s">
        <v>82</v>
      </c>
      <c r="Q24" s="98" t="s">
        <v>79</v>
      </c>
      <c r="R24" s="98" t="s">
        <v>345</v>
      </c>
      <c r="S24" s="99">
        <v>7466.16</v>
      </c>
      <c r="T24" s="99">
        <v>5951.7</v>
      </c>
      <c r="U24" s="99">
        <v>313.93</v>
      </c>
      <c r="V24" s="99">
        <v>368.79</v>
      </c>
      <c r="W24" s="99">
        <v>102</v>
      </c>
      <c r="X24" s="99">
        <v>604075.55000000005</v>
      </c>
      <c r="Y24" s="15" t="str">
        <f t="shared" si="9"/>
        <v>0502</v>
      </c>
      <c r="Z24" s="16">
        <f t="shared" si="10"/>
        <v>682.72</v>
      </c>
      <c r="AA24" s="16">
        <f t="shared" si="11"/>
        <v>13519.86</v>
      </c>
    </row>
    <row r="25" spans="1:27">
      <c r="A25" s="96">
        <v>4</v>
      </c>
      <c r="B25" s="96" t="s">
        <v>82</v>
      </c>
      <c r="C25" s="96" t="s">
        <v>77</v>
      </c>
      <c r="D25" s="96" t="s">
        <v>345</v>
      </c>
      <c r="E25" s="97">
        <v>9037.26</v>
      </c>
      <c r="F25" s="97">
        <v>10624.5</v>
      </c>
      <c r="G25" s="97">
        <v>738.75</v>
      </c>
      <c r="H25" s="97">
        <v>503.55</v>
      </c>
      <c r="I25" s="97">
        <v>99</v>
      </c>
      <c r="J25" s="97">
        <v>1308807.81</v>
      </c>
      <c r="K25" s="15" t="str">
        <f t="shared" si="6"/>
        <v>0501</v>
      </c>
      <c r="L25" s="16">
        <f t="shared" si="7"/>
        <v>1242.3</v>
      </c>
      <c r="M25" s="16">
        <f t="shared" si="8"/>
        <v>19760.760000000002</v>
      </c>
      <c r="O25" s="98">
        <v>4</v>
      </c>
      <c r="P25" s="98" t="s">
        <v>94</v>
      </c>
      <c r="Q25" s="98" t="s">
        <v>79</v>
      </c>
      <c r="R25" s="98" t="s">
        <v>345</v>
      </c>
      <c r="S25" s="99">
        <v>1416.21</v>
      </c>
      <c r="T25" s="99">
        <v>988.06</v>
      </c>
      <c r="U25" s="99">
        <v>48.47</v>
      </c>
      <c r="V25" s="99">
        <v>64.239999999999995</v>
      </c>
      <c r="W25" s="99">
        <v>18</v>
      </c>
      <c r="X25" s="99">
        <v>112862.65</v>
      </c>
      <c r="Y25" s="15" t="str">
        <f t="shared" si="9"/>
        <v>2002</v>
      </c>
      <c r="Z25" s="16">
        <f t="shared" si="10"/>
        <v>112.71</v>
      </c>
      <c r="AA25" s="16">
        <f t="shared" si="11"/>
        <v>2422.27</v>
      </c>
    </row>
    <row r="26" spans="1:27">
      <c r="A26" s="96">
        <v>5</v>
      </c>
      <c r="B26" s="96" t="s">
        <v>73</v>
      </c>
      <c r="C26" s="96" t="s">
        <v>77</v>
      </c>
      <c r="D26" s="96" t="s">
        <v>345</v>
      </c>
      <c r="E26" s="97">
        <v>445.32</v>
      </c>
      <c r="F26" s="97">
        <v>485.53</v>
      </c>
      <c r="G26" s="97">
        <v>45.06</v>
      </c>
      <c r="H26" s="97">
        <v>21.81</v>
      </c>
      <c r="I26" s="97">
        <v>9</v>
      </c>
      <c r="J26" s="97">
        <v>55277.07</v>
      </c>
      <c r="K26" s="15" t="str">
        <f t="shared" si="6"/>
        <v>0901</v>
      </c>
      <c r="L26" s="16">
        <f t="shared" si="7"/>
        <v>66.87</v>
      </c>
      <c r="M26" s="16">
        <f t="shared" si="8"/>
        <v>939.84999999999991</v>
      </c>
      <c r="O26" s="98">
        <v>5</v>
      </c>
      <c r="P26" s="98" t="s">
        <v>82</v>
      </c>
      <c r="Q26" s="98" t="s">
        <v>80</v>
      </c>
      <c r="R26" s="98" t="s">
        <v>345</v>
      </c>
      <c r="S26" s="99">
        <v>8800.2199999999993</v>
      </c>
      <c r="T26" s="99">
        <v>6109.93</v>
      </c>
      <c r="U26" s="99">
        <v>317.24</v>
      </c>
      <c r="V26" s="99">
        <v>417.1</v>
      </c>
      <c r="W26" s="99">
        <v>114</v>
      </c>
      <c r="X26" s="99">
        <v>685728.26</v>
      </c>
      <c r="Y26" s="15" t="str">
        <f t="shared" si="9"/>
        <v>0503</v>
      </c>
      <c r="Z26" s="16">
        <f t="shared" si="10"/>
        <v>734.34</v>
      </c>
      <c r="AA26" s="16">
        <f t="shared" si="11"/>
        <v>15024.15</v>
      </c>
    </row>
    <row r="27" spans="1:27">
      <c r="A27" s="96">
        <v>6</v>
      </c>
      <c r="B27" s="96" t="s">
        <v>75</v>
      </c>
      <c r="C27" s="96" t="s">
        <v>77</v>
      </c>
      <c r="D27" s="96" t="s">
        <v>345</v>
      </c>
      <c r="E27" s="97">
        <v>289.67</v>
      </c>
      <c r="F27" s="97">
        <v>719.92</v>
      </c>
      <c r="G27" s="97">
        <v>44</v>
      </c>
      <c r="H27" s="97">
        <v>32.78</v>
      </c>
      <c r="I27" s="97">
        <v>0</v>
      </c>
      <c r="J27" s="97">
        <v>81230.759999999995</v>
      </c>
      <c r="K27" s="15" t="str">
        <f t="shared" si="6"/>
        <v>1101</v>
      </c>
      <c r="L27" s="16">
        <f t="shared" si="7"/>
        <v>76.78</v>
      </c>
      <c r="M27" s="16">
        <f t="shared" si="8"/>
        <v>1009.5899999999999</v>
      </c>
      <c r="O27" s="98">
        <v>6</v>
      </c>
      <c r="P27" s="98" t="s">
        <v>94</v>
      </c>
      <c r="Q27" s="98" t="s">
        <v>80</v>
      </c>
      <c r="R27" s="98" t="s">
        <v>345</v>
      </c>
      <c r="S27" s="99">
        <v>1519.28</v>
      </c>
      <c r="T27" s="99">
        <v>880.57</v>
      </c>
      <c r="U27" s="99">
        <v>43.21</v>
      </c>
      <c r="V27" s="99">
        <v>64.239999999999995</v>
      </c>
      <c r="W27" s="99">
        <v>18</v>
      </c>
      <c r="X27" s="99">
        <v>111343.37</v>
      </c>
      <c r="Y27" s="15" t="str">
        <f t="shared" si="9"/>
        <v>2003</v>
      </c>
      <c r="Z27" s="16">
        <f t="shared" si="10"/>
        <v>107.44999999999999</v>
      </c>
      <c r="AA27" s="16">
        <f t="shared" si="11"/>
        <v>2417.85</v>
      </c>
    </row>
    <row r="28" spans="1:27">
      <c r="A28" s="96">
        <v>7</v>
      </c>
      <c r="B28" s="96" t="s">
        <v>93</v>
      </c>
      <c r="C28" s="96" t="s">
        <v>77</v>
      </c>
      <c r="D28" s="96" t="s">
        <v>345</v>
      </c>
      <c r="E28" s="97">
        <v>667.97</v>
      </c>
      <c r="F28" s="97">
        <v>2911.21</v>
      </c>
      <c r="G28" s="97">
        <v>170.32</v>
      </c>
      <c r="H28" s="97">
        <v>87.92</v>
      </c>
      <c r="I28" s="97">
        <v>0</v>
      </c>
      <c r="J28" s="97">
        <v>322659.32</v>
      </c>
      <c r="K28" s="15" t="str">
        <f t="shared" si="6"/>
        <v>1901</v>
      </c>
      <c r="L28" s="16">
        <f t="shared" si="7"/>
        <v>258.24</v>
      </c>
      <c r="M28" s="16">
        <f t="shared" si="8"/>
        <v>3579.1800000000003</v>
      </c>
      <c r="O28" s="98">
        <v>7</v>
      </c>
      <c r="P28" s="98" t="s">
        <v>82</v>
      </c>
      <c r="Q28" s="98" t="s">
        <v>81</v>
      </c>
      <c r="R28" s="98" t="s">
        <v>345</v>
      </c>
      <c r="S28" s="99">
        <v>8382.08</v>
      </c>
      <c r="T28" s="99">
        <v>6733.03</v>
      </c>
      <c r="U28" s="99">
        <v>349.08</v>
      </c>
      <c r="V28" s="99">
        <v>423.94</v>
      </c>
      <c r="W28" s="99">
        <v>116</v>
      </c>
      <c r="X28" s="99">
        <v>687323.46</v>
      </c>
      <c r="Y28" s="15" t="str">
        <f t="shared" si="9"/>
        <v>0504</v>
      </c>
      <c r="Z28" s="16">
        <f t="shared" si="10"/>
        <v>773.02</v>
      </c>
      <c r="AA28" s="16">
        <f t="shared" si="11"/>
        <v>15231.11</v>
      </c>
    </row>
    <row r="29" spans="1:27">
      <c r="A29" s="96">
        <v>8</v>
      </c>
      <c r="B29" s="96" t="s">
        <v>94</v>
      </c>
      <c r="C29" s="96" t="s">
        <v>77</v>
      </c>
      <c r="D29" s="96" t="s">
        <v>345</v>
      </c>
      <c r="E29" s="97">
        <v>4041.25</v>
      </c>
      <c r="F29" s="97">
        <v>9077.32</v>
      </c>
      <c r="G29" s="97">
        <v>621.66999999999996</v>
      </c>
      <c r="H29" s="97">
        <v>343.67</v>
      </c>
      <c r="I29" s="97">
        <v>72</v>
      </c>
      <c r="J29" s="97">
        <v>1143924.8600000001</v>
      </c>
      <c r="K29" s="15" t="str">
        <f t="shared" si="6"/>
        <v>2001</v>
      </c>
      <c r="L29" s="16">
        <f t="shared" si="7"/>
        <v>965.33999999999992</v>
      </c>
      <c r="M29" s="16">
        <f t="shared" si="8"/>
        <v>13190.57</v>
      </c>
      <c r="O29" s="98">
        <v>8</v>
      </c>
      <c r="P29" s="98" t="s">
        <v>94</v>
      </c>
      <c r="Q29" s="98" t="s">
        <v>81</v>
      </c>
      <c r="R29" s="98" t="s">
        <v>345</v>
      </c>
      <c r="S29" s="99">
        <v>1154.25</v>
      </c>
      <c r="T29" s="99">
        <v>961.67</v>
      </c>
      <c r="U29" s="99">
        <v>47.16</v>
      </c>
      <c r="V29" s="99">
        <v>57.72</v>
      </c>
      <c r="W29" s="99">
        <v>16</v>
      </c>
      <c r="X29" s="99">
        <v>110189.12</v>
      </c>
      <c r="Y29" s="15" t="str">
        <f t="shared" si="9"/>
        <v>2004</v>
      </c>
      <c r="Z29" s="16">
        <f t="shared" si="10"/>
        <v>104.88</v>
      </c>
      <c r="AA29" s="16">
        <f t="shared" si="11"/>
        <v>2131.92</v>
      </c>
    </row>
    <row r="30" spans="1:27">
      <c r="A30" s="96">
        <v>9</v>
      </c>
      <c r="B30" s="96" t="s">
        <v>96</v>
      </c>
      <c r="C30" s="96" t="s">
        <v>77</v>
      </c>
      <c r="D30" s="96" t="s">
        <v>345</v>
      </c>
      <c r="E30" s="97">
        <v>333.45</v>
      </c>
      <c r="F30" s="97">
        <v>1426.35</v>
      </c>
      <c r="G30" s="97">
        <v>129.13</v>
      </c>
      <c r="H30" s="97">
        <v>38.67</v>
      </c>
      <c r="I30" s="97">
        <v>9</v>
      </c>
      <c r="J30" s="97">
        <v>173578.38</v>
      </c>
      <c r="K30" s="15" t="str">
        <f t="shared" si="6"/>
        <v>2201</v>
      </c>
      <c r="L30" s="16">
        <f t="shared" si="7"/>
        <v>167.8</v>
      </c>
      <c r="M30" s="16">
        <f t="shared" si="8"/>
        <v>1768.8</v>
      </c>
      <c r="O30" s="98">
        <v>9</v>
      </c>
      <c r="P30" s="98" t="s">
        <v>82</v>
      </c>
      <c r="Q30" s="98" t="s">
        <v>82</v>
      </c>
      <c r="R30" s="98" t="s">
        <v>345</v>
      </c>
      <c r="S30" s="99">
        <v>8525.61</v>
      </c>
      <c r="T30" s="99">
        <v>6463.15</v>
      </c>
      <c r="U30" s="99">
        <v>334.88</v>
      </c>
      <c r="V30" s="99">
        <v>417.93</v>
      </c>
      <c r="W30" s="99">
        <v>114</v>
      </c>
      <c r="X30" s="99">
        <v>678797.85</v>
      </c>
      <c r="Y30" s="15" t="str">
        <f t="shared" si="9"/>
        <v>0505</v>
      </c>
      <c r="Z30" s="16">
        <f t="shared" si="10"/>
        <v>752.81</v>
      </c>
      <c r="AA30" s="16">
        <f t="shared" si="11"/>
        <v>15102.76</v>
      </c>
    </row>
    <row r="31" spans="1:27">
      <c r="A31" s="96">
        <v>10</v>
      </c>
      <c r="B31" s="96" t="s">
        <v>98</v>
      </c>
      <c r="C31" s="96" t="s">
        <v>77</v>
      </c>
      <c r="D31" s="96" t="s">
        <v>345</v>
      </c>
      <c r="E31" s="97">
        <v>2783.76</v>
      </c>
      <c r="F31" s="97">
        <v>3108.25</v>
      </c>
      <c r="G31" s="97">
        <v>260.83</v>
      </c>
      <c r="H31" s="97">
        <v>160.63999999999999</v>
      </c>
      <c r="I31" s="97">
        <v>27</v>
      </c>
      <c r="J31" s="97">
        <v>364548.83</v>
      </c>
      <c r="K31" s="15" t="str">
        <f t="shared" si="6"/>
        <v>2401</v>
      </c>
      <c r="L31" s="16">
        <f t="shared" si="7"/>
        <v>421.46999999999997</v>
      </c>
      <c r="M31" s="16">
        <f t="shared" si="8"/>
        <v>5919.01</v>
      </c>
      <c r="O31" s="98">
        <v>10</v>
      </c>
      <c r="P31" s="98" t="s">
        <v>94</v>
      </c>
      <c r="Q31" s="98" t="s">
        <v>82</v>
      </c>
      <c r="R31" s="98" t="s">
        <v>345</v>
      </c>
      <c r="S31" s="99">
        <v>1197.69</v>
      </c>
      <c r="T31" s="99">
        <v>920.26</v>
      </c>
      <c r="U31" s="99">
        <v>45.13</v>
      </c>
      <c r="V31" s="99">
        <v>57.72</v>
      </c>
      <c r="W31" s="99">
        <v>16</v>
      </c>
      <c r="X31" s="99">
        <v>108991.43</v>
      </c>
      <c r="Y31" s="15" t="str">
        <f t="shared" si="9"/>
        <v>2005</v>
      </c>
      <c r="Z31" s="16">
        <f t="shared" si="10"/>
        <v>102.85</v>
      </c>
      <c r="AA31" s="16">
        <f t="shared" si="11"/>
        <v>2133.9499999999998</v>
      </c>
    </row>
    <row r="32" spans="1:27">
      <c r="A32" s="96">
        <v>11</v>
      </c>
      <c r="B32" s="96" t="s">
        <v>99</v>
      </c>
      <c r="C32" s="96" t="s">
        <v>77</v>
      </c>
      <c r="D32" s="96" t="s">
        <v>345</v>
      </c>
      <c r="E32" s="97">
        <v>1711.26</v>
      </c>
      <c r="F32" s="97">
        <v>5978.94</v>
      </c>
      <c r="G32" s="97">
        <v>366.66</v>
      </c>
      <c r="H32" s="97">
        <v>199.61</v>
      </c>
      <c r="I32" s="97">
        <v>18</v>
      </c>
      <c r="J32" s="97">
        <v>719954.4</v>
      </c>
      <c r="K32" s="15" t="str">
        <f t="shared" ref="K32:K48" si="12">CONCATENATE(B32,C32)</f>
        <v>2501</v>
      </c>
      <c r="L32" s="16">
        <f t="shared" ref="L32:L48" si="13">+G32+H32</f>
        <v>566.27</v>
      </c>
      <c r="M32" s="16">
        <f t="shared" ref="M32:M48" si="14">+E32+F32+I32</f>
        <v>7708.2</v>
      </c>
      <c r="O32" s="98">
        <v>11</v>
      </c>
      <c r="P32" s="98" t="s">
        <v>82</v>
      </c>
      <c r="Q32" s="98" t="s">
        <v>83</v>
      </c>
      <c r="R32" s="98" t="s">
        <v>345</v>
      </c>
      <c r="S32" s="99">
        <v>8393.23</v>
      </c>
      <c r="T32" s="99">
        <v>6573.2</v>
      </c>
      <c r="U32" s="99">
        <v>340.52</v>
      </c>
      <c r="V32" s="99">
        <v>417.93</v>
      </c>
      <c r="W32" s="99">
        <v>114</v>
      </c>
      <c r="X32" s="99">
        <v>670404.62</v>
      </c>
      <c r="Y32" s="15" t="str">
        <f t="shared" si="9"/>
        <v>0506</v>
      </c>
      <c r="Z32" s="16">
        <f t="shared" si="10"/>
        <v>758.45</v>
      </c>
      <c r="AA32" s="16">
        <f t="shared" si="11"/>
        <v>15080.43</v>
      </c>
    </row>
    <row r="33" spans="1:27">
      <c r="A33" s="96">
        <v>12</v>
      </c>
      <c r="B33" s="96" t="s">
        <v>100</v>
      </c>
      <c r="C33" s="96" t="s">
        <v>77</v>
      </c>
      <c r="D33" s="96" t="s">
        <v>345</v>
      </c>
      <c r="E33" s="97">
        <v>2436.4</v>
      </c>
      <c r="F33" s="97">
        <v>3194.21</v>
      </c>
      <c r="G33" s="97">
        <v>176.87</v>
      </c>
      <c r="H33" s="97">
        <v>185.65</v>
      </c>
      <c r="I33" s="97">
        <v>63</v>
      </c>
      <c r="J33" s="97">
        <v>362746.53</v>
      </c>
      <c r="K33" s="15" t="str">
        <f t="shared" si="12"/>
        <v>2601</v>
      </c>
      <c r="L33" s="16">
        <f t="shared" si="13"/>
        <v>362.52</v>
      </c>
      <c r="M33" s="16">
        <f t="shared" si="14"/>
        <v>5693.6100000000006</v>
      </c>
      <c r="O33" s="98">
        <v>12</v>
      </c>
      <c r="P33" s="98" t="s">
        <v>94</v>
      </c>
      <c r="Q33" s="98" t="s">
        <v>83</v>
      </c>
      <c r="R33" s="98" t="s">
        <v>345</v>
      </c>
      <c r="S33" s="99">
        <v>1176.95</v>
      </c>
      <c r="T33" s="99">
        <v>940.05</v>
      </c>
      <c r="U33" s="99">
        <v>46.08</v>
      </c>
      <c r="V33" s="99">
        <v>57.72</v>
      </c>
      <c r="W33" s="99">
        <v>16</v>
      </c>
      <c r="X33" s="99">
        <v>107814.48</v>
      </c>
      <c r="Y33" s="15" t="str">
        <f t="shared" si="9"/>
        <v>2006</v>
      </c>
      <c r="Z33" s="16">
        <f t="shared" si="10"/>
        <v>103.8</v>
      </c>
      <c r="AA33" s="16">
        <f t="shared" si="11"/>
        <v>2133</v>
      </c>
    </row>
    <row r="34" spans="1:27">
      <c r="A34" s="96">
        <v>13</v>
      </c>
      <c r="B34" s="96" t="s">
        <v>101</v>
      </c>
      <c r="C34" s="96" t="s">
        <v>77</v>
      </c>
      <c r="D34" s="96" t="s">
        <v>345</v>
      </c>
      <c r="E34" s="97">
        <v>4183.8900000000003</v>
      </c>
      <c r="F34" s="97">
        <v>13038.51</v>
      </c>
      <c r="G34" s="97">
        <v>861.55</v>
      </c>
      <c r="H34" s="97">
        <v>467.09</v>
      </c>
      <c r="I34" s="97">
        <v>54</v>
      </c>
      <c r="J34" s="97">
        <v>1554734.41</v>
      </c>
      <c r="K34" s="15" t="str">
        <f t="shared" si="12"/>
        <v>2701</v>
      </c>
      <c r="L34" s="16">
        <f t="shared" si="13"/>
        <v>1328.6399999999999</v>
      </c>
      <c r="M34" s="16">
        <f t="shared" si="14"/>
        <v>17276.400000000001</v>
      </c>
      <c r="O34" s="98">
        <v>13</v>
      </c>
      <c r="P34" s="98" t="s">
        <v>82</v>
      </c>
      <c r="Q34" s="98" t="s">
        <v>84</v>
      </c>
      <c r="R34" s="98" t="s">
        <v>345</v>
      </c>
      <c r="S34" s="99">
        <v>8178.88</v>
      </c>
      <c r="T34" s="99">
        <v>6307.77</v>
      </c>
      <c r="U34" s="99">
        <v>326.5</v>
      </c>
      <c r="V34" s="99">
        <v>405.35</v>
      </c>
      <c r="W34" s="99">
        <v>110</v>
      </c>
      <c r="X34" s="99">
        <v>662225.74</v>
      </c>
      <c r="Y34" s="15" t="str">
        <f t="shared" si="9"/>
        <v>0507</v>
      </c>
      <c r="Z34" s="16">
        <f t="shared" si="10"/>
        <v>731.85</v>
      </c>
      <c r="AA34" s="16">
        <f t="shared" si="11"/>
        <v>14596.650000000001</v>
      </c>
    </row>
    <row r="35" spans="1:27">
      <c r="A35" s="96">
        <v>14</v>
      </c>
      <c r="B35" s="96" t="s">
        <v>102</v>
      </c>
      <c r="C35" s="96" t="s">
        <v>77</v>
      </c>
      <c r="D35" s="96" t="s">
        <v>345</v>
      </c>
      <c r="E35" s="97">
        <v>20085.79</v>
      </c>
      <c r="F35" s="97">
        <v>37395.86</v>
      </c>
      <c r="G35" s="97">
        <v>2323.69</v>
      </c>
      <c r="H35" s="97">
        <v>1630.71</v>
      </c>
      <c r="I35" s="97">
        <v>468</v>
      </c>
      <c r="J35" s="97">
        <v>4336310.95</v>
      </c>
      <c r="K35" s="15" t="str">
        <f t="shared" si="12"/>
        <v>2801</v>
      </c>
      <c r="L35" s="16">
        <f t="shared" si="13"/>
        <v>3954.4</v>
      </c>
      <c r="M35" s="16">
        <f t="shared" si="14"/>
        <v>57949.65</v>
      </c>
      <c r="O35" s="98">
        <v>14</v>
      </c>
      <c r="P35" s="98" t="s">
        <v>94</v>
      </c>
      <c r="Q35" s="98" t="s">
        <v>84</v>
      </c>
      <c r="R35" s="98" t="s">
        <v>345</v>
      </c>
      <c r="S35" s="99">
        <v>1219.8800000000001</v>
      </c>
      <c r="T35" s="99">
        <v>899.12</v>
      </c>
      <c r="U35" s="99">
        <v>44.08</v>
      </c>
      <c r="V35" s="99">
        <v>57.72</v>
      </c>
      <c r="W35" s="99">
        <v>16</v>
      </c>
      <c r="X35" s="99">
        <v>106594.6</v>
      </c>
      <c r="Y35" s="15" t="str">
        <f t="shared" si="9"/>
        <v>2007</v>
      </c>
      <c r="Z35" s="16">
        <f t="shared" si="10"/>
        <v>101.8</v>
      </c>
      <c r="AA35" s="16">
        <f t="shared" si="11"/>
        <v>2135</v>
      </c>
    </row>
    <row r="36" spans="1:27">
      <c r="A36" s="96">
        <v>15</v>
      </c>
      <c r="B36" s="96" t="s">
        <v>103</v>
      </c>
      <c r="C36" s="96" t="s">
        <v>77</v>
      </c>
      <c r="D36" s="96" t="s">
        <v>345</v>
      </c>
      <c r="E36" s="97">
        <v>3410.61</v>
      </c>
      <c r="F36" s="97">
        <v>14992.61</v>
      </c>
      <c r="G36" s="97">
        <v>900.69</v>
      </c>
      <c r="H36" s="97">
        <v>500.7</v>
      </c>
      <c r="I36" s="97">
        <v>0</v>
      </c>
      <c r="J36" s="97">
        <v>1761938.93</v>
      </c>
      <c r="K36" s="15" t="str">
        <f t="shared" si="12"/>
        <v>2901</v>
      </c>
      <c r="L36" s="16">
        <f t="shared" si="13"/>
        <v>1401.39</v>
      </c>
      <c r="M36" s="16">
        <f t="shared" si="14"/>
        <v>18403.22</v>
      </c>
      <c r="O36" s="98">
        <v>15</v>
      </c>
      <c r="P36" s="98" t="s">
        <v>82</v>
      </c>
      <c r="Q36" s="98" t="s">
        <v>72</v>
      </c>
      <c r="R36" s="98" t="s">
        <v>345</v>
      </c>
      <c r="S36" s="99">
        <v>7818.32</v>
      </c>
      <c r="T36" s="99">
        <v>6427.73</v>
      </c>
      <c r="U36" s="99">
        <v>332.66</v>
      </c>
      <c r="V36" s="99">
        <v>397.76</v>
      </c>
      <c r="W36" s="99">
        <v>108</v>
      </c>
      <c r="X36" s="99">
        <v>654407.42000000004</v>
      </c>
      <c r="Y36" s="15" t="str">
        <f t="shared" si="9"/>
        <v>0508</v>
      </c>
      <c r="Z36" s="16">
        <f t="shared" si="10"/>
        <v>730.42000000000007</v>
      </c>
      <c r="AA36" s="16">
        <f t="shared" si="11"/>
        <v>14354.05</v>
      </c>
    </row>
    <row r="37" spans="1:27">
      <c r="A37" s="96">
        <v>16</v>
      </c>
      <c r="B37" s="96" t="s">
        <v>104</v>
      </c>
      <c r="C37" s="96" t="s">
        <v>77</v>
      </c>
      <c r="D37" s="96" t="s">
        <v>345</v>
      </c>
      <c r="E37" s="97">
        <v>28324.97</v>
      </c>
      <c r="F37" s="97">
        <v>110733.31</v>
      </c>
      <c r="G37" s="97">
        <v>6639.45</v>
      </c>
      <c r="H37" s="97">
        <v>3806.03</v>
      </c>
      <c r="I37" s="97">
        <v>0</v>
      </c>
      <c r="J37" s="97">
        <v>12755803.560000001</v>
      </c>
      <c r="K37" s="15" t="str">
        <f t="shared" si="12"/>
        <v>3001</v>
      </c>
      <c r="L37" s="16">
        <f t="shared" si="13"/>
        <v>10445.48</v>
      </c>
      <c r="M37" s="16">
        <f t="shared" si="14"/>
        <v>139058.28</v>
      </c>
      <c r="O37" s="98">
        <v>16</v>
      </c>
      <c r="P37" s="98" t="s">
        <v>94</v>
      </c>
      <c r="Q37" s="98" t="s">
        <v>72</v>
      </c>
      <c r="R37" s="98" t="s">
        <v>345</v>
      </c>
      <c r="S37" s="99">
        <v>1200.0999999999999</v>
      </c>
      <c r="T37" s="99">
        <v>917.99</v>
      </c>
      <c r="U37" s="99">
        <v>44.99</v>
      </c>
      <c r="V37" s="99">
        <v>57.72</v>
      </c>
      <c r="W37" s="99">
        <v>16</v>
      </c>
      <c r="X37" s="99">
        <v>105394.5</v>
      </c>
      <c r="Y37" s="15" t="str">
        <f t="shared" si="9"/>
        <v>2008</v>
      </c>
      <c r="Z37" s="16">
        <f t="shared" si="10"/>
        <v>102.71000000000001</v>
      </c>
      <c r="AA37" s="16">
        <f t="shared" si="11"/>
        <v>2134.09</v>
      </c>
    </row>
    <row r="38" spans="1:27">
      <c r="A38" s="96">
        <v>17</v>
      </c>
      <c r="B38" s="96" t="s">
        <v>77</v>
      </c>
      <c r="C38" s="96" t="s">
        <v>79</v>
      </c>
      <c r="D38" s="96" t="s">
        <v>345</v>
      </c>
      <c r="E38" s="97">
        <v>30800.89</v>
      </c>
      <c r="F38" s="97">
        <v>45911.33</v>
      </c>
      <c r="G38" s="97">
        <v>3165.64</v>
      </c>
      <c r="H38" s="97">
        <v>2272.29</v>
      </c>
      <c r="I38" s="97">
        <v>819</v>
      </c>
      <c r="J38" s="97">
        <v>5718966.1600000001</v>
      </c>
      <c r="K38" s="15" t="str">
        <f t="shared" si="12"/>
        <v>0102</v>
      </c>
      <c r="L38" s="16">
        <f t="shared" si="13"/>
        <v>5437.93</v>
      </c>
      <c r="M38" s="16">
        <f t="shared" si="14"/>
        <v>77531.22</v>
      </c>
      <c r="O38" s="98">
        <v>17</v>
      </c>
      <c r="P38" s="98" t="s">
        <v>82</v>
      </c>
      <c r="Q38" s="98" t="s">
        <v>73</v>
      </c>
      <c r="R38" s="98" t="s">
        <v>345</v>
      </c>
      <c r="S38" s="99">
        <v>7710.15</v>
      </c>
      <c r="T38" s="99">
        <v>6340.71</v>
      </c>
      <c r="U38" s="99">
        <v>328.04</v>
      </c>
      <c r="V38" s="99">
        <v>385.66</v>
      </c>
      <c r="W38" s="99">
        <v>106</v>
      </c>
      <c r="X38" s="99">
        <v>646697.27</v>
      </c>
      <c r="Y38" s="15" t="str">
        <f t="shared" si="9"/>
        <v>0509</v>
      </c>
      <c r="Z38" s="16">
        <f t="shared" si="10"/>
        <v>713.7</v>
      </c>
      <c r="AA38" s="16">
        <f t="shared" si="11"/>
        <v>14156.86</v>
      </c>
    </row>
    <row r="39" spans="1:27">
      <c r="A39" s="96">
        <v>18</v>
      </c>
      <c r="B39" s="96" t="s">
        <v>79</v>
      </c>
      <c r="C39" s="96" t="s">
        <v>79</v>
      </c>
      <c r="D39" s="96" t="s">
        <v>345</v>
      </c>
      <c r="E39" s="97">
        <v>23879.62</v>
      </c>
      <c r="F39" s="97">
        <v>25968.29</v>
      </c>
      <c r="G39" s="97">
        <v>1503.76</v>
      </c>
      <c r="H39" s="97">
        <v>1400.62</v>
      </c>
      <c r="I39" s="97">
        <v>522</v>
      </c>
      <c r="J39" s="97">
        <v>2701531.16</v>
      </c>
      <c r="K39" s="15" t="str">
        <f t="shared" si="12"/>
        <v>0202</v>
      </c>
      <c r="L39" s="16">
        <f t="shared" si="13"/>
        <v>2904.38</v>
      </c>
      <c r="M39" s="16">
        <f t="shared" si="14"/>
        <v>50369.91</v>
      </c>
      <c r="O39" s="98">
        <v>18</v>
      </c>
      <c r="P39" s="98" t="s">
        <v>94</v>
      </c>
      <c r="Q39" s="98" t="s">
        <v>73</v>
      </c>
      <c r="R39" s="98" t="s">
        <v>345</v>
      </c>
      <c r="S39" s="99">
        <v>1211.6600000000001</v>
      </c>
      <c r="T39" s="99">
        <v>906.97</v>
      </c>
      <c r="U39" s="99">
        <v>44.45</v>
      </c>
      <c r="V39" s="99">
        <v>57.72</v>
      </c>
      <c r="W39" s="99">
        <v>16</v>
      </c>
      <c r="X39" s="99">
        <v>104182.84</v>
      </c>
      <c r="Y39" s="15" t="str">
        <f t="shared" si="9"/>
        <v>2009</v>
      </c>
      <c r="Z39" s="16">
        <f t="shared" si="10"/>
        <v>102.17</v>
      </c>
      <c r="AA39" s="16">
        <f t="shared" si="11"/>
        <v>2134.63</v>
      </c>
    </row>
    <row r="40" spans="1:27">
      <c r="A40" s="96">
        <v>19</v>
      </c>
      <c r="B40" s="96" t="s">
        <v>80</v>
      </c>
      <c r="C40" s="96" t="s">
        <v>79</v>
      </c>
      <c r="D40" s="96" t="s">
        <v>345</v>
      </c>
      <c r="E40" s="97">
        <v>614</v>
      </c>
      <c r="F40" s="97">
        <v>2820.12</v>
      </c>
      <c r="G40" s="97">
        <v>199.8</v>
      </c>
      <c r="H40" s="97">
        <v>108.35</v>
      </c>
      <c r="I40" s="97">
        <v>18</v>
      </c>
      <c r="J40" s="97">
        <v>329541.69</v>
      </c>
      <c r="K40" s="15" t="str">
        <f t="shared" si="12"/>
        <v>0302</v>
      </c>
      <c r="L40" s="16">
        <f>+G40+H40</f>
        <v>308.14999999999998</v>
      </c>
      <c r="M40" s="16">
        <f>+E40+F40+I40</f>
        <v>3452.12</v>
      </c>
      <c r="O40" s="98">
        <v>19</v>
      </c>
      <c r="P40" s="98" t="s">
        <v>82</v>
      </c>
      <c r="Q40" s="98" t="s">
        <v>74</v>
      </c>
      <c r="R40" s="98" t="s">
        <v>345</v>
      </c>
      <c r="S40" s="99">
        <v>6940.44</v>
      </c>
      <c r="T40" s="99">
        <v>6087.33</v>
      </c>
      <c r="U40" s="99">
        <v>314.7</v>
      </c>
      <c r="V40" s="99">
        <v>362.35</v>
      </c>
      <c r="W40" s="99">
        <v>100</v>
      </c>
      <c r="X40" s="99">
        <v>639756.82999999996</v>
      </c>
      <c r="Y40" s="15" t="str">
        <f t="shared" si="9"/>
        <v>0510</v>
      </c>
      <c r="Z40" s="16">
        <f t="shared" si="10"/>
        <v>677.05</v>
      </c>
      <c r="AA40" s="16">
        <f t="shared" si="11"/>
        <v>13127.77</v>
      </c>
    </row>
    <row r="41" spans="1:27">
      <c r="A41" s="96">
        <v>20</v>
      </c>
      <c r="B41" s="96" t="s">
        <v>81</v>
      </c>
      <c r="C41" s="96" t="s">
        <v>79</v>
      </c>
      <c r="D41" s="96" t="s">
        <v>345</v>
      </c>
      <c r="E41" s="97">
        <v>792.05</v>
      </c>
      <c r="F41" s="97">
        <v>553.41</v>
      </c>
      <c r="G41" s="97">
        <v>44.54</v>
      </c>
      <c r="H41" s="97">
        <v>27.64</v>
      </c>
      <c r="I41" s="97">
        <v>9</v>
      </c>
      <c r="J41" s="97">
        <v>53495.66</v>
      </c>
      <c r="K41" s="15" t="str">
        <f t="shared" si="12"/>
        <v>0402</v>
      </c>
      <c r="L41" s="16">
        <f t="shared" si="13"/>
        <v>72.180000000000007</v>
      </c>
      <c r="M41" s="16">
        <f t="shared" si="14"/>
        <v>1354.46</v>
      </c>
      <c r="O41" s="98">
        <v>20</v>
      </c>
      <c r="P41" s="98" t="s">
        <v>94</v>
      </c>
      <c r="Q41" s="98" t="s">
        <v>74</v>
      </c>
      <c r="R41" s="98" t="s">
        <v>345</v>
      </c>
      <c r="S41" s="99">
        <v>1253.81</v>
      </c>
      <c r="T41" s="99">
        <v>866.8</v>
      </c>
      <c r="U41" s="99">
        <v>42.47</v>
      </c>
      <c r="V41" s="99">
        <v>57.72</v>
      </c>
      <c r="W41" s="99">
        <v>16</v>
      </c>
      <c r="X41" s="99">
        <v>102929.03</v>
      </c>
      <c r="Y41" s="15" t="str">
        <f>CONCATENATE(P41,Q41)</f>
        <v>2010</v>
      </c>
      <c r="Z41" s="16">
        <f>+U41+V41</f>
        <v>100.19</v>
      </c>
      <c r="AA41" s="16">
        <f>+S41+T41+W41</f>
        <v>2136.6099999999997</v>
      </c>
    </row>
    <row r="42" spans="1:27">
      <c r="A42" s="96">
        <v>21</v>
      </c>
      <c r="B42" s="96" t="s">
        <v>82</v>
      </c>
      <c r="C42" s="96" t="s">
        <v>79</v>
      </c>
      <c r="D42" s="96" t="s">
        <v>345</v>
      </c>
      <c r="E42" s="97">
        <v>56051.29</v>
      </c>
      <c r="F42" s="97">
        <v>101800.46</v>
      </c>
      <c r="G42" s="97">
        <v>6698.58</v>
      </c>
      <c r="H42" s="97">
        <v>4138.6000000000004</v>
      </c>
      <c r="I42" s="97">
        <v>702</v>
      </c>
      <c r="J42" s="97">
        <v>12190401.99</v>
      </c>
      <c r="K42" s="15" t="str">
        <f t="shared" si="12"/>
        <v>0502</v>
      </c>
      <c r="L42" s="16">
        <f t="shared" si="13"/>
        <v>10837.18</v>
      </c>
      <c r="M42" s="16">
        <f t="shared" si="14"/>
        <v>158553.75</v>
      </c>
      <c r="O42" s="98">
        <v>21</v>
      </c>
      <c r="P42" s="98" t="s">
        <v>82</v>
      </c>
      <c r="Q42" s="98" t="s">
        <v>75</v>
      </c>
      <c r="R42" s="98" t="s">
        <v>345</v>
      </c>
      <c r="S42" s="99">
        <v>6646.47</v>
      </c>
      <c r="T42" s="99">
        <v>6183.77</v>
      </c>
      <c r="U42" s="99">
        <v>320.45999999999998</v>
      </c>
      <c r="V42" s="99">
        <v>356.09</v>
      </c>
      <c r="W42" s="99">
        <v>98</v>
      </c>
      <c r="X42" s="99">
        <v>633110.36</v>
      </c>
      <c r="Y42" s="15" t="str">
        <f>CONCATENATE(P42,Q42)</f>
        <v>0511</v>
      </c>
      <c r="Z42" s="16">
        <f>+U42+V42</f>
        <v>676.55</v>
      </c>
      <c r="AA42" s="16">
        <f>+S42+T42+W42</f>
        <v>12928.240000000002</v>
      </c>
    </row>
    <row r="43" spans="1:27">
      <c r="A43" s="96">
        <v>22</v>
      </c>
      <c r="B43" s="96" t="s">
        <v>83</v>
      </c>
      <c r="C43" s="96" t="s">
        <v>79</v>
      </c>
      <c r="D43" s="96" t="s">
        <v>345</v>
      </c>
      <c r="E43" s="97">
        <v>334.83</v>
      </c>
      <c r="F43" s="97">
        <v>1246.95</v>
      </c>
      <c r="G43" s="97">
        <v>57.16</v>
      </c>
      <c r="H43" s="97">
        <v>47.14</v>
      </c>
      <c r="I43" s="97">
        <v>0</v>
      </c>
      <c r="J43" s="97">
        <v>137941.13</v>
      </c>
      <c r="K43" s="15" t="str">
        <f t="shared" si="12"/>
        <v>0602</v>
      </c>
      <c r="L43" s="16">
        <f t="shared" si="13"/>
        <v>104.3</v>
      </c>
      <c r="M43" s="16">
        <f t="shared" si="14"/>
        <v>1581.78</v>
      </c>
      <c r="O43" s="98">
        <v>22</v>
      </c>
      <c r="P43" s="98" t="s">
        <v>94</v>
      </c>
      <c r="Q43" s="98" t="s">
        <v>75</v>
      </c>
      <c r="R43" s="98" t="s">
        <v>345</v>
      </c>
      <c r="S43" s="99">
        <v>1235.48</v>
      </c>
      <c r="T43" s="99">
        <v>884.28</v>
      </c>
      <c r="U43" s="99">
        <v>43.32</v>
      </c>
      <c r="V43" s="99">
        <v>57.72</v>
      </c>
      <c r="W43" s="99">
        <v>16</v>
      </c>
      <c r="X43" s="99">
        <v>101693.55</v>
      </c>
      <c r="Y43" s="15" t="str">
        <f>CONCATENATE(P43,Q43)</f>
        <v>2011</v>
      </c>
      <c r="Z43" s="16">
        <f>+U43+V43</f>
        <v>101.03999999999999</v>
      </c>
      <c r="AA43" s="16">
        <f>+S43+T43+W43</f>
        <v>2135.7600000000002</v>
      </c>
    </row>
    <row r="44" spans="1:27">
      <c r="A44" s="96">
        <v>23</v>
      </c>
      <c r="B44" s="96" t="s">
        <v>84</v>
      </c>
      <c r="C44" s="96" t="s">
        <v>79</v>
      </c>
      <c r="D44" s="96" t="s">
        <v>345</v>
      </c>
      <c r="E44" s="97">
        <v>179.19</v>
      </c>
      <c r="F44" s="97">
        <v>263.81</v>
      </c>
      <c r="G44" s="97">
        <v>12.46</v>
      </c>
      <c r="H44" s="97">
        <v>19</v>
      </c>
      <c r="I44" s="97">
        <v>0</v>
      </c>
      <c r="J44" s="97">
        <v>29961.759999999998</v>
      </c>
      <c r="K44" s="15" t="str">
        <f t="shared" si="12"/>
        <v>0702</v>
      </c>
      <c r="L44" s="16">
        <f t="shared" si="13"/>
        <v>31.46</v>
      </c>
      <c r="M44" s="16">
        <f t="shared" si="14"/>
        <v>443</v>
      </c>
      <c r="O44" s="98">
        <v>23</v>
      </c>
      <c r="P44" s="98" t="s">
        <v>82</v>
      </c>
      <c r="Q44" s="98" t="s">
        <v>76</v>
      </c>
      <c r="R44" s="98" t="s">
        <v>345</v>
      </c>
      <c r="S44" s="99">
        <v>6186.6</v>
      </c>
      <c r="T44" s="99">
        <v>5943.57</v>
      </c>
      <c r="U44" s="99">
        <v>307.89999999999998</v>
      </c>
      <c r="V44" s="99">
        <v>337.8</v>
      </c>
      <c r="W44" s="99">
        <v>94</v>
      </c>
      <c r="X44" s="99">
        <v>626923.76</v>
      </c>
      <c r="Y44" s="15" t="str">
        <f>CONCATENATE(P44,Q44)</f>
        <v>0512</v>
      </c>
      <c r="Z44" s="16">
        <f>+U44+V44</f>
        <v>645.70000000000005</v>
      </c>
      <c r="AA44" s="16">
        <f>+S44+T44+W44</f>
        <v>12224.17</v>
      </c>
    </row>
    <row r="45" spans="1:27">
      <c r="A45" s="96">
        <v>24</v>
      </c>
      <c r="B45" s="96" t="s">
        <v>72</v>
      </c>
      <c r="C45" s="96" t="s">
        <v>79</v>
      </c>
      <c r="D45" s="96" t="s">
        <v>345</v>
      </c>
      <c r="E45" s="97">
        <v>375.37</v>
      </c>
      <c r="F45" s="97">
        <v>2611.6799999999998</v>
      </c>
      <c r="G45" s="97">
        <v>128.63</v>
      </c>
      <c r="H45" s="97">
        <v>25.01</v>
      </c>
      <c r="I45" s="97">
        <v>9</v>
      </c>
      <c r="J45" s="97">
        <v>308817.64</v>
      </c>
      <c r="K45" s="15" t="str">
        <f t="shared" si="12"/>
        <v>0802</v>
      </c>
      <c r="L45" s="16">
        <f t="shared" si="13"/>
        <v>153.63999999999999</v>
      </c>
      <c r="M45" s="16">
        <f t="shared" si="14"/>
        <v>2996.0499999999997</v>
      </c>
      <c r="O45" s="98">
        <v>24</v>
      </c>
      <c r="P45" s="98" t="s">
        <v>94</v>
      </c>
      <c r="Q45" s="98" t="s">
        <v>76</v>
      </c>
      <c r="R45" s="98" t="s">
        <v>345</v>
      </c>
      <c r="S45" s="99">
        <v>1277.0899999999999</v>
      </c>
      <c r="T45" s="99">
        <v>844.62</v>
      </c>
      <c r="U45" s="99">
        <v>41.37</v>
      </c>
      <c r="V45" s="99">
        <v>57.72</v>
      </c>
      <c r="W45" s="99">
        <v>16</v>
      </c>
      <c r="X45" s="99">
        <v>100416.46</v>
      </c>
      <c r="Y45" s="15" t="str">
        <f>CONCATENATE(P45,Q45)</f>
        <v>2012</v>
      </c>
      <c r="Z45" s="16">
        <f>+U45+V45</f>
        <v>99.09</v>
      </c>
      <c r="AA45" s="16">
        <f>+S45+T45+W45</f>
        <v>2137.71</v>
      </c>
    </row>
    <row r="46" spans="1:27">
      <c r="A46" s="96">
        <v>25</v>
      </c>
      <c r="B46" s="96" t="s">
        <v>73</v>
      </c>
      <c r="C46" s="96" t="s">
        <v>79</v>
      </c>
      <c r="D46" s="96" t="s">
        <v>345</v>
      </c>
      <c r="E46" s="97">
        <v>739.21</v>
      </c>
      <c r="F46" s="97">
        <v>990.7</v>
      </c>
      <c r="G46" s="97">
        <v>91.57</v>
      </c>
      <c r="H46" s="97">
        <v>53.79</v>
      </c>
      <c r="I46" s="97">
        <v>27</v>
      </c>
      <c r="J46" s="97">
        <v>114726.54</v>
      </c>
      <c r="K46" s="15" t="str">
        <f t="shared" si="12"/>
        <v>0902</v>
      </c>
      <c r="L46" s="16">
        <f t="shared" si="13"/>
        <v>145.35999999999999</v>
      </c>
      <c r="M46" s="16">
        <f t="shared" si="14"/>
        <v>1756.91</v>
      </c>
    </row>
    <row r="47" spans="1:27">
      <c r="A47" s="96">
        <v>26</v>
      </c>
      <c r="B47" s="96" t="s">
        <v>74</v>
      </c>
      <c r="C47" s="96" t="s">
        <v>79</v>
      </c>
      <c r="D47" s="96" t="s">
        <v>345</v>
      </c>
      <c r="E47" s="97">
        <v>652.54999999999995</v>
      </c>
      <c r="F47" s="97">
        <v>1249.1500000000001</v>
      </c>
      <c r="G47" s="97">
        <v>68.989999999999995</v>
      </c>
      <c r="H47" s="97">
        <v>54.23</v>
      </c>
      <c r="I47" s="97">
        <v>9</v>
      </c>
      <c r="J47" s="97">
        <v>146458.63</v>
      </c>
      <c r="K47" s="15" t="str">
        <f t="shared" si="12"/>
        <v>1002</v>
      </c>
      <c r="L47" s="16">
        <f t="shared" si="13"/>
        <v>123.22</v>
      </c>
      <c r="M47" s="16">
        <f t="shared" si="14"/>
        <v>1910.7</v>
      </c>
    </row>
    <row r="48" spans="1:27">
      <c r="A48" s="96">
        <v>27</v>
      </c>
      <c r="B48" s="96" t="s">
        <v>75</v>
      </c>
      <c r="C48" s="96" t="s">
        <v>79</v>
      </c>
      <c r="D48" s="96" t="s">
        <v>345</v>
      </c>
      <c r="E48" s="97">
        <v>3239.24</v>
      </c>
      <c r="F48" s="97">
        <v>10830.69</v>
      </c>
      <c r="G48" s="97">
        <v>700</v>
      </c>
      <c r="H48" s="97">
        <v>381.88</v>
      </c>
      <c r="I48" s="97">
        <v>27</v>
      </c>
      <c r="J48" s="97">
        <v>1219270.47</v>
      </c>
      <c r="K48" s="15" t="str">
        <f t="shared" si="12"/>
        <v>1102</v>
      </c>
      <c r="L48" s="16">
        <f t="shared" si="13"/>
        <v>1081.8800000000001</v>
      </c>
      <c r="M48" s="16">
        <f t="shared" si="14"/>
        <v>14096.93</v>
      </c>
    </row>
    <row r="49" spans="1:13">
      <c r="A49" s="96">
        <v>28</v>
      </c>
      <c r="B49" s="96" t="s">
        <v>76</v>
      </c>
      <c r="C49" s="96" t="s">
        <v>79</v>
      </c>
      <c r="D49" s="96" t="s">
        <v>345</v>
      </c>
      <c r="E49" s="97">
        <v>2102.2800000000002</v>
      </c>
      <c r="F49" s="97">
        <v>6978.94</v>
      </c>
      <c r="G49" s="97">
        <v>611.11</v>
      </c>
      <c r="H49" s="97">
        <v>279.22000000000003</v>
      </c>
      <c r="I49" s="97">
        <v>27</v>
      </c>
      <c r="J49" s="97">
        <v>812190.05</v>
      </c>
      <c r="K49" s="15" t="str">
        <f t="shared" ref="K49:K175" si="15">CONCATENATE(B49,C49)</f>
        <v>1202</v>
      </c>
      <c r="L49" s="16">
        <f t="shared" ref="L49:L175" si="16">+G49+H49</f>
        <v>890.33</v>
      </c>
      <c r="M49" s="16">
        <f t="shared" ref="M49:M175" si="17">+E49+F49+I49</f>
        <v>9108.2199999999993</v>
      </c>
    </row>
    <row r="50" spans="1:13">
      <c r="A50" s="96">
        <v>29</v>
      </c>
      <c r="B50" s="96" t="s">
        <v>105</v>
      </c>
      <c r="C50" s="96" t="s">
        <v>79</v>
      </c>
      <c r="D50" s="96" t="s">
        <v>345</v>
      </c>
      <c r="E50" s="97">
        <v>841.66</v>
      </c>
      <c r="F50" s="97">
        <v>2881.55</v>
      </c>
      <c r="G50" s="97">
        <v>166.51</v>
      </c>
      <c r="H50" s="97">
        <v>90.63</v>
      </c>
      <c r="I50" s="97">
        <v>0</v>
      </c>
      <c r="J50" s="97">
        <v>338992.06</v>
      </c>
      <c r="K50" s="15" t="str">
        <f t="shared" si="15"/>
        <v>1302</v>
      </c>
      <c r="L50" s="16">
        <f t="shared" si="16"/>
        <v>257.14</v>
      </c>
      <c r="M50" s="16">
        <f t="shared" si="17"/>
        <v>3723.21</v>
      </c>
    </row>
    <row r="51" spans="1:13">
      <c r="A51" s="96">
        <v>30</v>
      </c>
      <c r="B51" s="96" t="s">
        <v>106</v>
      </c>
      <c r="C51" s="96" t="s">
        <v>79</v>
      </c>
      <c r="D51" s="96" t="s">
        <v>345</v>
      </c>
      <c r="E51" s="97">
        <v>1569.25</v>
      </c>
      <c r="F51" s="97">
        <v>5244.97</v>
      </c>
      <c r="G51" s="97">
        <v>282.83</v>
      </c>
      <c r="H51" s="97">
        <v>179.8</v>
      </c>
      <c r="I51" s="97">
        <v>0</v>
      </c>
      <c r="J51" s="97">
        <v>607597.54</v>
      </c>
      <c r="K51" s="15" t="str">
        <f t="shared" si="15"/>
        <v>1402</v>
      </c>
      <c r="L51" s="16">
        <f t="shared" si="16"/>
        <v>462.63</v>
      </c>
      <c r="M51" s="16">
        <f t="shared" si="17"/>
        <v>6814.22</v>
      </c>
    </row>
    <row r="52" spans="1:13">
      <c r="A52" s="96">
        <v>31</v>
      </c>
      <c r="B52" s="96" t="s">
        <v>107</v>
      </c>
      <c r="C52" s="96" t="s">
        <v>79</v>
      </c>
      <c r="D52" s="96" t="s">
        <v>345</v>
      </c>
      <c r="E52" s="97">
        <v>7475.05</v>
      </c>
      <c r="F52" s="97">
        <v>18127.88</v>
      </c>
      <c r="G52" s="97">
        <v>1209.6099999999999</v>
      </c>
      <c r="H52" s="97">
        <v>770.85</v>
      </c>
      <c r="I52" s="97">
        <v>45</v>
      </c>
      <c r="J52" s="97">
        <v>2126906.9300000002</v>
      </c>
      <c r="K52" s="15" t="str">
        <f t="shared" si="15"/>
        <v>1502</v>
      </c>
      <c r="L52" s="16">
        <f t="shared" si="16"/>
        <v>1980.46</v>
      </c>
      <c r="M52" s="16">
        <f t="shared" si="17"/>
        <v>25647.93</v>
      </c>
    </row>
    <row r="53" spans="1:13">
      <c r="A53" s="96">
        <v>32</v>
      </c>
      <c r="B53" s="96" t="s">
        <v>108</v>
      </c>
      <c r="C53" s="96" t="s">
        <v>79</v>
      </c>
      <c r="D53" s="96" t="s">
        <v>345</v>
      </c>
      <c r="E53" s="97">
        <v>7186.46</v>
      </c>
      <c r="F53" s="97">
        <v>22336.21</v>
      </c>
      <c r="G53" s="97">
        <v>1216.72</v>
      </c>
      <c r="H53" s="97">
        <v>827.64</v>
      </c>
      <c r="I53" s="97">
        <v>54</v>
      </c>
      <c r="J53" s="97">
        <v>2613298.7000000002</v>
      </c>
      <c r="K53" s="15" t="str">
        <f t="shared" si="15"/>
        <v>1602</v>
      </c>
      <c r="L53" s="16">
        <f t="shared" si="16"/>
        <v>2044.3600000000001</v>
      </c>
      <c r="M53" s="16">
        <f t="shared" si="17"/>
        <v>29576.67</v>
      </c>
    </row>
    <row r="54" spans="1:13">
      <c r="A54" s="96">
        <v>33</v>
      </c>
      <c r="B54" s="96" t="s">
        <v>109</v>
      </c>
      <c r="C54" s="96" t="s">
        <v>79</v>
      </c>
      <c r="D54" s="96" t="s">
        <v>345</v>
      </c>
      <c r="E54" s="97">
        <v>7684.55</v>
      </c>
      <c r="F54" s="97">
        <v>11924.95</v>
      </c>
      <c r="G54" s="97">
        <v>774.35</v>
      </c>
      <c r="H54" s="97">
        <v>471.95</v>
      </c>
      <c r="I54" s="97">
        <v>108</v>
      </c>
      <c r="J54" s="97">
        <v>1310855.27</v>
      </c>
      <c r="K54" s="15" t="str">
        <f t="shared" si="15"/>
        <v>1702</v>
      </c>
      <c r="L54" s="16">
        <f t="shared" si="16"/>
        <v>1246.3</v>
      </c>
      <c r="M54" s="16">
        <f t="shared" si="17"/>
        <v>19717.5</v>
      </c>
    </row>
    <row r="55" spans="1:13">
      <c r="A55" s="96">
        <v>34</v>
      </c>
      <c r="B55" s="96" t="s">
        <v>92</v>
      </c>
      <c r="C55" s="96" t="s">
        <v>79</v>
      </c>
      <c r="D55" s="96" t="s">
        <v>345</v>
      </c>
      <c r="E55" s="97">
        <v>2642.02</v>
      </c>
      <c r="F55" s="97">
        <v>5026.8100000000004</v>
      </c>
      <c r="G55" s="97">
        <v>255.28</v>
      </c>
      <c r="H55" s="97">
        <v>233.18</v>
      </c>
      <c r="I55" s="97">
        <v>18</v>
      </c>
      <c r="J55" s="97">
        <v>599677.61</v>
      </c>
      <c r="K55" s="15" t="str">
        <f t="shared" si="15"/>
        <v>1802</v>
      </c>
      <c r="L55" s="16">
        <f t="shared" si="16"/>
        <v>488.46000000000004</v>
      </c>
      <c r="M55" s="16">
        <f t="shared" si="17"/>
        <v>7686.83</v>
      </c>
    </row>
    <row r="56" spans="1:13">
      <c r="A56" s="96">
        <v>35</v>
      </c>
      <c r="B56" s="96" t="s">
        <v>93</v>
      </c>
      <c r="C56" s="96" t="s">
        <v>79</v>
      </c>
      <c r="D56" s="96" t="s">
        <v>345</v>
      </c>
      <c r="E56" s="97">
        <v>9289.86</v>
      </c>
      <c r="F56" s="97">
        <v>32030.11</v>
      </c>
      <c r="G56" s="97">
        <v>1875.05</v>
      </c>
      <c r="H56" s="97">
        <v>967.32</v>
      </c>
      <c r="I56" s="97">
        <v>36</v>
      </c>
      <c r="J56" s="97">
        <v>3666413.54</v>
      </c>
      <c r="K56" s="15" t="str">
        <f t="shared" si="15"/>
        <v>1902</v>
      </c>
      <c r="L56" s="16">
        <f t="shared" si="16"/>
        <v>2842.37</v>
      </c>
      <c r="M56" s="16">
        <f t="shared" si="17"/>
        <v>41355.97</v>
      </c>
    </row>
    <row r="57" spans="1:13">
      <c r="A57" s="96">
        <v>36</v>
      </c>
      <c r="B57" s="96" t="s">
        <v>94</v>
      </c>
      <c r="C57" s="96" t="s">
        <v>79</v>
      </c>
      <c r="D57" s="96" t="s">
        <v>345</v>
      </c>
      <c r="E57" s="97">
        <v>13932.85</v>
      </c>
      <c r="F57" s="97">
        <v>42429.52</v>
      </c>
      <c r="G57" s="97">
        <v>2665.48</v>
      </c>
      <c r="H57" s="97">
        <v>1471.65</v>
      </c>
      <c r="I57" s="97">
        <v>207</v>
      </c>
      <c r="J57" s="97">
        <v>5103733.7699999996</v>
      </c>
      <c r="K57" s="15" t="str">
        <f t="shared" si="15"/>
        <v>2002</v>
      </c>
      <c r="L57" s="16">
        <f t="shared" si="16"/>
        <v>4137.13</v>
      </c>
      <c r="M57" s="16">
        <f t="shared" si="17"/>
        <v>56569.369999999995</v>
      </c>
    </row>
    <row r="58" spans="1:13">
      <c r="A58" s="96">
        <v>37</v>
      </c>
      <c r="B58" s="96" t="s">
        <v>95</v>
      </c>
      <c r="C58" s="96" t="s">
        <v>79</v>
      </c>
      <c r="D58" s="96" t="s">
        <v>345</v>
      </c>
      <c r="E58" s="97">
        <v>3028.19</v>
      </c>
      <c r="F58" s="97">
        <v>9634.81</v>
      </c>
      <c r="G58" s="97">
        <v>545.92999999999995</v>
      </c>
      <c r="H58" s="97">
        <v>363.46</v>
      </c>
      <c r="I58" s="97">
        <v>18</v>
      </c>
      <c r="J58" s="97">
        <v>1098903.48</v>
      </c>
      <c r="K58" s="15" t="str">
        <f t="shared" si="15"/>
        <v>2102</v>
      </c>
      <c r="L58" s="16">
        <f t="shared" si="16"/>
        <v>909.38999999999987</v>
      </c>
      <c r="M58" s="16">
        <f t="shared" si="17"/>
        <v>12681</v>
      </c>
    </row>
    <row r="59" spans="1:13">
      <c r="A59" s="96">
        <v>38</v>
      </c>
      <c r="B59" s="96" t="s">
        <v>96</v>
      </c>
      <c r="C59" s="96" t="s">
        <v>79</v>
      </c>
      <c r="D59" s="96" t="s">
        <v>345</v>
      </c>
      <c r="E59" s="97">
        <v>1087.46</v>
      </c>
      <c r="F59" s="97">
        <v>3573.35</v>
      </c>
      <c r="G59" s="97">
        <v>232</v>
      </c>
      <c r="H59" s="97">
        <v>109.57</v>
      </c>
      <c r="I59" s="97">
        <v>18</v>
      </c>
      <c r="J59" s="97">
        <v>420461.98</v>
      </c>
      <c r="K59" s="15" t="str">
        <f t="shared" si="15"/>
        <v>2202</v>
      </c>
      <c r="L59" s="16">
        <f t="shared" si="16"/>
        <v>341.57</v>
      </c>
      <c r="M59" s="16">
        <f t="shared" si="17"/>
        <v>4678.8099999999995</v>
      </c>
    </row>
    <row r="60" spans="1:13">
      <c r="A60" s="96">
        <v>39</v>
      </c>
      <c r="B60" s="96" t="s">
        <v>97</v>
      </c>
      <c r="C60" s="96" t="s">
        <v>79</v>
      </c>
      <c r="D60" s="96" t="s">
        <v>345</v>
      </c>
      <c r="E60" s="97">
        <v>4862.46</v>
      </c>
      <c r="F60" s="97">
        <v>10092.200000000001</v>
      </c>
      <c r="G60" s="97">
        <v>593.15</v>
      </c>
      <c r="H60" s="97">
        <v>501.22</v>
      </c>
      <c r="I60" s="97">
        <v>36</v>
      </c>
      <c r="J60" s="97">
        <v>1139803.78</v>
      </c>
      <c r="K60" s="15" t="str">
        <f t="shared" si="15"/>
        <v>2302</v>
      </c>
      <c r="L60" s="16">
        <f t="shared" si="16"/>
        <v>1094.3699999999999</v>
      </c>
      <c r="M60" s="16">
        <f t="shared" si="17"/>
        <v>14990.66</v>
      </c>
    </row>
    <row r="61" spans="1:13">
      <c r="A61" s="96">
        <v>40</v>
      </c>
      <c r="B61" s="96" t="s">
        <v>98</v>
      </c>
      <c r="C61" s="96" t="s">
        <v>79</v>
      </c>
      <c r="D61" s="96" t="s">
        <v>345</v>
      </c>
      <c r="E61" s="97">
        <v>10606.73</v>
      </c>
      <c r="F61" s="97">
        <v>21388.68</v>
      </c>
      <c r="G61" s="97">
        <v>1332.88</v>
      </c>
      <c r="H61" s="97">
        <v>828.93</v>
      </c>
      <c r="I61" s="97">
        <v>117</v>
      </c>
      <c r="J61" s="97">
        <v>2470062.52</v>
      </c>
      <c r="K61" s="15" t="str">
        <f t="shared" si="15"/>
        <v>2402</v>
      </c>
      <c r="L61" s="16">
        <f t="shared" si="16"/>
        <v>2161.81</v>
      </c>
      <c r="M61" s="16">
        <f t="shared" si="17"/>
        <v>32112.41</v>
      </c>
    </row>
    <row r="62" spans="1:13">
      <c r="A62" s="96">
        <v>41</v>
      </c>
      <c r="B62" s="96" t="s">
        <v>99</v>
      </c>
      <c r="C62" s="96" t="s">
        <v>79</v>
      </c>
      <c r="D62" s="96" t="s">
        <v>345</v>
      </c>
      <c r="E62" s="97">
        <v>11042.6</v>
      </c>
      <c r="F62" s="97">
        <v>42383.839999999997</v>
      </c>
      <c r="G62" s="97">
        <v>2559.4299999999998</v>
      </c>
      <c r="H62" s="97">
        <v>1318.52</v>
      </c>
      <c r="I62" s="97">
        <v>63</v>
      </c>
      <c r="J62" s="97">
        <v>4912278.68</v>
      </c>
      <c r="K62" s="15" t="str">
        <f t="shared" si="15"/>
        <v>2502</v>
      </c>
      <c r="L62" s="16">
        <f t="shared" si="16"/>
        <v>3877.95</v>
      </c>
      <c r="M62" s="16">
        <f t="shared" si="17"/>
        <v>53489.439999999995</v>
      </c>
    </row>
    <row r="63" spans="1:13">
      <c r="A63" s="96">
        <v>42</v>
      </c>
      <c r="B63" s="96" t="s">
        <v>100</v>
      </c>
      <c r="C63" s="96" t="s">
        <v>79</v>
      </c>
      <c r="D63" s="96" t="s">
        <v>345</v>
      </c>
      <c r="E63" s="97">
        <v>7406.94</v>
      </c>
      <c r="F63" s="97">
        <v>23912.9</v>
      </c>
      <c r="G63" s="97">
        <v>1394.41</v>
      </c>
      <c r="H63" s="97">
        <v>915.03</v>
      </c>
      <c r="I63" s="97">
        <v>81</v>
      </c>
      <c r="J63" s="97">
        <v>2705598.63</v>
      </c>
      <c r="K63" s="15" t="str">
        <f t="shared" si="15"/>
        <v>2602</v>
      </c>
      <c r="L63" s="16">
        <f t="shared" si="16"/>
        <v>2309.44</v>
      </c>
      <c r="M63" s="16">
        <f t="shared" si="17"/>
        <v>31400.84</v>
      </c>
    </row>
    <row r="64" spans="1:13">
      <c r="A64" s="96">
        <v>43</v>
      </c>
      <c r="B64" s="96" t="s">
        <v>101</v>
      </c>
      <c r="C64" s="96" t="s">
        <v>79</v>
      </c>
      <c r="D64" s="96" t="s">
        <v>345</v>
      </c>
      <c r="E64" s="97">
        <v>21592.81</v>
      </c>
      <c r="F64" s="97">
        <v>82705.89</v>
      </c>
      <c r="G64" s="97">
        <v>4979.8599999999997</v>
      </c>
      <c r="H64" s="97">
        <v>2709.94</v>
      </c>
      <c r="I64" s="97">
        <v>108</v>
      </c>
      <c r="J64" s="97">
        <v>9598960.0199999996</v>
      </c>
      <c r="K64" s="15" t="str">
        <f t="shared" si="15"/>
        <v>2702</v>
      </c>
      <c r="L64" s="16">
        <f t="shared" si="16"/>
        <v>7689.7999999999993</v>
      </c>
      <c r="M64" s="16">
        <f t="shared" si="17"/>
        <v>104406.7</v>
      </c>
    </row>
    <row r="65" spans="1:13">
      <c r="A65" s="96">
        <v>44</v>
      </c>
      <c r="B65" s="96" t="s">
        <v>102</v>
      </c>
      <c r="C65" s="96" t="s">
        <v>79</v>
      </c>
      <c r="D65" s="96" t="s">
        <v>345</v>
      </c>
      <c r="E65" s="97">
        <v>217222.38</v>
      </c>
      <c r="F65" s="97">
        <v>614681.55000000005</v>
      </c>
      <c r="G65" s="97">
        <v>36611.410000000003</v>
      </c>
      <c r="H65" s="97">
        <v>22201.96</v>
      </c>
      <c r="I65" s="97">
        <v>1125</v>
      </c>
      <c r="J65" s="97">
        <v>73987822.260000005</v>
      </c>
      <c r="K65" s="15" t="str">
        <f t="shared" si="15"/>
        <v>2802</v>
      </c>
      <c r="L65" s="16">
        <f t="shared" si="16"/>
        <v>58813.37</v>
      </c>
      <c r="M65" s="16">
        <f t="shared" si="17"/>
        <v>833028.93</v>
      </c>
    </row>
    <row r="66" spans="1:13">
      <c r="A66" s="96">
        <v>45</v>
      </c>
      <c r="B66" s="96" t="s">
        <v>77</v>
      </c>
      <c r="C66" s="96" t="s">
        <v>80</v>
      </c>
      <c r="D66" s="96" t="s">
        <v>345</v>
      </c>
      <c r="E66" s="97">
        <v>49186.25</v>
      </c>
      <c r="F66" s="97">
        <v>58171.519999999997</v>
      </c>
      <c r="G66" s="97">
        <v>4043.51</v>
      </c>
      <c r="H66" s="97">
        <v>3180.99</v>
      </c>
      <c r="I66" s="97">
        <v>1116</v>
      </c>
      <c r="J66" s="97">
        <v>7945984.7599999998</v>
      </c>
      <c r="K66" s="15" t="str">
        <f t="shared" si="15"/>
        <v>0103</v>
      </c>
      <c r="L66" s="16">
        <f t="shared" si="16"/>
        <v>7224.5</v>
      </c>
      <c r="M66" s="16">
        <f t="shared" si="17"/>
        <v>108473.76999999999</v>
      </c>
    </row>
    <row r="67" spans="1:13">
      <c r="A67" s="96">
        <v>46</v>
      </c>
      <c r="B67" s="96" t="s">
        <v>79</v>
      </c>
      <c r="C67" s="96" t="s">
        <v>80</v>
      </c>
      <c r="D67" s="96" t="s">
        <v>345</v>
      </c>
      <c r="E67" s="97">
        <v>40840.839999999997</v>
      </c>
      <c r="F67" s="97">
        <v>34366.980000000003</v>
      </c>
      <c r="G67" s="97">
        <v>2060.9499999999998</v>
      </c>
      <c r="H67" s="97">
        <v>2152.38</v>
      </c>
      <c r="I67" s="97">
        <v>801</v>
      </c>
      <c r="J67" s="97">
        <v>4013477.44</v>
      </c>
      <c r="K67" s="15" t="str">
        <f t="shared" si="15"/>
        <v>0203</v>
      </c>
      <c r="L67" s="16">
        <f t="shared" si="16"/>
        <v>4213.33</v>
      </c>
      <c r="M67" s="16">
        <f t="shared" si="17"/>
        <v>76008.820000000007</v>
      </c>
    </row>
    <row r="68" spans="1:13">
      <c r="A68" s="96">
        <v>47</v>
      </c>
      <c r="B68" s="96" t="s">
        <v>80</v>
      </c>
      <c r="C68" s="96" t="s">
        <v>80</v>
      </c>
      <c r="D68" s="96" t="s">
        <v>345</v>
      </c>
      <c r="E68" s="97">
        <v>912.26</v>
      </c>
      <c r="F68" s="97">
        <v>2541.5</v>
      </c>
      <c r="G68" s="97">
        <v>180.16</v>
      </c>
      <c r="H68" s="97">
        <v>108.35</v>
      </c>
      <c r="I68" s="97">
        <v>18</v>
      </c>
      <c r="J68" s="97">
        <v>328629.43</v>
      </c>
      <c r="K68" s="15" t="str">
        <f t="shared" si="15"/>
        <v>0303</v>
      </c>
      <c r="L68" s="16">
        <f t="shared" si="16"/>
        <v>288.51</v>
      </c>
      <c r="M68" s="16">
        <f t="shared" si="17"/>
        <v>3471.76</v>
      </c>
    </row>
    <row r="69" spans="1:13">
      <c r="A69" s="96">
        <v>48</v>
      </c>
      <c r="B69" s="96" t="s">
        <v>81</v>
      </c>
      <c r="C69" s="96" t="s">
        <v>80</v>
      </c>
      <c r="D69" s="96" t="s">
        <v>345</v>
      </c>
      <c r="E69" s="97">
        <v>858.04</v>
      </c>
      <c r="F69" s="97">
        <v>492.32</v>
      </c>
      <c r="G69" s="97">
        <v>39.64</v>
      </c>
      <c r="H69" s="97">
        <v>27.64</v>
      </c>
      <c r="I69" s="97">
        <v>9</v>
      </c>
      <c r="J69" s="97">
        <v>52637.62</v>
      </c>
      <c r="K69" s="15" t="str">
        <f t="shared" si="15"/>
        <v>0403</v>
      </c>
      <c r="L69" s="16">
        <f t="shared" si="16"/>
        <v>67.28</v>
      </c>
      <c r="M69" s="16">
        <f t="shared" si="17"/>
        <v>1359.36</v>
      </c>
    </row>
    <row r="70" spans="1:13">
      <c r="A70" s="96">
        <v>49</v>
      </c>
      <c r="B70" s="96" t="s">
        <v>82</v>
      </c>
      <c r="C70" s="96" t="s">
        <v>80</v>
      </c>
      <c r="D70" s="96" t="s">
        <v>345</v>
      </c>
      <c r="E70" s="97">
        <v>68841.36</v>
      </c>
      <c r="F70" s="97">
        <v>101437.03</v>
      </c>
      <c r="G70" s="97">
        <v>6655.93</v>
      </c>
      <c r="H70" s="97">
        <v>4425.4399999999996</v>
      </c>
      <c r="I70" s="97">
        <v>720</v>
      </c>
      <c r="J70" s="97">
        <v>13379089.92</v>
      </c>
      <c r="K70" s="15" t="str">
        <f t="shared" si="15"/>
        <v>0503</v>
      </c>
      <c r="L70" s="16">
        <f t="shared" si="16"/>
        <v>11081.369999999999</v>
      </c>
      <c r="M70" s="16">
        <f t="shared" si="17"/>
        <v>170998.39</v>
      </c>
    </row>
    <row r="71" spans="1:13">
      <c r="A71" s="96">
        <v>50</v>
      </c>
      <c r="B71" s="96" t="s">
        <v>83</v>
      </c>
      <c r="C71" s="96" t="s">
        <v>80</v>
      </c>
      <c r="D71" s="96" t="s">
        <v>345</v>
      </c>
      <c r="E71" s="97">
        <v>882.85</v>
      </c>
      <c r="F71" s="97">
        <v>1492.6</v>
      </c>
      <c r="G71" s="97">
        <v>87.84</v>
      </c>
      <c r="H71" s="97">
        <v>82.56</v>
      </c>
      <c r="I71" s="97">
        <v>9</v>
      </c>
      <c r="J71" s="97">
        <v>186960.76</v>
      </c>
      <c r="K71" s="15" t="str">
        <f t="shared" si="15"/>
        <v>0603</v>
      </c>
      <c r="L71" s="16">
        <f t="shared" si="16"/>
        <v>170.4</v>
      </c>
      <c r="M71" s="16">
        <f t="shared" si="17"/>
        <v>2384.4499999999998</v>
      </c>
    </row>
    <row r="72" spans="1:13">
      <c r="A72" s="96">
        <v>51</v>
      </c>
      <c r="B72" s="96" t="s">
        <v>84</v>
      </c>
      <c r="C72" s="96" t="s">
        <v>80</v>
      </c>
      <c r="D72" s="96" t="s">
        <v>345</v>
      </c>
      <c r="E72" s="97">
        <v>207.5</v>
      </c>
      <c r="F72" s="97">
        <v>236.77</v>
      </c>
      <c r="G72" s="97">
        <v>11.19</v>
      </c>
      <c r="H72" s="97">
        <v>19</v>
      </c>
      <c r="I72" s="97">
        <v>0</v>
      </c>
      <c r="J72" s="97">
        <v>29754.26</v>
      </c>
      <c r="K72" s="15" t="str">
        <f t="shared" si="15"/>
        <v>0703</v>
      </c>
      <c r="L72" s="16">
        <f t="shared" si="16"/>
        <v>30.189999999999998</v>
      </c>
      <c r="M72" s="16">
        <f t="shared" si="17"/>
        <v>444.27</v>
      </c>
    </row>
    <row r="73" spans="1:13">
      <c r="A73" s="96">
        <v>52</v>
      </c>
      <c r="B73" s="96" t="s">
        <v>72</v>
      </c>
      <c r="C73" s="96" t="s">
        <v>80</v>
      </c>
      <c r="D73" s="96" t="s">
        <v>345</v>
      </c>
      <c r="E73" s="97">
        <v>1608.93</v>
      </c>
      <c r="F73" s="97">
        <v>4441.16</v>
      </c>
      <c r="G73" s="97">
        <v>223.03</v>
      </c>
      <c r="H73" s="97">
        <v>81.14</v>
      </c>
      <c r="I73" s="97">
        <v>9</v>
      </c>
      <c r="J73" s="97">
        <v>570941.02</v>
      </c>
      <c r="K73" s="15" t="str">
        <f t="shared" si="15"/>
        <v>0803</v>
      </c>
      <c r="L73" s="16">
        <f t="shared" si="16"/>
        <v>304.17</v>
      </c>
      <c r="M73" s="16">
        <f t="shared" si="17"/>
        <v>6059.09</v>
      </c>
    </row>
    <row r="74" spans="1:13">
      <c r="A74" s="96">
        <v>53</v>
      </c>
      <c r="B74" s="96" t="s">
        <v>73</v>
      </c>
      <c r="C74" s="96" t="s">
        <v>80</v>
      </c>
      <c r="D74" s="96" t="s">
        <v>345</v>
      </c>
      <c r="E74" s="97">
        <v>1148.8900000000001</v>
      </c>
      <c r="F74" s="97">
        <v>914.67</v>
      </c>
      <c r="G74" s="97">
        <v>85.08</v>
      </c>
      <c r="H74" s="97">
        <v>67.599999999999994</v>
      </c>
      <c r="I74" s="97">
        <v>36</v>
      </c>
      <c r="J74" s="97">
        <v>116642.19</v>
      </c>
      <c r="K74" s="15" t="str">
        <f t="shared" si="15"/>
        <v>0903</v>
      </c>
      <c r="L74" s="16">
        <f t="shared" si="16"/>
        <v>152.68</v>
      </c>
      <c r="M74" s="16">
        <f t="shared" si="17"/>
        <v>2099.56</v>
      </c>
    </row>
    <row r="75" spans="1:13">
      <c r="A75" s="96">
        <v>54</v>
      </c>
      <c r="B75" s="96" t="s">
        <v>74</v>
      </c>
      <c r="C75" s="96" t="s">
        <v>80</v>
      </c>
      <c r="D75" s="96" t="s">
        <v>345</v>
      </c>
      <c r="E75" s="97">
        <v>1543.09</v>
      </c>
      <c r="F75" s="97">
        <v>2302.71</v>
      </c>
      <c r="G75" s="97">
        <v>137.81</v>
      </c>
      <c r="H75" s="97">
        <v>115.15</v>
      </c>
      <c r="I75" s="97">
        <v>27</v>
      </c>
      <c r="J75" s="97">
        <v>291152.31</v>
      </c>
      <c r="K75" s="15" t="str">
        <f t="shared" si="15"/>
        <v>1003</v>
      </c>
      <c r="L75" s="16">
        <f t="shared" si="16"/>
        <v>252.96</v>
      </c>
      <c r="M75" s="16">
        <f t="shared" si="17"/>
        <v>3872.8</v>
      </c>
    </row>
    <row r="76" spans="1:13">
      <c r="A76" s="96">
        <v>55</v>
      </c>
      <c r="B76" s="96" t="s">
        <v>75</v>
      </c>
      <c r="C76" s="96" t="s">
        <v>80</v>
      </c>
      <c r="D76" s="96" t="s">
        <v>345</v>
      </c>
      <c r="E76" s="97">
        <v>4746.68</v>
      </c>
      <c r="F76" s="97">
        <v>10461.51</v>
      </c>
      <c r="G76" s="97">
        <v>663.82</v>
      </c>
      <c r="H76" s="97">
        <v>414.19</v>
      </c>
      <c r="I76" s="97">
        <v>27</v>
      </c>
      <c r="J76" s="97">
        <v>1303456.43</v>
      </c>
      <c r="K76" s="15" t="str">
        <f t="shared" si="15"/>
        <v>1103</v>
      </c>
      <c r="L76" s="16">
        <f t="shared" si="16"/>
        <v>1078.01</v>
      </c>
      <c r="M76" s="16">
        <f t="shared" si="17"/>
        <v>15235.19</v>
      </c>
    </row>
    <row r="77" spans="1:13">
      <c r="A77" s="96">
        <v>56</v>
      </c>
      <c r="B77" s="96" t="s">
        <v>76</v>
      </c>
      <c r="C77" s="96" t="s">
        <v>80</v>
      </c>
      <c r="D77" s="96" t="s">
        <v>345</v>
      </c>
      <c r="E77" s="97">
        <v>2856.85</v>
      </c>
      <c r="F77" s="97">
        <v>6284.74</v>
      </c>
      <c r="G77" s="97">
        <v>550.74</v>
      </c>
      <c r="H77" s="97">
        <v>279.22000000000003</v>
      </c>
      <c r="I77" s="97">
        <v>27</v>
      </c>
      <c r="J77" s="97">
        <v>809333.2</v>
      </c>
      <c r="K77" s="15" t="str">
        <f t="shared" si="15"/>
        <v>1203</v>
      </c>
      <c r="L77" s="16">
        <f t="shared" si="16"/>
        <v>829.96</v>
      </c>
      <c r="M77" s="16">
        <f t="shared" si="17"/>
        <v>9168.59</v>
      </c>
    </row>
    <row r="78" spans="1:13">
      <c r="A78" s="96">
        <v>57</v>
      </c>
      <c r="B78" s="96" t="s">
        <v>105</v>
      </c>
      <c r="C78" s="96" t="s">
        <v>80</v>
      </c>
      <c r="D78" s="96" t="s">
        <v>345</v>
      </c>
      <c r="E78" s="97">
        <v>1144.5</v>
      </c>
      <c r="F78" s="97">
        <v>2595.1999999999998</v>
      </c>
      <c r="G78" s="97">
        <v>150.02000000000001</v>
      </c>
      <c r="H78" s="97">
        <v>90.63</v>
      </c>
      <c r="I78" s="97">
        <v>0</v>
      </c>
      <c r="J78" s="97">
        <v>337847.56</v>
      </c>
      <c r="K78" s="15" t="str">
        <f t="shared" si="15"/>
        <v>1303</v>
      </c>
      <c r="L78" s="16">
        <f t="shared" si="16"/>
        <v>240.65</v>
      </c>
      <c r="M78" s="16">
        <f t="shared" si="17"/>
        <v>3739.7</v>
      </c>
    </row>
    <row r="79" spans="1:13">
      <c r="A79" s="96">
        <v>58</v>
      </c>
      <c r="B79" s="96" t="s">
        <v>106</v>
      </c>
      <c r="C79" s="96" t="s">
        <v>80</v>
      </c>
      <c r="D79" s="96" t="s">
        <v>345</v>
      </c>
      <c r="E79" s="97">
        <v>2458.75</v>
      </c>
      <c r="F79" s="97">
        <v>5612.44</v>
      </c>
      <c r="G79" s="97">
        <v>287.35000000000002</v>
      </c>
      <c r="H79" s="97">
        <v>207.67</v>
      </c>
      <c r="I79" s="97">
        <v>0</v>
      </c>
      <c r="J79" s="97">
        <v>704268.62</v>
      </c>
      <c r="K79" s="15" t="str">
        <f t="shared" si="15"/>
        <v>1403</v>
      </c>
      <c r="L79" s="16">
        <f t="shared" si="16"/>
        <v>495.02</v>
      </c>
      <c r="M79" s="16">
        <f t="shared" si="17"/>
        <v>8071.19</v>
      </c>
    </row>
    <row r="80" spans="1:13">
      <c r="A80" s="96">
        <v>59</v>
      </c>
      <c r="B80" s="96" t="s">
        <v>107</v>
      </c>
      <c r="C80" s="96" t="s">
        <v>80</v>
      </c>
      <c r="D80" s="96" t="s">
        <v>345</v>
      </c>
      <c r="E80" s="97">
        <v>10368.049999999999</v>
      </c>
      <c r="F80" s="97">
        <v>18077.61</v>
      </c>
      <c r="G80" s="97">
        <v>1211.42</v>
      </c>
      <c r="H80" s="97">
        <v>848.2</v>
      </c>
      <c r="I80" s="97">
        <v>54</v>
      </c>
      <c r="J80" s="97">
        <v>2350547.5</v>
      </c>
      <c r="K80" s="15" t="str">
        <f t="shared" si="15"/>
        <v>1503</v>
      </c>
      <c r="L80" s="16">
        <f t="shared" si="16"/>
        <v>2059.62</v>
      </c>
      <c r="M80" s="16">
        <f t="shared" si="17"/>
        <v>28499.66</v>
      </c>
    </row>
    <row r="81" spans="1:13">
      <c r="A81" s="96">
        <v>60</v>
      </c>
      <c r="B81" s="96" t="s">
        <v>108</v>
      </c>
      <c r="C81" s="96" t="s">
        <v>80</v>
      </c>
      <c r="D81" s="96" t="s">
        <v>345</v>
      </c>
      <c r="E81" s="97">
        <v>10088.81</v>
      </c>
      <c r="F81" s="97">
        <v>20887.5</v>
      </c>
      <c r="G81" s="97">
        <v>1134.17</v>
      </c>
      <c r="H81" s="97">
        <v>861.14</v>
      </c>
      <c r="I81" s="97">
        <v>54</v>
      </c>
      <c r="J81" s="97">
        <v>2706094.13</v>
      </c>
      <c r="K81" s="15" t="str">
        <f t="shared" si="15"/>
        <v>1603</v>
      </c>
      <c r="L81" s="16">
        <f t="shared" si="16"/>
        <v>1995.31</v>
      </c>
      <c r="M81" s="16">
        <f t="shared" si="17"/>
        <v>31030.309999999998</v>
      </c>
    </row>
    <row r="82" spans="1:13">
      <c r="A82" s="96">
        <v>61</v>
      </c>
      <c r="B82" s="96" t="s">
        <v>109</v>
      </c>
      <c r="C82" s="96" t="s">
        <v>80</v>
      </c>
      <c r="D82" s="96" t="s">
        <v>345</v>
      </c>
      <c r="E82" s="97">
        <v>8986.42</v>
      </c>
      <c r="F82" s="97">
        <v>10702.3</v>
      </c>
      <c r="G82" s="97">
        <v>695.13</v>
      </c>
      <c r="H82" s="97">
        <v>471.95</v>
      </c>
      <c r="I82" s="97">
        <v>108</v>
      </c>
      <c r="J82" s="97">
        <v>1301868.8500000001</v>
      </c>
      <c r="K82" s="15" t="str">
        <f t="shared" si="15"/>
        <v>1703</v>
      </c>
      <c r="L82" s="16">
        <f t="shared" si="16"/>
        <v>1167.08</v>
      </c>
      <c r="M82" s="16">
        <f t="shared" si="17"/>
        <v>19796.72</v>
      </c>
    </row>
    <row r="83" spans="1:13">
      <c r="A83" s="96">
        <v>62</v>
      </c>
      <c r="B83" s="96" t="s">
        <v>92</v>
      </c>
      <c r="C83" s="96" t="s">
        <v>80</v>
      </c>
      <c r="D83" s="96" t="s">
        <v>345</v>
      </c>
      <c r="E83" s="97">
        <v>3533.25</v>
      </c>
      <c r="F83" s="97">
        <v>4901.49</v>
      </c>
      <c r="G83" s="97">
        <v>248.76</v>
      </c>
      <c r="H83" s="97">
        <v>252.79</v>
      </c>
      <c r="I83" s="97">
        <v>27</v>
      </c>
      <c r="J83" s="97">
        <v>641215.25</v>
      </c>
      <c r="K83" s="15" t="str">
        <f t="shared" si="15"/>
        <v>1803</v>
      </c>
      <c r="L83" s="16">
        <f t="shared" si="16"/>
        <v>501.54999999999995</v>
      </c>
      <c r="M83" s="16">
        <f t="shared" si="17"/>
        <v>8461.74</v>
      </c>
    </row>
    <row r="84" spans="1:13">
      <c r="A84" s="96">
        <v>63</v>
      </c>
      <c r="B84" s="96" t="s">
        <v>93</v>
      </c>
      <c r="C84" s="96" t="s">
        <v>80</v>
      </c>
      <c r="D84" s="96" t="s">
        <v>345</v>
      </c>
      <c r="E84" s="97">
        <v>13128.58</v>
      </c>
      <c r="F84" s="97">
        <v>29918.799999999999</v>
      </c>
      <c r="G84" s="97">
        <v>1741.65</v>
      </c>
      <c r="H84" s="97">
        <v>1004.06</v>
      </c>
      <c r="I84" s="97">
        <v>36</v>
      </c>
      <c r="J84" s="97">
        <v>3789271.75</v>
      </c>
      <c r="K84" s="15" t="str">
        <f t="shared" si="15"/>
        <v>1903</v>
      </c>
      <c r="L84" s="16">
        <f t="shared" si="16"/>
        <v>2745.71</v>
      </c>
      <c r="M84" s="16">
        <f t="shared" si="17"/>
        <v>43083.38</v>
      </c>
    </row>
    <row r="85" spans="1:13">
      <c r="A85" s="96">
        <v>64</v>
      </c>
      <c r="B85" s="96" t="s">
        <v>94</v>
      </c>
      <c r="C85" s="96" t="s">
        <v>80</v>
      </c>
      <c r="D85" s="96" t="s">
        <v>345</v>
      </c>
      <c r="E85" s="97">
        <v>18608.88</v>
      </c>
      <c r="F85" s="97">
        <v>37971.11</v>
      </c>
      <c r="G85" s="97">
        <v>2390.88</v>
      </c>
      <c r="H85" s="97">
        <v>1490.6</v>
      </c>
      <c r="I85" s="97">
        <v>207</v>
      </c>
      <c r="J85" s="97">
        <v>5085124.8899999997</v>
      </c>
      <c r="K85" s="15" t="str">
        <f t="shared" si="15"/>
        <v>2003</v>
      </c>
      <c r="L85" s="16">
        <f t="shared" si="16"/>
        <v>3881.48</v>
      </c>
      <c r="M85" s="16">
        <f t="shared" si="17"/>
        <v>56786.990000000005</v>
      </c>
    </row>
    <row r="86" spans="1:13">
      <c r="A86" s="96">
        <v>65</v>
      </c>
      <c r="B86" s="96" t="s">
        <v>95</v>
      </c>
      <c r="C86" s="96" t="s">
        <v>80</v>
      </c>
      <c r="D86" s="96" t="s">
        <v>345</v>
      </c>
      <c r="E86" s="97">
        <v>4516.26</v>
      </c>
      <c r="F86" s="97">
        <v>9466.59</v>
      </c>
      <c r="G86" s="97">
        <v>535.25</v>
      </c>
      <c r="H86" s="97">
        <v>400.08</v>
      </c>
      <c r="I86" s="97">
        <v>18</v>
      </c>
      <c r="J86" s="97">
        <v>1199388.3400000001</v>
      </c>
      <c r="K86" s="15" t="str">
        <f t="shared" si="15"/>
        <v>2103</v>
      </c>
      <c r="L86" s="16">
        <f t="shared" si="16"/>
        <v>935.32999999999993</v>
      </c>
      <c r="M86" s="16">
        <f t="shared" si="17"/>
        <v>14000.85</v>
      </c>
    </row>
    <row r="87" spans="1:13">
      <c r="A87" s="96">
        <v>66</v>
      </c>
      <c r="B87" s="96" t="s">
        <v>96</v>
      </c>
      <c r="C87" s="96" t="s">
        <v>80</v>
      </c>
      <c r="D87" s="96" t="s">
        <v>345</v>
      </c>
      <c r="E87" s="97">
        <v>1709.1</v>
      </c>
      <c r="F87" s="97">
        <v>3509.47</v>
      </c>
      <c r="G87" s="97">
        <v>222.65</v>
      </c>
      <c r="H87" s="97">
        <v>128.03</v>
      </c>
      <c r="I87" s="97">
        <v>18</v>
      </c>
      <c r="J87" s="97">
        <v>455366.8</v>
      </c>
      <c r="K87" s="15" t="str">
        <f t="shared" si="15"/>
        <v>2203</v>
      </c>
      <c r="L87" s="16">
        <f t="shared" si="16"/>
        <v>350.68</v>
      </c>
      <c r="M87" s="16">
        <f t="shared" si="17"/>
        <v>5236.57</v>
      </c>
    </row>
    <row r="88" spans="1:13">
      <c r="A88" s="96">
        <v>67</v>
      </c>
      <c r="B88" s="96" t="s">
        <v>97</v>
      </c>
      <c r="C88" s="96" t="s">
        <v>80</v>
      </c>
      <c r="D88" s="96" t="s">
        <v>345</v>
      </c>
      <c r="E88" s="97">
        <v>6601.81</v>
      </c>
      <c r="F88" s="97">
        <v>9826.2800000000007</v>
      </c>
      <c r="G88" s="97">
        <v>569.29999999999995</v>
      </c>
      <c r="H88" s="97">
        <v>541.16999999999996</v>
      </c>
      <c r="I88" s="97">
        <v>45</v>
      </c>
      <c r="J88" s="97">
        <v>1224030.73</v>
      </c>
      <c r="K88" s="15" t="str">
        <f t="shared" si="15"/>
        <v>2303</v>
      </c>
      <c r="L88" s="16">
        <f t="shared" si="16"/>
        <v>1110.4699999999998</v>
      </c>
      <c r="M88" s="16">
        <f t="shared" si="17"/>
        <v>16473.09</v>
      </c>
    </row>
    <row r="89" spans="1:13">
      <c r="A89" s="96">
        <v>68</v>
      </c>
      <c r="B89" s="96" t="s">
        <v>98</v>
      </c>
      <c r="C89" s="96" t="s">
        <v>80</v>
      </c>
      <c r="D89" s="96" t="s">
        <v>345</v>
      </c>
      <c r="E89" s="97">
        <v>12816.77</v>
      </c>
      <c r="F89" s="97">
        <v>19226.71</v>
      </c>
      <c r="G89" s="97">
        <v>1198.04</v>
      </c>
      <c r="H89" s="97">
        <v>828.93</v>
      </c>
      <c r="I89" s="97">
        <v>117</v>
      </c>
      <c r="J89" s="97">
        <v>2457245.75</v>
      </c>
      <c r="K89" s="15" t="str">
        <f t="shared" si="15"/>
        <v>2403</v>
      </c>
      <c r="L89" s="16">
        <f t="shared" si="16"/>
        <v>2026.9699999999998</v>
      </c>
      <c r="M89" s="16">
        <f t="shared" si="17"/>
        <v>32160.48</v>
      </c>
    </row>
    <row r="90" spans="1:13">
      <c r="A90" s="96">
        <v>69</v>
      </c>
      <c r="B90" s="96" t="s">
        <v>99</v>
      </c>
      <c r="C90" s="96" t="s">
        <v>80</v>
      </c>
      <c r="D90" s="96" t="s">
        <v>345</v>
      </c>
      <c r="E90" s="97">
        <v>16024.65</v>
      </c>
      <c r="F90" s="97">
        <v>39281.81</v>
      </c>
      <c r="G90" s="97">
        <v>2358.2800000000002</v>
      </c>
      <c r="H90" s="97">
        <v>1381.28</v>
      </c>
      <c r="I90" s="97">
        <v>63</v>
      </c>
      <c r="J90" s="97">
        <v>5029173.3</v>
      </c>
      <c r="K90" s="15" t="str">
        <f t="shared" si="15"/>
        <v>2503</v>
      </c>
      <c r="L90" s="16">
        <f t="shared" si="16"/>
        <v>3739.5600000000004</v>
      </c>
      <c r="M90" s="16">
        <f t="shared" si="17"/>
        <v>55369.46</v>
      </c>
    </row>
    <row r="91" spans="1:13">
      <c r="A91" s="96">
        <v>70</v>
      </c>
      <c r="B91" s="96" t="s">
        <v>100</v>
      </c>
      <c r="C91" s="96" t="s">
        <v>80</v>
      </c>
      <c r="D91" s="96" t="s">
        <v>345</v>
      </c>
      <c r="E91" s="97">
        <v>9971.39</v>
      </c>
      <c r="F91" s="97">
        <v>21889.75</v>
      </c>
      <c r="G91" s="97">
        <v>1271.8</v>
      </c>
      <c r="H91" s="97">
        <v>929.02</v>
      </c>
      <c r="I91" s="97">
        <v>81</v>
      </c>
      <c r="J91" s="97">
        <v>2738727.63</v>
      </c>
      <c r="K91" s="15" t="str">
        <f t="shared" si="15"/>
        <v>2603</v>
      </c>
      <c r="L91" s="16">
        <f t="shared" si="16"/>
        <v>2200.8199999999997</v>
      </c>
      <c r="M91" s="16">
        <f t="shared" si="17"/>
        <v>31942.14</v>
      </c>
    </row>
    <row r="92" spans="1:13">
      <c r="A92" s="96">
        <v>71</v>
      </c>
      <c r="B92" s="96" t="s">
        <v>101</v>
      </c>
      <c r="C92" s="96" t="s">
        <v>80</v>
      </c>
      <c r="D92" s="96" t="s">
        <v>345</v>
      </c>
      <c r="E92" s="97">
        <v>30227.89</v>
      </c>
      <c r="F92" s="97">
        <v>74099.039999999994</v>
      </c>
      <c r="G92" s="97">
        <v>4469.32</v>
      </c>
      <c r="H92" s="97">
        <v>2860.69</v>
      </c>
      <c r="I92" s="97">
        <v>117</v>
      </c>
      <c r="J92" s="97">
        <v>9518625.5299999993</v>
      </c>
      <c r="K92" s="15" t="str">
        <f t="shared" si="15"/>
        <v>2703</v>
      </c>
      <c r="L92" s="16">
        <f t="shared" si="16"/>
        <v>7330.01</v>
      </c>
      <c r="M92" s="16">
        <f t="shared" si="17"/>
        <v>104443.93</v>
      </c>
    </row>
    <row r="93" spans="1:13">
      <c r="A93" s="96">
        <v>72</v>
      </c>
      <c r="B93" s="96" t="s">
        <v>102</v>
      </c>
      <c r="C93" s="96" t="s">
        <v>80</v>
      </c>
      <c r="D93" s="96" t="s">
        <v>345</v>
      </c>
      <c r="E93" s="97">
        <v>74697.64</v>
      </c>
      <c r="F93" s="97">
        <v>118677.48</v>
      </c>
      <c r="G93" s="97">
        <v>7616.51</v>
      </c>
      <c r="H93" s="97">
        <v>5540.68</v>
      </c>
      <c r="I93" s="97">
        <v>1152</v>
      </c>
      <c r="J93" s="97">
        <v>15003665.789999999</v>
      </c>
      <c r="K93" s="15" t="str">
        <f t="shared" si="15"/>
        <v>2803</v>
      </c>
      <c r="L93" s="16">
        <f t="shared" si="16"/>
        <v>13157.19</v>
      </c>
      <c r="M93" s="16">
        <f t="shared" si="17"/>
        <v>194527.12</v>
      </c>
    </row>
    <row r="94" spans="1:13">
      <c r="A94" s="96">
        <v>73</v>
      </c>
      <c r="B94" s="96" t="s">
        <v>103</v>
      </c>
      <c r="C94" s="96" t="s">
        <v>80</v>
      </c>
      <c r="D94" s="96" t="s">
        <v>345</v>
      </c>
      <c r="E94" s="97">
        <v>30654.63</v>
      </c>
      <c r="F94" s="97">
        <v>100857.06</v>
      </c>
      <c r="G94" s="97">
        <v>5802.34</v>
      </c>
      <c r="H94" s="97">
        <v>3172.67</v>
      </c>
      <c r="I94" s="97">
        <v>0</v>
      </c>
      <c r="J94" s="97">
        <v>12482989.73</v>
      </c>
      <c r="K94" s="15" t="str">
        <f t="shared" si="15"/>
        <v>2903</v>
      </c>
      <c r="L94" s="16">
        <f t="shared" si="16"/>
        <v>8975.01</v>
      </c>
      <c r="M94" s="16">
        <f t="shared" si="17"/>
        <v>131511.69</v>
      </c>
    </row>
    <row r="95" spans="1:13">
      <c r="A95" s="96">
        <v>74</v>
      </c>
      <c r="B95" s="96" t="s">
        <v>104</v>
      </c>
      <c r="C95" s="96" t="s">
        <v>80</v>
      </c>
      <c r="D95" s="96" t="s">
        <v>345</v>
      </c>
      <c r="E95" s="97">
        <v>121534.07</v>
      </c>
      <c r="F95" s="97">
        <v>402508.23</v>
      </c>
      <c r="G95" s="97">
        <v>23670.39</v>
      </c>
      <c r="H95" s="97">
        <v>14175.05</v>
      </c>
      <c r="I95" s="97">
        <v>0</v>
      </c>
      <c r="J95" s="97">
        <v>47694666.729999997</v>
      </c>
      <c r="K95" s="15" t="str">
        <f t="shared" si="15"/>
        <v>3003</v>
      </c>
      <c r="L95" s="16">
        <f t="shared" si="16"/>
        <v>37845.440000000002</v>
      </c>
      <c r="M95" s="16">
        <f t="shared" si="17"/>
        <v>524042.3</v>
      </c>
    </row>
    <row r="96" spans="1:13">
      <c r="A96" s="96">
        <v>75</v>
      </c>
      <c r="B96" s="96" t="s">
        <v>77</v>
      </c>
      <c r="C96" s="96" t="s">
        <v>81</v>
      </c>
      <c r="D96" s="96" t="s">
        <v>345</v>
      </c>
      <c r="E96" s="97">
        <v>43178.99</v>
      </c>
      <c r="F96" s="97">
        <v>64845.9</v>
      </c>
      <c r="G96" s="97">
        <v>4493.96</v>
      </c>
      <c r="H96" s="97">
        <v>3208.87</v>
      </c>
      <c r="I96" s="97">
        <v>1125</v>
      </c>
      <c r="J96" s="97">
        <v>8004357.0999999996</v>
      </c>
      <c r="K96" s="15" t="str">
        <f t="shared" si="15"/>
        <v>0104</v>
      </c>
      <c r="L96" s="16">
        <f t="shared" si="16"/>
        <v>7702.83</v>
      </c>
      <c r="M96" s="16">
        <f t="shared" si="17"/>
        <v>109149.89</v>
      </c>
    </row>
    <row r="97" spans="1:13">
      <c r="A97" s="96">
        <v>76</v>
      </c>
      <c r="B97" s="96" t="s">
        <v>79</v>
      </c>
      <c r="C97" s="96" t="s">
        <v>81</v>
      </c>
      <c r="D97" s="96" t="s">
        <v>345</v>
      </c>
      <c r="E97" s="97">
        <v>34668.79</v>
      </c>
      <c r="F97" s="97">
        <v>37602.050000000003</v>
      </c>
      <c r="G97" s="97">
        <v>2252.9499999999998</v>
      </c>
      <c r="H97" s="97">
        <v>2087.08</v>
      </c>
      <c r="I97" s="97">
        <v>783</v>
      </c>
      <c r="J97" s="97">
        <v>3905120.61</v>
      </c>
      <c r="K97" s="15" t="str">
        <f t="shared" si="15"/>
        <v>0204</v>
      </c>
      <c r="L97" s="16">
        <f t="shared" si="16"/>
        <v>4340.03</v>
      </c>
      <c r="M97" s="16">
        <f t="shared" si="17"/>
        <v>73053.84</v>
      </c>
    </row>
    <row r="98" spans="1:13">
      <c r="A98" s="96">
        <v>77</v>
      </c>
      <c r="B98" s="96" t="s">
        <v>80</v>
      </c>
      <c r="C98" s="96" t="s">
        <v>81</v>
      </c>
      <c r="D98" s="96" t="s">
        <v>345</v>
      </c>
      <c r="E98" s="97">
        <v>627.70000000000005</v>
      </c>
      <c r="F98" s="97">
        <v>2807.28</v>
      </c>
      <c r="G98" s="97">
        <v>198.94</v>
      </c>
      <c r="H98" s="97">
        <v>108.35</v>
      </c>
      <c r="I98" s="97">
        <v>18</v>
      </c>
      <c r="J98" s="97">
        <v>328001.73</v>
      </c>
      <c r="K98" s="15" t="str">
        <f t="shared" si="15"/>
        <v>0304</v>
      </c>
      <c r="L98" s="16">
        <f t="shared" si="16"/>
        <v>307.28999999999996</v>
      </c>
      <c r="M98" s="16">
        <f t="shared" si="17"/>
        <v>3452.9800000000005</v>
      </c>
    </row>
    <row r="99" spans="1:13">
      <c r="A99" s="96">
        <v>78</v>
      </c>
      <c r="B99" s="96" t="s">
        <v>81</v>
      </c>
      <c r="C99" s="96" t="s">
        <v>81</v>
      </c>
      <c r="D99" s="96" t="s">
        <v>345</v>
      </c>
      <c r="E99" s="97">
        <v>810.23</v>
      </c>
      <c r="F99" s="97">
        <v>536.59</v>
      </c>
      <c r="G99" s="97">
        <v>43.18</v>
      </c>
      <c r="H99" s="97">
        <v>27.64</v>
      </c>
      <c r="I99" s="97">
        <v>9</v>
      </c>
      <c r="J99" s="97">
        <v>51827.39</v>
      </c>
      <c r="K99" s="15" t="str">
        <f t="shared" si="15"/>
        <v>0404</v>
      </c>
      <c r="L99" s="16">
        <f t="shared" si="16"/>
        <v>70.819999999999993</v>
      </c>
      <c r="M99" s="16">
        <f t="shared" si="17"/>
        <v>1355.8200000000002</v>
      </c>
    </row>
    <row r="100" spans="1:13">
      <c r="A100" s="96">
        <v>79</v>
      </c>
      <c r="B100" s="96" t="s">
        <v>82</v>
      </c>
      <c r="C100" s="96" t="s">
        <v>81</v>
      </c>
      <c r="D100" s="96" t="s">
        <v>345</v>
      </c>
      <c r="E100" s="97">
        <v>58399.92</v>
      </c>
      <c r="F100" s="97">
        <v>112671.03</v>
      </c>
      <c r="G100" s="97">
        <v>7377.89</v>
      </c>
      <c r="H100" s="97">
        <v>4478.6499999999996</v>
      </c>
      <c r="I100" s="97">
        <v>729</v>
      </c>
      <c r="J100" s="97">
        <v>13502227.17</v>
      </c>
      <c r="K100" s="15" t="str">
        <f t="shared" si="15"/>
        <v>0504</v>
      </c>
      <c r="L100" s="16">
        <f t="shared" si="16"/>
        <v>11856.54</v>
      </c>
      <c r="M100" s="16">
        <f t="shared" si="17"/>
        <v>171799.95</v>
      </c>
    </row>
    <row r="101" spans="1:13">
      <c r="A101" s="96">
        <v>80</v>
      </c>
      <c r="B101" s="96" t="s">
        <v>83</v>
      </c>
      <c r="C101" s="96" t="s">
        <v>81</v>
      </c>
      <c r="D101" s="96" t="s">
        <v>345</v>
      </c>
      <c r="E101" s="97">
        <v>720.94</v>
      </c>
      <c r="F101" s="97">
        <v>1645.63</v>
      </c>
      <c r="G101" s="97">
        <v>96.72</v>
      </c>
      <c r="H101" s="97">
        <v>82.56</v>
      </c>
      <c r="I101" s="97">
        <v>9</v>
      </c>
      <c r="J101" s="97">
        <v>186239.82</v>
      </c>
      <c r="K101" s="15" t="str">
        <f t="shared" si="15"/>
        <v>0604</v>
      </c>
      <c r="L101" s="16">
        <f t="shared" si="16"/>
        <v>179.28</v>
      </c>
      <c r="M101" s="16">
        <f t="shared" si="17"/>
        <v>2375.5700000000002</v>
      </c>
    </row>
    <row r="102" spans="1:13">
      <c r="A102" s="96">
        <v>81</v>
      </c>
      <c r="B102" s="96" t="s">
        <v>84</v>
      </c>
      <c r="C102" s="96" t="s">
        <v>81</v>
      </c>
      <c r="D102" s="96" t="s">
        <v>345</v>
      </c>
      <c r="E102" s="97">
        <v>182.73</v>
      </c>
      <c r="F102" s="97">
        <v>260.43</v>
      </c>
      <c r="G102" s="97">
        <v>12.3</v>
      </c>
      <c r="H102" s="97">
        <v>19</v>
      </c>
      <c r="I102" s="97">
        <v>0</v>
      </c>
      <c r="J102" s="97">
        <v>29571.53</v>
      </c>
      <c r="K102" s="15" t="str">
        <f t="shared" si="15"/>
        <v>0704</v>
      </c>
      <c r="L102" s="16">
        <f t="shared" si="16"/>
        <v>31.3</v>
      </c>
      <c r="M102" s="16">
        <f t="shared" si="17"/>
        <v>443.15999999999997</v>
      </c>
    </row>
    <row r="103" spans="1:13">
      <c r="A103" s="96">
        <v>82</v>
      </c>
      <c r="B103" s="96" t="s">
        <v>72</v>
      </c>
      <c r="C103" s="96" t="s">
        <v>81</v>
      </c>
      <c r="D103" s="96" t="s">
        <v>345</v>
      </c>
      <c r="E103" s="97">
        <v>1141.56</v>
      </c>
      <c r="F103" s="97">
        <v>4904.87</v>
      </c>
      <c r="G103" s="97">
        <v>246.17</v>
      </c>
      <c r="H103" s="97">
        <v>81.14</v>
      </c>
      <c r="I103" s="97">
        <v>9</v>
      </c>
      <c r="J103" s="97">
        <v>569799.46</v>
      </c>
      <c r="K103" s="15" t="str">
        <f t="shared" si="15"/>
        <v>0804</v>
      </c>
      <c r="L103" s="16">
        <f t="shared" si="16"/>
        <v>327.31</v>
      </c>
      <c r="M103" s="16">
        <f t="shared" si="17"/>
        <v>6055.43</v>
      </c>
    </row>
    <row r="104" spans="1:13">
      <c r="A104" s="96">
        <v>83</v>
      </c>
      <c r="B104" s="96" t="s">
        <v>73</v>
      </c>
      <c r="C104" s="96" t="s">
        <v>81</v>
      </c>
      <c r="D104" s="96" t="s">
        <v>345</v>
      </c>
      <c r="E104" s="97">
        <v>1052.56</v>
      </c>
      <c r="F104" s="97">
        <v>1002.84</v>
      </c>
      <c r="G104" s="97">
        <v>93.24</v>
      </c>
      <c r="H104" s="97">
        <v>67.599999999999994</v>
      </c>
      <c r="I104" s="97">
        <v>36</v>
      </c>
      <c r="J104" s="97">
        <v>115589.63</v>
      </c>
      <c r="K104" s="15" t="str">
        <f t="shared" si="15"/>
        <v>0904</v>
      </c>
      <c r="L104" s="16">
        <f t="shared" si="16"/>
        <v>160.83999999999997</v>
      </c>
      <c r="M104" s="16">
        <f t="shared" si="17"/>
        <v>2091.4</v>
      </c>
    </row>
    <row r="105" spans="1:13">
      <c r="A105" s="96">
        <v>84</v>
      </c>
      <c r="B105" s="96" t="s">
        <v>74</v>
      </c>
      <c r="C105" s="96" t="s">
        <v>81</v>
      </c>
      <c r="D105" s="96" t="s">
        <v>345</v>
      </c>
      <c r="E105" s="97">
        <v>1294.7</v>
      </c>
      <c r="F105" s="97">
        <v>2537.13</v>
      </c>
      <c r="G105" s="97">
        <v>151.78</v>
      </c>
      <c r="H105" s="97">
        <v>115.15</v>
      </c>
      <c r="I105" s="97">
        <v>27</v>
      </c>
      <c r="J105" s="97">
        <v>289857.61</v>
      </c>
      <c r="K105" s="15" t="str">
        <f t="shared" si="15"/>
        <v>1004</v>
      </c>
      <c r="L105" s="16">
        <f t="shared" si="16"/>
        <v>266.93</v>
      </c>
      <c r="M105" s="16">
        <f t="shared" si="17"/>
        <v>3858.83</v>
      </c>
    </row>
    <row r="106" spans="1:13">
      <c r="A106" s="96">
        <v>85</v>
      </c>
      <c r="B106" s="96" t="s">
        <v>75</v>
      </c>
      <c r="C106" s="96" t="s">
        <v>81</v>
      </c>
      <c r="D106" s="96" t="s">
        <v>345</v>
      </c>
      <c r="E106" s="97">
        <v>3614.09</v>
      </c>
      <c r="F106" s="97">
        <v>11545.19</v>
      </c>
      <c r="G106" s="97">
        <v>732.36</v>
      </c>
      <c r="H106" s="97">
        <v>414.19</v>
      </c>
      <c r="I106" s="97">
        <v>27</v>
      </c>
      <c r="J106" s="97">
        <v>1299842.3400000001</v>
      </c>
      <c r="K106" s="15" t="str">
        <f t="shared" si="15"/>
        <v>1104</v>
      </c>
      <c r="L106" s="16">
        <f t="shared" si="16"/>
        <v>1146.55</v>
      </c>
      <c r="M106" s="16">
        <f t="shared" si="17"/>
        <v>15186.28</v>
      </c>
    </row>
    <row r="107" spans="1:13">
      <c r="A107" s="96">
        <v>86</v>
      </c>
      <c r="B107" s="96" t="s">
        <v>76</v>
      </c>
      <c r="C107" s="96" t="s">
        <v>81</v>
      </c>
      <c r="D107" s="96" t="s">
        <v>345</v>
      </c>
      <c r="E107" s="97">
        <v>2147.89</v>
      </c>
      <c r="F107" s="97">
        <v>6936.58</v>
      </c>
      <c r="G107" s="97">
        <v>607.86</v>
      </c>
      <c r="H107" s="97">
        <v>279.22000000000003</v>
      </c>
      <c r="I107" s="97">
        <v>27</v>
      </c>
      <c r="J107" s="97">
        <v>807185.31</v>
      </c>
      <c r="K107" s="15" t="str">
        <f t="shared" si="15"/>
        <v>1204</v>
      </c>
      <c r="L107" s="16">
        <f t="shared" si="16"/>
        <v>887.08</v>
      </c>
      <c r="M107" s="16">
        <f t="shared" si="17"/>
        <v>9111.4699999999993</v>
      </c>
    </row>
    <row r="108" spans="1:13">
      <c r="A108" s="96">
        <v>87</v>
      </c>
      <c r="B108" s="96" t="s">
        <v>105</v>
      </c>
      <c r="C108" s="96" t="s">
        <v>81</v>
      </c>
      <c r="D108" s="96" t="s">
        <v>345</v>
      </c>
      <c r="E108" s="97">
        <v>859.41</v>
      </c>
      <c r="F108" s="97">
        <v>2864.76</v>
      </c>
      <c r="G108" s="97">
        <v>165.55</v>
      </c>
      <c r="H108" s="97">
        <v>90.63</v>
      </c>
      <c r="I108" s="97">
        <v>0</v>
      </c>
      <c r="J108" s="97">
        <v>336988.15</v>
      </c>
      <c r="K108" s="15" t="str">
        <f t="shared" si="15"/>
        <v>1304</v>
      </c>
      <c r="L108" s="16">
        <f t="shared" si="16"/>
        <v>256.18</v>
      </c>
      <c r="M108" s="16">
        <f t="shared" si="17"/>
        <v>3724.17</v>
      </c>
    </row>
    <row r="109" spans="1:13">
      <c r="A109" s="96">
        <v>88</v>
      </c>
      <c r="B109" s="96" t="s">
        <v>106</v>
      </c>
      <c r="C109" s="96" t="s">
        <v>81</v>
      </c>
      <c r="D109" s="96" t="s">
        <v>345</v>
      </c>
      <c r="E109" s="97">
        <v>1846.89</v>
      </c>
      <c r="F109" s="97">
        <v>6194.63</v>
      </c>
      <c r="G109" s="97">
        <v>317.02</v>
      </c>
      <c r="H109" s="97">
        <v>207.67</v>
      </c>
      <c r="I109" s="97">
        <v>0</v>
      </c>
      <c r="J109" s="97">
        <v>702421.73</v>
      </c>
      <c r="K109" s="15" t="str">
        <f t="shared" si="15"/>
        <v>1404</v>
      </c>
      <c r="L109" s="16">
        <f t="shared" si="16"/>
        <v>524.68999999999994</v>
      </c>
      <c r="M109" s="16">
        <f t="shared" si="17"/>
        <v>8041.52</v>
      </c>
    </row>
    <row r="110" spans="1:13">
      <c r="A110" s="96">
        <v>89</v>
      </c>
      <c r="B110" s="96" t="s">
        <v>107</v>
      </c>
      <c r="C110" s="96" t="s">
        <v>81</v>
      </c>
      <c r="D110" s="96" t="s">
        <v>345</v>
      </c>
      <c r="E110" s="97">
        <v>8387</v>
      </c>
      <c r="F110" s="97">
        <v>19934.830000000002</v>
      </c>
      <c r="G110" s="97">
        <v>1335.25</v>
      </c>
      <c r="H110" s="97">
        <v>848.2</v>
      </c>
      <c r="I110" s="97">
        <v>54</v>
      </c>
      <c r="J110" s="97">
        <v>2342160.5</v>
      </c>
      <c r="K110" s="15" t="str">
        <f t="shared" si="15"/>
        <v>1504</v>
      </c>
      <c r="L110" s="16">
        <f t="shared" si="16"/>
        <v>2183.4499999999998</v>
      </c>
      <c r="M110" s="16">
        <f t="shared" si="17"/>
        <v>28375.83</v>
      </c>
    </row>
    <row r="111" spans="1:13">
      <c r="A111" s="96">
        <v>90</v>
      </c>
      <c r="B111" s="96" t="s">
        <v>108</v>
      </c>
      <c r="C111" s="96" t="s">
        <v>81</v>
      </c>
      <c r="D111" s="96" t="s">
        <v>345</v>
      </c>
      <c r="E111" s="97">
        <v>7976</v>
      </c>
      <c r="F111" s="97">
        <v>23493.91</v>
      </c>
      <c r="G111" s="97">
        <v>1273.1600000000001</v>
      </c>
      <c r="H111" s="97">
        <v>861.14</v>
      </c>
      <c r="I111" s="97">
        <v>54</v>
      </c>
      <c r="J111" s="97">
        <v>2752156.19</v>
      </c>
      <c r="K111" s="15" t="str">
        <f t="shared" si="15"/>
        <v>1604</v>
      </c>
      <c r="L111" s="16">
        <f t="shared" si="16"/>
        <v>2134.3000000000002</v>
      </c>
      <c r="M111" s="16">
        <f t="shared" si="17"/>
        <v>31523.91</v>
      </c>
    </row>
    <row r="112" spans="1:13">
      <c r="A112" s="96">
        <v>91</v>
      </c>
      <c r="B112" s="96" t="s">
        <v>109</v>
      </c>
      <c r="C112" s="96" t="s">
        <v>81</v>
      </c>
      <c r="D112" s="96" t="s">
        <v>345</v>
      </c>
      <c r="E112" s="97">
        <v>7848.2</v>
      </c>
      <c r="F112" s="97">
        <v>11771.55</v>
      </c>
      <c r="G112" s="97">
        <v>764.1</v>
      </c>
      <c r="H112" s="97">
        <v>471.95</v>
      </c>
      <c r="I112" s="97">
        <v>108</v>
      </c>
      <c r="J112" s="97">
        <v>1294020.6499999999</v>
      </c>
      <c r="K112" s="15" t="str">
        <f t="shared" si="15"/>
        <v>1704</v>
      </c>
      <c r="L112" s="16">
        <f t="shared" si="16"/>
        <v>1236.05</v>
      </c>
      <c r="M112" s="16">
        <f t="shared" si="17"/>
        <v>19727.75</v>
      </c>
    </row>
    <row r="113" spans="1:13">
      <c r="A113" s="96">
        <v>92</v>
      </c>
      <c r="B113" s="96" t="s">
        <v>92</v>
      </c>
      <c r="C113" s="96" t="s">
        <v>81</v>
      </c>
      <c r="D113" s="96" t="s">
        <v>345</v>
      </c>
      <c r="E113" s="97">
        <v>3011.1</v>
      </c>
      <c r="F113" s="97">
        <v>5398.62</v>
      </c>
      <c r="G113" s="97">
        <v>273.77999999999997</v>
      </c>
      <c r="H113" s="97">
        <v>252.79</v>
      </c>
      <c r="I113" s="97">
        <v>27</v>
      </c>
      <c r="J113" s="97">
        <v>638204.15</v>
      </c>
      <c r="K113" s="15" t="str">
        <f t="shared" si="15"/>
        <v>1804</v>
      </c>
      <c r="L113" s="16">
        <f t="shared" si="16"/>
        <v>526.56999999999994</v>
      </c>
      <c r="M113" s="16">
        <f t="shared" si="17"/>
        <v>8436.7199999999993</v>
      </c>
    </row>
    <row r="114" spans="1:13">
      <c r="A114" s="96">
        <v>93</v>
      </c>
      <c r="B114" s="96" t="s">
        <v>93</v>
      </c>
      <c r="C114" s="96" t="s">
        <v>81</v>
      </c>
      <c r="D114" s="96" t="s">
        <v>345</v>
      </c>
      <c r="E114" s="97">
        <v>9843.7000000000007</v>
      </c>
      <c r="F114" s="97">
        <v>33023.519999999997</v>
      </c>
      <c r="G114" s="97">
        <v>1921.81</v>
      </c>
      <c r="H114" s="97">
        <v>1004.06</v>
      </c>
      <c r="I114" s="97">
        <v>36</v>
      </c>
      <c r="J114" s="97">
        <v>3779428.05</v>
      </c>
      <c r="K114" s="15" t="str">
        <f t="shared" si="15"/>
        <v>1904</v>
      </c>
      <c r="L114" s="16">
        <f t="shared" si="16"/>
        <v>2925.87</v>
      </c>
      <c r="M114" s="16">
        <f t="shared" si="17"/>
        <v>42903.22</v>
      </c>
    </row>
    <row r="115" spans="1:13">
      <c r="A115" s="96">
        <v>94</v>
      </c>
      <c r="B115" s="96" t="s">
        <v>94</v>
      </c>
      <c r="C115" s="96" t="s">
        <v>81</v>
      </c>
      <c r="D115" s="96" t="s">
        <v>345</v>
      </c>
      <c r="E115" s="97">
        <v>14431.5</v>
      </c>
      <c r="F115" s="97">
        <v>41901.58</v>
      </c>
      <c r="G115" s="97">
        <v>2637.79</v>
      </c>
      <c r="H115" s="97">
        <v>1490.6</v>
      </c>
      <c r="I115" s="97">
        <v>207</v>
      </c>
      <c r="J115" s="97">
        <v>5070693.3899999997</v>
      </c>
      <c r="K115" s="15" t="str">
        <f t="shared" si="15"/>
        <v>2004</v>
      </c>
      <c r="L115" s="16">
        <f t="shared" si="16"/>
        <v>4128.3899999999994</v>
      </c>
      <c r="M115" s="16">
        <f t="shared" si="17"/>
        <v>56540.08</v>
      </c>
    </row>
    <row r="116" spans="1:13">
      <c r="A116" s="96">
        <v>95</v>
      </c>
      <c r="B116" s="96" t="s">
        <v>95</v>
      </c>
      <c r="C116" s="96" t="s">
        <v>81</v>
      </c>
      <c r="D116" s="96" t="s">
        <v>345</v>
      </c>
      <c r="E116" s="97">
        <v>3481.58</v>
      </c>
      <c r="F116" s="97">
        <v>10446.25</v>
      </c>
      <c r="G116" s="97">
        <v>590.27</v>
      </c>
      <c r="H116" s="97">
        <v>400.08</v>
      </c>
      <c r="I116" s="97">
        <v>18</v>
      </c>
      <c r="J116" s="97">
        <v>1195906.76</v>
      </c>
      <c r="K116" s="15" t="str">
        <f t="shared" si="15"/>
        <v>2104</v>
      </c>
      <c r="L116" s="16">
        <f t="shared" si="16"/>
        <v>990.34999999999991</v>
      </c>
      <c r="M116" s="16">
        <f t="shared" si="17"/>
        <v>13945.83</v>
      </c>
    </row>
    <row r="117" spans="1:13">
      <c r="A117" s="96">
        <v>96</v>
      </c>
      <c r="B117" s="96" t="s">
        <v>96</v>
      </c>
      <c r="C117" s="96" t="s">
        <v>81</v>
      </c>
      <c r="D117" s="96" t="s">
        <v>345</v>
      </c>
      <c r="E117" s="97">
        <v>1323.54</v>
      </c>
      <c r="F117" s="97">
        <v>3872.09</v>
      </c>
      <c r="G117" s="97">
        <v>245.59</v>
      </c>
      <c r="H117" s="97">
        <v>128.03</v>
      </c>
      <c r="I117" s="97">
        <v>18</v>
      </c>
      <c r="J117" s="97">
        <v>454043.26</v>
      </c>
      <c r="K117" s="15" t="str">
        <f t="shared" si="15"/>
        <v>2204</v>
      </c>
      <c r="L117" s="16">
        <f t="shared" si="16"/>
        <v>373.62</v>
      </c>
      <c r="M117" s="16">
        <f t="shared" si="17"/>
        <v>5213.63</v>
      </c>
    </row>
    <row r="118" spans="1:13">
      <c r="A118" s="96">
        <v>97</v>
      </c>
      <c r="B118" s="96" t="s">
        <v>97</v>
      </c>
      <c r="C118" s="96" t="s">
        <v>81</v>
      </c>
      <c r="D118" s="96" t="s">
        <v>345</v>
      </c>
      <c r="E118" s="97">
        <v>5544.47</v>
      </c>
      <c r="F118" s="97">
        <v>10825.93</v>
      </c>
      <c r="G118" s="97">
        <v>626.99</v>
      </c>
      <c r="H118" s="97">
        <v>541.16999999999996</v>
      </c>
      <c r="I118" s="97">
        <v>45</v>
      </c>
      <c r="J118" s="97">
        <v>1218486.26</v>
      </c>
      <c r="K118" s="15" t="str">
        <f t="shared" si="15"/>
        <v>2304</v>
      </c>
      <c r="L118" s="16">
        <f t="shared" si="16"/>
        <v>1168.1599999999999</v>
      </c>
      <c r="M118" s="16">
        <f t="shared" si="17"/>
        <v>16415.400000000001</v>
      </c>
    </row>
    <row r="119" spans="1:13">
      <c r="A119" s="96">
        <v>98</v>
      </c>
      <c r="B119" s="96" t="s">
        <v>98</v>
      </c>
      <c r="C119" s="96" t="s">
        <v>81</v>
      </c>
      <c r="D119" s="96" t="s">
        <v>345</v>
      </c>
      <c r="E119" s="97">
        <v>10824.9</v>
      </c>
      <c r="F119" s="97">
        <v>21183.32</v>
      </c>
      <c r="G119" s="97">
        <v>1318.79</v>
      </c>
      <c r="H119" s="97">
        <v>828.93</v>
      </c>
      <c r="I119" s="97">
        <v>117</v>
      </c>
      <c r="J119" s="97">
        <v>2446420.85</v>
      </c>
      <c r="K119" s="15" t="str">
        <f t="shared" si="15"/>
        <v>2404</v>
      </c>
      <c r="L119" s="16">
        <f t="shared" si="16"/>
        <v>2147.7199999999998</v>
      </c>
      <c r="M119" s="16">
        <f t="shared" si="17"/>
        <v>32125.22</v>
      </c>
    </row>
    <row r="120" spans="1:13">
      <c r="A120" s="96">
        <v>99</v>
      </c>
      <c r="B120" s="96" t="s">
        <v>99</v>
      </c>
      <c r="C120" s="96" t="s">
        <v>81</v>
      </c>
      <c r="D120" s="96" t="s">
        <v>345</v>
      </c>
      <c r="E120" s="97">
        <v>11773.56</v>
      </c>
      <c r="F120" s="97">
        <v>43322.32</v>
      </c>
      <c r="G120" s="97">
        <v>2600.11</v>
      </c>
      <c r="H120" s="97">
        <v>1381.28</v>
      </c>
      <c r="I120" s="97">
        <v>63</v>
      </c>
      <c r="J120" s="97">
        <v>5017399.74</v>
      </c>
      <c r="K120" s="15" t="str">
        <f t="shared" si="15"/>
        <v>2504</v>
      </c>
      <c r="L120" s="16">
        <f t="shared" si="16"/>
        <v>3981.3900000000003</v>
      </c>
      <c r="M120" s="16">
        <f t="shared" si="17"/>
        <v>55158.879999999997</v>
      </c>
    </row>
    <row r="121" spans="1:13">
      <c r="A121" s="96">
        <v>100</v>
      </c>
      <c r="B121" s="96" t="s">
        <v>100</v>
      </c>
      <c r="C121" s="96" t="s">
        <v>81</v>
      </c>
      <c r="D121" s="96" t="s">
        <v>345</v>
      </c>
      <c r="E121" s="97">
        <v>8168.1</v>
      </c>
      <c r="F121" s="97">
        <v>25577.56</v>
      </c>
      <c r="G121" s="97">
        <v>1480.12</v>
      </c>
      <c r="H121" s="97">
        <v>983.31</v>
      </c>
      <c r="I121" s="97">
        <v>99</v>
      </c>
      <c r="J121" s="97">
        <v>2902709.51</v>
      </c>
      <c r="K121" s="15" t="str">
        <f t="shared" si="15"/>
        <v>2604</v>
      </c>
      <c r="L121" s="16">
        <f t="shared" si="16"/>
        <v>2463.4299999999998</v>
      </c>
      <c r="M121" s="16">
        <f t="shared" si="17"/>
        <v>33844.660000000003</v>
      </c>
    </row>
    <row r="122" spans="1:13">
      <c r="A122" s="96">
        <v>101</v>
      </c>
      <c r="B122" s="96" t="s">
        <v>101</v>
      </c>
      <c r="C122" s="96" t="s">
        <v>81</v>
      </c>
      <c r="D122" s="96" t="s">
        <v>345</v>
      </c>
      <c r="E122" s="97">
        <v>22053.61</v>
      </c>
      <c r="F122" s="97">
        <v>81810.41</v>
      </c>
      <c r="G122" s="97">
        <v>4932.2299999999996</v>
      </c>
      <c r="H122" s="97">
        <v>2860.69</v>
      </c>
      <c r="I122" s="97">
        <v>117</v>
      </c>
      <c r="J122" s="97">
        <v>9496571.9199999999</v>
      </c>
      <c r="K122" s="15" t="str">
        <f t="shared" si="15"/>
        <v>2704</v>
      </c>
      <c r="L122" s="16">
        <f t="shared" si="16"/>
        <v>7792.92</v>
      </c>
      <c r="M122" s="16">
        <f t="shared" si="17"/>
        <v>103981.02</v>
      </c>
    </row>
    <row r="123" spans="1:13">
      <c r="A123" s="96">
        <v>102</v>
      </c>
      <c r="B123" s="96" t="s">
        <v>102</v>
      </c>
      <c r="C123" s="96" t="s">
        <v>81</v>
      </c>
      <c r="D123" s="96" t="s">
        <v>345</v>
      </c>
      <c r="E123" s="97">
        <v>61681.03</v>
      </c>
      <c r="F123" s="97">
        <v>132242.06</v>
      </c>
      <c r="G123" s="97">
        <v>8484.93</v>
      </c>
      <c r="H123" s="97">
        <v>5595.19</v>
      </c>
      <c r="I123" s="97">
        <v>1143</v>
      </c>
      <c r="J123" s="97">
        <v>15120378.85</v>
      </c>
      <c r="K123" s="15" t="str">
        <f t="shared" si="15"/>
        <v>2804</v>
      </c>
      <c r="L123" s="16">
        <f t="shared" si="16"/>
        <v>14080.119999999999</v>
      </c>
      <c r="M123" s="16">
        <f t="shared" si="17"/>
        <v>195066.09</v>
      </c>
    </row>
    <row r="124" spans="1:13">
      <c r="A124" s="96">
        <v>103</v>
      </c>
      <c r="B124" s="96" t="s">
        <v>103</v>
      </c>
      <c r="C124" s="96" t="s">
        <v>81</v>
      </c>
      <c r="D124" s="96" t="s">
        <v>345</v>
      </c>
      <c r="E124" s="97">
        <v>23816.17</v>
      </c>
      <c r="F124" s="97">
        <v>108685.14</v>
      </c>
      <c r="G124" s="97">
        <v>6284.99</v>
      </c>
      <c r="H124" s="97">
        <v>3210.83</v>
      </c>
      <c r="I124" s="97">
        <v>0</v>
      </c>
      <c r="J124" s="97">
        <v>12594074.619999999</v>
      </c>
      <c r="K124" s="15" t="str">
        <f t="shared" si="15"/>
        <v>2904</v>
      </c>
      <c r="L124" s="16">
        <f t="shared" si="16"/>
        <v>9495.82</v>
      </c>
      <c r="M124" s="16">
        <f t="shared" si="17"/>
        <v>132501.31</v>
      </c>
    </row>
    <row r="125" spans="1:13">
      <c r="A125" s="96">
        <v>104</v>
      </c>
      <c r="B125" s="96" t="s">
        <v>104</v>
      </c>
      <c r="C125" s="96" t="s">
        <v>81</v>
      </c>
      <c r="D125" s="96" t="s">
        <v>345</v>
      </c>
      <c r="E125" s="97">
        <v>109142.13</v>
      </c>
      <c r="F125" s="97">
        <v>415476.05</v>
      </c>
      <c r="G125" s="97">
        <v>24421.43</v>
      </c>
      <c r="H125" s="97">
        <v>14209.56</v>
      </c>
      <c r="I125" s="97">
        <v>0</v>
      </c>
      <c r="J125" s="97">
        <v>47687868.950000003</v>
      </c>
      <c r="K125" s="15" t="str">
        <f t="shared" si="15"/>
        <v>3004</v>
      </c>
      <c r="L125" s="16">
        <f t="shared" si="16"/>
        <v>38630.99</v>
      </c>
      <c r="M125" s="16">
        <f t="shared" si="17"/>
        <v>524618.17999999993</v>
      </c>
    </row>
    <row r="126" spans="1:13">
      <c r="A126" s="96">
        <v>105</v>
      </c>
      <c r="B126" s="96" t="s">
        <v>77</v>
      </c>
      <c r="C126" s="96" t="s">
        <v>82</v>
      </c>
      <c r="D126" s="96" t="s">
        <v>345</v>
      </c>
      <c r="E126" s="97">
        <v>45792.94</v>
      </c>
      <c r="F126" s="97">
        <v>62402.21</v>
      </c>
      <c r="G126" s="97">
        <v>4323.7</v>
      </c>
      <c r="H126" s="97">
        <v>3208.87</v>
      </c>
      <c r="I126" s="97">
        <v>1125</v>
      </c>
      <c r="J126" s="97">
        <v>7958564.1600000001</v>
      </c>
      <c r="K126" s="15" t="str">
        <f t="shared" si="15"/>
        <v>0105</v>
      </c>
      <c r="L126" s="16">
        <f t="shared" si="16"/>
        <v>7532.57</v>
      </c>
      <c r="M126" s="16">
        <f t="shared" si="17"/>
        <v>109320.15</v>
      </c>
    </row>
    <row r="127" spans="1:13">
      <c r="A127" s="96">
        <v>106</v>
      </c>
      <c r="B127" s="96" t="s">
        <v>79</v>
      </c>
      <c r="C127" s="96" t="s">
        <v>82</v>
      </c>
      <c r="D127" s="96" t="s">
        <v>345</v>
      </c>
      <c r="E127" s="97">
        <v>36296.769999999997</v>
      </c>
      <c r="F127" s="97">
        <v>36068.050000000003</v>
      </c>
      <c r="G127" s="97">
        <v>2160.64</v>
      </c>
      <c r="H127" s="97">
        <v>2087.08</v>
      </c>
      <c r="I127" s="97">
        <v>783</v>
      </c>
      <c r="J127" s="97">
        <v>3868823.84</v>
      </c>
      <c r="K127" s="15" t="str">
        <f t="shared" si="15"/>
        <v>0205</v>
      </c>
      <c r="L127" s="16">
        <f t="shared" si="16"/>
        <v>4247.7199999999993</v>
      </c>
      <c r="M127" s="16">
        <f t="shared" si="17"/>
        <v>73147.820000000007</v>
      </c>
    </row>
    <row r="128" spans="1:13">
      <c r="A128" s="96">
        <v>107</v>
      </c>
      <c r="B128" s="96" t="s">
        <v>80</v>
      </c>
      <c r="C128" s="96" t="s">
        <v>82</v>
      </c>
      <c r="D128" s="96" t="s">
        <v>345</v>
      </c>
      <c r="E128" s="97">
        <v>730.49</v>
      </c>
      <c r="F128" s="97">
        <v>2711.24</v>
      </c>
      <c r="G128" s="97">
        <v>192.19</v>
      </c>
      <c r="H128" s="97">
        <v>108.35</v>
      </c>
      <c r="I128" s="97">
        <v>18</v>
      </c>
      <c r="J128" s="97">
        <v>327271.24</v>
      </c>
      <c r="K128" s="15" t="str">
        <f t="shared" si="15"/>
        <v>0305</v>
      </c>
      <c r="L128" s="16">
        <f t="shared" si="16"/>
        <v>300.53999999999996</v>
      </c>
      <c r="M128" s="16">
        <f t="shared" si="17"/>
        <v>3459.7299999999996</v>
      </c>
    </row>
    <row r="129" spans="1:13">
      <c r="A129" s="96">
        <v>108</v>
      </c>
      <c r="B129" s="96" t="s">
        <v>81</v>
      </c>
      <c r="C129" s="96" t="s">
        <v>82</v>
      </c>
      <c r="D129" s="96" t="s">
        <v>345</v>
      </c>
      <c r="E129" s="97">
        <v>837.65</v>
      </c>
      <c r="F129" s="97">
        <v>511.2</v>
      </c>
      <c r="G129" s="97">
        <v>41.15</v>
      </c>
      <c r="H129" s="97">
        <v>27.64</v>
      </c>
      <c r="I129" s="97">
        <v>9</v>
      </c>
      <c r="J129" s="97">
        <v>50989.74</v>
      </c>
      <c r="K129" s="15" t="str">
        <f t="shared" si="15"/>
        <v>0405</v>
      </c>
      <c r="L129" s="16">
        <f t="shared" si="16"/>
        <v>68.789999999999992</v>
      </c>
      <c r="M129" s="16">
        <f t="shared" si="17"/>
        <v>1357.85</v>
      </c>
    </row>
    <row r="130" spans="1:13">
      <c r="A130" s="96">
        <v>109</v>
      </c>
      <c r="B130" s="96" t="s">
        <v>82</v>
      </c>
      <c r="C130" s="96" t="s">
        <v>82</v>
      </c>
      <c r="D130" s="96" t="s">
        <v>345</v>
      </c>
      <c r="E130" s="97">
        <v>62751.39</v>
      </c>
      <c r="F130" s="97">
        <v>108589.56</v>
      </c>
      <c r="G130" s="97">
        <v>7109.84</v>
      </c>
      <c r="H130" s="97">
        <v>4478.6499999999996</v>
      </c>
      <c r="I130" s="97">
        <v>729</v>
      </c>
      <c r="J130" s="97">
        <v>13439475.779999999</v>
      </c>
      <c r="K130" s="15" t="str">
        <f t="shared" si="15"/>
        <v>0505</v>
      </c>
      <c r="L130" s="16">
        <f t="shared" si="16"/>
        <v>11588.49</v>
      </c>
      <c r="M130" s="16">
        <f t="shared" si="17"/>
        <v>172069.95</v>
      </c>
    </row>
    <row r="131" spans="1:13">
      <c r="A131" s="96">
        <v>110</v>
      </c>
      <c r="B131" s="96" t="s">
        <v>83</v>
      </c>
      <c r="C131" s="96" t="s">
        <v>82</v>
      </c>
      <c r="D131" s="96" t="s">
        <v>345</v>
      </c>
      <c r="E131" s="97">
        <v>783.79</v>
      </c>
      <c r="F131" s="97">
        <v>1586.33</v>
      </c>
      <c r="G131" s="97">
        <v>93.17</v>
      </c>
      <c r="H131" s="97">
        <v>82.56</v>
      </c>
      <c r="I131" s="97">
        <v>9</v>
      </c>
      <c r="J131" s="97">
        <v>185456.03</v>
      </c>
      <c r="K131" s="15" t="str">
        <f t="shared" si="15"/>
        <v>0605</v>
      </c>
      <c r="L131" s="16">
        <f t="shared" si="16"/>
        <v>175.73000000000002</v>
      </c>
      <c r="M131" s="16">
        <f t="shared" si="17"/>
        <v>2379.12</v>
      </c>
    </row>
    <row r="132" spans="1:13">
      <c r="A132" s="96">
        <v>111</v>
      </c>
      <c r="B132" s="96" t="s">
        <v>84</v>
      </c>
      <c r="C132" s="96" t="s">
        <v>82</v>
      </c>
      <c r="D132" s="96" t="s">
        <v>345</v>
      </c>
      <c r="E132" s="97">
        <v>193.18</v>
      </c>
      <c r="F132" s="97">
        <v>250.45</v>
      </c>
      <c r="G132" s="97">
        <v>11.83</v>
      </c>
      <c r="H132" s="97">
        <v>19</v>
      </c>
      <c r="I132" s="97">
        <v>0</v>
      </c>
      <c r="J132" s="97">
        <v>29378.35</v>
      </c>
      <c r="K132" s="15" t="str">
        <f t="shared" si="15"/>
        <v>0705</v>
      </c>
      <c r="L132" s="16">
        <f t="shared" si="16"/>
        <v>30.83</v>
      </c>
      <c r="M132" s="16">
        <f t="shared" si="17"/>
        <v>443.63</v>
      </c>
    </row>
    <row r="133" spans="1:13">
      <c r="A133" s="96">
        <v>112</v>
      </c>
      <c r="B133" s="96" t="s">
        <v>72</v>
      </c>
      <c r="C133" s="96" t="s">
        <v>82</v>
      </c>
      <c r="D133" s="96" t="s">
        <v>345</v>
      </c>
      <c r="E133" s="97">
        <v>1299.24</v>
      </c>
      <c r="F133" s="97">
        <v>4736.2</v>
      </c>
      <c r="G133" s="97">
        <v>237.68</v>
      </c>
      <c r="H133" s="97">
        <v>81.14</v>
      </c>
      <c r="I133" s="97">
        <v>9</v>
      </c>
      <c r="J133" s="97">
        <v>568500.22</v>
      </c>
      <c r="K133" s="15" t="str">
        <f t="shared" si="15"/>
        <v>0805</v>
      </c>
      <c r="L133" s="16">
        <f t="shared" si="16"/>
        <v>318.82</v>
      </c>
      <c r="M133" s="16">
        <f t="shared" si="17"/>
        <v>6044.44</v>
      </c>
    </row>
    <row r="134" spans="1:13">
      <c r="A134" s="96">
        <v>113</v>
      </c>
      <c r="B134" s="96" t="s">
        <v>73</v>
      </c>
      <c r="C134" s="96" t="s">
        <v>82</v>
      </c>
      <c r="D134" s="96" t="s">
        <v>345</v>
      </c>
      <c r="E134" s="97">
        <v>1098.02</v>
      </c>
      <c r="F134" s="97">
        <v>961.25</v>
      </c>
      <c r="G134" s="97">
        <v>89.37</v>
      </c>
      <c r="H134" s="97">
        <v>67.599999999999994</v>
      </c>
      <c r="I134" s="97">
        <v>36</v>
      </c>
      <c r="J134" s="97">
        <v>114491.61</v>
      </c>
      <c r="K134" s="15" t="str">
        <f t="shared" si="15"/>
        <v>0905</v>
      </c>
      <c r="L134" s="16">
        <f t="shared" si="16"/>
        <v>156.97</v>
      </c>
      <c r="M134" s="16">
        <f t="shared" si="17"/>
        <v>2095.27</v>
      </c>
    </row>
    <row r="135" spans="1:13">
      <c r="A135" s="96">
        <v>114</v>
      </c>
      <c r="B135" s="96" t="s">
        <v>74</v>
      </c>
      <c r="C135" s="96" t="s">
        <v>82</v>
      </c>
      <c r="D135" s="96" t="s">
        <v>345</v>
      </c>
      <c r="E135" s="97">
        <v>1393.27</v>
      </c>
      <c r="F135" s="97">
        <v>2444.1</v>
      </c>
      <c r="G135" s="97">
        <v>146.24</v>
      </c>
      <c r="H135" s="97">
        <v>115.15</v>
      </c>
      <c r="I135" s="97">
        <v>27</v>
      </c>
      <c r="J135" s="97">
        <v>288464.34000000003</v>
      </c>
      <c r="K135" s="15" t="str">
        <f t="shared" si="15"/>
        <v>1005</v>
      </c>
      <c r="L135" s="16">
        <f t="shared" si="16"/>
        <v>261.39</v>
      </c>
      <c r="M135" s="16">
        <f t="shared" si="17"/>
        <v>3864.37</v>
      </c>
    </row>
    <row r="136" spans="1:13">
      <c r="A136" s="96">
        <v>115</v>
      </c>
      <c r="B136" s="96" t="s">
        <v>75</v>
      </c>
      <c r="C136" s="96" t="s">
        <v>82</v>
      </c>
      <c r="D136" s="96" t="s">
        <v>345</v>
      </c>
      <c r="E136" s="97">
        <v>4028</v>
      </c>
      <c r="F136" s="97">
        <v>11140.1</v>
      </c>
      <c r="G136" s="97">
        <v>706.85</v>
      </c>
      <c r="H136" s="97">
        <v>414.19</v>
      </c>
      <c r="I136" s="97">
        <v>27</v>
      </c>
      <c r="J136" s="97">
        <v>1295814.3400000001</v>
      </c>
      <c r="K136" s="15" t="str">
        <f t="shared" si="15"/>
        <v>1105</v>
      </c>
      <c r="L136" s="16">
        <f t="shared" si="16"/>
        <v>1121.04</v>
      </c>
      <c r="M136" s="16">
        <f t="shared" si="17"/>
        <v>15195.1</v>
      </c>
    </row>
    <row r="137" spans="1:13">
      <c r="A137" s="96">
        <v>116</v>
      </c>
      <c r="B137" s="96" t="s">
        <v>76</v>
      </c>
      <c r="C137" s="96" t="s">
        <v>82</v>
      </c>
      <c r="D137" s="96" t="s">
        <v>345</v>
      </c>
      <c r="E137" s="97">
        <v>2411.2199999999998</v>
      </c>
      <c r="F137" s="97">
        <v>6694.19</v>
      </c>
      <c r="G137" s="97">
        <v>586.91999999999996</v>
      </c>
      <c r="H137" s="97">
        <v>279.22000000000003</v>
      </c>
      <c r="I137" s="97">
        <v>27</v>
      </c>
      <c r="J137" s="97">
        <v>804774.09</v>
      </c>
      <c r="K137" s="15" t="str">
        <f t="shared" si="15"/>
        <v>1205</v>
      </c>
      <c r="L137" s="16">
        <f t="shared" si="16"/>
        <v>866.14</v>
      </c>
      <c r="M137" s="16">
        <f t="shared" si="17"/>
        <v>9132.41</v>
      </c>
    </row>
    <row r="138" spans="1:13">
      <c r="A138" s="96">
        <v>117</v>
      </c>
      <c r="B138" s="96" t="s">
        <v>105</v>
      </c>
      <c r="C138" s="96" t="s">
        <v>82</v>
      </c>
      <c r="D138" s="96" t="s">
        <v>345</v>
      </c>
      <c r="E138" s="97">
        <v>964.96</v>
      </c>
      <c r="F138" s="97">
        <v>2764.94</v>
      </c>
      <c r="G138" s="97">
        <v>159.82</v>
      </c>
      <c r="H138" s="97">
        <v>90.63</v>
      </c>
      <c r="I138" s="97">
        <v>0</v>
      </c>
      <c r="J138" s="97">
        <v>336023.19</v>
      </c>
      <c r="K138" s="15" t="str">
        <f t="shared" si="15"/>
        <v>1305</v>
      </c>
      <c r="L138" s="16">
        <f t="shared" si="16"/>
        <v>250.45</v>
      </c>
      <c r="M138" s="16">
        <f t="shared" si="17"/>
        <v>3729.9</v>
      </c>
    </row>
    <row r="139" spans="1:13">
      <c r="A139" s="96">
        <v>118</v>
      </c>
      <c r="B139" s="96" t="s">
        <v>106</v>
      </c>
      <c r="C139" s="96" t="s">
        <v>82</v>
      </c>
      <c r="D139" s="96" t="s">
        <v>345</v>
      </c>
      <c r="E139" s="97">
        <v>2074.48</v>
      </c>
      <c r="F139" s="97">
        <v>5978.09</v>
      </c>
      <c r="G139" s="97">
        <v>305.97000000000003</v>
      </c>
      <c r="H139" s="97">
        <v>207.67</v>
      </c>
      <c r="I139" s="97">
        <v>0</v>
      </c>
      <c r="J139" s="97">
        <v>700347.25</v>
      </c>
      <c r="K139" s="15" t="str">
        <f t="shared" si="15"/>
        <v>1405</v>
      </c>
      <c r="L139" s="16">
        <f t="shared" si="16"/>
        <v>513.64</v>
      </c>
      <c r="M139" s="16">
        <f t="shared" si="17"/>
        <v>8052.57</v>
      </c>
    </row>
    <row r="140" spans="1:13">
      <c r="A140" s="96">
        <v>119</v>
      </c>
      <c r="B140" s="96" t="s">
        <v>107</v>
      </c>
      <c r="C140" s="96" t="s">
        <v>82</v>
      </c>
      <c r="D140" s="96" t="s">
        <v>345</v>
      </c>
      <c r="E140" s="97">
        <v>9149.2199999999993</v>
      </c>
      <c r="F140" s="97">
        <v>19220.439999999999</v>
      </c>
      <c r="G140" s="97">
        <v>1287.42</v>
      </c>
      <c r="H140" s="97">
        <v>848.2</v>
      </c>
      <c r="I140" s="97">
        <v>54</v>
      </c>
      <c r="J140" s="97">
        <v>2333011.2799999998</v>
      </c>
      <c r="K140" s="15" t="str">
        <f t="shared" si="15"/>
        <v>1505</v>
      </c>
      <c r="L140" s="16">
        <f t="shared" si="16"/>
        <v>2135.62</v>
      </c>
      <c r="M140" s="16">
        <f t="shared" si="17"/>
        <v>28423.659999999996</v>
      </c>
    </row>
    <row r="141" spans="1:13">
      <c r="A141" s="96">
        <v>120</v>
      </c>
      <c r="B141" s="96" t="s">
        <v>108</v>
      </c>
      <c r="C141" s="96" t="s">
        <v>82</v>
      </c>
      <c r="D141" s="96" t="s">
        <v>345</v>
      </c>
      <c r="E141" s="97">
        <v>8822.74</v>
      </c>
      <c r="F141" s="97">
        <v>22667.25</v>
      </c>
      <c r="G141" s="97">
        <v>1228.3499999999999</v>
      </c>
      <c r="H141" s="97">
        <v>861.14</v>
      </c>
      <c r="I141" s="97">
        <v>54</v>
      </c>
      <c r="J141" s="97">
        <v>2743333.45</v>
      </c>
      <c r="K141" s="15" t="str">
        <f t="shared" si="15"/>
        <v>1605</v>
      </c>
      <c r="L141" s="16">
        <f t="shared" si="16"/>
        <v>2089.4899999999998</v>
      </c>
      <c r="M141" s="16">
        <f t="shared" si="17"/>
        <v>31543.989999999998</v>
      </c>
    </row>
    <row r="142" spans="1:13">
      <c r="A142" s="96">
        <v>121</v>
      </c>
      <c r="B142" s="96" t="s">
        <v>109</v>
      </c>
      <c r="C142" s="96" t="s">
        <v>82</v>
      </c>
      <c r="D142" s="96" t="s">
        <v>345</v>
      </c>
      <c r="E142" s="97">
        <v>8563.49</v>
      </c>
      <c r="F142" s="97">
        <v>11805.81</v>
      </c>
      <c r="G142" s="97">
        <v>759.02</v>
      </c>
      <c r="H142" s="97">
        <v>491.44</v>
      </c>
      <c r="I142" s="97">
        <v>117</v>
      </c>
      <c r="J142" s="97">
        <v>1337042.8799999999</v>
      </c>
      <c r="K142" s="15" t="str">
        <f t="shared" si="15"/>
        <v>1705</v>
      </c>
      <c r="L142" s="16">
        <f t="shared" si="16"/>
        <v>1250.46</v>
      </c>
      <c r="M142" s="16">
        <f t="shared" si="17"/>
        <v>20486.3</v>
      </c>
    </row>
    <row r="143" spans="1:13">
      <c r="A143" s="96">
        <v>122</v>
      </c>
      <c r="B143" s="96" t="s">
        <v>92</v>
      </c>
      <c r="C143" s="96" t="s">
        <v>82</v>
      </c>
      <c r="D143" s="96" t="s">
        <v>345</v>
      </c>
      <c r="E143" s="97">
        <v>3221.15</v>
      </c>
      <c r="F143" s="97">
        <v>5198.7700000000004</v>
      </c>
      <c r="G143" s="97">
        <v>263.58</v>
      </c>
      <c r="H143" s="97">
        <v>252.79</v>
      </c>
      <c r="I143" s="97">
        <v>27</v>
      </c>
      <c r="J143" s="97">
        <v>634983</v>
      </c>
      <c r="K143" s="15" t="str">
        <f t="shared" si="15"/>
        <v>1805</v>
      </c>
      <c r="L143" s="16">
        <f t="shared" si="16"/>
        <v>516.37</v>
      </c>
      <c r="M143" s="16">
        <f t="shared" si="17"/>
        <v>8446.92</v>
      </c>
    </row>
    <row r="144" spans="1:13">
      <c r="A144" s="96">
        <v>123</v>
      </c>
      <c r="B144" s="96" t="s">
        <v>93</v>
      </c>
      <c r="C144" s="96" t="s">
        <v>82</v>
      </c>
      <c r="D144" s="96" t="s">
        <v>345</v>
      </c>
      <c r="E144" s="97">
        <v>11063.5</v>
      </c>
      <c r="F144" s="97">
        <v>31870.400000000001</v>
      </c>
      <c r="G144" s="97">
        <v>1855.13</v>
      </c>
      <c r="H144" s="97">
        <v>1004.06</v>
      </c>
      <c r="I144" s="97">
        <v>36</v>
      </c>
      <c r="J144" s="97">
        <v>3768364.55</v>
      </c>
      <c r="K144" s="15" t="str">
        <f t="shared" si="15"/>
        <v>1905</v>
      </c>
      <c r="L144" s="16">
        <f t="shared" si="16"/>
        <v>2859.19</v>
      </c>
      <c r="M144" s="16">
        <f t="shared" si="17"/>
        <v>42969.9</v>
      </c>
    </row>
    <row r="145" spans="1:13">
      <c r="A145" s="96">
        <v>124</v>
      </c>
      <c r="B145" s="96" t="s">
        <v>94</v>
      </c>
      <c r="C145" s="96" t="s">
        <v>82</v>
      </c>
      <c r="D145" s="96" t="s">
        <v>345</v>
      </c>
      <c r="E145" s="97">
        <v>15996.46</v>
      </c>
      <c r="F145" s="97">
        <v>40428.629999999997</v>
      </c>
      <c r="G145" s="97">
        <v>2545.7800000000002</v>
      </c>
      <c r="H145" s="97">
        <v>1490.6</v>
      </c>
      <c r="I145" s="97">
        <v>207</v>
      </c>
      <c r="J145" s="97">
        <v>5054696.93</v>
      </c>
      <c r="K145" s="15" t="str">
        <f t="shared" si="15"/>
        <v>2005</v>
      </c>
      <c r="L145" s="16">
        <f t="shared" si="16"/>
        <v>4036.38</v>
      </c>
      <c r="M145" s="16">
        <f t="shared" si="17"/>
        <v>56632.09</v>
      </c>
    </row>
    <row r="146" spans="1:13">
      <c r="A146" s="96">
        <v>125</v>
      </c>
      <c r="B146" s="96" t="s">
        <v>95</v>
      </c>
      <c r="C146" s="96" t="s">
        <v>82</v>
      </c>
      <c r="D146" s="96" t="s">
        <v>345</v>
      </c>
      <c r="E146" s="97">
        <v>3869.79</v>
      </c>
      <c r="F146" s="97">
        <v>10078.86</v>
      </c>
      <c r="G146" s="97">
        <v>569.45000000000005</v>
      </c>
      <c r="H146" s="97">
        <v>400.08</v>
      </c>
      <c r="I146" s="97">
        <v>18</v>
      </c>
      <c r="J146" s="97">
        <v>1192036.97</v>
      </c>
      <c r="K146" s="15" t="str">
        <f t="shared" si="15"/>
        <v>2105</v>
      </c>
      <c r="L146" s="16">
        <f t="shared" si="16"/>
        <v>969.53</v>
      </c>
      <c r="M146" s="16">
        <f t="shared" si="17"/>
        <v>13966.650000000001</v>
      </c>
    </row>
    <row r="147" spans="1:13">
      <c r="A147" s="96">
        <v>126</v>
      </c>
      <c r="B147" s="96" t="s">
        <v>96</v>
      </c>
      <c r="C147" s="96" t="s">
        <v>82</v>
      </c>
      <c r="D147" s="96" t="s">
        <v>345</v>
      </c>
      <c r="E147" s="97">
        <v>1468.9</v>
      </c>
      <c r="F147" s="97">
        <v>3735.35</v>
      </c>
      <c r="G147" s="97">
        <v>236.97</v>
      </c>
      <c r="H147" s="97">
        <v>128.03</v>
      </c>
      <c r="I147" s="97">
        <v>18</v>
      </c>
      <c r="J147" s="97">
        <v>452574.36</v>
      </c>
      <c r="K147" s="15" t="str">
        <f t="shared" si="15"/>
        <v>2205</v>
      </c>
      <c r="L147" s="16">
        <f t="shared" si="16"/>
        <v>365</v>
      </c>
      <c r="M147" s="16">
        <f t="shared" si="17"/>
        <v>5222.25</v>
      </c>
    </row>
    <row r="148" spans="1:13">
      <c r="A148" s="96">
        <v>127</v>
      </c>
      <c r="B148" s="96" t="s">
        <v>97</v>
      </c>
      <c r="C148" s="96" t="s">
        <v>82</v>
      </c>
      <c r="D148" s="96" t="s">
        <v>345</v>
      </c>
      <c r="E148" s="97">
        <v>5965.08</v>
      </c>
      <c r="F148" s="97">
        <v>10428.280000000001</v>
      </c>
      <c r="G148" s="97">
        <v>604.03</v>
      </c>
      <c r="H148" s="97">
        <v>541.16999999999996</v>
      </c>
      <c r="I148" s="97">
        <v>45</v>
      </c>
      <c r="J148" s="97">
        <v>1212521.18</v>
      </c>
      <c r="K148" s="15" t="str">
        <f t="shared" si="15"/>
        <v>2305</v>
      </c>
      <c r="L148" s="16">
        <f t="shared" si="16"/>
        <v>1145.1999999999998</v>
      </c>
      <c r="M148" s="16">
        <f t="shared" si="17"/>
        <v>16438.36</v>
      </c>
    </row>
    <row r="149" spans="1:13">
      <c r="A149" s="96">
        <v>128</v>
      </c>
      <c r="B149" s="96" t="s">
        <v>98</v>
      </c>
      <c r="C149" s="96" t="s">
        <v>82</v>
      </c>
      <c r="D149" s="96" t="s">
        <v>345</v>
      </c>
      <c r="E149" s="97">
        <v>11574.85</v>
      </c>
      <c r="F149" s="97">
        <v>20405.21</v>
      </c>
      <c r="G149" s="97">
        <v>1269.8499999999999</v>
      </c>
      <c r="H149" s="97">
        <v>828.93</v>
      </c>
      <c r="I149" s="97">
        <v>117</v>
      </c>
      <c r="J149" s="97">
        <v>2434846</v>
      </c>
      <c r="K149" s="15" t="str">
        <f t="shared" si="15"/>
        <v>2405</v>
      </c>
      <c r="L149" s="16">
        <f t="shared" si="16"/>
        <v>2098.7799999999997</v>
      </c>
      <c r="M149" s="16">
        <f t="shared" si="17"/>
        <v>32097.059999999998</v>
      </c>
    </row>
    <row r="150" spans="1:13">
      <c r="A150" s="96">
        <v>129</v>
      </c>
      <c r="B150" s="96" t="s">
        <v>99</v>
      </c>
      <c r="C150" s="96" t="s">
        <v>82</v>
      </c>
      <c r="D150" s="96" t="s">
        <v>345</v>
      </c>
      <c r="E150" s="97">
        <v>13340.03</v>
      </c>
      <c r="F150" s="97">
        <v>41819.9</v>
      </c>
      <c r="G150" s="97">
        <v>2510.31</v>
      </c>
      <c r="H150" s="97">
        <v>1381.28</v>
      </c>
      <c r="I150" s="97">
        <v>63</v>
      </c>
      <c r="J150" s="97">
        <v>5004059.71</v>
      </c>
      <c r="K150" s="15" t="str">
        <f t="shared" si="15"/>
        <v>2505</v>
      </c>
      <c r="L150" s="16">
        <f t="shared" si="16"/>
        <v>3891.59</v>
      </c>
      <c r="M150" s="16">
        <f t="shared" si="17"/>
        <v>55222.93</v>
      </c>
    </row>
    <row r="151" spans="1:13">
      <c r="A151" s="96">
        <v>130</v>
      </c>
      <c r="B151" s="96" t="s">
        <v>100</v>
      </c>
      <c r="C151" s="96" t="s">
        <v>82</v>
      </c>
      <c r="D151" s="96" t="s">
        <v>345</v>
      </c>
      <c r="E151" s="97">
        <v>9089.56</v>
      </c>
      <c r="F151" s="97">
        <v>24679.74</v>
      </c>
      <c r="G151" s="97">
        <v>1427.99</v>
      </c>
      <c r="H151" s="97">
        <v>983.31</v>
      </c>
      <c r="I151" s="97">
        <v>99</v>
      </c>
      <c r="J151" s="97">
        <v>2893619.95</v>
      </c>
      <c r="K151" s="15" t="str">
        <f t="shared" si="15"/>
        <v>2605</v>
      </c>
      <c r="L151" s="16">
        <f t="shared" si="16"/>
        <v>2411.3000000000002</v>
      </c>
      <c r="M151" s="16">
        <f t="shared" si="17"/>
        <v>33868.300000000003</v>
      </c>
    </row>
    <row r="152" spans="1:13">
      <c r="A152" s="96">
        <v>131</v>
      </c>
      <c r="B152" s="96" t="s">
        <v>101</v>
      </c>
      <c r="C152" s="96" t="s">
        <v>82</v>
      </c>
      <c r="D152" s="96" t="s">
        <v>345</v>
      </c>
      <c r="E152" s="97">
        <v>25059.66</v>
      </c>
      <c r="F152" s="97">
        <v>78975.02</v>
      </c>
      <c r="G152" s="97">
        <v>4761.57</v>
      </c>
      <c r="H152" s="97">
        <v>2860.69</v>
      </c>
      <c r="I152" s="97">
        <v>117</v>
      </c>
      <c r="J152" s="97">
        <v>9471512.2599999998</v>
      </c>
      <c r="K152" s="15" t="str">
        <f t="shared" si="15"/>
        <v>2705</v>
      </c>
      <c r="L152" s="16">
        <f t="shared" si="16"/>
        <v>7622.26</v>
      </c>
      <c r="M152" s="16">
        <f t="shared" si="17"/>
        <v>104151.68000000001</v>
      </c>
    </row>
    <row r="153" spans="1:13">
      <c r="A153" s="96">
        <v>132</v>
      </c>
      <c r="B153" s="96" t="s">
        <v>102</v>
      </c>
      <c r="C153" s="96" t="s">
        <v>82</v>
      </c>
      <c r="D153" s="96" t="s">
        <v>345</v>
      </c>
      <c r="E153" s="97">
        <v>66566.070000000007</v>
      </c>
      <c r="F153" s="97">
        <v>127561.29</v>
      </c>
      <c r="G153" s="97">
        <v>8184.73</v>
      </c>
      <c r="H153" s="97">
        <v>5598.67</v>
      </c>
      <c r="I153" s="97">
        <v>1143</v>
      </c>
      <c r="J153" s="97">
        <v>15066038.07</v>
      </c>
      <c r="K153" s="15" t="str">
        <f t="shared" si="15"/>
        <v>2805</v>
      </c>
      <c r="L153" s="16">
        <f t="shared" si="16"/>
        <v>13783.4</v>
      </c>
      <c r="M153" s="16">
        <f t="shared" si="17"/>
        <v>195270.36</v>
      </c>
    </row>
    <row r="154" spans="1:13">
      <c r="A154" s="96">
        <v>133</v>
      </c>
      <c r="B154" s="96" t="s">
        <v>103</v>
      </c>
      <c r="C154" s="96" t="s">
        <v>82</v>
      </c>
      <c r="D154" s="96" t="s">
        <v>345</v>
      </c>
      <c r="E154" s="97">
        <v>27686.13</v>
      </c>
      <c r="F154" s="97">
        <v>104966.41</v>
      </c>
      <c r="G154" s="97">
        <v>6070.86</v>
      </c>
      <c r="H154" s="97">
        <v>3210.83</v>
      </c>
      <c r="I154" s="97">
        <v>0</v>
      </c>
      <c r="J154" s="97">
        <v>12566388.49</v>
      </c>
      <c r="K154" s="15" t="str">
        <f t="shared" si="15"/>
        <v>2905</v>
      </c>
      <c r="L154" s="16">
        <f t="shared" si="16"/>
        <v>9281.6899999999987</v>
      </c>
      <c r="M154" s="16">
        <f t="shared" si="17"/>
        <v>132652.54</v>
      </c>
    </row>
    <row r="155" spans="1:13">
      <c r="A155" s="96">
        <v>134</v>
      </c>
      <c r="B155" s="96" t="s">
        <v>104</v>
      </c>
      <c r="C155" s="96" t="s">
        <v>82</v>
      </c>
      <c r="D155" s="96" t="s">
        <v>345</v>
      </c>
      <c r="E155" s="97">
        <v>124476.68</v>
      </c>
      <c r="F155" s="97">
        <v>401643.69</v>
      </c>
      <c r="G155" s="97">
        <v>23607.439999999999</v>
      </c>
      <c r="H155" s="97">
        <v>14228.05</v>
      </c>
      <c r="I155" s="97">
        <v>0</v>
      </c>
      <c r="J155" s="97">
        <v>47630611.049999997</v>
      </c>
      <c r="K155" s="15" t="str">
        <f t="shared" si="15"/>
        <v>3005</v>
      </c>
      <c r="L155" s="16">
        <f t="shared" si="16"/>
        <v>37835.49</v>
      </c>
      <c r="M155" s="16">
        <f t="shared" si="17"/>
        <v>526120.37</v>
      </c>
    </row>
    <row r="156" spans="1:13">
      <c r="A156" s="96">
        <v>135</v>
      </c>
      <c r="B156" s="96" t="s">
        <v>77</v>
      </c>
      <c r="C156" s="96" t="s">
        <v>83</v>
      </c>
      <c r="D156" s="96" t="s">
        <v>345</v>
      </c>
      <c r="E156" s="97">
        <v>44359.97</v>
      </c>
      <c r="F156" s="97">
        <v>65051.56</v>
      </c>
      <c r="G156" s="97">
        <v>4494.1899999999996</v>
      </c>
      <c r="H156" s="97">
        <v>3233.97</v>
      </c>
      <c r="I156" s="97">
        <v>1134</v>
      </c>
      <c r="J156" s="97">
        <v>8034312.6699999999</v>
      </c>
      <c r="K156" s="15" t="str">
        <f t="shared" si="15"/>
        <v>0106</v>
      </c>
      <c r="L156" s="16">
        <f t="shared" si="16"/>
        <v>7728.16</v>
      </c>
      <c r="M156" s="16">
        <f t="shared" si="17"/>
        <v>110545.53</v>
      </c>
    </row>
    <row r="157" spans="1:13">
      <c r="A157" s="96">
        <v>136</v>
      </c>
      <c r="B157" s="96" t="s">
        <v>79</v>
      </c>
      <c r="C157" s="96" t="s">
        <v>83</v>
      </c>
      <c r="D157" s="96" t="s">
        <v>345</v>
      </c>
      <c r="E157" s="97">
        <v>35389.980000000003</v>
      </c>
      <c r="F157" s="97">
        <v>36922.720000000001</v>
      </c>
      <c r="G157" s="97">
        <v>2211.4299999999998</v>
      </c>
      <c r="H157" s="97">
        <v>2108.38</v>
      </c>
      <c r="I157" s="97">
        <v>783</v>
      </c>
      <c r="J157" s="97">
        <v>3833433.86</v>
      </c>
      <c r="K157" s="15" t="str">
        <f t="shared" si="15"/>
        <v>0206</v>
      </c>
      <c r="L157" s="16">
        <f t="shared" si="16"/>
        <v>4319.8099999999995</v>
      </c>
      <c r="M157" s="16">
        <f t="shared" si="17"/>
        <v>73095.700000000012</v>
      </c>
    </row>
    <row r="158" spans="1:13">
      <c r="A158" s="96">
        <v>137</v>
      </c>
      <c r="B158" s="96" t="s">
        <v>80</v>
      </c>
      <c r="C158" s="96" t="s">
        <v>83</v>
      </c>
      <c r="D158" s="96" t="s">
        <v>345</v>
      </c>
      <c r="E158" s="97">
        <v>639.88</v>
      </c>
      <c r="F158" s="97">
        <v>2795.86</v>
      </c>
      <c r="G158" s="97">
        <v>198.18</v>
      </c>
      <c r="H158" s="97">
        <v>108.35</v>
      </c>
      <c r="I158" s="97">
        <v>18</v>
      </c>
      <c r="J158" s="97">
        <v>326631.36</v>
      </c>
      <c r="K158" s="15" t="str">
        <f t="shared" si="15"/>
        <v>0306</v>
      </c>
      <c r="L158" s="16">
        <f t="shared" si="16"/>
        <v>306.52999999999997</v>
      </c>
      <c r="M158" s="16">
        <f t="shared" si="17"/>
        <v>3453.7400000000002</v>
      </c>
    </row>
    <row r="159" spans="1:13">
      <c r="A159" s="96">
        <v>138</v>
      </c>
      <c r="B159" s="96" t="s">
        <v>81</v>
      </c>
      <c r="C159" s="96" t="s">
        <v>83</v>
      </c>
      <c r="D159" s="96" t="s">
        <v>345</v>
      </c>
      <c r="E159" s="97">
        <v>828.38</v>
      </c>
      <c r="F159" s="97">
        <v>519.79</v>
      </c>
      <c r="G159" s="97">
        <v>41.83</v>
      </c>
      <c r="H159" s="97">
        <v>27.64</v>
      </c>
      <c r="I159" s="97">
        <v>9</v>
      </c>
      <c r="J159" s="97">
        <v>50161.36</v>
      </c>
      <c r="K159" s="15" t="str">
        <f t="shared" si="15"/>
        <v>0406</v>
      </c>
      <c r="L159" s="16">
        <f t="shared" si="16"/>
        <v>69.47</v>
      </c>
      <c r="M159" s="16">
        <f t="shared" si="17"/>
        <v>1357.17</v>
      </c>
    </row>
    <row r="160" spans="1:13">
      <c r="A160" s="96">
        <v>139</v>
      </c>
      <c r="B160" s="96" t="s">
        <v>82</v>
      </c>
      <c r="C160" s="96" t="s">
        <v>83</v>
      </c>
      <c r="D160" s="96" t="s">
        <v>345</v>
      </c>
      <c r="E160" s="97">
        <v>59469.16</v>
      </c>
      <c r="F160" s="97">
        <v>111672.48</v>
      </c>
      <c r="G160" s="97">
        <v>7307.86</v>
      </c>
      <c r="H160" s="97">
        <v>4478.6499999999996</v>
      </c>
      <c r="I160" s="97">
        <v>729</v>
      </c>
      <c r="J160" s="97">
        <v>13380006.619999999</v>
      </c>
      <c r="K160" s="15" t="str">
        <f t="shared" si="15"/>
        <v>0506</v>
      </c>
      <c r="L160" s="16">
        <f t="shared" si="16"/>
        <v>11786.509999999998</v>
      </c>
      <c r="M160" s="16">
        <f t="shared" si="17"/>
        <v>171870.64</v>
      </c>
    </row>
    <row r="161" spans="1:13">
      <c r="A161" s="96">
        <v>140</v>
      </c>
      <c r="B161" s="96" t="s">
        <v>83</v>
      </c>
      <c r="C161" s="96" t="s">
        <v>83</v>
      </c>
      <c r="D161" s="96" t="s">
        <v>345</v>
      </c>
      <c r="E161" s="97">
        <v>734.79</v>
      </c>
      <c r="F161" s="97">
        <v>1632.7</v>
      </c>
      <c r="G161" s="97">
        <v>95.8</v>
      </c>
      <c r="H161" s="97">
        <v>82.56</v>
      </c>
      <c r="I161" s="97">
        <v>9</v>
      </c>
      <c r="J161" s="97">
        <v>184721.24</v>
      </c>
      <c r="K161" s="15" t="str">
        <f t="shared" si="15"/>
        <v>0606</v>
      </c>
      <c r="L161" s="16">
        <f t="shared" si="16"/>
        <v>178.36</v>
      </c>
      <c r="M161" s="16">
        <f t="shared" si="17"/>
        <v>2376.4899999999998</v>
      </c>
    </row>
    <row r="162" spans="1:13">
      <c r="A162" s="96">
        <v>141</v>
      </c>
      <c r="B162" s="96" t="s">
        <v>84</v>
      </c>
      <c r="C162" s="96" t="s">
        <v>83</v>
      </c>
      <c r="D162" s="96" t="s">
        <v>345</v>
      </c>
      <c r="E162" s="97">
        <v>186.18</v>
      </c>
      <c r="F162" s="97">
        <v>257.14</v>
      </c>
      <c r="G162" s="97">
        <v>12.14</v>
      </c>
      <c r="H162" s="97">
        <v>19</v>
      </c>
      <c r="I162" s="97">
        <v>0</v>
      </c>
      <c r="J162" s="97">
        <v>29192.17</v>
      </c>
      <c r="K162" s="15" t="str">
        <f t="shared" si="15"/>
        <v>0706</v>
      </c>
      <c r="L162" s="16">
        <f t="shared" si="16"/>
        <v>31.14</v>
      </c>
      <c r="M162" s="16">
        <f t="shared" si="17"/>
        <v>443.32</v>
      </c>
    </row>
    <row r="163" spans="1:13">
      <c r="A163" s="96">
        <v>142</v>
      </c>
      <c r="B163" s="96" t="s">
        <v>72</v>
      </c>
      <c r="C163" s="96" t="s">
        <v>83</v>
      </c>
      <c r="D163" s="96" t="s">
        <v>345</v>
      </c>
      <c r="E163" s="97">
        <v>1164.3699999999999</v>
      </c>
      <c r="F163" s="97">
        <v>4883.24</v>
      </c>
      <c r="G163" s="97">
        <v>244.99</v>
      </c>
      <c r="H163" s="97">
        <v>127.11</v>
      </c>
      <c r="I163" s="97">
        <v>9</v>
      </c>
      <c r="J163" s="97">
        <v>567335.85</v>
      </c>
      <c r="K163" s="15" t="str">
        <f t="shared" si="15"/>
        <v>0806</v>
      </c>
      <c r="L163" s="16">
        <f t="shared" si="16"/>
        <v>372.1</v>
      </c>
      <c r="M163" s="16">
        <f t="shared" si="17"/>
        <v>6056.61</v>
      </c>
    </row>
    <row r="164" spans="1:13">
      <c r="A164" s="96">
        <v>143</v>
      </c>
      <c r="B164" s="96" t="s">
        <v>73</v>
      </c>
      <c r="C164" s="96" t="s">
        <v>83</v>
      </c>
      <c r="D164" s="96" t="s">
        <v>345</v>
      </c>
      <c r="E164" s="97">
        <v>1073.6099999999999</v>
      </c>
      <c r="F164" s="97">
        <v>983.61</v>
      </c>
      <c r="G164" s="97">
        <v>91.42</v>
      </c>
      <c r="H164" s="97">
        <v>67.599999999999994</v>
      </c>
      <c r="I164" s="97">
        <v>36</v>
      </c>
      <c r="J164" s="97">
        <v>113418</v>
      </c>
      <c r="K164" s="15" t="str">
        <f t="shared" si="15"/>
        <v>0906</v>
      </c>
      <c r="L164" s="16">
        <f t="shared" si="16"/>
        <v>159.01999999999998</v>
      </c>
      <c r="M164" s="16">
        <f t="shared" si="17"/>
        <v>2093.2199999999998</v>
      </c>
    </row>
    <row r="165" spans="1:13">
      <c r="A165" s="96">
        <v>144</v>
      </c>
      <c r="B165" s="96" t="s">
        <v>74</v>
      </c>
      <c r="C165" s="96" t="s">
        <v>83</v>
      </c>
      <c r="D165" s="96" t="s">
        <v>345</v>
      </c>
      <c r="E165" s="97">
        <v>1319.36</v>
      </c>
      <c r="F165" s="97">
        <v>2513.86</v>
      </c>
      <c r="G165" s="97">
        <v>150.38999999999999</v>
      </c>
      <c r="H165" s="97">
        <v>115.15</v>
      </c>
      <c r="I165" s="97">
        <v>27</v>
      </c>
      <c r="J165" s="97">
        <v>287144.98</v>
      </c>
      <c r="K165" s="15" t="str">
        <f t="shared" si="15"/>
        <v>1006</v>
      </c>
      <c r="L165" s="16">
        <f t="shared" si="16"/>
        <v>265.53999999999996</v>
      </c>
      <c r="M165" s="16">
        <f t="shared" si="17"/>
        <v>3860.2200000000003</v>
      </c>
    </row>
    <row r="166" spans="1:13">
      <c r="A166" s="96">
        <v>145</v>
      </c>
      <c r="B166" s="96" t="s">
        <v>75</v>
      </c>
      <c r="C166" s="96" t="s">
        <v>83</v>
      </c>
      <c r="D166" s="96" t="s">
        <v>345</v>
      </c>
      <c r="E166" s="97">
        <v>3686.12</v>
      </c>
      <c r="F166" s="97">
        <v>11477.34</v>
      </c>
      <c r="G166" s="97">
        <v>728.18</v>
      </c>
      <c r="H166" s="97">
        <v>414.19</v>
      </c>
      <c r="I166" s="97">
        <v>27</v>
      </c>
      <c r="J166" s="97">
        <v>1292128.22</v>
      </c>
      <c r="K166" s="15" t="str">
        <f t="shared" si="15"/>
        <v>1106</v>
      </c>
      <c r="L166" s="16">
        <f t="shared" si="16"/>
        <v>1142.3699999999999</v>
      </c>
      <c r="M166" s="16">
        <f t="shared" si="17"/>
        <v>15190.46</v>
      </c>
    </row>
    <row r="167" spans="1:13">
      <c r="A167" s="96">
        <v>146</v>
      </c>
      <c r="B167" s="96" t="s">
        <v>76</v>
      </c>
      <c r="C167" s="96" t="s">
        <v>83</v>
      </c>
      <c r="D167" s="96" t="s">
        <v>345</v>
      </c>
      <c r="E167" s="97">
        <v>2189.69</v>
      </c>
      <c r="F167" s="97">
        <v>6897.71</v>
      </c>
      <c r="G167" s="97">
        <v>604.92999999999995</v>
      </c>
      <c r="H167" s="97">
        <v>279.22000000000003</v>
      </c>
      <c r="I167" s="97">
        <v>27</v>
      </c>
      <c r="J167" s="97">
        <v>802584.4</v>
      </c>
      <c r="K167" s="15" t="str">
        <f t="shared" si="15"/>
        <v>1206</v>
      </c>
      <c r="L167" s="16">
        <f t="shared" si="16"/>
        <v>884.15</v>
      </c>
      <c r="M167" s="16">
        <f t="shared" si="17"/>
        <v>9114.4</v>
      </c>
    </row>
    <row r="168" spans="1:13">
      <c r="A168" s="96">
        <v>147</v>
      </c>
      <c r="B168" s="96" t="s">
        <v>105</v>
      </c>
      <c r="C168" s="96" t="s">
        <v>83</v>
      </c>
      <c r="D168" s="96" t="s">
        <v>345</v>
      </c>
      <c r="E168" s="97">
        <v>875.7</v>
      </c>
      <c r="F168" s="97">
        <v>2849.35</v>
      </c>
      <c r="G168" s="97">
        <v>164.67</v>
      </c>
      <c r="H168" s="97">
        <v>90.63</v>
      </c>
      <c r="I168" s="97">
        <v>0</v>
      </c>
      <c r="J168" s="97">
        <v>335147.49</v>
      </c>
      <c r="K168" s="15" t="str">
        <f t="shared" si="15"/>
        <v>1306</v>
      </c>
      <c r="L168" s="16">
        <f t="shared" si="16"/>
        <v>255.29999999999998</v>
      </c>
      <c r="M168" s="16">
        <f t="shared" si="17"/>
        <v>3725.05</v>
      </c>
    </row>
    <row r="169" spans="1:13">
      <c r="A169" s="96">
        <v>148</v>
      </c>
      <c r="B169" s="96" t="s">
        <v>106</v>
      </c>
      <c r="C169" s="96" t="s">
        <v>83</v>
      </c>
      <c r="D169" s="96" t="s">
        <v>345</v>
      </c>
      <c r="E169" s="97">
        <v>1883.48</v>
      </c>
      <c r="F169" s="97">
        <v>6159.84</v>
      </c>
      <c r="G169" s="97">
        <v>315.22000000000003</v>
      </c>
      <c r="H169" s="97">
        <v>207.67</v>
      </c>
      <c r="I169" s="97">
        <v>0</v>
      </c>
      <c r="J169" s="97">
        <v>698463.77</v>
      </c>
      <c r="K169" s="15" t="str">
        <f t="shared" si="15"/>
        <v>1406</v>
      </c>
      <c r="L169" s="16">
        <f t="shared" si="16"/>
        <v>522.89</v>
      </c>
      <c r="M169" s="16">
        <f t="shared" si="17"/>
        <v>8043.32</v>
      </c>
    </row>
    <row r="170" spans="1:13">
      <c r="A170" s="96">
        <v>149</v>
      </c>
      <c r="B170" s="96" t="s">
        <v>107</v>
      </c>
      <c r="C170" s="96" t="s">
        <v>83</v>
      </c>
      <c r="D170" s="96" t="s">
        <v>345</v>
      </c>
      <c r="E170" s="97">
        <v>8545.75</v>
      </c>
      <c r="F170" s="97">
        <v>19786.349999999999</v>
      </c>
      <c r="G170" s="97">
        <v>1324.98</v>
      </c>
      <c r="H170" s="97">
        <v>848.2</v>
      </c>
      <c r="I170" s="97">
        <v>54</v>
      </c>
      <c r="J170" s="97">
        <v>2324465.5299999998</v>
      </c>
      <c r="K170" s="15" t="str">
        <f t="shared" si="15"/>
        <v>1506</v>
      </c>
      <c r="L170" s="16">
        <f t="shared" si="16"/>
        <v>2173.1800000000003</v>
      </c>
      <c r="M170" s="16">
        <f t="shared" si="17"/>
        <v>28386.1</v>
      </c>
    </row>
    <row r="171" spans="1:13">
      <c r="A171" s="96">
        <v>150</v>
      </c>
      <c r="B171" s="96" t="s">
        <v>108</v>
      </c>
      <c r="C171" s="96" t="s">
        <v>83</v>
      </c>
      <c r="D171" s="96" t="s">
        <v>345</v>
      </c>
      <c r="E171" s="97">
        <v>8127.07</v>
      </c>
      <c r="F171" s="97">
        <v>23350.97</v>
      </c>
      <c r="G171" s="97">
        <v>1265.03</v>
      </c>
      <c r="H171" s="97">
        <v>861.14</v>
      </c>
      <c r="I171" s="97">
        <v>54</v>
      </c>
      <c r="J171" s="97">
        <v>2735206.38</v>
      </c>
      <c r="K171" s="15" t="str">
        <f t="shared" si="15"/>
        <v>1606</v>
      </c>
      <c r="L171" s="16">
        <f t="shared" si="16"/>
        <v>2126.17</v>
      </c>
      <c r="M171" s="16">
        <f t="shared" si="17"/>
        <v>31532.04</v>
      </c>
    </row>
    <row r="172" spans="1:13">
      <c r="A172" s="96">
        <v>151</v>
      </c>
      <c r="B172" s="96" t="s">
        <v>109</v>
      </c>
      <c r="C172" s="96" t="s">
        <v>83</v>
      </c>
      <c r="D172" s="96" t="s">
        <v>345</v>
      </c>
      <c r="E172" s="97">
        <v>8227.08</v>
      </c>
      <c r="F172" s="97">
        <v>12122.15</v>
      </c>
      <c r="G172" s="97">
        <v>779.09</v>
      </c>
      <c r="H172" s="97">
        <v>551.91999999999996</v>
      </c>
      <c r="I172" s="97">
        <v>117</v>
      </c>
      <c r="J172" s="97">
        <v>1328815.8</v>
      </c>
      <c r="K172" s="15" t="str">
        <f t="shared" si="15"/>
        <v>1706</v>
      </c>
      <c r="L172" s="16">
        <f t="shared" si="16"/>
        <v>1331.01</v>
      </c>
      <c r="M172" s="16">
        <f t="shared" si="17"/>
        <v>20466.23</v>
      </c>
    </row>
    <row r="173" spans="1:13">
      <c r="A173" s="96">
        <v>152</v>
      </c>
      <c r="B173" s="96" t="s">
        <v>92</v>
      </c>
      <c r="C173" s="96" t="s">
        <v>83</v>
      </c>
      <c r="D173" s="96" t="s">
        <v>345</v>
      </c>
      <c r="E173" s="97">
        <v>3067.5</v>
      </c>
      <c r="F173" s="97">
        <v>5345.18</v>
      </c>
      <c r="G173" s="97">
        <v>270.82</v>
      </c>
      <c r="H173" s="97">
        <v>252.79</v>
      </c>
      <c r="I173" s="97">
        <v>27</v>
      </c>
      <c r="J173" s="97">
        <v>631915.5</v>
      </c>
      <c r="K173" s="15" t="str">
        <f t="shared" si="15"/>
        <v>1806</v>
      </c>
      <c r="L173" s="16">
        <f t="shared" si="16"/>
        <v>523.61</v>
      </c>
      <c r="M173" s="16">
        <f t="shared" si="17"/>
        <v>8439.68</v>
      </c>
    </row>
    <row r="174" spans="1:13">
      <c r="A174" s="96">
        <v>153</v>
      </c>
      <c r="B174" s="96" t="s">
        <v>93</v>
      </c>
      <c r="C174" s="96" t="s">
        <v>83</v>
      </c>
      <c r="D174" s="96" t="s">
        <v>345</v>
      </c>
      <c r="E174" s="97">
        <v>10036.950000000001</v>
      </c>
      <c r="F174" s="97">
        <v>32840.519999999997</v>
      </c>
      <c r="G174" s="97">
        <v>1911.56</v>
      </c>
      <c r="H174" s="97">
        <v>1063.0899999999999</v>
      </c>
      <c r="I174" s="97">
        <v>36</v>
      </c>
      <c r="J174" s="97">
        <v>3758327.6</v>
      </c>
      <c r="K174" s="15" t="str">
        <f t="shared" si="15"/>
        <v>1906</v>
      </c>
      <c r="L174" s="16">
        <f t="shared" si="16"/>
        <v>2974.6499999999996</v>
      </c>
      <c r="M174" s="16">
        <f t="shared" si="17"/>
        <v>42913.47</v>
      </c>
    </row>
    <row r="175" spans="1:13">
      <c r="A175" s="96">
        <v>154</v>
      </c>
      <c r="B175" s="96" t="s">
        <v>94</v>
      </c>
      <c r="C175" s="96" t="s">
        <v>83</v>
      </c>
      <c r="D175" s="96" t="s">
        <v>345</v>
      </c>
      <c r="E175" s="97">
        <v>14699.23</v>
      </c>
      <c r="F175" s="97">
        <v>41648.9</v>
      </c>
      <c r="G175" s="97">
        <v>2622.74</v>
      </c>
      <c r="H175" s="97">
        <v>1552.69</v>
      </c>
      <c r="I175" s="97">
        <v>207</v>
      </c>
      <c r="J175" s="97">
        <v>5039997.7</v>
      </c>
      <c r="K175" s="15" t="str">
        <f t="shared" si="15"/>
        <v>2006</v>
      </c>
      <c r="L175" s="16">
        <f t="shared" si="16"/>
        <v>4175.43</v>
      </c>
      <c r="M175" s="16">
        <f t="shared" si="17"/>
        <v>56555.130000000005</v>
      </c>
    </row>
    <row r="176" spans="1:13">
      <c r="A176" s="96">
        <v>155</v>
      </c>
      <c r="B176" s="96" t="s">
        <v>95</v>
      </c>
      <c r="C176" s="96" t="s">
        <v>83</v>
      </c>
      <c r="D176" s="96" t="s">
        <v>345</v>
      </c>
      <c r="E176" s="97">
        <v>3548.78</v>
      </c>
      <c r="F176" s="97">
        <v>10382.9</v>
      </c>
      <c r="G176" s="97">
        <v>586.41999999999996</v>
      </c>
      <c r="H176" s="97">
        <v>400.08</v>
      </c>
      <c r="I176" s="97">
        <v>18</v>
      </c>
      <c r="J176" s="97">
        <v>1188488.19</v>
      </c>
      <c r="K176" s="15" t="str">
        <f t="shared" ref="K176:K207" si="18">CONCATENATE(B176,C176)</f>
        <v>2106</v>
      </c>
      <c r="L176" s="16">
        <f t="shared" ref="L176:L207" si="19">+G176+H176</f>
        <v>986.5</v>
      </c>
      <c r="M176" s="16">
        <f t="shared" ref="M176:M207" si="20">+E176+F176+I176</f>
        <v>13949.68</v>
      </c>
    </row>
    <row r="177" spans="1:13">
      <c r="A177" s="96">
        <v>156</v>
      </c>
      <c r="B177" s="96" t="s">
        <v>96</v>
      </c>
      <c r="C177" s="96" t="s">
        <v>83</v>
      </c>
      <c r="D177" s="96" t="s">
        <v>345</v>
      </c>
      <c r="E177" s="97">
        <v>1349.7</v>
      </c>
      <c r="F177" s="97">
        <v>3847.44</v>
      </c>
      <c r="G177" s="97">
        <v>244.08</v>
      </c>
      <c r="H177" s="97">
        <v>160.30000000000001</v>
      </c>
      <c r="I177" s="97">
        <v>18</v>
      </c>
      <c r="J177" s="97">
        <v>451224.66</v>
      </c>
      <c r="K177" s="15" t="str">
        <f t="shared" si="18"/>
        <v>2206</v>
      </c>
      <c r="L177" s="16">
        <f t="shared" si="19"/>
        <v>404.38</v>
      </c>
      <c r="M177" s="16">
        <f t="shared" si="20"/>
        <v>5215.1400000000003</v>
      </c>
    </row>
    <row r="178" spans="1:13">
      <c r="A178" s="96">
        <v>157</v>
      </c>
      <c r="B178" s="96" t="s">
        <v>97</v>
      </c>
      <c r="C178" s="96" t="s">
        <v>83</v>
      </c>
      <c r="D178" s="96" t="s">
        <v>345</v>
      </c>
      <c r="E178" s="97">
        <v>5650.93</v>
      </c>
      <c r="F178" s="97">
        <v>10725.28</v>
      </c>
      <c r="G178" s="97">
        <v>621.17999999999995</v>
      </c>
      <c r="H178" s="97">
        <v>541.16999999999996</v>
      </c>
      <c r="I178" s="97">
        <v>45</v>
      </c>
      <c r="J178" s="97">
        <v>1206870.25</v>
      </c>
      <c r="K178" s="15" t="str">
        <f t="shared" si="18"/>
        <v>2306</v>
      </c>
      <c r="L178" s="16">
        <f t="shared" si="19"/>
        <v>1162.3499999999999</v>
      </c>
      <c r="M178" s="16">
        <f t="shared" si="20"/>
        <v>16421.21</v>
      </c>
    </row>
    <row r="179" spans="1:13">
      <c r="A179" s="96">
        <v>158</v>
      </c>
      <c r="B179" s="96" t="s">
        <v>98</v>
      </c>
      <c r="C179" s="96" t="s">
        <v>83</v>
      </c>
      <c r="D179" s="96" t="s">
        <v>345</v>
      </c>
      <c r="E179" s="97">
        <v>11035.06</v>
      </c>
      <c r="F179" s="97">
        <v>20986.75</v>
      </c>
      <c r="G179" s="97">
        <v>1305.2</v>
      </c>
      <c r="H179" s="97">
        <v>828.93</v>
      </c>
      <c r="I179" s="97">
        <v>117</v>
      </c>
      <c r="J179" s="97">
        <v>2423810.94</v>
      </c>
      <c r="K179" s="15" t="str">
        <f t="shared" si="18"/>
        <v>2406</v>
      </c>
      <c r="L179" s="16">
        <f t="shared" si="19"/>
        <v>2134.13</v>
      </c>
      <c r="M179" s="16">
        <f t="shared" si="20"/>
        <v>32138.809999999998</v>
      </c>
    </row>
    <row r="180" spans="1:13">
      <c r="A180" s="96">
        <v>159</v>
      </c>
      <c r="B180" s="96" t="s">
        <v>99</v>
      </c>
      <c r="C180" s="96" t="s">
        <v>83</v>
      </c>
      <c r="D180" s="96" t="s">
        <v>345</v>
      </c>
      <c r="E180" s="97">
        <v>12005.03</v>
      </c>
      <c r="F180" s="97">
        <v>43104.01</v>
      </c>
      <c r="G180" s="97">
        <v>2586.9499999999998</v>
      </c>
      <c r="H180" s="97">
        <v>1478.17</v>
      </c>
      <c r="I180" s="97">
        <v>63</v>
      </c>
      <c r="J180" s="97">
        <v>4992054.68</v>
      </c>
      <c r="K180" s="15" t="str">
        <f t="shared" si="18"/>
        <v>2506</v>
      </c>
      <c r="L180" s="16">
        <f t="shared" si="19"/>
        <v>4065.12</v>
      </c>
      <c r="M180" s="16">
        <f t="shared" si="20"/>
        <v>55172.04</v>
      </c>
    </row>
    <row r="181" spans="1:13">
      <c r="A181" s="96">
        <v>160</v>
      </c>
      <c r="B181" s="96" t="s">
        <v>100</v>
      </c>
      <c r="C181" s="96" t="s">
        <v>83</v>
      </c>
      <c r="D181" s="96" t="s">
        <v>345</v>
      </c>
      <c r="E181" s="97">
        <v>8328.73</v>
      </c>
      <c r="F181" s="97">
        <v>25426.43</v>
      </c>
      <c r="G181" s="97">
        <v>1470.62</v>
      </c>
      <c r="H181" s="97">
        <v>983.31</v>
      </c>
      <c r="I181" s="97">
        <v>99</v>
      </c>
      <c r="J181" s="97">
        <v>2885291.22</v>
      </c>
      <c r="K181" s="15" t="str">
        <f t="shared" si="18"/>
        <v>2606</v>
      </c>
      <c r="L181" s="16">
        <f t="shared" si="19"/>
        <v>2453.9299999999998</v>
      </c>
      <c r="M181" s="16">
        <f t="shared" si="20"/>
        <v>33854.160000000003</v>
      </c>
    </row>
    <row r="182" spans="1:13">
      <c r="A182" s="96">
        <v>161</v>
      </c>
      <c r="B182" s="96" t="s">
        <v>101</v>
      </c>
      <c r="C182" s="96" t="s">
        <v>83</v>
      </c>
      <c r="D182" s="96" t="s">
        <v>345</v>
      </c>
      <c r="E182" s="97">
        <v>22488.02</v>
      </c>
      <c r="F182" s="97">
        <v>81401.41</v>
      </c>
      <c r="G182" s="97">
        <v>4906.82</v>
      </c>
      <c r="H182" s="97">
        <v>2860.69</v>
      </c>
      <c r="I182" s="97">
        <v>117</v>
      </c>
      <c r="J182" s="97">
        <v>9449024.2400000002</v>
      </c>
      <c r="K182" s="15" t="str">
        <f t="shared" si="18"/>
        <v>2706</v>
      </c>
      <c r="L182" s="16">
        <f t="shared" si="19"/>
        <v>7767.51</v>
      </c>
      <c r="M182" s="16">
        <f t="shared" si="20"/>
        <v>104006.43000000001</v>
      </c>
    </row>
    <row r="183" spans="1:13">
      <c r="A183" s="96">
        <v>162</v>
      </c>
      <c r="B183" s="96" t="s">
        <v>102</v>
      </c>
      <c r="C183" s="96" t="s">
        <v>83</v>
      </c>
      <c r="D183" s="96" t="s">
        <v>345</v>
      </c>
      <c r="E183" s="97">
        <v>62940.65</v>
      </c>
      <c r="F183" s="97">
        <v>131548.65</v>
      </c>
      <c r="G183" s="97">
        <v>8434.23</v>
      </c>
      <c r="H183" s="97">
        <v>5634.15</v>
      </c>
      <c r="I183" s="97">
        <v>1143</v>
      </c>
      <c r="J183" s="97">
        <v>15041082.09</v>
      </c>
      <c r="K183" s="15" t="str">
        <f t="shared" si="18"/>
        <v>2806</v>
      </c>
      <c r="L183" s="16">
        <f t="shared" si="19"/>
        <v>14068.38</v>
      </c>
      <c r="M183" s="16">
        <f t="shared" si="20"/>
        <v>195632.3</v>
      </c>
    </row>
    <row r="184" spans="1:13">
      <c r="A184" s="96">
        <v>163</v>
      </c>
      <c r="B184" s="96" t="s">
        <v>103</v>
      </c>
      <c r="C184" s="96" t="s">
        <v>83</v>
      </c>
      <c r="D184" s="96" t="s">
        <v>345</v>
      </c>
      <c r="E184" s="97">
        <v>24284.83</v>
      </c>
      <c r="F184" s="97">
        <v>108242.06</v>
      </c>
      <c r="G184" s="97">
        <v>6259.41</v>
      </c>
      <c r="H184" s="97">
        <v>3302.19</v>
      </c>
      <c r="I184" s="97">
        <v>0</v>
      </c>
      <c r="J184" s="97">
        <v>12542103.66</v>
      </c>
      <c r="K184" s="15" t="str">
        <f t="shared" si="18"/>
        <v>2906</v>
      </c>
      <c r="L184" s="16">
        <f t="shared" si="19"/>
        <v>9561.6</v>
      </c>
      <c r="M184" s="16">
        <f t="shared" si="20"/>
        <v>132526.89000000001</v>
      </c>
    </row>
    <row r="185" spans="1:13">
      <c r="A185" s="96">
        <v>164</v>
      </c>
      <c r="B185" s="96" t="s">
        <v>104</v>
      </c>
      <c r="C185" s="96" t="s">
        <v>83</v>
      </c>
      <c r="D185" s="96" t="s">
        <v>345</v>
      </c>
      <c r="E185" s="97">
        <v>111501.55</v>
      </c>
      <c r="F185" s="97">
        <v>414008.64</v>
      </c>
      <c r="G185" s="97">
        <v>24331.919999999998</v>
      </c>
      <c r="H185" s="97">
        <v>14498.77</v>
      </c>
      <c r="I185" s="97">
        <v>0</v>
      </c>
      <c r="J185" s="97">
        <v>47519109.5</v>
      </c>
      <c r="K185" s="15" t="str">
        <f t="shared" si="18"/>
        <v>3006</v>
      </c>
      <c r="L185" s="16">
        <f t="shared" si="19"/>
        <v>38830.69</v>
      </c>
      <c r="M185" s="16">
        <f t="shared" si="20"/>
        <v>525510.19000000006</v>
      </c>
    </row>
    <row r="186" spans="1:13">
      <c r="A186" s="96">
        <v>165</v>
      </c>
      <c r="B186" s="96" t="s">
        <v>77</v>
      </c>
      <c r="C186" s="96" t="s">
        <v>84</v>
      </c>
      <c r="D186" s="96" t="s">
        <v>345</v>
      </c>
      <c r="E186" s="97">
        <v>47843.57</v>
      </c>
      <c r="F186" s="97">
        <v>62591.94</v>
      </c>
      <c r="G186" s="97">
        <v>4323.3</v>
      </c>
      <c r="H186" s="97">
        <v>3233.97</v>
      </c>
      <c r="I186" s="97">
        <v>1134</v>
      </c>
      <c r="J186" s="97">
        <v>7986469.0999999996</v>
      </c>
      <c r="K186" s="15" t="str">
        <f t="shared" si="18"/>
        <v>0107</v>
      </c>
      <c r="L186" s="16">
        <f t="shared" si="19"/>
        <v>7557.27</v>
      </c>
      <c r="M186" s="16">
        <f t="shared" si="20"/>
        <v>111569.51000000001</v>
      </c>
    </row>
    <row r="187" spans="1:13">
      <c r="A187" s="96">
        <v>166</v>
      </c>
      <c r="B187" s="96" t="s">
        <v>79</v>
      </c>
      <c r="C187" s="96" t="s">
        <v>84</v>
      </c>
      <c r="D187" s="96" t="s">
        <v>345</v>
      </c>
      <c r="E187" s="97">
        <v>37001.660000000003</v>
      </c>
      <c r="F187" s="97">
        <v>35404.07</v>
      </c>
      <c r="G187" s="97">
        <v>2120.06</v>
      </c>
      <c r="H187" s="97">
        <v>2108.38</v>
      </c>
      <c r="I187" s="97">
        <v>783</v>
      </c>
      <c r="J187" s="97">
        <v>3796432.2</v>
      </c>
      <c r="K187" s="15" t="str">
        <f t="shared" si="18"/>
        <v>0207</v>
      </c>
      <c r="L187" s="16">
        <f t="shared" si="19"/>
        <v>4228.4400000000005</v>
      </c>
      <c r="M187" s="16">
        <f t="shared" si="20"/>
        <v>73188.73000000001</v>
      </c>
    </row>
    <row r="188" spans="1:13">
      <c r="A188" s="96">
        <v>167</v>
      </c>
      <c r="B188" s="96" t="s">
        <v>80</v>
      </c>
      <c r="C188" s="96" t="s">
        <v>84</v>
      </c>
      <c r="D188" s="96" t="s">
        <v>345</v>
      </c>
      <c r="E188" s="97">
        <v>742.39</v>
      </c>
      <c r="F188" s="97">
        <v>2700.1</v>
      </c>
      <c r="G188" s="97">
        <v>191.43</v>
      </c>
      <c r="H188" s="97">
        <v>108.35</v>
      </c>
      <c r="I188" s="97">
        <v>18</v>
      </c>
      <c r="J188" s="97">
        <v>325888.96999999997</v>
      </c>
      <c r="K188" s="15" t="str">
        <f t="shared" si="18"/>
        <v>0307</v>
      </c>
      <c r="L188" s="16">
        <f t="shared" si="19"/>
        <v>299.77999999999997</v>
      </c>
      <c r="M188" s="16">
        <f t="shared" si="20"/>
        <v>3460.49</v>
      </c>
    </row>
    <row r="189" spans="1:13">
      <c r="A189" s="96">
        <v>168</v>
      </c>
      <c r="B189" s="96" t="s">
        <v>81</v>
      </c>
      <c r="C189" s="96" t="s">
        <v>84</v>
      </c>
      <c r="D189" s="96" t="s">
        <v>345</v>
      </c>
      <c r="E189" s="97">
        <v>855.41</v>
      </c>
      <c r="F189" s="97">
        <v>494.77</v>
      </c>
      <c r="G189" s="97">
        <v>39.82</v>
      </c>
      <c r="H189" s="97">
        <v>27.64</v>
      </c>
      <c r="I189" s="97">
        <v>9</v>
      </c>
      <c r="J189" s="97">
        <v>49305.95</v>
      </c>
      <c r="K189" s="15" t="str">
        <f t="shared" si="18"/>
        <v>0407</v>
      </c>
      <c r="L189" s="16">
        <f t="shared" si="19"/>
        <v>67.460000000000008</v>
      </c>
      <c r="M189" s="16">
        <f t="shared" si="20"/>
        <v>1359.1799999999998</v>
      </c>
    </row>
    <row r="190" spans="1:13">
      <c r="A190" s="96">
        <v>169</v>
      </c>
      <c r="B190" s="96" t="s">
        <v>82</v>
      </c>
      <c r="C190" s="96" t="s">
        <v>84</v>
      </c>
      <c r="D190" s="96" t="s">
        <v>345</v>
      </c>
      <c r="E190" s="97">
        <v>76023.23</v>
      </c>
      <c r="F190" s="97">
        <v>107614.61</v>
      </c>
      <c r="G190" s="97">
        <v>7041.46</v>
      </c>
      <c r="H190" s="97">
        <v>4478.6499999999996</v>
      </c>
      <c r="I190" s="97">
        <v>729</v>
      </c>
      <c r="J190" s="97">
        <v>13303983.390000001</v>
      </c>
      <c r="K190" s="15" t="str">
        <f t="shared" si="18"/>
        <v>0507</v>
      </c>
      <c r="L190" s="16">
        <f t="shared" si="19"/>
        <v>11520.11</v>
      </c>
      <c r="M190" s="16">
        <f t="shared" si="20"/>
        <v>184366.84</v>
      </c>
    </row>
    <row r="191" spans="1:13">
      <c r="A191" s="96">
        <v>170</v>
      </c>
      <c r="B191" s="96" t="s">
        <v>83</v>
      </c>
      <c r="C191" s="96" t="s">
        <v>84</v>
      </c>
      <c r="D191" s="96" t="s">
        <v>345</v>
      </c>
      <c r="E191" s="97">
        <v>797.3</v>
      </c>
      <c r="F191" s="97">
        <v>1573.72</v>
      </c>
      <c r="G191" s="97">
        <v>92.27</v>
      </c>
      <c r="H191" s="97">
        <v>82.56</v>
      </c>
      <c r="I191" s="97">
        <v>9</v>
      </c>
      <c r="J191" s="97">
        <v>183923.94</v>
      </c>
      <c r="K191" s="15" t="str">
        <f t="shared" si="18"/>
        <v>0607</v>
      </c>
      <c r="L191" s="16">
        <f t="shared" si="19"/>
        <v>174.82999999999998</v>
      </c>
      <c r="M191" s="16">
        <f t="shared" si="20"/>
        <v>2380.02</v>
      </c>
    </row>
    <row r="192" spans="1:13">
      <c r="A192" s="96">
        <v>171</v>
      </c>
      <c r="B192" s="96" t="s">
        <v>84</v>
      </c>
      <c r="C192" s="96" t="s">
        <v>84</v>
      </c>
      <c r="D192" s="96" t="s">
        <v>345</v>
      </c>
      <c r="E192" s="97">
        <v>196.55</v>
      </c>
      <c r="F192" s="97">
        <v>247.23</v>
      </c>
      <c r="G192" s="97">
        <v>11.68</v>
      </c>
      <c r="H192" s="97">
        <v>19</v>
      </c>
      <c r="I192" s="97">
        <v>0</v>
      </c>
      <c r="J192" s="97">
        <v>28995.62</v>
      </c>
      <c r="K192" s="15" t="str">
        <f t="shared" si="18"/>
        <v>0707</v>
      </c>
      <c r="L192" s="16">
        <f t="shared" si="19"/>
        <v>30.68</v>
      </c>
      <c r="M192" s="16">
        <f t="shared" si="20"/>
        <v>443.78</v>
      </c>
    </row>
    <row r="193" spans="1:13">
      <c r="A193" s="96">
        <v>172</v>
      </c>
      <c r="B193" s="96" t="s">
        <v>72</v>
      </c>
      <c r="C193" s="96" t="s">
        <v>84</v>
      </c>
      <c r="D193" s="96" t="s">
        <v>345</v>
      </c>
      <c r="E193" s="97">
        <v>4456.54</v>
      </c>
      <c r="F193" s="97">
        <v>4715.08</v>
      </c>
      <c r="G193" s="97">
        <v>236.52</v>
      </c>
      <c r="H193" s="97">
        <v>127.11</v>
      </c>
      <c r="I193" s="97">
        <v>9</v>
      </c>
      <c r="J193" s="97">
        <v>562879.31000000006</v>
      </c>
      <c r="K193" s="15" t="str">
        <f t="shared" si="18"/>
        <v>0807</v>
      </c>
      <c r="L193" s="16">
        <f t="shared" si="19"/>
        <v>363.63</v>
      </c>
      <c r="M193" s="16">
        <f t="shared" si="20"/>
        <v>9180.619999999999</v>
      </c>
    </row>
    <row r="194" spans="1:13">
      <c r="A194" s="96">
        <v>173</v>
      </c>
      <c r="B194" s="96" t="s">
        <v>73</v>
      </c>
      <c r="C194" s="96" t="s">
        <v>84</v>
      </c>
      <c r="D194" s="96" t="s">
        <v>345</v>
      </c>
      <c r="E194" s="97">
        <v>1118.5899999999999</v>
      </c>
      <c r="F194" s="97">
        <v>942.45</v>
      </c>
      <c r="G194" s="97">
        <v>87.6</v>
      </c>
      <c r="H194" s="97">
        <v>67.599999999999994</v>
      </c>
      <c r="I194" s="97">
        <v>36</v>
      </c>
      <c r="J194" s="97">
        <v>112299.41</v>
      </c>
      <c r="K194" s="15" t="str">
        <f t="shared" si="18"/>
        <v>0907</v>
      </c>
      <c r="L194" s="16">
        <f t="shared" si="19"/>
        <v>155.19999999999999</v>
      </c>
      <c r="M194" s="16">
        <f t="shared" si="20"/>
        <v>2097.04</v>
      </c>
    </row>
    <row r="195" spans="1:13">
      <c r="A195" s="96">
        <v>174</v>
      </c>
      <c r="B195" s="96" t="s">
        <v>74</v>
      </c>
      <c r="C195" s="96" t="s">
        <v>84</v>
      </c>
      <c r="D195" s="96" t="s">
        <v>345</v>
      </c>
      <c r="E195" s="97">
        <v>2230.37</v>
      </c>
      <c r="F195" s="97">
        <v>2421.39</v>
      </c>
      <c r="G195" s="97">
        <v>144.88</v>
      </c>
      <c r="H195" s="97">
        <v>115.15</v>
      </c>
      <c r="I195" s="97">
        <v>27</v>
      </c>
      <c r="J195" s="97">
        <v>284914.61</v>
      </c>
      <c r="K195" s="15" t="str">
        <f t="shared" si="18"/>
        <v>1007</v>
      </c>
      <c r="L195" s="16">
        <f t="shared" si="19"/>
        <v>260.02999999999997</v>
      </c>
      <c r="M195" s="16">
        <f t="shared" si="20"/>
        <v>4678.76</v>
      </c>
    </row>
    <row r="196" spans="1:13">
      <c r="A196" s="96">
        <v>175</v>
      </c>
      <c r="B196" s="96" t="s">
        <v>75</v>
      </c>
      <c r="C196" s="96" t="s">
        <v>84</v>
      </c>
      <c r="D196" s="96" t="s">
        <v>345</v>
      </c>
      <c r="E196" s="97">
        <v>5628.51</v>
      </c>
      <c r="F196" s="97">
        <v>11073.85</v>
      </c>
      <c r="G196" s="97">
        <v>702.74</v>
      </c>
      <c r="H196" s="97">
        <v>414.19</v>
      </c>
      <c r="I196" s="97">
        <v>27</v>
      </c>
      <c r="J196" s="97">
        <v>1286499.71</v>
      </c>
      <c r="K196" s="15" t="str">
        <f t="shared" si="18"/>
        <v>1107</v>
      </c>
      <c r="L196" s="16">
        <f t="shared" si="19"/>
        <v>1116.93</v>
      </c>
      <c r="M196" s="16">
        <f t="shared" si="20"/>
        <v>16729.36</v>
      </c>
    </row>
    <row r="197" spans="1:13">
      <c r="A197" s="96">
        <v>176</v>
      </c>
      <c r="B197" s="96" t="s">
        <v>76</v>
      </c>
      <c r="C197" s="96" t="s">
        <v>84</v>
      </c>
      <c r="D197" s="96" t="s">
        <v>345</v>
      </c>
      <c r="E197" s="97">
        <v>2452.0500000000002</v>
      </c>
      <c r="F197" s="97">
        <v>6656.21</v>
      </c>
      <c r="G197" s="97">
        <v>584.07000000000005</v>
      </c>
      <c r="H197" s="97">
        <v>279.22000000000003</v>
      </c>
      <c r="I197" s="97">
        <v>27</v>
      </c>
      <c r="J197" s="97">
        <v>800132.35</v>
      </c>
      <c r="K197" s="15" t="str">
        <f t="shared" si="18"/>
        <v>1207</v>
      </c>
      <c r="L197" s="16">
        <f t="shared" si="19"/>
        <v>863.29000000000008</v>
      </c>
      <c r="M197" s="16">
        <f t="shared" si="20"/>
        <v>9135.26</v>
      </c>
    </row>
    <row r="198" spans="1:13">
      <c r="A198" s="96">
        <v>177</v>
      </c>
      <c r="B198" s="96" t="s">
        <v>105</v>
      </c>
      <c r="C198" s="96" t="s">
        <v>84</v>
      </c>
      <c r="D198" s="96" t="s">
        <v>345</v>
      </c>
      <c r="E198" s="97">
        <v>980.87</v>
      </c>
      <c r="F198" s="97">
        <v>2749.89</v>
      </c>
      <c r="G198" s="97">
        <v>158.96</v>
      </c>
      <c r="H198" s="97">
        <v>90.63</v>
      </c>
      <c r="I198" s="97">
        <v>0</v>
      </c>
      <c r="J198" s="97">
        <v>334166.62</v>
      </c>
      <c r="K198" s="15" t="str">
        <f t="shared" si="18"/>
        <v>1307</v>
      </c>
      <c r="L198" s="16">
        <f t="shared" si="19"/>
        <v>249.59</v>
      </c>
      <c r="M198" s="16">
        <f t="shared" si="20"/>
        <v>3730.7599999999998</v>
      </c>
    </row>
    <row r="199" spans="1:13">
      <c r="A199" s="96">
        <v>178</v>
      </c>
      <c r="B199" s="96" t="s">
        <v>106</v>
      </c>
      <c r="C199" s="96" t="s">
        <v>84</v>
      </c>
      <c r="D199" s="96" t="s">
        <v>345</v>
      </c>
      <c r="E199" s="97">
        <v>2110.25</v>
      </c>
      <c r="F199" s="97">
        <v>5944.11</v>
      </c>
      <c r="G199" s="97">
        <v>304.18</v>
      </c>
      <c r="H199" s="97">
        <v>207.67</v>
      </c>
      <c r="I199" s="97">
        <v>0</v>
      </c>
      <c r="J199" s="97">
        <v>696353.52</v>
      </c>
      <c r="K199" s="15" t="str">
        <f t="shared" si="18"/>
        <v>1407</v>
      </c>
      <c r="L199" s="16">
        <f t="shared" si="19"/>
        <v>511.85</v>
      </c>
      <c r="M199" s="16">
        <f t="shared" si="20"/>
        <v>8054.36</v>
      </c>
    </row>
    <row r="200" spans="1:13">
      <c r="A200" s="96">
        <v>179</v>
      </c>
      <c r="B200" s="96" t="s">
        <v>107</v>
      </c>
      <c r="C200" s="96" t="s">
        <v>84</v>
      </c>
      <c r="D200" s="96" t="s">
        <v>345</v>
      </c>
      <c r="E200" s="97">
        <v>14002.09</v>
      </c>
      <c r="F200" s="97">
        <v>19075.45</v>
      </c>
      <c r="G200" s="97">
        <v>1277.4000000000001</v>
      </c>
      <c r="H200" s="97">
        <v>848.2</v>
      </c>
      <c r="I200" s="97">
        <v>54</v>
      </c>
      <c r="J200" s="97">
        <v>2310463.44</v>
      </c>
      <c r="K200" s="15" t="str">
        <f t="shared" si="18"/>
        <v>1507</v>
      </c>
      <c r="L200" s="16">
        <f t="shared" si="19"/>
        <v>2125.6000000000004</v>
      </c>
      <c r="M200" s="16">
        <f t="shared" si="20"/>
        <v>33131.54</v>
      </c>
    </row>
    <row r="201" spans="1:13">
      <c r="A201" s="96">
        <v>180</v>
      </c>
      <c r="B201" s="96" t="s">
        <v>108</v>
      </c>
      <c r="C201" s="96" t="s">
        <v>84</v>
      </c>
      <c r="D201" s="96" t="s">
        <v>345</v>
      </c>
      <c r="E201" s="97">
        <v>13523.32</v>
      </c>
      <c r="F201" s="97">
        <v>22527.61</v>
      </c>
      <c r="G201" s="97">
        <v>1220.3800000000001</v>
      </c>
      <c r="H201" s="97">
        <v>861.14</v>
      </c>
      <c r="I201" s="97">
        <v>54</v>
      </c>
      <c r="J201" s="97">
        <v>2721683.06</v>
      </c>
      <c r="K201" s="15" t="str">
        <f t="shared" si="18"/>
        <v>1607</v>
      </c>
      <c r="L201" s="16">
        <f t="shared" si="19"/>
        <v>2081.52</v>
      </c>
      <c r="M201" s="16">
        <f t="shared" si="20"/>
        <v>36104.93</v>
      </c>
    </row>
    <row r="202" spans="1:13">
      <c r="A202" s="96">
        <v>181</v>
      </c>
      <c r="B202" s="96" t="s">
        <v>109</v>
      </c>
      <c r="C202" s="96" t="s">
        <v>84</v>
      </c>
      <c r="D202" s="96" t="s">
        <v>345</v>
      </c>
      <c r="E202" s="97">
        <v>9292.86</v>
      </c>
      <c r="F202" s="97">
        <v>11655.97</v>
      </c>
      <c r="G202" s="97">
        <v>749.08</v>
      </c>
      <c r="H202" s="97">
        <v>551.91999999999996</v>
      </c>
      <c r="I202" s="97">
        <v>117</v>
      </c>
      <c r="J202" s="97">
        <v>1319522.94</v>
      </c>
      <c r="K202" s="15" t="str">
        <f t="shared" si="18"/>
        <v>1707</v>
      </c>
      <c r="L202" s="16">
        <f t="shared" si="19"/>
        <v>1301</v>
      </c>
      <c r="M202" s="16">
        <f t="shared" si="20"/>
        <v>21065.83</v>
      </c>
    </row>
    <row r="203" spans="1:13">
      <c r="A203" s="96">
        <v>182</v>
      </c>
      <c r="B203" s="96" t="s">
        <v>92</v>
      </c>
      <c r="C203" s="96" t="s">
        <v>84</v>
      </c>
      <c r="D203" s="96" t="s">
        <v>345</v>
      </c>
      <c r="E203" s="97">
        <v>3734.69</v>
      </c>
      <c r="F203" s="97">
        <v>5146.57</v>
      </c>
      <c r="G203" s="97">
        <v>260.68</v>
      </c>
      <c r="H203" s="97">
        <v>252.79</v>
      </c>
      <c r="I203" s="97">
        <v>27</v>
      </c>
      <c r="J203" s="97">
        <v>628180.81000000006</v>
      </c>
      <c r="K203" s="15" t="str">
        <f t="shared" si="18"/>
        <v>1807</v>
      </c>
      <c r="L203" s="16">
        <f t="shared" si="19"/>
        <v>513.47</v>
      </c>
      <c r="M203" s="16">
        <f t="shared" si="20"/>
        <v>8908.26</v>
      </c>
    </row>
    <row r="204" spans="1:13">
      <c r="A204" s="96">
        <v>183</v>
      </c>
      <c r="B204" s="96" t="s">
        <v>93</v>
      </c>
      <c r="C204" s="96" t="s">
        <v>84</v>
      </c>
      <c r="D204" s="96" t="s">
        <v>345</v>
      </c>
      <c r="E204" s="97">
        <v>15391.13</v>
      </c>
      <c r="F204" s="97">
        <v>31691.69</v>
      </c>
      <c r="G204" s="97">
        <v>1845.1</v>
      </c>
      <c r="H204" s="97">
        <v>1063.0899999999999</v>
      </c>
      <c r="I204" s="97">
        <v>36</v>
      </c>
      <c r="J204" s="97">
        <v>3742936.47</v>
      </c>
      <c r="K204" s="15" t="str">
        <f t="shared" si="18"/>
        <v>1907</v>
      </c>
      <c r="L204" s="16">
        <f t="shared" si="19"/>
        <v>2908.1899999999996</v>
      </c>
      <c r="M204" s="16">
        <f t="shared" si="20"/>
        <v>47118.82</v>
      </c>
    </row>
    <row r="205" spans="1:13">
      <c r="A205" s="96">
        <v>184</v>
      </c>
      <c r="B205" s="96" t="s">
        <v>94</v>
      </c>
      <c r="C205" s="96" t="s">
        <v>84</v>
      </c>
      <c r="D205" s="96" t="s">
        <v>345</v>
      </c>
      <c r="E205" s="97">
        <v>28379.26</v>
      </c>
      <c r="F205" s="97">
        <v>40181.980000000003</v>
      </c>
      <c r="G205" s="97">
        <v>2531.08</v>
      </c>
      <c r="H205" s="97">
        <v>1552.69</v>
      </c>
      <c r="I205" s="97">
        <v>207</v>
      </c>
      <c r="J205" s="97">
        <v>5011618.4400000004</v>
      </c>
      <c r="K205" s="15" t="str">
        <f t="shared" si="18"/>
        <v>2007</v>
      </c>
      <c r="L205" s="16">
        <f t="shared" si="19"/>
        <v>4083.77</v>
      </c>
      <c r="M205" s="16">
        <f t="shared" si="20"/>
        <v>68768.240000000005</v>
      </c>
    </row>
    <row r="206" spans="1:13">
      <c r="A206" s="96">
        <v>185</v>
      </c>
      <c r="B206" s="96" t="s">
        <v>95</v>
      </c>
      <c r="C206" s="96" t="s">
        <v>84</v>
      </c>
      <c r="D206" s="96" t="s">
        <v>345</v>
      </c>
      <c r="E206" s="97">
        <v>6427.34</v>
      </c>
      <c r="F206" s="97">
        <v>10017.01</v>
      </c>
      <c r="G206" s="97">
        <v>565.71</v>
      </c>
      <c r="H206" s="97">
        <v>400.08</v>
      </c>
      <c r="I206" s="97">
        <v>18</v>
      </c>
      <c r="J206" s="97">
        <v>1182060.8500000001</v>
      </c>
      <c r="K206" s="15" t="str">
        <f t="shared" si="18"/>
        <v>2107</v>
      </c>
      <c r="L206" s="16">
        <f t="shared" si="19"/>
        <v>965.79</v>
      </c>
      <c r="M206" s="16">
        <f t="shared" si="20"/>
        <v>16462.349999999999</v>
      </c>
    </row>
    <row r="207" spans="1:13">
      <c r="A207" s="96">
        <v>186</v>
      </c>
      <c r="B207" s="96" t="s">
        <v>96</v>
      </c>
      <c r="C207" s="96" t="s">
        <v>84</v>
      </c>
      <c r="D207" s="96" t="s">
        <v>345</v>
      </c>
      <c r="E207" s="97">
        <v>2016.82</v>
      </c>
      <c r="F207" s="97">
        <v>3711.26</v>
      </c>
      <c r="G207" s="97">
        <v>235.51</v>
      </c>
      <c r="H207" s="97">
        <v>160.30000000000001</v>
      </c>
      <c r="I207" s="97">
        <v>18</v>
      </c>
      <c r="J207" s="97">
        <v>449207.84</v>
      </c>
      <c r="K207" s="15" t="str">
        <f t="shared" si="18"/>
        <v>2207</v>
      </c>
      <c r="L207" s="16">
        <f t="shared" si="19"/>
        <v>395.81</v>
      </c>
      <c r="M207" s="16">
        <f t="shared" si="20"/>
        <v>5746.08</v>
      </c>
    </row>
    <row r="208" spans="1:13">
      <c r="A208" s="96">
        <v>187</v>
      </c>
      <c r="B208" s="96" t="s">
        <v>97</v>
      </c>
      <c r="C208" s="96" t="s">
        <v>84</v>
      </c>
      <c r="D208" s="96" t="s">
        <v>345</v>
      </c>
      <c r="E208" s="97">
        <v>7686.44</v>
      </c>
      <c r="F208" s="97">
        <v>10330.08</v>
      </c>
      <c r="G208" s="97">
        <v>598.36</v>
      </c>
      <c r="H208" s="97">
        <v>541.16999999999996</v>
      </c>
      <c r="I208" s="97">
        <v>45</v>
      </c>
      <c r="J208" s="97">
        <v>1199183.81</v>
      </c>
      <c r="K208" s="15" t="str">
        <f t="shared" ref="K208:K239" si="21">CONCATENATE(B208,C208)</f>
        <v>2307</v>
      </c>
      <c r="L208" s="16">
        <f t="shared" ref="L208:L239" si="22">+G208+H208</f>
        <v>1139.53</v>
      </c>
      <c r="M208" s="16">
        <f t="shared" ref="M208:M239" si="23">+E208+F208+I208</f>
        <v>18061.52</v>
      </c>
    </row>
    <row r="209" spans="1:13">
      <c r="A209" s="96">
        <v>188</v>
      </c>
      <c r="B209" s="96" t="s">
        <v>98</v>
      </c>
      <c r="C209" s="96" t="s">
        <v>84</v>
      </c>
      <c r="D209" s="96" t="s">
        <v>345</v>
      </c>
      <c r="E209" s="97">
        <v>16268.28</v>
      </c>
      <c r="F209" s="97">
        <v>20213.18</v>
      </c>
      <c r="G209" s="97">
        <v>1256.5899999999999</v>
      </c>
      <c r="H209" s="97">
        <v>828.93</v>
      </c>
      <c r="I209" s="97">
        <v>117</v>
      </c>
      <c r="J209" s="97">
        <v>2407542.66</v>
      </c>
      <c r="K209" s="15" t="str">
        <f t="shared" si="21"/>
        <v>2407</v>
      </c>
      <c r="L209" s="16">
        <f t="shared" si="22"/>
        <v>2085.52</v>
      </c>
      <c r="M209" s="16">
        <f t="shared" si="23"/>
        <v>36598.46</v>
      </c>
    </row>
    <row r="210" spans="1:13">
      <c r="A210" s="96">
        <v>189</v>
      </c>
      <c r="B210" s="96" t="s">
        <v>99</v>
      </c>
      <c r="C210" s="96" t="s">
        <v>84</v>
      </c>
      <c r="D210" s="96" t="s">
        <v>345</v>
      </c>
      <c r="E210" s="97">
        <v>17164.830000000002</v>
      </c>
      <c r="F210" s="97">
        <v>41627.26</v>
      </c>
      <c r="G210" s="97">
        <v>2498.46</v>
      </c>
      <c r="H210" s="97">
        <v>1478.17</v>
      </c>
      <c r="I210" s="97">
        <v>63</v>
      </c>
      <c r="J210" s="97">
        <v>4974889.8499999996</v>
      </c>
      <c r="K210" s="15" t="str">
        <f t="shared" si="21"/>
        <v>2507</v>
      </c>
      <c r="L210" s="16">
        <f t="shared" si="22"/>
        <v>3976.63</v>
      </c>
      <c r="M210" s="16">
        <f t="shared" si="23"/>
        <v>58855.090000000004</v>
      </c>
    </row>
    <row r="211" spans="1:13">
      <c r="A211" s="96">
        <v>190</v>
      </c>
      <c r="B211" s="96" t="s">
        <v>100</v>
      </c>
      <c r="C211" s="96" t="s">
        <v>84</v>
      </c>
      <c r="D211" s="96" t="s">
        <v>345</v>
      </c>
      <c r="E211" s="97">
        <v>12398.9</v>
      </c>
      <c r="F211" s="97">
        <v>24532.13</v>
      </c>
      <c r="G211" s="97">
        <v>1418.69</v>
      </c>
      <c r="H211" s="97">
        <v>1005.47</v>
      </c>
      <c r="I211" s="97">
        <v>99</v>
      </c>
      <c r="J211" s="97">
        <v>2872892.32</v>
      </c>
      <c r="K211" s="15" t="str">
        <f t="shared" si="21"/>
        <v>2607</v>
      </c>
      <c r="L211" s="16">
        <f t="shared" si="22"/>
        <v>2424.16</v>
      </c>
      <c r="M211" s="16">
        <f t="shared" si="23"/>
        <v>37030.03</v>
      </c>
    </row>
    <row r="212" spans="1:13">
      <c r="A212" s="96">
        <v>191</v>
      </c>
      <c r="B212" s="96" t="s">
        <v>101</v>
      </c>
      <c r="C212" s="96" t="s">
        <v>84</v>
      </c>
      <c r="D212" s="96" t="s">
        <v>345</v>
      </c>
      <c r="E212" s="97">
        <v>33989.47</v>
      </c>
      <c r="F212" s="97">
        <v>78575.67</v>
      </c>
      <c r="G212" s="97">
        <v>4736.8</v>
      </c>
      <c r="H212" s="97">
        <v>2860.69</v>
      </c>
      <c r="I212" s="97">
        <v>117</v>
      </c>
      <c r="J212" s="97">
        <v>9415034.7699999996</v>
      </c>
      <c r="K212" s="15" t="str">
        <f t="shared" si="21"/>
        <v>2707</v>
      </c>
      <c r="L212" s="16">
        <f t="shared" si="22"/>
        <v>7597.49</v>
      </c>
      <c r="M212" s="16">
        <f t="shared" si="23"/>
        <v>112682.14</v>
      </c>
    </row>
    <row r="213" spans="1:13">
      <c r="A213" s="96">
        <v>192</v>
      </c>
      <c r="B213" s="96" t="s">
        <v>102</v>
      </c>
      <c r="C213" s="96" t="s">
        <v>84</v>
      </c>
      <c r="D213" s="96" t="s">
        <v>345</v>
      </c>
      <c r="E213" s="97">
        <v>73355.41</v>
      </c>
      <c r="F213" s="97">
        <v>126747.45</v>
      </c>
      <c r="G213" s="97">
        <v>8126.78</v>
      </c>
      <c r="H213" s="97">
        <v>5595.65</v>
      </c>
      <c r="I213" s="97">
        <v>1116</v>
      </c>
      <c r="J213" s="97">
        <v>14967726.68</v>
      </c>
      <c r="K213" s="15" t="str">
        <f t="shared" si="21"/>
        <v>2807</v>
      </c>
      <c r="L213" s="16">
        <f t="shared" si="22"/>
        <v>13722.43</v>
      </c>
      <c r="M213" s="16">
        <f t="shared" si="23"/>
        <v>201218.86</v>
      </c>
    </row>
    <row r="214" spans="1:13">
      <c r="A214" s="96">
        <v>193</v>
      </c>
      <c r="B214" s="96" t="s">
        <v>103</v>
      </c>
      <c r="C214" s="96" t="s">
        <v>84</v>
      </c>
      <c r="D214" s="96" t="s">
        <v>345</v>
      </c>
      <c r="E214" s="97">
        <v>47814.53</v>
      </c>
      <c r="F214" s="97">
        <v>104533.77</v>
      </c>
      <c r="G214" s="97">
        <v>6045.87</v>
      </c>
      <c r="H214" s="97">
        <v>3667.39</v>
      </c>
      <c r="I214" s="97">
        <v>0</v>
      </c>
      <c r="J214" s="97">
        <v>12494289.130000001</v>
      </c>
      <c r="K214" s="15" t="str">
        <f t="shared" si="21"/>
        <v>2907</v>
      </c>
      <c r="L214" s="16">
        <f t="shared" si="22"/>
        <v>9713.26</v>
      </c>
      <c r="M214" s="16">
        <f t="shared" si="23"/>
        <v>152348.29999999999</v>
      </c>
    </row>
    <row r="215" spans="1:13">
      <c r="A215" s="96">
        <v>194</v>
      </c>
      <c r="B215" s="96" t="s">
        <v>104</v>
      </c>
      <c r="C215" s="96" t="s">
        <v>84</v>
      </c>
      <c r="D215" s="96" t="s">
        <v>345</v>
      </c>
      <c r="E215" s="97">
        <v>156740.24</v>
      </c>
      <c r="F215" s="97">
        <v>399660.35</v>
      </c>
      <c r="G215" s="97">
        <v>23492.73</v>
      </c>
      <c r="H215" s="97">
        <v>14616.52</v>
      </c>
      <c r="I215" s="97">
        <v>0</v>
      </c>
      <c r="J215" s="97">
        <v>47362369.259999998</v>
      </c>
      <c r="K215" s="15" t="str">
        <f t="shared" si="21"/>
        <v>3007</v>
      </c>
      <c r="L215" s="16">
        <f t="shared" si="22"/>
        <v>38109.25</v>
      </c>
      <c r="M215" s="16">
        <f t="shared" si="23"/>
        <v>556400.59</v>
      </c>
    </row>
    <row r="216" spans="1:13">
      <c r="A216" s="96">
        <v>195</v>
      </c>
      <c r="B216" s="96" t="s">
        <v>77</v>
      </c>
      <c r="C216" s="96" t="s">
        <v>72</v>
      </c>
      <c r="D216" s="96" t="s">
        <v>345</v>
      </c>
      <c r="E216" s="97">
        <v>45173.23</v>
      </c>
      <c r="F216" s="97">
        <v>64293.63</v>
      </c>
      <c r="G216" s="97">
        <v>4438.8599999999997</v>
      </c>
      <c r="H216" s="97">
        <v>3233.97</v>
      </c>
      <c r="I216" s="97">
        <v>1134</v>
      </c>
      <c r="J216" s="97">
        <v>7941295.8700000001</v>
      </c>
      <c r="K216" s="15" t="str">
        <f t="shared" si="21"/>
        <v>0108</v>
      </c>
      <c r="L216" s="16">
        <f t="shared" si="22"/>
        <v>7672.83</v>
      </c>
      <c r="M216" s="16">
        <f t="shared" si="23"/>
        <v>110600.86</v>
      </c>
    </row>
    <row r="217" spans="1:13">
      <c r="A217" s="96">
        <v>196</v>
      </c>
      <c r="B217" s="96" t="s">
        <v>79</v>
      </c>
      <c r="C217" s="96" t="s">
        <v>72</v>
      </c>
      <c r="D217" s="96" t="s">
        <v>345</v>
      </c>
      <c r="E217" s="97">
        <v>36125.589999999997</v>
      </c>
      <c r="F217" s="97">
        <v>36229.82</v>
      </c>
      <c r="G217" s="97">
        <v>2169.06</v>
      </c>
      <c r="H217" s="97">
        <v>2108.38</v>
      </c>
      <c r="I217" s="97">
        <v>783</v>
      </c>
      <c r="J217" s="97">
        <v>3760306.61</v>
      </c>
      <c r="K217" s="15" t="str">
        <f t="shared" si="21"/>
        <v>0208</v>
      </c>
      <c r="L217" s="16">
        <f t="shared" si="22"/>
        <v>4277.4400000000005</v>
      </c>
      <c r="M217" s="16">
        <f t="shared" si="23"/>
        <v>73138.41</v>
      </c>
    </row>
    <row r="218" spans="1:13">
      <c r="A218" s="96">
        <v>197</v>
      </c>
      <c r="B218" s="96" t="s">
        <v>80</v>
      </c>
      <c r="C218" s="96" t="s">
        <v>72</v>
      </c>
      <c r="D218" s="96" t="s">
        <v>345</v>
      </c>
      <c r="E218" s="97">
        <v>652.28</v>
      </c>
      <c r="F218" s="97">
        <v>2784.24</v>
      </c>
      <c r="G218" s="97">
        <v>197.4</v>
      </c>
      <c r="H218" s="97">
        <v>108.35</v>
      </c>
      <c r="I218" s="97">
        <v>18</v>
      </c>
      <c r="J218" s="97">
        <v>325236.69</v>
      </c>
      <c r="K218" s="15" t="str">
        <f t="shared" si="21"/>
        <v>0308</v>
      </c>
      <c r="L218" s="16">
        <f t="shared" si="22"/>
        <v>305.75</v>
      </c>
      <c r="M218" s="16">
        <f t="shared" si="23"/>
        <v>3454.5199999999995</v>
      </c>
    </row>
    <row r="219" spans="1:13">
      <c r="A219" s="96">
        <v>198</v>
      </c>
      <c r="B219" s="96" t="s">
        <v>81</v>
      </c>
      <c r="C219" s="96" t="s">
        <v>72</v>
      </c>
      <c r="D219" s="96" t="s">
        <v>345</v>
      </c>
      <c r="E219" s="97">
        <v>846.92</v>
      </c>
      <c r="F219" s="97">
        <v>502.63</v>
      </c>
      <c r="G219" s="97">
        <v>40.450000000000003</v>
      </c>
      <c r="H219" s="97">
        <v>27.64</v>
      </c>
      <c r="I219" s="97">
        <v>9</v>
      </c>
      <c r="J219" s="97">
        <v>48459.03</v>
      </c>
      <c r="K219" s="15" t="str">
        <f t="shared" si="21"/>
        <v>0408</v>
      </c>
      <c r="L219" s="16">
        <f t="shared" si="22"/>
        <v>68.09</v>
      </c>
      <c r="M219" s="16">
        <f t="shared" si="23"/>
        <v>1358.55</v>
      </c>
    </row>
    <row r="220" spans="1:13">
      <c r="A220" s="96">
        <v>199</v>
      </c>
      <c r="B220" s="96" t="s">
        <v>82</v>
      </c>
      <c r="C220" s="96" t="s">
        <v>72</v>
      </c>
      <c r="D220" s="96" t="s">
        <v>345</v>
      </c>
      <c r="E220" s="97">
        <v>59556.03</v>
      </c>
      <c r="F220" s="97">
        <v>110573.45</v>
      </c>
      <c r="G220" s="97">
        <v>7230.46</v>
      </c>
      <c r="H220" s="97">
        <v>4484.58</v>
      </c>
      <c r="I220" s="97">
        <v>720</v>
      </c>
      <c r="J220" s="97">
        <v>13244427.359999999</v>
      </c>
      <c r="K220" s="15" t="str">
        <f t="shared" si="21"/>
        <v>0508</v>
      </c>
      <c r="L220" s="16">
        <f t="shared" si="22"/>
        <v>11715.04</v>
      </c>
      <c r="M220" s="16">
        <f t="shared" si="23"/>
        <v>170849.47999999998</v>
      </c>
    </row>
    <row r="221" spans="1:13">
      <c r="A221" s="96">
        <v>200</v>
      </c>
      <c r="B221" s="96" t="s">
        <v>83</v>
      </c>
      <c r="C221" s="96" t="s">
        <v>72</v>
      </c>
      <c r="D221" s="96" t="s">
        <v>345</v>
      </c>
      <c r="E221" s="97">
        <v>748.87</v>
      </c>
      <c r="F221" s="97">
        <v>1619.56</v>
      </c>
      <c r="G221" s="97">
        <v>94.86</v>
      </c>
      <c r="H221" s="97">
        <v>82.56</v>
      </c>
      <c r="I221" s="97">
        <v>9</v>
      </c>
      <c r="J221" s="97">
        <v>183175.07</v>
      </c>
      <c r="K221" s="15" t="str">
        <f t="shared" si="21"/>
        <v>0608</v>
      </c>
      <c r="L221" s="16">
        <f t="shared" si="22"/>
        <v>177.42000000000002</v>
      </c>
      <c r="M221" s="16">
        <f t="shared" si="23"/>
        <v>2377.4299999999998</v>
      </c>
    </row>
    <row r="222" spans="1:13">
      <c r="A222" s="96">
        <v>201</v>
      </c>
      <c r="B222" s="96" t="s">
        <v>84</v>
      </c>
      <c r="C222" s="96" t="s">
        <v>72</v>
      </c>
      <c r="D222" s="96" t="s">
        <v>345</v>
      </c>
      <c r="E222" s="97">
        <v>189.69</v>
      </c>
      <c r="F222" s="97">
        <v>253.79</v>
      </c>
      <c r="G222" s="97">
        <v>11.98</v>
      </c>
      <c r="H222" s="97">
        <v>19</v>
      </c>
      <c r="I222" s="97">
        <v>0</v>
      </c>
      <c r="J222" s="97">
        <v>28805.93</v>
      </c>
      <c r="K222" s="15" t="str">
        <f t="shared" si="21"/>
        <v>0708</v>
      </c>
      <c r="L222" s="16">
        <f t="shared" si="22"/>
        <v>30.98</v>
      </c>
      <c r="M222" s="16">
        <f t="shared" si="23"/>
        <v>443.48</v>
      </c>
    </row>
    <row r="223" spans="1:13">
      <c r="A223" s="96">
        <v>202</v>
      </c>
      <c r="B223" s="96" t="s">
        <v>72</v>
      </c>
      <c r="C223" s="96" t="s">
        <v>72</v>
      </c>
      <c r="D223" s="96" t="s">
        <v>345</v>
      </c>
      <c r="E223" s="97">
        <v>1210.05</v>
      </c>
      <c r="F223" s="97">
        <v>4834.84</v>
      </c>
      <c r="G223" s="97">
        <v>242.48</v>
      </c>
      <c r="H223" s="97">
        <v>210.96</v>
      </c>
      <c r="I223" s="97">
        <v>9</v>
      </c>
      <c r="J223" s="97">
        <v>561669.26</v>
      </c>
      <c r="K223" s="15" t="str">
        <f t="shared" si="21"/>
        <v>0808</v>
      </c>
      <c r="L223" s="16">
        <f t="shared" si="22"/>
        <v>453.44</v>
      </c>
      <c r="M223" s="16">
        <f t="shared" si="23"/>
        <v>6053.89</v>
      </c>
    </row>
    <row r="224" spans="1:13">
      <c r="A224" s="96">
        <v>203</v>
      </c>
      <c r="B224" s="96" t="s">
        <v>73</v>
      </c>
      <c r="C224" s="96" t="s">
        <v>72</v>
      </c>
      <c r="D224" s="96" t="s">
        <v>345</v>
      </c>
      <c r="E224" s="97">
        <v>1095.06</v>
      </c>
      <c r="F224" s="97">
        <v>964.01</v>
      </c>
      <c r="G224" s="97">
        <v>89.57</v>
      </c>
      <c r="H224" s="97">
        <v>67.599999999999994</v>
      </c>
      <c r="I224" s="97">
        <v>36</v>
      </c>
      <c r="J224" s="97">
        <v>111204.35</v>
      </c>
      <c r="K224" s="15" t="str">
        <f t="shared" si="21"/>
        <v>0908</v>
      </c>
      <c r="L224" s="16">
        <f t="shared" si="22"/>
        <v>157.16999999999999</v>
      </c>
      <c r="M224" s="16">
        <f t="shared" si="23"/>
        <v>2095.0699999999997</v>
      </c>
    </row>
    <row r="225" spans="1:13">
      <c r="A225" s="96">
        <v>204</v>
      </c>
      <c r="B225" s="96" t="s">
        <v>74</v>
      </c>
      <c r="C225" s="96" t="s">
        <v>72</v>
      </c>
      <c r="D225" s="96" t="s">
        <v>345</v>
      </c>
      <c r="E225" s="97">
        <v>1351.49</v>
      </c>
      <c r="F225" s="97">
        <v>2483.54</v>
      </c>
      <c r="G225" s="97">
        <v>148.58000000000001</v>
      </c>
      <c r="H225" s="97">
        <v>115.15</v>
      </c>
      <c r="I225" s="97">
        <v>27</v>
      </c>
      <c r="J225" s="97">
        <v>283563.12</v>
      </c>
      <c r="K225" s="15" t="str">
        <f t="shared" si="21"/>
        <v>1008</v>
      </c>
      <c r="L225" s="16">
        <f t="shared" si="22"/>
        <v>263.73</v>
      </c>
      <c r="M225" s="16">
        <f t="shared" si="23"/>
        <v>3862.0299999999997</v>
      </c>
    </row>
    <row r="226" spans="1:13">
      <c r="A226" s="96">
        <v>205</v>
      </c>
      <c r="B226" s="96" t="s">
        <v>75</v>
      </c>
      <c r="C226" s="96" t="s">
        <v>72</v>
      </c>
      <c r="D226" s="96" t="s">
        <v>345</v>
      </c>
      <c r="E226" s="97">
        <v>3768.42</v>
      </c>
      <c r="F226" s="97">
        <v>11395.55</v>
      </c>
      <c r="G226" s="97">
        <v>723.29</v>
      </c>
      <c r="H226" s="97">
        <v>414.19</v>
      </c>
      <c r="I226" s="97">
        <v>27</v>
      </c>
      <c r="J226" s="97">
        <v>1282731.29</v>
      </c>
      <c r="K226" s="15" t="str">
        <f t="shared" si="21"/>
        <v>1108</v>
      </c>
      <c r="L226" s="16">
        <f t="shared" si="22"/>
        <v>1137.48</v>
      </c>
      <c r="M226" s="16">
        <f t="shared" si="23"/>
        <v>15190.97</v>
      </c>
    </row>
    <row r="227" spans="1:13">
      <c r="A227" s="96">
        <v>206</v>
      </c>
      <c r="B227" s="96" t="s">
        <v>76</v>
      </c>
      <c r="C227" s="96" t="s">
        <v>72</v>
      </c>
      <c r="D227" s="96" t="s">
        <v>345</v>
      </c>
      <c r="E227" s="97">
        <v>2232.2399999999998</v>
      </c>
      <c r="F227" s="97">
        <v>6858.13</v>
      </c>
      <c r="G227" s="97">
        <v>601.96</v>
      </c>
      <c r="H227" s="97">
        <v>279.22000000000003</v>
      </c>
      <c r="I227" s="97">
        <v>27</v>
      </c>
      <c r="J227" s="97">
        <v>797900.11</v>
      </c>
      <c r="K227" s="15" t="str">
        <f t="shared" si="21"/>
        <v>1208</v>
      </c>
      <c r="L227" s="16">
        <f t="shared" si="22"/>
        <v>881.18000000000006</v>
      </c>
      <c r="M227" s="16">
        <f t="shared" si="23"/>
        <v>9117.369999999999</v>
      </c>
    </row>
    <row r="228" spans="1:13">
      <c r="A228" s="96">
        <v>207</v>
      </c>
      <c r="B228" s="96" t="s">
        <v>105</v>
      </c>
      <c r="C228" s="96" t="s">
        <v>72</v>
      </c>
      <c r="D228" s="96" t="s">
        <v>345</v>
      </c>
      <c r="E228" s="97">
        <v>892.27</v>
      </c>
      <c r="F228" s="97">
        <v>2833.67</v>
      </c>
      <c r="G228" s="97">
        <v>163.78</v>
      </c>
      <c r="H228" s="97">
        <v>123.22</v>
      </c>
      <c r="I228" s="97">
        <v>0</v>
      </c>
      <c r="J228" s="97">
        <v>333274.34999999998</v>
      </c>
      <c r="K228" s="15" t="str">
        <f t="shared" si="21"/>
        <v>1308</v>
      </c>
      <c r="L228" s="16">
        <f t="shared" si="22"/>
        <v>287</v>
      </c>
      <c r="M228" s="16">
        <f t="shared" si="23"/>
        <v>3725.94</v>
      </c>
    </row>
    <row r="229" spans="1:13">
      <c r="A229" s="96">
        <v>208</v>
      </c>
      <c r="B229" s="96" t="s">
        <v>106</v>
      </c>
      <c r="C229" s="96" t="s">
        <v>72</v>
      </c>
      <c r="D229" s="96" t="s">
        <v>345</v>
      </c>
      <c r="E229" s="97">
        <v>1920.8</v>
      </c>
      <c r="F229" s="97">
        <v>6124.39</v>
      </c>
      <c r="G229" s="97">
        <v>313.35000000000002</v>
      </c>
      <c r="H229" s="97">
        <v>207.67</v>
      </c>
      <c r="I229" s="97">
        <v>0</v>
      </c>
      <c r="J229" s="97">
        <v>694432.72</v>
      </c>
      <c r="K229" s="15" t="str">
        <f t="shared" si="21"/>
        <v>1408</v>
      </c>
      <c r="L229" s="16">
        <f t="shared" si="22"/>
        <v>521.02</v>
      </c>
      <c r="M229" s="16">
        <f t="shared" si="23"/>
        <v>8045.1900000000005</v>
      </c>
    </row>
    <row r="230" spans="1:13">
      <c r="A230" s="96">
        <v>209</v>
      </c>
      <c r="B230" s="96" t="s">
        <v>107</v>
      </c>
      <c r="C230" s="96" t="s">
        <v>72</v>
      </c>
      <c r="D230" s="96" t="s">
        <v>345</v>
      </c>
      <c r="E230" s="97">
        <v>8749.7199999999993</v>
      </c>
      <c r="F230" s="97">
        <v>19595.349999999999</v>
      </c>
      <c r="G230" s="97">
        <v>1312.01</v>
      </c>
      <c r="H230" s="97">
        <v>848.2</v>
      </c>
      <c r="I230" s="97">
        <v>54</v>
      </c>
      <c r="J230" s="97">
        <v>2301713.7200000002</v>
      </c>
      <c r="K230" s="15" t="str">
        <f t="shared" si="21"/>
        <v>1508</v>
      </c>
      <c r="L230" s="16">
        <f t="shared" si="22"/>
        <v>2160.21</v>
      </c>
      <c r="M230" s="16">
        <f t="shared" si="23"/>
        <v>28399.07</v>
      </c>
    </row>
    <row r="231" spans="1:13">
      <c r="A231" s="96">
        <v>210</v>
      </c>
      <c r="B231" s="96" t="s">
        <v>108</v>
      </c>
      <c r="C231" s="96" t="s">
        <v>72</v>
      </c>
      <c r="D231" s="96" t="s">
        <v>345</v>
      </c>
      <c r="E231" s="97">
        <v>8315.11</v>
      </c>
      <c r="F231" s="97">
        <v>23166.63</v>
      </c>
      <c r="G231" s="97">
        <v>1254.67</v>
      </c>
      <c r="H231" s="97">
        <v>914.58</v>
      </c>
      <c r="I231" s="97">
        <v>54</v>
      </c>
      <c r="J231" s="97">
        <v>2713367.95</v>
      </c>
      <c r="K231" s="15" t="str">
        <f t="shared" si="21"/>
        <v>1608</v>
      </c>
      <c r="L231" s="16">
        <f t="shared" si="22"/>
        <v>2169.25</v>
      </c>
      <c r="M231" s="16">
        <f t="shared" si="23"/>
        <v>31535.74</v>
      </c>
    </row>
    <row r="232" spans="1:13">
      <c r="A232" s="96">
        <v>211</v>
      </c>
      <c r="B232" s="96" t="s">
        <v>109</v>
      </c>
      <c r="C232" s="96" t="s">
        <v>72</v>
      </c>
      <c r="D232" s="96" t="s">
        <v>345</v>
      </c>
      <c r="E232" s="97">
        <v>8398.92</v>
      </c>
      <c r="F232" s="97">
        <v>11961.04</v>
      </c>
      <c r="G232" s="97">
        <v>768.36</v>
      </c>
      <c r="H232" s="97">
        <v>582.67999999999995</v>
      </c>
      <c r="I232" s="97">
        <v>117</v>
      </c>
      <c r="J232" s="97">
        <v>1311124.02</v>
      </c>
      <c r="K232" s="15" t="str">
        <f t="shared" si="21"/>
        <v>1708</v>
      </c>
      <c r="L232" s="16">
        <f t="shared" si="22"/>
        <v>1351.04</v>
      </c>
      <c r="M232" s="16">
        <f t="shared" si="23"/>
        <v>20476.96</v>
      </c>
    </row>
    <row r="233" spans="1:13">
      <c r="A233" s="96">
        <v>212</v>
      </c>
      <c r="B233" s="96" t="s">
        <v>92</v>
      </c>
      <c r="C233" s="96" t="s">
        <v>72</v>
      </c>
      <c r="D233" s="96" t="s">
        <v>345</v>
      </c>
      <c r="E233" s="97">
        <v>2410.84</v>
      </c>
      <c r="F233" s="97">
        <v>5286.96</v>
      </c>
      <c r="G233" s="97">
        <v>267.54000000000002</v>
      </c>
      <c r="H233" s="97">
        <v>237.6</v>
      </c>
      <c r="I233" s="97">
        <v>18</v>
      </c>
      <c r="J233" s="97">
        <v>625769.97</v>
      </c>
      <c r="K233" s="15" t="str">
        <f t="shared" si="21"/>
        <v>1808</v>
      </c>
      <c r="L233" s="16">
        <f t="shared" si="22"/>
        <v>505.14</v>
      </c>
      <c r="M233" s="16">
        <f t="shared" si="23"/>
        <v>7715.8</v>
      </c>
    </row>
    <row r="234" spans="1:13">
      <c r="A234" s="96">
        <v>213</v>
      </c>
      <c r="B234" s="96" t="s">
        <v>93</v>
      </c>
      <c r="C234" s="96" t="s">
        <v>72</v>
      </c>
      <c r="D234" s="96" t="s">
        <v>345</v>
      </c>
      <c r="E234" s="97">
        <v>10270.629999999999</v>
      </c>
      <c r="F234" s="97">
        <v>32619.03</v>
      </c>
      <c r="G234" s="97">
        <v>1899.37</v>
      </c>
      <c r="H234" s="97">
        <v>1150.5899999999999</v>
      </c>
      <c r="I234" s="97">
        <v>36</v>
      </c>
      <c r="J234" s="97">
        <v>3732665.84</v>
      </c>
      <c r="K234" s="15" t="str">
        <f t="shared" si="21"/>
        <v>1908</v>
      </c>
      <c r="L234" s="16">
        <f t="shared" si="22"/>
        <v>3049.96</v>
      </c>
      <c r="M234" s="16">
        <f t="shared" si="23"/>
        <v>42925.659999999996</v>
      </c>
    </row>
    <row r="235" spans="1:13">
      <c r="A235" s="96">
        <v>214</v>
      </c>
      <c r="B235" s="96" t="s">
        <v>94</v>
      </c>
      <c r="C235" s="96" t="s">
        <v>72</v>
      </c>
      <c r="D235" s="96" t="s">
        <v>345</v>
      </c>
      <c r="E235" s="97">
        <v>15077.07</v>
      </c>
      <c r="F235" s="97">
        <v>41293.22</v>
      </c>
      <c r="G235" s="97">
        <v>2600.58</v>
      </c>
      <c r="H235" s="97">
        <v>1573.41</v>
      </c>
      <c r="I235" s="97">
        <v>207</v>
      </c>
      <c r="J235" s="97">
        <v>4996541.37</v>
      </c>
      <c r="K235" s="15" t="str">
        <f t="shared" si="21"/>
        <v>2008</v>
      </c>
      <c r="L235" s="16">
        <f t="shared" si="22"/>
        <v>4173.99</v>
      </c>
      <c r="M235" s="16">
        <f t="shared" si="23"/>
        <v>56577.29</v>
      </c>
    </row>
    <row r="236" spans="1:13">
      <c r="A236" s="96">
        <v>215</v>
      </c>
      <c r="B236" s="96" t="s">
        <v>95</v>
      </c>
      <c r="C236" s="96" t="s">
        <v>72</v>
      </c>
      <c r="D236" s="96" t="s">
        <v>345</v>
      </c>
      <c r="E236" s="97">
        <v>3639.99</v>
      </c>
      <c r="F236" s="97">
        <v>10296.75</v>
      </c>
      <c r="G236" s="97">
        <v>581.36</v>
      </c>
      <c r="H236" s="97">
        <v>400.08</v>
      </c>
      <c r="I236" s="97">
        <v>18</v>
      </c>
      <c r="J236" s="97">
        <v>1178420.8600000001</v>
      </c>
      <c r="K236" s="15" t="str">
        <f t="shared" si="21"/>
        <v>2108</v>
      </c>
      <c r="L236" s="16">
        <f t="shared" si="22"/>
        <v>981.44</v>
      </c>
      <c r="M236" s="16">
        <f t="shared" si="23"/>
        <v>13954.74</v>
      </c>
    </row>
    <row r="237" spans="1:13">
      <c r="A237" s="96">
        <v>216</v>
      </c>
      <c r="B237" s="96" t="s">
        <v>96</v>
      </c>
      <c r="C237" s="96" t="s">
        <v>72</v>
      </c>
      <c r="D237" s="96" t="s">
        <v>345</v>
      </c>
      <c r="E237" s="97">
        <v>1381.16</v>
      </c>
      <c r="F237" s="97">
        <v>3817.72</v>
      </c>
      <c r="G237" s="97">
        <v>242.34</v>
      </c>
      <c r="H237" s="97">
        <v>160.30000000000001</v>
      </c>
      <c r="I237" s="97">
        <v>18</v>
      </c>
      <c r="J237" s="97">
        <v>447826.68</v>
      </c>
      <c r="K237" s="15" t="str">
        <f t="shared" si="21"/>
        <v>2208</v>
      </c>
      <c r="L237" s="16">
        <f t="shared" si="22"/>
        <v>402.64</v>
      </c>
      <c r="M237" s="16">
        <f t="shared" si="23"/>
        <v>5216.88</v>
      </c>
    </row>
    <row r="238" spans="1:13">
      <c r="A238" s="96">
        <v>217</v>
      </c>
      <c r="B238" s="96" t="s">
        <v>97</v>
      </c>
      <c r="C238" s="96" t="s">
        <v>72</v>
      </c>
      <c r="D238" s="96" t="s">
        <v>345</v>
      </c>
      <c r="E238" s="97">
        <v>5774.89</v>
      </c>
      <c r="F238" s="97">
        <v>10608.11</v>
      </c>
      <c r="G238" s="97">
        <v>614.39</v>
      </c>
      <c r="H238" s="97">
        <v>541.16999999999996</v>
      </c>
      <c r="I238" s="97">
        <v>45</v>
      </c>
      <c r="J238" s="97">
        <v>1193408.92</v>
      </c>
      <c r="K238" s="15" t="str">
        <f t="shared" si="21"/>
        <v>2308</v>
      </c>
      <c r="L238" s="16">
        <f t="shared" si="22"/>
        <v>1155.56</v>
      </c>
      <c r="M238" s="16">
        <f t="shared" si="23"/>
        <v>16428</v>
      </c>
    </row>
    <row r="239" spans="1:13">
      <c r="A239" s="96">
        <v>218</v>
      </c>
      <c r="B239" s="96" t="s">
        <v>98</v>
      </c>
      <c r="C239" s="96" t="s">
        <v>72</v>
      </c>
      <c r="D239" s="96" t="s">
        <v>345</v>
      </c>
      <c r="E239" s="97">
        <v>11268.58</v>
      </c>
      <c r="F239" s="97">
        <v>20748.599999999999</v>
      </c>
      <c r="G239" s="97">
        <v>1289.4100000000001</v>
      </c>
      <c r="H239" s="97">
        <v>917.76</v>
      </c>
      <c r="I239" s="97">
        <v>117</v>
      </c>
      <c r="J239" s="97">
        <v>2396274.08</v>
      </c>
      <c r="K239" s="15" t="str">
        <f t="shared" si="21"/>
        <v>2408</v>
      </c>
      <c r="L239" s="16">
        <f t="shared" si="22"/>
        <v>2207.17</v>
      </c>
      <c r="M239" s="16">
        <f t="shared" si="23"/>
        <v>32134.18</v>
      </c>
    </row>
    <row r="240" spans="1:13">
      <c r="A240" s="96">
        <v>219</v>
      </c>
      <c r="B240" s="96" t="s">
        <v>99</v>
      </c>
      <c r="C240" s="96" t="s">
        <v>72</v>
      </c>
      <c r="D240" s="96" t="s">
        <v>345</v>
      </c>
      <c r="E240" s="97">
        <v>12287.84</v>
      </c>
      <c r="F240" s="97">
        <v>42830.400000000001</v>
      </c>
      <c r="G240" s="97">
        <v>2571.0100000000002</v>
      </c>
      <c r="H240" s="97">
        <v>1497.21</v>
      </c>
      <c r="I240" s="97">
        <v>63</v>
      </c>
      <c r="J240" s="97">
        <v>4962602.01</v>
      </c>
      <c r="K240" s="15" t="str">
        <f t="shared" ref="K240:K256" si="24">CONCATENATE(B240,C240)</f>
        <v>2508</v>
      </c>
      <c r="L240" s="16">
        <f t="shared" ref="L240:L256" si="25">+G240+H240</f>
        <v>4068.2200000000003</v>
      </c>
      <c r="M240" s="16">
        <f t="shared" ref="M240:M256" si="26">+E240+F240+I240</f>
        <v>55181.240000000005</v>
      </c>
    </row>
    <row r="241" spans="1:13">
      <c r="A241" s="96">
        <v>220</v>
      </c>
      <c r="B241" s="96" t="s">
        <v>100</v>
      </c>
      <c r="C241" s="96" t="s">
        <v>72</v>
      </c>
      <c r="D241" s="96" t="s">
        <v>345</v>
      </c>
      <c r="E241" s="97">
        <v>8514.11</v>
      </c>
      <c r="F241" s="97">
        <v>25244.48</v>
      </c>
      <c r="G241" s="97">
        <v>1459.62</v>
      </c>
      <c r="H241" s="97">
        <v>1005.47</v>
      </c>
      <c r="I241" s="97">
        <v>99</v>
      </c>
      <c r="J241" s="97">
        <v>2864378.21</v>
      </c>
      <c r="K241" s="15" t="str">
        <f t="shared" si="24"/>
        <v>2608</v>
      </c>
      <c r="L241" s="16">
        <f t="shared" si="25"/>
        <v>2465.09</v>
      </c>
      <c r="M241" s="16">
        <f t="shared" si="26"/>
        <v>33857.589999999997</v>
      </c>
    </row>
    <row r="242" spans="1:13">
      <c r="A242" s="96">
        <v>221</v>
      </c>
      <c r="B242" s="96" t="s">
        <v>101</v>
      </c>
      <c r="C242" s="96" t="s">
        <v>72</v>
      </c>
      <c r="D242" s="96" t="s">
        <v>345</v>
      </c>
      <c r="E242" s="97">
        <v>23007.01</v>
      </c>
      <c r="F242" s="97">
        <v>80912.38</v>
      </c>
      <c r="G242" s="97">
        <v>4876.8599999999997</v>
      </c>
      <c r="H242" s="97">
        <v>2957.09</v>
      </c>
      <c r="I242" s="97">
        <v>117</v>
      </c>
      <c r="J242" s="97">
        <v>9392027.7599999998</v>
      </c>
      <c r="K242" s="15" t="str">
        <f t="shared" si="24"/>
        <v>2708</v>
      </c>
      <c r="L242" s="16">
        <f t="shared" si="25"/>
        <v>7833.95</v>
      </c>
      <c r="M242" s="16">
        <f t="shared" si="26"/>
        <v>104036.39</v>
      </c>
    </row>
    <row r="243" spans="1:13">
      <c r="A243" s="96">
        <v>222</v>
      </c>
      <c r="B243" s="96" t="s">
        <v>102</v>
      </c>
      <c r="C243" s="96" t="s">
        <v>72</v>
      </c>
      <c r="D243" s="96" t="s">
        <v>345</v>
      </c>
      <c r="E243" s="97">
        <v>63173.68</v>
      </c>
      <c r="F243" s="97">
        <v>130342.06</v>
      </c>
      <c r="G243" s="97">
        <v>8356</v>
      </c>
      <c r="H243" s="97">
        <v>5620.37</v>
      </c>
      <c r="I243" s="97">
        <v>1116</v>
      </c>
      <c r="J243" s="97">
        <v>14904553</v>
      </c>
      <c r="K243" s="15" t="str">
        <f t="shared" si="24"/>
        <v>2808</v>
      </c>
      <c r="L243" s="16">
        <f t="shared" si="25"/>
        <v>13976.369999999999</v>
      </c>
      <c r="M243" s="16">
        <f t="shared" si="26"/>
        <v>194631.74</v>
      </c>
    </row>
    <row r="244" spans="1:13">
      <c r="A244" s="96">
        <v>223</v>
      </c>
      <c r="B244" s="96" t="s">
        <v>103</v>
      </c>
      <c r="C244" s="96" t="s">
        <v>72</v>
      </c>
      <c r="D244" s="96" t="s">
        <v>345</v>
      </c>
      <c r="E244" s="97">
        <v>24921.05</v>
      </c>
      <c r="F244" s="97">
        <v>107624.48</v>
      </c>
      <c r="G244" s="97">
        <v>6224.26</v>
      </c>
      <c r="H244" s="97">
        <v>3719.25</v>
      </c>
      <c r="I244" s="97">
        <v>0</v>
      </c>
      <c r="J244" s="97">
        <v>12469368.08</v>
      </c>
      <c r="K244" s="15" t="str">
        <f t="shared" si="24"/>
        <v>2908</v>
      </c>
      <c r="L244" s="16">
        <f t="shared" si="25"/>
        <v>9943.51</v>
      </c>
      <c r="M244" s="16">
        <f t="shared" si="26"/>
        <v>132545.53</v>
      </c>
    </row>
    <row r="245" spans="1:13">
      <c r="A245" s="96">
        <v>224</v>
      </c>
      <c r="B245" s="96" t="s">
        <v>104</v>
      </c>
      <c r="C245" s="96" t="s">
        <v>72</v>
      </c>
      <c r="D245" s="96" t="s">
        <v>345</v>
      </c>
      <c r="E245" s="97">
        <v>113922.83</v>
      </c>
      <c r="F245" s="97">
        <v>411684.84</v>
      </c>
      <c r="G245" s="97">
        <v>24198.86</v>
      </c>
      <c r="H245" s="97">
        <v>14821.39</v>
      </c>
      <c r="I245" s="97">
        <v>0</v>
      </c>
      <c r="J245" s="97">
        <v>47248446.43</v>
      </c>
      <c r="K245" s="15" t="str">
        <f t="shared" si="24"/>
        <v>3008</v>
      </c>
      <c r="L245" s="16">
        <f t="shared" si="25"/>
        <v>39020.25</v>
      </c>
      <c r="M245" s="16">
        <f t="shared" si="26"/>
        <v>525607.67000000004</v>
      </c>
    </row>
    <row r="246" spans="1:13">
      <c r="A246" s="96">
        <v>225</v>
      </c>
      <c r="B246" s="96" t="s">
        <v>77</v>
      </c>
      <c r="C246" s="96" t="s">
        <v>73</v>
      </c>
      <c r="D246" s="96" t="s">
        <v>345</v>
      </c>
      <c r="E246" s="97">
        <v>45572.02</v>
      </c>
      <c r="F246" s="97">
        <v>63922.080000000002</v>
      </c>
      <c r="G246" s="97">
        <v>4411.62</v>
      </c>
      <c r="H246" s="97">
        <v>3233.97</v>
      </c>
      <c r="I246" s="97">
        <v>1134</v>
      </c>
      <c r="J246" s="97">
        <v>7895723.8499999996</v>
      </c>
      <c r="K246" s="15" t="str">
        <f t="shared" si="24"/>
        <v>0109</v>
      </c>
      <c r="L246" s="16">
        <f t="shared" si="25"/>
        <v>7645.59</v>
      </c>
      <c r="M246" s="16">
        <f t="shared" si="26"/>
        <v>110628.1</v>
      </c>
    </row>
    <row r="247" spans="1:13">
      <c r="A247" s="96">
        <v>226</v>
      </c>
      <c r="B247" s="96" t="s">
        <v>79</v>
      </c>
      <c r="C247" s="96" t="s">
        <v>73</v>
      </c>
      <c r="D247" s="96" t="s">
        <v>345</v>
      </c>
      <c r="E247" s="97">
        <v>36563.360000000001</v>
      </c>
      <c r="F247" s="97">
        <v>35909.24</v>
      </c>
      <c r="G247" s="97">
        <v>2148.7399999999998</v>
      </c>
      <c r="H247" s="97">
        <v>2128.12</v>
      </c>
      <c r="I247" s="97">
        <v>792</v>
      </c>
      <c r="J247" s="97">
        <v>3725478.04</v>
      </c>
      <c r="K247" s="15" t="str">
        <f t="shared" si="24"/>
        <v>0209</v>
      </c>
      <c r="L247" s="16">
        <f t="shared" si="25"/>
        <v>4276.8599999999997</v>
      </c>
      <c r="M247" s="16">
        <f t="shared" si="26"/>
        <v>73264.600000000006</v>
      </c>
    </row>
    <row r="248" spans="1:13">
      <c r="A248" s="96">
        <v>227</v>
      </c>
      <c r="B248" s="96" t="s">
        <v>80</v>
      </c>
      <c r="C248" s="96" t="s">
        <v>73</v>
      </c>
      <c r="D248" s="96" t="s">
        <v>345</v>
      </c>
      <c r="E248" s="97">
        <v>658.11</v>
      </c>
      <c r="F248" s="97">
        <v>2778.77</v>
      </c>
      <c r="G248" s="97">
        <v>197.04</v>
      </c>
      <c r="H248" s="97">
        <v>108.35</v>
      </c>
      <c r="I248" s="97">
        <v>18</v>
      </c>
      <c r="J248" s="97">
        <v>324578.58</v>
      </c>
      <c r="K248" s="15" t="str">
        <f t="shared" si="24"/>
        <v>0309</v>
      </c>
      <c r="L248" s="16">
        <f t="shared" si="25"/>
        <v>305.39</v>
      </c>
      <c r="M248" s="16">
        <f t="shared" si="26"/>
        <v>3454.88</v>
      </c>
    </row>
    <row r="249" spans="1:13">
      <c r="A249" s="96">
        <v>228</v>
      </c>
      <c r="B249" s="96" t="s">
        <v>81</v>
      </c>
      <c r="C249" s="96" t="s">
        <v>73</v>
      </c>
      <c r="D249" s="96" t="s">
        <v>345</v>
      </c>
      <c r="E249" s="97">
        <v>856.26</v>
      </c>
      <c r="F249" s="97">
        <v>493.99</v>
      </c>
      <c r="G249" s="97">
        <v>39.75</v>
      </c>
      <c r="H249" s="97">
        <v>27.64</v>
      </c>
      <c r="I249" s="97">
        <v>9</v>
      </c>
      <c r="J249" s="97">
        <v>47602.77</v>
      </c>
      <c r="K249" s="15" t="str">
        <f t="shared" si="24"/>
        <v>0409</v>
      </c>
      <c r="L249" s="16">
        <f t="shared" si="25"/>
        <v>67.39</v>
      </c>
      <c r="M249" s="16">
        <f t="shared" si="26"/>
        <v>1359.25</v>
      </c>
    </row>
    <row r="250" spans="1:13">
      <c r="A250" s="96">
        <v>229</v>
      </c>
      <c r="B250" s="96" t="s">
        <v>82</v>
      </c>
      <c r="C250" s="96" t="s">
        <v>73</v>
      </c>
      <c r="D250" s="96" t="s">
        <v>345</v>
      </c>
      <c r="E250" s="97">
        <v>60099.27</v>
      </c>
      <c r="F250" s="97">
        <v>110066.29</v>
      </c>
      <c r="G250" s="97">
        <v>7194.71</v>
      </c>
      <c r="H250" s="97">
        <v>4484.58</v>
      </c>
      <c r="I250" s="97">
        <v>720</v>
      </c>
      <c r="J250" s="97">
        <v>13184328.09</v>
      </c>
      <c r="K250" s="15" t="str">
        <f t="shared" si="24"/>
        <v>0509</v>
      </c>
      <c r="L250" s="16">
        <f t="shared" si="25"/>
        <v>11679.29</v>
      </c>
      <c r="M250" s="16">
        <f t="shared" si="26"/>
        <v>170885.56</v>
      </c>
    </row>
    <row r="251" spans="1:13">
      <c r="A251" s="96">
        <v>230</v>
      </c>
      <c r="B251" s="96" t="s">
        <v>83</v>
      </c>
      <c r="C251" s="96" t="s">
        <v>73</v>
      </c>
      <c r="D251" s="96" t="s">
        <v>345</v>
      </c>
      <c r="E251" s="97">
        <v>755.77</v>
      </c>
      <c r="F251" s="97">
        <v>1613.14</v>
      </c>
      <c r="G251" s="97">
        <v>94.38</v>
      </c>
      <c r="H251" s="97">
        <v>82.56</v>
      </c>
      <c r="I251" s="97">
        <v>9</v>
      </c>
      <c r="J251" s="97">
        <v>182419.3</v>
      </c>
      <c r="K251" s="15" t="str">
        <f t="shared" si="24"/>
        <v>0609</v>
      </c>
      <c r="L251" s="16">
        <f t="shared" si="25"/>
        <v>176.94</v>
      </c>
      <c r="M251" s="16">
        <f t="shared" si="26"/>
        <v>2377.91</v>
      </c>
    </row>
    <row r="252" spans="1:13">
      <c r="A252" s="96">
        <v>231</v>
      </c>
      <c r="B252" s="96" t="s">
        <v>84</v>
      </c>
      <c r="C252" s="96" t="s">
        <v>73</v>
      </c>
      <c r="D252" s="96" t="s">
        <v>345</v>
      </c>
      <c r="E252" s="97">
        <v>191.42</v>
      </c>
      <c r="F252" s="97">
        <v>252.13</v>
      </c>
      <c r="G252" s="97">
        <v>11.91</v>
      </c>
      <c r="H252" s="97">
        <v>19</v>
      </c>
      <c r="I252" s="97">
        <v>0</v>
      </c>
      <c r="J252" s="97">
        <v>28614.51</v>
      </c>
      <c r="K252" s="15" t="str">
        <f t="shared" si="24"/>
        <v>0709</v>
      </c>
      <c r="L252" s="16">
        <f t="shared" si="25"/>
        <v>30.91</v>
      </c>
      <c r="M252" s="16">
        <f t="shared" si="26"/>
        <v>443.54999999999995</v>
      </c>
    </row>
    <row r="253" spans="1:13">
      <c r="A253" s="96">
        <v>232</v>
      </c>
      <c r="B253" s="96" t="s">
        <v>72</v>
      </c>
      <c r="C253" s="96" t="s">
        <v>73</v>
      </c>
      <c r="D253" s="96" t="s">
        <v>345</v>
      </c>
      <c r="E253" s="97">
        <v>1221.43</v>
      </c>
      <c r="F253" s="97">
        <v>4824.08</v>
      </c>
      <c r="G253" s="97">
        <v>241.86</v>
      </c>
      <c r="H253" s="97">
        <v>210.96</v>
      </c>
      <c r="I253" s="97">
        <v>9</v>
      </c>
      <c r="J253" s="97">
        <v>560447.82999999996</v>
      </c>
      <c r="K253" s="15" t="str">
        <f t="shared" si="24"/>
        <v>0809</v>
      </c>
      <c r="L253" s="16">
        <f t="shared" si="25"/>
        <v>452.82000000000005</v>
      </c>
      <c r="M253" s="16">
        <f t="shared" si="26"/>
        <v>6054.51</v>
      </c>
    </row>
    <row r="254" spans="1:13">
      <c r="A254" s="96">
        <v>233</v>
      </c>
      <c r="B254" s="96" t="s">
        <v>73</v>
      </c>
      <c r="C254" s="96" t="s">
        <v>73</v>
      </c>
      <c r="D254" s="96" t="s">
        <v>345</v>
      </c>
      <c r="E254" s="97">
        <v>1105.77</v>
      </c>
      <c r="F254" s="97">
        <v>954.21</v>
      </c>
      <c r="G254" s="97">
        <v>88.66</v>
      </c>
      <c r="H254" s="97">
        <v>67.599999999999994</v>
      </c>
      <c r="I254" s="97">
        <v>36</v>
      </c>
      <c r="J254" s="97">
        <v>110098.58</v>
      </c>
      <c r="K254" s="15" t="str">
        <f t="shared" si="24"/>
        <v>0909</v>
      </c>
      <c r="L254" s="16">
        <f t="shared" si="25"/>
        <v>156.26</v>
      </c>
      <c r="M254" s="16">
        <f t="shared" si="26"/>
        <v>2095.98</v>
      </c>
    </row>
    <row r="255" spans="1:13">
      <c r="A255" s="96">
        <v>234</v>
      </c>
      <c r="B255" s="96" t="s">
        <v>74</v>
      </c>
      <c r="C255" s="96" t="s">
        <v>73</v>
      </c>
      <c r="D255" s="96" t="s">
        <v>345</v>
      </c>
      <c r="E255" s="97">
        <v>1363.86</v>
      </c>
      <c r="F255" s="97">
        <v>2471.86</v>
      </c>
      <c r="G255" s="97">
        <v>147.88999999999999</v>
      </c>
      <c r="H255" s="97">
        <v>115.15</v>
      </c>
      <c r="I255" s="97">
        <v>27</v>
      </c>
      <c r="J255" s="97">
        <v>282199.26</v>
      </c>
      <c r="K255" s="15" t="str">
        <f t="shared" si="24"/>
        <v>1009</v>
      </c>
      <c r="L255" s="16">
        <f t="shared" si="25"/>
        <v>263.03999999999996</v>
      </c>
      <c r="M255" s="16">
        <f t="shared" si="26"/>
        <v>3862.7200000000003</v>
      </c>
    </row>
    <row r="256" spans="1:13">
      <c r="A256" s="96">
        <v>235</v>
      </c>
      <c r="B256" s="96" t="s">
        <v>75</v>
      </c>
      <c r="C256" s="96" t="s">
        <v>73</v>
      </c>
      <c r="D256" s="96" t="s">
        <v>345</v>
      </c>
      <c r="E256" s="97">
        <v>3803.88</v>
      </c>
      <c r="F256" s="97">
        <v>11362.13</v>
      </c>
      <c r="G256" s="97">
        <v>721.25</v>
      </c>
      <c r="H256" s="97">
        <v>414.19</v>
      </c>
      <c r="I256" s="97">
        <v>27</v>
      </c>
      <c r="J256" s="97">
        <v>1278927.4099999999</v>
      </c>
      <c r="K256" s="15" t="str">
        <f t="shared" si="24"/>
        <v>1109</v>
      </c>
      <c r="L256" s="16">
        <f t="shared" si="25"/>
        <v>1135.44</v>
      </c>
      <c r="M256" s="16">
        <f t="shared" si="26"/>
        <v>15193.009999999998</v>
      </c>
    </row>
    <row r="257" spans="1:13">
      <c r="A257" s="96">
        <v>236</v>
      </c>
      <c r="B257" s="96" t="s">
        <v>76</v>
      </c>
      <c r="C257" s="96" t="s">
        <v>73</v>
      </c>
      <c r="D257" s="96" t="s">
        <v>345</v>
      </c>
      <c r="E257" s="97">
        <v>2252.75</v>
      </c>
      <c r="F257" s="97">
        <v>6839.06</v>
      </c>
      <c r="G257" s="97">
        <v>600.52</v>
      </c>
      <c r="H257" s="97">
        <v>279.22000000000003</v>
      </c>
      <c r="I257" s="97">
        <v>27</v>
      </c>
      <c r="J257" s="97">
        <v>795647.36</v>
      </c>
      <c r="K257" s="15" t="str">
        <f t="shared" ref="K257:K306" si="27">CONCATENATE(B257,C257)</f>
        <v>1209</v>
      </c>
      <c r="L257" s="16">
        <f t="shared" ref="L257:L306" si="28">+G257+H257</f>
        <v>879.74</v>
      </c>
      <c r="M257" s="16">
        <f t="shared" ref="M257:M306" si="29">+E257+F257+I257</f>
        <v>9118.8100000000013</v>
      </c>
    </row>
    <row r="258" spans="1:13">
      <c r="A258" s="96">
        <v>237</v>
      </c>
      <c r="B258" s="96" t="s">
        <v>105</v>
      </c>
      <c r="C258" s="96" t="s">
        <v>73</v>
      </c>
      <c r="D258" s="96" t="s">
        <v>345</v>
      </c>
      <c r="E258" s="97">
        <v>900.22</v>
      </c>
      <c r="F258" s="97">
        <v>2826.14</v>
      </c>
      <c r="G258" s="97">
        <v>163.36000000000001</v>
      </c>
      <c r="H258" s="97">
        <v>123.22</v>
      </c>
      <c r="I258" s="97">
        <v>0</v>
      </c>
      <c r="J258" s="97">
        <v>332374.13</v>
      </c>
      <c r="K258" s="15" t="str">
        <f t="shared" si="27"/>
        <v>1309</v>
      </c>
      <c r="L258" s="16">
        <f t="shared" si="28"/>
        <v>286.58000000000004</v>
      </c>
      <c r="M258" s="16">
        <f t="shared" si="29"/>
        <v>3726.3599999999997</v>
      </c>
    </row>
    <row r="259" spans="1:13">
      <c r="A259" s="96">
        <v>238</v>
      </c>
      <c r="B259" s="96" t="s">
        <v>106</v>
      </c>
      <c r="C259" s="96" t="s">
        <v>73</v>
      </c>
      <c r="D259" s="96" t="s">
        <v>345</v>
      </c>
      <c r="E259" s="97">
        <v>1938.76</v>
      </c>
      <c r="F259" s="97">
        <v>6107.33</v>
      </c>
      <c r="G259" s="97">
        <v>312.45</v>
      </c>
      <c r="H259" s="97">
        <v>207.67</v>
      </c>
      <c r="I259" s="97">
        <v>0</v>
      </c>
      <c r="J259" s="97">
        <v>692493.96</v>
      </c>
      <c r="K259" s="15" t="str">
        <f t="shared" si="27"/>
        <v>1409</v>
      </c>
      <c r="L259" s="16">
        <f t="shared" si="28"/>
        <v>520.12</v>
      </c>
      <c r="M259" s="16">
        <f t="shared" si="29"/>
        <v>8046.09</v>
      </c>
    </row>
    <row r="260" spans="1:13">
      <c r="A260" s="96">
        <v>239</v>
      </c>
      <c r="B260" s="96" t="s">
        <v>107</v>
      </c>
      <c r="C260" s="96" t="s">
        <v>73</v>
      </c>
      <c r="D260" s="96" t="s">
        <v>345</v>
      </c>
      <c r="E260" s="97">
        <v>8828.93</v>
      </c>
      <c r="F260" s="97">
        <v>19521.240000000002</v>
      </c>
      <c r="G260" s="97">
        <v>1306.9100000000001</v>
      </c>
      <c r="H260" s="97">
        <v>848.2</v>
      </c>
      <c r="I260" s="97">
        <v>54</v>
      </c>
      <c r="J260" s="97">
        <v>2292884.79</v>
      </c>
      <c r="K260" s="15" t="str">
        <f t="shared" si="27"/>
        <v>1509</v>
      </c>
      <c r="L260" s="16">
        <f t="shared" si="28"/>
        <v>2155.11</v>
      </c>
      <c r="M260" s="16">
        <f t="shared" si="29"/>
        <v>28404.170000000002</v>
      </c>
    </row>
    <row r="261" spans="1:13">
      <c r="A261" s="96">
        <v>240</v>
      </c>
      <c r="B261" s="96" t="s">
        <v>108</v>
      </c>
      <c r="C261" s="96" t="s">
        <v>73</v>
      </c>
      <c r="D261" s="96" t="s">
        <v>345</v>
      </c>
      <c r="E261" s="97">
        <v>8389.91</v>
      </c>
      <c r="F261" s="97">
        <v>23095.84</v>
      </c>
      <c r="G261" s="97">
        <v>1250.6600000000001</v>
      </c>
      <c r="H261" s="97">
        <v>914.58</v>
      </c>
      <c r="I261" s="97">
        <v>54</v>
      </c>
      <c r="J261" s="97">
        <v>2704978.04</v>
      </c>
      <c r="K261" s="15" t="str">
        <f t="shared" si="27"/>
        <v>1609</v>
      </c>
      <c r="L261" s="16">
        <f t="shared" si="28"/>
        <v>2165.2400000000002</v>
      </c>
      <c r="M261" s="16">
        <f t="shared" si="29"/>
        <v>31539.75</v>
      </c>
    </row>
    <row r="262" spans="1:13">
      <c r="A262" s="96">
        <v>241</v>
      </c>
      <c r="B262" s="96" t="s">
        <v>109</v>
      </c>
      <c r="C262" s="96" t="s">
        <v>73</v>
      </c>
      <c r="D262" s="96" t="s">
        <v>345</v>
      </c>
      <c r="E262" s="97">
        <v>8481.58</v>
      </c>
      <c r="F262" s="97">
        <v>11883.54</v>
      </c>
      <c r="G262" s="97">
        <v>763.2</v>
      </c>
      <c r="H262" s="97">
        <v>582.67999999999995</v>
      </c>
      <c r="I262" s="97">
        <v>117</v>
      </c>
      <c r="J262" s="97">
        <v>1302642.44</v>
      </c>
      <c r="K262" s="15" t="str">
        <f t="shared" si="27"/>
        <v>1709</v>
      </c>
      <c r="L262" s="16">
        <f t="shared" si="28"/>
        <v>1345.88</v>
      </c>
      <c r="M262" s="16">
        <f t="shared" si="29"/>
        <v>20482.120000000003</v>
      </c>
    </row>
    <row r="263" spans="1:13">
      <c r="A263" s="96">
        <v>242</v>
      </c>
      <c r="B263" s="96" t="s">
        <v>92</v>
      </c>
      <c r="C263" s="96" t="s">
        <v>73</v>
      </c>
      <c r="D263" s="96" t="s">
        <v>345</v>
      </c>
      <c r="E263" s="97">
        <v>2432.06</v>
      </c>
      <c r="F263" s="97">
        <v>5266.86</v>
      </c>
      <c r="G263" s="97">
        <v>266.42</v>
      </c>
      <c r="H263" s="97">
        <v>237.6</v>
      </c>
      <c r="I263" s="97">
        <v>18</v>
      </c>
      <c r="J263" s="97">
        <v>623337.91</v>
      </c>
      <c r="K263" s="15" t="str">
        <f t="shared" si="27"/>
        <v>1809</v>
      </c>
      <c r="L263" s="16">
        <f t="shared" si="28"/>
        <v>504.02</v>
      </c>
      <c r="M263" s="16">
        <f t="shared" si="29"/>
        <v>7716.92</v>
      </c>
    </row>
    <row r="264" spans="1:13">
      <c r="A264" s="96">
        <v>243</v>
      </c>
      <c r="B264" s="96" t="s">
        <v>93</v>
      </c>
      <c r="C264" s="96" t="s">
        <v>73</v>
      </c>
      <c r="D264" s="96" t="s">
        <v>345</v>
      </c>
      <c r="E264" s="97">
        <v>10365.59</v>
      </c>
      <c r="F264" s="97">
        <v>32529.119999999999</v>
      </c>
      <c r="G264" s="97">
        <v>1894.32</v>
      </c>
      <c r="H264" s="97">
        <v>1171.07</v>
      </c>
      <c r="I264" s="97">
        <v>36</v>
      </c>
      <c r="J264" s="97">
        <v>3722300.25</v>
      </c>
      <c r="K264" s="15" t="str">
        <f t="shared" si="27"/>
        <v>1909</v>
      </c>
      <c r="L264" s="16">
        <f t="shared" si="28"/>
        <v>3065.39</v>
      </c>
      <c r="M264" s="16">
        <f t="shared" si="29"/>
        <v>42930.71</v>
      </c>
    </row>
    <row r="265" spans="1:13">
      <c r="A265" s="96">
        <v>244</v>
      </c>
      <c r="B265" s="96" t="s">
        <v>94</v>
      </c>
      <c r="C265" s="96" t="s">
        <v>73</v>
      </c>
      <c r="D265" s="96" t="s">
        <v>345</v>
      </c>
      <c r="E265" s="97">
        <v>15209.73</v>
      </c>
      <c r="F265" s="97">
        <v>41168</v>
      </c>
      <c r="G265" s="97">
        <v>2593.14</v>
      </c>
      <c r="H265" s="97">
        <v>1573.41</v>
      </c>
      <c r="I265" s="97">
        <v>207</v>
      </c>
      <c r="J265" s="97">
        <v>4981331.6399999997</v>
      </c>
      <c r="K265" s="15" t="str">
        <f t="shared" si="27"/>
        <v>2009</v>
      </c>
      <c r="L265" s="16">
        <f t="shared" si="28"/>
        <v>4166.55</v>
      </c>
      <c r="M265" s="16">
        <f t="shared" si="29"/>
        <v>56584.729999999996</v>
      </c>
    </row>
    <row r="266" spans="1:13">
      <c r="A266" s="96">
        <v>245</v>
      </c>
      <c r="B266" s="96" t="s">
        <v>95</v>
      </c>
      <c r="C266" s="96" t="s">
        <v>73</v>
      </c>
      <c r="D266" s="96" t="s">
        <v>345</v>
      </c>
      <c r="E266" s="97">
        <v>3673.28</v>
      </c>
      <c r="F266" s="97">
        <v>10265.379999999999</v>
      </c>
      <c r="G266" s="97">
        <v>579.44000000000005</v>
      </c>
      <c r="H266" s="97">
        <v>400.08</v>
      </c>
      <c r="I266" s="97">
        <v>18</v>
      </c>
      <c r="J266" s="97">
        <v>1174747.58</v>
      </c>
      <c r="K266" s="15" t="str">
        <f t="shared" si="27"/>
        <v>2109</v>
      </c>
      <c r="L266" s="16">
        <f t="shared" si="28"/>
        <v>979.52</v>
      </c>
      <c r="M266" s="16">
        <f t="shared" si="29"/>
        <v>13956.66</v>
      </c>
    </row>
    <row r="267" spans="1:13">
      <c r="A267" s="96">
        <v>246</v>
      </c>
      <c r="B267" s="96" t="s">
        <v>96</v>
      </c>
      <c r="C267" s="96" t="s">
        <v>73</v>
      </c>
      <c r="D267" s="96" t="s">
        <v>345</v>
      </c>
      <c r="E267" s="97">
        <v>1394.13</v>
      </c>
      <c r="F267" s="97">
        <v>3805.5</v>
      </c>
      <c r="G267" s="97">
        <v>241.59</v>
      </c>
      <c r="H267" s="97">
        <v>160.30000000000001</v>
      </c>
      <c r="I267" s="97">
        <v>18</v>
      </c>
      <c r="J267" s="97">
        <v>446432.55</v>
      </c>
      <c r="K267" s="15" t="str">
        <f t="shared" si="27"/>
        <v>2209</v>
      </c>
      <c r="L267" s="16">
        <f t="shared" si="28"/>
        <v>401.89</v>
      </c>
      <c r="M267" s="16">
        <f t="shared" si="29"/>
        <v>5217.63</v>
      </c>
    </row>
    <row r="268" spans="1:13">
      <c r="A268" s="96">
        <v>247</v>
      </c>
      <c r="B268" s="96" t="s">
        <v>97</v>
      </c>
      <c r="C268" s="96" t="s">
        <v>73</v>
      </c>
      <c r="D268" s="96" t="s">
        <v>345</v>
      </c>
      <c r="E268" s="97">
        <v>5828.31</v>
      </c>
      <c r="F268" s="97">
        <v>10557.62</v>
      </c>
      <c r="G268" s="97">
        <v>611.46</v>
      </c>
      <c r="H268" s="97">
        <v>541.16999999999996</v>
      </c>
      <c r="I268" s="97">
        <v>45</v>
      </c>
      <c r="J268" s="97">
        <v>1187580.6100000001</v>
      </c>
      <c r="K268" s="15" t="str">
        <f t="shared" si="27"/>
        <v>2309</v>
      </c>
      <c r="L268" s="16">
        <f t="shared" si="28"/>
        <v>1152.6300000000001</v>
      </c>
      <c r="M268" s="16">
        <f t="shared" si="29"/>
        <v>16430.93</v>
      </c>
    </row>
    <row r="269" spans="1:13">
      <c r="A269" s="96">
        <v>248</v>
      </c>
      <c r="B269" s="96" t="s">
        <v>98</v>
      </c>
      <c r="C269" s="96" t="s">
        <v>73</v>
      </c>
      <c r="D269" s="96" t="s">
        <v>345</v>
      </c>
      <c r="E269" s="97">
        <v>11344.11</v>
      </c>
      <c r="F269" s="97">
        <v>20649.66</v>
      </c>
      <c r="G269" s="97">
        <v>1282.54</v>
      </c>
      <c r="H269" s="97">
        <v>917.76</v>
      </c>
      <c r="I269" s="97">
        <v>117</v>
      </c>
      <c r="J269" s="97">
        <v>2384929.9700000002</v>
      </c>
      <c r="K269" s="15" t="str">
        <f t="shared" si="27"/>
        <v>2409</v>
      </c>
      <c r="L269" s="16">
        <f t="shared" si="28"/>
        <v>2200.3000000000002</v>
      </c>
      <c r="M269" s="16">
        <f t="shared" si="29"/>
        <v>32110.77</v>
      </c>
    </row>
    <row r="270" spans="1:13">
      <c r="A270" s="96">
        <v>249</v>
      </c>
      <c r="B270" s="96" t="s">
        <v>99</v>
      </c>
      <c r="C270" s="96" t="s">
        <v>73</v>
      </c>
      <c r="D270" s="96" t="s">
        <v>345</v>
      </c>
      <c r="E270" s="97">
        <v>12493.18</v>
      </c>
      <c r="F270" s="97">
        <v>43125</v>
      </c>
      <c r="G270" s="97">
        <v>2583.33</v>
      </c>
      <c r="H270" s="97">
        <v>1550.98</v>
      </c>
      <c r="I270" s="97">
        <v>63</v>
      </c>
      <c r="J270" s="97">
        <v>4992706.7300000004</v>
      </c>
      <c r="K270" s="15" t="str">
        <f t="shared" si="27"/>
        <v>2509</v>
      </c>
      <c r="L270" s="16">
        <f t="shared" si="28"/>
        <v>4134.3099999999995</v>
      </c>
      <c r="M270" s="16">
        <f t="shared" si="29"/>
        <v>55681.18</v>
      </c>
    </row>
    <row r="271" spans="1:13">
      <c r="A271" s="96">
        <v>250</v>
      </c>
      <c r="B271" s="96" t="s">
        <v>100</v>
      </c>
      <c r="C271" s="96" t="s">
        <v>73</v>
      </c>
      <c r="D271" s="96" t="s">
        <v>345</v>
      </c>
      <c r="E271" s="97">
        <v>8593.36</v>
      </c>
      <c r="F271" s="97">
        <v>25169.95</v>
      </c>
      <c r="G271" s="97">
        <v>1454.9</v>
      </c>
      <c r="H271" s="97">
        <v>1070.58</v>
      </c>
      <c r="I271" s="97">
        <v>99</v>
      </c>
      <c r="J271" s="97">
        <v>2855784.85</v>
      </c>
      <c r="K271" s="15" t="str">
        <f t="shared" si="27"/>
        <v>2609</v>
      </c>
      <c r="L271" s="16">
        <f t="shared" si="28"/>
        <v>2525.48</v>
      </c>
      <c r="M271" s="16">
        <f t="shared" si="29"/>
        <v>33862.31</v>
      </c>
    </row>
    <row r="272" spans="1:13">
      <c r="A272" s="96">
        <v>251</v>
      </c>
      <c r="B272" s="96" t="s">
        <v>101</v>
      </c>
      <c r="C272" s="96" t="s">
        <v>73</v>
      </c>
      <c r="D272" s="96" t="s">
        <v>345</v>
      </c>
      <c r="E272" s="97">
        <v>23219.200000000001</v>
      </c>
      <c r="F272" s="97">
        <v>80712.570000000007</v>
      </c>
      <c r="G272" s="97">
        <v>4864.4799999999996</v>
      </c>
      <c r="H272" s="97">
        <v>2976.95</v>
      </c>
      <c r="I272" s="97">
        <v>117</v>
      </c>
      <c r="J272" s="97">
        <v>9368808.5600000005</v>
      </c>
      <c r="K272" s="15" t="str">
        <f t="shared" si="27"/>
        <v>2709</v>
      </c>
      <c r="L272" s="16">
        <f t="shared" si="28"/>
        <v>7841.4299999999994</v>
      </c>
      <c r="M272" s="16">
        <f t="shared" si="29"/>
        <v>104048.77</v>
      </c>
    </row>
    <row r="273" spans="1:13">
      <c r="A273" s="96">
        <v>252</v>
      </c>
      <c r="B273" s="96" t="s">
        <v>102</v>
      </c>
      <c r="C273" s="96" t="s">
        <v>73</v>
      </c>
      <c r="D273" s="96" t="s">
        <v>345</v>
      </c>
      <c r="E273" s="97">
        <v>63754.68</v>
      </c>
      <c r="F273" s="97">
        <v>129772.13</v>
      </c>
      <c r="G273" s="97">
        <v>8318.81</v>
      </c>
      <c r="H273" s="97">
        <v>5620.37</v>
      </c>
      <c r="I273" s="97">
        <v>1116</v>
      </c>
      <c r="J273" s="97">
        <v>14840798.32</v>
      </c>
      <c r="K273" s="15" t="str">
        <f t="shared" si="27"/>
        <v>2809</v>
      </c>
      <c r="L273" s="16">
        <f t="shared" si="28"/>
        <v>13939.18</v>
      </c>
      <c r="M273" s="16">
        <f t="shared" si="29"/>
        <v>194642.81</v>
      </c>
    </row>
    <row r="274" spans="1:13">
      <c r="A274" s="96">
        <v>253</v>
      </c>
      <c r="B274" s="96" t="s">
        <v>103</v>
      </c>
      <c r="C274" s="96" t="s">
        <v>73</v>
      </c>
      <c r="D274" s="96" t="s">
        <v>345</v>
      </c>
      <c r="E274" s="97">
        <v>25147.84</v>
      </c>
      <c r="F274" s="97">
        <v>107410.06</v>
      </c>
      <c r="G274" s="97">
        <v>6211.89</v>
      </c>
      <c r="H274" s="97">
        <v>3778.06</v>
      </c>
      <c r="I274" s="97">
        <v>0</v>
      </c>
      <c r="J274" s="97">
        <v>12444220.24</v>
      </c>
      <c r="K274" s="15" t="str">
        <f t="shared" si="27"/>
        <v>2909</v>
      </c>
      <c r="L274" s="16">
        <f t="shared" si="28"/>
        <v>9989.9500000000007</v>
      </c>
      <c r="M274" s="16">
        <f t="shared" si="29"/>
        <v>132557.9</v>
      </c>
    </row>
    <row r="275" spans="1:13">
      <c r="A275" s="96">
        <v>254</v>
      </c>
      <c r="B275" s="96" t="s">
        <v>104</v>
      </c>
      <c r="C275" s="96" t="s">
        <v>73</v>
      </c>
      <c r="D275" s="96" t="s">
        <v>345</v>
      </c>
      <c r="E275" s="97">
        <v>114969.43</v>
      </c>
      <c r="F275" s="97">
        <v>410695.33</v>
      </c>
      <c r="G275" s="97">
        <v>24141.77</v>
      </c>
      <c r="H275" s="97">
        <v>14821.39</v>
      </c>
      <c r="I275" s="97">
        <v>0</v>
      </c>
      <c r="J275" s="97">
        <v>47133477</v>
      </c>
      <c r="K275" s="15" t="str">
        <f t="shared" si="27"/>
        <v>3009</v>
      </c>
      <c r="L275" s="16">
        <f t="shared" si="28"/>
        <v>38963.160000000003</v>
      </c>
      <c r="M275" s="16">
        <f t="shared" si="29"/>
        <v>525664.76</v>
      </c>
    </row>
    <row r="276" spans="1:13">
      <c r="A276" s="96">
        <v>255</v>
      </c>
      <c r="B276" s="96" t="s">
        <v>77</v>
      </c>
      <c r="C276" s="96" t="s">
        <v>74</v>
      </c>
      <c r="D276" s="96" t="s">
        <v>345</v>
      </c>
      <c r="E276" s="97">
        <v>48173.69</v>
      </c>
      <c r="F276" s="97">
        <v>61489.32</v>
      </c>
      <c r="G276" s="97">
        <v>4242.71</v>
      </c>
      <c r="H276" s="97">
        <v>3233.97</v>
      </c>
      <c r="I276" s="97">
        <v>1134</v>
      </c>
      <c r="J276" s="97">
        <v>7847550.1600000001</v>
      </c>
      <c r="K276" s="15" t="str">
        <f t="shared" si="27"/>
        <v>0110</v>
      </c>
      <c r="L276" s="16">
        <f t="shared" si="28"/>
        <v>7476.68</v>
      </c>
      <c r="M276" s="16">
        <f t="shared" si="29"/>
        <v>110797.01000000001</v>
      </c>
    </row>
    <row r="277" spans="1:13">
      <c r="A277" s="96">
        <v>256</v>
      </c>
      <c r="B277" s="96" t="s">
        <v>79</v>
      </c>
      <c r="C277" s="96" t="s">
        <v>74</v>
      </c>
      <c r="D277" s="96" t="s">
        <v>345</v>
      </c>
      <c r="E277" s="97">
        <v>38114.69</v>
      </c>
      <c r="F277" s="97">
        <v>34412.81</v>
      </c>
      <c r="G277" s="97">
        <v>2058.71</v>
      </c>
      <c r="H277" s="97">
        <v>2128.12</v>
      </c>
      <c r="I277" s="97">
        <v>792</v>
      </c>
      <c r="J277" s="97">
        <v>3687363.35</v>
      </c>
      <c r="K277" s="15" t="str">
        <f t="shared" si="27"/>
        <v>0210</v>
      </c>
      <c r="L277" s="16">
        <f t="shared" si="28"/>
        <v>4186.83</v>
      </c>
      <c r="M277" s="16">
        <f t="shared" si="29"/>
        <v>73319.5</v>
      </c>
    </row>
    <row r="278" spans="1:13">
      <c r="A278" s="96">
        <v>257</v>
      </c>
      <c r="B278" s="96" t="s">
        <v>80</v>
      </c>
      <c r="C278" s="96" t="s">
        <v>74</v>
      </c>
      <c r="D278" s="96" t="s">
        <v>345</v>
      </c>
      <c r="E278" s="97">
        <v>760.18</v>
      </c>
      <c r="F278" s="97">
        <v>2683.42</v>
      </c>
      <c r="G278" s="97">
        <v>190.32</v>
      </c>
      <c r="H278" s="97">
        <v>108.35</v>
      </c>
      <c r="I278" s="97">
        <v>18</v>
      </c>
      <c r="J278" s="97">
        <v>323818.40000000002</v>
      </c>
      <c r="K278" s="15" t="str">
        <f t="shared" si="27"/>
        <v>0310</v>
      </c>
      <c r="L278" s="16">
        <f t="shared" si="28"/>
        <v>298.66999999999996</v>
      </c>
      <c r="M278" s="16">
        <f t="shared" si="29"/>
        <v>3461.6</v>
      </c>
    </row>
    <row r="279" spans="1:13">
      <c r="A279" s="96">
        <v>258</v>
      </c>
      <c r="B279" s="96" t="s">
        <v>81</v>
      </c>
      <c r="C279" s="96" t="s">
        <v>74</v>
      </c>
      <c r="D279" s="96" t="s">
        <v>345</v>
      </c>
      <c r="E279" s="97">
        <v>882.68</v>
      </c>
      <c r="F279" s="97">
        <v>469.53</v>
      </c>
      <c r="G279" s="97">
        <v>37.79</v>
      </c>
      <c r="H279" s="97">
        <v>27.64</v>
      </c>
      <c r="I279" s="97">
        <v>9</v>
      </c>
      <c r="J279" s="97">
        <v>46720.09</v>
      </c>
      <c r="K279" s="15" t="str">
        <f t="shared" si="27"/>
        <v>0410</v>
      </c>
      <c r="L279" s="16">
        <f t="shared" si="28"/>
        <v>65.430000000000007</v>
      </c>
      <c r="M279" s="16">
        <f t="shared" si="29"/>
        <v>1361.21</v>
      </c>
    </row>
    <row r="280" spans="1:13">
      <c r="A280" s="96">
        <v>259</v>
      </c>
      <c r="B280" s="96" t="s">
        <v>82</v>
      </c>
      <c r="C280" s="96" t="s">
        <v>74</v>
      </c>
      <c r="D280" s="96" t="s">
        <v>345</v>
      </c>
      <c r="E280" s="97">
        <v>64374.98</v>
      </c>
      <c r="F280" s="97">
        <v>106055.55</v>
      </c>
      <c r="G280" s="97">
        <v>6931.82</v>
      </c>
      <c r="H280" s="97">
        <v>4484.58</v>
      </c>
      <c r="I280" s="97">
        <v>720</v>
      </c>
      <c r="J280" s="97">
        <v>13119953.109999999</v>
      </c>
      <c r="K280" s="15" t="str">
        <f t="shared" si="27"/>
        <v>0510</v>
      </c>
      <c r="L280" s="16">
        <f t="shared" si="28"/>
        <v>11416.4</v>
      </c>
      <c r="M280" s="16">
        <f t="shared" si="29"/>
        <v>171150.53</v>
      </c>
    </row>
    <row r="281" spans="1:13">
      <c r="A281" s="96">
        <v>260</v>
      </c>
      <c r="B281" s="96" t="s">
        <v>83</v>
      </c>
      <c r="C281" s="96" t="s">
        <v>74</v>
      </c>
      <c r="D281" s="96" t="s">
        <v>345</v>
      </c>
      <c r="E281" s="97">
        <v>817.78</v>
      </c>
      <c r="F281" s="97">
        <v>1554.61</v>
      </c>
      <c r="G281" s="97">
        <v>90.9</v>
      </c>
      <c r="H281" s="97">
        <v>82.56</v>
      </c>
      <c r="I281" s="97">
        <v>9</v>
      </c>
      <c r="J281" s="97">
        <v>181601.52</v>
      </c>
      <c r="K281" s="15" t="str">
        <f t="shared" si="27"/>
        <v>0610</v>
      </c>
      <c r="L281" s="16">
        <f t="shared" si="28"/>
        <v>173.46</v>
      </c>
      <c r="M281" s="16">
        <f t="shared" si="29"/>
        <v>2381.39</v>
      </c>
    </row>
    <row r="282" spans="1:13">
      <c r="A282" s="96">
        <v>261</v>
      </c>
      <c r="B282" s="96" t="s">
        <v>84</v>
      </c>
      <c r="C282" s="96" t="s">
        <v>74</v>
      </c>
      <c r="D282" s="96" t="s">
        <v>345</v>
      </c>
      <c r="E282" s="97">
        <v>201.67</v>
      </c>
      <c r="F282" s="97">
        <v>242.34</v>
      </c>
      <c r="G282" s="97">
        <v>11.45</v>
      </c>
      <c r="H282" s="97">
        <v>19</v>
      </c>
      <c r="I282" s="97">
        <v>0</v>
      </c>
      <c r="J282" s="97">
        <v>28412.84</v>
      </c>
      <c r="K282" s="15" t="str">
        <f t="shared" si="27"/>
        <v>0710</v>
      </c>
      <c r="L282" s="16">
        <f t="shared" si="28"/>
        <v>30.45</v>
      </c>
      <c r="M282" s="16">
        <f t="shared" si="29"/>
        <v>444.01</v>
      </c>
    </row>
    <row r="283" spans="1:13">
      <c r="A283" s="96">
        <v>262</v>
      </c>
      <c r="B283" s="96" t="s">
        <v>72</v>
      </c>
      <c r="C283" s="96" t="s">
        <v>74</v>
      </c>
      <c r="D283" s="96" t="s">
        <v>345</v>
      </c>
      <c r="E283" s="97">
        <v>1382.26</v>
      </c>
      <c r="F283" s="97">
        <v>4657.3599999999997</v>
      </c>
      <c r="G283" s="97">
        <v>233.5</v>
      </c>
      <c r="H283" s="97">
        <v>210.96</v>
      </c>
      <c r="I283" s="97">
        <v>9</v>
      </c>
      <c r="J283" s="97">
        <v>559065.56999999995</v>
      </c>
      <c r="K283" s="15" t="str">
        <f t="shared" si="27"/>
        <v>0810</v>
      </c>
      <c r="L283" s="16">
        <f t="shared" si="28"/>
        <v>444.46000000000004</v>
      </c>
      <c r="M283" s="16">
        <f t="shared" si="29"/>
        <v>6048.62</v>
      </c>
    </row>
    <row r="284" spans="1:13">
      <c r="A284" s="96">
        <v>263</v>
      </c>
      <c r="B284" s="96" t="s">
        <v>73</v>
      </c>
      <c r="C284" s="96" t="s">
        <v>74</v>
      </c>
      <c r="D284" s="96" t="s">
        <v>345</v>
      </c>
      <c r="E284" s="97">
        <v>1150.01</v>
      </c>
      <c r="F284" s="97">
        <v>913.74</v>
      </c>
      <c r="G284" s="97">
        <v>84.89</v>
      </c>
      <c r="H284" s="97">
        <v>67.599999999999994</v>
      </c>
      <c r="I284" s="97">
        <v>36</v>
      </c>
      <c r="J284" s="97">
        <v>108948.57</v>
      </c>
      <c r="K284" s="15" t="str">
        <f t="shared" si="27"/>
        <v>0910</v>
      </c>
      <c r="L284" s="16">
        <f t="shared" si="28"/>
        <v>152.49</v>
      </c>
      <c r="M284" s="16">
        <f t="shared" si="29"/>
        <v>2099.75</v>
      </c>
    </row>
    <row r="285" spans="1:13">
      <c r="A285" s="96">
        <v>264</v>
      </c>
      <c r="B285" s="96" t="s">
        <v>74</v>
      </c>
      <c r="C285" s="96" t="s">
        <v>74</v>
      </c>
      <c r="D285" s="96" t="s">
        <v>345</v>
      </c>
      <c r="E285" s="97">
        <v>1460.82</v>
      </c>
      <c r="F285" s="97">
        <v>2380.36</v>
      </c>
      <c r="G285" s="97">
        <v>142.43</v>
      </c>
      <c r="H285" s="97">
        <v>115.15</v>
      </c>
      <c r="I285" s="97">
        <v>27</v>
      </c>
      <c r="J285" s="97">
        <v>280738.44</v>
      </c>
      <c r="K285" s="15" t="str">
        <f t="shared" si="27"/>
        <v>1010</v>
      </c>
      <c r="L285" s="16">
        <f t="shared" si="28"/>
        <v>257.58000000000004</v>
      </c>
      <c r="M285" s="16">
        <f t="shared" si="29"/>
        <v>3868.1800000000003</v>
      </c>
    </row>
    <row r="286" spans="1:13">
      <c r="A286" s="96">
        <v>265</v>
      </c>
      <c r="B286" s="96" t="s">
        <v>75</v>
      </c>
      <c r="C286" s="96" t="s">
        <v>74</v>
      </c>
      <c r="D286" s="96" t="s">
        <v>345</v>
      </c>
      <c r="E286" s="97">
        <v>4214.6899999999996</v>
      </c>
      <c r="F286" s="97">
        <v>10961.35</v>
      </c>
      <c r="G286" s="97">
        <v>695.97</v>
      </c>
      <c r="H286" s="97">
        <v>414.19</v>
      </c>
      <c r="I286" s="97">
        <v>27</v>
      </c>
      <c r="J286" s="97">
        <v>1274712.72</v>
      </c>
      <c r="K286" s="15" t="str">
        <f t="shared" si="27"/>
        <v>1110</v>
      </c>
      <c r="L286" s="16">
        <f t="shared" si="28"/>
        <v>1110.1600000000001</v>
      </c>
      <c r="M286" s="16">
        <f t="shared" si="29"/>
        <v>15203.04</v>
      </c>
    </row>
    <row r="287" spans="1:13">
      <c r="A287" s="96">
        <v>266</v>
      </c>
      <c r="B287" s="96" t="s">
        <v>76</v>
      </c>
      <c r="C287" s="96" t="s">
        <v>74</v>
      </c>
      <c r="D287" s="96" t="s">
        <v>345</v>
      </c>
      <c r="E287" s="97">
        <v>2513.6</v>
      </c>
      <c r="F287" s="97">
        <v>6598.96</v>
      </c>
      <c r="G287" s="97">
        <v>579.77</v>
      </c>
      <c r="H287" s="97">
        <v>279.22000000000003</v>
      </c>
      <c r="I287" s="97">
        <v>27</v>
      </c>
      <c r="J287" s="97">
        <v>793133.76</v>
      </c>
      <c r="K287" s="15" t="str">
        <f t="shared" si="27"/>
        <v>1210</v>
      </c>
      <c r="L287" s="16">
        <f t="shared" si="28"/>
        <v>858.99</v>
      </c>
      <c r="M287" s="16">
        <f t="shared" si="29"/>
        <v>9139.56</v>
      </c>
    </row>
    <row r="288" spans="1:13">
      <c r="A288" s="96">
        <v>267</v>
      </c>
      <c r="B288" s="96" t="s">
        <v>105</v>
      </c>
      <c r="C288" s="96" t="s">
        <v>74</v>
      </c>
      <c r="D288" s="96" t="s">
        <v>345</v>
      </c>
      <c r="E288" s="97">
        <v>1004.82</v>
      </c>
      <c r="F288" s="97">
        <v>2727.23</v>
      </c>
      <c r="G288" s="97">
        <v>157.66999999999999</v>
      </c>
      <c r="H288" s="97">
        <v>123.22</v>
      </c>
      <c r="I288" s="97">
        <v>0</v>
      </c>
      <c r="J288" s="97">
        <v>331369.31</v>
      </c>
      <c r="K288" s="15" t="str">
        <f t="shared" si="27"/>
        <v>1310</v>
      </c>
      <c r="L288" s="16">
        <f t="shared" si="28"/>
        <v>280.89</v>
      </c>
      <c r="M288" s="16">
        <f t="shared" si="29"/>
        <v>3732.05</v>
      </c>
    </row>
    <row r="289" spans="1:13">
      <c r="A289" s="96">
        <v>268</v>
      </c>
      <c r="B289" s="96" t="s">
        <v>106</v>
      </c>
      <c r="C289" s="96" t="s">
        <v>74</v>
      </c>
      <c r="D289" s="96" t="s">
        <v>345</v>
      </c>
      <c r="E289" s="97">
        <v>2164.1999999999998</v>
      </c>
      <c r="F289" s="97">
        <v>5892.85</v>
      </c>
      <c r="G289" s="97">
        <v>301.49</v>
      </c>
      <c r="H289" s="97">
        <v>207.67</v>
      </c>
      <c r="I289" s="97">
        <v>0</v>
      </c>
      <c r="J289" s="97">
        <v>690329.76</v>
      </c>
      <c r="K289" s="15" t="str">
        <f t="shared" si="27"/>
        <v>1410</v>
      </c>
      <c r="L289" s="16">
        <f t="shared" si="28"/>
        <v>509.15999999999997</v>
      </c>
      <c r="M289" s="16">
        <f t="shared" si="29"/>
        <v>8057.05</v>
      </c>
    </row>
    <row r="290" spans="1:13">
      <c r="A290" s="96">
        <v>269</v>
      </c>
      <c r="B290" s="96" t="s">
        <v>107</v>
      </c>
      <c r="C290" s="96" t="s">
        <v>74</v>
      </c>
      <c r="D290" s="96" t="s">
        <v>345</v>
      </c>
      <c r="E290" s="97">
        <v>9580.7099999999991</v>
      </c>
      <c r="F290" s="97">
        <v>18816.61</v>
      </c>
      <c r="G290" s="97">
        <v>1259.76</v>
      </c>
      <c r="H290" s="97">
        <v>848.2</v>
      </c>
      <c r="I290" s="97">
        <v>54</v>
      </c>
      <c r="J290" s="97">
        <v>2283304.08</v>
      </c>
      <c r="K290" s="15" t="str">
        <f t="shared" si="27"/>
        <v>1510</v>
      </c>
      <c r="L290" s="16">
        <f t="shared" si="28"/>
        <v>2107.96</v>
      </c>
      <c r="M290" s="16">
        <f t="shared" si="29"/>
        <v>28451.32</v>
      </c>
    </row>
    <row r="291" spans="1:13">
      <c r="A291" s="96">
        <v>270</v>
      </c>
      <c r="B291" s="96" t="s">
        <v>108</v>
      </c>
      <c r="C291" s="96" t="s">
        <v>74</v>
      </c>
      <c r="D291" s="96" t="s">
        <v>345</v>
      </c>
      <c r="E291" s="97">
        <v>9226.9</v>
      </c>
      <c r="F291" s="97">
        <v>22278.639999999999</v>
      </c>
      <c r="G291" s="97">
        <v>1206.3499999999999</v>
      </c>
      <c r="H291" s="97">
        <v>914.58</v>
      </c>
      <c r="I291" s="97">
        <v>54</v>
      </c>
      <c r="J291" s="97">
        <v>2695751.14</v>
      </c>
      <c r="K291" s="15" t="str">
        <f t="shared" si="27"/>
        <v>1610</v>
      </c>
      <c r="L291" s="16">
        <f t="shared" si="28"/>
        <v>2120.9299999999998</v>
      </c>
      <c r="M291" s="16">
        <f t="shared" si="29"/>
        <v>31559.54</v>
      </c>
    </row>
    <row r="292" spans="1:13">
      <c r="A292" s="96">
        <v>271</v>
      </c>
      <c r="B292" s="96" t="s">
        <v>109</v>
      </c>
      <c r="C292" s="96" t="s">
        <v>74</v>
      </c>
      <c r="D292" s="96" t="s">
        <v>345</v>
      </c>
      <c r="E292" s="97">
        <v>8972.01</v>
      </c>
      <c r="F292" s="97">
        <v>11422.79</v>
      </c>
      <c r="G292" s="97">
        <v>733.52</v>
      </c>
      <c r="H292" s="97">
        <v>582.67999999999995</v>
      </c>
      <c r="I292" s="97">
        <v>117</v>
      </c>
      <c r="J292" s="97">
        <v>1293670.43</v>
      </c>
      <c r="K292" s="15" t="str">
        <f t="shared" si="27"/>
        <v>1710</v>
      </c>
      <c r="L292" s="16">
        <f t="shared" si="28"/>
        <v>1316.1999999999998</v>
      </c>
      <c r="M292" s="16">
        <f t="shared" si="29"/>
        <v>20511.800000000003</v>
      </c>
    </row>
    <row r="293" spans="1:13">
      <c r="A293" s="96">
        <v>272</v>
      </c>
      <c r="B293" s="96" t="s">
        <v>92</v>
      </c>
      <c r="C293" s="96" t="s">
        <v>74</v>
      </c>
      <c r="D293" s="96" t="s">
        <v>345</v>
      </c>
      <c r="E293" s="97">
        <v>2631.96</v>
      </c>
      <c r="F293" s="97">
        <v>5076.67</v>
      </c>
      <c r="G293" s="97">
        <v>256.70999999999998</v>
      </c>
      <c r="H293" s="97">
        <v>237.6</v>
      </c>
      <c r="I293" s="97">
        <v>18</v>
      </c>
      <c r="J293" s="97">
        <v>620705.94999999995</v>
      </c>
      <c r="K293" s="15" t="str">
        <f t="shared" si="27"/>
        <v>1810</v>
      </c>
      <c r="L293" s="16">
        <f t="shared" si="28"/>
        <v>494.30999999999995</v>
      </c>
      <c r="M293" s="16">
        <f t="shared" si="29"/>
        <v>7726.63</v>
      </c>
    </row>
    <row r="294" spans="1:13">
      <c r="A294" s="96">
        <v>273</v>
      </c>
      <c r="B294" s="96" t="s">
        <v>93</v>
      </c>
      <c r="C294" s="96" t="s">
        <v>74</v>
      </c>
      <c r="D294" s="96" t="s">
        <v>345</v>
      </c>
      <c r="E294" s="97">
        <v>11573.14</v>
      </c>
      <c r="F294" s="97">
        <v>31387.599999999999</v>
      </c>
      <c r="G294" s="97">
        <v>1828.29</v>
      </c>
      <c r="H294" s="97">
        <v>1171.07</v>
      </c>
      <c r="I294" s="97">
        <v>36</v>
      </c>
      <c r="J294" s="97">
        <v>3710727.11</v>
      </c>
      <c r="K294" s="15" t="str">
        <f t="shared" si="27"/>
        <v>1910</v>
      </c>
      <c r="L294" s="16">
        <f t="shared" si="28"/>
        <v>2999.3599999999997</v>
      </c>
      <c r="M294" s="16">
        <f t="shared" si="29"/>
        <v>42996.74</v>
      </c>
    </row>
    <row r="295" spans="1:13">
      <c r="A295" s="96">
        <v>274</v>
      </c>
      <c r="B295" s="96" t="s">
        <v>94</v>
      </c>
      <c r="C295" s="96" t="s">
        <v>74</v>
      </c>
      <c r="D295" s="96" t="s">
        <v>345</v>
      </c>
      <c r="E295" s="97">
        <v>16756.16</v>
      </c>
      <c r="F295" s="97">
        <v>39712.53</v>
      </c>
      <c r="G295" s="97">
        <v>2502.1799999999998</v>
      </c>
      <c r="H295" s="97">
        <v>1573.41</v>
      </c>
      <c r="I295" s="97">
        <v>207</v>
      </c>
      <c r="J295" s="97">
        <v>4964575.4800000004</v>
      </c>
      <c r="K295" s="15" t="str">
        <f t="shared" si="27"/>
        <v>2010</v>
      </c>
      <c r="L295" s="16">
        <f t="shared" si="28"/>
        <v>4075.59</v>
      </c>
      <c r="M295" s="16">
        <f t="shared" si="29"/>
        <v>56675.69</v>
      </c>
    </row>
    <row r="296" spans="1:13">
      <c r="A296" s="96">
        <v>275</v>
      </c>
      <c r="B296" s="96" t="s">
        <v>95</v>
      </c>
      <c r="C296" s="96" t="s">
        <v>74</v>
      </c>
      <c r="D296" s="96" t="s">
        <v>345</v>
      </c>
      <c r="E296" s="97">
        <v>4056.94</v>
      </c>
      <c r="F296" s="97">
        <v>9902.26</v>
      </c>
      <c r="G296" s="97">
        <v>558.9</v>
      </c>
      <c r="H296" s="97">
        <v>400.08</v>
      </c>
      <c r="I296" s="97">
        <v>18</v>
      </c>
      <c r="J296" s="97">
        <v>1170690.6399999999</v>
      </c>
      <c r="K296" s="15" t="str">
        <f t="shared" si="27"/>
        <v>2110</v>
      </c>
      <c r="L296" s="16">
        <f t="shared" si="28"/>
        <v>958.98</v>
      </c>
      <c r="M296" s="16">
        <f t="shared" si="29"/>
        <v>13977.2</v>
      </c>
    </row>
    <row r="297" spans="1:13">
      <c r="A297" s="96">
        <v>276</v>
      </c>
      <c r="B297" s="96" t="s">
        <v>96</v>
      </c>
      <c r="C297" s="96" t="s">
        <v>74</v>
      </c>
      <c r="D297" s="96" t="s">
        <v>345</v>
      </c>
      <c r="E297" s="97">
        <v>1537.84</v>
      </c>
      <c r="F297" s="97">
        <v>3670.31</v>
      </c>
      <c r="G297" s="97">
        <v>233.07</v>
      </c>
      <c r="H297" s="97">
        <v>160.30000000000001</v>
      </c>
      <c r="I297" s="97">
        <v>18</v>
      </c>
      <c r="J297" s="97">
        <v>444894.71</v>
      </c>
      <c r="K297" s="15" t="str">
        <f t="shared" si="27"/>
        <v>2210</v>
      </c>
      <c r="L297" s="16">
        <f t="shared" si="28"/>
        <v>393.37</v>
      </c>
      <c r="M297" s="16">
        <f t="shared" si="29"/>
        <v>5226.1499999999996</v>
      </c>
    </row>
    <row r="298" spans="1:13">
      <c r="A298" s="96">
        <v>277</v>
      </c>
      <c r="B298" s="96" t="s">
        <v>97</v>
      </c>
      <c r="C298" s="96" t="s">
        <v>74</v>
      </c>
      <c r="D298" s="96" t="s">
        <v>345</v>
      </c>
      <c r="E298" s="97">
        <v>6242.2</v>
      </c>
      <c r="F298" s="97">
        <v>10166.26</v>
      </c>
      <c r="G298" s="97">
        <v>588.92999999999995</v>
      </c>
      <c r="H298" s="97">
        <v>541.16999999999996</v>
      </c>
      <c r="I298" s="97">
        <v>45</v>
      </c>
      <c r="J298" s="97">
        <v>1181338.4099999999</v>
      </c>
      <c r="K298" s="15" t="str">
        <f t="shared" si="27"/>
        <v>2310</v>
      </c>
      <c r="L298" s="16">
        <f t="shared" si="28"/>
        <v>1130.0999999999999</v>
      </c>
      <c r="M298" s="16">
        <f t="shared" si="29"/>
        <v>16453.46</v>
      </c>
    </row>
    <row r="299" spans="1:13">
      <c r="A299" s="96">
        <v>278</v>
      </c>
      <c r="B299" s="96" t="s">
        <v>98</v>
      </c>
      <c r="C299" s="96" t="s">
        <v>74</v>
      </c>
      <c r="D299" s="96" t="s">
        <v>345</v>
      </c>
      <c r="E299" s="97">
        <v>11509.35</v>
      </c>
      <c r="F299" s="97">
        <v>19884.400000000001</v>
      </c>
      <c r="G299" s="97">
        <v>1234.52</v>
      </c>
      <c r="H299" s="97">
        <v>899.25</v>
      </c>
      <c r="I299" s="97">
        <v>108</v>
      </c>
      <c r="J299" s="97">
        <v>2373420.62</v>
      </c>
      <c r="K299" s="15" t="str">
        <f t="shared" si="27"/>
        <v>2410</v>
      </c>
      <c r="L299" s="16">
        <f t="shared" si="28"/>
        <v>2133.77</v>
      </c>
      <c r="M299" s="16">
        <f t="shared" si="29"/>
        <v>31501.75</v>
      </c>
    </row>
    <row r="300" spans="1:13">
      <c r="A300" s="96">
        <v>279</v>
      </c>
      <c r="B300" s="96" t="s">
        <v>99</v>
      </c>
      <c r="C300" s="96" t="s">
        <v>74</v>
      </c>
      <c r="D300" s="96" t="s">
        <v>345</v>
      </c>
      <c r="E300" s="97">
        <v>14060.48</v>
      </c>
      <c r="F300" s="97">
        <v>41622.94</v>
      </c>
      <c r="G300" s="97">
        <v>2493.58</v>
      </c>
      <c r="H300" s="97">
        <v>1550.98</v>
      </c>
      <c r="I300" s="97">
        <v>63</v>
      </c>
      <c r="J300" s="97">
        <v>4978646.25</v>
      </c>
      <c r="K300" s="15" t="str">
        <f t="shared" si="27"/>
        <v>2510</v>
      </c>
      <c r="L300" s="16">
        <f t="shared" si="28"/>
        <v>4044.56</v>
      </c>
      <c r="M300" s="16">
        <f t="shared" si="29"/>
        <v>55746.42</v>
      </c>
    </row>
    <row r="301" spans="1:13">
      <c r="A301" s="96">
        <v>280</v>
      </c>
      <c r="B301" s="96" t="s">
        <v>100</v>
      </c>
      <c r="C301" s="96" t="s">
        <v>74</v>
      </c>
      <c r="D301" s="96" t="s">
        <v>345</v>
      </c>
      <c r="E301" s="97">
        <v>9504.89</v>
      </c>
      <c r="F301" s="97">
        <v>24281.73</v>
      </c>
      <c r="G301" s="97">
        <v>1403.35</v>
      </c>
      <c r="H301" s="97">
        <v>1070.58</v>
      </c>
      <c r="I301" s="97">
        <v>99</v>
      </c>
      <c r="J301" s="97">
        <v>2846279.96</v>
      </c>
      <c r="K301" s="15" t="str">
        <f t="shared" si="27"/>
        <v>2610</v>
      </c>
      <c r="L301" s="16">
        <f t="shared" si="28"/>
        <v>2473.9299999999998</v>
      </c>
      <c r="M301" s="16">
        <f t="shared" si="29"/>
        <v>33885.619999999995</v>
      </c>
    </row>
    <row r="302" spans="1:13">
      <c r="A302" s="96">
        <v>281</v>
      </c>
      <c r="B302" s="96" t="s">
        <v>101</v>
      </c>
      <c r="C302" s="96" t="s">
        <v>74</v>
      </c>
      <c r="D302" s="96" t="s">
        <v>345</v>
      </c>
      <c r="E302" s="97">
        <v>26197.919999999998</v>
      </c>
      <c r="F302" s="97">
        <v>77902.990000000005</v>
      </c>
      <c r="G302" s="97">
        <v>4695.34</v>
      </c>
      <c r="H302" s="97">
        <v>2976.95</v>
      </c>
      <c r="I302" s="97">
        <v>117</v>
      </c>
      <c r="J302" s="97">
        <v>9342610.6400000006</v>
      </c>
      <c r="K302" s="15" t="str">
        <f t="shared" si="27"/>
        <v>2710</v>
      </c>
      <c r="L302" s="16">
        <f t="shared" si="28"/>
        <v>7672.29</v>
      </c>
      <c r="M302" s="16">
        <f t="shared" si="29"/>
        <v>104217.91</v>
      </c>
    </row>
    <row r="303" spans="1:13">
      <c r="A303" s="96">
        <v>282</v>
      </c>
      <c r="B303" s="96" t="s">
        <v>102</v>
      </c>
      <c r="C303" s="96" t="s">
        <v>74</v>
      </c>
      <c r="D303" s="96" t="s">
        <v>345</v>
      </c>
      <c r="E303" s="97">
        <v>68093.97</v>
      </c>
      <c r="F303" s="97">
        <v>125042.34</v>
      </c>
      <c r="G303" s="97">
        <v>8015.61</v>
      </c>
      <c r="H303" s="97">
        <v>5604.48</v>
      </c>
      <c r="I303" s="97">
        <v>1107</v>
      </c>
      <c r="J303" s="97">
        <v>14772704.35</v>
      </c>
      <c r="K303" s="15" t="str">
        <f t="shared" si="27"/>
        <v>2810</v>
      </c>
      <c r="L303" s="16">
        <f t="shared" si="28"/>
        <v>13620.09</v>
      </c>
      <c r="M303" s="16">
        <f t="shared" si="29"/>
        <v>194243.31</v>
      </c>
    </row>
    <row r="304" spans="1:13">
      <c r="A304" s="96">
        <v>283</v>
      </c>
      <c r="B304" s="96" t="s">
        <v>103</v>
      </c>
      <c r="C304" s="96" t="s">
        <v>74</v>
      </c>
      <c r="D304" s="96" t="s">
        <v>345</v>
      </c>
      <c r="E304" s="97">
        <v>28991.66</v>
      </c>
      <c r="F304" s="97">
        <v>103721.52</v>
      </c>
      <c r="G304" s="97">
        <v>5999.43</v>
      </c>
      <c r="H304" s="97">
        <v>3778.06</v>
      </c>
      <c r="I304" s="97">
        <v>0</v>
      </c>
      <c r="J304" s="97">
        <v>12415228.58</v>
      </c>
      <c r="K304" s="15" t="str">
        <f t="shared" si="27"/>
        <v>2910</v>
      </c>
      <c r="L304" s="16">
        <f t="shared" si="28"/>
        <v>9777.49</v>
      </c>
      <c r="M304" s="16">
        <f t="shared" si="29"/>
        <v>132713.18</v>
      </c>
    </row>
    <row r="305" spans="1:13">
      <c r="A305" s="96">
        <v>284</v>
      </c>
      <c r="B305" s="96" t="s">
        <v>104</v>
      </c>
      <c r="C305" s="96" t="s">
        <v>74</v>
      </c>
      <c r="D305" s="96" t="s">
        <v>345</v>
      </c>
      <c r="E305" s="97">
        <v>129984.11</v>
      </c>
      <c r="F305" s="97">
        <v>396425.32</v>
      </c>
      <c r="G305" s="97">
        <v>23307.08</v>
      </c>
      <c r="H305" s="97">
        <v>14821.39</v>
      </c>
      <c r="I305" s="97">
        <v>0</v>
      </c>
      <c r="J305" s="97">
        <v>47003492.890000001</v>
      </c>
      <c r="K305" s="15" t="str">
        <f t="shared" si="27"/>
        <v>3010</v>
      </c>
      <c r="L305" s="16">
        <f t="shared" si="28"/>
        <v>38128.47</v>
      </c>
      <c r="M305" s="16">
        <f t="shared" si="29"/>
        <v>526409.43000000005</v>
      </c>
    </row>
    <row r="306" spans="1:13">
      <c r="A306" s="96">
        <v>285</v>
      </c>
      <c r="B306" s="96" t="s">
        <v>77</v>
      </c>
      <c r="C306" s="96" t="s">
        <v>75</v>
      </c>
      <c r="D306" s="96" t="s">
        <v>345</v>
      </c>
      <c r="E306" s="97">
        <v>46399.57</v>
      </c>
      <c r="F306" s="97">
        <v>63150.96</v>
      </c>
      <c r="G306" s="97">
        <v>4355.1899999999996</v>
      </c>
      <c r="H306" s="97">
        <v>3233.97</v>
      </c>
      <c r="I306" s="97">
        <v>1134</v>
      </c>
      <c r="J306" s="97">
        <v>7801150.5899999999</v>
      </c>
      <c r="K306" s="15" t="str">
        <f t="shared" si="27"/>
        <v>0111</v>
      </c>
      <c r="L306" s="16">
        <f t="shared" si="28"/>
        <v>7589.16</v>
      </c>
      <c r="M306" s="16">
        <f t="shared" si="29"/>
        <v>110684.53</v>
      </c>
    </row>
    <row r="307" spans="1:13">
      <c r="A307" s="96">
        <v>286</v>
      </c>
      <c r="B307" s="96" t="s">
        <v>79</v>
      </c>
      <c r="C307" s="96" t="s">
        <v>75</v>
      </c>
      <c r="D307" s="96" t="s">
        <v>345</v>
      </c>
      <c r="E307" s="97">
        <v>36549.550000000003</v>
      </c>
      <c r="F307" s="97">
        <v>35194.339999999997</v>
      </c>
      <c r="G307" s="97">
        <v>2105.09</v>
      </c>
      <c r="H307" s="97">
        <v>2128.35</v>
      </c>
      <c r="I307" s="97">
        <v>783</v>
      </c>
      <c r="J307" s="97">
        <v>3650813.8</v>
      </c>
      <c r="K307" s="15" t="str">
        <f t="shared" ref="K307:K338" si="30">CONCATENATE(B307,C307)</f>
        <v>0211</v>
      </c>
      <c r="L307" s="16">
        <f t="shared" ref="L307:L338" si="31">+G307+H307</f>
        <v>4233.4400000000005</v>
      </c>
      <c r="M307" s="16">
        <f t="shared" ref="M307:M338" si="32">+E307+F307+I307</f>
        <v>72526.89</v>
      </c>
    </row>
    <row r="308" spans="1:13">
      <c r="A308" s="96">
        <v>287</v>
      </c>
      <c r="B308" s="96" t="s">
        <v>80</v>
      </c>
      <c r="C308" s="96" t="s">
        <v>75</v>
      </c>
      <c r="D308" s="96" t="s">
        <v>345</v>
      </c>
      <c r="E308" s="97">
        <v>670.84</v>
      </c>
      <c r="F308" s="97">
        <v>2766.85</v>
      </c>
      <c r="G308" s="97">
        <v>196.23</v>
      </c>
      <c r="H308" s="97">
        <v>108.35</v>
      </c>
      <c r="I308" s="97">
        <v>18</v>
      </c>
      <c r="J308" s="97">
        <v>323147.56</v>
      </c>
      <c r="K308" s="15" t="str">
        <f t="shared" si="30"/>
        <v>0311</v>
      </c>
      <c r="L308" s="16">
        <f t="shared" si="31"/>
        <v>304.58</v>
      </c>
      <c r="M308" s="16">
        <f t="shared" si="32"/>
        <v>3455.69</v>
      </c>
    </row>
    <row r="309" spans="1:13">
      <c r="A309" s="96">
        <v>288</v>
      </c>
      <c r="B309" s="96" t="s">
        <v>81</v>
      </c>
      <c r="C309" s="96" t="s">
        <v>75</v>
      </c>
      <c r="D309" s="96" t="s">
        <v>345</v>
      </c>
      <c r="E309" s="97">
        <v>875.4</v>
      </c>
      <c r="F309" s="97">
        <v>476.27</v>
      </c>
      <c r="G309" s="97">
        <v>38.33</v>
      </c>
      <c r="H309" s="97">
        <v>27.64</v>
      </c>
      <c r="I309" s="97">
        <v>9</v>
      </c>
      <c r="J309" s="97">
        <v>45844.69</v>
      </c>
      <c r="K309" s="15" t="str">
        <f t="shared" si="30"/>
        <v>0411</v>
      </c>
      <c r="L309" s="16">
        <f t="shared" si="31"/>
        <v>65.97</v>
      </c>
      <c r="M309" s="16">
        <f t="shared" si="32"/>
        <v>1360.67</v>
      </c>
    </row>
    <row r="310" spans="1:13">
      <c r="A310" s="96">
        <v>289</v>
      </c>
      <c r="B310" s="96" t="s">
        <v>82</v>
      </c>
      <c r="C310" s="96" t="s">
        <v>75</v>
      </c>
      <c r="D310" s="96" t="s">
        <v>345</v>
      </c>
      <c r="E310" s="97">
        <v>59417.49</v>
      </c>
      <c r="F310" s="97">
        <v>109041.03</v>
      </c>
      <c r="G310" s="97">
        <v>7122.99</v>
      </c>
      <c r="H310" s="97">
        <v>4493.16</v>
      </c>
      <c r="I310" s="97">
        <v>711</v>
      </c>
      <c r="J310" s="97">
        <v>13060535.619999999</v>
      </c>
      <c r="K310" s="15" t="str">
        <f t="shared" si="30"/>
        <v>0511</v>
      </c>
      <c r="L310" s="16">
        <f t="shared" si="31"/>
        <v>11616.15</v>
      </c>
      <c r="M310" s="16">
        <f t="shared" si="32"/>
        <v>169169.52</v>
      </c>
    </row>
    <row r="311" spans="1:13">
      <c r="A311" s="96">
        <v>290</v>
      </c>
      <c r="B311" s="96" t="s">
        <v>83</v>
      </c>
      <c r="C311" s="96" t="s">
        <v>75</v>
      </c>
      <c r="D311" s="96" t="s">
        <v>345</v>
      </c>
      <c r="E311" s="97">
        <v>770.23</v>
      </c>
      <c r="F311" s="97">
        <v>1599.64</v>
      </c>
      <c r="G311" s="97">
        <v>93.42</v>
      </c>
      <c r="H311" s="97">
        <v>82.56</v>
      </c>
      <c r="I311" s="97">
        <v>9</v>
      </c>
      <c r="J311" s="97">
        <v>180831.29</v>
      </c>
      <c r="K311" s="15" t="str">
        <f t="shared" si="30"/>
        <v>0611</v>
      </c>
      <c r="L311" s="16">
        <f t="shared" si="31"/>
        <v>175.98000000000002</v>
      </c>
      <c r="M311" s="16">
        <f t="shared" si="32"/>
        <v>2378.87</v>
      </c>
    </row>
    <row r="312" spans="1:13">
      <c r="A312" s="96">
        <v>291</v>
      </c>
      <c r="B312" s="96" t="s">
        <v>84</v>
      </c>
      <c r="C312" s="96" t="s">
        <v>75</v>
      </c>
      <c r="D312" s="96" t="s">
        <v>345</v>
      </c>
      <c r="E312" s="97">
        <v>195.03</v>
      </c>
      <c r="F312" s="97">
        <v>248.69</v>
      </c>
      <c r="G312" s="97">
        <v>11.74</v>
      </c>
      <c r="H312" s="97">
        <v>19</v>
      </c>
      <c r="I312" s="97">
        <v>0</v>
      </c>
      <c r="J312" s="97">
        <v>28217.81</v>
      </c>
      <c r="K312" s="15" t="str">
        <f t="shared" si="30"/>
        <v>0711</v>
      </c>
      <c r="L312" s="16">
        <f t="shared" si="31"/>
        <v>30.740000000000002</v>
      </c>
      <c r="M312" s="16">
        <f t="shared" si="32"/>
        <v>443.72</v>
      </c>
    </row>
    <row r="313" spans="1:13">
      <c r="A313" s="96">
        <v>292</v>
      </c>
      <c r="B313" s="96" t="s">
        <v>72</v>
      </c>
      <c r="C313" s="96" t="s">
        <v>75</v>
      </c>
      <c r="D313" s="96" t="s">
        <v>345</v>
      </c>
      <c r="E313" s="97">
        <v>1245.6500000000001</v>
      </c>
      <c r="F313" s="97">
        <v>4801.0600000000004</v>
      </c>
      <c r="G313" s="97">
        <v>240.61</v>
      </c>
      <c r="H313" s="97">
        <v>233.43</v>
      </c>
      <c r="I313" s="97">
        <v>9</v>
      </c>
      <c r="J313" s="97">
        <v>557819.92000000004</v>
      </c>
      <c r="K313" s="15" t="str">
        <f t="shared" si="30"/>
        <v>0811</v>
      </c>
      <c r="L313" s="16">
        <f t="shared" si="31"/>
        <v>474.04</v>
      </c>
      <c r="M313" s="16">
        <f t="shared" si="32"/>
        <v>6055.7100000000009</v>
      </c>
    </row>
    <row r="314" spans="1:13">
      <c r="A314" s="96">
        <v>293</v>
      </c>
      <c r="B314" s="96" t="s">
        <v>73</v>
      </c>
      <c r="C314" s="96" t="s">
        <v>75</v>
      </c>
      <c r="D314" s="96" t="s">
        <v>345</v>
      </c>
      <c r="E314" s="97">
        <v>1127.8399999999999</v>
      </c>
      <c r="F314" s="97">
        <v>934.05</v>
      </c>
      <c r="G314" s="97">
        <v>86.75</v>
      </c>
      <c r="H314" s="97">
        <v>67.599999999999994</v>
      </c>
      <c r="I314" s="97">
        <v>36</v>
      </c>
      <c r="J314" s="97">
        <v>107820.73</v>
      </c>
      <c r="K314" s="15" t="str">
        <f t="shared" si="30"/>
        <v>0911</v>
      </c>
      <c r="L314" s="16">
        <f t="shared" si="31"/>
        <v>154.35</v>
      </c>
      <c r="M314" s="16">
        <f t="shared" si="32"/>
        <v>2097.89</v>
      </c>
    </row>
    <row r="315" spans="1:13">
      <c r="A315" s="96">
        <v>294</v>
      </c>
      <c r="B315" s="96" t="s">
        <v>74</v>
      </c>
      <c r="C315" s="96" t="s">
        <v>75</v>
      </c>
      <c r="D315" s="96" t="s">
        <v>345</v>
      </c>
      <c r="E315" s="97">
        <v>1389.77</v>
      </c>
      <c r="F315" s="97">
        <v>2447.42</v>
      </c>
      <c r="G315" s="97">
        <v>146.41999999999999</v>
      </c>
      <c r="H315" s="97">
        <v>115.15</v>
      </c>
      <c r="I315" s="97">
        <v>27</v>
      </c>
      <c r="J315" s="97">
        <v>279348.67</v>
      </c>
      <c r="K315" s="15" t="str">
        <f t="shared" si="30"/>
        <v>1011</v>
      </c>
      <c r="L315" s="16">
        <f t="shared" si="31"/>
        <v>261.57</v>
      </c>
      <c r="M315" s="16">
        <f t="shared" si="32"/>
        <v>3864.19</v>
      </c>
    </row>
    <row r="316" spans="1:13">
      <c r="A316" s="96">
        <v>295</v>
      </c>
      <c r="B316" s="96" t="s">
        <v>75</v>
      </c>
      <c r="C316" s="96" t="s">
        <v>75</v>
      </c>
      <c r="D316" s="96" t="s">
        <v>345</v>
      </c>
      <c r="E316" s="97">
        <v>3879.46</v>
      </c>
      <c r="F316" s="97">
        <v>11290.94</v>
      </c>
      <c r="G316" s="97">
        <v>716.85</v>
      </c>
      <c r="H316" s="97">
        <v>414.19</v>
      </c>
      <c r="I316" s="97">
        <v>27</v>
      </c>
      <c r="J316" s="97">
        <v>1270833.26</v>
      </c>
      <c r="K316" s="15" t="str">
        <f t="shared" si="30"/>
        <v>1111</v>
      </c>
      <c r="L316" s="16">
        <f t="shared" si="31"/>
        <v>1131.04</v>
      </c>
      <c r="M316" s="16">
        <f t="shared" si="32"/>
        <v>15197.400000000001</v>
      </c>
    </row>
    <row r="317" spans="1:13">
      <c r="A317" s="96">
        <v>296</v>
      </c>
      <c r="B317" s="96" t="s">
        <v>76</v>
      </c>
      <c r="C317" s="96" t="s">
        <v>75</v>
      </c>
      <c r="D317" s="96" t="s">
        <v>345</v>
      </c>
      <c r="E317" s="97">
        <v>2296.48</v>
      </c>
      <c r="F317" s="97">
        <v>6798.39</v>
      </c>
      <c r="G317" s="97">
        <v>597.46</v>
      </c>
      <c r="H317" s="97">
        <v>279.22000000000003</v>
      </c>
      <c r="I317" s="97">
        <v>27</v>
      </c>
      <c r="J317" s="97">
        <v>790837.28</v>
      </c>
      <c r="K317" s="15" t="str">
        <f t="shared" si="30"/>
        <v>1211</v>
      </c>
      <c r="L317" s="16">
        <f t="shared" si="31"/>
        <v>876.68000000000006</v>
      </c>
      <c r="M317" s="16">
        <f t="shared" si="32"/>
        <v>9121.8700000000008</v>
      </c>
    </row>
    <row r="318" spans="1:13">
      <c r="A318" s="96">
        <v>297</v>
      </c>
      <c r="B318" s="96" t="s">
        <v>105</v>
      </c>
      <c r="C318" s="96" t="s">
        <v>75</v>
      </c>
      <c r="D318" s="96" t="s">
        <v>345</v>
      </c>
      <c r="E318" s="97">
        <v>917.25</v>
      </c>
      <c r="F318" s="97">
        <v>2810.04</v>
      </c>
      <c r="G318" s="97">
        <v>162.43</v>
      </c>
      <c r="H318" s="97">
        <v>123.22</v>
      </c>
      <c r="I318" s="97">
        <v>0</v>
      </c>
      <c r="J318" s="97">
        <v>330452.06</v>
      </c>
      <c r="K318" s="15" t="str">
        <f t="shared" si="30"/>
        <v>1311</v>
      </c>
      <c r="L318" s="16">
        <f t="shared" si="31"/>
        <v>285.64999999999998</v>
      </c>
      <c r="M318" s="16">
        <f t="shared" si="32"/>
        <v>3727.29</v>
      </c>
    </row>
    <row r="319" spans="1:13">
      <c r="A319" s="96">
        <v>298</v>
      </c>
      <c r="B319" s="96" t="s">
        <v>106</v>
      </c>
      <c r="C319" s="96" t="s">
        <v>75</v>
      </c>
      <c r="D319" s="96" t="s">
        <v>345</v>
      </c>
      <c r="E319" s="97">
        <v>1977.05</v>
      </c>
      <c r="F319" s="97">
        <v>6070.95</v>
      </c>
      <c r="G319" s="97">
        <v>310.54000000000002</v>
      </c>
      <c r="H319" s="97">
        <v>207.67</v>
      </c>
      <c r="I319" s="97">
        <v>0</v>
      </c>
      <c r="J319" s="97">
        <v>688352.71</v>
      </c>
      <c r="K319" s="15" t="str">
        <f t="shared" si="30"/>
        <v>1411</v>
      </c>
      <c r="L319" s="16">
        <f t="shared" si="31"/>
        <v>518.21</v>
      </c>
      <c r="M319" s="16">
        <f t="shared" si="32"/>
        <v>8048</v>
      </c>
    </row>
    <row r="320" spans="1:13">
      <c r="A320" s="96">
        <v>299</v>
      </c>
      <c r="B320" s="96" t="s">
        <v>107</v>
      </c>
      <c r="C320" s="96" t="s">
        <v>75</v>
      </c>
      <c r="D320" s="96" t="s">
        <v>345</v>
      </c>
      <c r="E320" s="97">
        <v>8995.6299999999992</v>
      </c>
      <c r="F320" s="97">
        <v>19365.349999999999</v>
      </c>
      <c r="G320" s="97">
        <v>1296.0999999999999</v>
      </c>
      <c r="H320" s="97">
        <v>848.2</v>
      </c>
      <c r="I320" s="97">
        <v>54</v>
      </c>
      <c r="J320" s="97">
        <v>2274308.4500000002</v>
      </c>
      <c r="K320" s="15" t="str">
        <f t="shared" si="30"/>
        <v>1511</v>
      </c>
      <c r="L320" s="16">
        <f t="shared" si="31"/>
        <v>2144.3000000000002</v>
      </c>
      <c r="M320" s="16">
        <f t="shared" si="32"/>
        <v>28414.979999999996</v>
      </c>
    </row>
    <row r="321" spans="1:13">
      <c r="A321" s="96">
        <v>300</v>
      </c>
      <c r="B321" s="96" t="s">
        <v>108</v>
      </c>
      <c r="C321" s="96" t="s">
        <v>75</v>
      </c>
      <c r="D321" s="96" t="s">
        <v>345</v>
      </c>
      <c r="E321" s="97">
        <v>8548.4500000000007</v>
      </c>
      <c r="F321" s="97">
        <v>22945.86</v>
      </c>
      <c r="G321" s="97">
        <v>1242.0999999999999</v>
      </c>
      <c r="H321" s="97">
        <v>914.58</v>
      </c>
      <c r="I321" s="97">
        <v>54</v>
      </c>
      <c r="J321" s="97">
        <v>2687202.69</v>
      </c>
      <c r="K321" s="15" t="str">
        <f t="shared" si="30"/>
        <v>1611</v>
      </c>
      <c r="L321" s="16">
        <f t="shared" si="31"/>
        <v>2156.6799999999998</v>
      </c>
      <c r="M321" s="16">
        <f t="shared" si="32"/>
        <v>31548.31</v>
      </c>
    </row>
    <row r="322" spans="1:13">
      <c r="A322" s="96">
        <v>301</v>
      </c>
      <c r="B322" s="96" t="s">
        <v>109</v>
      </c>
      <c r="C322" s="96" t="s">
        <v>75</v>
      </c>
      <c r="D322" s="96" t="s">
        <v>345</v>
      </c>
      <c r="E322" s="97">
        <v>8653.2900000000009</v>
      </c>
      <c r="F322" s="97">
        <v>11722.52</v>
      </c>
      <c r="G322" s="97">
        <v>752.51</v>
      </c>
      <c r="H322" s="97">
        <v>582.67999999999995</v>
      </c>
      <c r="I322" s="97">
        <v>117</v>
      </c>
      <c r="J322" s="97">
        <v>1285017.1399999999</v>
      </c>
      <c r="K322" s="15" t="str">
        <f t="shared" si="30"/>
        <v>1711</v>
      </c>
      <c r="L322" s="16">
        <f t="shared" si="31"/>
        <v>1335.19</v>
      </c>
      <c r="M322" s="16">
        <f t="shared" si="32"/>
        <v>20492.810000000001</v>
      </c>
    </row>
    <row r="323" spans="1:13">
      <c r="A323" s="96">
        <v>302</v>
      </c>
      <c r="B323" s="96" t="s">
        <v>92</v>
      </c>
      <c r="C323" s="96" t="s">
        <v>75</v>
      </c>
      <c r="D323" s="96" t="s">
        <v>345</v>
      </c>
      <c r="E323" s="97">
        <v>2476.66</v>
      </c>
      <c r="F323" s="97">
        <v>5224.62</v>
      </c>
      <c r="G323" s="97">
        <v>264.06</v>
      </c>
      <c r="H323" s="97">
        <v>237.6</v>
      </c>
      <c r="I323" s="97">
        <v>18</v>
      </c>
      <c r="J323" s="97">
        <v>618229.29</v>
      </c>
      <c r="K323" s="15" t="str">
        <f t="shared" si="30"/>
        <v>1811</v>
      </c>
      <c r="L323" s="16">
        <f t="shared" si="31"/>
        <v>501.65999999999997</v>
      </c>
      <c r="M323" s="16">
        <f t="shared" si="32"/>
        <v>7719.28</v>
      </c>
    </row>
    <row r="324" spans="1:13">
      <c r="A324" s="96">
        <v>303</v>
      </c>
      <c r="B324" s="96" t="s">
        <v>93</v>
      </c>
      <c r="C324" s="96" t="s">
        <v>75</v>
      </c>
      <c r="D324" s="96" t="s">
        <v>345</v>
      </c>
      <c r="E324" s="97">
        <v>10568.33</v>
      </c>
      <c r="F324" s="97">
        <v>32337.14</v>
      </c>
      <c r="G324" s="97">
        <v>1883.56</v>
      </c>
      <c r="H324" s="97">
        <v>1230.6400000000001</v>
      </c>
      <c r="I324" s="97">
        <v>36</v>
      </c>
      <c r="J324" s="97">
        <v>3700158.78</v>
      </c>
      <c r="K324" s="15" t="str">
        <f t="shared" si="30"/>
        <v>1911</v>
      </c>
      <c r="L324" s="16">
        <f t="shared" si="31"/>
        <v>3114.2</v>
      </c>
      <c r="M324" s="16">
        <f t="shared" si="32"/>
        <v>42941.47</v>
      </c>
    </row>
    <row r="325" spans="1:13">
      <c r="A325" s="96">
        <v>304</v>
      </c>
      <c r="B325" s="96" t="s">
        <v>94</v>
      </c>
      <c r="C325" s="96" t="s">
        <v>75</v>
      </c>
      <c r="D325" s="96" t="s">
        <v>345</v>
      </c>
      <c r="E325" s="97">
        <v>15490.99</v>
      </c>
      <c r="F325" s="97">
        <v>40902.53</v>
      </c>
      <c r="G325" s="97">
        <v>2577.34</v>
      </c>
      <c r="H325" s="97">
        <v>1573.41</v>
      </c>
      <c r="I325" s="97">
        <v>207</v>
      </c>
      <c r="J325" s="97">
        <v>4949084.49</v>
      </c>
      <c r="K325" s="15" t="str">
        <f t="shared" si="30"/>
        <v>2011</v>
      </c>
      <c r="L325" s="16">
        <f t="shared" si="31"/>
        <v>4150.75</v>
      </c>
      <c r="M325" s="16">
        <f t="shared" si="32"/>
        <v>56600.52</v>
      </c>
    </row>
    <row r="326" spans="1:13">
      <c r="A326" s="96">
        <v>305</v>
      </c>
      <c r="B326" s="96" t="s">
        <v>95</v>
      </c>
      <c r="C326" s="96" t="s">
        <v>75</v>
      </c>
      <c r="D326" s="96" t="s">
        <v>345</v>
      </c>
      <c r="E326" s="97">
        <v>3743.9</v>
      </c>
      <c r="F326" s="97">
        <v>10198.76</v>
      </c>
      <c r="G326" s="97">
        <v>575.44000000000005</v>
      </c>
      <c r="H326" s="97">
        <v>400.08</v>
      </c>
      <c r="I326" s="97">
        <v>18</v>
      </c>
      <c r="J326" s="97">
        <v>1166946.74</v>
      </c>
      <c r="K326" s="15" t="str">
        <f t="shared" si="30"/>
        <v>2111</v>
      </c>
      <c r="L326" s="16">
        <f t="shared" si="31"/>
        <v>975.52</v>
      </c>
      <c r="M326" s="16">
        <f t="shared" si="32"/>
        <v>13960.66</v>
      </c>
    </row>
    <row r="327" spans="1:13">
      <c r="A327" s="96">
        <v>306</v>
      </c>
      <c r="B327" s="96" t="s">
        <v>96</v>
      </c>
      <c r="C327" s="96" t="s">
        <v>75</v>
      </c>
      <c r="D327" s="96" t="s">
        <v>345</v>
      </c>
      <c r="E327" s="97">
        <v>1421.6</v>
      </c>
      <c r="F327" s="97">
        <v>3779.61</v>
      </c>
      <c r="G327" s="97">
        <v>240.01</v>
      </c>
      <c r="H327" s="97">
        <v>160.30000000000001</v>
      </c>
      <c r="I327" s="97">
        <v>18</v>
      </c>
      <c r="J327" s="97">
        <v>443473.11</v>
      </c>
      <c r="K327" s="15" t="str">
        <f t="shared" si="30"/>
        <v>2211</v>
      </c>
      <c r="L327" s="16">
        <f t="shared" si="31"/>
        <v>400.31</v>
      </c>
      <c r="M327" s="16">
        <f t="shared" si="32"/>
        <v>5219.21</v>
      </c>
    </row>
    <row r="328" spans="1:13">
      <c r="A328" s="96">
        <v>307</v>
      </c>
      <c r="B328" s="96" t="s">
        <v>97</v>
      </c>
      <c r="C328" s="96" t="s">
        <v>75</v>
      </c>
      <c r="D328" s="96" t="s">
        <v>345</v>
      </c>
      <c r="E328" s="97">
        <v>5939.93</v>
      </c>
      <c r="F328" s="97">
        <v>10452.040000000001</v>
      </c>
      <c r="G328" s="97">
        <v>605.41999999999996</v>
      </c>
      <c r="H328" s="97">
        <v>541.16999999999996</v>
      </c>
      <c r="I328" s="97">
        <v>45</v>
      </c>
      <c r="J328" s="97">
        <v>1175398.48</v>
      </c>
      <c r="K328" s="15" t="str">
        <f t="shared" si="30"/>
        <v>2311</v>
      </c>
      <c r="L328" s="16">
        <f t="shared" si="31"/>
        <v>1146.5899999999999</v>
      </c>
      <c r="M328" s="16">
        <f t="shared" si="32"/>
        <v>16436.97</v>
      </c>
    </row>
    <row r="329" spans="1:13">
      <c r="A329" s="96">
        <v>308</v>
      </c>
      <c r="B329" s="96" t="s">
        <v>98</v>
      </c>
      <c r="C329" s="96" t="s">
        <v>75</v>
      </c>
      <c r="D329" s="96" t="s">
        <v>345</v>
      </c>
      <c r="E329" s="97">
        <v>10975.14</v>
      </c>
      <c r="F329" s="97">
        <v>20449.490000000002</v>
      </c>
      <c r="G329" s="97">
        <v>1268.5999999999999</v>
      </c>
      <c r="H329" s="97">
        <v>899.25</v>
      </c>
      <c r="I329" s="97">
        <v>108</v>
      </c>
      <c r="J329" s="97">
        <v>2362445.48</v>
      </c>
      <c r="K329" s="15" t="str">
        <f t="shared" si="30"/>
        <v>2411</v>
      </c>
      <c r="L329" s="16">
        <f t="shared" si="31"/>
        <v>2167.85</v>
      </c>
      <c r="M329" s="16">
        <f t="shared" si="32"/>
        <v>31532.63</v>
      </c>
    </row>
    <row r="330" spans="1:13">
      <c r="A330" s="96">
        <v>309</v>
      </c>
      <c r="B330" s="96" t="s">
        <v>99</v>
      </c>
      <c r="C330" s="96" t="s">
        <v>75</v>
      </c>
      <c r="D330" s="96" t="s">
        <v>345</v>
      </c>
      <c r="E330" s="97">
        <v>12737.98</v>
      </c>
      <c r="F330" s="97">
        <v>42894.1</v>
      </c>
      <c r="G330" s="97">
        <v>2569.42</v>
      </c>
      <c r="H330" s="97">
        <v>1612.25</v>
      </c>
      <c r="I330" s="97">
        <v>63</v>
      </c>
      <c r="J330" s="97">
        <v>4965908.2699999996</v>
      </c>
      <c r="K330" s="15" t="str">
        <f t="shared" si="30"/>
        <v>2511</v>
      </c>
      <c r="L330" s="16">
        <f t="shared" si="31"/>
        <v>4181.67</v>
      </c>
      <c r="M330" s="16">
        <f t="shared" si="32"/>
        <v>55695.08</v>
      </c>
    </row>
    <row r="331" spans="1:13">
      <c r="A331" s="96">
        <v>310</v>
      </c>
      <c r="B331" s="96" t="s">
        <v>100</v>
      </c>
      <c r="C331" s="96" t="s">
        <v>75</v>
      </c>
      <c r="D331" s="96" t="s">
        <v>345</v>
      </c>
      <c r="E331" s="97">
        <v>8735.44</v>
      </c>
      <c r="F331" s="97">
        <v>25011.42</v>
      </c>
      <c r="G331" s="97">
        <v>1444.94</v>
      </c>
      <c r="H331" s="97">
        <v>1070.58</v>
      </c>
      <c r="I331" s="97">
        <v>99</v>
      </c>
      <c r="J331" s="97">
        <v>2837544.52</v>
      </c>
      <c r="K331" s="15" t="str">
        <f t="shared" si="30"/>
        <v>2611</v>
      </c>
      <c r="L331" s="16">
        <f t="shared" si="31"/>
        <v>2515.52</v>
      </c>
      <c r="M331" s="16">
        <f t="shared" si="32"/>
        <v>33845.86</v>
      </c>
    </row>
    <row r="332" spans="1:13">
      <c r="A332" s="96">
        <v>311</v>
      </c>
      <c r="B332" s="96" t="s">
        <v>101</v>
      </c>
      <c r="C332" s="96" t="s">
        <v>75</v>
      </c>
      <c r="D332" s="96" t="s">
        <v>345</v>
      </c>
      <c r="E332" s="97">
        <v>23675.01</v>
      </c>
      <c r="F332" s="97">
        <v>80283.5</v>
      </c>
      <c r="G332" s="97">
        <v>4837.74</v>
      </c>
      <c r="H332" s="97">
        <v>3062.81</v>
      </c>
      <c r="I332" s="97">
        <v>117</v>
      </c>
      <c r="J332" s="97">
        <v>9318935.6300000008</v>
      </c>
      <c r="K332" s="15" t="str">
        <f t="shared" si="30"/>
        <v>2711</v>
      </c>
      <c r="L332" s="16">
        <f t="shared" si="31"/>
        <v>7900.5499999999993</v>
      </c>
      <c r="M332" s="16">
        <f t="shared" si="32"/>
        <v>104075.51</v>
      </c>
    </row>
    <row r="333" spans="1:13">
      <c r="A333" s="96">
        <v>312</v>
      </c>
      <c r="B333" s="96" t="s">
        <v>102</v>
      </c>
      <c r="C333" s="96" t="s">
        <v>75</v>
      </c>
      <c r="D333" s="96" t="s">
        <v>345</v>
      </c>
      <c r="E333" s="97">
        <v>62965.919999999998</v>
      </c>
      <c r="F333" s="97">
        <v>128615.58</v>
      </c>
      <c r="G333" s="97">
        <v>8243.0300000000007</v>
      </c>
      <c r="H333" s="97">
        <v>5571.44</v>
      </c>
      <c r="I333" s="97">
        <v>1089</v>
      </c>
      <c r="J333" s="97">
        <v>14709738.43</v>
      </c>
      <c r="K333" s="15" t="str">
        <f t="shared" si="30"/>
        <v>2811</v>
      </c>
      <c r="L333" s="16">
        <f t="shared" si="31"/>
        <v>13814.470000000001</v>
      </c>
      <c r="M333" s="16">
        <f t="shared" si="32"/>
        <v>192670.5</v>
      </c>
    </row>
    <row r="334" spans="1:13">
      <c r="A334" s="96">
        <v>313</v>
      </c>
      <c r="B334" s="96" t="s">
        <v>103</v>
      </c>
      <c r="C334" s="96" t="s">
        <v>75</v>
      </c>
      <c r="D334" s="96" t="s">
        <v>345</v>
      </c>
      <c r="E334" s="97">
        <v>25640.31</v>
      </c>
      <c r="F334" s="97">
        <v>106944.29</v>
      </c>
      <c r="G334" s="97">
        <v>6185.14</v>
      </c>
      <c r="H334" s="97">
        <v>3857.9</v>
      </c>
      <c r="I334" s="97">
        <v>0</v>
      </c>
      <c r="J334" s="97">
        <v>12389588.27</v>
      </c>
      <c r="K334" s="15" t="str">
        <f t="shared" si="30"/>
        <v>2911</v>
      </c>
      <c r="L334" s="16">
        <f t="shared" si="31"/>
        <v>10043.040000000001</v>
      </c>
      <c r="M334" s="16">
        <f t="shared" si="32"/>
        <v>132584.6</v>
      </c>
    </row>
    <row r="335" spans="1:13">
      <c r="A335" s="96">
        <v>314</v>
      </c>
      <c r="B335" s="96" t="s">
        <v>104</v>
      </c>
      <c r="C335" s="96" t="s">
        <v>75</v>
      </c>
      <c r="D335" s="96" t="s">
        <v>345</v>
      </c>
      <c r="E335" s="97">
        <v>117219.66</v>
      </c>
      <c r="F335" s="97">
        <v>408567.47</v>
      </c>
      <c r="G335" s="97">
        <v>24019.01</v>
      </c>
      <c r="H335" s="97">
        <v>14895.33</v>
      </c>
      <c r="I335" s="97">
        <v>0</v>
      </c>
      <c r="J335" s="97">
        <v>46886273.229999997</v>
      </c>
      <c r="K335" s="15" t="str">
        <f t="shared" si="30"/>
        <v>3011</v>
      </c>
      <c r="L335" s="16">
        <f t="shared" si="31"/>
        <v>38914.339999999997</v>
      </c>
      <c r="M335" s="16">
        <f t="shared" si="32"/>
        <v>525787.13</v>
      </c>
    </row>
    <row r="336" spans="1:13">
      <c r="A336" s="96">
        <v>315</v>
      </c>
      <c r="B336" s="96" t="s">
        <v>77</v>
      </c>
      <c r="C336" s="96" t="s">
        <v>76</v>
      </c>
      <c r="D336" s="96" t="s">
        <v>345</v>
      </c>
      <c r="E336" s="97">
        <v>48981.38</v>
      </c>
      <c r="F336" s="97">
        <v>60736.68</v>
      </c>
      <c r="G336" s="97">
        <v>4187.66</v>
      </c>
      <c r="H336" s="97">
        <v>3233.97</v>
      </c>
      <c r="I336" s="97">
        <v>1134</v>
      </c>
      <c r="J336" s="97">
        <v>7752169.21</v>
      </c>
      <c r="K336" s="15" t="str">
        <f t="shared" si="30"/>
        <v>0112</v>
      </c>
      <c r="L336" s="16">
        <f t="shared" si="31"/>
        <v>7421.6299999999992</v>
      </c>
      <c r="M336" s="16">
        <f t="shared" si="32"/>
        <v>110852.06</v>
      </c>
    </row>
    <row r="337" spans="1:13">
      <c r="A337" s="96">
        <v>316</v>
      </c>
      <c r="B337" s="96" t="s">
        <v>79</v>
      </c>
      <c r="C337" s="96" t="s">
        <v>76</v>
      </c>
      <c r="D337" s="96" t="s">
        <v>345</v>
      </c>
      <c r="E337" s="97">
        <v>38113.14</v>
      </c>
      <c r="F337" s="97">
        <v>33721.120000000003</v>
      </c>
      <c r="G337" s="97">
        <v>2016.37</v>
      </c>
      <c r="H337" s="97">
        <v>2128.35</v>
      </c>
      <c r="I337" s="97">
        <v>783</v>
      </c>
      <c r="J337" s="97">
        <v>3612700.66</v>
      </c>
      <c r="K337" s="15" t="str">
        <f t="shared" si="30"/>
        <v>0212</v>
      </c>
      <c r="L337" s="16">
        <f t="shared" si="31"/>
        <v>4144.7199999999993</v>
      </c>
      <c r="M337" s="16">
        <f t="shared" si="32"/>
        <v>72617.260000000009</v>
      </c>
    </row>
    <row r="338" spans="1:13">
      <c r="A338" s="96">
        <v>317</v>
      </c>
      <c r="B338" s="96" t="s">
        <v>80</v>
      </c>
      <c r="C338" s="96" t="s">
        <v>76</v>
      </c>
      <c r="D338" s="96" t="s">
        <v>345</v>
      </c>
      <c r="E338" s="97">
        <v>772.58</v>
      </c>
      <c r="F338" s="97">
        <v>2671.79</v>
      </c>
      <c r="G338" s="97">
        <v>189.55</v>
      </c>
      <c r="H338" s="97">
        <v>108.35</v>
      </c>
      <c r="I338" s="97">
        <v>18</v>
      </c>
      <c r="J338" s="97">
        <v>322374.98</v>
      </c>
      <c r="K338" s="15" t="str">
        <f t="shared" si="30"/>
        <v>0312</v>
      </c>
      <c r="L338" s="16">
        <f t="shared" si="31"/>
        <v>297.89999999999998</v>
      </c>
      <c r="M338" s="16">
        <f t="shared" si="32"/>
        <v>3462.37</v>
      </c>
    </row>
    <row r="339" spans="1:13">
      <c r="A339" s="96">
        <v>318</v>
      </c>
      <c r="B339" s="96" t="s">
        <v>81</v>
      </c>
      <c r="C339" s="96" t="s">
        <v>76</v>
      </c>
      <c r="D339" s="96" t="s">
        <v>345</v>
      </c>
      <c r="E339" s="97">
        <v>901.41</v>
      </c>
      <c r="F339" s="97">
        <v>452.19</v>
      </c>
      <c r="G339" s="97">
        <v>36.4</v>
      </c>
      <c r="H339" s="97">
        <v>27.64</v>
      </c>
      <c r="I339" s="97">
        <v>9</v>
      </c>
      <c r="J339" s="97">
        <v>44943.28</v>
      </c>
      <c r="K339" s="15" t="str">
        <f t="shared" ref="K339:K365" si="33">CONCATENATE(B339,C339)</f>
        <v>0412</v>
      </c>
      <c r="L339" s="16">
        <f t="shared" ref="L339:L365" si="34">+G339+H339</f>
        <v>64.039999999999992</v>
      </c>
      <c r="M339" s="16">
        <f t="shared" ref="M339:M365" si="35">+E339+F339+I339</f>
        <v>1362.6</v>
      </c>
    </row>
    <row r="340" spans="1:13">
      <c r="A340" s="96">
        <v>319</v>
      </c>
      <c r="B340" s="96" t="s">
        <v>82</v>
      </c>
      <c r="C340" s="96" t="s">
        <v>76</v>
      </c>
      <c r="D340" s="96" t="s">
        <v>345</v>
      </c>
      <c r="E340" s="97">
        <v>73123.73</v>
      </c>
      <c r="F340" s="97">
        <v>105069.48</v>
      </c>
      <c r="G340" s="97">
        <v>6862.47</v>
      </c>
      <c r="H340" s="97">
        <v>4493.16</v>
      </c>
      <c r="I340" s="97">
        <v>711</v>
      </c>
      <c r="J340" s="97">
        <v>12987411.890000001</v>
      </c>
      <c r="K340" s="15" t="str">
        <f t="shared" si="33"/>
        <v>0512</v>
      </c>
      <c r="L340" s="16">
        <f t="shared" si="34"/>
        <v>11355.630000000001</v>
      </c>
      <c r="M340" s="16">
        <f t="shared" si="35"/>
        <v>178904.21</v>
      </c>
    </row>
    <row r="341" spans="1:13">
      <c r="A341" s="96">
        <v>320</v>
      </c>
      <c r="B341" s="96" t="s">
        <v>83</v>
      </c>
      <c r="C341" s="96" t="s">
        <v>76</v>
      </c>
      <c r="D341" s="96" t="s">
        <v>345</v>
      </c>
      <c r="E341" s="97">
        <v>831.91</v>
      </c>
      <c r="F341" s="97">
        <v>1541.43</v>
      </c>
      <c r="G341" s="97">
        <v>89.95</v>
      </c>
      <c r="H341" s="97">
        <v>82.56</v>
      </c>
      <c r="I341" s="97">
        <v>9</v>
      </c>
      <c r="J341" s="97">
        <v>179999.38</v>
      </c>
      <c r="K341" s="15" t="str">
        <f t="shared" si="33"/>
        <v>0612</v>
      </c>
      <c r="L341" s="16">
        <f t="shared" si="34"/>
        <v>172.51</v>
      </c>
      <c r="M341" s="16">
        <f t="shared" si="35"/>
        <v>2382.34</v>
      </c>
    </row>
    <row r="342" spans="1:13">
      <c r="A342" s="96">
        <v>321</v>
      </c>
      <c r="B342" s="96" t="s">
        <v>84</v>
      </c>
      <c r="C342" s="96" t="s">
        <v>76</v>
      </c>
      <c r="D342" s="96" t="s">
        <v>345</v>
      </c>
      <c r="E342" s="97">
        <v>205.19</v>
      </c>
      <c r="F342" s="97">
        <v>238.98</v>
      </c>
      <c r="G342" s="97">
        <v>11.29</v>
      </c>
      <c r="H342" s="97">
        <v>19</v>
      </c>
      <c r="I342" s="97">
        <v>0</v>
      </c>
      <c r="J342" s="97">
        <v>28012.62</v>
      </c>
      <c r="K342" s="15" t="str">
        <f t="shared" si="33"/>
        <v>0712</v>
      </c>
      <c r="L342" s="16">
        <f t="shared" si="34"/>
        <v>30.29</v>
      </c>
      <c r="M342" s="16">
        <f t="shared" si="35"/>
        <v>444.16999999999996</v>
      </c>
    </row>
    <row r="343" spans="1:13">
      <c r="A343" s="96">
        <v>322</v>
      </c>
      <c r="B343" s="96" t="s">
        <v>72</v>
      </c>
      <c r="C343" s="96" t="s">
        <v>76</v>
      </c>
      <c r="D343" s="96" t="s">
        <v>345</v>
      </c>
      <c r="E343" s="97">
        <v>1994.46</v>
      </c>
      <c r="F343" s="97">
        <v>4634.8599999999997</v>
      </c>
      <c r="G343" s="97">
        <v>232.25</v>
      </c>
      <c r="H343" s="97">
        <v>233.43</v>
      </c>
      <c r="I343" s="97">
        <v>9</v>
      </c>
      <c r="J343" s="97">
        <v>555825.46</v>
      </c>
      <c r="K343" s="15" t="str">
        <f t="shared" si="33"/>
        <v>0812</v>
      </c>
      <c r="L343" s="16">
        <f t="shared" si="34"/>
        <v>465.68</v>
      </c>
      <c r="M343" s="16">
        <f t="shared" si="35"/>
        <v>6638.32</v>
      </c>
    </row>
    <row r="344" spans="1:13">
      <c r="A344" s="96">
        <v>323</v>
      </c>
      <c r="B344" s="96" t="s">
        <v>73</v>
      </c>
      <c r="C344" s="96" t="s">
        <v>76</v>
      </c>
      <c r="D344" s="96" t="s">
        <v>345</v>
      </c>
      <c r="E344" s="97">
        <v>1136.8800000000001</v>
      </c>
      <c r="F344" s="97">
        <v>894.02</v>
      </c>
      <c r="G344" s="97">
        <v>83.03</v>
      </c>
      <c r="H344" s="97">
        <v>67.599999999999994</v>
      </c>
      <c r="I344" s="97">
        <v>36</v>
      </c>
      <c r="J344" s="97">
        <v>106683.85</v>
      </c>
      <c r="K344" s="15" t="str">
        <f t="shared" si="33"/>
        <v>0912</v>
      </c>
      <c r="L344" s="16">
        <f t="shared" si="34"/>
        <v>150.63</v>
      </c>
      <c r="M344" s="16">
        <f t="shared" si="35"/>
        <v>2066.9</v>
      </c>
    </row>
    <row r="345" spans="1:13">
      <c r="A345" s="96">
        <v>324</v>
      </c>
      <c r="B345" s="96" t="s">
        <v>74</v>
      </c>
      <c r="C345" s="96" t="s">
        <v>76</v>
      </c>
      <c r="D345" s="96" t="s">
        <v>345</v>
      </c>
      <c r="E345" s="97">
        <v>2299.13</v>
      </c>
      <c r="F345" s="97">
        <v>2356.5</v>
      </c>
      <c r="G345" s="97">
        <v>141.01</v>
      </c>
      <c r="H345" s="97">
        <v>115.15</v>
      </c>
      <c r="I345" s="97">
        <v>27</v>
      </c>
      <c r="J345" s="97">
        <v>277049.53999999998</v>
      </c>
      <c r="K345" s="15" t="str">
        <f t="shared" si="33"/>
        <v>1012</v>
      </c>
      <c r="L345" s="16">
        <f t="shared" si="34"/>
        <v>256.15999999999997</v>
      </c>
      <c r="M345" s="16">
        <f t="shared" si="35"/>
        <v>4682.63</v>
      </c>
    </row>
    <row r="346" spans="1:13">
      <c r="A346" s="96">
        <v>325</v>
      </c>
      <c r="B346" s="96" t="s">
        <v>75</v>
      </c>
      <c r="C346" s="96" t="s">
        <v>76</v>
      </c>
      <c r="D346" s="96" t="s">
        <v>345</v>
      </c>
      <c r="E346" s="97">
        <v>4784.26</v>
      </c>
      <c r="F346" s="97">
        <v>10891.84</v>
      </c>
      <c r="G346" s="97">
        <v>691.68</v>
      </c>
      <c r="H346" s="97">
        <v>414.19</v>
      </c>
      <c r="I346" s="97">
        <v>27</v>
      </c>
      <c r="J346" s="97">
        <v>1266049</v>
      </c>
      <c r="K346" s="15" t="str">
        <f t="shared" si="33"/>
        <v>1112</v>
      </c>
      <c r="L346" s="16">
        <f t="shared" si="34"/>
        <v>1105.8699999999999</v>
      </c>
      <c r="M346" s="16">
        <f t="shared" si="35"/>
        <v>15703.1</v>
      </c>
    </row>
    <row r="347" spans="1:13">
      <c r="A347" s="96">
        <v>326</v>
      </c>
      <c r="B347" s="96" t="s">
        <v>76</v>
      </c>
      <c r="C347" s="96" t="s">
        <v>76</v>
      </c>
      <c r="D347" s="96" t="s">
        <v>345</v>
      </c>
      <c r="E347" s="97">
        <v>2556.33</v>
      </c>
      <c r="F347" s="97">
        <v>6559.24</v>
      </c>
      <c r="G347" s="97">
        <v>576.76</v>
      </c>
      <c r="H347" s="97">
        <v>279.22000000000003</v>
      </c>
      <c r="I347" s="97">
        <v>27</v>
      </c>
      <c r="J347" s="97">
        <v>788280.95</v>
      </c>
      <c r="K347" s="15" t="str">
        <f t="shared" si="33"/>
        <v>1212</v>
      </c>
      <c r="L347" s="16">
        <f t="shared" si="34"/>
        <v>855.98</v>
      </c>
      <c r="M347" s="16">
        <f t="shared" si="35"/>
        <v>9142.57</v>
      </c>
    </row>
    <row r="348" spans="1:13">
      <c r="A348" s="96">
        <v>327</v>
      </c>
      <c r="B348" s="96" t="s">
        <v>105</v>
      </c>
      <c r="C348" s="96" t="s">
        <v>76</v>
      </c>
      <c r="D348" s="96" t="s">
        <v>345</v>
      </c>
      <c r="E348" s="97">
        <v>1021.42</v>
      </c>
      <c r="F348" s="97">
        <v>2711.53</v>
      </c>
      <c r="G348" s="97">
        <v>156.77000000000001</v>
      </c>
      <c r="H348" s="97">
        <v>123.22</v>
      </c>
      <c r="I348" s="97">
        <v>0</v>
      </c>
      <c r="J348" s="97">
        <v>329430.64</v>
      </c>
      <c r="K348" s="15" t="str">
        <f t="shared" si="33"/>
        <v>1312</v>
      </c>
      <c r="L348" s="16">
        <f t="shared" si="34"/>
        <v>279.99</v>
      </c>
      <c r="M348" s="16">
        <f t="shared" si="35"/>
        <v>3732.9500000000003</v>
      </c>
    </row>
    <row r="349" spans="1:13">
      <c r="A349" s="96">
        <v>328</v>
      </c>
      <c r="B349" s="96" t="s">
        <v>106</v>
      </c>
      <c r="C349" s="96" t="s">
        <v>76</v>
      </c>
      <c r="D349" s="96" t="s">
        <v>345</v>
      </c>
      <c r="E349" s="97">
        <v>2201.63</v>
      </c>
      <c r="F349" s="97">
        <v>5857.27</v>
      </c>
      <c r="G349" s="97">
        <v>299.64</v>
      </c>
      <c r="H349" s="97">
        <v>207.67</v>
      </c>
      <c r="I349" s="97">
        <v>0</v>
      </c>
      <c r="J349" s="97">
        <v>686151.08</v>
      </c>
      <c r="K349" s="15" t="str">
        <f t="shared" si="33"/>
        <v>1412</v>
      </c>
      <c r="L349" s="16">
        <f t="shared" si="34"/>
        <v>507.30999999999995</v>
      </c>
      <c r="M349" s="16">
        <f t="shared" si="35"/>
        <v>8058.9000000000005</v>
      </c>
    </row>
    <row r="350" spans="1:13">
      <c r="A350" s="96">
        <v>329</v>
      </c>
      <c r="B350" s="96" t="s">
        <v>107</v>
      </c>
      <c r="C350" s="96" t="s">
        <v>76</v>
      </c>
      <c r="D350" s="96" t="s">
        <v>345</v>
      </c>
      <c r="E350" s="97">
        <v>9743.42</v>
      </c>
      <c r="F350" s="97">
        <v>18664.39</v>
      </c>
      <c r="G350" s="97">
        <v>1249.27</v>
      </c>
      <c r="H350" s="97">
        <v>848.2</v>
      </c>
      <c r="I350" s="97">
        <v>54</v>
      </c>
      <c r="J350" s="97">
        <v>2264565.0299999998</v>
      </c>
      <c r="K350" s="15" t="str">
        <f t="shared" si="33"/>
        <v>1512</v>
      </c>
      <c r="L350" s="16">
        <f t="shared" si="34"/>
        <v>2097.4700000000003</v>
      </c>
      <c r="M350" s="16">
        <f t="shared" si="35"/>
        <v>28461.809999999998</v>
      </c>
    </row>
    <row r="351" spans="1:13">
      <c r="A351" s="96">
        <v>330</v>
      </c>
      <c r="B351" s="96" t="s">
        <v>108</v>
      </c>
      <c r="C351" s="96" t="s">
        <v>76</v>
      </c>
      <c r="D351" s="96" t="s">
        <v>345</v>
      </c>
      <c r="E351" s="97">
        <v>10105.719999999999</v>
      </c>
      <c r="F351" s="97">
        <v>22132.2</v>
      </c>
      <c r="G351" s="97">
        <v>1198</v>
      </c>
      <c r="H351" s="97">
        <v>914.58</v>
      </c>
      <c r="I351" s="97">
        <v>54</v>
      </c>
      <c r="J351" s="97">
        <v>2677096.9700000002</v>
      </c>
      <c r="K351" s="15" t="str">
        <f t="shared" si="33"/>
        <v>1612</v>
      </c>
      <c r="L351" s="16">
        <f t="shared" si="34"/>
        <v>2112.58</v>
      </c>
      <c r="M351" s="16">
        <f t="shared" si="35"/>
        <v>32291.919999999998</v>
      </c>
    </row>
    <row r="352" spans="1:13">
      <c r="A352" s="96">
        <v>331</v>
      </c>
      <c r="B352" s="96" t="s">
        <v>109</v>
      </c>
      <c r="C352" s="96" t="s">
        <v>76</v>
      </c>
      <c r="D352" s="96" t="s">
        <v>345</v>
      </c>
      <c r="E352" s="97">
        <v>9034.2800000000007</v>
      </c>
      <c r="F352" s="97">
        <v>11265.47</v>
      </c>
      <c r="G352" s="97">
        <v>723.06</v>
      </c>
      <c r="H352" s="97">
        <v>582.67999999999995</v>
      </c>
      <c r="I352" s="97">
        <v>117</v>
      </c>
      <c r="J352" s="97">
        <v>1275982.8600000001</v>
      </c>
      <c r="K352" s="15" t="str">
        <f t="shared" si="33"/>
        <v>1712</v>
      </c>
      <c r="L352" s="16">
        <f t="shared" si="34"/>
        <v>1305.7399999999998</v>
      </c>
      <c r="M352" s="16">
        <f t="shared" si="35"/>
        <v>20416.75</v>
      </c>
    </row>
    <row r="353" spans="1:13">
      <c r="A353" s="96">
        <v>332</v>
      </c>
      <c r="B353" s="96" t="s">
        <v>92</v>
      </c>
      <c r="C353" s="96" t="s">
        <v>76</v>
      </c>
      <c r="D353" s="96" t="s">
        <v>345</v>
      </c>
      <c r="E353" s="97">
        <v>2675.47</v>
      </c>
      <c r="F353" s="97">
        <v>5035.47</v>
      </c>
      <c r="G353" s="97">
        <v>254.4</v>
      </c>
      <c r="H353" s="97">
        <v>237.6</v>
      </c>
      <c r="I353" s="97">
        <v>18</v>
      </c>
      <c r="J353" s="97">
        <v>615553.81999999995</v>
      </c>
      <c r="K353" s="15" t="str">
        <f t="shared" si="33"/>
        <v>1812</v>
      </c>
      <c r="L353" s="16">
        <f t="shared" si="34"/>
        <v>492</v>
      </c>
      <c r="M353" s="16">
        <f t="shared" si="35"/>
        <v>7728.9400000000005</v>
      </c>
    </row>
    <row r="354" spans="1:13">
      <c r="A354" s="96">
        <v>333</v>
      </c>
      <c r="B354" s="96" t="s">
        <v>93</v>
      </c>
      <c r="C354" s="96" t="s">
        <v>76</v>
      </c>
      <c r="D354" s="96" t="s">
        <v>345</v>
      </c>
      <c r="E354" s="97">
        <v>11771.18</v>
      </c>
      <c r="F354" s="97">
        <v>31200.1</v>
      </c>
      <c r="G354" s="97">
        <v>1817.75</v>
      </c>
      <c r="H354" s="97">
        <v>1230.6400000000001</v>
      </c>
      <c r="I354" s="97">
        <v>36</v>
      </c>
      <c r="J354" s="97">
        <v>3688387.6</v>
      </c>
      <c r="K354" s="15" t="str">
        <f t="shared" si="33"/>
        <v>1912</v>
      </c>
      <c r="L354" s="16">
        <f t="shared" si="34"/>
        <v>3048.3900000000003</v>
      </c>
      <c r="M354" s="16">
        <f t="shared" si="35"/>
        <v>43007.28</v>
      </c>
    </row>
    <row r="355" spans="1:13">
      <c r="A355" s="96">
        <v>334</v>
      </c>
      <c r="B355" s="96" t="s">
        <v>94</v>
      </c>
      <c r="C355" s="96" t="s">
        <v>76</v>
      </c>
      <c r="D355" s="96" t="s">
        <v>345</v>
      </c>
      <c r="E355" s="97">
        <v>24225</v>
      </c>
      <c r="F355" s="97">
        <v>39453.449999999997</v>
      </c>
      <c r="G355" s="97">
        <v>2486.7399999999998</v>
      </c>
      <c r="H355" s="97">
        <v>1573.41</v>
      </c>
      <c r="I355" s="97">
        <v>207</v>
      </c>
      <c r="J355" s="97">
        <v>4924859.49</v>
      </c>
      <c r="K355" s="15" t="str">
        <f t="shared" si="33"/>
        <v>2012</v>
      </c>
      <c r="L355" s="16">
        <f t="shared" si="34"/>
        <v>4060.1499999999996</v>
      </c>
      <c r="M355" s="16">
        <f t="shared" si="35"/>
        <v>63885.45</v>
      </c>
    </row>
    <row r="356" spans="1:13">
      <c r="A356" s="96">
        <v>335</v>
      </c>
      <c r="B356" s="96" t="s">
        <v>95</v>
      </c>
      <c r="C356" s="96" t="s">
        <v>76</v>
      </c>
      <c r="D356" s="96" t="s">
        <v>345</v>
      </c>
      <c r="E356" s="97">
        <v>4125.8999999999996</v>
      </c>
      <c r="F356" s="97">
        <v>9837.2199999999993</v>
      </c>
      <c r="G356" s="97">
        <v>554.98</v>
      </c>
      <c r="H356" s="97">
        <v>400.08</v>
      </c>
      <c r="I356" s="97">
        <v>18</v>
      </c>
      <c r="J356" s="97">
        <v>1162820.8400000001</v>
      </c>
      <c r="K356" s="15" t="str">
        <f t="shared" si="33"/>
        <v>2112</v>
      </c>
      <c r="L356" s="16">
        <f t="shared" si="34"/>
        <v>955.06</v>
      </c>
      <c r="M356" s="16">
        <f t="shared" si="35"/>
        <v>13981.119999999999</v>
      </c>
    </row>
    <row r="357" spans="1:13">
      <c r="A357" s="96">
        <v>336</v>
      </c>
      <c r="B357" s="96" t="s">
        <v>96</v>
      </c>
      <c r="C357" s="96" t="s">
        <v>76</v>
      </c>
      <c r="D357" s="96" t="s">
        <v>345</v>
      </c>
      <c r="E357" s="97">
        <v>1538.56</v>
      </c>
      <c r="F357" s="97">
        <v>3645.02</v>
      </c>
      <c r="G357" s="97">
        <v>231.53</v>
      </c>
      <c r="H357" s="97">
        <v>160.30000000000001</v>
      </c>
      <c r="I357" s="97">
        <v>18</v>
      </c>
      <c r="J357" s="97">
        <v>441934.55</v>
      </c>
      <c r="K357" s="15" t="str">
        <f t="shared" si="33"/>
        <v>2212</v>
      </c>
      <c r="L357" s="16">
        <f t="shared" si="34"/>
        <v>391.83000000000004</v>
      </c>
      <c r="M357" s="16">
        <f t="shared" si="35"/>
        <v>5201.58</v>
      </c>
    </row>
    <row r="358" spans="1:13">
      <c r="A358" s="96">
        <v>337</v>
      </c>
      <c r="B358" s="96" t="s">
        <v>97</v>
      </c>
      <c r="C358" s="96" t="s">
        <v>76</v>
      </c>
      <c r="D358" s="96" t="s">
        <v>345</v>
      </c>
      <c r="E358" s="97">
        <v>6351.22</v>
      </c>
      <c r="F358" s="97">
        <v>10063.17</v>
      </c>
      <c r="G358" s="97">
        <v>583</v>
      </c>
      <c r="H358" s="97">
        <v>541.16999999999996</v>
      </c>
      <c r="I358" s="97">
        <v>45</v>
      </c>
      <c r="J358" s="97">
        <v>1169047.26</v>
      </c>
      <c r="K358" s="15" t="str">
        <f t="shared" si="33"/>
        <v>2312</v>
      </c>
      <c r="L358" s="16">
        <f t="shared" si="34"/>
        <v>1124.17</v>
      </c>
      <c r="M358" s="16">
        <f t="shared" si="35"/>
        <v>16459.39</v>
      </c>
    </row>
    <row r="359" spans="1:13">
      <c r="A359" s="96">
        <v>338</v>
      </c>
      <c r="B359" s="96" t="s">
        <v>98</v>
      </c>
      <c r="C359" s="96" t="s">
        <v>76</v>
      </c>
      <c r="D359" s="96" t="s">
        <v>345</v>
      </c>
      <c r="E359" s="97">
        <v>13983.87</v>
      </c>
      <c r="F359" s="97">
        <v>19694.21</v>
      </c>
      <c r="G359" s="97">
        <v>1221.19</v>
      </c>
      <c r="H359" s="97">
        <v>899.25</v>
      </c>
      <c r="I359" s="97">
        <v>108</v>
      </c>
      <c r="J359" s="97">
        <v>2348461.61</v>
      </c>
      <c r="K359" s="15" t="str">
        <f t="shared" si="33"/>
        <v>2412</v>
      </c>
      <c r="L359" s="16">
        <f t="shared" si="34"/>
        <v>2120.44</v>
      </c>
      <c r="M359" s="16">
        <f t="shared" si="35"/>
        <v>33786.080000000002</v>
      </c>
    </row>
    <row r="360" spans="1:13">
      <c r="A360" s="96">
        <v>339</v>
      </c>
      <c r="B360" s="96" t="s">
        <v>99</v>
      </c>
      <c r="C360" s="96" t="s">
        <v>76</v>
      </c>
      <c r="D360" s="96" t="s">
        <v>345</v>
      </c>
      <c r="E360" s="97">
        <v>15043.23</v>
      </c>
      <c r="F360" s="97">
        <v>41416.800000000003</v>
      </c>
      <c r="G360" s="97">
        <v>2481.04</v>
      </c>
      <c r="H360" s="97">
        <v>1612.25</v>
      </c>
      <c r="I360" s="97">
        <v>63</v>
      </c>
      <c r="J360" s="97">
        <v>4950865.04</v>
      </c>
      <c r="K360" s="15" t="str">
        <f t="shared" si="33"/>
        <v>2512</v>
      </c>
      <c r="L360" s="16">
        <f t="shared" si="34"/>
        <v>4093.29</v>
      </c>
      <c r="M360" s="16">
        <f t="shared" si="35"/>
        <v>56523.03</v>
      </c>
    </row>
    <row r="361" spans="1:13">
      <c r="A361" s="96">
        <v>340</v>
      </c>
      <c r="B361" s="96" t="s">
        <v>100</v>
      </c>
      <c r="C361" s="96" t="s">
        <v>76</v>
      </c>
      <c r="D361" s="96" t="s">
        <v>345</v>
      </c>
      <c r="E361" s="97">
        <v>9972.77</v>
      </c>
      <c r="F361" s="97">
        <v>24127.14</v>
      </c>
      <c r="G361" s="97">
        <v>1393.61</v>
      </c>
      <c r="H361" s="97">
        <v>1057.58</v>
      </c>
      <c r="I361" s="97">
        <v>90</v>
      </c>
      <c r="J361" s="97">
        <v>2827571.75</v>
      </c>
      <c r="K361" s="15" t="str">
        <f t="shared" si="33"/>
        <v>2612</v>
      </c>
      <c r="L361" s="16">
        <f t="shared" si="34"/>
        <v>2451.1899999999996</v>
      </c>
      <c r="M361" s="16">
        <f t="shared" si="35"/>
        <v>34189.910000000003</v>
      </c>
    </row>
    <row r="362" spans="1:13">
      <c r="A362" s="96">
        <v>341</v>
      </c>
      <c r="B362" s="96" t="s">
        <v>101</v>
      </c>
      <c r="C362" s="96" t="s">
        <v>76</v>
      </c>
      <c r="D362" s="96" t="s">
        <v>345</v>
      </c>
      <c r="E362" s="97">
        <v>28476.13</v>
      </c>
      <c r="F362" s="97">
        <v>77484.009999999995</v>
      </c>
      <c r="G362" s="97">
        <v>4669.3</v>
      </c>
      <c r="H362" s="97">
        <v>3062.81</v>
      </c>
      <c r="I362" s="97">
        <v>117</v>
      </c>
      <c r="J362" s="97">
        <v>9290459.5</v>
      </c>
      <c r="K362" s="15" t="str">
        <f t="shared" si="33"/>
        <v>2712</v>
      </c>
      <c r="L362" s="16">
        <f t="shared" si="34"/>
        <v>7732.1100000000006</v>
      </c>
      <c r="M362" s="16">
        <f t="shared" si="35"/>
        <v>106077.14</v>
      </c>
    </row>
    <row r="363" spans="1:13">
      <c r="A363" s="96">
        <v>342</v>
      </c>
      <c r="B363" s="96" t="s">
        <v>102</v>
      </c>
      <c r="C363" s="96" t="s">
        <v>76</v>
      </c>
      <c r="D363" s="96" t="s">
        <v>345</v>
      </c>
      <c r="E363" s="97">
        <v>70658.62</v>
      </c>
      <c r="F363" s="97">
        <v>123890.25</v>
      </c>
      <c r="G363" s="97">
        <v>7940.86</v>
      </c>
      <c r="H363" s="97">
        <v>5531.65</v>
      </c>
      <c r="I363" s="97">
        <v>1062</v>
      </c>
      <c r="J363" s="97">
        <v>14639079.810000001</v>
      </c>
      <c r="K363" s="15" t="str">
        <f t="shared" si="33"/>
        <v>2812</v>
      </c>
      <c r="L363" s="16">
        <f t="shared" si="34"/>
        <v>13472.509999999998</v>
      </c>
      <c r="M363" s="16">
        <f t="shared" si="35"/>
        <v>195610.87</v>
      </c>
    </row>
    <row r="364" spans="1:13">
      <c r="A364" s="96">
        <v>343</v>
      </c>
      <c r="B364" s="96" t="s">
        <v>103</v>
      </c>
      <c r="C364" s="96" t="s">
        <v>76</v>
      </c>
      <c r="D364" s="96" t="s">
        <v>345</v>
      </c>
      <c r="E364" s="97">
        <v>35468.33</v>
      </c>
      <c r="F364" s="97">
        <v>103266.78</v>
      </c>
      <c r="G364" s="97">
        <v>5973.22</v>
      </c>
      <c r="H364" s="97">
        <v>3857.9</v>
      </c>
      <c r="I364" s="97">
        <v>0</v>
      </c>
      <c r="J364" s="97">
        <v>12354119.939999999</v>
      </c>
      <c r="K364" s="15" t="str">
        <f t="shared" si="33"/>
        <v>2912</v>
      </c>
      <c r="L364" s="16">
        <f t="shared" si="34"/>
        <v>9831.1200000000008</v>
      </c>
      <c r="M364" s="16">
        <f t="shared" si="35"/>
        <v>138735.10999999999</v>
      </c>
    </row>
    <row r="365" spans="1:13">
      <c r="A365" s="96">
        <v>344</v>
      </c>
      <c r="B365" s="96" t="s">
        <v>104</v>
      </c>
      <c r="C365" s="96" t="s">
        <v>76</v>
      </c>
      <c r="D365" s="96" t="s">
        <v>345</v>
      </c>
      <c r="E365" s="97">
        <v>138774.76999999999</v>
      </c>
      <c r="F365" s="97">
        <v>394347.44</v>
      </c>
      <c r="G365" s="97">
        <v>23187.03</v>
      </c>
      <c r="H365" s="97">
        <v>14895.33</v>
      </c>
      <c r="I365" s="97">
        <v>0</v>
      </c>
      <c r="J365" s="97">
        <v>46747498.460000001</v>
      </c>
      <c r="K365" s="15" t="str">
        <f t="shared" si="33"/>
        <v>3012</v>
      </c>
      <c r="L365" s="16">
        <f t="shared" si="34"/>
        <v>38082.36</v>
      </c>
      <c r="M365" s="16">
        <f t="shared" si="35"/>
        <v>533122.21</v>
      </c>
    </row>
  </sheetData>
  <mergeCells count="8">
    <mergeCell ref="S19:V19"/>
    <mergeCell ref="S20:V20"/>
    <mergeCell ref="S3:W3"/>
    <mergeCell ref="S4:W4"/>
    <mergeCell ref="E3:I3"/>
    <mergeCell ref="E4:I4"/>
    <mergeCell ref="E19:H19"/>
    <mergeCell ref="E20:H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FF0000"/>
  </sheetPr>
  <dimension ref="A2:U359"/>
  <sheetViews>
    <sheetView topLeftCell="D1" workbookViewId="0">
      <pane ySplit="6" topLeftCell="A7" activePane="bottomLeft" state="frozen"/>
      <selection pane="bottomLeft" activeCell="M31" sqref="M30:S31"/>
    </sheetView>
  </sheetViews>
  <sheetFormatPr baseColWidth="10" defaultColWidth="10.85546875" defaultRowHeight="12.75"/>
  <cols>
    <col min="1" max="1" width="6.7109375" style="176" customWidth="1"/>
    <col min="2" max="2" width="10.85546875" style="176"/>
    <col min="3" max="3" width="31.28515625" style="176" customWidth="1"/>
    <col min="4" max="4" width="4" style="176" customWidth="1"/>
    <col min="5" max="5" width="14.42578125" style="176" bestFit="1" customWidth="1"/>
    <col min="6" max="6" width="31.28515625" style="176" customWidth="1"/>
    <col min="7" max="7" width="4" style="176" customWidth="1"/>
    <col min="8" max="8" width="12.7109375" style="176" customWidth="1"/>
    <col min="9" max="9" width="7.42578125" style="176" bestFit="1" customWidth="1"/>
    <col min="10" max="10" width="11.42578125" style="176" customWidth="1"/>
    <col min="11" max="11" width="25.85546875" style="176" customWidth="1"/>
    <col min="12" max="12" width="4.140625" style="176" customWidth="1"/>
    <col min="13" max="13" width="13" style="176" customWidth="1"/>
    <col min="14" max="14" width="3" style="176" customWidth="1"/>
    <col min="15" max="15" width="4.28515625" style="176" customWidth="1"/>
    <col min="16" max="16" width="7" style="177" bestFit="1" customWidth="1"/>
    <col min="17" max="17" width="13.7109375" style="177" customWidth="1"/>
    <col min="18" max="18" width="7" style="177" customWidth="1"/>
    <col min="19" max="21" width="13.7109375" style="177" customWidth="1"/>
    <col min="22" max="16384" width="10.85546875" style="176"/>
  </cols>
  <sheetData>
    <row r="2" spans="1:21">
      <c r="A2" s="175" t="s">
        <v>149</v>
      </c>
      <c r="B2" s="175"/>
    </row>
    <row r="4" spans="1:21">
      <c r="A4" s="175" t="s">
        <v>150</v>
      </c>
      <c r="B4" s="175"/>
      <c r="T4" s="177" t="s">
        <v>719</v>
      </c>
      <c r="U4" s="177" t="s">
        <v>720</v>
      </c>
    </row>
    <row r="5" spans="1:21" ht="15" customHeight="1">
      <c r="B5" s="458" t="s">
        <v>154</v>
      </c>
      <c r="C5" s="455" t="s">
        <v>147</v>
      </c>
      <c r="D5" s="456"/>
      <c r="E5" s="456"/>
      <c r="F5" s="456" t="s">
        <v>151</v>
      </c>
      <c r="G5" s="456"/>
      <c r="H5" s="457"/>
      <c r="I5" s="456" t="s">
        <v>158</v>
      </c>
      <c r="T5" s="177" t="s">
        <v>718</v>
      </c>
      <c r="U5" s="177" t="s">
        <v>721</v>
      </c>
    </row>
    <row r="6" spans="1:21">
      <c r="B6" s="458"/>
      <c r="C6" s="178" t="s">
        <v>152</v>
      </c>
      <c r="D6" s="179" t="s">
        <v>155</v>
      </c>
      <c r="E6" s="179" t="s">
        <v>153</v>
      </c>
      <c r="F6" s="179" t="s">
        <v>152</v>
      </c>
      <c r="G6" s="179" t="s">
        <v>155</v>
      </c>
      <c r="H6" s="180" t="s">
        <v>153</v>
      </c>
      <c r="I6" s="456"/>
      <c r="P6" s="454" t="s">
        <v>200</v>
      </c>
      <c r="Q6" s="454"/>
      <c r="R6" s="454" t="s">
        <v>201</v>
      </c>
      <c r="S6" s="454"/>
      <c r="T6" s="181" t="s">
        <v>159</v>
      </c>
      <c r="U6" s="181" t="s">
        <v>160</v>
      </c>
    </row>
    <row r="7" spans="1:21">
      <c r="B7" s="182" t="s">
        <v>374</v>
      </c>
      <c r="C7" s="183" t="s">
        <v>62</v>
      </c>
      <c r="D7" s="184" t="str">
        <f>IFERROR(VLOOKUP(C7,$K$7:$L$28,2,0),"")</f>
        <v>PEN</v>
      </c>
      <c r="E7" s="185">
        <v>600000</v>
      </c>
      <c r="F7" s="183" t="s">
        <v>59</v>
      </c>
      <c r="G7" s="184" t="str">
        <f t="shared" ref="G7:G70" si="0">IFERROR(VLOOKUP(F7,$K$7:$L$28,2,0),"")</f>
        <v>PEN</v>
      </c>
      <c r="H7" s="185">
        <f t="shared" ref="H7:H12" si="1">-E7</f>
        <v>-600000</v>
      </c>
      <c r="I7" s="186">
        <f t="shared" ref="I7:I11" si="2">IFERROR(E7/H7,0)</f>
        <v>-1</v>
      </c>
      <c r="J7" s="187"/>
      <c r="K7" s="188" t="s">
        <v>56</v>
      </c>
      <c r="L7" s="176" t="s">
        <v>156</v>
      </c>
      <c r="M7" s="176" t="s">
        <v>40</v>
      </c>
      <c r="N7" s="176" t="s">
        <v>77</v>
      </c>
      <c r="P7" s="181" t="str">
        <f>IFERROR(CONCATENATE(VLOOKUP(C7,$K$7:$N$359,4,0),MID(B7,1,2),MID(B7,4,2)),"")</f>
        <v>033101</v>
      </c>
      <c r="Q7" s="189">
        <f>E7</f>
        <v>600000</v>
      </c>
      <c r="R7" s="181" t="str">
        <f t="shared" ref="R7:R70" si="3">IFERROR(CONCATENATE(VLOOKUP(F7,$K$7:$N$359,4,0),MID(B7,1,2),MID(B7,4,2)),"")</f>
        <v>053101</v>
      </c>
      <c r="S7" s="189">
        <f>H7</f>
        <v>-600000</v>
      </c>
      <c r="T7" s="181" t="str">
        <f>IFERROR(VLOOKUP(C7,$K$7:$M$16,3,0),"")</f>
        <v>111301060102</v>
      </c>
      <c r="U7" s="181" t="str">
        <f>IFERROR(VLOOKUP(F7,$K$7:$M$16,3,0),"")</f>
        <v>111301060201</v>
      </c>
    </row>
    <row r="8" spans="1:21">
      <c r="B8" s="182" t="s">
        <v>374</v>
      </c>
      <c r="C8" s="190" t="s">
        <v>4</v>
      </c>
      <c r="D8" s="184" t="str">
        <f>IFERROR(VLOOKUP(C8,$K$7:$L$28,2,0),"")</f>
        <v>PEN</v>
      </c>
      <c r="E8" s="185">
        <v>3000000</v>
      </c>
      <c r="F8" s="183" t="s">
        <v>62</v>
      </c>
      <c r="G8" s="184" t="str">
        <f t="shared" si="0"/>
        <v>PEN</v>
      </c>
      <c r="H8" s="185">
        <f t="shared" si="1"/>
        <v>-3000000</v>
      </c>
      <c r="I8" s="186">
        <f t="shared" si="2"/>
        <v>-1</v>
      </c>
      <c r="J8" s="187"/>
      <c r="K8" s="188" t="s">
        <v>57</v>
      </c>
      <c r="L8" s="176" t="s">
        <v>157</v>
      </c>
      <c r="M8" s="176" t="s">
        <v>41</v>
      </c>
      <c r="N8" s="176" t="s">
        <v>79</v>
      </c>
      <c r="P8" s="181" t="str">
        <f t="shared" ref="P8:P71" si="4">IFERROR(CONCATENATE(VLOOKUP(C8,$K$7:$N$359,4,0),MID(B8,1,2),MID(B8,4,2)),"")</f>
        <v>083101</v>
      </c>
      <c r="Q8" s="189">
        <f t="shared" ref="Q8:Q71" si="5">E8</f>
        <v>3000000</v>
      </c>
      <c r="R8" s="181" t="str">
        <f t="shared" si="3"/>
        <v>033101</v>
      </c>
      <c r="S8" s="189">
        <f t="shared" ref="S8:S71" si="6">H8</f>
        <v>-3000000</v>
      </c>
      <c r="T8" s="181" t="str">
        <f t="shared" ref="T8:T70" si="7">IFERROR(VLOOKUP(C8,$K$7:$M$16,3,0),"")</f>
        <v>111301210101</v>
      </c>
      <c r="U8" s="181" t="str">
        <f t="shared" ref="U8:U70" si="8">IFERROR(VLOOKUP(F8,$K$7:$M$16,3,0),"")</f>
        <v>111301060102</v>
      </c>
    </row>
    <row r="9" spans="1:21">
      <c r="B9" s="182" t="s">
        <v>374</v>
      </c>
      <c r="C9" s="191" t="s">
        <v>3</v>
      </c>
      <c r="D9" s="184" t="str">
        <f>IFERROR(VLOOKUP(C9,$K$7:$L$28,2,0),"")</f>
        <v>PEN</v>
      </c>
      <c r="E9" s="185">
        <v>1500000</v>
      </c>
      <c r="F9" s="183" t="s">
        <v>62</v>
      </c>
      <c r="G9" s="184" t="str">
        <f t="shared" si="0"/>
        <v>PEN</v>
      </c>
      <c r="H9" s="185">
        <f t="shared" si="1"/>
        <v>-1500000</v>
      </c>
      <c r="I9" s="186">
        <f t="shared" si="2"/>
        <v>-1</v>
      </c>
      <c r="J9" s="187"/>
      <c r="K9" s="188" t="s">
        <v>62</v>
      </c>
      <c r="L9" s="176" t="s">
        <v>156</v>
      </c>
      <c r="M9" s="176" t="s">
        <v>42</v>
      </c>
      <c r="N9" s="176" t="s">
        <v>80</v>
      </c>
      <c r="P9" s="181" t="str">
        <f t="shared" si="4"/>
        <v>093101</v>
      </c>
      <c r="Q9" s="189">
        <f t="shared" si="5"/>
        <v>1500000</v>
      </c>
      <c r="R9" s="181" t="str">
        <f t="shared" si="3"/>
        <v>033101</v>
      </c>
      <c r="S9" s="189">
        <f t="shared" si="6"/>
        <v>-1500000</v>
      </c>
      <c r="T9" s="181" t="str">
        <f t="shared" si="7"/>
        <v>111301320101</v>
      </c>
      <c r="U9" s="181" t="str">
        <f t="shared" si="8"/>
        <v>111301060102</v>
      </c>
    </row>
    <row r="10" spans="1:21">
      <c r="B10" s="182" t="s">
        <v>393</v>
      </c>
      <c r="C10" s="183" t="s">
        <v>62</v>
      </c>
      <c r="D10" s="184" t="str">
        <f>IFERROR(VLOOKUP(C10,$K$7:$L$28,2,0),"")</f>
        <v>PEN</v>
      </c>
      <c r="E10" s="185">
        <v>250000</v>
      </c>
      <c r="F10" s="183" t="s">
        <v>59</v>
      </c>
      <c r="G10" s="184" t="str">
        <f t="shared" si="0"/>
        <v>PEN</v>
      </c>
      <c r="H10" s="185">
        <f t="shared" si="1"/>
        <v>-250000</v>
      </c>
      <c r="I10" s="186">
        <f t="shared" si="2"/>
        <v>-1</v>
      </c>
      <c r="J10" s="187"/>
      <c r="K10" s="188" t="s">
        <v>58</v>
      </c>
      <c r="L10" s="176" t="s">
        <v>156</v>
      </c>
      <c r="M10" s="176" t="s">
        <v>43</v>
      </c>
      <c r="N10" s="176" t="s">
        <v>81</v>
      </c>
      <c r="P10" s="181" t="str">
        <f t="shared" si="4"/>
        <v>031202</v>
      </c>
      <c r="Q10" s="189">
        <f t="shared" si="5"/>
        <v>250000</v>
      </c>
      <c r="R10" s="181" t="str">
        <f t="shared" si="3"/>
        <v>051202</v>
      </c>
      <c r="S10" s="189">
        <f t="shared" si="6"/>
        <v>-250000</v>
      </c>
      <c r="T10" s="181" t="str">
        <f>IFERROR(VLOOKUP(C10,$K$7:$M$16,3,0),"")</f>
        <v>111301060102</v>
      </c>
      <c r="U10" s="181" t="str">
        <f t="shared" si="8"/>
        <v>111301060201</v>
      </c>
    </row>
    <row r="11" spans="1:21">
      <c r="B11" s="182" t="s">
        <v>394</v>
      </c>
      <c r="C11" s="183" t="s">
        <v>62</v>
      </c>
      <c r="D11" s="184" t="str">
        <f>IFERROR(VLOOKUP(C11,$K$7:$L$28,2,0),"")</f>
        <v>PEN</v>
      </c>
      <c r="E11" s="185">
        <v>1500000</v>
      </c>
      <c r="F11" s="183" t="s">
        <v>4</v>
      </c>
      <c r="G11" s="184" t="str">
        <f t="shared" si="0"/>
        <v>PEN</v>
      </c>
      <c r="H11" s="185">
        <f t="shared" si="1"/>
        <v>-1500000</v>
      </c>
      <c r="I11" s="186">
        <f t="shared" si="2"/>
        <v>-1</v>
      </c>
      <c r="J11" s="187"/>
      <c r="K11" s="188" t="s">
        <v>59</v>
      </c>
      <c r="L11" s="176" t="s">
        <v>156</v>
      </c>
      <c r="M11" s="176" t="s">
        <v>44</v>
      </c>
      <c r="N11" s="176" t="s">
        <v>82</v>
      </c>
      <c r="P11" s="181" t="str">
        <f t="shared" si="4"/>
        <v>031302</v>
      </c>
      <c r="Q11" s="189">
        <f t="shared" si="5"/>
        <v>1500000</v>
      </c>
      <c r="R11" s="181" t="str">
        <f t="shared" si="3"/>
        <v>081302</v>
      </c>
      <c r="S11" s="189">
        <f t="shared" si="6"/>
        <v>-1500000</v>
      </c>
      <c r="T11" s="181" t="str">
        <f t="shared" si="7"/>
        <v>111301060102</v>
      </c>
      <c r="U11" s="181" t="str">
        <f t="shared" si="8"/>
        <v>111301210101</v>
      </c>
    </row>
    <row r="12" spans="1:21">
      <c r="B12" s="182" t="s">
        <v>398</v>
      </c>
      <c r="C12" s="183" t="s">
        <v>397</v>
      </c>
      <c r="D12" s="184" t="s">
        <v>156</v>
      </c>
      <c r="E12" s="185">
        <v>1500000</v>
      </c>
      <c r="F12" s="183" t="s">
        <v>4</v>
      </c>
      <c r="G12" s="184" t="str">
        <f t="shared" si="0"/>
        <v>PEN</v>
      </c>
      <c r="H12" s="185">
        <f t="shared" si="1"/>
        <v>-1500000</v>
      </c>
      <c r="I12" s="186">
        <f>IFERROR(E12/H12,0)</f>
        <v>-1</v>
      </c>
      <c r="J12" s="187"/>
      <c r="K12" s="188" t="s">
        <v>60</v>
      </c>
      <c r="L12" s="176" t="s">
        <v>157</v>
      </c>
      <c r="M12" s="176" t="s">
        <v>45</v>
      </c>
      <c r="N12" s="176" t="s">
        <v>83</v>
      </c>
      <c r="P12" s="181" t="str">
        <f>IFERROR(CONCATENATE(VLOOKUP(C12,$K$7:$N$359,4,0),MID(B12,1,2),MID(B12,4,2)),"")</f>
        <v/>
      </c>
      <c r="Q12" s="189">
        <f t="shared" si="5"/>
        <v>1500000</v>
      </c>
      <c r="R12" s="181" t="str">
        <f t="shared" si="3"/>
        <v>081402</v>
      </c>
      <c r="S12" s="189">
        <f t="shared" si="6"/>
        <v>-1500000</v>
      </c>
      <c r="T12" s="181" t="str">
        <f t="shared" si="7"/>
        <v/>
      </c>
      <c r="U12" s="181" t="str">
        <f t="shared" si="8"/>
        <v>111301210101</v>
      </c>
    </row>
    <row r="13" spans="1:21">
      <c r="B13" s="182" t="s">
        <v>399</v>
      </c>
      <c r="C13" s="183" t="s">
        <v>56</v>
      </c>
      <c r="D13" s="184" t="str">
        <f t="shared" ref="D13:D25" si="9">IFERROR(VLOOKUP(C13,$K$7:$L$28,2,0),"")</f>
        <v>PEN</v>
      </c>
      <c r="E13" s="185">
        <v>600000</v>
      </c>
      <c r="F13" s="183" t="s">
        <v>4</v>
      </c>
      <c r="G13" s="184" t="str">
        <f t="shared" si="0"/>
        <v>PEN</v>
      </c>
      <c r="H13" s="185">
        <f t="shared" ref="H13" si="10">-E13</f>
        <v>-600000</v>
      </c>
      <c r="I13" s="186">
        <f t="shared" ref="I13:I25" si="11">IFERROR(E13/H13,0)</f>
        <v>-1</v>
      </c>
      <c r="J13" s="187"/>
      <c r="K13" s="188" t="s">
        <v>61</v>
      </c>
      <c r="L13" s="176" t="s">
        <v>157</v>
      </c>
      <c r="M13" s="176" t="s">
        <v>46</v>
      </c>
      <c r="N13" s="176" t="s">
        <v>84</v>
      </c>
      <c r="P13" s="181" t="str">
        <f t="shared" si="4"/>
        <v>011902</v>
      </c>
      <c r="Q13" s="189">
        <f t="shared" si="5"/>
        <v>600000</v>
      </c>
      <c r="R13" s="181" t="str">
        <f t="shared" si="3"/>
        <v>081902</v>
      </c>
      <c r="S13" s="189">
        <f t="shared" si="6"/>
        <v>-600000</v>
      </c>
      <c r="T13" s="181" t="str">
        <f t="shared" si="7"/>
        <v>111301030101</v>
      </c>
      <c r="U13" s="181" t="str">
        <f t="shared" si="8"/>
        <v>111301210101</v>
      </c>
    </row>
    <row r="14" spans="1:21">
      <c r="B14" s="182" t="s">
        <v>407</v>
      </c>
      <c r="C14" s="183" t="s">
        <v>62</v>
      </c>
      <c r="D14" s="184" t="str">
        <f t="shared" si="9"/>
        <v>PEN</v>
      </c>
      <c r="E14" s="185">
        <v>500000</v>
      </c>
      <c r="F14" s="183" t="s">
        <v>59</v>
      </c>
      <c r="G14" s="184" t="str">
        <f t="shared" si="0"/>
        <v>PEN</v>
      </c>
      <c r="H14" s="185">
        <f t="shared" ref="H14" si="12">-E14</f>
        <v>-500000</v>
      </c>
      <c r="I14" s="186">
        <f t="shared" si="11"/>
        <v>-1</v>
      </c>
      <c r="J14" s="187"/>
      <c r="K14" s="188" t="s">
        <v>4</v>
      </c>
      <c r="L14" s="176" t="s">
        <v>156</v>
      </c>
      <c r="M14" s="176" t="s">
        <v>47</v>
      </c>
      <c r="N14" s="176" t="s">
        <v>72</v>
      </c>
      <c r="P14" s="181" t="str">
        <f t="shared" si="4"/>
        <v>032602</v>
      </c>
      <c r="Q14" s="189">
        <f t="shared" si="5"/>
        <v>500000</v>
      </c>
      <c r="R14" s="181" t="str">
        <f t="shared" si="3"/>
        <v>052602</v>
      </c>
      <c r="S14" s="189">
        <f t="shared" si="6"/>
        <v>-500000</v>
      </c>
      <c r="T14" s="181" t="str">
        <f t="shared" si="7"/>
        <v>111301060102</v>
      </c>
      <c r="U14" s="181" t="str">
        <f t="shared" si="8"/>
        <v>111301060201</v>
      </c>
    </row>
    <row r="15" spans="1:21">
      <c r="B15" s="182" t="s">
        <v>408</v>
      </c>
      <c r="C15" s="183" t="s">
        <v>62</v>
      </c>
      <c r="D15" s="184" t="str">
        <f t="shared" si="9"/>
        <v>PEN</v>
      </c>
      <c r="E15" s="185">
        <v>400000</v>
      </c>
      <c r="F15" s="183" t="s">
        <v>59</v>
      </c>
      <c r="G15" s="184" t="str">
        <f t="shared" si="0"/>
        <v>PEN</v>
      </c>
      <c r="H15" s="185">
        <f t="shared" ref="H15:H21" si="13">-E15</f>
        <v>-400000</v>
      </c>
      <c r="I15" s="186">
        <f t="shared" si="11"/>
        <v>-1</v>
      </c>
      <c r="J15" s="187"/>
      <c r="K15" s="188" t="s">
        <v>3</v>
      </c>
      <c r="L15" s="176" t="s">
        <v>156</v>
      </c>
      <c r="M15" s="176" t="s">
        <v>48</v>
      </c>
      <c r="N15" s="176" t="s">
        <v>73</v>
      </c>
      <c r="P15" s="181" t="str">
        <f t="shared" si="4"/>
        <v>032802</v>
      </c>
      <c r="Q15" s="189">
        <f t="shared" si="5"/>
        <v>400000</v>
      </c>
      <c r="R15" s="181" t="str">
        <f t="shared" si="3"/>
        <v>052802</v>
      </c>
      <c r="S15" s="189">
        <f t="shared" si="6"/>
        <v>-400000</v>
      </c>
      <c r="T15" s="181" t="str">
        <f t="shared" si="7"/>
        <v>111301060102</v>
      </c>
      <c r="U15" s="181" t="str">
        <f t="shared" si="8"/>
        <v>111301060201</v>
      </c>
    </row>
    <row r="16" spans="1:21">
      <c r="B16" s="182" t="s">
        <v>408</v>
      </c>
      <c r="C16" s="183" t="s">
        <v>56</v>
      </c>
      <c r="D16" s="184" t="str">
        <f t="shared" si="9"/>
        <v>PEN</v>
      </c>
      <c r="E16" s="185">
        <v>1000000</v>
      </c>
      <c r="F16" s="183" t="s">
        <v>62</v>
      </c>
      <c r="G16" s="184" t="str">
        <f t="shared" si="0"/>
        <v>PEN</v>
      </c>
      <c r="H16" s="185">
        <f t="shared" si="13"/>
        <v>-1000000</v>
      </c>
      <c r="I16" s="186">
        <f t="shared" si="11"/>
        <v>-1</v>
      </c>
      <c r="J16" s="187"/>
      <c r="P16" s="181" t="str">
        <f t="shared" si="4"/>
        <v>012802</v>
      </c>
      <c r="Q16" s="189">
        <f t="shared" si="5"/>
        <v>1000000</v>
      </c>
      <c r="R16" s="181" t="str">
        <f t="shared" si="3"/>
        <v>032802</v>
      </c>
      <c r="S16" s="189">
        <f t="shared" si="6"/>
        <v>-1000000</v>
      </c>
      <c r="T16" s="181" t="str">
        <f t="shared" si="7"/>
        <v>111301030101</v>
      </c>
      <c r="U16" s="181" t="str">
        <f t="shared" si="8"/>
        <v>111301060102</v>
      </c>
    </row>
    <row r="17" spans="2:21">
      <c r="B17" s="182" t="s">
        <v>408</v>
      </c>
      <c r="C17" s="190" t="s">
        <v>4</v>
      </c>
      <c r="D17" s="184" t="str">
        <f t="shared" si="9"/>
        <v>PEN</v>
      </c>
      <c r="E17" s="185">
        <v>1000000</v>
      </c>
      <c r="F17" s="183" t="s">
        <v>62</v>
      </c>
      <c r="G17" s="184" t="str">
        <f t="shared" si="0"/>
        <v>PEN</v>
      </c>
      <c r="H17" s="185">
        <f t="shared" si="13"/>
        <v>-1000000</v>
      </c>
      <c r="I17" s="186">
        <f t="shared" si="11"/>
        <v>-1</v>
      </c>
      <c r="J17" s="187"/>
      <c r="P17" s="181" t="str">
        <f t="shared" si="4"/>
        <v>082802</v>
      </c>
      <c r="Q17" s="189">
        <f>E17</f>
        <v>1000000</v>
      </c>
      <c r="R17" s="181" t="str">
        <f t="shared" si="3"/>
        <v>032802</v>
      </c>
      <c r="S17" s="189">
        <f t="shared" si="6"/>
        <v>-1000000</v>
      </c>
      <c r="T17" s="181" t="str">
        <f t="shared" si="7"/>
        <v>111301210101</v>
      </c>
      <c r="U17" s="181" t="str">
        <f t="shared" si="8"/>
        <v>111301060102</v>
      </c>
    </row>
    <row r="18" spans="2:21">
      <c r="B18" s="182" t="s">
        <v>456</v>
      </c>
      <c r="C18" s="183" t="s">
        <v>62</v>
      </c>
      <c r="D18" s="184" t="str">
        <f t="shared" si="9"/>
        <v>PEN</v>
      </c>
      <c r="E18" s="185">
        <v>1500000</v>
      </c>
      <c r="F18" s="183" t="s">
        <v>4</v>
      </c>
      <c r="G18" s="184" t="str">
        <f t="shared" si="0"/>
        <v>PEN</v>
      </c>
      <c r="H18" s="185">
        <f t="shared" si="13"/>
        <v>-1500000</v>
      </c>
      <c r="I18" s="186">
        <f t="shared" si="11"/>
        <v>-1</v>
      </c>
      <c r="J18" s="187"/>
      <c r="P18" s="181" t="str">
        <f t="shared" si="4"/>
        <v>031503</v>
      </c>
      <c r="Q18" s="189">
        <f t="shared" si="5"/>
        <v>1500000</v>
      </c>
      <c r="R18" s="181" t="str">
        <f t="shared" si="3"/>
        <v>081503</v>
      </c>
      <c r="S18" s="189">
        <f t="shared" si="6"/>
        <v>-1500000</v>
      </c>
      <c r="T18" s="181" t="str">
        <f t="shared" si="7"/>
        <v>111301060102</v>
      </c>
      <c r="U18" s="181" t="str">
        <f t="shared" si="8"/>
        <v>111301210101</v>
      </c>
    </row>
    <row r="19" spans="2:21">
      <c r="B19" s="182" t="s">
        <v>456</v>
      </c>
      <c r="C19" s="183" t="s">
        <v>62</v>
      </c>
      <c r="D19" s="184" t="str">
        <f t="shared" si="9"/>
        <v>PEN</v>
      </c>
      <c r="E19" s="185">
        <v>1500000</v>
      </c>
      <c r="F19" s="183" t="s">
        <v>56</v>
      </c>
      <c r="G19" s="184" t="str">
        <f t="shared" si="0"/>
        <v>PEN</v>
      </c>
      <c r="H19" s="185">
        <f t="shared" si="13"/>
        <v>-1500000</v>
      </c>
      <c r="I19" s="186">
        <f t="shared" si="11"/>
        <v>-1</v>
      </c>
      <c r="J19" s="187"/>
      <c r="P19" s="181" t="str">
        <f t="shared" si="4"/>
        <v>031503</v>
      </c>
      <c r="Q19" s="189">
        <f t="shared" si="5"/>
        <v>1500000</v>
      </c>
      <c r="R19" s="181" t="str">
        <f t="shared" si="3"/>
        <v>011503</v>
      </c>
      <c r="S19" s="189">
        <f t="shared" si="6"/>
        <v>-1500000</v>
      </c>
      <c r="T19" s="181" t="str">
        <f t="shared" si="7"/>
        <v>111301060102</v>
      </c>
      <c r="U19" s="181" t="str">
        <f t="shared" si="8"/>
        <v>111301030101</v>
      </c>
    </row>
    <row r="20" spans="2:21">
      <c r="B20" s="182" t="s">
        <v>457</v>
      </c>
      <c r="C20" s="183" t="s">
        <v>62</v>
      </c>
      <c r="D20" s="184" t="str">
        <f t="shared" si="9"/>
        <v>PEN</v>
      </c>
      <c r="E20" s="185">
        <v>751793.48</v>
      </c>
      <c r="F20" s="183" t="s">
        <v>4</v>
      </c>
      <c r="G20" s="184" t="str">
        <f t="shared" si="0"/>
        <v>PEN</v>
      </c>
      <c r="H20" s="185">
        <f t="shared" si="13"/>
        <v>-751793.48</v>
      </c>
      <c r="I20" s="186">
        <f t="shared" si="11"/>
        <v>-1</v>
      </c>
      <c r="P20" s="181" t="str">
        <f t="shared" si="4"/>
        <v>032003</v>
      </c>
      <c r="Q20" s="189">
        <f t="shared" si="5"/>
        <v>751793.48</v>
      </c>
      <c r="R20" s="181" t="str">
        <f t="shared" si="3"/>
        <v>082003</v>
      </c>
      <c r="S20" s="189">
        <f t="shared" si="6"/>
        <v>-751793.48</v>
      </c>
      <c r="T20" s="181" t="str">
        <f t="shared" si="7"/>
        <v>111301060102</v>
      </c>
      <c r="U20" s="181" t="str">
        <f t="shared" si="8"/>
        <v>111301210101</v>
      </c>
    </row>
    <row r="21" spans="2:21">
      <c r="B21" s="182" t="s">
        <v>457</v>
      </c>
      <c r="C21" s="183" t="s">
        <v>62</v>
      </c>
      <c r="D21" s="184" t="str">
        <f t="shared" si="9"/>
        <v>PEN</v>
      </c>
      <c r="E21" s="185">
        <v>751793.48</v>
      </c>
      <c r="F21" s="183" t="s">
        <v>4</v>
      </c>
      <c r="G21" s="184" t="str">
        <f t="shared" si="0"/>
        <v>PEN</v>
      </c>
      <c r="H21" s="185">
        <f t="shared" si="13"/>
        <v>-751793.48</v>
      </c>
      <c r="I21" s="186">
        <f t="shared" si="11"/>
        <v>-1</v>
      </c>
      <c r="P21" s="181" t="str">
        <f t="shared" si="4"/>
        <v>032003</v>
      </c>
      <c r="Q21" s="189">
        <f t="shared" si="5"/>
        <v>751793.48</v>
      </c>
      <c r="R21" s="181" t="str">
        <f t="shared" si="3"/>
        <v>082003</v>
      </c>
      <c r="S21" s="189">
        <f t="shared" si="6"/>
        <v>-751793.48</v>
      </c>
      <c r="T21" s="181" t="str">
        <f t="shared" si="7"/>
        <v>111301060102</v>
      </c>
      <c r="U21" s="181" t="str">
        <f t="shared" si="8"/>
        <v>111301210101</v>
      </c>
    </row>
    <row r="22" spans="2:21">
      <c r="B22" s="182" t="s">
        <v>463</v>
      </c>
      <c r="C22" s="190" t="s">
        <v>4</v>
      </c>
      <c r="D22" s="184" t="str">
        <f t="shared" si="9"/>
        <v>PEN</v>
      </c>
      <c r="E22" s="185">
        <v>3000000</v>
      </c>
      <c r="F22" s="183" t="s">
        <v>62</v>
      </c>
      <c r="G22" s="184" t="str">
        <f t="shared" si="0"/>
        <v>PEN</v>
      </c>
      <c r="H22" s="185">
        <v>3000000</v>
      </c>
      <c r="I22" s="186">
        <f t="shared" si="11"/>
        <v>1</v>
      </c>
      <c r="P22" s="181" t="str">
        <f t="shared" si="4"/>
        <v>082603</v>
      </c>
      <c r="Q22" s="189">
        <f t="shared" si="5"/>
        <v>3000000</v>
      </c>
      <c r="R22" s="181" t="str">
        <f t="shared" si="3"/>
        <v>032603</v>
      </c>
      <c r="S22" s="189">
        <f t="shared" si="6"/>
        <v>3000000</v>
      </c>
      <c r="T22" s="181" t="str">
        <f t="shared" si="7"/>
        <v>111301210101</v>
      </c>
      <c r="U22" s="181" t="str">
        <f t="shared" si="8"/>
        <v>111301060102</v>
      </c>
    </row>
    <row r="23" spans="2:21">
      <c r="B23" s="182" t="s">
        <v>474</v>
      </c>
      <c r="C23" s="190" t="s">
        <v>4</v>
      </c>
      <c r="D23" s="184" t="str">
        <f t="shared" si="9"/>
        <v>PEN</v>
      </c>
      <c r="E23" s="185">
        <v>3000000</v>
      </c>
      <c r="F23" s="183" t="s">
        <v>62</v>
      </c>
      <c r="G23" s="184" t="str">
        <f t="shared" si="0"/>
        <v>PEN</v>
      </c>
      <c r="H23" s="185">
        <v>-3000000</v>
      </c>
      <c r="I23" s="186">
        <f t="shared" si="11"/>
        <v>-1</v>
      </c>
      <c r="P23" s="181" t="str">
        <f t="shared" si="4"/>
        <v>082703</v>
      </c>
      <c r="Q23" s="189">
        <f t="shared" si="5"/>
        <v>3000000</v>
      </c>
      <c r="R23" s="181" t="str">
        <f t="shared" si="3"/>
        <v>032703</v>
      </c>
      <c r="S23" s="189">
        <f t="shared" si="6"/>
        <v>-3000000</v>
      </c>
      <c r="T23" s="181" t="str">
        <f t="shared" si="7"/>
        <v>111301210101</v>
      </c>
      <c r="U23" s="181" t="str">
        <f t="shared" si="8"/>
        <v>111301060102</v>
      </c>
    </row>
    <row r="24" spans="2:21">
      <c r="B24" s="182" t="s">
        <v>476</v>
      </c>
      <c r="C24" s="192" t="s">
        <v>56</v>
      </c>
      <c r="D24" s="184" t="str">
        <f t="shared" si="9"/>
        <v>PEN</v>
      </c>
      <c r="E24" s="185">
        <v>1500000</v>
      </c>
      <c r="F24" s="183" t="s">
        <v>62</v>
      </c>
      <c r="G24" s="184" t="str">
        <f t="shared" si="0"/>
        <v>PEN</v>
      </c>
      <c r="H24" s="185">
        <v>-1500000</v>
      </c>
      <c r="I24" s="186">
        <f t="shared" si="11"/>
        <v>-1</v>
      </c>
      <c r="P24" s="181" t="str">
        <f t="shared" si="4"/>
        <v>012803</v>
      </c>
      <c r="Q24" s="189">
        <f t="shared" si="5"/>
        <v>1500000</v>
      </c>
      <c r="R24" s="181" t="str">
        <f t="shared" si="3"/>
        <v>032803</v>
      </c>
      <c r="S24" s="189">
        <f t="shared" si="6"/>
        <v>-1500000</v>
      </c>
      <c r="T24" s="181" t="str">
        <f t="shared" si="7"/>
        <v>111301030101</v>
      </c>
      <c r="U24" s="181" t="str">
        <f t="shared" si="8"/>
        <v>111301060102</v>
      </c>
    </row>
    <row r="25" spans="2:21">
      <c r="B25" s="182" t="s">
        <v>476</v>
      </c>
      <c r="C25" s="183" t="s">
        <v>62</v>
      </c>
      <c r="D25" s="184" t="str">
        <f t="shared" si="9"/>
        <v>PEN</v>
      </c>
      <c r="E25" s="185">
        <v>200000</v>
      </c>
      <c r="F25" s="183" t="s">
        <v>59</v>
      </c>
      <c r="G25" s="184" t="str">
        <f t="shared" si="0"/>
        <v>PEN</v>
      </c>
      <c r="H25" s="185">
        <v>-200000</v>
      </c>
      <c r="I25" s="186">
        <f t="shared" si="11"/>
        <v>-1</v>
      </c>
      <c r="P25" s="181" t="str">
        <f t="shared" si="4"/>
        <v>032803</v>
      </c>
      <c r="Q25" s="189">
        <f t="shared" si="5"/>
        <v>200000</v>
      </c>
      <c r="R25" s="181" t="str">
        <f t="shared" si="3"/>
        <v>052803</v>
      </c>
      <c r="S25" s="189">
        <f t="shared" si="6"/>
        <v>-200000</v>
      </c>
      <c r="T25" s="181" t="str">
        <f t="shared" si="7"/>
        <v>111301060102</v>
      </c>
      <c r="U25" s="181" t="str">
        <f t="shared" si="8"/>
        <v>111301060201</v>
      </c>
    </row>
    <row r="26" spans="2:21">
      <c r="B26" s="182"/>
      <c r="C26" s="183"/>
      <c r="D26" s="184"/>
      <c r="E26" s="185"/>
      <c r="F26" s="183"/>
      <c r="G26" s="184" t="str">
        <f t="shared" si="0"/>
        <v/>
      </c>
      <c r="H26" s="185">
        <f>-E26</f>
        <v>0</v>
      </c>
      <c r="I26" s="186"/>
      <c r="P26" s="181" t="str">
        <f t="shared" si="4"/>
        <v/>
      </c>
      <c r="Q26" s="189">
        <f t="shared" si="5"/>
        <v>0</v>
      </c>
      <c r="R26" s="181" t="str">
        <f t="shared" si="3"/>
        <v/>
      </c>
      <c r="S26" s="189">
        <f t="shared" si="6"/>
        <v>0</v>
      </c>
      <c r="T26" s="181" t="str">
        <f t="shared" si="7"/>
        <v/>
      </c>
      <c r="U26" s="181" t="str">
        <f t="shared" si="8"/>
        <v/>
      </c>
    </row>
    <row r="27" spans="2:21">
      <c r="B27" s="182"/>
      <c r="C27" s="183"/>
      <c r="D27" s="184" t="str">
        <f t="shared" ref="D27:D90" si="14">IFERROR(VLOOKUP(C27,$K$7:$L$28,2,0),"")</f>
        <v/>
      </c>
      <c r="E27" s="185"/>
      <c r="F27" s="183"/>
      <c r="G27" s="184" t="str">
        <f t="shared" si="0"/>
        <v/>
      </c>
      <c r="H27" s="185">
        <f t="shared" ref="H27:H36" si="15">-E27</f>
        <v>0</v>
      </c>
      <c r="I27" s="186"/>
      <c r="P27" s="181" t="str">
        <f t="shared" si="4"/>
        <v/>
      </c>
      <c r="Q27" s="189">
        <f t="shared" si="5"/>
        <v>0</v>
      </c>
      <c r="R27" s="181" t="str">
        <f t="shared" si="3"/>
        <v/>
      </c>
      <c r="S27" s="189">
        <f t="shared" si="6"/>
        <v>0</v>
      </c>
      <c r="T27" s="181" t="str">
        <f t="shared" si="7"/>
        <v/>
      </c>
      <c r="U27" s="181" t="str">
        <f t="shared" si="8"/>
        <v/>
      </c>
    </row>
    <row r="28" spans="2:21">
      <c r="B28" s="182"/>
      <c r="C28" s="183"/>
      <c r="D28" s="184" t="str">
        <f t="shared" si="14"/>
        <v/>
      </c>
      <c r="E28" s="185"/>
      <c r="F28" s="183"/>
      <c r="G28" s="184" t="str">
        <f t="shared" si="0"/>
        <v/>
      </c>
      <c r="H28" s="185">
        <f>-E28</f>
        <v>0</v>
      </c>
      <c r="I28" s="186"/>
      <c r="P28" s="181" t="str">
        <f t="shared" si="4"/>
        <v/>
      </c>
      <c r="Q28" s="189">
        <f t="shared" si="5"/>
        <v>0</v>
      </c>
      <c r="R28" s="181" t="str">
        <f t="shared" si="3"/>
        <v/>
      </c>
      <c r="S28" s="189">
        <f t="shared" si="6"/>
        <v>0</v>
      </c>
      <c r="T28" s="181" t="str">
        <f t="shared" si="7"/>
        <v/>
      </c>
      <c r="U28" s="181" t="str">
        <f t="shared" si="8"/>
        <v/>
      </c>
    </row>
    <row r="29" spans="2:21">
      <c r="B29" s="182"/>
      <c r="C29" s="183"/>
      <c r="D29" s="184" t="str">
        <f t="shared" si="14"/>
        <v/>
      </c>
      <c r="E29" s="185"/>
      <c r="F29" s="183"/>
      <c r="G29" s="184" t="str">
        <f t="shared" si="0"/>
        <v/>
      </c>
      <c r="H29" s="185">
        <f t="shared" si="15"/>
        <v>0</v>
      </c>
      <c r="I29" s="186"/>
      <c r="P29" s="181" t="str">
        <f t="shared" si="4"/>
        <v/>
      </c>
      <c r="Q29" s="189">
        <f t="shared" si="5"/>
        <v>0</v>
      </c>
      <c r="R29" s="181" t="str">
        <f t="shared" si="3"/>
        <v/>
      </c>
      <c r="S29" s="189">
        <f t="shared" si="6"/>
        <v>0</v>
      </c>
      <c r="T29" s="181" t="str">
        <f t="shared" si="7"/>
        <v/>
      </c>
      <c r="U29" s="181" t="str">
        <f t="shared" si="8"/>
        <v/>
      </c>
    </row>
    <row r="30" spans="2:21">
      <c r="B30" s="182"/>
      <c r="C30" s="183"/>
      <c r="D30" s="184" t="str">
        <f t="shared" si="14"/>
        <v/>
      </c>
      <c r="E30" s="185"/>
      <c r="F30" s="183"/>
      <c r="G30" s="184" t="str">
        <f t="shared" si="0"/>
        <v/>
      </c>
      <c r="H30" s="185">
        <f t="shared" si="15"/>
        <v>0</v>
      </c>
      <c r="I30" s="186"/>
      <c r="P30" s="181" t="str">
        <f t="shared" si="4"/>
        <v/>
      </c>
      <c r="Q30" s="189">
        <f t="shared" si="5"/>
        <v>0</v>
      </c>
      <c r="R30" s="181" t="str">
        <f t="shared" si="3"/>
        <v/>
      </c>
      <c r="S30" s="189">
        <f t="shared" si="6"/>
        <v>0</v>
      </c>
      <c r="T30" s="181" t="str">
        <f t="shared" si="7"/>
        <v/>
      </c>
      <c r="U30" s="181" t="str">
        <f t="shared" si="8"/>
        <v/>
      </c>
    </row>
    <row r="31" spans="2:21">
      <c r="B31" s="182"/>
      <c r="C31" s="183"/>
      <c r="D31" s="184" t="str">
        <f t="shared" si="14"/>
        <v/>
      </c>
      <c r="E31" s="185"/>
      <c r="F31" s="183"/>
      <c r="G31" s="184" t="str">
        <f t="shared" si="0"/>
        <v/>
      </c>
      <c r="H31" s="185">
        <f>-E31</f>
        <v>0</v>
      </c>
      <c r="I31" s="186"/>
      <c r="P31" s="181" t="str">
        <f t="shared" si="4"/>
        <v/>
      </c>
      <c r="Q31" s="189">
        <f t="shared" si="5"/>
        <v>0</v>
      </c>
      <c r="R31" s="181" t="str">
        <f t="shared" si="3"/>
        <v/>
      </c>
      <c r="S31" s="189">
        <f t="shared" si="6"/>
        <v>0</v>
      </c>
      <c r="T31" s="181" t="str">
        <f t="shared" si="7"/>
        <v/>
      </c>
      <c r="U31" s="181" t="str">
        <f t="shared" si="8"/>
        <v/>
      </c>
    </row>
    <row r="32" spans="2:21">
      <c r="B32" s="182"/>
      <c r="C32" s="183"/>
      <c r="D32" s="184" t="str">
        <f t="shared" si="14"/>
        <v/>
      </c>
      <c r="E32" s="185"/>
      <c r="F32" s="183"/>
      <c r="G32" s="184" t="str">
        <f t="shared" si="0"/>
        <v/>
      </c>
      <c r="H32" s="185">
        <f>-E32</f>
        <v>0</v>
      </c>
      <c r="I32" s="186"/>
      <c r="P32" s="181" t="str">
        <f t="shared" si="4"/>
        <v/>
      </c>
      <c r="Q32" s="189">
        <f t="shared" si="5"/>
        <v>0</v>
      </c>
      <c r="R32" s="181" t="str">
        <f t="shared" si="3"/>
        <v/>
      </c>
      <c r="S32" s="189">
        <f t="shared" si="6"/>
        <v>0</v>
      </c>
      <c r="T32" s="181" t="str">
        <f t="shared" si="7"/>
        <v/>
      </c>
      <c r="U32" s="181" t="str">
        <f t="shared" si="8"/>
        <v/>
      </c>
    </row>
    <row r="33" spans="2:21">
      <c r="B33" s="182"/>
      <c r="C33" s="183"/>
      <c r="D33" s="184" t="str">
        <f t="shared" si="14"/>
        <v/>
      </c>
      <c r="E33" s="185"/>
      <c r="F33" s="183"/>
      <c r="G33" s="184" t="str">
        <f t="shared" si="0"/>
        <v/>
      </c>
      <c r="H33" s="185">
        <f t="shared" si="15"/>
        <v>0</v>
      </c>
      <c r="I33" s="186"/>
      <c r="P33" s="181" t="str">
        <f t="shared" si="4"/>
        <v/>
      </c>
      <c r="Q33" s="189">
        <f t="shared" si="5"/>
        <v>0</v>
      </c>
      <c r="R33" s="181" t="str">
        <f t="shared" si="3"/>
        <v/>
      </c>
      <c r="S33" s="189">
        <f t="shared" si="6"/>
        <v>0</v>
      </c>
      <c r="T33" s="181" t="str">
        <f t="shared" si="7"/>
        <v/>
      </c>
      <c r="U33" s="181" t="str">
        <f t="shared" si="8"/>
        <v/>
      </c>
    </row>
    <row r="34" spans="2:21">
      <c r="B34" s="182"/>
      <c r="C34" s="183"/>
      <c r="D34" s="184" t="str">
        <f t="shared" si="14"/>
        <v/>
      </c>
      <c r="E34" s="185"/>
      <c r="F34" s="183"/>
      <c r="G34" s="184" t="str">
        <f t="shared" si="0"/>
        <v/>
      </c>
      <c r="H34" s="185">
        <f t="shared" si="15"/>
        <v>0</v>
      </c>
      <c r="I34" s="186"/>
      <c r="P34" s="181" t="str">
        <f t="shared" si="4"/>
        <v/>
      </c>
      <c r="Q34" s="189">
        <f t="shared" si="5"/>
        <v>0</v>
      </c>
      <c r="R34" s="181" t="str">
        <f t="shared" si="3"/>
        <v/>
      </c>
      <c r="S34" s="189">
        <f t="shared" si="6"/>
        <v>0</v>
      </c>
      <c r="T34" s="181" t="str">
        <f t="shared" si="7"/>
        <v/>
      </c>
      <c r="U34" s="181" t="str">
        <f t="shared" si="8"/>
        <v/>
      </c>
    </row>
    <row r="35" spans="2:21">
      <c r="B35" s="182"/>
      <c r="C35" s="183"/>
      <c r="D35" s="184" t="str">
        <f t="shared" si="14"/>
        <v/>
      </c>
      <c r="E35" s="185"/>
      <c r="F35" s="183"/>
      <c r="G35" s="184" t="str">
        <f t="shared" si="0"/>
        <v/>
      </c>
      <c r="H35" s="185">
        <f t="shared" si="15"/>
        <v>0</v>
      </c>
      <c r="I35" s="186"/>
      <c r="P35" s="181" t="str">
        <f t="shared" si="4"/>
        <v/>
      </c>
      <c r="Q35" s="189">
        <f t="shared" si="5"/>
        <v>0</v>
      </c>
      <c r="R35" s="181" t="str">
        <f t="shared" si="3"/>
        <v/>
      </c>
      <c r="S35" s="189">
        <f t="shared" si="6"/>
        <v>0</v>
      </c>
      <c r="T35" s="181" t="str">
        <f t="shared" si="7"/>
        <v/>
      </c>
      <c r="U35" s="181" t="str">
        <f t="shared" si="8"/>
        <v/>
      </c>
    </row>
    <row r="36" spans="2:21">
      <c r="B36" s="182"/>
      <c r="C36" s="183"/>
      <c r="D36" s="184" t="str">
        <f t="shared" si="14"/>
        <v/>
      </c>
      <c r="E36" s="185"/>
      <c r="F36" s="183"/>
      <c r="G36" s="184" t="str">
        <f t="shared" si="0"/>
        <v/>
      </c>
      <c r="H36" s="185">
        <f t="shared" si="15"/>
        <v>0</v>
      </c>
      <c r="I36" s="186"/>
      <c r="P36" s="181" t="str">
        <f t="shared" si="4"/>
        <v/>
      </c>
      <c r="Q36" s="189">
        <f t="shared" si="5"/>
        <v>0</v>
      </c>
      <c r="R36" s="181" t="str">
        <f t="shared" si="3"/>
        <v/>
      </c>
      <c r="S36" s="189">
        <f t="shared" si="6"/>
        <v>0</v>
      </c>
      <c r="T36" s="181" t="str">
        <f t="shared" si="7"/>
        <v/>
      </c>
      <c r="U36" s="181" t="str">
        <f t="shared" si="8"/>
        <v/>
      </c>
    </row>
    <row r="37" spans="2:21">
      <c r="B37" s="182"/>
      <c r="C37" s="183"/>
      <c r="D37" s="184" t="str">
        <f t="shared" si="14"/>
        <v/>
      </c>
      <c r="E37" s="185"/>
      <c r="F37" s="183"/>
      <c r="G37" s="184" t="str">
        <f t="shared" si="0"/>
        <v/>
      </c>
      <c r="H37" s="185">
        <f t="shared" ref="H37:H45" si="16">-E37</f>
        <v>0</v>
      </c>
      <c r="I37" s="186"/>
      <c r="P37" s="181" t="str">
        <f t="shared" si="4"/>
        <v/>
      </c>
      <c r="Q37" s="189">
        <f t="shared" si="5"/>
        <v>0</v>
      </c>
      <c r="R37" s="181" t="str">
        <f t="shared" si="3"/>
        <v/>
      </c>
      <c r="S37" s="189">
        <f t="shared" si="6"/>
        <v>0</v>
      </c>
      <c r="T37" s="181" t="str">
        <f t="shared" si="7"/>
        <v/>
      </c>
      <c r="U37" s="181" t="str">
        <f t="shared" si="8"/>
        <v/>
      </c>
    </row>
    <row r="38" spans="2:21">
      <c r="B38" s="182"/>
      <c r="C38" s="183"/>
      <c r="D38" s="184" t="str">
        <f t="shared" si="14"/>
        <v/>
      </c>
      <c r="E38" s="185"/>
      <c r="F38" s="183"/>
      <c r="G38" s="184" t="str">
        <f t="shared" si="0"/>
        <v/>
      </c>
      <c r="H38" s="185">
        <f t="shared" si="16"/>
        <v>0</v>
      </c>
      <c r="I38" s="186"/>
      <c r="P38" s="181" t="str">
        <f t="shared" si="4"/>
        <v/>
      </c>
      <c r="Q38" s="189">
        <f t="shared" si="5"/>
        <v>0</v>
      </c>
      <c r="R38" s="181" t="str">
        <f t="shared" si="3"/>
        <v/>
      </c>
      <c r="S38" s="189">
        <f t="shared" si="6"/>
        <v>0</v>
      </c>
      <c r="T38" s="181" t="str">
        <f t="shared" si="7"/>
        <v/>
      </c>
      <c r="U38" s="181" t="str">
        <f t="shared" si="8"/>
        <v/>
      </c>
    </row>
    <row r="39" spans="2:21">
      <c r="B39" s="182"/>
      <c r="C39" s="183"/>
      <c r="D39" s="184" t="str">
        <f t="shared" si="14"/>
        <v/>
      </c>
      <c r="E39" s="185"/>
      <c r="F39" s="183"/>
      <c r="G39" s="184" t="str">
        <f t="shared" si="0"/>
        <v/>
      </c>
      <c r="H39" s="185">
        <f t="shared" si="16"/>
        <v>0</v>
      </c>
      <c r="I39" s="186"/>
      <c r="P39" s="181" t="str">
        <f t="shared" si="4"/>
        <v/>
      </c>
      <c r="Q39" s="189">
        <f t="shared" si="5"/>
        <v>0</v>
      </c>
      <c r="R39" s="181" t="str">
        <f t="shared" si="3"/>
        <v/>
      </c>
      <c r="S39" s="189">
        <f t="shared" si="6"/>
        <v>0</v>
      </c>
      <c r="T39" s="181" t="str">
        <f t="shared" si="7"/>
        <v/>
      </c>
      <c r="U39" s="181" t="str">
        <f t="shared" si="8"/>
        <v/>
      </c>
    </row>
    <row r="40" spans="2:21">
      <c r="B40" s="182"/>
      <c r="C40" s="183"/>
      <c r="D40" s="184" t="str">
        <f t="shared" si="14"/>
        <v/>
      </c>
      <c r="E40" s="185"/>
      <c r="F40" s="183"/>
      <c r="G40" s="184" t="str">
        <f t="shared" si="0"/>
        <v/>
      </c>
      <c r="H40" s="185">
        <f t="shared" si="16"/>
        <v>0</v>
      </c>
      <c r="I40" s="186"/>
      <c r="P40" s="181" t="str">
        <f t="shared" si="4"/>
        <v/>
      </c>
      <c r="Q40" s="189">
        <f t="shared" si="5"/>
        <v>0</v>
      </c>
      <c r="R40" s="181" t="str">
        <f t="shared" si="3"/>
        <v/>
      </c>
      <c r="S40" s="189">
        <f t="shared" si="6"/>
        <v>0</v>
      </c>
      <c r="T40" s="181" t="str">
        <f t="shared" si="7"/>
        <v/>
      </c>
      <c r="U40" s="181" t="str">
        <f t="shared" si="8"/>
        <v/>
      </c>
    </row>
    <row r="41" spans="2:21">
      <c r="B41" s="182"/>
      <c r="C41" s="183"/>
      <c r="D41" s="184" t="str">
        <f t="shared" si="14"/>
        <v/>
      </c>
      <c r="E41" s="185"/>
      <c r="F41" s="183"/>
      <c r="G41" s="184" t="str">
        <f t="shared" si="0"/>
        <v/>
      </c>
      <c r="H41" s="185">
        <f t="shared" si="16"/>
        <v>0</v>
      </c>
      <c r="I41" s="186"/>
      <c r="P41" s="181" t="str">
        <f t="shared" si="4"/>
        <v/>
      </c>
      <c r="Q41" s="189">
        <f t="shared" si="5"/>
        <v>0</v>
      </c>
      <c r="R41" s="181" t="str">
        <f t="shared" si="3"/>
        <v/>
      </c>
      <c r="S41" s="189">
        <f t="shared" si="6"/>
        <v>0</v>
      </c>
      <c r="T41" s="181" t="str">
        <f t="shared" si="7"/>
        <v/>
      </c>
      <c r="U41" s="181" t="str">
        <f t="shared" si="8"/>
        <v/>
      </c>
    </row>
    <row r="42" spans="2:21">
      <c r="B42" s="182"/>
      <c r="C42" s="183"/>
      <c r="D42" s="184" t="str">
        <f t="shared" si="14"/>
        <v/>
      </c>
      <c r="E42" s="185"/>
      <c r="F42" s="183"/>
      <c r="G42" s="184" t="str">
        <f t="shared" si="0"/>
        <v/>
      </c>
      <c r="H42" s="185">
        <f t="shared" si="16"/>
        <v>0</v>
      </c>
      <c r="I42" s="186"/>
      <c r="P42" s="181" t="str">
        <f t="shared" si="4"/>
        <v/>
      </c>
      <c r="Q42" s="189">
        <f t="shared" si="5"/>
        <v>0</v>
      </c>
      <c r="R42" s="181" t="str">
        <f t="shared" si="3"/>
        <v/>
      </c>
      <c r="S42" s="189">
        <f t="shared" si="6"/>
        <v>0</v>
      </c>
      <c r="T42" s="181" t="str">
        <f t="shared" si="7"/>
        <v/>
      </c>
      <c r="U42" s="181" t="str">
        <f t="shared" si="8"/>
        <v/>
      </c>
    </row>
    <row r="43" spans="2:21">
      <c r="B43" s="182"/>
      <c r="C43" s="183"/>
      <c r="D43" s="184" t="str">
        <f t="shared" si="14"/>
        <v/>
      </c>
      <c r="E43" s="185"/>
      <c r="F43" s="183"/>
      <c r="G43" s="184" t="str">
        <f t="shared" si="0"/>
        <v/>
      </c>
      <c r="H43" s="185">
        <f t="shared" si="16"/>
        <v>0</v>
      </c>
      <c r="I43" s="186"/>
      <c r="P43" s="181" t="str">
        <f t="shared" si="4"/>
        <v/>
      </c>
      <c r="Q43" s="189">
        <f t="shared" si="5"/>
        <v>0</v>
      </c>
      <c r="R43" s="181" t="str">
        <f t="shared" si="3"/>
        <v/>
      </c>
      <c r="S43" s="189">
        <f t="shared" si="6"/>
        <v>0</v>
      </c>
      <c r="T43" s="181" t="str">
        <f t="shared" si="7"/>
        <v/>
      </c>
      <c r="U43" s="181" t="str">
        <f t="shared" si="8"/>
        <v/>
      </c>
    </row>
    <row r="44" spans="2:21">
      <c r="B44" s="182"/>
      <c r="C44" s="183"/>
      <c r="D44" s="184" t="str">
        <f t="shared" si="14"/>
        <v/>
      </c>
      <c r="E44" s="185"/>
      <c r="F44" s="183"/>
      <c r="G44" s="184" t="str">
        <f t="shared" si="0"/>
        <v/>
      </c>
      <c r="H44" s="185">
        <f t="shared" si="16"/>
        <v>0</v>
      </c>
      <c r="I44" s="186"/>
      <c r="P44" s="181" t="str">
        <f t="shared" si="4"/>
        <v/>
      </c>
      <c r="Q44" s="189">
        <f t="shared" si="5"/>
        <v>0</v>
      </c>
      <c r="R44" s="181" t="str">
        <f t="shared" si="3"/>
        <v/>
      </c>
      <c r="S44" s="189">
        <f t="shared" si="6"/>
        <v>0</v>
      </c>
      <c r="T44" s="181" t="str">
        <f t="shared" si="7"/>
        <v/>
      </c>
      <c r="U44" s="181" t="str">
        <f t="shared" si="8"/>
        <v/>
      </c>
    </row>
    <row r="45" spans="2:21">
      <c r="B45" s="182"/>
      <c r="C45" s="183"/>
      <c r="D45" s="184" t="str">
        <f t="shared" si="14"/>
        <v/>
      </c>
      <c r="E45" s="185"/>
      <c r="F45" s="183"/>
      <c r="G45" s="184" t="str">
        <f t="shared" si="0"/>
        <v/>
      </c>
      <c r="H45" s="185">
        <f t="shared" si="16"/>
        <v>0</v>
      </c>
      <c r="I45" s="186"/>
      <c r="P45" s="181" t="str">
        <f t="shared" si="4"/>
        <v/>
      </c>
      <c r="Q45" s="189">
        <f t="shared" si="5"/>
        <v>0</v>
      </c>
      <c r="R45" s="181" t="str">
        <f t="shared" si="3"/>
        <v/>
      </c>
      <c r="S45" s="189">
        <f t="shared" si="6"/>
        <v>0</v>
      </c>
      <c r="T45" s="181" t="str">
        <f t="shared" si="7"/>
        <v/>
      </c>
      <c r="U45" s="181" t="str">
        <f t="shared" si="8"/>
        <v/>
      </c>
    </row>
    <row r="46" spans="2:21">
      <c r="B46" s="182"/>
      <c r="C46" s="183"/>
      <c r="D46" s="184" t="str">
        <f t="shared" si="14"/>
        <v/>
      </c>
      <c r="E46" s="185"/>
      <c r="F46" s="183"/>
      <c r="G46" s="184" t="str">
        <f t="shared" si="0"/>
        <v/>
      </c>
      <c r="H46" s="185">
        <f t="shared" ref="H46:H54" si="17">-E46</f>
        <v>0</v>
      </c>
      <c r="I46" s="186"/>
      <c r="P46" s="181" t="str">
        <f t="shared" si="4"/>
        <v/>
      </c>
      <c r="Q46" s="189">
        <f t="shared" si="5"/>
        <v>0</v>
      </c>
      <c r="R46" s="181" t="str">
        <f t="shared" si="3"/>
        <v/>
      </c>
      <c r="S46" s="189">
        <f t="shared" si="6"/>
        <v>0</v>
      </c>
      <c r="T46" s="181" t="str">
        <f t="shared" si="7"/>
        <v/>
      </c>
      <c r="U46" s="181" t="str">
        <f t="shared" si="8"/>
        <v/>
      </c>
    </row>
    <row r="47" spans="2:21">
      <c r="B47" s="182"/>
      <c r="C47" s="183"/>
      <c r="D47" s="184" t="str">
        <f t="shared" si="14"/>
        <v/>
      </c>
      <c r="E47" s="185"/>
      <c r="F47" s="183"/>
      <c r="G47" s="184" t="str">
        <f t="shared" si="0"/>
        <v/>
      </c>
      <c r="H47" s="185">
        <f t="shared" si="17"/>
        <v>0</v>
      </c>
      <c r="I47" s="186"/>
      <c r="P47" s="181" t="str">
        <f t="shared" si="4"/>
        <v/>
      </c>
      <c r="Q47" s="189">
        <f t="shared" si="5"/>
        <v>0</v>
      </c>
      <c r="R47" s="181" t="str">
        <f t="shared" si="3"/>
        <v/>
      </c>
      <c r="S47" s="189">
        <f t="shared" si="6"/>
        <v>0</v>
      </c>
      <c r="T47" s="181" t="str">
        <f t="shared" si="7"/>
        <v/>
      </c>
      <c r="U47" s="181" t="str">
        <f t="shared" si="8"/>
        <v/>
      </c>
    </row>
    <row r="48" spans="2:21">
      <c r="B48" s="182"/>
      <c r="C48" s="183"/>
      <c r="D48" s="184" t="str">
        <f t="shared" si="14"/>
        <v/>
      </c>
      <c r="E48" s="185"/>
      <c r="F48" s="183"/>
      <c r="G48" s="184" t="str">
        <f t="shared" si="0"/>
        <v/>
      </c>
      <c r="H48" s="185">
        <f t="shared" si="17"/>
        <v>0</v>
      </c>
      <c r="I48" s="186"/>
      <c r="P48" s="181" t="str">
        <f t="shared" si="4"/>
        <v/>
      </c>
      <c r="Q48" s="189">
        <f t="shared" si="5"/>
        <v>0</v>
      </c>
      <c r="R48" s="181" t="str">
        <f t="shared" si="3"/>
        <v/>
      </c>
      <c r="S48" s="189">
        <f t="shared" si="6"/>
        <v>0</v>
      </c>
      <c r="T48" s="181" t="str">
        <f t="shared" si="7"/>
        <v/>
      </c>
      <c r="U48" s="181" t="str">
        <f t="shared" si="8"/>
        <v/>
      </c>
    </row>
    <row r="49" spans="2:21">
      <c r="B49" s="182"/>
      <c r="C49" s="183"/>
      <c r="D49" s="184" t="str">
        <f t="shared" si="14"/>
        <v/>
      </c>
      <c r="E49" s="185"/>
      <c r="F49" s="183"/>
      <c r="G49" s="184" t="str">
        <f t="shared" si="0"/>
        <v/>
      </c>
      <c r="H49" s="185">
        <f t="shared" si="17"/>
        <v>0</v>
      </c>
      <c r="I49" s="186"/>
      <c r="P49" s="181" t="str">
        <f t="shared" si="4"/>
        <v/>
      </c>
      <c r="Q49" s="189">
        <f t="shared" si="5"/>
        <v>0</v>
      </c>
      <c r="R49" s="181" t="str">
        <f t="shared" si="3"/>
        <v/>
      </c>
      <c r="S49" s="189">
        <f t="shared" si="6"/>
        <v>0</v>
      </c>
      <c r="T49" s="181" t="str">
        <f t="shared" si="7"/>
        <v/>
      </c>
      <c r="U49" s="181" t="str">
        <f t="shared" si="8"/>
        <v/>
      </c>
    </row>
    <row r="50" spans="2:21">
      <c r="B50" s="182"/>
      <c r="C50" s="183"/>
      <c r="D50" s="184" t="str">
        <f t="shared" si="14"/>
        <v/>
      </c>
      <c r="E50" s="185"/>
      <c r="F50" s="183"/>
      <c r="G50" s="184" t="str">
        <f t="shared" si="0"/>
        <v/>
      </c>
      <c r="H50" s="185">
        <f t="shared" si="17"/>
        <v>0</v>
      </c>
      <c r="I50" s="186"/>
      <c r="P50" s="181" t="str">
        <f t="shared" si="4"/>
        <v/>
      </c>
      <c r="Q50" s="189">
        <f t="shared" si="5"/>
        <v>0</v>
      </c>
      <c r="R50" s="181" t="str">
        <f t="shared" si="3"/>
        <v/>
      </c>
      <c r="S50" s="189">
        <f t="shared" si="6"/>
        <v>0</v>
      </c>
      <c r="T50" s="181" t="str">
        <f t="shared" si="7"/>
        <v/>
      </c>
      <c r="U50" s="181" t="str">
        <f t="shared" si="8"/>
        <v/>
      </c>
    </row>
    <row r="51" spans="2:21">
      <c r="B51" s="182"/>
      <c r="C51" s="183"/>
      <c r="D51" s="184" t="str">
        <f t="shared" si="14"/>
        <v/>
      </c>
      <c r="E51" s="185"/>
      <c r="F51" s="183"/>
      <c r="G51" s="184" t="str">
        <f t="shared" si="0"/>
        <v/>
      </c>
      <c r="H51" s="185">
        <f t="shared" si="17"/>
        <v>0</v>
      </c>
      <c r="I51" s="186"/>
      <c r="P51" s="181" t="str">
        <f t="shared" si="4"/>
        <v/>
      </c>
      <c r="Q51" s="189">
        <f t="shared" si="5"/>
        <v>0</v>
      </c>
      <c r="R51" s="181" t="str">
        <f t="shared" si="3"/>
        <v/>
      </c>
      <c r="S51" s="189">
        <f t="shared" si="6"/>
        <v>0</v>
      </c>
      <c r="T51" s="181" t="str">
        <f t="shared" si="7"/>
        <v/>
      </c>
      <c r="U51" s="181" t="str">
        <f t="shared" si="8"/>
        <v/>
      </c>
    </row>
    <row r="52" spans="2:21">
      <c r="B52" s="182"/>
      <c r="C52" s="183"/>
      <c r="D52" s="184" t="str">
        <f t="shared" si="14"/>
        <v/>
      </c>
      <c r="E52" s="185"/>
      <c r="F52" s="183"/>
      <c r="G52" s="184" t="str">
        <f t="shared" si="0"/>
        <v/>
      </c>
      <c r="H52" s="185">
        <f t="shared" si="17"/>
        <v>0</v>
      </c>
      <c r="I52" s="186"/>
      <c r="P52" s="181" t="str">
        <f t="shared" si="4"/>
        <v/>
      </c>
      <c r="Q52" s="189">
        <f t="shared" si="5"/>
        <v>0</v>
      </c>
      <c r="R52" s="181" t="str">
        <f t="shared" si="3"/>
        <v/>
      </c>
      <c r="S52" s="189">
        <f t="shared" si="6"/>
        <v>0</v>
      </c>
      <c r="T52" s="181" t="str">
        <f t="shared" si="7"/>
        <v/>
      </c>
      <c r="U52" s="181" t="str">
        <f t="shared" si="8"/>
        <v/>
      </c>
    </row>
    <row r="53" spans="2:21">
      <c r="B53" s="182"/>
      <c r="C53" s="183"/>
      <c r="D53" s="184" t="str">
        <f t="shared" si="14"/>
        <v/>
      </c>
      <c r="E53" s="185"/>
      <c r="F53" s="183"/>
      <c r="G53" s="184" t="str">
        <f t="shared" si="0"/>
        <v/>
      </c>
      <c r="H53" s="185">
        <f t="shared" si="17"/>
        <v>0</v>
      </c>
      <c r="I53" s="186"/>
      <c r="P53" s="181" t="str">
        <f t="shared" si="4"/>
        <v/>
      </c>
      <c r="Q53" s="189">
        <f t="shared" si="5"/>
        <v>0</v>
      </c>
      <c r="R53" s="181" t="str">
        <f t="shared" si="3"/>
        <v/>
      </c>
      <c r="S53" s="189">
        <f t="shared" si="6"/>
        <v>0</v>
      </c>
      <c r="T53" s="181" t="str">
        <f t="shared" si="7"/>
        <v/>
      </c>
      <c r="U53" s="181" t="str">
        <f t="shared" si="8"/>
        <v/>
      </c>
    </row>
    <row r="54" spans="2:21">
      <c r="B54" s="182"/>
      <c r="C54" s="183"/>
      <c r="D54" s="184" t="str">
        <f t="shared" si="14"/>
        <v/>
      </c>
      <c r="E54" s="185"/>
      <c r="F54" s="183"/>
      <c r="G54" s="184" t="str">
        <f t="shared" si="0"/>
        <v/>
      </c>
      <c r="H54" s="185">
        <f t="shared" si="17"/>
        <v>0</v>
      </c>
      <c r="I54" s="186"/>
      <c r="P54" s="181" t="str">
        <f t="shared" si="4"/>
        <v/>
      </c>
      <c r="Q54" s="189">
        <f t="shared" si="5"/>
        <v>0</v>
      </c>
      <c r="R54" s="181" t="str">
        <f t="shared" si="3"/>
        <v/>
      </c>
      <c r="S54" s="189">
        <f t="shared" si="6"/>
        <v>0</v>
      </c>
      <c r="T54" s="181" t="str">
        <f t="shared" si="7"/>
        <v/>
      </c>
      <c r="U54" s="181" t="str">
        <f t="shared" si="8"/>
        <v/>
      </c>
    </row>
    <row r="55" spans="2:21">
      <c r="B55" s="182"/>
      <c r="C55" s="183"/>
      <c r="D55" s="184" t="str">
        <f t="shared" si="14"/>
        <v/>
      </c>
      <c r="E55" s="185"/>
      <c r="F55" s="183"/>
      <c r="G55" s="184" t="str">
        <f t="shared" si="0"/>
        <v/>
      </c>
      <c r="H55" s="185">
        <f>-E55</f>
        <v>0</v>
      </c>
      <c r="I55" s="186"/>
      <c r="P55" s="181" t="str">
        <f t="shared" si="4"/>
        <v/>
      </c>
      <c r="Q55" s="189">
        <f t="shared" si="5"/>
        <v>0</v>
      </c>
      <c r="R55" s="181" t="str">
        <f t="shared" si="3"/>
        <v/>
      </c>
      <c r="S55" s="189">
        <f t="shared" si="6"/>
        <v>0</v>
      </c>
      <c r="T55" s="181" t="str">
        <f t="shared" si="7"/>
        <v/>
      </c>
      <c r="U55" s="181" t="str">
        <f t="shared" si="8"/>
        <v/>
      </c>
    </row>
    <row r="56" spans="2:21">
      <c r="B56" s="182"/>
      <c r="C56" s="183"/>
      <c r="D56" s="184" t="str">
        <f t="shared" si="14"/>
        <v/>
      </c>
      <c r="E56" s="185"/>
      <c r="F56" s="183"/>
      <c r="G56" s="184" t="str">
        <f t="shared" si="0"/>
        <v/>
      </c>
      <c r="H56" s="185">
        <f>-E56</f>
        <v>0</v>
      </c>
      <c r="I56" s="186"/>
      <c r="P56" s="181" t="str">
        <f t="shared" si="4"/>
        <v/>
      </c>
      <c r="Q56" s="189">
        <f t="shared" si="5"/>
        <v>0</v>
      </c>
      <c r="R56" s="181" t="str">
        <f t="shared" si="3"/>
        <v/>
      </c>
      <c r="S56" s="189">
        <f t="shared" si="6"/>
        <v>0</v>
      </c>
      <c r="T56" s="181" t="str">
        <f t="shared" si="7"/>
        <v/>
      </c>
      <c r="U56" s="181" t="str">
        <f t="shared" si="8"/>
        <v/>
      </c>
    </row>
    <row r="57" spans="2:21">
      <c r="B57" s="182"/>
      <c r="C57" s="183"/>
      <c r="D57" s="184" t="str">
        <f t="shared" si="14"/>
        <v/>
      </c>
      <c r="E57" s="185"/>
      <c r="F57" s="183"/>
      <c r="G57" s="184" t="str">
        <f t="shared" si="0"/>
        <v/>
      </c>
      <c r="H57" s="185">
        <f>-E57</f>
        <v>0</v>
      </c>
      <c r="I57" s="186"/>
      <c r="P57" s="181" t="str">
        <f t="shared" si="4"/>
        <v/>
      </c>
      <c r="Q57" s="189">
        <f t="shared" si="5"/>
        <v>0</v>
      </c>
      <c r="R57" s="181" t="str">
        <f t="shared" si="3"/>
        <v/>
      </c>
      <c r="S57" s="189">
        <f t="shared" si="6"/>
        <v>0</v>
      </c>
      <c r="T57" s="181" t="str">
        <f t="shared" si="7"/>
        <v/>
      </c>
      <c r="U57" s="181" t="str">
        <f t="shared" si="8"/>
        <v/>
      </c>
    </row>
    <row r="58" spans="2:21">
      <c r="B58" s="182"/>
      <c r="C58" s="183"/>
      <c r="D58" s="184" t="str">
        <f t="shared" si="14"/>
        <v/>
      </c>
      <c r="E58" s="185"/>
      <c r="F58" s="183"/>
      <c r="G58" s="184" t="str">
        <f t="shared" si="0"/>
        <v/>
      </c>
      <c r="H58" s="185">
        <f>-E58/3.28</f>
        <v>0</v>
      </c>
      <c r="I58" s="186"/>
      <c r="P58" s="181" t="str">
        <f t="shared" si="4"/>
        <v/>
      </c>
      <c r="Q58" s="189">
        <f t="shared" si="5"/>
        <v>0</v>
      </c>
      <c r="R58" s="181" t="str">
        <f t="shared" si="3"/>
        <v/>
      </c>
      <c r="S58" s="189">
        <f t="shared" si="6"/>
        <v>0</v>
      </c>
      <c r="T58" s="181" t="str">
        <f t="shared" si="7"/>
        <v/>
      </c>
      <c r="U58" s="181" t="str">
        <f t="shared" si="8"/>
        <v/>
      </c>
    </row>
    <row r="59" spans="2:21">
      <c r="B59" s="182"/>
      <c r="C59" s="183"/>
      <c r="D59" s="184" t="str">
        <f t="shared" si="14"/>
        <v/>
      </c>
      <c r="E59" s="185"/>
      <c r="F59" s="183"/>
      <c r="G59" s="184" t="str">
        <f t="shared" si="0"/>
        <v/>
      </c>
      <c r="H59" s="185">
        <f t="shared" ref="H59:H79" si="18">-E59</f>
        <v>0</v>
      </c>
      <c r="I59" s="186"/>
      <c r="P59" s="181" t="str">
        <f t="shared" si="4"/>
        <v/>
      </c>
      <c r="Q59" s="189">
        <f t="shared" si="5"/>
        <v>0</v>
      </c>
      <c r="R59" s="181" t="str">
        <f t="shared" si="3"/>
        <v/>
      </c>
      <c r="S59" s="189">
        <f t="shared" si="6"/>
        <v>0</v>
      </c>
      <c r="T59" s="181" t="str">
        <f t="shared" si="7"/>
        <v/>
      </c>
      <c r="U59" s="181" t="str">
        <f t="shared" si="8"/>
        <v/>
      </c>
    </row>
    <row r="60" spans="2:21">
      <c r="B60" s="182"/>
      <c r="C60" s="183"/>
      <c r="D60" s="184" t="str">
        <f t="shared" si="14"/>
        <v/>
      </c>
      <c r="E60" s="185"/>
      <c r="F60" s="183"/>
      <c r="G60" s="184" t="str">
        <f t="shared" si="0"/>
        <v/>
      </c>
      <c r="H60" s="185">
        <f t="shared" si="18"/>
        <v>0</v>
      </c>
      <c r="I60" s="186"/>
      <c r="P60" s="181" t="str">
        <f t="shared" si="4"/>
        <v/>
      </c>
      <c r="Q60" s="189">
        <f t="shared" si="5"/>
        <v>0</v>
      </c>
      <c r="R60" s="181" t="str">
        <f t="shared" si="3"/>
        <v/>
      </c>
      <c r="S60" s="189">
        <f t="shared" si="6"/>
        <v>0</v>
      </c>
      <c r="T60" s="181" t="str">
        <f t="shared" si="7"/>
        <v/>
      </c>
      <c r="U60" s="181" t="str">
        <f t="shared" si="8"/>
        <v/>
      </c>
    </row>
    <row r="61" spans="2:21">
      <c r="B61" s="182"/>
      <c r="C61" s="183"/>
      <c r="D61" s="184" t="str">
        <f t="shared" si="14"/>
        <v/>
      </c>
      <c r="E61" s="185"/>
      <c r="F61" s="183"/>
      <c r="G61" s="184" t="str">
        <f t="shared" si="0"/>
        <v/>
      </c>
      <c r="H61" s="185">
        <f t="shared" si="18"/>
        <v>0</v>
      </c>
      <c r="I61" s="186"/>
      <c r="P61" s="181" t="str">
        <f t="shared" si="4"/>
        <v/>
      </c>
      <c r="Q61" s="189">
        <f t="shared" si="5"/>
        <v>0</v>
      </c>
      <c r="R61" s="181" t="str">
        <f t="shared" si="3"/>
        <v/>
      </c>
      <c r="S61" s="189">
        <f t="shared" si="6"/>
        <v>0</v>
      </c>
      <c r="T61" s="181" t="str">
        <f t="shared" si="7"/>
        <v/>
      </c>
      <c r="U61" s="181" t="str">
        <f t="shared" si="8"/>
        <v/>
      </c>
    </row>
    <row r="62" spans="2:21">
      <c r="B62" s="182"/>
      <c r="C62" s="183"/>
      <c r="D62" s="184" t="str">
        <f t="shared" si="14"/>
        <v/>
      </c>
      <c r="E62" s="185"/>
      <c r="F62" s="183"/>
      <c r="G62" s="184" t="str">
        <f t="shared" si="0"/>
        <v/>
      </c>
      <c r="H62" s="185">
        <f t="shared" si="18"/>
        <v>0</v>
      </c>
      <c r="I62" s="186"/>
      <c r="P62" s="181" t="str">
        <f t="shared" si="4"/>
        <v/>
      </c>
      <c r="Q62" s="189">
        <f t="shared" si="5"/>
        <v>0</v>
      </c>
      <c r="R62" s="181" t="str">
        <f t="shared" si="3"/>
        <v/>
      </c>
      <c r="S62" s="189">
        <f t="shared" si="6"/>
        <v>0</v>
      </c>
      <c r="T62" s="181" t="str">
        <f t="shared" si="7"/>
        <v/>
      </c>
      <c r="U62" s="181" t="str">
        <f t="shared" si="8"/>
        <v/>
      </c>
    </row>
    <row r="63" spans="2:21">
      <c r="B63" s="182"/>
      <c r="C63" s="183"/>
      <c r="D63" s="184" t="str">
        <f t="shared" si="14"/>
        <v/>
      </c>
      <c r="E63" s="185"/>
      <c r="F63" s="183"/>
      <c r="G63" s="184" t="str">
        <f t="shared" si="0"/>
        <v/>
      </c>
      <c r="H63" s="185">
        <f t="shared" si="18"/>
        <v>0</v>
      </c>
      <c r="I63" s="186"/>
      <c r="P63" s="181" t="str">
        <f t="shared" si="4"/>
        <v/>
      </c>
      <c r="Q63" s="189">
        <f t="shared" si="5"/>
        <v>0</v>
      </c>
      <c r="R63" s="181" t="str">
        <f t="shared" si="3"/>
        <v/>
      </c>
      <c r="S63" s="189">
        <f t="shared" si="6"/>
        <v>0</v>
      </c>
      <c r="T63" s="181" t="str">
        <f t="shared" si="7"/>
        <v/>
      </c>
      <c r="U63" s="181" t="str">
        <f t="shared" si="8"/>
        <v/>
      </c>
    </row>
    <row r="64" spans="2:21">
      <c r="B64" s="182"/>
      <c r="C64" s="183"/>
      <c r="D64" s="184" t="str">
        <f t="shared" si="14"/>
        <v/>
      </c>
      <c r="E64" s="185"/>
      <c r="F64" s="183"/>
      <c r="G64" s="184" t="str">
        <f t="shared" si="0"/>
        <v/>
      </c>
      <c r="H64" s="185">
        <f t="shared" si="18"/>
        <v>0</v>
      </c>
      <c r="I64" s="186"/>
      <c r="P64" s="181" t="str">
        <f t="shared" si="4"/>
        <v/>
      </c>
      <c r="Q64" s="189">
        <f t="shared" si="5"/>
        <v>0</v>
      </c>
      <c r="R64" s="181" t="str">
        <f t="shared" si="3"/>
        <v/>
      </c>
      <c r="S64" s="189">
        <f t="shared" si="6"/>
        <v>0</v>
      </c>
      <c r="T64" s="181" t="str">
        <f t="shared" si="7"/>
        <v/>
      </c>
      <c r="U64" s="181" t="str">
        <f t="shared" si="8"/>
        <v/>
      </c>
    </row>
    <row r="65" spans="2:21">
      <c r="B65" s="182"/>
      <c r="C65" s="183"/>
      <c r="D65" s="184" t="str">
        <f t="shared" si="14"/>
        <v/>
      </c>
      <c r="E65" s="185"/>
      <c r="F65" s="183"/>
      <c r="G65" s="184" t="str">
        <f t="shared" si="0"/>
        <v/>
      </c>
      <c r="H65" s="185">
        <f t="shared" si="18"/>
        <v>0</v>
      </c>
      <c r="I65" s="186"/>
      <c r="P65" s="181" t="str">
        <f t="shared" si="4"/>
        <v/>
      </c>
      <c r="Q65" s="189">
        <f t="shared" si="5"/>
        <v>0</v>
      </c>
      <c r="R65" s="181" t="str">
        <f t="shared" si="3"/>
        <v/>
      </c>
      <c r="S65" s="189">
        <f t="shared" si="6"/>
        <v>0</v>
      </c>
      <c r="T65" s="181" t="str">
        <f t="shared" si="7"/>
        <v/>
      </c>
      <c r="U65" s="181" t="str">
        <f t="shared" si="8"/>
        <v/>
      </c>
    </row>
    <row r="66" spans="2:21">
      <c r="B66" s="182"/>
      <c r="C66" s="183"/>
      <c r="D66" s="184" t="str">
        <f t="shared" si="14"/>
        <v/>
      </c>
      <c r="E66" s="185"/>
      <c r="F66" s="183"/>
      <c r="G66" s="184" t="str">
        <f t="shared" si="0"/>
        <v/>
      </c>
      <c r="H66" s="185">
        <f t="shared" si="18"/>
        <v>0</v>
      </c>
      <c r="I66" s="186"/>
      <c r="P66" s="181" t="str">
        <f t="shared" si="4"/>
        <v/>
      </c>
      <c r="Q66" s="189">
        <f t="shared" si="5"/>
        <v>0</v>
      </c>
      <c r="R66" s="181" t="str">
        <f t="shared" si="3"/>
        <v/>
      </c>
      <c r="S66" s="189">
        <f t="shared" si="6"/>
        <v>0</v>
      </c>
      <c r="T66" s="181" t="str">
        <f t="shared" si="7"/>
        <v/>
      </c>
      <c r="U66" s="181" t="str">
        <f t="shared" si="8"/>
        <v/>
      </c>
    </row>
    <row r="67" spans="2:21">
      <c r="B67" s="182"/>
      <c r="C67" s="183"/>
      <c r="D67" s="184" t="str">
        <f t="shared" si="14"/>
        <v/>
      </c>
      <c r="E67" s="185"/>
      <c r="F67" s="183"/>
      <c r="G67" s="184" t="str">
        <f t="shared" si="0"/>
        <v/>
      </c>
      <c r="H67" s="185">
        <f t="shared" si="18"/>
        <v>0</v>
      </c>
      <c r="I67" s="186"/>
      <c r="P67" s="181" t="str">
        <f t="shared" si="4"/>
        <v/>
      </c>
      <c r="Q67" s="189">
        <f t="shared" si="5"/>
        <v>0</v>
      </c>
      <c r="R67" s="181" t="str">
        <f t="shared" si="3"/>
        <v/>
      </c>
      <c r="S67" s="189">
        <f t="shared" si="6"/>
        <v>0</v>
      </c>
      <c r="T67" s="181" t="str">
        <f t="shared" si="7"/>
        <v/>
      </c>
      <c r="U67" s="181" t="str">
        <f t="shared" si="8"/>
        <v/>
      </c>
    </row>
    <row r="68" spans="2:21">
      <c r="B68" s="182"/>
      <c r="C68" s="183"/>
      <c r="D68" s="184" t="str">
        <f t="shared" si="14"/>
        <v/>
      </c>
      <c r="E68" s="185"/>
      <c r="F68" s="183"/>
      <c r="G68" s="184" t="str">
        <f t="shared" si="0"/>
        <v/>
      </c>
      <c r="H68" s="185">
        <f t="shared" si="18"/>
        <v>0</v>
      </c>
      <c r="I68" s="186"/>
      <c r="P68" s="181" t="str">
        <f t="shared" si="4"/>
        <v/>
      </c>
      <c r="Q68" s="189">
        <f t="shared" si="5"/>
        <v>0</v>
      </c>
      <c r="R68" s="181" t="str">
        <f t="shared" si="3"/>
        <v/>
      </c>
      <c r="S68" s="189">
        <f t="shared" si="6"/>
        <v>0</v>
      </c>
      <c r="T68" s="181" t="str">
        <f t="shared" si="7"/>
        <v/>
      </c>
      <c r="U68" s="181" t="str">
        <f t="shared" si="8"/>
        <v/>
      </c>
    </row>
    <row r="69" spans="2:21">
      <c r="B69" s="182"/>
      <c r="C69" s="183"/>
      <c r="D69" s="184" t="str">
        <f t="shared" si="14"/>
        <v/>
      </c>
      <c r="E69" s="185"/>
      <c r="F69" s="183"/>
      <c r="G69" s="184" t="str">
        <f t="shared" si="0"/>
        <v/>
      </c>
      <c r="H69" s="185">
        <f t="shared" si="18"/>
        <v>0</v>
      </c>
      <c r="I69" s="186"/>
      <c r="P69" s="181" t="str">
        <f t="shared" si="4"/>
        <v/>
      </c>
      <c r="Q69" s="189">
        <f t="shared" si="5"/>
        <v>0</v>
      </c>
      <c r="R69" s="181" t="str">
        <f t="shared" si="3"/>
        <v/>
      </c>
      <c r="S69" s="189">
        <f t="shared" si="6"/>
        <v>0</v>
      </c>
      <c r="T69" s="181" t="str">
        <f t="shared" si="7"/>
        <v/>
      </c>
      <c r="U69" s="181" t="str">
        <f t="shared" si="8"/>
        <v/>
      </c>
    </row>
    <row r="70" spans="2:21">
      <c r="B70" s="182"/>
      <c r="C70" s="183"/>
      <c r="D70" s="184" t="str">
        <f t="shared" si="14"/>
        <v/>
      </c>
      <c r="E70" s="185"/>
      <c r="F70" s="183"/>
      <c r="G70" s="184" t="str">
        <f t="shared" si="0"/>
        <v/>
      </c>
      <c r="H70" s="185">
        <f t="shared" si="18"/>
        <v>0</v>
      </c>
      <c r="I70" s="186"/>
      <c r="P70" s="181" t="str">
        <f t="shared" si="4"/>
        <v/>
      </c>
      <c r="Q70" s="189">
        <f t="shared" si="5"/>
        <v>0</v>
      </c>
      <c r="R70" s="181" t="str">
        <f t="shared" si="3"/>
        <v/>
      </c>
      <c r="S70" s="189">
        <f t="shared" si="6"/>
        <v>0</v>
      </c>
      <c r="T70" s="181" t="str">
        <f t="shared" si="7"/>
        <v/>
      </c>
      <c r="U70" s="181" t="str">
        <f t="shared" si="8"/>
        <v/>
      </c>
    </row>
    <row r="71" spans="2:21">
      <c r="B71" s="182"/>
      <c r="C71" s="183"/>
      <c r="D71" s="184" t="str">
        <f t="shared" si="14"/>
        <v/>
      </c>
      <c r="E71" s="185"/>
      <c r="F71" s="183"/>
      <c r="G71" s="184" t="str">
        <f t="shared" ref="G71:G134" si="19">IFERROR(VLOOKUP(F71,$K$7:$L$28,2,0),"")</f>
        <v/>
      </c>
      <c r="H71" s="185">
        <f t="shared" si="18"/>
        <v>0</v>
      </c>
      <c r="I71" s="186"/>
      <c r="P71" s="181" t="str">
        <f t="shared" si="4"/>
        <v/>
      </c>
      <c r="Q71" s="189">
        <f t="shared" si="5"/>
        <v>0</v>
      </c>
      <c r="R71" s="181" t="str">
        <f t="shared" ref="R71:R134" si="20">IFERROR(CONCATENATE(VLOOKUP(F71,$K$7:$N$359,4,0),MID(B71,1,2),MID(B71,4,2)),"")</f>
        <v/>
      </c>
      <c r="S71" s="189">
        <f t="shared" si="6"/>
        <v>0</v>
      </c>
      <c r="T71" s="181" t="str">
        <f t="shared" ref="T71:T134" si="21">IFERROR(VLOOKUP(C71,$K$7:$M$16,3,0),"")</f>
        <v/>
      </c>
      <c r="U71" s="181" t="str">
        <f t="shared" ref="U71:U134" si="22">IFERROR(VLOOKUP(F71,$K$7:$M$16,3,0),"")</f>
        <v/>
      </c>
    </row>
    <row r="72" spans="2:21">
      <c r="B72" s="182"/>
      <c r="C72" s="183"/>
      <c r="D72" s="184" t="str">
        <f t="shared" si="14"/>
        <v/>
      </c>
      <c r="E72" s="185"/>
      <c r="F72" s="183"/>
      <c r="G72" s="184" t="str">
        <f t="shared" si="19"/>
        <v/>
      </c>
      <c r="H72" s="185">
        <f t="shared" si="18"/>
        <v>0</v>
      </c>
      <c r="I72" s="186"/>
      <c r="P72" s="181" t="str">
        <f t="shared" ref="P72:P135" si="23">IFERROR(CONCATENATE(VLOOKUP(C72,$K$7:$N$359,4,0),MID(B72,1,2),MID(B72,4,2)),"")</f>
        <v/>
      </c>
      <c r="Q72" s="189">
        <f t="shared" ref="Q72:Q135" si="24">E72</f>
        <v>0</v>
      </c>
      <c r="R72" s="181" t="str">
        <f t="shared" si="20"/>
        <v/>
      </c>
      <c r="S72" s="189">
        <f t="shared" ref="S72:S135" si="25">H72</f>
        <v>0</v>
      </c>
      <c r="T72" s="181" t="str">
        <f t="shared" si="21"/>
        <v/>
      </c>
      <c r="U72" s="181" t="str">
        <f t="shared" si="22"/>
        <v/>
      </c>
    </row>
    <row r="73" spans="2:21">
      <c r="B73" s="182"/>
      <c r="C73" s="183"/>
      <c r="D73" s="184" t="str">
        <f t="shared" si="14"/>
        <v/>
      </c>
      <c r="E73" s="185"/>
      <c r="F73" s="183"/>
      <c r="G73" s="184" t="str">
        <f t="shared" si="19"/>
        <v/>
      </c>
      <c r="H73" s="185">
        <f t="shared" si="18"/>
        <v>0</v>
      </c>
      <c r="I73" s="186"/>
      <c r="P73" s="181" t="str">
        <f t="shared" si="23"/>
        <v/>
      </c>
      <c r="Q73" s="189">
        <f t="shared" si="24"/>
        <v>0</v>
      </c>
      <c r="R73" s="181" t="str">
        <f t="shared" si="20"/>
        <v/>
      </c>
      <c r="S73" s="189">
        <f t="shared" si="25"/>
        <v>0</v>
      </c>
      <c r="T73" s="181" t="str">
        <f t="shared" si="21"/>
        <v/>
      </c>
      <c r="U73" s="181" t="str">
        <f t="shared" si="22"/>
        <v/>
      </c>
    </row>
    <row r="74" spans="2:21">
      <c r="B74" s="182"/>
      <c r="C74" s="183"/>
      <c r="D74" s="184" t="str">
        <f t="shared" si="14"/>
        <v/>
      </c>
      <c r="E74" s="185"/>
      <c r="F74" s="183"/>
      <c r="G74" s="184" t="str">
        <f t="shared" si="19"/>
        <v/>
      </c>
      <c r="H74" s="185">
        <f t="shared" si="18"/>
        <v>0</v>
      </c>
      <c r="I74" s="186"/>
      <c r="P74" s="181" t="str">
        <f t="shared" si="23"/>
        <v/>
      </c>
      <c r="Q74" s="189">
        <f t="shared" si="24"/>
        <v>0</v>
      </c>
      <c r="R74" s="181" t="str">
        <f t="shared" si="20"/>
        <v/>
      </c>
      <c r="S74" s="189">
        <f t="shared" si="25"/>
        <v>0</v>
      </c>
      <c r="T74" s="181" t="str">
        <f t="shared" si="21"/>
        <v/>
      </c>
      <c r="U74" s="181" t="str">
        <f t="shared" si="22"/>
        <v/>
      </c>
    </row>
    <row r="75" spans="2:21">
      <c r="B75" s="182"/>
      <c r="C75" s="183"/>
      <c r="D75" s="184" t="str">
        <f t="shared" si="14"/>
        <v/>
      </c>
      <c r="E75" s="185"/>
      <c r="F75" s="183"/>
      <c r="G75" s="184" t="str">
        <f t="shared" si="19"/>
        <v/>
      </c>
      <c r="H75" s="185">
        <f t="shared" si="18"/>
        <v>0</v>
      </c>
      <c r="I75" s="186"/>
      <c r="P75" s="181" t="str">
        <f t="shared" si="23"/>
        <v/>
      </c>
      <c r="Q75" s="189">
        <f t="shared" si="24"/>
        <v>0</v>
      </c>
      <c r="R75" s="181" t="str">
        <f t="shared" si="20"/>
        <v/>
      </c>
      <c r="S75" s="189">
        <f t="shared" si="25"/>
        <v>0</v>
      </c>
      <c r="T75" s="181" t="str">
        <f t="shared" si="21"/>
        <v/>
      </c>
      <c r="U75" s="181" t="str">
        <f t="shared" si="22"/>
        <v/>
      </c>
    </row>
    <row r="76" spans="2:21">
      <c r="B76" s="182"/>
      <c r="C76" s="183"/>
      <c r="D76" s="184" t="str">
        <f t="shared" si="14"/>
        <v/>
      </c>
      <c r="E76" s="185"/>
      <c r="F76" s="183"/>
      <c r="G76" s="184" t="str">
        <f t="shared" si="19"/>
        <v/>
      </c>
      <c r="H76" s="185">
        <f t="shared" si="18"/>
        <v>0</v>
      </c>
      <c r="I76" s="186"/>
      <c r="P76" s="181" t="str">
        <f t="shared" si="23"/>
        <v/>
      </c>
      <c r="Q76" s="189">
        <f t="shared" si="24"/>
        <v>0</v>
      </c>
      <c r="R76" s="181" t="str">
        <f t="shared" si="20"/>
        <v/>
      </c>
      <c r="S76" s="189">
        <f t="shared" si="25"/>
        <v>0</v>
      </c>
      <c r="T76" s="181" t="str">
        <f t="shared" si="21"/>
        <v/>
      </c>
      <c r="U76" s="181" t="str">
        <f t="shared" si="22"/>
        <v/>
      </c>
    </row>
    <row r="77" spans="2:21">
      <c r="B77" s="182"/>
      <c r="C77" s="183"/>
      <c r="D77" s="184" t="str">
        <f t="shared" si="14"/>
        <v/>
      </c>
      <c r="E77" s="185"/>
      <c r="F77" s="183"/>
      <c r="G77" s="184" t="str">
        <f t="shared" si="19"/>
        <v/>
      </c>
      <c r="H77" s="185">
        <f t="shared" si="18"/>
        <v>0</v>
      </c>
      <c r="I77" s="186"/>
      <c r="P77" s="181" t="str">
        <f t="shared" si="23"/>
        <v/>
      </c>
      <c r="Q77" s="189">
        <f t="shared" si="24"/>
        <v>0</v>
      </c>
      <c r="R77" s="181" t="str">
        <f t="shared" si="20"/>
        <v/>
      </c>
      <c r="S77" s="189">
        <f t="shared" si="25"/>
        <v>0</v>
      </c>
      <c r="T77" s="181" t="str">
        <f t="shared" si="21"/>
        <v/>
      </c>
      <c r="U77" s="181" t="str">
        <f t="shared" si="22"/>
        <v/>
      </c>
    </row>
    <row r="78" spans="2:21">
      <c r="B78" s="182"/>
      <c r="C78" s="183"/>
      <c r="D78" s="184" t="str">
        <f t="shared" si="14"/>
        <v/>
      </c>
      <c r="E78" s="185"/>
      <c r="F78" s="183"/>
      <c r="G78" s="184" t="str">
        <f t="shared" si="19"/>
        <v/>
      </c>
      <c r="H78" s="185">
        <f t="shared" si="18"/>
        <v>0</v>
      </c>
      <c r="I78" s="186"/>
      <c r="P78" s="181" t="str">
        <f t="shared" si="23"/>
        <v/>
      </c>
      <c r="Q78" s="189">
        <f t="shared" si="24"/>
        <v>0</v>
      </c>
      <c r="R78" s="181" t="str">
        <f t="shared" si="20"/>
        <v/>
      </c>
      <c r="S78" s="189">
        <f t="shared" si="25"/>
        <v>0</v>
      </c>
      <c r="T78" s="181" t="str">
        <f t="shared" si="21"/>
        <v/>
      </c>
      <c r="U78" s="181" t="str">
        <f t="shared" si="22"/>
        <v/>
      </c>
    </row>
    <row r="79" spans="2:21">
      <c r="B79" s="182"/>
      <c r="C79" s="183"/>
      <c r="D79" s="184" t="str">
        <f t="shared" si="14"/>
        <v/>
      </c>
      <c r="E79" s="185"/>
      <c r="F79" s="183"/>
      <c r="G79" s="184" t="str">
        <f t="shared" si="19"/>
        <v/>
      </c>
      <c r="H79" s="185">
        <f t="shared" si="18"/>
        <v>0</v>
      </c>
      <c r="I79" s="186"/>
      <c r="P79" s="181" t="str">
        <f t="shared" si="23"/>
        <v/>
      </c>
      <c r="Q79" s="189">
        <f t="shared" si="24"/>
        <v>0</v>
      </c>
      <c r="R79" s="181" t="str">
        <f t="shared" si="20"/>
        <v/>
      </c>
      <c r="S79" s="189">
        <f t="shared" si="25"/>
        <v>0</v>
      </c>
      <c r="T79" s="181" t="str">
        <f t="shared" si="21"/>
        <v/>
      </c>
      <c r="U79" s="181" t="str">
        <f t="shared" si="22"/>
        <v/>
      </c>
    </row>
    <row r="80" spans="2:21">
      <c r="B80" s="182"/>
      <c r="C80" s="183"/>
      <c r="D80" s="184" t="str">
        <f t="shared" si="14"/>
        <v/>
      </c>
      <c r="E80" s="185"/>
      <c r="F80" s="183"/>
      <c r="G80" s="184" t="str">
        <f t="shared" si="19"/>
        <v/>
      </c>
      <c r="H80" s="185">
        <f t="shared" ref="H80:H139" si="26">-E80</f>
        <v>0</v>
      </c>
      <c r="I80" s="186"/>
      <c r="P80" s="181" t="str">
        <f t="shared" si="23"/>
        <v/>
      </c>
      <c r="Q80" s="189">
        <f t="shared" si="24"/>
        <v>0</v>
      </c>
      <c r="R80" s="181" t="str">
        <f t="shared" si="20"/>
        <v/>
      </c>
      <c r="S80" s="189">
        <f t="shared" si="25"/>
        <v>0</v>
      </c>
      <c r="T80" s="181" t="str">
        <f t="shared" si="21"/>
        <v/>
      </c>
      <c r="U80" s="181" t="str">
        <f t="shared" si="22"/>
        <v/>
      </c>
    </row>
    <row r="81" spans="2:21">
      <c r="B81" s="182"/>
      <c r="C81" s="183"/>
      <c r="D81" s="184" t="str">
        <f t="shared" si="14"/>
        <v/>
      </c>
      <c r="E81" s="185"/>
      <c r="F81" s="183"/>
      <c r="G81" s="184" t="str">
        <f t="shared" si="19"/>
        <v/>
      </c>
      <c r="H81" s="185">
        <f t="shared" si="26"/>
        <v>0</v>
      </c>
      <c r="I81" s="186"/>
      <c r="P81" s="181" t="str">
        <f t="shared" si="23"/>
        <v/>
      </c>
      <c r="Q81" s="189">
        <f t="shared" si="24"/>
        <v>0</v>
      </c>
      <c r="R81" s="181" t="str">
        <f t="shared" si="20"/>
        <v/>
      </c>
      <c r="S81" s="189">
        <f t="shared" si="25"/>
        <v>0</v>
      </c>
      <c r="T81" s="181" t="str">
        <f t="shared" si="21"/>
        <v/>
      </c>
      <c r="U81" s="181" t="str">
        <f t="shared" si="22"/>
        <v/>
      </c>
    </row>
    <row r="82" spans="2:21">
      <c r="B82" s="182"/>
      <c r="C82" s="183"/>
      <c r="D82" s="184" t="str">
        <f t="shared" si="14"/>
        <v/>
      </c>
      <c r="E82" s="185"/>
      <c r="F82" s="183"/>
      <c r="G82" s="184" t="str">
        <f t="shared" si="19"/>
        <v/>
      </c>
      <c r="H82" s="185">
        <f t="shared" si="26"/>
        <v>0</v>
      </c>
      <c r="I82" s="186"/>
      <c r="P82" s="181" t="str">
        <f t="shared" si="23"/>
        <v/>
      </c>
      <c r="Q82" s="189">
        <f t="shared" si="24"/>
        <v>0</v>
      </c>
      <c r="R82" s="181" t="str">
        <f t="shared" si="20"/>
        <v/>
      </c>
      <c r="S82" s="189">
        <f t="shared" si="25"/>
        <v>0</v>
      </c>
      <c r="T82" s="181" t="str">
        <f t="shared" si="21"/>
        <v/>
      </c>
      <c r="U82" s="181" t="str">
        <f t="shared" si="22"/>
        <v/>
      </c>
    </row>
    <row r="83" spans="2:21">
      <c r="B83" s="182"/>
      <c r="C83" s="183"/>
      <c r="D83" s="184" t="str">
        <f t="shared" si="14"/>
        <v/>
      </c>
      <c r="E83" s="185"/>
      <c r="F83" s="183"/>
      <c r="G83" s="184" t="str">
        <f t="shared" si="19"/>
        <v/>
      </c>
      <c r="H83" s="185">
        <f>-E83</f>
        <v>0</v>
      </c>
      <c r="I83" s="186"/>
      <c r="P83" s="181" t="str">
        <f t="shared" si="23"/>
        <v/>
      </c>
      <c r="Q83" s="189">
        <f t="shared" si="24"/>
        <v>0</v>
      </c>
      <c r="R83" s="181" t="str">
        <f t="shared" si="20"/>
        <v/>
      </c>
      <c r="S83" s="189">
        <f t="shared" si="25"/>
        <v>0</v>
      </c>
      <c r="T83" s="181" t="str">
        <f t="shared" si="21"/>
        <v/>
      </c>
      <c r="U83" s="181" t="str">
        <f t="shared" si="22"/>
        <v/>
      </c>
    </row>
    <row r="84" spans="2:21">
      <c r="B84" s="182"/>
      <c r="C84" s="183"/>
      <c r="D84" s="184" t="str">
        <f t="shared" si="14"/>
        <v/>
      </c>
      <c r="E84" s="185"/>
      <c r="F84" s="183"/>
      <c r="G84" s="184" t="str">
        <f t="shared" si="19"/>
        <v/>
      </c>
      <c r="H84" s="185">
        <f>-E84</f>
        <v>0</v>
      </c>
      <c r="I84" s="186"/>
      <c r="P84" s="181" t="str">
        <f t="shared" si="23"/>
        <v/>
      </c>
      <c r="Q84" s="189">
        <f t="shared" si="24"/>
        <v>0</v>
      </c>
      <c r="R84" s="181" t="str">
        <f t="shared" si="20"/>
        <v/>
      </c>
      <c r="S84" s="189">
        <f t="shared" si="25"/>
        <v>0</v>
      </c>
      <c r="T84" s="181" t="str">
        <f t="shared" si="21"/>
        <v/>
      </c>
      <c r="U84" s="181" t="str">
        <f t="shared" si="22"/>
        <v/>
      </c>
    </row>
    <row r="85" spans="2:21">
      <c r="B85" s="182"/>
      <c r="C85" s="183"/>
      <c r="D85" s="184" t="str">
        <f t="shared" si="14"/>
        <v/>
      </c>
      <c r="E85" s="185"/>
      <c r="F85" s="183"/>
      <c r="G85" s="184" t="str">
        <f t="shared" si="19"/>
        <v/>
      </c>
      <c r="H85" s="185">
        <f>-E85</f>
        <v>0</v>
      </c>
      <c r="I85" s="186"/>
      <c r="P85" s="181" t="str">
        <f t="shared" si="23"/>
        <v/>
      </c>
      <c r="Q85" s="189">
        <f t="shared" si="24"/>
        <v>0</v>
      </c>
      <c r="R85" s="181" t="str">
        <f t="shared" si="20"/>
        <v/>
      </c>
      <c r="S85" s="189">
        <f t="shared" si="25"/>
        <v>0</v>
      </c>
      <c r="T85" s="181" t="str">
        <f t="shared" si="21"/>
        <v/>
      </c>
      <c r="U85" s="181" t="str">
        <f t="shared" si="22"/>
        <v/>
      </c>
    </row>
    <row r="86" spans="2:21">
      <c r="B86" s="182"/>
      <c r="C86" s="183"/>
      <c r="D86" s="184" t="str">
        <f t="shared" si="14"/>
        <v/>
      </c>
      <c r="E86" s="185"/>
      <c r="F86" s="183"/>
      <c r="G86" s="184" t="str">
        <f t="shared" si="19"/>
        <v/>
      </c>
      <c r="H86" s="185">
        <f t="shared" si="26"/>
        <v>0</v>
      </c>
      <c r="I86" s="186"/>
      <c r="P86" s="181" t="str">
        <f t="shared" si="23"/>
        <v/>
      </c>
      <c r="Q86" s="189">
        <f t="shared" si="24"/>
        <v>0</v>
      </c>
      <c r="R86" s="181" t="str">
        <f t="shared" si="20"/>
        <v/>
      </c>
      <c r="S86" s="189">
        <f t="shared" si="25"/>
        <v>0</v>
      </c>
      <c r="T86" s="181" t="str">
        <f t="shared" si="21"/>
        <v/>
      </c>
      <c r="U86" s="181" t="str">
        <f t="shared" si="22"/>
        <v/>
      </c>
    </row>
    <row r="87" spans="2:21">
      <c r="B87" s="182"/>
      <c r="C87" s="183"/>
      <c r="D87" s="184" t="str">
        <f t="shared" si="14"/>
        <v/>
      </c>
      <c r="E87" s="185"/>
      <c r="F87" s="183"/>
      <c r="G87" s="184" t="str">
        <f t="shared" si="19"/>
        <v/>
      </c>
      <c r="H87" s="185">
        <f>-E87</f>
        <v>0</v>
      </c>
      <c r="I87" s="186"/>
      <c r="P87" s="181" t="str">
        <f t="shared" si="23"/>
        <v/>
      </c>
      <c r="Q87" s="189">
        <f t="shared" si="24"/>
        <v>0</v>
      </c>
      <c r="R87" s="181" t="str">
        <f t="shared" si="20"/>
        <v/>
      </c>
      <c r="S87" s="189">
        <f t="shared" si="25"/>
        <v>0</v>
      </c>
      <c r="T87" s="181" t="str">
        <f t="shared" si="21"/>
        <v/>
      </c>
      <c r="U87" s="181" t="str">
        <f t="shared" si="22"/>
        <v/>
      </c>
    </row>
    <row r="88" spans="2:21">
      <c r="B88" s="182"/>
      <c r="C88" s="183"/>
      <c r="D88" s="184" t="str">
        <f t="shared" si="14"/>
        <v/>
      </c>
      <c r="E88" s="185"/>
      <c r="F88" s="183"/>
      <c r="G88" s="184" t="str">
        <f t="shared" si="19"/>
        <v/>
      </c>
      <c r="H88" s="185">
        <f>-E88</f>
        <v>0</v>
      </c>
      <c r="I88" s="186"/>
      <c r="P88" s="181" t="str">
        <f t="shared" si="23"/>
        <v/>
      </c>
      <c r="Q88" s="189">
        <f t="shared" si="24"/>
        <v>0</v>
      </c>
      <c r="R88" s="181" t="str">
        <f t="shared" si="20"/>
        <v/>
      </c>
      <c r="S88" s="189">
        <f t="shared" si="25"/>
        <v>0</v>
      </c>
      <c r="T88" s="181" t="str">
        <f t="shared" si="21"/>
        <v/>
      </c>
      <c r="U88" s="181" t="str">
        <f t="shared" si="22"/>
        <v/>
      </c>
    </row>
    <row r="89" spans="2:21">
      <c r="B89" s="182"/>
      <c r="C89" s="183"/>
      <c r="D89" s="184" t="str">
        <f t="shared" si="14"/>
        <v/>
      </c>
      <c r="E89" s="185"/>
      <c r="F89" s="183"/>
      <c r="G89" s="184" t="str">
        <f t="shared" si="19"/>
        <v/>
      </c>
      <c r="H89" s="185">
        <f t="shared" si="26"/>
        <v>0</v>
      </c>
      <c r="I89" s="186"/>
      <c r="P89" s="181" t="str">
        <f t="shared" si="23"/>
        <v/>
      </c>
      <c r="Q89" s="189">
        <f t="shared" si="24"/>
        <v>0</v>
      </c>
      <c r="R89" s="181" t="str">
        <f t="shared" si="20"/>
        <v/>
      </c>
      <c r="S89" s="189">
        <f t="shared" si="25"/>
        <v>0</v>
      </c>
      <c r="T89" s="181" t="str">
        <f t="shared" si="21"/>
        <v/>
      </c>
      <c r="U89" s="181" t="str">
        <f t="shared" si="22"/>
        <v/>
      </c>
    </row>
    <row r="90" spans="2:21">
      <c r="B90" s="182"/>
      <c r="C90" s="183"/>
      <c r="D90" s="184" t="str">
        <f t="shared" si="14"/>
        <v/>
      </c>
      <c r="E90" s="185"/>
      <c r="F90" s="183"/>
      <c r="G90" s="184" t="str">
        <f t="shared" si="19"/>
        <v/>
      </c>
      <c r="H90" s="185">
        <f t="shared" si="26"/>
        <v>0</v>
      </c>
      <c r="I90" s="186"/>
      <c r="P90" s="181" t="str">
        <f t="shared" si="23"/>
        <v/>
      </c>
      <c r="Q90" s="189">
        <f t="shared" si="24"/>
        <v>0</v>
      </c>
      <c r="R90" s="181" t="str">
        <f t="shared" si="20"/>
        <v/>
      </c>
      <c r="S90" s="189">
        <f t="shared" si="25"/>
        <v>0</v>
      </c>
      <c r="T90" s="181" t="str">
        <f t="shared" si="21"/>
        <v/>
      </c>
      <c r="U90" s="181" t="str">
        <f t="shared" si="22"/>
        <v/>
      </c>
    </row>
    <row r="91" spans="2:21">
      <c r="B91" s="182"/>
      <c r="C91" s="183"/>
      <c r="D91" s="184" t="str">
        <f t="shared" ref="D91:D154" si="27">IFERROR(VLOOKUP(C91,$K$7:$L$28,2,0),"")</f>
        <v/>
      </c>
      <c r="E91" s="185"/>
      <c r="F91" s="183"/>
      <c r="G91" s="184" t="str">
        <f t="shared" si="19"/>
        <v/>
      </c>
      <c r="H91" s="185">
        <f>-E91</f>
        <v>0</v>
      </c>
      <c r="I91" s="186"/>
      <c r="P91" s="181" t="str">
        <f t="shared" si="23"/>
        <v/>
      </c>
      <c r="Q91" s="189">
        <f t="shared" si="24"/>
        <v>0</v>
      </c>
      <c r="R91" s="181" t="str">
        <f t="shared" si="20"/>
        <v/>
      </c>
      <c r="S91" s="189">
        <f t="shared" si="25"/>
        <v>0</v>
      </c>
      <c r="T91" s="181" t="str">
        <f t="shared" si="21"/>
        <v/>
      </c>
      <c r="U91" s="181" t="str">
        <f t="shared" si="22"/>
        <v/>
      </c>
    </row>
    <row r="92" spans="2:21">
      <c r="B92" s="182"/>
      <c r="C92" s="183"/>
      <c r="D92" s="184" t="str">
        <f t="shared" si="27"/>
        <v/>
      </c>
      <c r="E92" s="185"/>
      <c r="F92" s="183"/>
      <c r="G92" s="184" t="str">
        <f t="shared" si="19"/>
        <v/>
      </c>
      <c r="H92" s="185">
        <f>-E92</f>
        <v>0</v>
      </c>
      <c r="I92" s="186"/>
      <c r="P92" s="181" t="str">
        <f t="shared" si="23"/>
        <v/>
      </c>
      <c r="Q92" s="189">
        <f t="shared" si="24"/>
        <v>0</v>
      </c>
      <c r="R92" s="181" t="str">
        <f t="shared" si="20"/>
        <v/>
      </c>
      <c r="S92" s="189">
        <f t="shared" si="25"/>
        <v>0</v>
      </c>
      <c r="T92" s="181" t="str">
        <f t="shared" si="21"/>
        <v/>
      </c>
      <c r="U92" s="181" t="str">
        <f t="shared" si="22"/>
        <v/>
      </c>
    </row>
    <row r="93" spans="2:21">
      <c r="B93" s="182"/>
      <c r="C93" s="183"/>
      <c r="D93" s="184" t="str">
        <f t="shared" si="27"/>
        <v/>
      </c>
      <c r="E93" s="185"/>
      <c r="F93" s="183"/>
      <c r="G93" s="184" t="str">
        <f t="shared" si="19"/>
        <v/>
      </c>
      <c r="H93" s="185">
        <f t="shared" si="26"/>
        <v>0</v>
      </c>
      <c r="I93" s="186"/>
      <c r="P93" s="181" t="str">
        <f t="shared" si="23"/>
        <v/>
      </c>
      <c r="Q93" s="189">
        <f t="shared" si="24"/>
        <v>0</v>
      </c>
      <c r="R93" s="181" t="str">
        <f t="shared" si="20"/>
        <v/>
      </c>
      <c r="S93" s="189">
        <f t="shared" si="25"/>
        <v>0</v>
      </c>
      <c r="T93" s="181" t="str">
        <f t="shared" si="21"/>
        <v/>
      </c>
      <c r="U93" s="181" t="str">
        <f t="shared" si="22"/>
        <v/>
      </c>
    </row>
    <row r="94" spans="2:21">
      <c r="B94" s="182"/>
      <c r="C94" s="183"/>
      <c r="D94" s="184" t="str">
        <f t="shared" si="27"/>
        <v/>
      </c>
      <c r="E94" s="185"/>
      <c r="F94" s="183"/>
      <c r="G94" s="184" t="str">
        <f t="shared" si="19"/>
        <v/>
      </c>
      <c r="H94" s="185">
        <f>-E94</f>
        <v>0</v>
      </c>
      <c r="I94" s="186"/>
      <c r="P94" s="181" t="str">
        <f t="shared" si="23"/>
        <v/>
      </c>
      <c r="Q94" s="189">
        <f t="shared" si="24"/>
        <v>0</v>
      </c>
      <c r="R94" s="181" t="str">
        <f t="shared" si="20"/>
        <v/>
      </c>
      <c r="S94" s="189">
        <f t="shared" si="25"/>
        <v>0</v>
      </c>
      <c r="T94" s="181" t="str">
        <f t="shared" si="21"/>
        <v/>
      </c>
      <c r="U94" s="181" t="str">
        <f t="shared" si="22"/>
        <v/>
      </c>
    </row>
    <row r="95" spans="2:21">
      <c r="B95" s="182"/>
      <c r="C95" s="183"/>
      <c r="D95" s="184" t="str">
        <f t="shared" si="27"/>
        <v/>
      </c>
      <c r="E95" s="185"/>
      <c r="F95" s="183"/>
      <c r="G95" s="184" t="str">
        <f t="shared" si="19"/>
        <v/>
      </c>
      <c r="H95" s="185">
        <f t="shared" si="26"/>
        <v>0</v>
      </c>
      <c r="I95" s="186"/>
      <c r="P95" s="181" t="str">
        <f t="shared" si="23"/>
        <v/>
      </c>
      <c r="Q95" s="189">
        <f t="shared" si="24"/>
        <v>0</v>
      </c>
      <c r="R95" s="181" t="str">
        <f t="shared" si="20"/>
        <v/>
      </c>
      <c r="S95" s="189">
        <f t="shared" si="25"/>
        <v>0</v>
      </c>
      <c r="T95" s="181" t="str">
        <f t="shared" si="21"/>
        <v/>
      </c>
      <c r="U95" s="181" t="str">
        <f t="shared" si="22"/>
        <v/>
      </c>
    </row>
    <row r="96" spans="2:21">
      <c r="B96" s="182"/>
      <c r="C96" s="183"/>
      <c r="D96" s="184" t="str">
        <f t="shared" si="27"/>
        <v/>
      </c>
      <c r="E96" s="185"/>
      <c r="F96" s="183"/>
      <c r="G96" s="184" t="str">
        <f t="shared" si="19"/>
        <v/>
      </c>
      <c r="H96" s="185">
        <f t="shared" si="26"/>
        <v>0</v>
      </c>
      <c r="I96" s="186"/>
      <c r="P96" s="181" t="str">
        <f t="shared" si="23"/>
        <v/>
      </c>
      <c r="Q96" s="189">
        <f t="shared" si="24"/>
        <v>0</v>
      </c>
      <c r="R96" s="181" t="str">
        <f t="shared" si="20"/>
        <v/>
      </c>
      <c r="S96" s="189">
        <f t="shared" si="25"/>
        <v>0</v>
      </c>
      <c r="T96" s="181" t="str">
        <f t="shared" si="21"/>
        <v/>
      </c>
      <c r="U96" s="181" t="str">
        <f t="shared" si="22"/>
        <v/>
      </c>
    </row>
    <row r="97" spans="2:21">
      <c r="B97" s="182"/>
      <c r="C97" s="183"/>
      <c r="D97" s="184" t="str">
        <f t="shared" si="27"/>
        <v/>
      </c>
      <c r="E97" s="185"/>
      <c r="F97" s="183"/>
      <c r="G97" s="184" t="str">
        <f t="shared" si="19"/>
        <v/>
      </c>
      <c r="H97" s="185">
        <f t="shared" si="26"/>
        <v>0</v>
      </c>
      <c r="I97" s="186"/>
      <c r="P97" s="181" t="str">
        <f t="shared" si="23"/>
        <v/>
      </c>
      <c r="Q97" s="189">
        <f t="shared" si="24"/>
        <v>0</v>
      </c>
      <c r="R97" s="181" t="str">
        <f t="shared" si="20"/>
        <v/>
      </c>
      <c r="S97" s="189">
        <f t="shared" si="25"/>
        <v>0</v>
      </c>
      <c r="T97" s="181" t="str">
        <f t="shared" si="21"/>
        <v/>
      </c>
      <c r="U97" s="181" t="str">
        <f t="shared" si="22"/>
        <v/>
      </c>
    </row>
    <row r="98" spans="2:21">
      <c r="B98" s="182"/>
      <c r="C98" s="183"/>
      <c r="D98" s="184" t="str">
        <f t="shared" si="27"/>
        <v/>
      </c>
      <c r="E98" s="185"/>
      <c r="F98" s="183"/>
      <c r="G98" s="184" t="str">
        <f t="shared" si="19"/>
        <v/>
      </c>
      <c r="H98" s="185">
        <f t="shared" si="26"/>
        <v>0</v>
      </c>
      <c r="I98" s="186"/>
      <c r="P98" s="181" t="str">
        <f t="shared" si="23"/>
        <v/>
      </c>
      <c r="Q98" s="189">
        <f t="shared" si="24"/>
        <v>0</v>
      </c>
      <c r="R98" s="181" t="str">
        <f t="shared" si="20"/>
        <v/>
      </c>
      <c r="S98" s="189">
        <f t="shared" si="25"/>
        <v>0</v>
      </c>
      <c r="T98" s="181" t="str">
        <f t="shared" si="21"/>
        <v/>
      </c>
      <c r="U98" s="181" t="str">
        <f t="shared" si="22"/>
        <v/>
      </c>
    </row>
    <row r="99" spans="2:21">
      <c r="B99" s="182"/>
      <c r="C99" s="183"/>
      <c r="D99" s="184" t="str">
        <f t="shared" si="27"/>
        <v/>
      </c>
      <c r="E99" s="185"/>
      <c r="F99" s="183"/>
      <c r="G99" s="184" t="str">
        <f t="shared" si="19"/>
        <v/>
      </c>
      <c r="H99" s="185">
        <f>-E99</f>
        <v>0</v>
      </c>
      <c r="I99" s="186"/>
      <c r="P99" s="181" t="str">
        <f t="shared" si="23"/>
        <v/>
      </c>
      <c r="Q99" s="189">
        <f t="shared" si="24"/>
        <v>0</v>
      </c>
      <c r="R99" s="181" t="str">
        <f t="shared" si="20"/>
        <v/>
      </c>
      <c r="S99" s="189">
        <f t="shared" si="25"/>
        <v>0</v>
      </c>
      <c r="T99" s="181" t="str">
        <f t="shared" si="21"/>
        <v/>
      </c>
      <c r="U99" s="181" t="str">
        <f t="shared" si="22"/>
        <v/>
      </c>
    </row>
    <row r="100" spans="2:21">
      <c r="B100" s="182"/>
      <c r="C100" s="183"/>
      <c r="D100" s="184" t="str">
        <f t="shared" si="27"/>
        <v/>
      </c>
      <c r="E100" s="185">
        <v>0</v>
      </c>
      <c r="F100" s="183"/>
      <c r="G100" s="184" t="str">
        <f t="shared" si="19"/>
        <v/>
      </c>
      <c r="H100" s="185">
        <f t="shared" si="26"/>
        <v>0</v>
      </c>
      <c r="I100" s="186"/>
      <c r="P100" s="181" t="str">
        <f t="shared" si="23"/>
        <v/>
      </c>
      <c r="Q100" s="189">
        <f t="shared" si="24"/>
        <v>0</v>
      </c>
      <c r="R100" s="181" t="str">
        <f t="shared" si="20"/>
        <v/>
      </c>
      <c r="S100" s="189">
        <f t="shared" si="25"/>
        <v>0</v>
      </c>
      <c r="T100" s="181" t="str">
        <f t="shared" si="21"/>
        <v/>
      </c>
      <c r="U100" s="181" t="str">
        <f t="shared" si="22"/>
        <v/>
      </c>
    </row>
    <row r="101" spans="2:21">
      <c r="B101" s="182"/>
      <c r="C101" s="183"/>
      <c r="D101" s="184" t="str">
        <f t="shared" si="27"/>
        <v/>
      </c>
      <c r="E101" s="185">
        <v>0</v>
      </c>
      <c r="F101" s="183"/>
      <c r="G101" s="184" t="str">
        <f t="shared" si="19"/>
        <v/>
      </c>
      <c r="H101" s="185">
        <f t="shared" si="26"/>
        <v>0</v>
      </c>
      <c r="I101" s="186"/>
      <c r="P101" s="181" t="str">
        <f t="shared" si="23"/>
        <v/>
      </c>
      <c r="Q101" s="189">
        <f t="shared" si="24"/>
        <v>0</v>
      </c>
      <c r="R101" s="181" t="str">
        <f t="shared" si="20"/>
        <v/>
      </c>
      <c r="S101" s="189">
        <f t="shared" si="25"/>
        <v>0</v>
      </c>
      <c r="T101" s="181" t="str">
        <f t="shared" si="21"/>
        <v/>
      </c>
      <c r="U101" s="181" t="str">
        <f t="shared" si="22"/>
        <v/>
      </c>
    </row>
    <row r="102" spans="2:21">
      <c r="B102" s="182"/>
      <c r="C102" s="183"/>
      <c r="D102" s="184" t="str">
        <f t="shared" si="27"/>
        <v/>
      </c>
      <c r="E102" s="185">
        <v>0</v>
      </c>
      <c r="F102" s="183"/>
      <c r="G102" s="184" t="str">
        <f t="shared" si="19"/>
        <v/>
      </c>
      <c r="H102" s="185">
        <f t="shared" si="26"/>
        <v>0</v>
      </c>
      <c r="I102" s="186"/>
      <c r="P102" s="181" t="str">
        <f t="shared" si="23"/>
        <v/>
      </c>
      <c r="Q102" s="189">
        <f t="shared" si="24"/>
        <v>0</v>
      </c>
      <c r="R102" s="181" t="str">
        <f t="shared" si="20"/>
        <v/>
      </c>
      <c r="S102" s="189">
        <f t="shared" si="25"/>
        <v>0</v>
      </c>
      <c r="T102" s="181" t="str">
        <f t="shared" si="21"/>
        <v/>
      </c>
      <c r="U102" s="181" t="str">
        <f t="shared" si="22"/>
        <v/>
      </c>
    </row>
    <row r="103" spans="2:21">
      <c r="B103" s="182"/>
      <c r="C103" s="183"/>
      <c r="D103" s="184" t="str">
        <f t="shared" si="27"/>
        <v/>
      </c>
      <c r="E103" s="185">
        <v>0</v>
      </c>
      <c r="F103" s="183"/>
      <c r="G103" s="184" t="str">
        <f t="shared" si="19"/>
        <v/>
      </c>
      <c r="H103" s="185">
        <f t="shared" si="26"/>
        <v>0</v>
      </c>
      <c r="I103" s="186"/>
      <c r="P103" s="181" t="str">
        <f t="shared" si="23"/>
        <v/>
      </c>
      <c r="Q103" s="189">
        <f t="shared" si="24"/>
        <v>0</v>
      </c>
      <c r="R103" s="181" t="str">
        <f t="shared" si="20"/>
        <v/>
      </c>
      <c r="S103" s="189">
        <f t="shared" si="25"/>
        <v>0</v>
      </c>
      <c r="T103" s="181" t="str">
        <f t="shared" si="21"/>
        <v/>
      </c>
      <c r="U103" s="181" t="str">
        <f t="shared" si="22"/>
        <v/>
      </c>
    </row>
    <row r="104" spans="2:21">
      <c r="B104" s="182"/>
      <c r="C104" s="183"/>
      <c r="D104" s="184" t="str">
        <f t="shared" si="27"/>
        <v/>
      </c>
      <c r="E104" s="185">
        <v>0</v>
      </c>
      <c r="F104" s="183"/>
      <c r="G104" s="184" t="str">
        <f t="shared" si="19"/>
        <v/>
      </c>
      <c r="H104" s="185">
        <f t="shared" si="26"/>
        <v>0</v>
      </c>
      <c r="I104" s="186"/>
      <c r="P104" s="181" t="str">
        <f t="shared" si="23"/>
        <v/>
      </c>
      <c r="Q104" s="189">
        <f t="shared" si="24"/>
        <v>0</v>
      </c>
      <c r="R104" s="181" t="str">
        <f t="shared" si="20"/>
        <v/>
      </c>
      <c r="S104" s="189">
        <f t="shared" si="25"/>
        <v>0</v>
      </c>
      <c r="T104" s="181" t="str">
        <f t="shared" si="21"/>
        <v/>
      </c>
      <c r="U104" s="181" t="str">
        <f t="shared" si="22"/>
        <v/>
      </c>
    </row>
    <row r="105" spans="2:21">
      <c r="B105" s="182"/>
      <c r="C105" s="183"/>
      <c r="D105" s="184" t="str">
        <f t="shared" si="27"/>
        <v/>
      </c>
      <c r="E105" s="185">
        <v>0</v>
      </c>
      <c r="F105" s="183"/>
      <c r="G105" s="184" t="str">
        <f t="shared" si="19"/>
        <v/>
      </c>
      <c r="H105" s="185">
        <f t="shared" si="26"/>
        <v>0</v>
      </c>
      <c r="I105" s="186"/>
      <c r="P105" s="181" t="str">
        <f t="shared" si="23"/>
        <v/>
      </c>
      <c r="Q105" s="189">
        <f t="shared" si="24"/>
        <v>0</v>
      </c>
      <c r="R105" s="181" t="str">
        <f t="shared" si="20"/>
        <v/>
      </c>
      <c r="S105" s="189">
        <f t="shared" si="25"/>
        <v>0</v>
      </c>
      <c r="T105" s="181" t="str">
        <f t="shared" si="21"/>
        <v/>
      </c>
      <c r="U105" s="181" t="str">
        <f t="shared" si="22"/>
        <v/>
      </c>
    </row>
    <row r="106" spans="2:21">
      <c r="B106" s="182"/>
      <c r="C106" s="183"/>
      <c r="D106" s="184" t="str">
        <f t="shared" si="27"/>
        <v/>
      </c>
      <c r="E106" s="185">
        <v>0</v>
      </c>
      <c r="F106" s="183"/>
      <c r="G106" s="184" t="str">
        <f t="shared" si="19"/>
        <v/>
      </c>
      <c r="H106" s="185">
        <f t="shared" si="26"/>
        <v>0</v>
      </c>
      <c r="I106" s="186"/>
      <c r="P106" s="181" t="str">
        <f t="shared" si="23"/>
        <v/>
      </c>
      <c r="Q106" s="189">
        <f t="shared" si="24"/>
        <v>0</v>
      </c>
      <c r="R106" s="181" t="str">
        <f t="shared" si="20"/>
        <v/>
      </c>
      <c r="S106" s="189">
        <f t="shared" si="25"/>
        <v>0</v>
      </c>
      <c r="T106" s="181" t="str">
        <f t="shared" si="21"/>
        <v/>
      </c>
      <c r="U106" s="181" t="str">
        <f t="shared" si="22"/>
        <v/>
      </c>
    </row>
    <row r="107" spans="2:21">
      <c r="B107" s="182"/>
      <c r="C107" s="183"/>
      <c r="D107" s="184" t="str">
        <f t="shared" si="27"/>
        <v/>
      </c>
      <c r="E107" s="185">
        <v>0</v>
      </c>
      <c r="F107" s="183"/>
      <c r="G107" s="184" t="str">
        <f t="shared" si="19"/>
        <v/>
      </c>
      <c r="H107" s="185">
        <f t="shared" si="26"/>
        <v>0</v>
      </c>
      <c r="I107" s="186"/>
      <c r="P107" s="181" t="str">
        <f t="shared" si="23"/>
        <v/>
      </c>
      <c r="Q107" s="189">
        <f t="shared" si="24"/>
        <v>0</v>
      </c>
      <c r="R107" s="181" t="str">
        <f t="shared" si="20"/>
        <v/>
      </c>
      <c r="S107" s="189">
        <f t="shared" si="25"/>
        <v>0</v>
      </c>
      <c r="T107" s="181" t="str">
        <f t="shared" si="21"/>
        <v/>
      </c>
      <c r="U107" s="181" t="str">
        <f t="shared" si="22"/>
        <v/>
      </c>
    </row>
    <row r="108" spans="2:21">
      <c r="B108" s="182"/>
      <c r="C108" s="183"/>
      <c r="D108" s="184" t="str">
        <f t="shared" si="27"/>
        <v/>
      </c>
      <c r="E108" s="185">
        <v>0</v>
      </c>
      <c r="F108" s="183"/>
      <c r="G108" s="184" t="str">
        <f t="shared" si="19"/>
        <v/>
      </c>
      <c r="H108" s="185">
        <f t="shared" si="26"/>
        <v>0</v>
      </c>
      <c r="I108" s="186"/>
      <c r="P108" s="181" t="str">
        <f t="shared" si="23"/>
        <v/>
      </c>
      <c r="Q108" s="189">
        <f t="shared" si="24"/>
        <v>0</v>
      </c>
      <c r="R108" s="181" t="str">
        <f t="shared" si="20"/>
        <v/>
      </c>
      <c r="S108" s="189">
        <f t="shared" si="25"/>
        <v>0</v>
      </c>
      <c r="T108" s="181" t="str">
        <f t="shared" si="21"/>
        <v/>
      </c>
      <c r="U108" s="181" t="str">
        <f t="shared" si="22"/>
        <v/>
      </c>
    </row>
    <row r="109" spans="2:21">
      <c r="B109" s="182"/>
      <c r="C109" s="183"/>
      <c r="D109" s="184" t="str">
        <f t="shared" si="27"/>
        <v/>
      </c>
      <c r="E109" s="185">
        <v>0</v>
      </c>
      <c r="F109" s="183"/>
      <c r="G109" s="184" t="str">
        <f t="shared" si="19"/>
        <v/>
      </c>
      <c r="H109" s="185">
        <f t="shared" si="26"/>
        <v>0</v>
      </c>
      <c r="I109" s="186"/>
      <c r="P109" s="181" t="str">
        <f t="shared" si="23"/>
        <v/>
      </c>
      <c r="Q109" s="189">
        <f t="shared" si="24"/>
        <v>0</v>
      </c>
      <c r="R109" s="181" t="str">
        <f t="shared" si="20"/>
        <v/>
      </c>
      <c r="S109" s="189">
        <f t="shared" si="25"/>
        <v>0</v>
      </c>
      <c r="T109" s="181" t="str">
        <f t="shared" si="21"/>
        <v/>
      </c>
      <c r="U109" s="181" t="str">
        <f t="shared" si="22"/>
        <v/>
      </c>
    </row>
    <row r="110" spans="2:21">
      <c r="B110" s="182"/>
      <c r="C110" s="183"/>
      <c r="D110" s="184" t="str">
        <f t="shared" si="27"/>
        <v/>
      </c>
      <c r="E110" s="185">
        <v>0</v>
      </c>
      <c r="F110" s="183"/>
      <c r="G110" s="184" t="str">
        <f t="shared" si="19"/>
        <v/>
      </c>
      <c r="H110" s="185">
        <f t="shared" si="26"/>
        <v>0</v>
      </c>
      <c r="I110" s="186"/>
      <c r="P110" s="181" t="str">
        <f t="shared" si="23"/>
        <v/>
      </c>
      <c r="Q110" s="189">
        <f t="shared" si="24"/>
        <v>0</v>
      </c>
      <c r="R110" s="181" t="str">
        <f t="shared" si="20"/>
        <v/>
      </c>
      <c r="S110" s="189">
        <f t="shared" si="25"/>
        <v>0</v>
      </c>
      <c r="T110" s="181" t="str">
        <f t="shared" si="21"/>
        <v/>
      </c>
      <c r="U110" s="181" t="str">
        <f t="shared" si="22"/>
        <v/>
      </c>
    </row>
    <row r="111" spans="2:21">
      <c r="B111" s="182"/>
      <c r="C111" s="183"/>
      <c r="D111" s="184" t="str">
        <f t="shared" si="27"/>
        <v/>
      </c>
      <c r="E111" s="185">
        <v>0</v>
      </c>
      <c r="F111" s="183"/>
      <c r="G111" s="184" t="str">
        <f t="shared" si="19"/>
        <v/>
      </c>
      <c r="H111" s="185">
        <f t="shared" si="26"/>
        <v>0</v>
      </c>
      <c r="I111" s="186"/>
      <c r="P111" s="181" t="str">
        <f t="shared" si="23"/>
        <v/>
      </c>
      <c r="Q111" s="189">
        <f t="shared" si="24"/>
        <v>0</v>
      </c>
      <c r="R111" s="181" t="str">
        <f t="shared" si="20"/>
        <v/>
      </c>
      <c r="S111" s="189">
        <f t="shared" si="25"/>
        <v>0</v>
      </c>
      <c r="T111" s="181" t="str">
        <f t="shared" si="21"/>
        <v/>
      </c>
      <c r="U111" s="181" t="str">
        <f t="shared" si="22"/>
        <v/>
      </c>
    </row>
    <row r="112" spans="2:21">
      <c r="B112" s="182"/>
      <c r="C112" s="183"/>
      <c r="D112" s="184" t="str">
        <f t="shared" si="27"/>
        <v/>
      </c>
      <c r="E112" s="185">
        <v>0</v>
      </c>
      <c r="F112" s="183"/>
      <c r="G112" s="184" t="str">
        <f t="shared" si="19"/>
        <v/>
      </c>
      <c r="H112" s="185">
        <f t="shared" si="26"/>
        <v>0</v>
      </c>
      <c r="I112" s="186"/>
      <c r="P112" s="181" t="str">
        <f t="shared" si="23"/>
        <v/>
      </c>
      <c r="Q112" s="189">
        <f t="shared" si="24"/>
        <v>0</v>
      </c>
      <c r="R112" s="181" t="str">
        <f t="shared" si="20"/>
        <v/>
      </c>
      <c r="S112" s="189">
        <f t="shared" si="25"/>
        <v>0</v>
      </c>
      <c r="T112" s="181" t="str">
        <f t="shared" si="21"/>
        <v/>
      </c>
      <c r="U112" s="181" t="str">
        <f t="shared" si="22"/>
        <v/>
      </c>
    </row>
    <row r="113" spans="2:21">
      <c r="B113" s="182"/>
      <c r="C113" s="183"/>
      <c r="D113" s="184" t="str">
        <f t="shared" si="27"/>
        <v/>
      </c>
      <c r="E113" s="185">
        <v>0</v>
      </c>
      <c r="F113" s="183"/>
      <c r="G113" s="184" t="str">
        <f t="shared" si="19"/>
        <v/>
      </c>
      <c r="H113" s="185">
        <f t="shared" si="26"/>
        <v>0</v>
      </c>
      <c r="I113" s="186"/>
      <c r="P113" s="181" t="str">
        <f t="shared" si="23"/>
        <v/>
      </c>
      <c r="Q113" s="189">
        <f t="shared" si="24"/>
        <v>0</v>
      </c>
      <c r="R113" s="181" t="str">
        <f t="shared" si="20"/>
        <v/>
      </c>
      <c r="S113" s="189">
        <f t="shared" si="25"/>
        <v>0</v>
      </c>
      <c r="T113" s="181" t="str">
        <f t="shared" si="21"/>
        <v/>
      </c>
      <c r="U113" s="181" t="str">
        <f t="shared" si="22"/>
        <v/>
      </c>
    </row>
    <row r="114" spans="2:21">
      <c r="B114" s="182"/>
      <c r="C114" s="183"/>
      <c r="D114" s="184" t="str">
        <f t="shared" si="27"/>
        <v/>
      </c>
      <c r="E114" s="185">
        <v>0</v>
      </c>
      <c r="F114" s="183"/>
      <c r="G114" s="184" t="str">
        <f t="shared" si="19"/>
        <v/>
      </c>
      <c r="H114" s="185">
        <f t="shared" si="26"/>
        <v>0</v>
      </c>
      <c r="I114" s="186"/>
      <c r="P114" s="181" t="str">
        <f t="shared" si="23"/>
        <v/>
      </c>
      <c r="Q114" s="189">
        <f t="shared" si="24"/>
        <v>0</v>
      </c>
      <c r="R114" s="181" t="str">
        <f t="shared" si="20"/>
        <v/>
      </c>
      <c r="S114" s="189">
        <f t="shared" si="25"/>
        <v>0</v>
      </c>
      <c r="T114" s="181" t="str">
        <f t="shared" si="21"/>
        <v/>
      </c>
      <c r="U114" s="181" t="str">
        <f t="shared" si="22"/>
        <v/>
      </c>
    </row>
    <row r="115" spans="2:21">
      <c r="B115" s="182"/>
      <c r="C115" s="183"/>
      <c r="D115" s="184" t="str">
        <f t="shared" si="27"/>
        <v/>
      </c>
      <c r="E115" s="185">
        <v>0</v>
      </c>
      <c r="F115" s="183"/>
      <c r="G115" s="184" t="str">
        <f t="shared" si="19"/>
        <v/>
      </c>
      <c r="H115" s="185">
        <f t="shared" si="26"/>
        <v>0</v>
      </c>
      <c r="I115" s="186"/>
      <c r="P115" s="181" t="str">
        <f t="shared" si="23"/>
        <v/>
      </c>
      <c r="Q115" s="189">
        <f t="shared" si="24"/>
        <v>0</v>
      </c>
      <c r="R115" s="181" t="str">
        <f t="shared" si="20"/>
        <v/>
      </c>
      <c r="S115" s="189">
        <f t="shared" si="25"/>
        <v>0</v>
      </c>
      <c r="T115" s="181" t="str">
        <f t="shared" si="21"/>
        <v/>
      </c>
      <c r="U115" s="181" t="str">
        <f t="shared" si="22"/>
        <v/>
      </c>
    </row>
    <row r="116" spans="2:21">
      <c r="B116" s="182"/>
      <c r="C116" s="183"/>
      <c r="D116" s="184" t="str">
        <f t="shared" si="27"/>
        <v/>
      </c>
      <c r="E116" s="185">
        <v>0</v>
      </c>
      <c r="F116" s="183"/>
      <c r="G116" s="184" t="str">
        <f t="shared" si="19"/>
        <v/>
      </c>
      <c r="H116" s="185">
        <f t="shared" si="26"/>
        <v>0</v>
      </c>
      <c r="I116" s="186"/>
      <c r="P116" s="181" t="str">
        <f t="shared" si="23"/>
        <v/>
      </c>
      <c r="Q116" s="189">
        <f t="shared" si="24"/>
        <v>0</v>
      </c>
      <c r="R116" s="181" t="str">
        <f t="shared" si="20"/>
        <v/>
      </c>
      <c r="S116" s="189">
        <f t="shared" si="25"/>
        <v>0</v>
      </c>
      <c r="T116" s="181" t="str">
        <f t="shared" si="21"/>
        <v/>
      </c>
      <c r="U116" s="181" t="str">
        <f t="shared" si="22"/>
        <v/>
      </c>
    </row>
    <row r="117" spans="2:21">
      <c r="B117" s="182"/>
      <c r="C117" s="183"/>
      <c r="D117" s="184" t="str">
        <f t="shared" si="27"/>
        <v/>
      </c>
      <c r="E117" s="185">
        <v>0</v>
      </c>
      <c r="F117" s="183"/>
      <c r="G117" s="184" t="str">
        <f t="shared" si="19"/>
        <v/>
      </c>
      <c r="H117" s="185">
        <f t="shared" si="26"/>
        <v>0</v>
      </c>
      <c r="I117" s="186"/>
      <c r="P117" s="181" t="str">
        <f t="shared" si="23"/>
        <v/>
      </c>
      <c r="Q117" s="189">
        <f t="shared" si="24"/>
        <v>0</v>
      </c>
      <c r="R117" s="181" t="str">
        <f t="shared" si="20"/>
        <v/>
      </c>
      <c r="S117" s="189">
        <f t="shared" si="25"/>
        <v>0</v>
      </c>
      <c r="T117" s="181" t="str">
        <f t="shared" si="21"/>
        <v/>
      </c>
      <c r="U117" s="181" t="str">
        <f t="shared" si="22"/>
        <v/>
      </c>
    </row>
    <row r="118" spans="2:21">
      <c r="B118" s="182"/>
      <c r="C118" s="183"/>
      <c r="D118" s="184" t="str">
        <f t="shared" si="27"/>
        <v/>
      </c>
      <c r="E118" s="185">
        <v>0</v>
      </c>
      <c r="F118" s="183"/>
      <c r="G118" s="184" t="str">
        <f t="shared" si="19"/>
        <v/>
      </c>
      <c r="H118" s="185">
        <f t="shared" si="26"/>
        <v>0</v>
      </c>
      <c r="I118" s="186"/>
      <c r="P118" s="181" t="str">
        <f t="shared" si="23"/>
        <v/>
      </c>
      <c r="Q118" s="189">
        <f t="shared" si="24"/>
        <v>0</v>
      </c>
      <c r="R118" s="181" t="str">
        <f t="shared" si="20"/>
        <v/>
      </c>
      <c r="S118" s="189">
        <f t="shared" si="25"/>
        <v>0</v>
      </c>
      <c r="T118" s="181" t="str">
        <f t="shared" si="21"/>
        <v/>
      </c>
      <c r="U118" s="181" t="str">
        <f t="shared" si="22"/>
        <v/>
      </c>
    </row>
    <row r="119" spans="2:21">
      <c r="B119" s="182"/>
      <c r="C119" s="183"/>
      <c r="D119" s="184" t="str">
        <f t="shared" si="27"/>
        <v/>
      </c>
      <c r="E119" s="185">
        <v>0</v>
      </c>
      <c r="F119" s="183"/>
      <c r="G119" s="184" t="str">
        <f t="shared" si="19"/>
        <v/>
      </c>
      <c r="H119" s="185">
        <f t="shared" si="26"/>
        <v>0</v>
      </c>
      <c r="I119" s="186"/>
      <c r="P119" s="181" t="str">
        <f t="shared" si="23"/>
        <v/>
      </c>
      <c r="Q119" s="189">
        <f t="shared" si="24"/>
        <v>0</v>
      </c>
      <c r="R119" s="181" t="str">
        <f t="shared" si="20"/>
        <v/>
      </c>
      <c r="S119" s="189">
        <f t="shared" si="25"/>
        <v>0</v>
      </c>
      <c r="T119" s="181" t="str">
        <f t="shared" si="21"/>
        <v/>
      </c>
      <c r="U119" s="181" t="str">
        <f t="shared" si="22"/>
        <v/>
      </c>
    </row>
    <row r="120" spans="2:21">
      <c r="B120" s="182"/>
      <c r="C120" s="183"/>
      <c r="D120" s="184" t="str">
        <f t="shared" si="27"/>
        <v/>
      </c>
      <c r="E120" s="185">
        <v>0</v>
      </c>
      <c r="F120" s="183"/>
      <c r="G120" s="184" t="str">
        <f t="shared" si="19"/>
        <v/>
      </c>
      <c r="H120" s="185">
        <f t="shared" si="26"/>
        <v>0</v>
      </c>
      <c r="I120" s="186"/>
      <c r="P120" s="181" t="str">
        <f t="shared" si="23"/>
        <v/>
      </c>
      <c r="Q120" s="189">
        <f t="shared" si="24"/>
        <v>0</v>
      </c>
      <c r="R120" s="181" t="str">
        <f t="shared" si="20"/>
        <v/>
      </c>
      <c r="S120" s="189">
        <f t="shared" si="25"/>
        <v>0</v>
      </c>
      <c r="T120" s="181" t="str">
        <f t="shared" si="21"/>
        <v/>
      </c>
      <c r="U120" s="181" t="str">
        <f t="shared" si="22"/>
        <v/>
      </c>
    </row>
    <row r="121" spans="2:21">
      <c r="B121" s="182"/>
      <c r="C121" s="183"/>
      <c r="D121" s="184" t="str">
        <f t="shared" si="27"/>
        <v/>
      </c>
      <c r="E121" s="185">
        <v>0</v>
      </c>
      <c r="F121" s="183"/>
      <c r="G121" s="184" t="str">
        <f t="shared" si="19"/>
        <v/>
      </c>
      <c r="H121" s="185">
        <f t="shared" si="26"/>
        <v>0</v>
      </c>
      <c r="I121" s="186"/>
      <c r="P121" s="181" t="str">
        <f t="shared" si="23"/>
        <v/>
      </c>
      <c r="Q121" s="189">
        <f t="shared" si="24"/>
        <v>0</v>
      </c>
      <c r="R121" s="181" t="str">
        <f t="shared" si="20"/>
        <v/>
      </c>
      <c r="S121" s="189">
        <f t="shared" si="25"/>
        <v>0</v>
      </c>
      <c r="T121" s="181" t="str">
        <f t="shared" si="21"/>
        <v/>
      </c>
      <c r="U121" s="181" t="str">
        <f t="shared" si="22"/>
        <v/>
      </c>
    </row>
    <row r="122" spans="2:21">
      <c r="B122" s="182"/>
      <c r="C122" s="183"/>
      <c r="D122" s="184" t="str">
        <f t="shared" si="27"/>
        <v/>
      </c>
      <c r="E122" s="185">
        <v>0</v>
      </c>
      <c r="F122" s="183"/>
      <c r="G122" s="184" t="str">
        <f t="shared" si="19"/>
        <v/>
      </c>
      <c r="H122" s="185">
        <f t="shared" si="26"/>
        <v>0</v>
      </c>
      <c r="I122" s="186"/>
      <c r="P122" s="181" t="str">
        <f t="shared" si="23"/>
        <v/>
      </c>
      <c r="Q122" s="189">
        <f t="shared" si="24"/>
        <v>0</v>
      </c>
      <c r="R122" s="181" t="str">
        <f t="shared" si="20"/>
        <v/>
      </c>
      <c r="S122" s="189">
        <f t="shared" si="25"/>
        <v>0</v>
      </c>
      <c r="T122" s="181" t="str">
        <f t="shared" si="21"/>
        <v/>
      </c>
      <c r="U122" s="181" t="str">
        <f t="shared" si="22"/>
        <v/>
      </c>
    </row>
    <row r="123" spans="2:21">
      <c r="B123" s="182"/>
      <c r="C123" s="183"/>
      <c r="D123" s="184" t="str">
        <f t="shared" si="27"/>
        <v/>
      </c>
      <c r="E123" s="185">
        <v>0</v>
      </c>
      <c r="F123" s="183"/>
      <c r="G123" s="184" t="str">
        <f t="shared" si="19"/>
        <v/>
      </c>
      <c r="H123" s="185">
        <f t="shared" si="26"/>
        <v>0</v>
      </c>
      <c r="I123" s="186"/>
      <c r="P123" s="181" t="str">
        <f t="shared" si="23"/>
        <v/>
      </c>
      <c r="Q123" s="189">
        <f t="shared" si="24"/>
        <v>0</v>
      </c>
      <c r="R123" s="181" t="str">
        <f t="shared" si="20"/>
        <v/>
      </c>
      <c r="S123" s="189">
        <f t="shared" si="25"/>
        <v>0</v>
      </c>
      <c r="T123" s="181" t="str">
        <f t="shared" si="21"/>
        <v/>
      </c>
      <c r="U123" s="181" t="str">
        <f t="shared" si="22"/>
        <v/>
      </c>
    </row>
    <row r="124" spans="2:21">
      <c r="B124" s="182"/>
      <c r="C124" s="183"/>
      <c r="D124" s="184" t="str">
        <f t="shared" si="27"/>
        <v/>
      </c>
      <c r="E124" s="185">
        <v>0</v>
      </c>
      <c r="F124" s="183"/>
      <c r="G124" s="184" t="str">
        <f t="shared" si="19"/>
        <v/>
      </c>
      <c r="H124" s="185">
        <f t="shared" si="26"/>
        <v>0</v>
      </c>
      <c r="I124" s="186"/>
      <c r="P124" s="181" t="str">
        <f t="shared" si="23"/>
        <v/>
      </c>
      <c r="Q124" s="189">
        <f t="shared" si="24"/>
        <v>0</v>
      </c>
      <c r="R124" s="181" t="str">
        <f t="shared" si="20"/>
        <v/>
      </c>
      <c r="S124" s="189">
        <f t="shared" si="25"/>
        <v>0</v>
      </c>
      <c r="T124" s="181" t="str">
        <f t="shared" si="21"/>
        <v/>
      </c>
      <c r="U124" s="181" t="str">
        <f t="shared" si="22"/>
        <v/>
      </c>
    </row>
    <row r="125" spans="2:21">
      <c r="B125" s="182"/>
      <c r="C125" s="183"/>
      <c r="D125" s="184" t="str">
        <f t="shared" si="27"/>
        <v/>
      </c>
      <c r="E125" s="185">
        <v>0</v>
      </c>
      <c r="F125" s="183"/>
      <c r="G125" s="184" t="str">
        <f t="shared" si="19"/>
        <v/>
      </c>
      <c r="H125" s="185">
        <f t="shared" si="26"/>
        <v>0</v>
      </c>
      <c r="I125" s="186"/>
      <c r="P125" s="181" t="str">
        <f t="shared" si="23"/>
        <v/>
      </c>
      <c r="Q125" s="189">
        <f t="shared" si="24"/>
        <v>0</v>
      </c>
      <c r="R125" s="181" t="str">
        <f t="shared" si="20"/>
        <v/>
      </c>
      <c r="S125" s="189">
        <f t="shared" si="25"/>
        <v>0</v>
      </c>
      <c r="T125" s="181" t="str">
        <f t="shared" si="21"/>
        <v/>
      </c>
      <c r="U125" s="181" t="str">
        <f t="shared" si="22"/>
        <v/>
      </c>
    </row>
    <row r="126" spans="2:21">
      <c r="B126" s="182"/>
      <c r="C126" s="183"/>
      <c r="D126" s="184" t="str">
        <f t="shared" si="27"/>
        <v/>
      </c>
      <c r="E126" s="185">
        <v>0</v>
      </c>
      <c r="F126" s="183"/>
      <c r="G126" s="184" t="str">
        <f t="shared" si="19"/>
        <v/>
      </c>
      <c r="H126" s="185">
        <f t="shared" si="26"/>
        <v>0</v>
      </c>
      <c r="I126" s="186"/>
      <c r="P126" s="181" t="str">
        <f t="shared" si="23"/>
        <v/>
      </c>
      <c r="Q126" s="189">
        <f t="shared" si="24"/>
        <v>0</v>
      </c>
      <c r="R126" s="181" t="str">
        <f t="shared" si="20"/>
        <v/>
      </c>
      <c r="S126" s="189">
        <f t="shared" si="25"/>
        <v>0</v>
      </c>
      <c r="T126" s="181" t="str">
        <f t="shared" si="21"/>
        <v/>
      </c>
      <c r="U126" s="181" t="str">
        <f t="shared" si="22"/>
        <v/>
      </c>
    </row>
    <row r="127" spans="2:21">
      <c r="B127" s="182"/>
      <c r="C127" s="183"/>
      <c r="D127" s="184" t="str">
        <f t="shared" si="27"/>
        <v/>
      </c>
      <c r="E127" s="185">
        <v>0</v>
      </c>
      <c r="F127" s="183"/>
      <c r="G127" s="184" t="str">
        <f t="shared" si="19"/>
        <v/>
      </c>
      <c r="H127" s="185">
        <f t="shared" si="26"/>
        <v>0</v>
      </c>
      <c r="I127" s="186"/>
      <c r="P127" s="181" t="str">
        <f t="shared" si="23"/>
        <v/>
      </c>
      <c r="Q127" s="189">
        <f t="shared" si="24"/>
        <v>0</v>
      </c>
      <c r="R127" s="181" t="str">
        <f t="shared" si="20"/>
        <v/>
      </c>
      <c r="S127" s="189">
        <f t="shared" si="25"/>
        <v>0</v>
      </c>
      <c r="T127" s="181" t="str">
        <f t="shared" si="21"/>
        <v/>
      </c>
      <c r="U127" s="181" t="str">
        <f t="shared" si="22"/>
        <v/>
      </c>
    </row>
    <row r="128" spans="2:21">
      <c r="B128" s="182"/>
      <c r="C128" s="183"/>
      <c r="D128" s="184" t="str">
        <f t="shared" si="27"/>
        <v/>
      </c>
      <c r="E128" s="185">
        <v>0</v>
      </c>
      <c r="F128" s="183"/>
      <c r="G128" s="184" t="str">
        <f t="shared" si="19"/>
        <v/>
      </c>
      <c r="H128" s="185">
        <f t="shared" si="26"/>
        <v>0</v>
      </c>
      <c r="I128" s="186"/>
      <c r="P128" s="181" t="str">
        <f t="shared" si="23"/>
        <v/>
      </c>
      <c r="Q128" s="189">
        <f t="shared" si="24"/>
        <v>0</v>
      </c>
      <c r="R128" s="181" t="str">
        <f t="shared" si="20"/>
        <v/>
      </c>
      <c r="S128" s="189">
        <f t="shared" si="25"/>
        <v>0</v>
      </c>
      <c r="T128" s="181" t="str">
        <f t="shared" si="21"/>
        <v/>
      </c>
      <c r="U128" s="181" t="str">
        <f t="shared" si="22"/>
        <v/>
      </c>
    </row>
    <row r="129" spans="2:21">
      <c r="B129" s="182"/>
      <c r="C129" s="183"/>
      <c r="D129" s="184" t="str">
        <f t="shared" si="27"/>
        <v/>
      </c>
      <c r="E129" s="185">
        <v>0</v>
      </c>
      <c r="F129" s="183"/>
      <c r="G129" s="184" t="str">
        <f t="shared" si="19"/>
        <v/>
      </c>
      <c r="H129" s="185">
        <f t="shared" si="26"/>
        <v>0</v>
      </c>
      <c r="I129" s="186"/>
      <c r="P129" s="181" t="str">
        <f t="shared" si="23"/>
        <v/>
      </c>
      <c r="Q129" s="189">
        <f t="shared" si="24"/>
        <v>0</v>
      </c>
      <c r="R129" s="181" t="str">
        <f t="shared" si="20"/>
        <v/>
      </c>
      <c r="S129" s="189">
        <f t="shared" si="25"/>
        <v>0</v>
      </c>
      <c r="T129" s="181" t="str">
        <f t="shared" si="21"/>
        <v/>
      </c>
      <c r="U129" s="181" t="str">
        <f t="shared" si="22"/>
        <v/>
      </c>
    </row>
    <row r="130" spans="2:21">
      <c r="B130" s="182"/>
      <c r="C130" s="183"/>
      <c r="D130" s="184" t="str">
        <f t="shared" si="27"/>
        <v/>
      </c>
      <c r="E130" s="185">
        <v>0</v>
      </c>
      <c r="F130" s="183"/>
      <c r="G130" s="184" t="str">
        <f t="shared" si="19"/>
        <v/>
      </c>
      <c r="H130" s="185">
        <f t="shared" si="26"/>
        <v>0</v>
      </c>
      <c r="I130" s="186"/>
      <c r="P130" s="181" t="str">
        <f t="shared" si="23"/>
        <v/>
      </c>
      <c r="Q130" s="189">
        <f t="shared" si="24"/>
        <v>0</v>
      </c>
      <c r="R130" s="181" t="str">
        <f t="shared" si="20"/>
        <v/>
      </c>
      <c r="S130" s="189">
        <f t="shared" si="25"/>
        <v>0</v>
      </c>
      <c r="T130" s="181" t="str">
        <f t="shared" si="21"/>
        <v/>
      </c>
      <c r="U130" s="181" t="str">
        <f t="shared" si="22"/>
        <v/>
      </c>
    </row>
    <row r="131" spans="2:21">
      <c r="B131" s="182"/>
      <c r="C131" s="183"/>
      <c r="D131" s="184" t="str">
        <f t="shared" si="27"/>
        <v/>
      </c>
      <c r="E131" s="185">
        <v>0</v>
      </c>
      <c r="F131" s="183"/>
      <c r="G131" s="184" t="str">
        <f t="shared" si="19"/>
        <v/>
      </c>
      <c r="H131" s="185">
        <f t="shared" si="26"/>
        <v>0</v>
      </c>
      <c r="I131" s="186"/>
      <c r="P131" s="181" t="str">
        <f t="shared" si="23"/>
        <v/>
      </c>
      <c r="Q131" s="189">
        <f t="shared" si="24"/>
        <v>0</v>
      </c>
      <c r="R131" s="181" t="str">
        <f t="shared" si="20"/>
        <v/>
      </c>
      <c r="S131" s="189">
        <f t="shared" si="25"/>
        <v>0</v>
      </c>
      <c r="T131" s="181" t="str">
        <f t="shared" si="21"/>
        <v/>
      </c>
      <c r="U131" s="181" t="str">
        <f t="shared" si="22"/>
        <v/>
      </c>
    </row>
    <row r="132" spans="2:21">
      <c r="B132" s="182"/>
      <c r="C132" s="183"/>
      <c r="D132" s="184" t="str">
        <f t="shared" si="27"/>
        <v/>
      </c>
      <c r="E132" s="185">
        <v>0</v>
      </c>
      <c r="F132" s="183"/>
      <c r="G132" s="184" t="str">
        <f t="shared" si="19"/>
        <v/>
      </c>
      <c r="H132" s="185">
        <f t="shared" si="26"/>
        <v>0</v>
      </c>
      <c r="I132" s="186"/>
      <c r="P132" s="181" t="str">
        <f t="shared" si="23"/>
        <v/>
      </c>
      <c r="Q132" s="189">
        <f t="shared" si="24"/>
        <v>0</v>
      </c>
      <c r="R132" s="181" t="str">
        <f t="shared" si="20"/>
        <v/>
      </c>
      <c r="S132" s="189">
        <f t="shared" si="25"/>
        <v>0</v>
      </c>
      <c r="T132" s="181" t="str">
        <f t="shared" si="21"/>
        <v/>
      </c>
      <c r="U132" s="181" t="str">
        <f t="shared" si="22"/>
        <v/>
      </c>
    </row>
    <row r="133" spans="2:21">
      <c r="B133" s="182"/>
      <c r="C133" s="183"/>
      <c r="D133" s="184" t="str">
        <f t="shared" si="27"/>
        <v/>
      </c>
      <c r="E133" s="185">
        <v>0</v>
      </c>
      <c r="F133" s="183"/>
      <c r="G133" s="184" t="str">
        <f t="shared" si="19"/>
        <v/>
      </c>
      <c r="H133" s="185">
        <f t="shared" si="26"/>
        <v>0</v>
      </c>
      <c r="I133" s="186"/>
      <c r="P133" s="181" t="str">
        <f t="shared" si="23"/>
        <v/>
      </c>
      <c r="Q133" s="189">
        <f t="shared" si="24"/>
        <v>0</v>
      </c>
      <c r="R133" s="181" t="str">
        <f t="shared" si="20"/>
        <v/>
      </c>
      <c r="S133" s="189">
        <f t="shared" si="25"/>
        <v>0</v>
      </c>
      <c r="T133" s="181" t="str">
        <f t="shared" si="21"/>
        <v/>
      </c>
      <c r="U133" s="181" t="str">
        <f t="shared" si="22"/>
        <v/>
      </c>
    </row>
    <row r="134" spans="2:21">
      <c r="B134" s="182"/>
      <c r="C134" s="183"/>
      <c r="D134" s="184" t="str">
        <f t="shared" si="27"/>
        <v/>
      </c>
      <c r="E134" s="185">
        <v>0</v>
      </c>
      <c r="F134" s="183"/>
      <c r="G134" s="184" t="str">
        <f t="shared" si="19"/>
        <v/>
      </c>
      <c r="H134" s="185">
        <f t="shared" si="26"/>
        <v>0</v>
      </c>
      <c r="I134" s="186"/>
      <c r="P134" s="181" t="str">
        <f t="shared" si="23"/>
        <v/>
      </c>
      <c r="Q134" s="189">
        <f t="shared" si="24"/>
        <v>0</v>
      </c>
      <c r="R134" s="181" t="str">
        <f t="shared" si="20"/>
        <v/>
      </c>
      <c r="S134" s="189">
        <f t="shared" si="25"/>
        <v>0</v>
      </c>
      <c r="T134" s="181" t="str">
        <f t="shared" si="21"/>
        <v/>
      </c>
      <c r="U134" s="181" t="str">
        <f t="shared" si="22"/>
        <v/>
      </c>
    </row>
    <row r="135" spans="2:21">
      <c r="B135" s="182"/>
      <c r="C135" s="183"/>
      <c r="D135" s="184" t="str">
        <f t="shared" si="27"/>
        <v/>
      </c>
      <c r="E135" s="185">
        <v>0</v>
      </c>
      <c r="F135" s="183"/>
      <c r="G135" s="184" t="str">
        <f t="shared" ref="G135:G198" si="28">IFERROR(VLOOKUP(F135,$K$7:$L$28,2,0),"")</f>
        <v/>
      </c>
      <c r="H135" s="185">
        <f t="shared" si="26"/>
        <v>0</v>
      </c>
      <c r="I135" s="186"/>
      <c r="P135" s="181" t="str">
        <f t="shared" si="23"/>
        <v/>
      </c>
      <c r="Q135" s="189">
        <f t="shared" si="24"/>
        <v>0</v>
      </c>
      <c r="R135" s="181" t="str">
        <f t="shared" ref="R135:R198" si="29">IFERROR(CONCATENATE(VLOOKUP(F135,$K$7:$N$359,4,0),MID(B135,1,2),MID(B135,4,2)),"")</f>
        <v/>
      </c>
      <c r="S135" s="189">
        <f t="shared" si="25"/>
        <v>0</v>
      </c>
      <c r="T135" s="181" t="str">
        <f t="shared" ref="T135:T198" si="30">IFERROR(VLOOKUP(C135,$K$7:$M$16,3,0),"")</f>
        <v/>
      </c>
      <c r="U135" s="181" t="str">
        <f t="shared" ref="U135:U198" si="31">IFERROR(VLOOKUP(F135,$K$7:$M$16,3,0),"")</f>
        <v/>
      </c>
    </row>
    <row r="136" spans="2:21">
      <c r="B136" s="182"/>
      <c r="C136" s="183"/>
      <c r="D136" s="184" t="str">
        <f t="shared" si="27"/>
        <v/>
      </c>
      <c r="E136" s="185">
        <v>0</v>
      </c>
      <c r="F136" s="183"/>
      <c r="G136" s="184" t="str">
        <f t="shared" si="28"/>
        <v/>
      </c>
      <c r="H136" s="185">
        <f t="shared" si="26"/>
        <v>0</v>
      </c>
      <c r="I136" s="186"/>
      <c r="P136" s="181" t="str">
        <f t="shared" ref="P136:P199" si="32">IFERROR(CONCATENATE(VLOOKUP(C136,$K$7:$N$359,4,0),MID(B136,1,2),MID(B136,4,2)),"")</f>
        <v/>
      </c>
      <c r="Q136" s="189">
        <f t="shared" ref="Q136:Q199" si="33">E136</f>
        <v>0</v>
      </c>
      <c r="R136" s="181" t="str">
        <f t="shared" si="29"/>
        <v/>
      </c>
      <c r="S136" s="189">
        <f t="shared" ref="S136:S199" si="34">H136</f>
        <v>0</v>
      </c>
      <c r="T136" s="181" t="str">
        <f t="shared" si="30"/>
        <v/>
      </c>
      <c r="U136" s="181" t="str">
        <f t="shared" si="31"/>
        <v/>
      </c>
    </row>
    <row r="137" spans="2:21">
      <c r="B137" s="182"/>
      <c r="C137" s="183"/>
      <c r="D137" s="184" t="str">
        <f t="shared" si="27"/>
        <v/>
      </c>
      <c r="E137" s="185">
        <v>0</v>
      </c>
      <c r="F137" s="183"/>
      <c r="G137" s="184" t="str">
        <f t="shared" si="28"/>
        <v/>
      </c>
      <c r="H137" s="185">
        <f t="shared" si="26"/>
        <v>0</v>
      </c>
      <c r="I137" s="186"/>
      <c r="P137" s="181" t="str">
        <f t="shared" si="32"/>
        <v/>
      </c>
      <c r="Q137" s="189">
        <f t="shared" si="33"/>
        <v>0</v>
      </c>
      <c r="R137" s="181" t="str">
        <f t="shared" si="29"/>
        <v/>
      </c>
      <c r="S137" s="189">
        <f t="shared" si="34"/>
        <v>0</v>
      </c>
      <c r="T137" s="181" t="str">
        <f t="shared" si="30"/>
        <v/>
      </c>
      <c r="U137" s="181" t="str">
        <f t="shared" si="31"/>
        <v/>
      </c>
    </row>
    <row r="138" spans="2:21">
      <c r="B138" s="182"/>
      <c r="C138" s="183"/>
      <c r="D138" s="184" t="str">
        <f t="shared" si="27"/>
        <v/>
      </c>
      <c r="E138" s="185">
        <v>0</v>
      </c>
      <c r="F138" s="183"/>
      <c r="G138" s="184" t="str">
        <f t="shared" si="28"/>
        <v/>
      </c>
      <c r="H138" s="185">
        <f t="shared" si="26"/>
        <v>0</v>
      </c>
      <c r="I138" s="186"/>
      <c r="P138" s="181" t="str">
        <f t="shared" si="32"/>
        <v/>
      </c>
      <c r="Q138" s="189">
        <f t="shared" si="33"/>
        <v>0</v>
      </c>
      <c r="R138" s="181" t="str">
        <f t="shared" si="29"/>
        <v/>
      </c>
      <c r="S138" s="189">
        <f t="shared" si="34"/>
        <v>0</v>
      </c>
      <c r="T138" s="181" t="str">
        <f t="shared" si="30"/>
        <v/>
      </c>
      <c r="U138" s="181" t="str">
        <f t="shared" si="31"/>
        <v/>
      </c>
    </row>
    <row r="139" spans="2:21">
      <c r="B139" s="182"/>
      <c r="C139" s="183"/>
      <c r="D139" s="184" t="str">
        <f t="shared" si="27"/>
        <v/>
      </c>
      <c r="E139" s="185">
        <v>0</v>
      </c>
      <c r="F139" s="183"/>
      <c r="G139" s="184" t="str">
        <f t="shared" si="28"/>
        <v/>
      </c>
      <c r="H139" s="185">
        <f t="shared" si="26"/>
        <v>0</v>
      </c>
      <c r="I139" s="186"/>
      <c r="P139" s="181" t="str">
        <f t="shared" si="32"/>
        <v/>
      </c>
      <c r="Q139" s="189">
        <f t="shared" si="33"/>
        <v>0</v>
      </c>
      <c r="R139" s="181" t="str">
        <f t="shared" si="29"/>
        <v/>
      </c>
      <c r="S139" s="189">
        <f t="shared" si="34"/>
        <v>0</v>
      </c>
      <c r="T139" s="181" t="str">
        <f t="shared" si="30"/>
        <v/>
      </c>
      <c r="U139" s="181" t="str">
        <f t="shared" si="31"/>
        <v/>
      </c>
    </row>
    <row r="140" spans="2:21">
      <c r="B140" s="182"/>
      <c r="C140" s="183"/>
      <c r="D140" s="184" t="str">
        <f t="shared" si="27"/>
        <v/>
      </c>
      <c r="E140" s="185">
        <v>0</v>
      </c>
      <c r="F140" s="183"/>
      <c r="G140" s="184" t="str">
        <f t="shared" si="28"/>
        <v/>
      </c>
      <c r="H140" s="185">
        <f t="shared" ref="H140:H203" si="35">-E140</f>
        <v>0</v>
      </c>
      <c r="I140" s="186"/>
      <c r="P140" s="181" t="str">
        <f t="shared" si="32"/>
        <v/>
      </c>
      <c r="Q140" s="189">
        <f t="shared" si="33"/>
        <v>0</v>
      </c>
      <c r="R140" s="181" t="str">
        <f t="shared" si="29"/>
        <v/>
      </c>
      <c r="S140" s="189">
        <f t="shared" si="34"/>
        <v>0</v>
      </c>
      <c r="T140" s="181" t="str">
        <f t="shared" si="30"/>
        <v/>
      </c>
      <c r="U140" s="181" t="str">
        <f t="shared" si="31"/>
        <v/>
      </c>
    </row>
    <row r="141" spans="2:21">
      <c r="B141" s="182"/>
      <c r="C141" s="183"/>
      <c r="D141" s="184" t="str">
        <f t="shared" si="27"/>
        <v/>
      </c>
      <c r="E141" s="185">
        <v>0</v>
      </c>
      <c r="F141" s="183"/>
      <c r="G141" s="184" t="str">
        <f t="shared" si="28"/>
        <v/>
      </c>
      <c r="H141" s="185">
        <f t="shared" si="35"/>
        <v>0</v>
      </c>
      <c r="I141" s="186"/>
      <c r="P141" s="181" t="str">
        <f t="shared" si="32"/>
        <v/>
      </c>
      <c r="Q141" s="189">
        <f t="shared" si="33"/>
        <v>0</v>
      </c>
      <c r="R141" s="181" t="str">
        <f t="shared" si="29"/>
        <v/>
      </c>
      <c r="S141" s="189">
        <f t="shared" si="34"/>
        <v>0</v>
      </c>
      <c r="T141" s="181" t="str">
        <f t="shared" si="30"/>
        <v/>
      </c>
      <c r="U141" s="181" t="str">
        <f t="shared" si="31"/>
        <v/>
      </c>
    </row>
    <row r="142" spans="2:21">
      <c r="B142" s="182"/>
      <c r="C142" s="183"/>
      <c r="D142" s="184" t="str">
        <f t="shared" si="27"/>
        <v/>
      </c>
      <c r="E142" s="185">
        <v>0</v>
      </c>
      <c r="F142" s="183"/>
      <c r="G142" s="184" t="str">
        <f t="shared" si="28"/>
        <v/>
      </c>
      <c r="H142" s="185">
        <f t="shared" si="35"/>
        <v>0</v>
      </c>
      <c r="I142" s="186"/>
      <c r="P142" s="181" t="str">
        <f t="shared" si="32"/>
        <v/>
      </c>
      <c r="Q142" s="189">
        <f t="shared" si="33"/>
        <v>0</v>
      </c>
      <c r="R142" s="181" t="str">
        <f t="shared" si="29"/>
        <v/>
      </c>
      <c r="S142" s="189">
        <f t="shared" si="34"/>
        <v>0</v>
      </c>
      <c r="T142" s="181" t="str">
        <f t="shared" si="30"/>
        <v/>
      </c>
      <c r="U142" s="181" t="str">
        <f t="shared" si="31"/>
        <v/>
      </c>
    </row>
    <row r="143" spans="2:21">
      <c r="B143" s="182"/>
      <c r="C143" s="183"/>
      <c r="D143" s="184" t="str">
        <f t="shared" si="27"/>
        <v/>
      </c>
      <c r="E143" s="185">
        <v>0</v>
      </c>
      <c r="F143" s="183"/>
      <c r="G143" s="184" t="str">
        <f t="shared" si="28"/>
        <v/>
      </c>
      <c r="H143" s="185">
        <f t="shared" si="35"/>
        <v>0</v>
      </c>
      <c r="I143" s="186"/>
      <c r="P143" s="181" t="str">
        <f t="shared" si="32"/>
        <v/>
      </c>
      <c r="Q143" s="189">
        <f t="shared" si="33"/>
        <v>0</v>
      </c>
      <c r="R143" s="181" t="str">
        <f t="shared" si="29"/>
        <v/>
      </c>
      <c r="S143" s="189">
        <f t="shared" si="34"/>
        <v>0</v>
      </c>
      <c r="T143" s="181" t="str">
        <f t="shared" si="30"/>
        <v/>
      </c>
      <c r="U143" s="181" t="str">
        <f t="shared" si="31"/>
        <v/>
      </c>
    </row>
    <row r="144" spans="2:21">
      <c r="B144" s="182"/>
      <c r="C144" s="183"/>
      <c r="D144" s="184" t="str">
        <f t="shared" si="27"/>
        <v/>
      </c>
      <c r="E144" s="185">
        <v>0</v>
      </c>
      <c r="F144" s="183"/>
      <c r="G144" s="184" t="str">
        <f t="shared" si="28"/>
        <v/>
      </c>
      <c r="H144" s="185">
        <f t="shared" si="35"/>
        <v>0</v>
      </c>
      <c r="I144" s="186"/>
      <c r="P144" s="181" t="str">
        <f t="shared" si="32"/>
        <v/>
      </c>
      <c r="Q144" s="189">
        <f t="shared" si="33"/>
        <v>0</v>
      </c>
      <c r="R144" s="181" t="str">
        <f t="shared" si="29"/>
        <v/>
      </c>
      <c r="S144" s="189">
        <f t="shared" si="34"/>
        <v>0</v>
      </c>
      <c r="T144" s="181" t="str">
        <f t="shared" si="30"/>
        <v/>
      </c>
      <c r="U144" s="181" t="str">
        <f t="shared" si="31"/>
        <v/>
      </c>
    </row>
    <row r="145" spans="2:21">
      <c r="B145" s="182"/>
      <c r="C145" s="183"/>
      <c r="D145" s="184" t="str">
        <f t="shared" si="27"/>
        <v/>
      </c>
      <c r="E145" s="185">
        <v>0</v>
      </c>
      <c r="F145" s="183"/>
      <c r="G145" s="184" t="str">
        <f t="shared" si="28"/>
        <v/>
      </c>
      <c r="H145" s="185">
        <f t="shared" si="35"/>
        <v>0</v>
      </c>
      <c r="I145" s="186"/>
      <c r="P145" s="181" t="str">
        <f t="shared" si="32"/>
        <v/>
      </c>
      <c r="Q145" s="189">
        <f t="shared" si="33"/>
        <v>0</v>
      </c>
      <c r="R145" s="181" t="str">
        <f t="shared" si="29"/>
        <v/>
      </c>
      <c r="S145" s="189">
        <f t="shared" si="34"/>
        <v>0</v>
      </c>
      <c r="T145" s="181" t="str">
        <f t="shared" si="30"/>
        <v/>
      </c>
      <c r="U145" s="181" t="str">
        <f t="shared" si="31"/>
        <v/>
      </c>
    </row>
    <row r="146" spans="2:21">
      <c r="B146" s="182"/>
      <c r="C146" s="183"/>
      <c r="D146" s="184" t="str">
        <f t="shared" si="27"/>
        <v/>
      </c>
      <c r="E146" s="185">
        <v>0</v>
      </c>
      <c r="F146" s="183"/>
      <c r="G146" s="184" t="str">
        <f t="shared" si="28"/>
        <v/>
      </c>
      <c r="H146" s="185">
        <f t="shared" si="35"/>
        <v>0</v>
      </c>
      <c r="I146" s="186"/>
      <c r="P146" s="181" t="str">
        <f t="shared" si="32"/>
        <v/>
      </c>
      <c r="Q146" s="189">
        <f t="shared" si="33"/>
        <v>0</v>
      </c>
      <c r="R146" s="181" t="str">
        <f t="shared" si="29"/>
        <v/>
      </c>
      <c r="S146" s="189">
        <f t="shared" si="34"/>
        <v>0</v>
      </c>
      <c r="T146" s="181" t="str">
        <f t="shared" si="30"/>
        <v/>
      </c>
      <c r="U146" s="181" t="str">
        <f t="shared" si="31"/>
        <v/>
      </c>
    </row>
    <row r="147" spans="2:21">
      <c r="B147" s="182"/>
      <c r="C147" s="183"/>
      <c r="D147" s="184" t="str">
        <f t="shared" si="27"/>
        <v/>
      </c>
      <c r="E147" s="185">
        <v>0</v>
      </c>
      <c r="F147" s="183"/>
      <c r="G147" s="184" t="str">
        <f t="shared" si="28"/>
        <v/>
      </c>
      <c r="H147" s="185">
        <f t="shared" si="35"/>
        <v>0</v>
      </c>
      <c r="I147" s="186"/>
      <c r="P147" s="181" t="str">
        <f t="shared" si="32"/>
        <v/>
      </c>
      <c r="Q147" s="189">
        <f t="shared" si="33"/>
        <v>0</v>
      </c>
      <c r="R147" s="181" t="str">
        <f t="shared" si="29"/>
        <v/>
      </c>
      <c r="S147" s="189">
        <f t="shared" si="34"/>
        <v>0</v>
      </c>
      <c r="T147" s="181" t="str">
        <f t="shared" si="30"/>
        <v/>
      </c>
      <c r="U147" s="181" t="str">
        <f t="shared" si="31"/>
        <v/>
      </c>
    </row>
    <row r="148" spans="2:21">
      <c r="B148" s="182"/>
      <c r="C148" s="183"/>
      <c r="D148" s="184" t="str">
        <f t="shared" si="27"/>
        <v/>
      </c>
      <c r="E148" s="185">
        <v>0</v>
      </c>
      <c r="F148" s="183"/>
      <c r="G148" s="184" t="str">
        <f t="shared" si="28"/>
        <v/>
      </c>
      <c r="H148" s="185">
        <f t="shared" si="35"/>
        <v>0</v>
      </c>
      <c r="I148" s="186"/>
      <c r="P148" s="181" t="str">
        <f t="shared" si="32"/>
        <v/>
      </c>
      <c r="Q148" s="189">
        <f t="shared" si="33"/>
        <v>0</v>
      </c>
      <c r="R148" s="181" t="str">
        <f t="shared" si="29"/>
        <v/>
      </c>
      <c r="S148" s="189">
        <f t="shared" si="34"/>
        <v>0</v>
      </c>
      <c r="T148" s="181" t="str">
        <f t="shared" si="30"/>
        <v/>
      </c>
      <c r="U148" s="181" t="str">
        <f t="shared" si="31"/>
        <v/>
      </c>
    </row>
    <row r="149" spans="2:21">
      <c r="B149" s="182"/>
      <c r="C149" s="183"/>
      <c r="D149" s="184" t="str">
        <f t="shared" si="27"/>
        <v/>
      </c>
      <c r="E149" s="185">
        <v>0</v>
      </c>
      <c r="F149" s="183"/>
      <c r="G149" s="184" t="str">
        <f t="shared" si="28"/>
        <v/>
      </c>
      <c r="H149" s="185">
        <f t="shared" si="35"/>
        <v>0</v>
      </c>
      <c r="I149" s="186"/>
      <c r="P149" s="181" t="str">
        <f t="shared" si="32"/>
        <v/>
      </c>
      <c r="Q149" s="189">
        <f t="shared" si="33"/>
        <v>0</v>
      </c>
      <c r="R149" s="181" t="str">
        <f t="shared" si="29"/>
        <v/>
      </c>
      <c r="S149" s="189">
        <f t="shared" si="34"/>
        <v>0</v>
      </c>
      <c r="T149" s="181" t="str">
        <f t="shared" si="30"/>
        <v/>
      </c>
      <c r="U149" s="181" t="str">
        <f t="shared" si="31"/>
        <v/>
      </c>
    </row>
    <row r="150" spans="2:21">
      <c r="B150" s="182"/>
      <c r="C150" s="183"/>
      <c r="D150" s="184" t="str">
        <f t="shared" si="27"/>
        <v/>
      </c>
      <c r="E150" s="185">
        <v>0</v>
      </c>
      <c r="F150" s="183"/>
      <c r="G150" s="184" t="str">
        <f t="shared" si="28"/>
        <v/>
      </c>
      <c r="H150" s="185">
        <f t="shared" si="35"/>
        <v>0</v>
      </c>
      <c r="I150" s="186"/>
      <c r="P150" s="181" t="str">
        <f t="shared" si="32"/>
        <v/>
      </c>
      <c r="Q150" s="189">
        <f t="shared" si="33"/>
        <v>0</v>
      </c>
      <c r="R150" s="181" t="str">
        <f t="shared" si="29"/>
        <v/>
      </c>
      <c r="S150" s="189">
        <f t="shared" si="34"/>
        <v>0</v>
      </c>
      <c r="T150" s="181" t="str">
        <f t="shared" si="30"/>
        <v/>
      </c>
      <c r="U150" s="181" t="str">
        <f t="shared" si="31"/>
        <v/>
      </c>
    </row>
    <row r="151" spans="2:21">
      <c r="B151" s="182"/>
      <c r="C151" s="183"/>
      <c r="D151" s="184" t="str">
        <f t="shared" si="27"/>
        <v/>
      </c>
      <c r="E151" s="185">
        <v>0</v>
      </c>
      <c r="F151" s="183"/>
      <c r="G151" s="184" t="str">
        <f t="shared" si="28"/>
        <v/>
      </c>
      <c r="H151" s="185">
        <f t="shared" si="35"/>
        <v>0</v>
      </c>
      <c r="I151" s="186"/>
      <c r="P151" s="181" t="str">
        <f t="shared" si="32"/>
        <v/>
      </c>
      <c r="Q151" s="189">
        <f t="shared" si="33"/>
        <v>0</v>
      </c>
      <c r="R151" s="181" t="str">
        <f t="shared" si="29"/>
        <v/>
      </c>
      <c r="S151" s="189">
        <f t="shared" si="34"/>
        <v>0</v>
      </c>
      <c r="T151" s="181" t="str">
        <f t="shared" si="30"/>
        <v/>
      </c>
      <c r="U151" s="181" t="str">
        <f t="shared" si="31"/>
        <v/>
      </c>
    </row>
    <row r="152" spans="2:21">
      <c r="B152" s="182"/>
      <c r="C152" s="183"/>
      <c r="D152" s="184" t="str">
        <f t="shared" si="27"/>
        <v/>
      </c>
      <c r="E152" s="185">
        <v>0</v>
      </c>
      <c r="F152" s="183"/>
      <c r="G152" s="184" t="str">
        <f t="shared" si="28"/>
        <v/>
      </c>
      <c r="H152" s="185">
        <f t="shared" si="35"/>
        <v>0</v>
      </c>
      <c r="I152" s="186"/>
      <c r="P152" s="181" t="str">
        <f t="shared" si="32"/>
        <v/>
      </c>
      <c r="Q152" s="189">
        <f t="shared" si="33"/>
        <v>0</v>
      </c>
      <c r="R152" s="181" t="str">
        <f t="shared" si="29"/>
        <v/>
      </c>
      <c r="S152" s="189">
        <f t="shared" si="34"/>
        <v>0</v>
      </c>
      <c r="T152" s="181" t="str">
        <f t="shared" si="30"/>
        <v/>
      </c>
      <c r="U152" s="181" t="str">
        <f t="shared" si="31"/>
        <v/>
      </c>
    </row>
    <row r="153" spans="2:21">
      <c r="B153" s="182"/>
      <c r="C153" s="183"/>
      <c r="D153" s="184" t="str">
        <f t="shared" si="27"/>
        <v/>
      </c>
      <c r="E153" s="185">
        <v>0</v>
      </c>
      <c r="F153" s="183"/>
      <c r="G153" s="184" t="str">
        <f t="shared" si="28"/>
        <v/>
      </c>
      <c r="H153" s="185">
        <f t="shared" si="35"/>
        <v>0</v>
      </c>
      <c r="I153" s="186"/>
      <c r="P153" s="181" t="str">
        <f t="shared" si="32"/>
        <v/>
      </c>
      <c r="Q153" s="189">
        <f t="shared" si="33"/>
        <v>0</v>
      </c>
      <c r="R153" s="181" t="str">
        <f t="shared" si="29"/>
        <v/>
      </c>
      <c r="S153" s="189">
        <f t="shared" si="34"/>
        <v>0</v>
      </c>
      <c r="T153" s="181" t="str">
        <f t="shared" si="30"/>
        <v/>
      </c>
      <c r="U153" s="181" t="str">
        <f t="shared" si="31"/>
        <v/>
      </c>
    </row>
    <row r="154" spans="2:21">
      <c r="B154" s="182"/>
      <c r="C154" s="183"/>
      <c r="D154" s="184" t="str">
        <f t="shared" si="27"/>
        <v/>
      </c>
      <c r="E154" s="185">
        <v>0</v>
      </c>
      <c r="F154" s="183"/>
      <c r="G154" s="184" t="str">
        <f t="shared" si="28"/>
        <v/>
      </c>
      <c r="H154" s="185">
        <f t="shared" si="35"/>
        <v>0</v>
      </c>
      <c r="I154" s="186"/>
      <c r="P154" s="181" t="str">
        <f t="shared" si="32"/>
        <v/>
      </c>
      <c r="Q154" s="189">
        <f t="shared" si="33"/>
        <v>0</v>
      </c>
      <c r="R154" s="181" t="str">
        <f t="shared" si="29"/>
        <v/>
      </c>
      <c r="S154" s="189">
        <f t="shared" si="34"/>
        <v>0</v>
      </c>
      <c r="T154" s="181" t="str">
        <f t="shared" si="30"/>
        <v/>
      </c>
      <c r="U154" s="181" t="str">
        <f t="shared" si="31"/>
        <v/>
      </c>
    </row>
    <row r="155" spans="2:21">
      <c r="B155" s="182"/>
      <c r="C155" s="183"/>
      <c r="D155" s="184" t="str">
        <f t="shared" ref="D155:D218" si="36">IFERROR(VLOOKUP(C155,$K$7:$L$28,2,0),"")</f>
        <v/>
      </c>
      <c r="E155" s="185">
        <v>0</v>
      </c>
      <c r="F155" s="183"/>
      <c r="G155" s="184" t="str">
        <f t="shared" si="28"/>
        <v/>
      </c>
      <c r="H155" s="185">
        <f t="shared" si="35"/>
        <v>0</v>
      </c>
      <c r="I155" s="186"/>
      <c r="P155" s="181" t="str">
        <f t="shared" si="32"/>
        <v/>
      </c>
      <c r="Q155" s="189">
        <f t="shared" si="33"/>
        <v>0</v>
      </c>
      <c r="R155" s="181" t="str">
        <f t="shared" si="29"/>
        <v/>
      </c>
      <c r="S155" s="189">
        <f t="shared" si="34"/>
        <v>0</v>
      </c>
      <c r="T155" s="181" t="str">
        <f t="shared" si="30"/>
        <v/>
      </c>
      <c r="U155" s="181" t="str">
        <f t="shared" si="31"/>
        <v/>
      </c>
    </row>
    <row r="156" spans="2:21">
      <c r="B156" s="182"/>
      <c r="C156" s="183"/>
      <c r="D156" s="184" t="str">
        <f t="shared" si="36"/>
        <v/>
      </c>
      <c r="E156" s="185">
        <v>0</v>
      </c>
      <c r="F156" s="183"/>
      <c r="G156" s="184" t="str">
        <f t="shared" si="28"/>
        <v/>
      </c>
      <c r="H156" s="185">
        <f t="shared" si="35"/>
        <v>0</v>
      </c>
      <c r="I156" s="186"/>
      <c r="P156" s="181" t="str">
        <f t="shared" si="32"/>
        <v/>
      </c>
      <c r="Q156" s="189">
        <f t="shared" si="33"/>
        <v>0</v>
      </c>
      <c r="R156" s="181" t="str">
        <f t="shared" si="29"/>
        <v/>
      </c>
      <c r="S156" s="189">
        <f t="shared" si="34"/>
        <v>0</v>
      </c>
      <c r="T156" s="181" t="str">
        <f t="shared" si="30"/>
        <v/>
      </c>
      <c r="U156" s="181" t="str">
        <f t="shared" si="31"/>
        <v/>
      </c>
    </row>
    <row r="157" spans="2:21">
      <c r="B157" s="182"/>
      <c r="C157" s="183"/>
      <c r="D157" s="184" t="str">
        <f t="shared" si="36"/>
        <v/>
      </c>
      <c r="E157" s="185">
        <v>0</v>
      </c>
      <c r="F157" s="183"/>
      <c r="G157" s="184" t="str">
        <f t="shared" si="28"/>
        <v/>
      </c>
      <c r="H157" s="185">
        <f t="shared" si="35"/>
        <v>0</v>
      </c>
      <c r="I157" s="186"/>
      <c r="P157" s="181" t="str">
        <f t="shared" si="32"/>
        <v/>
      </c>
      <c r="Q157" s="189">
        <f t="shared" si="33"/>
        <v>0</v>
      </c>
      <c r="R157" s="181" t="str">
        <f t="shared" si="29"/>
        <v/>
      </c>
      <c r="S157" s="189">
        <f t="shared" si="34"/>
        <v>0</v>
      </c>
      <c r="T157" s="181" t="str">
        <f t="shared" si="30"/>
        <v/>
      </c>
      <c r="U157" s="181" t="str">
        <f t="shared" si="31"/>
        <v/>
      </c>
    </row>
    <row r="158" spans="2:21">
      <c r="B158" s="182"/>
      <c r="C158" s="183"/>
      <c r="D158" s="184" t="str">
        <f t="shared" si="36"/>
        <v/>
      </c>
      <c r="E158" s="185">
        <v>0</v>
      </c>
      <c r="F158" s="183"/>
      <c r="G158" s="184" t="str">
        <f t="shared" si="28"/>
        <v/>
      </c>
      <c r="H158" s="185">
        <f t="shared" si="35"/>
        <v>0</v>
      </c>
      <c r="I158" s="186"/>
      <c r="P158" s="181" t="str">
        <f t="shared" si="32"/>
        <v/>
      </c>
      <c r="Q158" s="189">
        <f t="shared" si="33"/>
        <v>0</v>
      </c>
      <c r="R158" s="181" t="str">
        <f t="shared" si="29"/>
        <v/>
      </c>
      <c r="S158" s="189">
        <f t="shared" si="34"/>
        <v>0</v>
      </c>
      <c r="T158" s="181" t="str">
        <f t="shared" si="30"/>
        <v/>
      </c>
      <c r="U158" s="181" t="str">
        <f t="shared" si="31"/>
        <v/>
      </c>
    </row>
    <row r="159" spans="2:21">
      <c r="B159" s="182"/>
      <c r="C159" s="183"/>
      <c r="D159" s="184" t="str">
        <f t="shared" si="36"/>
        <v/>
      </c>
      <c r="E159" s="185">
        <v>0</v>
      </c>
      <c r="F159" s="183"/>
      <c r="G159" s="184" t="str">
        <f t="shared" si="28"/>
        <v/>
      </c>
      <c r="H159" s="185">
        <f t="shared" si="35"/>
        <v>0</v>
      </c>
      <c r="I159" s="186"/>
      <c r="P159" s="181" t="str">
        <f t="shared" si="32"/>
        <v/>
      </c>
      <c r="Q159" s="189">
        <f t="shared" si="33"/>
        <v>0</v>
      </c>
      <c r="R159" s="181" t="str">
        <f t="shared" si="29"/>
        <v/>
      </c>
      <c r="S159" s="189">
        <f t="shared" si="34"/>
        <v>0</v>
      </c>
      <c r="T159" s="181" t="str">
        <f t="shared" si="30"/>
        <v/>
      </c>
      <c r="U159" s="181" t="str">
        <f t="shared" si="31"/>
        <v/>
      </c>
    </row>
    <row r="160" spans="2:21">
      <c r="B160" s="182"/>
      <c r="C160" s="183"/>
      <c r="D160" s="184" t="str">
        <f t="shared" si="36"/>
        <v/>
      </c>
      <c r="E160" s="185">
        <v>0</v>
      </c>
      <c r="F160" s="183"/>
      <c r="G160" s="184" t="str">
        <f t="shared" si="28"/>
        <v/>
      </c>
      <c r="H160" s="185">
        <f t="shared" si="35"/>
        <v>0</v>
      </c>
      <c r="I160" s="186"/>
      <c r="P160" s="181" t="str">
        <f t="shared" si="32"/>
        <v/>
      </c>
      <c r="Q160" s="189">
        <f t="shared" si="33"/>
        <v>0</v>
      </c>
      <c r="R160" s="181" t="str">
        <f t="shared" si="29"/>
        <v/>
      </c>
      <c r="S160" s="189">
        <f t="shared" si="34"/>
        <v>0</v>
      </c>
      <c r="T160" s="181" t="str">
        <f t="shared" si="30"/>
        <v/>
      </c>
      <c r="U160" s="181" t="str">
        <f t="shared" si="31"/>
        <v/>
      </c>
    </row>
    <row r="161" spans="2:21">
      <c r="B161" s="182"/>
      <c r="C161" s="183"/>
      <c r="D161" s="184" t="str">
        <f t="shared" si="36"/>
        <v/>
      </c>
      <c r="E161" s="185">
        <v>0</v>
      </c>
      <c r="F161" s="183"/>
      <c r="G161" s="184" t="str">
        <f t="shared" si="28"/>
        <v/>
      </c>
      <c r="H161" s="185">
        <f t="shared" si="35"/>
        <v>0</v>
      </c>
      <c r="I161" s="186"/>
      <c r="P161" s="181" t="str">
        <f t="shared" si="32"/>
        <v/>
      </c>
      <c r="Q161" s="189">
        <f t="shared" si="33"/>
        <v>0</v>
      </c>
      <c r="R161" s="181" t="str">
        <f t="shared" si="29"/>
        <v/>
      </c>
      <c r="S161" s="189">
        <f t="shared" si="34"/>
        <v>0</v>
      </c>
      <c r="T161" s="181" t="str">
        <f t="shared" si="30"/>
        <v/>
      </c>
      <c r="U161" s="181" t="str">
        <f t="shared" si="31"/>
        <v/>
      </c>
    </row>
    <row r="162" spans="2:21">
      <c r="B162" s="182"/>
      <c r="C162" s="183"/>
      <c r="D162" s="184" t="str">
        <f t="shared" si="36"/>
        <v/>
      </c>
      <c r="E162" s="185">
        <v>0</v>
      </c>
      <c r="F162" s="183"/>
      <c r="G162" s="184" t="str">
        <f t="shared" si="28"/>
        <v/>
      </c>
      <c r="H162" s="185">
        <f t="shared" si="35"/>
        <v>0</v>
      </c>
      <c r="I162" s="186"/>
      <c r="P162" s="181" t="str">
        <f t="shared" si="32"/>
        <v/>
      </c>
      <c r="Q162" s="189">
        <f t="shared" si="33"/>
        <v>0</v>
      </c>
      <c r="R162" s="181" t="str">
        <f t="shared" si="29"/>
        <v/>
      </c>
      <c r="S162" s="189">
        <f t="shared" si="34"/>
        <v>0</v>
      </c>
      <c r="T162" s="181" t="str">
        <f t="shared" si="30"/>
        <v/>
      </c>
      <c r="U162" s="181" t="str">
        <f t="shared" si="31"/>
        <v/>
      </c>
    </row>
    <row r="163" spans="2:21">
      <c r="B163" s="182"/>
      <c r="C163" s="183"/>
      <c r="D163" s="184" t="str">
        <f t="shared" si="36"/>
        <v/>
      </c>
      <c r="E163" s="185">
        <v>0</v>
      </c>
      <c r="F163" s="183"/>
      <c r="G163" s="184" t="str">
        <f t="shared" si="28"/>
        <v/>
      </c>
      <c r="H163" s="185">
        <f t="shared" si="35"/>
        <v>0</v>
      </c>
      <c r="I163" s="186"/>
      <c r="P163" s="181" t="str">
        <f t="shared" si="32"/>
        <v/>
      </c>
      <c r="Q163" s="189">
        <f t="shared" si="33"/>
        <v>0</v>
      </c>
      <c r="R163" s="181" t="str">
        <f t="shared" si="29"/>
        <v/>
      </c>
      <c r="S163" s="189">
        <f t="shared" si="34"/>
        <v>0</v>
      </c>
      <c r="T163" s="181" t="str">
        <f t="shared" si="30"/>
        <v/>
      </c>
      <c r="U163" s="181" t="str">
        <f t="shared" si="31"/>
        <v/>
      </c>
    </row>
    <row r="164" spans="2:21">
      <c r="B164" s="182"/>
      <c r="C164" s="183"/>
      <c r="D164" s="184" t="str">
        <f t="shared" si="36"/>
        <v/>
      </c>
      <c r="E164" s="185">
        <v>0</v>
      </c>
      <c r="F164" s="183"/>
      <c r="G164" s="184" t="str">
        <f t="shared" si="28"/>
        <v/>
      </c>
      <c r="H164" s="185">
        <f t="shared" si="35"/>
        <v>0</v>
      </c>
      <c r="I164" s="186"/>
      <c r="P164" s="181" t="str">
        <f t="shared" si="32"/>
        <v/>
      </c>
      <c r="Q164" s="189">
        <f t="shared" si="33"/>
        <v>0</v>
      </c>
      <c r="R164" s="181" t="str">
        <f t="shared" si="29"/>
        <v/>
      </c>
      <c r="S164" s="189">
        <f t="shared" si="34"/>
        <v>0</v>
      </c>
      <c r="T164" s="181" t="str">
        <f t="shared" si="30"/>
        <v/>
      </c>
      <c r="U164" s="181" t="str">
        <f t="shared" si="31"/>
        <v/>
      </c>
    </row>
    <row r="165" spans="2:21">
      <c r="B165" s="182"/>
      <c r="C165" s="183"/>
      <c r="D165" s="184" t="str">
        <f t="shared" si="36"/>
        <v/>
      </c>
      <c r="E165" s="185">
        <v>0</v>
      </c>
      <c r="F165" s="183"/>
      <c r="G165" s="184" t="str">
        <f t="shared" si="28"/>
        <v/>
      </c>
      <c r="H165" s="185">
        <f t="shared" si="35"/>
        <v>0</v>
      </c>
      <c r="I165" s="186"/>
      <c r="P165" s="181" t="str">
        <f t="shared" si="32"/>
        <v/>
      </c>
      <c r="Q165" s="189">
        <f t="shared" si="33"/>
        <v>0</v>
      </c>
      <c r="R165" s="181" t="str">
        <f t="shared" si="29"/>
        <v/>
      </c>
      <c r="S165" s="189">
        <f t="shared" si="34"/>
        <v>0</v>
      </c>
      <c r="T165" s="181" t="str">
        <f t="shared" si="30"/>
        <v/>
      </c>
      <c r="U165" s="181" t="str">
        <f t="shared" si="31"/>
        <v/>
      </c>
    </row>
    <row r="166" spans="2:21">
      <c r="B166" s="182"/>
      <c r="C166" s="183"/>
      <c r="D166" s="184" t="str">
        <f t="shared" si="36"/>
        <v/>
      </c>
      <c r="E166" s="185">
        <v>0</v>
      </c>
      <c r="F166" s="183"/>
      <c r="G166" s="184" t="str">
        <f t="shared" si="28"/>
        <v/>
      </c>
      <c r="H166" s="185">
        <f t="shared" si="35"/>
        <v>0</v>
      </c>
      <c r="I166" s="186"/>
      <c r="P166" s="181" t="str">
        <f t="shared" si="32"/>
        <v/>
      </c>
      <c r="Q166" s="189">
        <f t="shared" si="33"/>
        <v>0</v>
      </c>
      <c r="R166" s="181" t="str">
        <f t="shared" si="29"/>
        <v/>
      </c>
      <c r="S166" s="189">
        <f t="shared" si="34"/>
        <v>0</v>
      </c>
      <c r="T166" s="181" t="str">
        <f t="shared" si="30"/>
        <v/>
      </c>
      <c r="U166" s="181" t="str">
        <f t="shared" si="31"/>
        <v/>
      </c>
    </row>
    <row r="167" spans="2:21">
      <c r="B167" s="182"/>
      <c r="C167" s="183"/>
      <c r="D167" s="184" t="str">
        <f t="shared" si="36"/>
        <v/>
      </c>
      <c r="E167" s="185">
        <v>0</v>
      </c>
      <c r="F167" s="183"/>
      <c r="G167" s="184" t="str">
        <f t="shared" si="28"/>
        <v/>
      </c>
      <c r="H167" s="185">
        <f t="shared" si="35"/>
        <v>0</v>
      </c>
      <c r="I167" s="186"/>
      <c r="P167" s="181" t="str">
        <f t="shared" si="32"/>
        <v/>
      </c>
      <c r="Q167" s="189">
        <f t="shared" si="33"/>
        <v>0</v>
      </c>
      <c r="R167" s="181" t="str">
        <f t="shared" si="29"/>
        <v/>
      </c>
      <c r="S167" s="189">
        <f t="shared" si="34"/>
        <v>0</v>
      </c>
      <c r="T167" s="181" t="str">
        <f t="shared" si="30"/>
        <v/>
      </c>
      <c r="U167" s="181" t="str">
        <f t="shared" si="31"/>
        <v/>
      </c>
    </row>
    <row r="168" spans="2:21">
      <c r="B168" s="182"/>
      <c r="C168" s="183"/>
      <c r="D168" s="184" t="str">
        <f t="shared" si="36"/>
        <v/>
      </c>
      <c r="E168" s="185">
        <v>0</v>
      </c>
      <c r="F168" s="183"/>
      <c r="G168" s="184" t="str">
        <f t="shared" si="28"/>
        <v/>
      </c>
      <c r="H168" s="185">
        <f t="shared" si="35"/>
        <v>0</v>
      </c>
      <c r="I168" s="186"/>
      <c r="P168" s="181" t="str">
        <f t="shared" si="32"/>
        <v/>
      </c>
      <c r="Q168" s="189">
        <f t="shared" si="33"/>
        <v>0</v>
      </c>
      <c r="R168" s="181" t="str">
        <f t="shared" si="29"/>
        <v/>
      </c>
      <c r="S168" s="189">
        <f t="shared" si="34"/>
        <v>0</v>
      </c>
      <c r="T168" s="181" t="str">
        <f t="shared" si="30"/>
        <v/>
      </c>
      <c r="U168" s="181" t="str">
        <f t="shared" si="31"/>
        <v/>
      </c>
    </row>
    <row r="169" spans="2:21">
      <c r="B169" s="182"/>
      <c r="C169" s="183"/>
      <c r="D169" s="184" t="str">
        <f t="shared" si="36"/>
        <v/>
      </c>
      <c r="E169" s="185">
        <v>0</v>
      </c>
      <c r="F169" s="183"/>
      <c r="G169" s="184" t="str">
        <f t="shared" si="28"/>
        <v/>
      </c>
      <c r="H169" s="185">
        <f t="shared" si="35"/>
        <v>0</v>
      </c>
      <c r="I169" s="186"/>
      <c r="P169" s="181" t="str">
        <f t="shared" si="32"/>
        <v/>
      </c>
      <c r="Q169" s="189">
        <f t="shared" si="33"/>
        <v>0</v>
      </c>
      <c r="R169" s="181" t="str">
        <f t="shared" si="29"/>
        <v/>
      </c>
      <c r="S169" s="189">
        <f t="shared" si="34"/>
        <v>0</v>
      </c>
      <c r="T169" s="181" t="str">
        <f t="shared" si="30"/>
        <v/>
      </c>
      <c r="U169" s="181" t="str">
        <f t="shared" si="31"/>
        <v/>
      </c>
    </row>
    <row r="170" spans="2:21">
      <c r="B170" s="182"/>
      <c r="C170" s="183"/>
      <c r="D170" s="184" t="str">
        <f t="shared" si="36"/>
        <v/>
      </c>
      <c r="E170" s="185">
        <v>0</v>
      </c>
      <c r="F170" s="183"/>
      <c r="G170" s="184" t="str">
        <f t="shared" si="28"/>
        <v/>
      </c>
      <c r="H170" s="185">
        <f t="shared" si="35"/>
        <v>0</v>
      </c>
      <c r="I170" s="186"/>
      <c r="P170" s="181" t="str">
        <f t="shared" si="32"/>
        <v/>
      </c>
      <c r="Q170" s="189">
        <f t="shared" si="33"/>
        <v>0</v>
      </c>
      <c r="R170" s="181" t="str">
        <f t="shared" si="29"/>
        <v/>
      </c>
      <c r="S170" s="189">
        <f t="shared" si="34"/>
        <v>0</v>
      </c>
      <c r="T170" s="181" t="str">
        <f t="shared" si="30"/>
        <v/>
      </c>
      <c r="U170" s="181" t="str">
        <f t="shared" si="31"/>
        <v/>
      </c>
    </row>
    <row r="171" spans="2:21">
      <c r="B171" s="182"/>
      <c r="C171" s="183"/>
      <c r="D171" s="184" t="str">
        <f t="shared" si="36"/>
        <v/>
      </c>
      <c r="E171" s="185">
        <v>0</v>
      </c>
      <c r="F171" s="183"/>
      <c r="G171" s="184" t="str">
        <f t="shared" si="28"/>
        <v/>
      </c>
      <c r="H171" s="185">
        <f t="shared" si="35"/>
        <v>0</v>
      </c>
      <c r="I171" s="186"/>
      <c r="P171" s="181" t="str">
        <f t="shared" si="32"/>
        <v/>
      </c>
      <c r="Q171" s="189">
        <f t="shared" si="33"/>
        <v>0</v>
      </c>
      <c r="R171" s="181" t="str">
        <f t="shared" si="29"/>
        <v/>
      </c>
      <c r="S171" s="189">
        <f t="shared" si="34"/>
        <v>0</v>
      </c>
      <c r="T171" s="181" t="str">
        <f t="shared" si="30"/>
        <v/>
      </c>
      <c r="U171" s="181" t="str">
        <f t="shared" si="31"/>
        <v/>
      </c>
    </row>
    <row r="172" spans="2:21">
      <c r="B172" s="182"/>
      <c r="C172" s="183"/>
      <c r="D172" s="184" t="str">
        <f t="shared" si="36"/>
        <v/>
      </c>
      <c r="E172" s="185">
        <v>0</v>
      </c>
      <c r="F172" s="183"/>
      <c r="G172" s="184" t="str">
        <f t="shared" si="28"/>
        <v/>
      </c>
      <c r="H172" s="185">
        <f t="shared" si="35"/>
        <v>0</v>
      </c>
      <c r="I172" s="186"/>
      <c r="P172" s="181" t="str">
        <f t="shared" si="32"/>
        <v/>
      </c>
      <c r="Q172" s="189">
        <f t="shared" si="33"/>
        <v>0</v>
      </c>
      <c r="R172" s="181" t="str">
        <f t="shared" si="29"/>
        <v/>
      </c>
      <c r="S172" s="189">
        <f t="shared" si="34"/>
        <v>0</v>
      </c>
      <c r="T172" s="181" t="str">
        <f t="shared" si="30"/>
        <v/>
      </c>
      <c r="U172" s="181" t="str">
        <f t="shared" si="31"/>
        <v/>
      </c>
    </row>
    <row r="173" spans="2:21">
      <c r="B173" s="182"/>
      <c r="C173" s="183"/>
      <c r="D173" s="184" t="str">
        <f t="shared" si="36"/>
        <v/>
      </c>
      <c r="E173" s="185">
        <v>0</v>
      </c>
      <c r="F173" s="183"/>
      <c r="G173" s="184" t="str">
        <f t="shared" si="28"/>
        <v/>
      </c>
      <c r="H173" s="185">
        <f t="shared" si="35"/>
        <v>0</v>
      </c>
      <c r="I173" s="186"/>
      <c r="P173" s="181" t="str">
        <f t="shared" si="32"/>
        <v/>
      </c>
      <c r="Q173" s="189">
        <f t="shared" si="33"/>
        <v>0</v>
      </c>
      <c r="R173" s="181" t="str">
        <f t="shared" si="29"/>
        <v/>
      </c>
      <c r="S173" s="189">
        <f t="shared" si="34"/>
        <v>0</v>
      </c>
      <c r="T173" s="181" t="str">
        <f t="shared" si="30"/>
        <v/>
      </c>
      <c r="U173" s="181" t="str">
        <f t="shared" si="31"/>
        <v/>
      </c>
    </row>
    <row r="174" spans="2:21">
      <c r="B174" s="182"/>
      <c r="C174" s="183"/>
      <c r="D174" s="184" t="str">
        <f t="shared" si="36"/>
        <v/>
      </c>
      <c r="E174" s="185">
        <v>0</v>
      </c>
      <c r="F174" s="183"/>
      <c r="G174" s="184" t="str">
        <f t="shared" si="28"/>
        <v/>
      </c>
      <c r="H174" s="185">
        <f t="shared" si="35"/>
        <v>0</v>
      </c>
      <c r="I174" s="186"/>
      <c r="P174" s="181" t="str">
        <f t="shared" si="32"/>
        <v/>
      </c>
      <c r="Q174" s="189">
        <f t="shared" si="33"/>
        <v>0</v>
      </c>
      <c r="R174" s="181" t="str">
        <f t="shared" si="29"/>
        <v/>
      </c>
      <c r="S174" s="189">
        <f t="shared" si="34"/>
        <v>0</v>
      </c>
      <c r="T174" s="181" t="str">
        <f t="shared" si="30"/>
        <v/>
      </c>
      <c r="U174" s="181" t="str">
        <f t="shared" si="31"/>
        <v/>
      </c>
    </row>
    <row r="175" spans="2:21">
      <c r="B175" s="182"/>
      <c r="C175" s="183"/>
      <c r="D175" s="184" t="str">
        <f t="shared" si="36"/>
        <v/>
      </c>
      <c r="E175" s="185">
        <v>0</v>
      </c>
      <c r="F175" s="183"/>
      <c r="G175" s="184" t="str">
        <f t="shared" si="28"/>
        <v/>
      </c>
      <c r="H175" s="185">
        <f t="shared" si="35"/>
        <v>0</v>
      </c>
      <c r="I175" s="186"/>
      <c r="P175" s="181" t="str">
        <f t="shared" si="32"/>
        <v/>
      </c>
      <c r="Q175" s="189">
        <f t="shared" si="33"/>
        <v>0</v>
      </c>
      <c r="R175" s="181" t="str">
        <f t="shared" si="29"/>
        <v/>
      </c>
      <c r="S175" s="189">
        <f t="shared" si="34"/>
        <v>0</v>
      </c>
      <c r="T175" s="181" t="str">
        <f t="shared" si="30"/>
        <v/>
      </c>
      <c r="U175" s="181" t="str">
        <f t="shared" si="31"/>
        <v/>
      </c>
    </row>
    <row r="176" spans="2:21">
      <c r="B176" s="182"/>
      <c r="C176" s="183"/>
      <c r="D176" s="184" t="str">
        <f t="shared" si="36"/>
        <v/>
      </c>
      <c r="E176" s="185">
        <v>0</v>
      </c>
      <c r="F176" s="183"/>
      <c r="G176" s="184" t="str">
        <f t="shared" si="28"/>
        <v/>
      </c>
      <c r="H176" s="185">
        <f t="shared" si="35"/>
        <v>0</v>
      </c>
      <c r="I176" s="186"/>
      <c r="P176" s="181" t="str">
        <f t="shared" si="32"/>
        <v/>
      </c>
      <c r="Q176" s="189">
        <f t="shared" si="33"/>
        <v>0</v>
      </c>
      <c r="R176" s="181" t="str">
        <f t="shared" si="29"/>
        <v/>
      </c>
      <c r="S176" s="189">
        <f t="shared" si="34"/>
        <v>0</v>
      </c>
      <c r="T176" s="181" t="str">
        <f t="shared" si="30"/>
        <v/>
      </c>
      <c r="U176" s="181" t="str">
        <f t="shared" si="31"/>
        <v/>
      </c>
    </row>
    <row r="177" spans="2:21">
      <c r="B177" s="182"/>
      <c r="C177" s="183"/>
      <c r="D177" s="184" t="str">
        <f t="shared" si="36"/>
        <v/>
      </c>
      <c r="E177" s="185">
        <v>0</v>
      </c>
      <c r="F177" s="183"/>
      <c r="G177" s="184" t="str">
        <f t="shared" si="28"/>
        <v/>
      </c>
      <c r="H177" s="185">
        <f t="shared" si="35"/>
        <v>0</v>
      </c>
      <c r="I177" s="186"/>
      <c r="P177" s="181" t="str">
        <f t="shared" si="32"/>
        <v/>
      </c>
      <c r="Q177" s="189">
        <f t="shared" si="33"/>
        <v>0</v>
      </c>
      <c r="R177" s="181" t="str">
        <f t="shared" si="29"/>
        <v/>
      </c>
      <c r="S177" s="189">
        <f t="shared" si="34"/>
        <v>0</v>
      </c>
      <c r="T177" s="181" t="str">
        <f t="shared" si="30"/>
        <v/>
      </c>
      <c r="U177" s="181" t="str">
        <f t="shared" si="31"/>
        <v/>
      </c>
    </row>
    <row r="178" spans="2:21">
      <c r="B178" s="182"/>
      <c r="C178" s="183"/>
      <c r="D178" s="184" t="str">
        <f t="shared" si="36"/>
        <v/>
      </c>
      <c r="E178" s="185">
        <v>0</v>
      </c>
      <c r="F178" s="183"/>
      <c r="G178" s="184" t="str">
        <f t="shared" si="28"/>
        <v/>
      </c>
      <c r="H178" s="185">
        <f t="shared" si="35"/>
        <v>0</v>
      </c>
      <c r="I178" s="186"/>
      <c r="P178" s="181" t="str">
        <f t="shared" si="32"/>
        <v/>
      </c>
      <c r="Q178" s="189">
        <f t="shared" si="33"/>
        <v>0</v>
      </c>
      <c r="R178" s="181" t="str">
        <f t="shared" si="29"/>
        <v/>
      </c>
      <c r="S178" s="189">
        <f t="shared" si="34"/>
        <v>0</v>
      </c>
      <c r="T178" s="181" t="str">
        <f t="shared" si="30"/>
        <v/>
      </c>
      <c r="U178" s="181" t="str">
        <f t="shared" si="31"/>
        <v/>
      </c>
    </row>
    <row r="179" spans="2:21">
      <c r="B179" s="182"/>
      <c r="C179" s="183"/>
      <c r="D179" s="184" t="str">
        <f t="shared" si="36"/>
        <v/>
      </c>
      <c r="E179" s="185">
        <v>0</v>
      </c>
      <c r="F179" s="183"/>
      <c r="G179" s="184" t="str">
        <f t="shared" si="28"/>
        <v/>
      </c>
      <c r="H179" s="185">
        <f t="shared" si="35"/>
        <v>0</v>
      </c>
      <c r="I179" s="186"/>
      <c r="P179" s="181" t="str">
        <f t="shared" si="32"/>
        <v/>
      </c>
      <c r="Q179" s="189">
        <f t="shared" si="33"/>
        <v>0</v>
      </c>
      <c r="R179" s="181" t="str">
        <f t="shared" si="29"/>
        <v/>
      </c>
      <c r="S179" s="189">
        <f t="shared" si="34"/>
        <v>0</v>
      </c>
      <c r="T179" s="181" t="str">
        <f t="shared" si="30"/>
        <v/>
      </c>
      <c r="U179" s="181" t="str">
        <f t="shared" si="31"/>
        <v/>
      </c>
    </row>
    <row r="180" spans="2:21">
      <c r="B180" s="182"/>
      <c r="C180" s="183"/>
      <c r="D180" s="184" t="str">
        <f t="shared" si="36"/>
        <v/>
      </c>
      <c r="E180" s="185">
        <v>0</v>
      </c>
      <c r="F180" s="183"/>
      <c r="G180" s="184" t="str">
        <f t="shared" si="28"/>
        <v/>
      </c>
      <c r="H180" s="185">
        <f t="shared" si="35"/>
        <v>0</v>
      </c>
      <c r="I180" s="186"/>
      <c r="P180" s="181" t="str">
        <f t="shared" si="32"/>
        <v/>
      </c>
      <c r="Q180" s="189">
        <f t="shared" si="33"/>
        <v>0</v>
      </c>
      <c r="R180" s="181" t="str">
        <f t="shared" si="29"/>
        <v/>
      </c>
      <c r="S180" s="189">
        <f t="shared" si="34"/>
        <v>0</v>
      </c>
      <c r="T180" s="181" t="str">
        <f t="shared" si="30"/>
        <v/>
      </c>
      <c r="U180" s="181" t="str">
        <f t="shared" si="31"/>
        <v/>
      </c>
    </row>
    <row r="181" spans="2:21">
      <c r="B181" s="182"/>
      <c r="C181" s="183"/>
      <c r="D181" s="184" t="str">
        <f t="shared" si="36"/>
        <v/>
      </c>
      <c r="E181" s="185">
        <v>0</v>
      </c>
      <c r="F181" s="183"/>
      <c r="G181" s="184" t="str">
        <f t="shared" si="28"/>
        <v/>
      </c>
      <c r="H181" s="185">
        <f t="shared" si="35"/>
        <v>0</v>
      </c>
      <c r="I181" s="186"/>
      <c r="P181" s="181" t="str">
        <f t="shared" si="32"/>
        <v/>
      </c>
      <c r="Q181" s="189">
        <f t="shared" si="33"/>
        <v>0</v>
      </c>
      <c r="R181" s="181" t="str">
        <f t="shared" si="29"/>
        <v/>
      </c>
      <c r="S181" s="189">
        <f t="shared" si="34"/>
        <v>0</v>
      </c>
      <c r="T181" s="181" t="str">
        <f t="shared" si="30"/>
        <v/>
      </c>
      <c r="U181" s="181" t="str">
        <f t="shared" si="31"/>
        <v/>
      </c>
    </row>
    <row r="182" spans="2:21">
      <c r="B182" s="182"/>
      <c r="C182" s="183"/>
      <c r="D182" s="184" t="str">
        <f t="shared" si="36"/>
        <v/>
      </c>
      <c r="E182" s="185">
        <v>0</v>
      </c>
      <c r="F182" s="183"/>
      <c r="G182" s="184" t="str">
        <f t="shared" si="28"/>
        <v/>
      </c>
      <c r="H182" s="185">
        <f t="shared" si="35"/>
        <v>0</v>
      </c>
      <c r="I182" s="186"/>
      <c r="P182" s="181" t="str">
        <f t="shared" si="32"/>
        <v/>
      </c>
      <c r="Q182" s="189">
        <f t="shared" si="33"/>
        <v>0</v>
      </c>
      <c r="R182" s="181" t="str">
        <f t="shared" si="29"/>
        <v/>
      </c>
      <c r="S182" s="189">
        <f t="shared" si="34"/>
        <v>0</v>
      </c>
      <c r="T182" s="181" t="str">
        <f t="shared" si="30"/>
        <v/>
      </c>
      <c r="U182" s="181" t="str">
        <f t="shared" si="31"/>
        <v/>
      </c>
    </row>
    <row r="183" spans="2:21">
      <c r="B183" s="182"/>
      <c r="C183" s="183"/>
      <c r="D183" s="184" t="str">
        <f t="shared" si="36"/>
        <v/>
      </c>
      <c r="E183" s="185">
        <v>0</v>
      </c>
      <c r="F183" s="183"/>
      <c r="G183" s="184" t="str">
        <f t="shared" si="28"/>
        <v/>
      </c>
      <c r="H183" s="185">
        <f t="shared" si="35"/>
        <v>0</v>
      </c>
      <c r="I183" s="186"/>
      <c r="P183" s="181" t="str">
        <f t="shared" si="32"/>
        <v/>
      </c>
      <c r="Q183" s="189">
        <f t="shared" si="33"/>
        <v>0</v>
      </c>
      <c r="R183" s="181" t="str">
        <f t="shared" si="29"/>
        <v/>
      </c>
      <c r="S183" s="189">
        <f t="shared" si="34"/>
        <v>0</v>
      </c>
      <c r="T183" s="181" t="str">
        <f t="shared" si="30"/>
        <v/>
      </c>
      <c r="U183" s="181" t="str">
        <f t="shared" si="31"/>
        <v/>
      </c>
    </row>
    <row r="184" spans="2:21">
      <c r="B184" s="182"/>
      <c r="C184" s="183"/>
      <c r="D184" s="184" t="str">
        <f t="shared" si="36"/>
        <v/>
      </c>
      <c r="E184" s="185">
        <v>0</v>
      </c>
      <c r="F184" s="183"/>
      <c r="G184" s="184" t="str">
        <f t="shared" si="28"/>
        <v/>
      </c>
      <c r="H184" s="185">
        <f t="shared" si="35"/>
        <v>0</v>
      </c>
      <c r="I184" s="186"/>
      <c r="P184" s="181" t="str">
        <f t="shared" si="32"/>
        <v/>
      </c>
      <c r="Q184" s="189">
        <f t="shared" si="33"/>
        <v>0</v>
      </c>
      <c r="R184" s="181" t="str">
        <f t="shared" si="29"/>
        <v/>
      </c>
      <c r="S184" s="189">
        <f t="shared" si="34"/>
        <v>0</v>
      </c>
      <c r="T184" s="181" t="str">
        <f t="shared" si="30"/>
        <v/>
      </c>
      <c r="U184" s="181" t="str">
        <f t="shared" si="31"/>
        <v/>
      </c>
    </row>
    <row r="185" spans="2:21">
      <c r="B185" s="182"/>
      <c r="C185" s="183"/>
      <c r="D185" s="184" t="str">
        <f t="shared" si="36"/>
        <v/>
      </c>
      <c r="E185" s="185">
        <v>0</v>
      </c>
      <c r="F185" s="183"/>
      <c r="G185" s="184" t="str">
        <f t="shared" si="28"/>
        <v/>
      </c>
      <c r="H185" s="185">
        <f t="shared" si="35"/>
        <v>0</v>
      </c>
      <c r="I185" s="186"/>
      <c r="P185" s="181" t="str">
        <f t="shared" si="32"/>
        <v/>
      </c>
      <c r="Q185" s="189">
        <f t="shared" si="33"/>
        <v>0</v>
      </c>
      <c r="R185" s="181" t="str">
        <f t="shared" si="29"/>
        <v/>
      </c>
      <c r="S185" s="189">
        <f t="shared" si="34"/>
        <v>0</v>
      </c>
      <c r="T185" s="181" t="str">
        <f t="shared" si="30"/>
        <v/>
      </c>
      <c r="U185" s="181" t="str">
        <f t="shared" si="31"/>
        <v/>
      </c>
    </row>
    <row r="186" spans="2:21">
      <c r="B186" s="182"/>
      <c r="C186" s="183"/>
      <c r="D186" s="184" t="str">
        <f t="shared" si="36"/>
        <v/>
      </c>
      <c r="E186" s="185">
        <v>0</v>
      </c>
      <c r="F186" s="183"/>
      <c r="G186" s="184" t="str">
        <f t="shared" si="28"/>
        <v/>
      </c>
      <c r="H186" s="185">
        <f t="shared" si="35"/>
        <v>0</v>
      </c>
      <c r="I186" s="186"/>
      <c r="P186" s="181" t="str">
        <f t="shared" si="32"/>
        <v/>
      </c>
      <c r="Q186" s="189">
        <f t="shared" si="33"/>
        <v>0</v>
      </c>
      <c r="R186" s="181" t="str">
        <f t="shared" si="29"/>
        <v/>
      </c>
      <c r="S186" s="189">
        <f t="shared" si="34"/>
        <v>0</v>
      </c>
      <c r="T186" s="181" t="str">
        <f t="shared" si="30"/>
        <v/>
      </c>
      <c r="U186" s="181" t="str">
        <f t="shared" si="31"/>
        <v/>
      </c>
    </row>
    <row r="187" spans="2:21">
      <c r="B187" s="182"/>
      <c r="C187" s="183"/>
      <c r="D187" s="184" t="str">
        <f t="shared" si="36"/>
        <v/>
      </c>
      <c r="E187" s="185">
        <v>0</v>
      </c>
      <c r="F187" s="183"/>
      <c r="G187" s="184" t="str">
        <f t="shared" si="28"/>
        <v/>
      </c>
      <c r="H187" s="185">
        <f t="shared" si="35"/>
        <v>0</v>
      </c>
      <c r="I187" s="186"/>
      <c r="P187" s="181" t="str">
        <f t="shared" si="32"/>
        <v/>
      </c>
      <c r="Q187" s="189">
        <f t="shared" si="33"/>
        <v>0</v>
      </c>
      <c r="R187" s="181" t="str">
        <f t="shared" si="29"/>
        <v/>
      </c>
      <c r="S187" s="189">
        <f t="shared" si="34"/>
        <v>0</v>
      </c>
      <c r="T187" s="181" t="str">
        <f t="shared" si="30"/>
        <v/>
      </c>
      <c r="U187" s="181" t="str">
        <f t="shared" si="31"/>
        <v/>
      </c>
    </row>
    <row r="188" spans="2:21">
      <c r="B188" s="182"/>
      <c r="C188" s="183"/>
      <c r="D188" s="184" t="str">
        <f t="shared" si="36"/>
        <v/>
      </c>
      <c r="E188" s="185">
        <v>0</v>
      </c>
      <c r="F188" s="183"/>
      <c r="G188" s="184" t="str">
        <f t="shared" si="28"/>
        <v/>
      </c>
      <c r="H188" s="185">
        <f t="shared" si="35"/>
        <v>0</v>
      </c>
      <c r="I188" s="186"/>
      <c r="P188" s="181" t="str">
        <f t="shared" si="32"/>
        <v/>
      </c>
      <c r="Q188" s="189">
        <f t="shared" si="33"/>
        <v>0</v>
      </c>
      <c r="R188" s="181" t="str">
        <f t="shared" si="29"/>
        <v/>
      </c>
      <c r="S188" s="189">
        <f t="shared" si="34"/>
        <v>0</v>
      </c>
      <c r="T188" s="181" t="str">
        <f t="shared" si="30"/>
        <v/>
      </c>
      <c r="U188" s="181" t="str">
        <f t="shared" si="31"/>
        <v/>
      </c>
    </row>
    <row r="189" spans="2:21">
      <c r="B189" s="182"/>
      <c r="C189" s="183"/>
      <c r="D189" s="184" t="str">
        <f t="shared" si="36"/>
        <v/>
      </c>
      <c r="E189" s="185">
        <v>0</v>
      </c>
      <c r="F189" s="183"/>
      <c r="G189" s="184" t="str">
        <f t="shared" si="28"/>
        <v/>
      </c>
      <c r="H189" s="185">
        <f t="shared" si="35"/>
        <v>0</v>
      </c>
      <c r="I189" s="186"/>
      <c r="P189" s="181" t="str">
        <f t="shared" si="32"/>
        <v/>
      </c>
      <c r="Q189" s="189">
        <f t="shared" si="33"/>
        <v>0</v>
      </c>
      <c r="R189" s="181" t="str">
        <f t="shared" si="29"/>
        <v/>
      </c>
      <c r="S189" s="189">
        <f t="shared" si="34"/>
        <v>0</v>
      </c>
      <c r="T189" s="181" t="str">
        <f t="shared" si="30"/>
        <v/>
      </c>
      <c r="U189" s="181" t="str">
        <f t="shared" si="31"/>
        <v/>
      </c>
    </row>
    <row r="190" spans="2:21">
      <c r="B190" s="182"/>
      <c r="C190" s="183"/>
      <c r="D190" s="184" t="str">
        <f t="shared" si="36"/>
        <v/>
      </c>
      <c r="E190" s="185">
        <v>0</v>
      </c>
      <c r="F190" s="183"/>
      <c r="G190" s="184" t="str">
        <f t="shared" si="28"/>
        <v/>
      </c>
      <c r="H190" s="185">
        <f t="shared" si="35"/>
        <v>0</v>
      </c>
      <c r="I190" s="186"/>
      <c r="P190" s="181" t="str">
        <f t="shared" si="32"/>
        <v/>
      </c>
      <c r="Q190" s="189">
        <f t="shared" si="33"/>
        <v>0</v>
      </c>
      <c r="R190" s="181" t="str">
        <f t="shared" si="29"/>
        <v/>
      </c>
      <c r="S190" s="189">
        <f t="shared" si="34"/>
        <v>0</v>
      </c>
      <c r="T190" s="181" t="str">
        <f t="shared" si="30"/>
        <v/>
      </c>
      <c r="U190" s="181" t="str">
        <f t="shared" si="31"/>
        <v/>
      </c>
    </row>
    <row r="191" spans="2:21">
      <c r="B191" s="182"/>
      <c r="C191" s="183"/>
      <c r="D191" s="184" t="str">
        <f t="shared" si="36"/>
        <v/>
      </c>
      <c r="E191" s="185">
        <v>0</v>
      </c>
      <c r="F191" s="183"/>
      <c r="G191" s="184" t="str">
        <f t="shared" si="28"/>
        <v/>
      </c>
      <c r="H191" s="185">
        <f t="shared" si="35"/>
        <v>0</v>
      </c>
      <c r="I191" s="186"/>
      <c r="P191" s="181" t="str">
        <f t="shared" si="32"/>
        <v/>
      </c>
      <c r="Q191" s="189">
        <f t="shared" si="33"/>
        <v>0</v>
      </c>
      <c r="R191" s="181" t="str">
        <f t="shared" si="29"/>
        <v/>
      </c>
      <c r="S191" s="189">
        <f t="shared" si="34"/>
        <v>0</v>
      </c>
      <c r="T191" s="181" t="str">
        <f t="shared" si="30"/>
        <v/>
      </c>
      <c r="U191" s="181" t="str">
        <f t="shared" si="31"/>
        <v/>
      </c>
    </row>
    <row r="192" spans="2:21">
      <c r="B192" s="182"/>
      <c r="C192" s="183"/>
      <c r="D192" s="184" t="str">
        <f t="shared" si="36"/>
        <v/>
      </c>
      <c r="E192" s="185">
        <v>0</v>
      </c>
      <c r="F192" s="183"/>
      <c r="G192" s="184" t="str">
        <f t="shared" si="28"/>
        <v/>
      </c>
      <c r="H192" s="185">
        <f t="shared" si="35"/>
        <v>0</v>
      </c>
      <c r="I192" s="186"/>
      <c r="P192" s="181" t="str">
        <f t="shared" si="32"/>
        <v/>
      </c>
      <c r="Q192" s="189">
        <f t="shared" si="33"/>
        <v>0</v>
      </c>
      <c r="R192" s="181" t="str">
        <f t="shared" si="29"/>
        <v/>
      </c>
      <c r="S192" s="189">
        <f t="shared" si="34"/>
        <v>0</v>
      </c>
      <c r="T192" s="181" t="str">
        <f t="shared" si="30"/>
        <v/>
      </c>
      <c r="U192" s="181" t="str">
        <f t="shared" si="31"/>
        <v/>
      </c>
    </row>
    <row r="193" spans="2:21">
      <c r="B193" s="182"/>
      <c r="C193" s="183"/>
      <c r="D193" s="184" t="str">
        <f t="shared" si="36"/>
        <v/>
      </c>
      <c r="E193" s="185">
        <v>0</v>
      </c>
      <c r="F193" s="183"/>
      <c r="G193" s="184" t="str">
        <f t="shared" si="28"/>
        <v/>
      </c>
      <c r="H193" s="185">
        <f t="shared" si="35"/>
        <v>0</v>
      </c>
      <c r="I193" s="186"/>
      <c r="P193" s="181" t="str">
        <f t="shared" si="32"/>
        <v/>
      </c>
      <c r="Q193" s="189">
        <f t="shared" si="33"/>
        <v>0</v>
      </c>
      <c r="R193" s="181" t="str">
        <f t="shared" si="29"/>
        <v/>
      </c>
      <c r="S193" s="189">
        <f t="shared" si="34"/>
        <v>0</v>
      </c>
      <c r="T193" s="181" t="str">
        <f t="shared" si="30"/>
        <v/>
      </c>
      <c r="U193" s="181" t="str">
        <f t="shared" si="31"/>
        <v/>
      </c>
    </row>
    <row r="194" spans="2:21">
      <c r="B194" s="182"/>
      <c r="C194" s="183"/>
      <c r="D194" s="184" t="str">
        <f t="shared" si="36"/>
        <v/>
      </c>
      <c r="E194" s="185">
        <v>0</v>
      </c>
      <c r="F194" s="183"/>
      <c r="G194" s="184" t="str">
        <f t="shared" si="28"/>
        <v/>
      </c>
      <c r="H194" s="185">
        <f t="shared" si="35"/>
        <v>0</v>
      </c>
      <c r="I194" s="186"/>
      <c r="P194" s="181" t="str">
        <f t="shared" si="32"/>
        <v/>
      </c>
      <c r="Q194" s="189">
        <f t="shared" si="33"/>
        <v>0</v>
      </c>
      <c r="R194" s="181" t="str">
        <f t="shared" si="29"/>
        <v/>
      </c>
      <c r="S194" s="189">
        <f t="shared" si="34"/>
        <v>0</v>
      </c>
      <c r="T194" s="181" t="str">
        <f t="shared" si="30"/>
        <v/>
      </c>
      <c r="U194" s="181" t="str">
        <f t="shared" si="31"/>
        <v/>
      </c>
    </row>
    <row r="195" spans="2:21">
      <c r="B195" s="182"/>
      <c r="C195" s="183"/>
      <c r="D195" s="184" t="str">
        <f t="shared" si="36"/>
        <v/>
      </c>
      <c r="E195" s="185">
        <v>0</v>
      </c>
      <c r="F195" s="183"/>
      <c r="G195" s="184" t="str">
        <f t="shared" si="28"/>
        <v/>
      </c>
      <c r="H195" s="185">
        <f t="shared" si="35"/>
        <v>0</v>
      </c>
      <c r="I195" s="186"/>
      <c r="P195" s="181" t="str">
        <f t="shared" si="32"/>
        <v/>
      </c>
      <c r="Q195" s="189">
        <f t="shared" si="33"/>
        <v>0</v>
      </c>
      <c r="R195" s="181" t="str">
        <f t="shared" si="29"/>
        <v/>
      </c>
      <c r="S195" s="189">
        <f t="shared" si="34"/>
        <v>0</v>
      </c>
      <c r="T195" s="181" t="str">
        <f t="shared" si="30"/>
        <v/>
      </c>
      <c r="U195" s="181" t="str">
        <f t="shared" si="31"/>
        <v/>
      </c>
    </row>
    <row r="196" spans="2:21">
      <c r="B196" s="182"/>
      <c r="C196" s="183"/>
      <c r="D196" s="184" t="str">
        <f t="shared" si="36"/>
        <v/>
      </c>
      <c r="E196" s="185">
        <v>0</v>
      </c>
      <c r="F196" s="183"/>
      <c r="G196" s="184" t="str">
        <f t="shared" si="28"/>
        <v/>
      </c>
      <c r="H196" s="185">
        <f t="shared" si="35"/>
        <v>0</v>
      </c>
      <c r="I196" s="186"/>
      <c r="P196" s="181" t="str">
        <f t="shared" si="32"/>
        <v/>
      </c>
      <c r="Q196" s="189">
        <f t="shared" si="33"/>
        <v>0</v>
      </c>
      <c r="R196" s="181" t="str">
        <f t="shared" si="29"/>
        <v/>
      </c>
      <c r="S196" s="189">
        <f t="shared" si="34"/>
        <v>0</v>
      </c>
      <c r="T196" s="181" t="str">
        <f t="shared" si="30"/>
        <v/>
      </c>
      <c r="U196" s="181" t="str">
        <f t="shared" si="31"/>
        <v/>
      </c>
    </row>
    <row r="197" spans="2:21">
      <c r="B197" s="182"/>
      <c r="C197" s="183"/>
      <c r="D197" s="184" t="str">
        <f t="shared" si="36"/>
        <v/>
      </c>
      <c r="E197" s="185">
        <v>0</v>
      </c>
      <c r="F197" s="183"/>
      <c r="G197" s="184" t="str">
        <f t="shared" si="28"/>
        <v/>
      </c>
      <c r="H197" s="185">
        <f t="shared" si="35"/>
        <v>0</v>
      </c>
      <c r="I197" s="186"/>
      <c r="P197" s="181" t="str">
        <f t="shared" si="32"/>
        <v/>
      </c>
      <c r="Q197" s="189">
        <f t="shared" si="33"/>
        <v>0</v>
      </c>
      <c r="R197" s="181" t="str">
        <f t="shared" si="29"/>
        <v/>
      </c>
      <c r="S197" s="189">
        <f t="shared" si="34"/>
        <v>0</v>
      </c>
      <c r="T197" s="181" t="str">
        <f t="shared" si="30"/>
        <v/>
      </c>
      <c r="U197" s="181" t="str">
        <f t="shared" si="31"/>
        <v/>
      </c>
    </row>
    <row r="198" spans="2:21">
      <c r="B198" s="182"/>
      <c r="C198" s="183"/>
      <c r="D198" s="184" t="str">
        <f t="shared" si="36"/>
        <v/>
      </c>
      <c r="E198" s="185">
        <v>0</v>
      </c>
      <c r="F198" s="183"/>
      <c r="G198" s="184" t="str">
        <f t="shared" si="28"/>
        <v/>
      </c>
      <c r="H198" s="185">
        <f t="shared" si="35"/>
        <v>0</v>
      </c>
      <c r="I198" s="186"/>
      <c r="P198" s="181" t="str">
        <f t="shared" si="32"/>
        <v/>
      </c>
      <c r="Q198" s="189">
        <f t="shared" si="33"/>
        <v>0</v>
      </c>
      <c r="R198" s="181" t="str">
        <f t="shared" si="29"/>
        <v/>
      </c>
      <c r="S198" s="189">
        <f t="shared" si="34"/>
        <v>0</v>
      </c>
      <c r="T198" s="181" t="str">
        <f t="shared" si="30"/>
        <v/>
      </c>
      <c r="U198" s="181" t="str">
        <f t="shared" si="31"/>
        <v/>
      </c>
    </row>
    <row r="199" spans="2:21">
      <c r="B199" s="182"/>
      <c r="C199" s="183"/>
      <c r="D199" s="184" t="str">
        <f t="shared" si="36"/>
        <v/>
      </c>
      <c r="E199" s="185">
        <v>0</v>
      </c>
      <c r="F199" s="183"/>
      <c r="G199" s="184" t="str">
        <f t="shared" ref="G199:G262" si="37">IFERROR(VLOOKUP(F199,$K$7:$L$28,2,0),"")</f>
        <v/>
      </c>
      <c r="H199" s="185">
        <f t="shared" si="35"/>
        <v>0</v>
      </c>
      <c r="I199" s="186"/>
      <c r="P199" s="181" t="str">
        <f t="shared" si="32"/>
        <v/>
      </c>
      <c r="Q199" s="189">
        <f t="shared" si="33"/>
        <v>0</v>
      </c>
      <c r="R199" s="181" t="str">
        <f t="shared" ref="R199:R262" si="38">IFERROR(CONCATENATE(VLOOKUP(F199,$K$7:$N$359,4,0),MID(B199,1,2),MID(B199,4,2)),"")</f>
        <v/>
      </c>
      <c r="S199" s="189">
        <f t="shared" si="34"/>
        <v>0</v>
      </c>
      <c r="T199" s="181" t="str">
        <f t="shared" ref="T199:T262" si="39">IFERROR(VLOOKUP(C199,$K$7:$M$16,3,0),"")</f>
        <v/>
      </c>
      <c r="U199" s="181" t="str">
        <f t="shared" ref="U199:U262" si="40">IFERROR(VLOOKUP(F199,$K$7:$M$16,3,0),"")</f>
        <v/>
      </c>
    </row>
    <row r="200" spans="2:21">
      <c r="B200" s="182"/>
      <c r="C200" s="183"/>
      <c r="D200" s="184" t="str">
        <f t="shared" si="36"/>
        <v/>
      </c>
      <c r="E200" s="185">
        <v>0</v>
      </c>
      <c r="F200" s="183"/>
      <c r="G200" s="184" t="str">
        <f t="shared" si="37"/>
        <v/>
      </c>
      <c r="H200" s="185">
        <f t="shared" si="35"/>
        <v>0</v>
      </c>
      <c r="I200" s="186"/>
      <c r="P200" s="181" t="str">
        <f t="shared" ref="P200:P263" si="41">IFERROR(CONCATENATE(VLOOKUP(C200,$K$7:$N$359,4,0),MID(B200,1,2),MID(B200,4,2)),"")</f>
        <v/>
      </c>
      <c r="Q200" s="189">
        <f t="shared" ref="Q200:Q263" si="42">E200</f>
        <v>0</v>
      </c>
      <c r="R200" s="181" t="str">
        <f t="shared" si="38"/>
        <v/>
      </c>
      <c r="S200" s="189">
        <f t="shared" ref="S200:S263" si="43">H200</f>
        <v>0</v>
      </c>
      <c r="T200" s="181" t="str">
        <f t="shared" si="39"/>
        <v/>
      </c>
      <c r="U200" s="181" t="str">
        <f t="shared" si="40"/>
        <v/>
      </c>
    </row>
    <row r="201" spans="2:21">
      <c r="B201" s="182"/>
      <c r="C201" s="183"/>
      <c r="D201" s="184" t="str">
        <f t="shared" si="36"/>
        <v/>
      </c>
      <c r="E201" s="185">
        <v>0</v>
      </c>
      <c r="F201" s="183"/>
      <c r="G201" s="184" t="str">
        <f t="shared" si="37"/>
        <v/>
      </c>
      <c r="H201" s="185">
        <f t="shared" si="35"/>
        <v>0</v>
      </c>
      <c r="I201" s="186"/>
      <c r="P201" s="181" t="str">
        <f t="shared" si="41"/>
        <v/>
      </c>
      <c r="Q201" s="189">
        <f t="shared" si="42"/>
        <v>0</v>
      </c>
      <c r="R201" s="181" t="str">
        <f t="shared" si="38"/>
        <v/>
      </c>
      <c r="S201" s="189">
        <f t="shared" si="43"/>
        <v>0</v>
      </c>
      <c r="T201" s="181" t="str">
        <f t="shared" si="39"/>
        <v/>
      </c>
      <c r="U201" s="181" t="str">
        <f t="shared" si="40"/>
        <v/>
      </c>
    </row>
    <row r="202" spans="2:21">
      <c r="B202" s="182"/>
      <c r="C202" s="183"/>
      <c r="D202" s="184" t="str">
        <f t="shared" si="36"/>
        <v/>
      </c>
      <c r="E202" s="185">
        <v>0</v>
      </c>
      <c r="F202" s="183"/>
      <c r="G202" s="184" t="str">
        <f t="shared" si="37"/>
        <v/>
      </c>
      <c r="H202" s="185">
        <f t="shared" si="35"/>
        <v>0</v>
      </c>
      <c r="I202" s="186"/>
      <c r="P202" s="181" t="str">
        <f t="shared" si="41"/>
        <v/>
      </c>
      <c r="Q202" s="189">
        <f t="shared" si="42"/>
        <v>0</v>
      </c>
      <c r="R202" s="181" t="str">
        <f t="shared" si="38"/>
        <v/>
      </c>
      <c r="S202" s="189">
        <f t="shared" si="43"/>
        <v>0</v>
      </c>
      <c r="T202" s="181" t="str">
        <f t="shared" si="39"/>
        <v/>
      </c>
      <c r="U202" s="181" t="str">
        <f t="shared" si="40"/>
        <v/>
      </c>
    </row>
    <row r="203" spans="2:21">
      <c r="B203" s="182"/>
      <c r="C203" s="183"/>
      <c r="D203" s="184" t="str">
        <f t="shared" si="36"/>
        <v/>
      </c>
      <c r="E203" s="185">
        <v>0</v>
      </c>
      <c r="F203" s="183"/>
      <c r="G203" s="184" t="str">
        <f t="shared" si="37"/>
        <v/>
      </c>
      <c r="H203" s="185">
        <f t="shared" si="35"/>
        <v>0</v>
      </c>
      <c r="I203" s="186"/>
      <c r="P203" s="181" t="str">
        <f t="shared" si="41"/>
        <v/>
      </c>
      <c r="Q203" s="189">
        <f t="shared" si="42"/>
        <v>0</v>
      </c>
      <c r="R203" s="181" t="str">
        <f t="shared" si="38"/>
        <v/>
      </c>
      <c r="S203" s="189">
        <f t="shared" si="43"/>
        <v>0</v>
      </c>
      <c r="T203" s="181" t="str">
        <f t="shared" si="39"/>
        <v/>
      </c>
      <c r="U203" s="181" t="str">
        <f t="shared" si="40"/>
        <v/>
      </c>
    </row>
    <row r="204" spans="2:21">
      <c r="B204" s="182"/>
      <c r="C204" s="183"/>
      <c r="D204" s="184" t="str">
        <f t="shared" si="36"/>
        <v/>
      </c>
      <c r="E204" s="185">
        <v>0</v>
      </c>
      <c r="F204" s="183"/>
      <c r="G204" s="184" t="str">
        <f t="shared" si="37"/>
        <v/>
      </c>
      <c r="H204" s="185">
        <f t="shared" ref="H204:H267" si="44">-E204</f>
        <v>0</v>
      </c>
      <c r="I204" s="186"/>
      <c r="P204" s="181" t="str">
        <f t="shared" si="41"/>
        <v/>
      </c>
      <c r="Q204" s="189">
        <f t="shared" si="42"/>
        <v>0</v>
      </c>
      <c r="R204" s="181" t="str">
        <f t="shared" si="38"/>
        <v/>
      </c>
      <c r="S204" s="189">
        <f t="shared" si="43"/>
        <v>0</v>
      </c>
      <c r="T204" s="181" t="str">
        <f t="shared" si="39"/>
        <v/>
      </c>
      <c r="U204" s="181" t="str">
        <f t="shared" si="40"/>
        <v/>
      </c>
    </row>
    <row r="205" spans="2:21">
      <c r="B205" s="182"/>
      <c r="C205" s="183"/>
      <c r="D205" s="184" t="str">
        <f t="shared" si="36"/>
        <v/>
      </c>
      <c r="E205" s="185">
        <v>0</v>
      </c>
      <c r="F205" s="183"/>
      <c r="G205" s="184" t="str">
        <f t="shared" si="37"/>
        <v/>
      </c>
      <c r="H205" s="185">
        <f t="shared" si="44"/>
        <v>0</v>
      </c>
      <c r="I205" s="186"/>
      <c r="P205" s="181" t="str">
        <f t="shared" si="41"/>
        <v/>
      </c>
      <c r="Q205" s="189">
        <f t="shared" si="42"/>
        <v>0</v>
      </c>
      <c r="R205" s="181" t="str">
        <f t="shared" si="38"/>
        <v/>
      </c>
      <c r="S205" s="189">
        <f t="shared" si="43"/>
        <v>0</v>
      </c>
      <c r="T205" s="181" t="str">
        <f t="shared" si="39"/>
        <v/>
      </c>
      <c r="U205" s="181" t="str">
        <f t="shared" si="40"/>
        <v/>
      </c>
    </row>
    <row r="206" spans="2:21">
      <c r="B206" s="182"/>
      <c r="C206" s="183"/>
      <c r="D206" s="184" t="str">
        <f t="shared" si="36"/>
        <v/>
      </c>
      <c r="E206" s="185">
        <v>0</v>
      </c>
      <c r="F206" s="183"/>
      <c r="G206" s="184" t="str">
        <f t="shared" si="37"/>
        <v/>
      </c>
      <c r="H206" s="185">
        <f t="shared" si="44"/>
        <v>0</v>
      </c>
      <c r="I206" s="186"/>
      <c r="P206" s="181" t="str">
        <f t="shared" si="41"/>
        <v/>
      </c>
      <c r="Q206" s="189">
        <f t="shared" si="42"/>
        <v>0</v>
      </c>
      <c r="R206" s="181" t="str">
        <f t="shared" si="38"/>
        <v/>
      </c>
      <c r="S206" s="189">
        <f t="shared" si="43"/>
        <v>0</v>
      </c>
      <c r="T206" s="181" t="str">
        <f t="shared" si="39"/>
        <v/>
      </c>
      <c r="U206" s="181" t="str">
        <f t="shared" si="40"/>
        <v/>
      </c>
    </row>
    <row r="207" spans="2:21">
      <c r="B207" s="182"/>
      <c r="C207" s="183"/>
      <c r="D207" s="184" t="str">
        <f t="shared" si="36"/>
        <v/>
      </c>
      <c r="E207" s="185">
        <v>0</v>
      </c>
      <c r="F207" s="183"/>
      <c r="G207" s="184" t="str">
        <f t="shared" si="37"/>
        <v/>
      </c>
      <c r="H207" s="185">
        <f t="shared" si="44"/>
        <v>0</v>
      </c>
      <c r="I207" s="186"/>
      <c r="P207" s="181" t="str">
        <f t="shared" si="41"/>
        <v/>
      </c>
      <c r="Q207" s="189">
        <f t="shared" si="42"/>
        <v>0</v>
      </c>
      <c r="R207" s="181" t="str">
        <f t="shared" si="38"/>
        <v/>
      </c>
      <c r="S207" s="189">
        <f t="shared" si="43"/>
        <v>0</v>
      </c>
      <c r="T207" s="181" t="str">
        <f t="shared" si="39"/>
        <v/>
      </c>
      <c r="U207" s="181" t="str">
        <f t="shared" si="40"/>
        <v/>
      </c>
    </row>
    <row r="208" spans="2:21">
      <c r="B208" s="182"/>
      <c r="C208" s="183"/>
      <c r="D208" s="184" t="str">
        <f t="shared" si="36"/>
        <v/>
      </c>
      <c r="E208" s="185">
        <v>0</v>
      </c>
      <c r="F208" s="183"/>
      <c r="G208" s="184" t="str">
        <f t="shared" si="37"/>
        <v/>
      </c>
      <c r="H208" s="185">
        <f t="shared" si="44"/>
        <v>0</v>
      </c>
      <c r="I208" s="186"/>
      <c r="P208" s="181" t="str">
        <f t="shared" si="41"/>
        <v/>
      </c>
      <c r="Q208" s="189">
        <f t="shared" si="42"/>
        <v>0</v>
      </c>
      <c r="R208" s="181" t="str">
        <f t="shared" si="38"/>
        <v/>
      </c>
      <c r="S208" s="189">
        <f t="shared" si="43"/>
        <v>0</v>
      </c>
      <c r="T208" s="181" t="str">
        <f t="shared" si="39"/>
        <v/>
      </c>
      <c r="U208" s="181" t="str">
        <f t="shared" si="40"/>
        <v/>
      </c>
    </row>
    <row r="209" spans="2:21">
      <c r="B209" s="182"/>
      <c r="C209" s="183"/>
      <c r="D209" s="184" t="str">
        <f t="shared" si="36"/>
        <v/>
      </c>
      <c r="E209" s="185">
        <v>0</v>
      </c>
      <c r="F209" s="183"/>
      <c r="G209" s="184" t="str">
        <f t="shared" si="37"/>
        <v/>
      </c>
      <c r="H209" s="185">
        <f t="shared" si="44"/>
        <v>0</v>
      </c>
      <c r="I209" s="186"/>
      <c r="P209" s="181" t="str">
        <f t="shared" si="41"/>
        <v/>
      </c>
      <c r="Q209" s="189">
        <f t="shared" si="42"/>
        <v>0</v>
      </c>
      <c r="R209" s="181" t="str">
        <f t="shared" si="38"/>
        <v/>
      </c>
      <c r="S209" s="189">
        <f t="shared" si="43"/>
        <v>0</v>
      </c>
      <c r="T209" s="181" t="str">
        <f t="shared" si="39"/>
        <v/>
      </c>
      <c r="U209" s="181" t="str">
        <f t="shared" si="40"/>
        <v/>
      </c>
    </row>
    <row r="210" spans="2:21">
      <c r="B210" s="182"/>
      <c r="C210" s="183"/>
      <c r="D210" s="184" t="str">
        <f t="shared" si="36"/>
        <v/>
      </c>
      <c r="E210" s="185">
        <v>0</v>
      </c>
      <c r="F210" s="183"/>
      <c r="G210" s="184" t="str">
        <f t="shared" si="37"/>
        <v/>
      </c>
      <c r="H210" s="185">
        <f t="shared" si="44"/>
        <v>0</v>
      </c>
      <c r="I210" s="186"/>
      <c r="P210" s="181" t="str">
        <f t="shared" si="41"/>
        <v/>
      </c>
      <c r="Q210" s="189">
        <f t="shared" si="42"/>
        <v>0</v>
      </c>
      <c r="R210" s="181" t="str">
        <f t="shared" si="38"/>
        <v/>
      </c>
      <c r="S210" s="189">
        <f t="shared" si="43"/>
        <v>0</v>
      </c>
      <c r="T210" s="181" t="str">
        <f t="shared" si="39"/>
        <v/>
      </c>
      <c r="U210" s="181" t="str">
        <f t="shared" si="40"/>
        <v/>
      </c>
    </row>
    <row r="211" spans="2:21">
      <c r="B211" s="182"/>
      <c r="C211" s="183"/>
      <c r="D211" s="184" t="str">
        <f t="shared" si="36"/>
        <v/>
      </c>
      <c r="E211" s="185">
        <v>0</v>
      </c>
      <c r="F211" s="183"/>
      <c r="G211" s="184" t="str">
        <f t="shared" si="37"/>
        <v/>
      </c>
      <c r="H211" s="185">
        <f t="shared" si="44"/>
        <v>0</v>
      </c>
      <c r="I211" s="186"/>
      <c r="P211" s="181" t="str">
        <f t="shared" si="41"/>
        <v/>
      </c>
      <c r="Q211" s="189">
        <f t="shared" si="42"/>
        <v>0</v>
      </c>
      <c r="R211" s="181" t="str">
        <f t="shared" si="38"/>
        <v/>
      </c>
      <c r="S211" s="189">
        <f t="shared" si="43"/>
        <v>0</v>
      </c>
      <c r="T211" s="181" t="str">
        <f t="shared" si="39"/>
        <v/>
      </c>
      <c r="U211" s="181" t="str">
        <f t="shared" si="40"/>
        <v/>
      </c>
    </row>
    <row r="212" spans="2:21">
      <c r="B212" s="182"/>
      <c r="C212" s="183"/>
      <c r="D212" s="184" t="str">
        <f t="shared" si="36"/>
        <v/>
      </c>
      <c r="E212" s="185">
        <v>0</v>
      </c>
      <c r="F212" s="183"/>
      <c r="G212" s="184" t="str">
        <f t="shared" si="37"/>
        <v/>
      </c>
      <c r="H212" s="185">
        <f t="shared" si="44"/>
        <v>0</v>
      </c>
      <c r="I212" s="186"/>
      <c r="P212" s="181" t="str">
        <f t="shared" si="41"/>
        <v/>
      </c>
      <c r="Q212" s="189">
        <f t="shared" si="42"/>
        <v>0</v>
      </c>
      <c r="R212" s="181" t="str">
        <f t="shared" si="38"/>
        <v/>
      </c>
      <c r="S212" s="189">
        <f t="shared" si="43"/>
        <v>0</v>
      </c>
      <c r="T212" s="181" t="str">
        <f t="shared" si="39"/>
        <v/>
      </c>
      <c r="U212" s="181" t="str">
        <f t="shared" si="40"/>
        <v/>
      </c>
    </row>
    <row r="213" spans="2:21">
      <c r="B213" s="182"/>
      <c r="C213" s="183"/>
      <c r="D213" s="184" t="str">
        <f t="shared" si="36"/>
        <v/>
      </c>
      <c r="E213" s="185">
        <v>0</v>
      </c>
      <c r="F213" s="183"/>
      <c r="G213" s="184" t="str">
        <f t="shared" si="37"/>
        <v/>
      </c>
      <c r="H213" s="185">
        <f t="shared" si="44"/>
        <v>0</v>
      </c>
      <c r="I213" s="186"/>
      <c r="P213" s="181" t="str">
        <f t="shared" si="41"/>
        <v/>
      </c>
      <c r="Q213" s="189">
        <f t="shared" si="42"/>
        <v>0</v>
      </c>
      <c r="R213" s="181" t="str">
        <f t="shared" si="38"/>
        <v/>
      </c>
      <c r="S213" s="189">
        <f t="shared" si="43"/>
        <v>0</v>
      </c>
      <c r="T213" s="181" t="str">
        <f t="shared" si="39"/>
        <v/>
      </c>
      <c r="U213" s="181" t="str">
        <f t="shared" si="40"/>
        <v/>
      </c>
    </row>
    <row r="214" spans="2:21">
      <c r="B214" s="182"/>
      <c r="C214" s="183"/>
      <c r="D214" s="184" t="str">
        <f t="shared" si="36"/>
        <v/>
      </c>
      <c r="E214" s="185">
        <v>0</v>
      </c>
      <c r="F214" s="183"/>
      <c r="G214" s="184" t="str">
        <f t="shared" si="37"/>
        <v/>
      </c>
      <c r="H214" s="185">
        <f t="shared" si="44"/>
        <v>0</v>
      </c>
      <c r="I214" s="186"/>
      <c r="P214" s="181" t="str">
        <f t="shared" si="41"/>
        <v/>
      </c>
      <c r="Q214" s="189">
        <f t="shared" si="42"/>
        <v>0</v>
      </c>
      <c r="R214" s="181" t="str">
        <f t="shared" si="38"/>
        <v/>
      </c>
      <c r="S214" s="189">
        <f t="shared" si="43"/>
        <v>0</v>
      </c>
      <c r="T214" s="181" t="str">
        <f t="shared" si="39"/>
        <v/>
      </c>
      <c r="U214" s="181" t="str">
        <f t="shared" si="40"/>
        <v/>
      </c>
    </row>
    <row r="215" spans="2:21">
      <c r="B215" s="182"/>
      <c r="C215" s="183"/>
      <c r="D215" s="184" t="str">
        <f t="shared" si="36"/>
        <v/>
      </c>
      <c r="E215" s="185">
        <v>0</v>
      </c>
      <c r="F215" s="183"/>
      <c r="G215" s="184" t="str">
        <f t="shared" si="37"/>
        <v/>
      </c>
      <c r="H215" s="185">
        <f t="shared" si="44"/>
        <v>0</v>
      </c>
      <c r="I215" s="186"/>
      <c r="P215" s="181" t="str">
        <f t="shared" si="41"/>
        <v/>
      </c>
      <c r="Q215" s="189">
        <f t="shared" si="42"/>
        <v>0</v>
      </c>
      <c r="R215" s="181" t="str">
        <f t="shared" si="38"/>
        <v/>
      </c>
      <c r="S215" s="189">
        <f t="shared" si="43"/>
        <v>0</v>
      </c>
      <c r="T215" s="181" t="str">
        <f t="shared" si="39"/>
        <v/>
      </c>
      <c r="U215" s="181" t="str">
        <f t="shared" si="40"/>
        <v/>
      </c>
    </row>
    <row r="216" spans="2:21">
      <c r="B216" s="182"/>
      <c r="C216" s="183"/>
      <c r="D216" s="184" t="str">
        <f t="shared" si="36"/>
        <v/>
      </c>
      <c r="E216" s="185">
        <v>0</v>
      </c>
      <c r="F216" s="183"/>
      <c r="G216" s="184" t="str">
        <f t="shared" si="37"/>
        <v/>
      </c>
      <c r="H216" s="185">
        <f t="shared" si="44"/>
        <v>0</v>
      </c>
      <c r="I216" s="186"/>
      <c r="P216" s="181" t="str">
        <f t="shared" si="41"/>
        <v/>
      </c>
      <c r="Q216" s="189">
        <f t="shared" si="42"/>
        <v>0</v>
      </c>
      <c r="R216" s="181" t="str">
        <f t="shared" si="38"/>
        <v/>
      </c>
      <c r="S216" s="189">
        <f t="shared" si="43"/>
        <v>0</v>
      </c>
      <c r="T216" s="181" t="str">
        <f t="shared" si="39"/>
        <v/>
      </c>
      <c r="U216" s="181" t="str">
        <f t="shared" si="40"/>
        <v/>
      </c>
    </row>
    <row r="217" spans="2:21">
      <c r="B217" s="182"/>
      <c r="C217" s="183"/>
      <c r="D217" s="184" t="str">
        <f t="shared" si="36"/>
        <v/>
      </c>
      <c r="E217" s="185">
        <v>0</v>
      </c>
      <c r="F217" s="183"/>
      <c r="G217" s="184" t="str">
        <f t="shared" si="37"/>
        <v/>
      </c>
      <c r="H217" s="185">
        <f t="shared" si="44"/>
        <v>0</v>
      </c>
      <c r="I217" s="186"/>
      <c r="P217" s="181" t="str">
        <f t="shared" si="41"/>
        <v/>
      </c>
      <c r="Q217" s="189">
        <f t="shared" si="42"/>
        <v>0</v>
      </c>
      <c r="R217" s="181" t="str">
        <f t="shared" si="38"/>
        <v/>
      </c>
      <c r="S217" s="189">
        <f t="shared" si="43"/>
        <v>0</v>
      </c>
      <c r="T217" s="181" t="str">
        <f t="shared" si="39"/>
        <v/>
      </c>
      <c r="U217" s="181" t="str">
        <f t="shared" si="40"/>
        <v/>
      </c>
    </row>
    <row r="218" spans="2:21">
      <c r="B218" s="182"/>
      <c r="C218" s="183"/>
      <c r="D218" s="184" t="str">
        <f t="shared" si="36"/>
        <v/>
      </c>
      <c r="E218" s="185">
        <v>0</v>
      </c>
      <c r="F218" s="183"/>
      <c r="G218" s="184" t="str">
        <f t="shared" si="37"/>
        <v/>
      </c>
      <c r="H218" s="185">
        <f t="shared" si="44"/>
        <v>0</v>
      </c>
      <c r="I218" s="186"/>
      <c r="P218" s="181" t="str">
        <f t="shared" si="41"/>
        <v/>
      </c>
      <c r="Q218" s="189">
        <f t="shared" si="42"/>
        <v>0</v>
      </c>
      <c r="R218" s="181" t="str">
        <f t="shared" si="38"/>
        <v/>
      </c>
      <c r="S218" s="189">
        <f t="shared" si="43"/>
        <v>0</v>
      </c>
      <c r="T218" s="181" t="str">
        <f t="shared" si="39"/>
        <v/>
      </c>
      <c r="U218" s="181" t="str">
        <f t="shared" si="40"/>
        <v/>
      </c>
    </row>
    <row r="219" spans="2:21">
      <c r="B219" s="182"/>
      <c r="C219" s="183"/>
      <c r="D219" s="184" t="str">
        <f t="shared" ref="D219:D282" si="45">IFERROR(VLOOKUP(C219,$K$7:$L$28,2,0),"")</f>
        <v/>
      </c>
      <c r="E219" s="185">
        <v>0</v>
      </c>
      <c r="F219" s="183"/>
      <c r="G219" s="184" t="str">
        <f t="shared" si="37"/>
        <v/>
      </c>
      <c r="H219" s="185">
        <f t="shared" si="44"/>
        <v>0</v>
      </c>
      <c r="I219" s="186"/>
      <c r="P219" s="181" t="str">
        <f t="shared" si="41"/>
        <v/>
      </c>
      <c r="Q219" s="189">
        <f t="shared" si="42"/>
        <v>0</v>
      </c>
      <c r="R219" s="181" t="str">
        <f t="shared" si="38"/>
        <v/>
      </c>
      <c r="S219" s="189">
        <f t="shared" si="43"/>
        <v>0</v>
      </c>
      <c r="T219" s="181" t="str">
        <f t="shared" si="39"/>
        <v/>
      </c>
      <c r="U219" s="181" t="str">
        <f t="shared" si="40"/>
        <v/>
      </c>
    </row>
    <row r="220" spans="2:21">
      <c r="B220" s="182"/>
      <c r="C220" s="183"/>
      <c r="D220" s="184" t="str">
        <f t="shared" si="45"/>
        <v/>
      </c>
      <c r="E220" s="185">
        <v>0</v>
      </c>
      <c r="F220" s="183"/>
      <c r="G220" s="184" t="str">
        <f t="shared" si="37"/>
        <v/>
      </c>
      <c r="H220" s="185">
        <f t="shared" si="44"/>
        <v>0</v>
      </c>
      <c r="I220" s="186"/>
      <c r="P220" s="181" t="str">
        <f t="shared" si="41"/>
        <v/>
      </c>
      <c r="Q220" s="189">
        <f t="shared" si="42"/>
        <v>0</v>
      </c>
      <c r="R220" s="181" t="str">
        <f t="shared" si="38"/>
        <v/>
      </c>
      <c r="S220" s="189">
        <f t="shared" si="43"/>
        <v>0</v>
      </c>
      <c r="T220" s="181" t="str">
        <f t="shared" si="39"/>
        <v/>
      </c>
      <c r="U220" s="181" t="str">
        <f t="shared" si="40"/>
        <v/>
      </c>
    </row>
    <row r="221" spans="2:21">
      <c r="B221" s="182"/>
      <c r="C221" s="183"/>
      <c r="D221" s="184" t="str">
        <f t="shared" si="45"/>
        <v/>
      </c>
      <c r="E221" s="185">
        <v>0</v>
      </c>
      <c r="F221" s="183"/>
      <c r="G221" s="184" t="str">
        <f t="shared" si="37"/>
        <v/>
      </c>
      <c r="H221" s="185">
        <f t="shared" si="44"/>
        <v>0</v>
      </c>
      <c r="I221" s="186"/>
      <c r="P221" s="181" t="str">
        <f t="shared" si="41"/>
        <v/>
      </c>
      <c r="Q221" s="189">
        <f t="shared" si="42"/>
        <v>0</v>
      </c>
      <c r="R221" s="181" t="str">
        <f t="shared" si="38"/>
        <v/>
      </c>
      <c r="S221" s="189">
        <f t="shared" si="43"/>
        <v>0</v>
      </c>
      <c r="T221" s="181" t="str">
        <f t="shared" si="39"/>
        <v/>
      </c>
      <c r="U221" s="181" t="str">
        <f t="shared" si="40"/>
        <v/>
      </c>
    </row>
    <row r="222" spans="2:21">
      <c r="B222" s="182"/>
      <c r="C222" s="183"/>
      <c r="D222" s="184" t="str">
        <f t="shared" si="45"/>
        <v/>
      </c>
      <c r="E222" s="185">
        <v>0</v>
      </c>
      <c r="F222" s="183"/>
      <c r="G222" s="184" t="str">
        <f t="shared" si="37"/>
        <v/>
      </c>
      <c r="H222" s="185">
        <f t="shared" si="44"/>
        <v>0</v>
      </c>
      <c r="I222" s="186"/>
      <c r="P222" s="181" t="str">
        <f t="shared" si="41"/>
        <v/>
      </c>
      <c r="Q222" s="189">
        <f t="shared" si="42"/>
        <v>0</v>
      </c>
      <c r="R222" s="181" t="str">
        <f t="shared" si="38"/>
        <v/>
      </c>
      <c r="S222" s="189">
        <f t="shared" si="43"/>
        <v>0</v>
      </c>
      <c r="T222" s="181" t="str">
        <f t="shared" si="39"/>
        <v/>
      </c>
      <c r="U222" s="181" t="str">
        <f t="shared" si="40"/>
        <v/>
      </c>
    </row>
    <row r="223" spans="2:21">
      <c r="B223" s="182"/>
      <c r="C223" s="183"/>
      <c r="D223" s="184" t="str">
        <f t="shared" si="45"/>
        <v/>
      </c>
      <c r="E223" s="185">
        <v>0</v>
      </c>
      <c r="F223" s="183"/>
      <c r="G223" s="184" t="str">
        <f t="shared" si="37"/>
        <v/>
      </c>
      <c r="H223" s="185">
        <f t="shared" si="44"/>
        <v>0</v>
      </c>
      <c r="I223" s="186"/>
      <c r="P223" s="181" t="str">
        <f t="shared" si="41"/>
        <v/>
      </c>
      <c r="Q223" s="189">
        <f t="shared" si="42"/>
        <v>0</v>
      </c>
      <c r="R223" s="181" t="str">
        <f t="shared" si="38"/>
        <v/>
      </c>
      <c r="S223" s="189">
        <f t="shared" si="43"/>
        <v>0</v>
      </c>
      <c r="T223" s="181" t="str">
        <f t="shared" si="39"/>
        <v/>
      </c>
      <c r="U223" s="181" t="str">
        <f t="shared" si="40"/>
        <v/>
      </c>
    </row>
    <row r="224" spans="2:21">
      <c r="B224" s="182"/>
      <c r="C224" s="183"/>
      <c r="D224" s="184" t="str">
        <f t="shared" si="45"/>
        <v/>
      </c>
      <c r="E224" s="185">
        <v>0</v>
      </c>
      <c r="F224" s="183"/>
      <c r="G224" s="184" t="str">
        <f t="shared" si="37"/>
        <v/>
      </c>
      <c r="H224" s="185">
        <f t="shared" si="44"/>
        <v>0</v>
      </c>
      <c r="I224" s="186"/>
      <c r="P224" s="181" t="str">
        <f t="shared" si="41"/>
        <v/>
      </c>
      <c r="Q224" s="189">
        <f t="shared" si="42"/>
        <v>0</v>
      </c>
      <c r="R224" s="181" t="str">
        <f t="shared" si="38"/>
        <v/>
      </c>
      <c r="S224" s="189">
        <f t="shared" si="43"/>
        <v>0</v>
      </c>
      <c r="T224" s="181" t="str">
        <f t="shared" si="39"/>
        <v/>
      </c>
      <c r="U224" s="181" t="str">
        <f t="shared" si="40"/>
        <v/>
      </c>
    </row>
    <row r="225" spans="2:21">
      <c r="B225" s="182"/>
      <c r="C225" s="183"/>
      <c r="D225" s="184" t="str">
        <f t="shared" si="45"/>
        <v/>
      </c>
      <c r="E225" s="185">
        <v>0</v>
      </c>
      <c r="F225" s="183"/>
      <c r="G225" s="184" t="str">
        <f t="shared" si="37"/>
        <v/>
      </c>
      <c r="H225" s="185">
        <f t="shared" si="44"/>
        <v>0</v>
      </c>
      <c r="I225" s="186"/>
      <c r="P225" s="181" t="str">
        <f t="shared" si="41"/>
        <v/>
      </c>
      <c r="Q225" s="189">
        <f t="shared" si="42"/>
        <v>0</v>
      </c>
      <c r="R225" s="181" t="str">
        <f t="shared" si="38"/>
        <v/>
      </c>
      <c r="S225" s="189">
        <f t="shared" si="43"/>
        <v>0</v>
      </c>
      <c r="T225" s="181" t="str">
        <f t="shared" si="39"/>
        <v/>
      </c>
      <c r="U225" s="181" t="str">
        <f t="shared" si="40"/>
        <v/>
      </c>
    </row>
    <row r="226" spans="2:21">
      <c r="B226" s="182"/>
      <c r="C226" s="183"/>
      <c r="D226" s="184" t="str">
        <f t="shared" si="45"/>
        <v/>
      </c>
      <c r="E226" s="185">
        <v>0</v>
      </c>
      <c r="F226" s="183"/>
      <c r="G226" s="184" t="str">
        <f t="shared" si="37"/>
        <v/>
      </c>
      <c r="H226" s="185">
        <f t="shared" si="44"/>
        <v>0</v>
      </c>
      <c r="I226" s="186"/>
      <c r="P226" s="181" t="str">
        <f t="shared" si="41"/>
        <v/>
      </c>
      <c r="Q226" s="189">
        <f t="shared" si="42"/>
        <v>0</v>
      </c>
      <c r="R226" s="181" t="str">
        <f t="shared" si="38"/>
        <v/>
      </c>
      <c r="S226" s="189">
        <f t="shared" si="43"/>
        <v>0</v>
      </c>
      <c r="T226" s="181" t="str">
        <f t="shared" si="39"/>
        <v/>
      </c>
      <c r="U226" s="181" t="str">
        <f t="shared" si="40"/>
        <v/>
      </c>
    </row>
    <row r="227" spans="2:21">
      <c r="B227" s="182"/>
      <c r="C227" s="183"/>
      <c r="D227" s="184" t="str">
        <f t="shared" si="45"/>
        <v/>
      </c>
      <c r="E227" s="185">
        <v>0</v>
      </c>
      <c r="F227" s="183"/>
      <c r="G227" s="184" t="str">
        <f t="shared" si="37"/>
        <v/>
      </c>
      <c r="H227" s="185">
        <f t="shared" si="44"/>
        <v>0</v>
      </c>
      <c r="I227" s="186"/>
      <c r="P227" s="181" t="str">
        <f t="shared" si="41"/>
        <v/>
      </c>
      <c r="Q227" s="189">
        <f t="shared" si="42"/>
        <v>0</v>
      </c>
      <c r="R227" s="181" t="str">
        <f t="shared" si="38"/>
        <v/>
      </c>
      <c r="S227" s="189">
        <f t="shared" si="43"/>
        <v>0</v>
      </c>
      <c r="T227" s="181" t="str">
        <f t="shared" si="39"/>
        <v/>
      </c>
      <c r="U227" s="181" t="str">
        <f t="shared" si="40"/>
        <v/>
      </c>
    </row>
    <row r="228" spans="2:21">
      <c r="B228" s="182"/>
      <c r="C228" s="183"/>
      <c r="D228" s="184" t="str">
        <f t="shared" si="45"/>
        <v/>
      </c>
      <c r="E228" s="185">
        <v>0</v>
      </c>
      <c r="F228" s="183"/>
      <c r="G228" s="184" t="str">
        <f t="shared" si="37"/>
        <v/>
      </c>
      <c r="H228" s="185">
        <f t="shared" si="44"/>
        <v>0</v>
      </c>
      <c r="I228" s="186"/>
      <c r="P228" s="181" t="str">
        <f t="shared" si="41"/>
        <v/>
      </c>
      <c r="Q228" s="189">
        <f t="shared" si="42"/>
        <v>0</v>
      </c>
      <c r="R228" s="181" t="str">
        <f t="shared" si="38"/>
        <v/>
      </c>
      <c r="S228" s="189">
        <f t="shared" si="43"/>
        <v>0</v>
      </c>
      <c r="T228" s="181" t="str">
        <f t="shared" si="39"/>
        <v/>
      </c>
      <c r="U228" s="181" t="str">
        <f t="shared" si="40"/>
        <v/>
      </c>
    </row>
    <row r="229" spans="2:21">
      <c r="B229" s="182"/>
      <c r="C229" s="183"/>
      <c r="D229" s="184" t="str">
        <f t="shared" si="45"/>
        <v/>
      </c>
      <c r="E229" s="185">
        <v>0</v>
      </c>
      <c r="F229" s="183"/>
      <c r="G229" s="184" t="str">
        <f t="shared" si="37"/>
        <v/>
      </c>
      <c r="H229" s="185">
        <f t="shared" si="44"/>
        <v>0</v>
      </c>
      <c r="I229" s="186"/>
      <c r="P229" s="181" t="str">
        <f t="shared" si="41"/>
        <v/>
      </c>
      <c r="Q229" s="189">
        <f t="shared" si="42"/>
        <v>0</v>
      </c>
      <c r="R229" s="181" t="str">
        <f t="shared" si="38"/>
        <v/>
      </c>
      <c r="S229" s="189">
        <f t="shared" si="43"/>
        <v>0</v>
      </c>
      <c r="T229" s="181" t="str">
        <f t="shared" si="39"/>
        <v/>
      </c>
      <c r="U229" s="181" t="str">
        <f t="shared" si="40"/>
        <v/>
      </c>
    </row>
    <row r="230" spans="2:21">
      <c r="B230" s="182"/>
      <c r="C230" s="183"/>
      <c r="D230" s="184" t="str">
        <f t="shared" si="45"/>
        <v/>
      </c>
      <c r="E230" s="185">
        <v>0</v>
      </c>
      <c r="F230" s="183"/>
      <c r="G230" s="184" t="str">
        <f t="shared" si="37"/>
        <v/>
      </c>
      <c r="H230" s="185">
        <f t="shared" si="44"/>
        <v>0</v>
      </c>
      <c r="I230" s="186"/>
      <c r="P230" s="181" t="str">
        <f t="shared" si="41"/>
        <v/>
      </c>
      <c r="Q230" s="189">
        <f t="shared" si="42"/>
        <v>0</v>
      </c>
      <c r="R230" s="181" t="str">
        <f t="shared" si="38"/>
        <v/>
      </c>
      <c r="S230" s="189">
        <f t="shared" si="43"/>
        <v>0</v>
      </c>
      <c r="T230" s="181" t="str">
        <f t="shared" si="39"/>
        <v/>
      </c>
      <c r="U230" s="181" t="str">
        <f t="shared" si="40"/>
        <v/>
      </c>
    </row>
    <row r="231" spans="2:21">
      <c r="B231" s="182"/>
      <c r="C231" s="183"/>
      <c r="D231" s="184" t="str">
        <f t="shared" si="45"/>
        <v/>
      </c>
      <c r="E231" s="185">
        <v>0</v>
      </c>
      <c r="F231" s="183"/>
      <c r="G231" s="184" t="str">
        <f t="shared" si="37"/>
        <v/>
      </c>
      <c r="H231" s="185">
        <f t="shared" si="44"/>
        <v>0</v>
      </c>
      <c r="I231" s="186"/>
      <c r="P231" s="181" t="str">
        <f t="shared" si="41"/>
        <v/>
      </c>
      <c r="Q231" s="189">
        <f t="shared" si="42"/>
        <v>0</v>
      </c>
      <c r="R231" s="181" t="str">
        <f t="shared" si="38"/>
        <v/>
      </c>
      <c r="S231" s="189">
        <f t="shared" si="43"/>
        <v>0</v>
      </c>
      <c r="T231" s="181" t="str">
        <f t="shared" si="39"/>
        <v/>
      </c>
      <c r="U231" s="181" t="str">
        <f t="shared" si="40"/>
        <v/>
      </c>
    </row>
    <row r="232" spans="2:21">
      <c r="B232" s="182"/>
      <c r="C232" s="183"/>
      <c r="D232" s="184" t="str">
        <f t="shared" si="45"/>
        <v/>
      </c>
      <c r="E232" s="185">
        <v>0</v>
      </c>
      <c r="F232" s="183"/>
      <c r="G232" s="184" t="str">
        <f t="shared" si="37"/>
        <v/>
      </c>
      <c r="H232" s="185">
        <f t="shared" si="44"/>
        <v>0</v>
      </c>
      <c r="I232" s="186"/>
      <c r="P232" s="181" t="str">
        <f t="shared" si="41"/>
        <v/>
      </c>
      <c r="Q232" s="189">
        <f t="shared" si="42"/>
        <v>0</v>
      </c>
      <c r="R232" s="181" t="str">
        <f t="shared" si="38"/>
        <v/>
      </c>
      <c r="S232" s="189">
        <f t="shared" si="43"/>
        <v>0</v>
      </c>
      <c r="T232" s="181" t="str">
        <f t="shared" si="39"/>
        <v/>
      </c>
      <c r="U232" s="181" t="str">
        <f t="shared" si="40"/>
        <v/>
      </c>
    </row>
    <row r="233" spans="2:21">
      <c r="B233" s="182"/>
      <c r="C233" s="183"/>
      <c r="D233" s="184" t="str">
        <f t="shared" si="45"/>
        <v/>
      </c>
      <c r="E233" s="185">
        <v>0</v>
      </c>
      <c r="F233" s="183"/>
      <c r="G233" s="184" t="str">
        <f t="shared" si="37"/>
        <v/>
      </c>
      <c r="H233" s="185">
        <f t="shared" si="44"/>
        <v>0</v>
      </c>
      <c r="I233" s="186"/>
      <c r="P233" s="181" t="str">
        <f t="shared" si="41"/>
        <v/>
      </c>
      <c r="Q233" s="189">
        <f t="shared" si="42"/>
        <v>0</v>
      </c>
      <c r="R233" s="181" t="str">
        <f t="shared" si="38"/>
        <v/>
      </c>
      <c r="S233" s="189">
        <f t="shared" si="43"/>
        <v>0</v>
      </c>
      <c r="T233" s="181" t="str">
        <f t="shared" si="39"/>
        <v/>
      </c>
      <c r="U233" s="181" t="str">
        <f t="shared" si="40"/>
        <v/>
      </c>
    </row>
    <row r="234" spans="2:21">
      <c r="B234" s="182"/>
      <c r="C234" s="183"/>
      <c r="D234" s="184" t="str">
        <f t="shared" si="45"/>
        <v/>
      </c>
      <c r="E234" s="185">
        <v>0</v>
      </c>
      <c r="F234" s="183"/>
      <c r="G234" s="184" t="str">
        <f t="shared" si="37"/>
        <v/>
      </c>
      <c r="H234" s="185">
        <f t="shared" si="44"/>
        <v>0</v>
      </c>
      <c r="I234" s="186"/>
      <c r="P234" s="181" t="str">
        <f t="shared" si="41"/>
        <v/>
      </c>
      <c r="Q234" s="189">
        <f t="shared" si="42"/>
        <v>0</v>
      </c>
      <c r="R234" s="181" t="str">
        <f t="shared" si="38"/>
        <v/>
      </c>
      <c r="S234" s="189">
        <f t="shared" si="43"/>
        <v>0</v>
      </c>
      <c r="T234" s="181" t="str">
        <f t="shared" si="39"/>
        <v/>
      </c>
      <c r="U234" s="181" t="str">
        <f t="shared" si="40"/>
        <v/>
      </c>
    </row>
    <row r="235" spans="2:21">
      <c r="B235" s="182"/>
      <c r="C235" s="183"/>
      <c r="D235" s="184" t="str">
        <f t="shared" si="45"/>
        <v/>
      </c>
      <c r="E235" s="185">
        <v>0</v>
      </c>
      <c r="F235" s="183"/>
      <c r="G235" s="184" t="str">
        <f t="shared" si="37"/>
        <v/>
      </c>
      <c r="H235" s="185">
        <f t="shared" si="44"/>
        <v>0</v>
      </c>
      <c r="I235" s="186"/>
      <c r="P235" s="181" t="str">
        <f t="shared" si="41"/>
        <v/>
      </c>
      <c r="Q235" s="189">
        <f t="shared" si="42"/>
        <v>0</v>
      </c>
      <c r="R235" s="181" t="str">
        <f t="shared" si="38"/>
        <v/>
      </c>
      <c r="S235" s="189">
        <f t="shared" si="43"/>
        <v>0</v>
      </c>
      <c r="T235" s="181" t="str">
        <f t="shared" si="39"/>
        <v/>
      </c>
      <c r="U235" s="181" t="str">
        <f t="shared" si="40"/>
        <v/>
      </c>
    </row>
    <row r="236" spans="2:21">
      <c r="B236" s="182"/>
      <c r="C236" s="183"/>
      <c r="D236" s="184" t="str">
        <f t="shared" si="45"/>
        <v/>
      </c>
      <c r="E236" s="185">
        <v>0</v>
      </c>
      <c r="F236" s="183"/>
      <c r="G236" s="184" t="str">
        <f t="shared" si="37"/>
        <v/>
      </c>
      <c r="H236" s="185">
        <f t="shared" si="44"/>
        <v>0</v>
      </c>
      <c r="I236" s="186"/>
      <c r="P236" s="181" t="str">
        <f t="shared" si="41"/>
        <v/>
      </c>
      <c r="Q236" s="189">
        <f t="shared" si="42"/>
        <v>0</v>
      </c>
      <c r="R236" s="181" t="str">
        <f t="shared" si="38"/>
        <v/>
      </c>
      <c r="S236" s="189">
        <f t="shared" si="43"/>
        <v>0</v>
      </c>
      <c r="T236" s="181" t="str">
        <f t="shared" si="39"/>
        <v/>
      </c>
      <c r="U236" s="181" t="str">
        <f t="shared" si="40"/>
        <v/>
      </c>
    </row>
    <row r="237" spans="2:21">
      <c r="B237" s="182"/>
      <c r="C237" s="183"/>
      <c r="D237" s="184" t="str">
        <f t="shared" si="45"/>
        <v/>
      </c>
      <c r="E237" s="185">
        <v>0</v>
      </c>
      <c r="F237" s="183"/>
      <c r="G237" s="184" t="str">
        <f t="shared" si="37"/>
        <v/>
      </c>
      <c r="H237" s="185">
        <f t="shared" si="44"/>
        <v>0</v>
      </c>
      <c r="I237" s="186"/>
      <c r="P237" s="181" t="str">
        <f t="shared" si="41"/>
        <v/>
      </c>
      <c r="Q237" s="189">
        <f t="shared" si="42"/>
        <v>0</v>
      </c>
      <c r="R237" s="181" t="str">
        <f t="shared" si="38"/>
        <v/>
      </c>
      <c r="S237" s="189">
        <f t="shared" si="43"/>
        <v>0</v>
      </c>
      <c r="T237" s="181" t="str">
        <f t="shared" si="39"/>
        <v/>
      </c>
      <c r="U237" s="181" t="str">
        <f t="shared" si="40"/>
        <v/>
      </c>
    </row>
    <row r="238" spans="2:21">
      <c r="B238" s="182"/>
      <c r="C238" s="183"/>
      <c r="D238" s="184" t="str">
        <f t="shared" si="45"/>
        <v/>
      </c>
      <c r="E238" s="185">
        <v>0</v>
      </c>
      <c r="F238" s="183"/>
      <c r="G238" s="184" t="str">
        <f t="shared" si="37"/>
        <v/>
      </c>
      <c r="H238" s="185">
        <f t="shared" si="44"/>
        <v>0</v>
      </c>
      <c r="I238" s="186"/>
      <c r="P238" s="181" t="str">
        <f t="shared" si="41"/>
        <v/>
      </c>
      <c r="Q238" s="189">
        <f t="shared" si="42"/>
        <v>0</v>
      </c>
      <c r="R238" s="181" t="str">
        <f t="shared" si="38"/>
        <v/>
      </c>
      <c r="S238" s="189">
        <f t="shared" si="43"/>
        <v>0</v>
      </c>
      <c r="T238" s="181" t="str">
        <f t="shared" si="39"/>
        <v/>
      </c>
      <c r="U238" s="181" t="str">
        <f t="shared" si="40"/>
        <v/>
      </c>
    </row>
    <row r="239" spans="2:21">
      <c r="B239" s="182"/>
      <c r="C239" s="183"/>
      <c r="D239" s="184" t="str">
        <f t="shared" si="45"/>
        <v/>
      </c>
      <c r="E239" s="185">
        <v>0</v>
      </c>
      <c r="F239" s="183"/>
      <c r="G239" s="184" t="str">
        <f t="shared" si="37"/>
        <v/>
      </c>
      <c r="H239" s="185">
        <f t="shared" si="44"/>
        <v>0</v>
      </c>
      <c r="I239" s="186"/>
      <c r="P239" s="181" t="str">
        <f t="shared" si="41"/>
        <v/>
      </c>
      <c r="Q239" s="189">
        <f t="shared" si="42"/>
        <v>0</v>
      </c>
      <c r="R239" s="181" t="str">
        <f t="shared" si="38"/>
        <v/>
      </c>
      <c r="S239" s="189">
        <f t="shared" si="43"/>
        <v>0</v>
      </c>
      <c r="T239" s="181" t="str">
        <f t="shared" si="39"/>
        <v/>
      </c>
      <c r="U239" s="181" t="str">
        <f t="shared" si="40"/>
        <v/>
      </c>
    </row>
    <row r="240" spans="2:21">
      <c r="B240" s="182"/>
      <c r="C240" s="183"/>
      <c r="D240" s="184" t="str">
        <f t="shared" si="45"/>
        <v/>
      </c>
      <c r="E240" s="185">
        <v>0</v>
      </c>
      <c r="F240" s="183"/>
      <c r="G240" s="184" t="str">
        <f t="shared" si="37"/>
        <v/>
      </c>
      <c r="H240" s="185">
        <f t="shared" si="44"/>
        <v>0</v>
      </c>
      <c r="I240" s="186"/>
      <c r="P240" s="181" t="str">
        <f t="shared" si="41"/>
        <v/>
      </c>
      <c r="Q240" s="189">
        <f t="shared" si="42"/>
        <v>0</v>
      </c>
      <c r="R240" s="181" t="str">
        <f t="shared" si="38"/>
        <v/>
      </c>
      <c r="S240" s="189">
        <f t="shared" si="43"/>
        <v>0</v>
      </c>
      <c r="T240" s="181" t="str">
        <f t="shared" si="39"/>
        <v/>
      </c>
      <c r="U240" s="181" t="str">
        <f t="shared" si="40"/>
        <v/>
      </c>
    </row>
    <row r="241" spans="2:21">
      <c r="B241" s="182"/>
      <c r="C241" s="183"/>
      <c r="D241" s="184" t="str">
        <f t="shared" si="45"/>
        <v/>
      </c>
      <c r="E241" s="185">
        <v>0</v>
      </c>
      <c r="F241" s="183"/>
      <c r="G241" s="184" t="str">
        <f t="shared" si="37"/>
        <v/>
      </c>
      <c r="H241" s="185">
        <f t="shared" si="44"/>
        <v>0</v>
      </c>
      <c r="I241" s="186"/>
      <c r="P241" s="181" t="str">
        <f t="shared" si="41"/>
        <v/>
      </c>
      <c r="Q241" s="189">
        <f t="shared" si="42"/>
        <v>0</v>
      </c>
      <c r="R241" s="181" t="str">
        <f t="shared" si="38"/>
        <v/>
      </c>
      <c r="S241" s="189">
        <f t="shared" si="43"/>
        <v>0</v>
      </c>
      <c r="T241" s="181" t="str">
        <f t="shared" si="39"/>
        <v/>
      </c>
      <c r="U241" s="181" t="str">
        <f t="shared" si="40"/>
        <v/>
      </c>
    </row>
    <row r="242" spans="2:21">
      <c r="B242" s="182"/>
      <c r="C242" s="183"/>
      <c r="D242" s="184" t="str">
        <f t="shared" si="45"/>
        <v/>
      </c>
      <c r="E242" s="185">
        <v>0</v>
      </c>
      <c r="F242" s="183"/>
      <c r="G242" s="184" t="str">
        <f t="shared" si="37"/>
        <v/>
      </c>
      <c r="H242" s="185">
        <f t="shared" si="44"/>
        <v>0</v>
      </c>
      <c r="I242" s="186"/>
      <c r="P242" s="181" t="str">
        <f t="shared" si="41"/>
        <v/>
      </c>
      <c r="Q242" s="189">
        <f t="shared" si="42"/>
        <v>0</v>
      </c>
      <c r="R242" s="181" t="str">
        <f t="shared" si="38"/>
        <v/>
      </c>
      <c r="S242" s="189">
        <f t="shared" si="43"/>
        <v>0</v>
      </c>
      <c r="T242" s="181" t="str">
        <f t="shared" si="39"/>
        <v/>
      </c>
      <c r="U242" s="181" t="str">
        <f t="shared" si="40"/>
        <v/>
      </c>
    </row>
    <row r="243" spans="2:21">
      <c r="B243" s="182"/>
      <c r="C243" s="183"/>
      <c r="D243" s="184" t="str">
        <f t="shared" si="45"/>
        <v/>
      </c>
      <c r="E243" s="185">
        <v>0</v>
      </c>
      <c r="F243" s="183"/>
      <c r="G243" s="184" t="str">
        <f t="shared" si="37"/>
        <v/>
      </c>
      <c r="H243" s="185">
        <f t="shared" si="44"/>
        <v>0</v>
      </c>
      <c r="I243" s="186"/>
      <c r="P243" s="181" t="str">
        <f t="shared" si="41"/>
        <v/>
      </c>
      <c r="Q243" s="189">
        <f t="shared" si="42"/>
        <v>0</v>
      </c>
      <c r="R243" s="181" t="str">
        <f t="shared" si="38"/>
        <v/>
      </c>
      <c r="S243" s="189">
        <f t="shared" si="43"/>
        <v>0</v>
      </c>
      <c r="T243" s="181" t="str">
        <f t="shared" si="39"/>
        <v/>
      </c>
      <c r="U243" s="181" t="str">
        <f t="shared" si="40"/>
        <v/>
      </c>
    </row>
    <row r="244" spans="2:21">
      <c r="B244" s="182"/>
      <c r="C244" s="183"/>
      <c r="D244" s="184" t="str">
        <f t="shared" si="45"/>
        <v/>
      </c>
      <c r="E244" s="185">
        <v>0</v>
      </c>
      <c r="F244" s="183"/>
      <c r="G244" s="184" t="str">
        <f t="shared" si="37"/>
        <v/>
      </c>
      <c r="H244" s="185">
        <f t="shared" si="44"/>
        <v>0</v>
      </c>
      <c r="I244" s="186"/>
      <c r="P244" s="181" t="str">
        <f t="shared" si="41"/>
        <v/>
      </c>
      <c r="Q244" s="189">
        <f t="shared" si="42"/>
        <v>0</v>
      </c>
      <c r="R244" s="181" t="str">
        <f t="shared" si="38"/>
        <v/>
      </c>
      <c r="S244" s="189">
        <f t="shared" si="43"/>
        <v>0</v>
      </c>
      <c r="T244" s="181" t="str">
        <f t="shared" si="39"/>
        <v/>
      </c>
      <c r="U244" s="181" t="str">
        <f t="shared" si="40"/>
        <v/>
      </c>
    </row>
    <row r="245" spans="2:21">
      <c r="B245" s="182"/>
      <c r="C245" s="183"/>
      <c r="D245" s="184" t="str">
        <f t="shared" si="45"/>
        <v/>
      </c>
      <c r="E245" s="185">
        <v>0</v>
      </c>
      <c r="F245" s="183"/>
      <c r="G245" s="184" t="str">
        <f t="shared" si="37"/>
        <v/>
      </c>
      <c r="H245" s="185">
        <f t="shared" si="44"/>
        <v>0</v>
      </c>
      <c r="I245" s="186"/>
      <c r="P245" s="181" t="str">
        <f t="shared" si="41"/>
        <v/>
      </c>
      <c r="Q245" s="189">
        <f t="shared" si="42"/>
        <v>0</v>
      </c>
      <c r="R245" s="181" t="str">
        <f t="shared" si="38"/>
        <v/>
      </c>
      <c r="S245" s="189">
        <f t="shared" si="43"/>
        <v>0</v>
      </c>
      <c r="T245" s="181" t="str">
        <f t="shared" si="39"/>
        <v/>
      </c>
      <c r="U245" s="181" t="str">
        <f t="shared" si="40"/>
        <v/>
      </c>
    </row>
    <row r="246" spans="2:21">
      <c r="B246" s="182"/>
      <c r="C246" s="183"/>
      <c r="D246" s="184" t="str">
        <f t="shared" si="45"/>
        <v/>
      </c>
      <c r="E246" s="185">
        <v>0</v>
      </c>
      <c r="F246" s="183"/>
      <c r="G246" s="184" t="str">
        <f t="shared" si="37"/>
        <v/>
      </c>
      <c r="H246" s="185">
        <f t="shared" si="44"/>
        <v>0</v>
      </c>
      <c r="I246" s="186"/>
      <c r="P246" s="181" t="str">
        <f t="shared" si="41"/>
        <v/>
      </c>
      <c r="Q246" s="189">
        <f t="shared" si="42"/>
        <v>0</v>
      </c>
      <c r="R246" s="181" t="str">
        <f t="shared" si="38"/>
        <v/>
      </c>
      <c r="S246" s="189">
        <f t="shared" si="43"/>
        <v>0</v>
      </c>
      <c r="T246" s="181" t="str">
        <f t="shared" si="39"/>
        <v/>
      </c>
      <c r="U246" s="181" t="str">
        <f t="shared" si="40"/>
        <v/>
      </c>
    </row>
    <row r="247" spans="2:21">
      <c r="B247" s="182"/>
      <c r="C247" s="183"/>
      <c r="D247" s="184" t="str">
        <f t="shared" si="45"/>
        <v/>
      </c>
      <c r="E247" s="185">
        <v>0</v>
      </c>
      <c r="F247" s="183"/>
      <c r="G247" s="184" t="str">
        <f t="shared" si="37"/>
        <v/>
      </c>
      <c r="H247" s="185">
        <f t="shared" si="44"/>
        <v>0</v>
      </c>
      <c r="I247" s="186"/>
      <c r="P247" s="181" t="str">
        <f t="shared" si="41"/>
        <v/>
      </c>
      <c r="Q247" s="189">
        <f t="shared" si="42"/>
        <v>0</v>
      </c>
      <c r="R247" s="181" t="str">
        <f t="shared" si="38"/>
        <v/>
      </c>
      <c r="S247" s="189">
        <f t="shared" si="43"/>
        <v>0</v>
      </c>
      <c r="T247" s="181" t="str">
        <f t="shared" si="39"/>
        <v/>
      </c>
      <c r="U247" s="181" t="str">
        <f t="shared" si="40"/>
        <v/>
      </c>
    </row>
    <row r="248" spans="2:21">
      <c r="B248" s="182"/>
      <c r="C248" s="183"/>
      <c r="D248" s="184" t="str">
        <f t="shared" si="45"/>
        <v/>
      </c>
      <c r="E248" s="185">
        <v>0</v>
      </c>
      <c r="F248" s="183"/>
      <c r="G248" s="184" t="str">
        <f t="shared" si="37"/>
        <v/>
      </c>
      <c r="H248" s="185">
        <f t="shared" si="44"/>
        <v>0</v>
      </c>
      <c r="I248" s="186"/>
      <c r="P248" s="181" t="str">
        <f t="shared" si="41"/>
        <v/>
      </c>
      <c r="Q248" s="189">
        <f t="shared" si="42"/>
        <v>0</v>
      </c>
      <c r="R248" s="181" t="str">
        <f t="shared" si="38"/>
        <v/>
      </c>
      <c r="S248" s="189">
        <f t="shared" si="43"/>
        <v>0</v>
      </c>
      <c r="T248" s="181" t="str">
        <f t="shared" si="39"/>
        <v/>
      </c>
      <c r="U248" s="181" t="str">
        <f t="shared" si="40"/>
        <v/>
      </c>
    </row>
    <row r="249" spans="2:21">
      <c r="B249" s="182"/>
      <c r="C249" s="183"/>
      <c r="D249" s="184" t="str">
        <f t="shared" si="45"/>
        <v/>
      </c>
      <c r="E249" s="185">
        <v>0</v>
      </c>
      <c r="F249" s="183"/>
      <c r="G249" s="184" t="str">
        <f t="shared" si="37"/>
        <v/>
      </c>
      <c r="H249" s="185">
        <f t="shared" si="44"/>
        <v>0</v>
      </c>
      <c r="I249" s="186"/>
      <c r="P249" s="181" t="str">
        <f t="shared" si="41"/>
        <v/>
      </c>
      <c r="Q249" s="189">
        <f t="shared" si="42"/>
        <v>0</v>
      </c>
      <c r="R249" s="181" t="str">
        <f t="shared" si="38"/>
        <v/>
      </c>
      <c r="S249" s="189">
        <f t="shared" si="43"/>
        <v>0</v>
      </c>
      <c r="T249" s="181" t="str">
        <f t="shared" si="39"/>
        <v/>
      </c>
      <c r="U249" s="181" t="str">
        <f t="shared" si="40"/>
        <v/>
      </c>
    </row>
    <row r="250" spans="2:21">
      <c r="B250" s="182"/>
      <c r="C250" s="183"/>
      <c r="D250" s="184" t="str">
        <f t="shared" si="45"/>
        <v/>
      </c>
      <c r="E250" s="185">
        <v>0</v>
      </c>
      <c r="F250" s="183"/>
      <c r="G250" s="184" t="str">
        <f t="shared" si="37"/>
        <v/>
      </c>
      <c r="H250" s="185">
        <f t="shared" si="44"/>
        <v>0</v>
      </c>
      <c r="I250" s="186"/>
      <c r="P250" s="181" t="str">
        <f t="shared" si="41"/>
        <v/>
      </c>
      <c r="Q250" s="189">
        <f t="shared" si="42"/>
        <v>0</v>
      </c>
      <c r="R250" s="181" t="str">
        <f t="shared" si="38"/>
        <v/>
      </c>
      <c r="S250" s="189">
        <f t="shared" si="43"/>
        <v>0</v>
      </c>
      <c r="T250" s="181" t="str">
        <f t="shared" si="39"/>
        <v/>
      </c>
      <c r="U250" s="181" t="str">
        <f t="shared" si="40"/>
        <v/>
      </c>
    </row>
    <row r="251" spans="2:21">
      <c r="B251" s="182"/>
      <c r="C251" s="183"/>
      <c r="D251" s="184" t="str">
        <f t="shared" si="45"/>
        <v/>
      </c>
      <c r="E251" s="185">
        <v>0</v>
      </c>
      <c r="F251" s="183"/>
      <c r="G251" s="184" t="str">
        <f t="shared" si="37"/>
        <v/>
      </c>
      <c r="H251" s="185">
        <f t="shared" si="44"/>
        <v>0</v>
      </c>
      <c r="I251" s="186"/>
      <c r="P251" s="181" t="str">
        <f t="shared" si="41"/>
        <v/>
      </c>
      <c r="Q251" s="189">
        <f t="shared" si="42"/>
        <v>0</v>
      </c>
      <c r="R251" s="181" t="str">
        <f t="shared" si="38"/>
        <v/>
      </c>
      <c r="S251" s="189">
        <f t="shared" si="43"/>
        <v>0</v>
      </c>
      <c r="T251" s="181" t="str">
        <f t="shared" si="39"/>
        <v/>
      </c>
      <c r="U251" s="181" t="str">
        <f t="shared" si="40"/>
        <v/>
      </c>
    </row>
    <row r="252" spans="2:21">
      <c r="B252" s="182"/>
      <c r="C252" s="183"/>
      <c r="D252" s="184" t="str">
        <f t="shared" si="45"/>
        <v/>
      </c>
      <c r="E252" s="185">
        <v>0</v>
      </c>
      <c r="F252" s="183"/>
      <c r="G252" s="184" t="str">
        <f t="shared" si="37"/>
        <v/>
      </c>
      <c r="H252" s="185">
        <f t="shared" si="44"/>
        <v>0</v>
      </c>
      <c r="I252" s="186"/>
      <c r="P252" s="181" t="str">
        <f t="shared" si="41"/>
        <v/>
      </c>
      <c r="Q252" s="189">
        <f t="shared" si="42"/>
        <v>0</v>
      </c>
      <c r="R252" s="181" t="str">
        <f t="shared" si="38"/>
        <v/>
      </c>
      <c r="S252" s="189">
        <f t="shared" si="43"/>
        <v>0</v>
      </c>
      <c r="T252" s="181" t="str">
        <f t="shared" si="39"/>
        <v/>
      </c>
      <c r="U252" s="181" t="str">
        <f t="shared" si="40"/>
        <v/>
      </c>
    </row>
    <row r="253" spans="2:21">
      <c r="B253" s="182"/>
      <c r="C253" s="183"/>
      <c r="D253" s="184" t="str">
        <f t="shared" si="45"/>
        <v/>
      </c>
      <c r="E253" s="185">
        <v>0</v>
      </c>
      <c r="F253" s="183"/>
      <c r="G253" s="184" t="str">
        <f t="shared" si="37"/>
        <v/>
      </c>
      <c r="H253" s="185">
        <f t="shared" si="44"/>
        <v>0</v>
      </c>
      <c r="I253" s="186"/>
      <c r="P253" s="181" t="str">
        <f t="shared" si="41"/>
        <v/>
      </c>
      <c r="Q253" s="189">
        <f t="shared" si="42"/>
        <v>0</v>
      </c>
      <c r="R253" s="181" t="str">
        <f t="shared" si="38"/>
        <v/>
      </c>
      <c r="S253" s="189">
        <f t="shared" si="43"/>
        <v>0</v>
      </c>
      <c r="T253" s="181" t="str">
        <f t="shared" si="39"/>
        <v/>
      </c>
      <c r="U253" s="181" t="str">
        <f t="shared" si="40"/>
        <v/>
      </c>
    </row>
    <row r="254" spans="2:21">
      <c r="B254" s="182"/>
      <c r="C254" s="183"/>
      <c r="D254" s="184" t="str">
        <f t="shared" si="45"/>
        <v/>
      </c>
      <c r="E254" s="185">
        <v>0</v>
      </c>
      <c r="F254" s="183"/>
      <c r="G254" s="184" t="str">
        <f t="shared" si="37"/>
        <v/>
      </c>
      <c r="H254" s="185">
        <f t="shared" si="44"/>
        <v>0</v>
      </c>
      <c r="I254" s="186"/>
      <c r="P254" s="181" t="str">
        <f t="shared" si="41"/>
        <v/>
      </c>
      <c r="Q254" s="189">
        <f t="shared" si="42"/>
        <v>0</v>
      </c>
      <c r="R254" s="181" t="str">
        <f t="shared" si="38"/>
        <v/>
      </c>
      <c r="S254" s="189">
        <f t="shared" si="43"/>
        <v>0</v>
      </c>
      <c r="T254" s="181" t="str">
        <f t="shared" si="39"/>
        <v/>
      </c>
      <c r="U254" s="181" t="str">
        <f t="shared" si="40"/>
        <v/>
      </c>
    </row>
    <row r="255" spans="2:21">
      <c r="B255" s="182"/>
      <c r="C255" s="183"/>
      <c r="D255" s="184" t="str">
        <f t="shared" si="45"/>
        <v/>
      </c>
      <c r="E255" s="185">
        <v>0</v>
      </c>
      <c r="F255" s="183"/>
      <c r="G255" s="184" t="str">
        <f t="shared" si="37"/>
        <v/>
      </c>
      <c r="H255" s="185">
        <f t="shared" si="44"/>
        <v>0</v>
      </c>
      <c r="I255" s="186"/>
      <c r="P255" s="181" t="str">
        <f t="shared" si="41"/>
        <v/>
      </c>
      <c r="Q255" s="189">
        <f t="shared" si="42"/>
        <v>0</v>
      </c>
      <c r="R255" s="181" t="str">
        <f t="shared" si="38"/>
        <v/>
      </c>
      <c r="S255" s="189">
        <f t="shared" si="43"/>
        <v>0</v>
      </c>
      <c r="T255" s="181" t="str">
        <f t="shared" si="39"/>
        <v/>
      </c>
      <c r="U255" s="181" t="str">
        <f t="shared" si="40"/>
        <v/>
      </c>
    </row>
    <row r="256" spans="2:21">
      <c r="B256" s="182"/>
      <c r="C256" s="183"/>
      <c r="D256" s="184" t="str">
        <f t="shared" si="45"/>
        <v/>
      </c>
      <c r="E256" s="185">
        <v>0</v>
      </c>
      <c r="F256" s="183"/>
      <c r="G256" s="184" t="str">
        <f t="shared" si="37"/>
        <v/>
      </c>
      <c r="H256" s="185">
        <f t="shared" si="44"/>
        <v>0</v>
      </c>
      <c r="I256" s="186"/>
      <c r="P256" s="181" t="str">
        <f t="shared" si="41"/>
        <v/>
      </c>
      <c r="Q256" s="189">
        <f t="shared" si="42"/>
        <v>0</v>
      </c>
      <c r="R256" s="181" t="str">
        <f t="shared" si="38"/>
        <v/>
      </c>
      <c r="S256" s="189">
        <f t="shared" si="43"/>
        <v>0</v>
      </c>
      <c r="T256" s="181" t="str">
        <f t="shared" si="39"/>
        <v/>
      </c>
      <c r="U256" s="181" t="str">
        <f t="shared" si="40"/>
        <v/>
      </c>
    </row>
    <row r="257" spans="2:21">
      <c r="B257" s="182"/>
      <c r="C257" s="183"/>
      <c r="D257" s="184" t="str">
        <f t="shared" si="45"/>
        <v/>
      </c>
      <c r="E257" s="185">
        <v>0</v>
      </c>
      <c r="F257" s="183"/>
      <c r="G257" s="184" t="str">
        <f t="shared" si="37"/>
        <v/>
      </c>
      <c r="H257" s="185">
        <f t="shared" si="44"/>
        <v>0</v>
      </c>
      <c r="I257" s="186"/>
      <c r="P257" s="181" t="str">
        <f t="shared" si="41"/>
        <v/>
      </c>
      <c r="Q257" s="189">
        <f t="shared" si="42"/>
        <v>0</v>
      </c>
      <c r="R257" s="181" t="str">
        <f t="shared" si="38"/>
        <v/>
      </c>
      <c r="S257" s="189">
        <f t="shared" si="43"/>
        <v>0</v>
      </c>
      <c r="T257" s="181" t="str">
        <f t="shared" si="39"/>
        <v/>
      </c>
      <c r="U257" s="181" t="str">
        <f t="shared" si="40"/>
        <v/>
      </c>
    </row>
    <row r="258" spans="2:21">
      <c r="B258" s="182"/>
      <c r="C258" s="183"/>
      <c r="D258" s="184" t="str">
        <f t="shared" si="45"/>
        <v/>
      </c>
      <c r="E258" s="185">
        <v>0</v>
      </c>
      <c r="F258" s="183"/>
      <c r="G258" s="184" t="str">
        <f t="shared" si="37"/>
        <v/>
      </c>
      <c r="H258" s="185">
        <f t="shared" si="44"/>
        <v>0</v>
      </c>
      <c r="I258" s="186"/>
      <c r="P258" s="181" t="str">
        <f t="shared" si="41"/>
        <v/>
      </c>
      <c r="Q258" s="189">
        <f t="shared" si="42"/>
        <v>0</v>
      </c>
      <c r="R258" s="181" t="str">
        <f t="shared" si="38"/>
        <v/>
      </c>
      <c r="S258" s="189">
        <f t="shared" si="43"/>
        <v>0</v>
      </c>
      <c r="T258" s="181" t="str">
        <f t="shared" si="39"/>
        <v/>
      </c>
      <c r="U258" s="181" t="str">
        <f t="shared" si="40"/>
        <v/>
      </c>
    </row>
    <row r="259" spans="2:21">
      <c r="B259" s="182"/>
      <c r="C259" s="183"/>
      <c r="D259" s="184" t="str">
        <f t="shared" si="45"/>
        <v/>
      </c>
      <c r="E259" s="185">
        <v>0</v>
      </c>
      <c r="F259" s="183"/>
      <c r="G259" s="184" t="str">
        <f t="shared" si="37"/>
        <v/>
      </c>
      <c r="H259" s="185">
        <f t="shared" si="44"/>
        <v>0</v>
      </c>
      <c r="I259" s="186"/>
      <c r="P259" s="181" t="str">
        <f t="shared" si="41"/>
        <v/>
      </c>
      <c r="Q259" s="189">
        <f t="shared" si="42"/>
        <v>0</v>
      </c>
      <c r="R259" s="181" t="str">
        <f t="shared" si="38"/>
        <v/>
      </c>
      <c r="S259" s="189">
        <f t="shared" si="43"/>
        <v>0</v>
      </c>
      <c r="T259" s="181" t="str">
        <f t="shared" si="39"/>
        <v/>
      </c>
      <c r="U259" s="181" t="str">
        <f t="shared" si="40"/>
        <v/>
      </c>
    </row>
    <row r="260" spans="2:21">
      <c r="B260" s="182"/>
      <c r="C260" s="183"/>
      <c r="D260" s="184" t="str">
        <f t="shared" si="45"/>
        <v/>
      </c>
      <c r="E260" s="185">
        <v>0</v>
      </c>
      <c r="F260" s="183"/>
      <c r="G260" s="184" t="str">
        <f t="shared" si="37"/>
        <v/>
      </c>
      <c r="H260" s="185">
        <f t="shared" si="44"/>
        <v>0</v>
      </c>
      <c r="I260" s="186"/>
      <c r="P260" s="181" t="str">
        <f t="shared" si="41"/>
        <v/>
      </c>
      <c r="Q260" s="189">
        <f t="shared" si="42"/>
        <v>0</v>
      </c>
      <c r="R260" s="181" t="str">
        <f t="shared" si="38"/>
        <v/>
      </c>
      <c r="S260" s="189">
        <f t="shared" si="43"/>
        <v>0</v>
      </c>
      <c r="T260" s="181" t="str">
        <f t="shared" si="39"/>
        <v/>
      </c>
      <c r="U260" s="181" t="str">
        <f t="shared" si="40"/>
        <v/>
      </c>
    </row>
    <row r="261" spans="2:21">
      <c r="B261" s="182"/>
      <c r="C261" s="183"/>
      <c r="D261" s="184" t="str">
        <f t="shared" si="45"/>
        <v/>
      </c>
      <c r="E261" s="185">
        <v>0</v>
      </c>
      <c r="F261" s="183"/>
      <c r="G261" s="184" t="str">
        <f t="shared" si="37"/>
        <v/>
      </c>
      <c r="H261" s="185">
        <f t="shared" si="44"/>
        <v>0</v>
      </c>
      <c r="I261" s="186"/>
      <c r="P261" s="181" t="str">
        <f t="shared" si="41"/>
        <v/>
      </c>
      <c r="Q261" s="189">
        <f t="shared" si="42"/>
        <v>0</v>
      </c>
      <c r="R261" s="181" t="str">
        <f t="shared" si="38"/>
        <v/>
      </c>
      <c r="S261" s="189">
        <f t="shared" si="43"/>
        <v>0</v>
      </c>
      <c r="T261" s="181" t="str">
        <f t="shared" si="39"/>
        <v/>
      </c>
      <c r="U261" s="181" t="str">
        <f t="shared" si="40"/>
        <v/>
      </c>
    </row>
    <row r="262" spans="2:21">
      <c r="B262" s="182"/>
      <c r="C262" s="183"/>
      <c r="D262" s="184" t="str">
        <f t="shared" si="45"/>
        <v/>
      </c>
      <c r="E262" s="185">
        <v>0</v>
      </c>
      <c r="F262" s="183"/>
      <c r="G262" s="184" t="str">
        <f t="shared" si="37"/>
        <v/>
      </c>
      <c r="H262" s="185">
        <f t="shared" si="44"/>
        <v>0</v>
      </c>
      <c r="I262" s="186"/>
      <c r="P262" s="181" t="str">
        <f t="shared" si="41"/>
        <v/>
      </c>
      <c r="Q262" s="189">
        <f t="shared" si="42"/>
        <v>0</v>
      </c>
      <c r="R262" s="181" t="str">
        <f t="shared" si="38"/>
        <v/>
      </c>
      <c r="S262" s="189">
        <f t="shared" si="43"/>
        <v>0</v>
      </c>
      <c r="T262" s="181" t="str">
        <f t="shared" si="39"/>
        <v/>
      </c>
      <c r="U262" s="181" t="str">
        <f t="shared" si="40"/>
        <v/>
      </c>
    </row>
    <row r="263" spans="2:21">
      <c r="B263" s="182"/>
      <c r="C263" s="183"/>
      <c r="D263" s="184" t="str">
        <f t="shared" si="45"/>
        <v/>
      </c>
      <c r="E263" s="185">
        <v>0</v>
      </c>
      <c r="F263" s="183"/>
      <c r="G263" s="184" t="str">
        <f t="shared" ref="G263:G326" si="46">IFERROR(VLOOKUP(F263,$K$7:$L$28,2,0),"")</f>
        <v/>
      </c>
      <c r="H263" s="185">
        <f t="shared" si="44"/>
        <v>0</v>
      </c>
      <c r="I263" s="186"/>
      <c r="P263" s="181" t="str">
        <f t="shared" si="41"/>
        <v/>
      </c>
      <c r="Q263" s="189">
        <f t="shared" si="42"/>
        <v>0</v>
      </c>
      <c r="R263" s="181" t="str">
        <f t="shared" ref="R263:R326" si="47">IFERROR(CONCATENATE(VLOOKUP(F263,$K$7:$N$359,4,0),MID(B263,1,2),MID(B263,4,2)),"")</f>
        <v/>
      </c>
      <c r="S263" s="189">
        <f t="shared" si="43"/>
        <v>0</v>
      </c>
      <c r="T263" s="181" t="str">
        <f t="shared" ref="T263:T326" si="48">IFERROR(VLOOKUP(C263,$K$7:$M$16,3,0),"")</f>
        <v/>
      </c>
      <c r="U263" s="181" t="str">
        <f t="shared" ref="U263:U326" si="49">IFERROR(VLOOKUP(F263,$K$7:$M$16,3,0),"")</f>
        <v/>
      </c>
    </row>
    <row r="264" spans="2:21">
      <c r="B264" s="182"/>
      <c r="C264" s="183"/>
      <c r="D264" s="184" t="str">
        <f t="shared" si="45"/>
        <v/>
      </c>
      <c r="E264" s="185">
        <v>0</v>
      </c>
      <c r="F264" s="183"/>
      <c r="G264" s="184" t="str">
        <f t="shared" si="46"/>
        <v/>
      </c>
      <c r="H264" s="185">
        <f t="shared" si="44"/>
        <v>0</v>
      </c>
      <c r="I264" s="186"/>
      <c r="P264" s="181" t="str">
        <f t="shared" ref="P264:P327" si="50">IFERROR(CONCATENATE(VLOOKUP(C264,$K$7:$N$359,4,0),MID(B264,1,2),MID(B264,4,2)),"")</f>
        <v/>
      </c>
      <c r="Q264" s="189">
        <f t="shared" ref="Q264:Q327" si="51">E264</f>
        <v>0</v>
      </c>
      <c r="R264" s="181" t="str">
        <f t="shared" si="47"/>
        <v/>
      </c>
      <c r="S264" s="189">
        <f t="shared" ref="S264:S327" si="52">H264</f>
        <v>0</v>
      </c>
      <c r="T264" s="181" t="str">
        <f t="shared" si="48"/>
        <v/>
      </c>
      <c r="U264" s="181" t="str">
        <f t="shared" si="49"/>
        <v/>
      </c>
    </row>
    <row r="265" spans="2:21">
      <c r="B265" s="182"/>
      <c r="C265" s="183"/>
      <c r="D265" s="184" t="str">
        <f t="shared" si="45"/>
        <v/>
      </c>
      <c r="E265" s="185">
        <v>0</v>
      </c>
      <c r="F265" s="183"/>
      <c r="G265" s="184" t="str">
        <f t="shared" si="46"/>
        <v/>
      </c>
      <c r="H265" s="185">
        <f t="shared" si="44"/>
        <v>0</v>
      </c>
      <c r="I265" s="186"/>
      <c r="P265" s="181" t="str">
        <f t="shared" si="50"/>
        <v/>
      </c>
      <c r="Q265" s="189">
        <f t="shared" si="51"/>
        <v>0</v>
      </c>
      <c r="R265" s="181" t="str">
        <f t="shared" si="47"/>
        <v/>
      </c>
      <c r="S265" s="189">
        <f t="shared" si="52"/>
        <v>0</v>
      </c>
      <c r="T265" s="181" t="str">
        <f t="shared" si="48"/>
        <v/>
      </c>
      <c r="U265" s="181" t="str">
        <f t="shared" si="49"/>
        <v/>
      </c>
    </row>
    <row r="266" spans="2:21">
      <c r="B266" s="182"/>
      <c r="C266" s="183"/>
      <c r="D266" s="184" t="str">
        <f t="shared" si="45"/>
        <v/>
      </c>
      <c r="E266" s="185">
        <v>0</v>
      </c>
      <c r="F266" s="183"/>
      <c r="G266" s="184" t="str">
        <f t="shared" si="46"/>
        <v/>
      </c>
      <c r="H266" s="185">
        <f t="shared" si="44"/>
        <v>0</v>
      </c>
      <c r="I266" s="186"/>
      <c r="P266" s="181" t="str">
        <f t="shared" si="50"/>
        <v/>
      </c>
      <c r="Q266" s="189">
        <f t="shared" si="51"/>
        <v>0</v>
      </c>
      <c r="R266" s="181" t="str">
        <f t="shared" si="47"/>
        <v/>
      </c>
      <c r="S266" s="189">
        <f t="shared" si="52"/>
        <v>0</v>
      </c>
      <c r="T266" s="181" t="str">
        <f t="shared" si="48"/>
        <v/>
      </c>
      <c r="U266" s="181" t="str">
        <f t="shared" si="49"/>
        <v/>
      </c>
    </row>
    <row r="267" spans="2:21">
      <c r="B267" s="182"/>
      <c r="C267" s="183"/>
      <c r="D267" s="184" t="str">
        <f t="shared" si="45"/>
        <v/>
      </c>
      <c r="E267" s="185">
        <v>0</v>
      </c>
      <c r="F267" s="183"/>
      <c r="G267" s="184" t="str">
        <f t="shared" si="46"/>
        <v/>
      </c>
      <c r="H267" s="185">
        <f t="shared" si="44"/>
        <v>0</v>
      </c>
      <c r="I267" s="186"/>
      <c r="P267" s="181" t="str">
        <f t="shared" si="50"/>
        <v/>
      </c>
      <c r="Q267" s="189">
        <f t="shared" si="51"/>
        <v>0</v>
      </c>
      <c r="R267" s="181" t="str">
        <f t="shared" si="47"/>
        <v/>
      </c>
      <c r="S267" s="189">
        <f t="shared" si="52"/>
        <v>0</v>
      </c>
      <c r="T267" s="181" t="str">
        <f t="shared" si="48"/>
        <v/>
      </c>
      <c r="U267" s="181" t="str">
        <f t="shared" si="49"/>
        <v/>
      </c>
    </row>
    <row r="268" spans="2:21">
      <c r="B268" s="182"/>
      <c r="C268" s="183"/>
      <c r="D268" s="184" t="str">
        <f t="shared" si="45"/>
        <v/>
      </c>
      <c r="E268" s="185">
        <v>0</v>
      </c>
      <c r="F268" s="183"/>
      <c r="G268" s="184" t="str">
        <f t="shared" si="46"/>
        <v/>
      </c>
      <c r="H268" s="185">
        <f t="shared" ref="H268:H331" si="53">-E268</f>
        <v>0</v>
      </c>
      <c r="I268" s="186"/>
      <c r="P268" s="181" t="str">
        <f t="shared" si="50"/>
        <v/>
      </c>
      <c r="Q268" s="189">
        <f t="shared" si="51"/>
        <v>0</v>
      </c>
      <c r="R268" s="181" t="str">
        <f t="shared" si="47"/>
        <v/>
      </c>
      <c r="S268" s="189">
        <f t="shared" si="52"/>
        <v>0</v>
      </c>
      <c r="T268" s="181" t="str">
        <f t="shared" si="48"/>
        <v/>
      </c>
      <c r="U268" s="181" t="str">
        <f t="shared" si="49"/>
        <v/>
      </c>
    </row>
    <row r="269" spans="2:21">
      <c r="B269" s="182"/>
      <c r="C269" s="183"/>
      <c r="D269" s="184" t="str">
        <f t="shared" si="45"/>
        <v/>
      </c>
      <c r="E269" s="185">
        <v>0</v>
      </c>
      <c r="F269" s="183"/>
      <c r="G269" s="184" t="str">
        <f t="shared" si="46"/>
        <v/>
      </c>
      <c r="H269" s="185">
        <f t="shared" si="53"/>
        <v>0</v>
      </c>
      <c r="I269" s="186"/>
      <c r="P269" s="181" t="str">
        <f t="shared" si="50"/>
        <v/>
      </c>
      <c r="Q269" s="189">
        <f t="shared" si="51"/>
        <v>0</v>
      </c>
      <c r="R269" s="181" t="str">
        <f t="shared" si="47"/>
        <v/>
      </c>
      <c r="S269" s="189">
        <f t="shared" si="52"/>
        <v>0</v>
      </c>
      <c r="T269" s="181" t="str">
        <f t="shared" si="48"/>
        <v/>
      </c>
      <c r="U269" s="181" t="str">
        <f t="shared" si="49"/>
        <v/>
      </c>
    </row>
    <row r="270" spans="2:21">
      <c r="B270" s="182"/>
      <c r="C270" s="183"/>
      <c r="D270" s="184" t="str">
        <f t="shared" si="45"/>
        <v/>
      </c>
      <c r="E270" s="185">
        <v>0</v>
      </c>
      <c r="F270" s="183"/>
      <c r="G270" s="184" t="str">
        <f t="shared" si="46"/>
        <v/>
      </c>
      <c r="H270" s="185">
        <f t="shared" si="53"/>
        <v>0</v>
      </c>
      <c r="I270" s="186"/>
      <c r="P270" s="181" t="str">
        <f t="shared" si="50"/>
        <v/>
      </c>
      <c r="Q270" s="189">
        <f t="shared" si="51"/>
        <v>0</v>
      </c>
      <c r="R270" s="181" t="str">
        <f t="shared" si="47"/>
        <v/>
      </c>
      <c r="S270" s="189">
        <f t="shared" si="52"/>
        <v>0</v>
      </c>
      <c r="T270" s="181" t="str">
        <f t="shared" si="48"/>
        <v/>
      </c>
      <c r="U270" s="181" t="str">
        <f t="shared" si="49"/>
        <v/>
      </c>
    </row>
    <row r="271" spans="2:21">
      <c r="B271" s="182"/>
      <c r="C271" s="183"/>
      <c r="D271" s="184" t="str">
        <f t="shared" si="45"/>
        <v/>
      </c>
      <c r="E271" s="185">
        <v>0</v>
      </c>
      <c r="F271" s="183"/>
      <c r="G271" s="184" t="str">
        <f t="shared" si="46"/>
        <v/>
      </c>
      <c r="H271" s="185">
        <f t="shared" si="53"/>
        <v>0</v>
      </c>
      <c r="I271" s="186"/>
      <c r="P271" s="181" t="str">
        <f t="shared" si="50"/>
        <v/>
      </c>
      <c r="Q271" s="189">
        <f t="shared" si="51"/>
        <v>0</v>
      </c>
      <c r="R271" s="181" t="str">
        <f t="shared" si="47"/>
        <v/>
      </c>
      <c r="S271" s="189">
        <f t="shared" si="52"/>
        <v>0</v>
      </c>
      <c r="T271" s="181" t="str">
        <f t="shared" si="48"/>
        <v/>
      </c>
      <c r="U271" s="181" t="str">
        <f t="shared" si="49"/>
        <v/>
      </c>
    </row>
    <row r="272" spans="2:21">
      <c r="B272" s="182"/>
      <c r="C272" s="183"/>
      <c r="D272" s="184" t="str">
        <f t="shared" si="45"/>
        <v/>
      </c>
      <c r="E272" s="185">
        <v>0</v>
      </c>
      <c r="F272" s="183"/>
      <c r="G272" s="184" t="str">
        <f t="shared" si="46"/>
        <v/>
      </c>
      <c r="H272" s="185">
        <f t="shared" si="53"/>
        <v>0</v>
      </c>
      <c r="I272" s="186"/>
      <c r="P272" s="181" t="str">
        <f t="shared" si="50"/>
        <v/>
      </c>
      <c r="Q272" s="189">
        <f t="shared" si="51"/>
        <v>0</v>
      </c>
      <c r="R272" s="181" t="str">
        <f t="shared" si="47"/>
        <v/>
      </c>
      <c r="S272" s="189">
        <f t="shared" si="52"/>
        <v>0</v>
      </c>
      <c r="T272" s="181" t="str">
        <f t="shared" si="48"/>
        <v/>
      </c>
      <c r="U272" s="181" t="str">
        <f t="shared" si="49"/>
        <v/>
      </c>
    </row>
    <row r="273" spans="2:21">
      <c r="B273" s="182"/>
      <c r="C273" s="183"/>
      <c r="D273" s="184" t="str">
        <f t="shared" si="45"/>
        <v/>
      </c>
      <c r="E273" s="185">
        <v>0</v>
      </c>
      <c r="F273" s="183"/>
      <c r="G273" s="184" t="str">
        <f t="shared" si="46"/>
        <v/>
      </c>
      <c r="H273" s="185">
        <f t="shared" si="53"/>
        <v>0</v>
      </c>
      <c r="I273" s="186"/>
      <c r="P273" s="181" t="str">
        <f t="shared" si="50"/>
        <v/>
      </c>
      <c r="Q273" s="189">
        <f t="shared" si="51"/>
        <v>0</v>
      </c>
      <c r="R273" s="181" t="str">
        <f t="shared" si="47"/>
        <v/>
      </c>
      <c r="S273" s="189">
        <f t="shared" si="52"/>
        <v>0</v>
      </c>
      <c r="T273" s="181" t="str">
        <f t="shared" si="48"/>
        <v/>
      </c>
      <c r="U273" s="181" t="str">
        <f t="shared" si="49"/>
        <v/>
      </c>
    </row>
    <row r="274" spans="2:21">
      <c r="B274" s="182"/>
      <c r="C274" s="183"/>
      <c r="D274" s="184" t="str">
        <f t="shared" si="45"/>
        <v/>
      </c>
      <c r="E274" s="185">
        <v>0</v>
      </c>
      <c r="F274" s="183"/>
      <c r="G274" s="184" t="str">
        <f t="shared" si="46"/>
        <v/>
      </c>
      <c r="H274" s="185">
        <f t="shared" si="53"/>
        <v>0</v>
      </c>
      <c r="I274" s="186"/>
      <c r="P274" s="181" t="str">
        <f t="shared" si="50"/>
        <v/>
      </c>
      <c r="Q274" s="189">
        <f t="shared" si="51"/>
        <v>0</v>
      </c>
      <c r="R274" s="181" t="str">
        <f t="shared" si="47"/>
        <v/>
      </c>
      <c r="S274" s="189">
        <f t="shared" si="52"/>
        <v>0</v>
      </c>
      <c r="T274" s="181" t="str">
        <f t="shared" si="48"/>
        <v/>
      </c>
      <c r="U274" s="181" t="str">
        <f t="shared" si="49"/>
        <v/>
      </c>
    </row>
    <row r="275" spans="2:21">
      <c r="B275" s="182"/>
      <c r="C275" s="183"/>
      <c r="D275" s="184" t="str">
        <f t="shared" si="45"/>
        <v/>
      </c>
      <c r="E275" s="185">
        <v>0</v>
      </c>
      <c r="F275" s="183"/>
      <c r="G275" s="184" t="str">
        <f t="shared" si="46"/>
        <v/>
      </c>
      <c r="H275" s="185">
        <f t="shared" si="53"/>
        <v>0</v>
      </c>
      <c r="I275" s="186"/>
      <c r="P275" s="181" t="str">
        <f t="shared" si="50"/>
        <v/>
      </c>
      <c r="Q275" s="189">
        <f t="shared" si="51"/>
        <v>0</v>
      </c>
      <c r="R275" s="181" t="str">
        <f t="shared" si="47"/>
        <v/>
      </c>
      <c r="S275" s="189">
        <f t="shared" si="52"/>
        <v>0</v>
      </c>
      <c r="T275" s="181" t="str">
        <f t="shared" si="48"/>
        <v/>
      </c>
      <c r="U275" s="181" t="str">
        <f t="shared" si="49"/>
        <v/>
      </c>
    </row>
    <row r="276" spans="2:21">
      <c r="B276" s="182"/>
      <c r="C276" s="183"/>
      <c r="D276" s="184" t="str">
        <f t="shared" si="45"/>
        <v/>
      </c>
      <c r="E276" s="185">
        <v>0</v>
      </c>
      <c r="F276" s="183"/>
      <c r="G276" s="184" t="str">
        <f t="shared" si="46"/>
        <v/>
      </c>
      <c r="H276" s="185">
        <f t="shared" si="53"/>
        <v>0</v>
      </c>
      <c r="I276" s="186"/>
      <c r="P276" s="181" t="str">
        <f t="shared" si="50"/>
        <v/>
      </c>
      <c r="Q276" s="189">
        <f t="shared" si="51"/>
        <v>0</v>
      </c>
      <c r="R276" s="181" t="str">
        <f t="shared" si="47"/>
        <v/>
      </c>
      <c r="S276" s="189">
        <f t="shared" si="52"/>
        <v>0</v>
      </c>
      <c r="T276" s="181" t="str">
        <f t="shared" si="48"/>
        <v/>
      </c>
      <c r="U276" s="181" t="str">
        <f t="shared" si="49"/>
        <v/>
      </c>
    </row>
    <row r="277" spans="2:21">
      <c r="B277" s="182"/>
      <c r="C277" s="183"/>
      <c r="D277" s="184" t="str">
        <f t="shared" si="45"/>
        <v/>
      </c>
      <c r="E277" s="185">
        <v>0</v>
      </c>
      <c r="F277" s="183"/>
      <c r="G277" s="184" t="str">
        <f t="shared" si="46"/>
        <v/>
      </c>
      <c r="H277" s="185">
        <f t="shared" si="53"/>
        <v>0</v>
      </c>
      <c r="I277" s="186"/>
      <c r="P277" s="181" t="str">
        <f t="shared" si="50"/>
        <v/>
      </c>
      <c r="Q277" s="189">
        <f t="shared" si="51"/>
        <v>0</v>
      </c>
      <c r="R277" s="181" t="str">
        <f t="shared" si="47"/>
        <v/>
      </c>
      <c r="S277" s="189">
        <f t="shared" si="52"/>
        <v>0</v>
      </c>
      <c r="T277" s="181" t="str">
        <f t="shared" si="48"/>
        <v/>
      </c>
      <c r="U277" s="181" t="str">
        <f t="shared" si="49"/>
        <v/>
      </c>
    </row>
    <row r="278" spans="2:21">
      <c r="B278" s="182"/>
      <c r="C278" s="183"/>
      <c r="D278" s="184" t="str">
        <f t="shared" si="45"/>
        <v/>
      </c>
      <c r="E278" s="185">
        <v>0</v>
      </c>
      <c r="F278" s="183"/>
      <c r="G278" s="184" t="str">
        <f t="shared" si="46"/>
        <v/>
      </c>
      <c r="H278" s="185">
        <f t="shared" si="53"/>
        <v>0</v>
      </c>
      <c r="I278" s="186"/>
      <c r="P278" s="181" t="str">
        <f t="shared" si="50"/>
        <v/>
      </c>
      <c r="Q278" s="189">
        <f t="shared" si="51"/>
        <v>0</v>
      </c>
      <c r="R278" s="181" t="str">
        <f t="shared" si="47"/>
        <v/>
      </c>
      <c r="S278" s="189">
        <f t="shared" si="52"/>
        <v>0</v>
      </c>
      <c r="T278" s="181" t="str">
        <f t="shared" si="48"/>
        <v/>
      </c>
      <c r="U278" s="181" t="str">
        <f t="shared" si="49"/>
        <v/>
      </c>
    </row>
    <row r="279" spans="2:21">
      <c r="B279" s="182"/>
      <c r="C279" s="183"/>
      <c r="D279" s="184" t="str">
        <f t="shared" si="45"/>
        <v/>
      </c>
      <c r="E279" s="185">
        <v>0</v>
      </c>
      <c r="F279" s="183"/>
      <c r="G279" s="184" t="str">
        <f t="shared" si="46"/>
        <v/>
      </c>
      <c r="H279" s="185">
        <f t="shared" si="53"/>
        <v>0</v>
      </c>
      <c r="I279" s="186"/>
      <c r="P279" s="181" t="str">
        <f t="shared" si="50"/>
        <v/>
      </c>
      <c r="Q279" s="189">
        <f t="shared" si="51"/>
        <v>0</v>
      </c>
      <c r="R279" s="181" t="str">
        <f t="shared" si="47"/>
        <v/>
      </c>
      <c r="S279" s="189">
        <f t="shared" si="52"/>
        <v>0</v>
      </c>
      <c r="T279" s="181" t="str">
        <f t="shared" si="48"/>
        <v/>
      </c>
      <c r="U279" s="181" t="str">
        <f t="shared" si="49"/>
        <v/>
      </c>
    </row>
    <row r="280" spans="2:21">
      <c r="B280" s="182"/>
      <c r="C280" s="183"/>
      <c r="D280" s="184" t="str">
        <f t="shared" si="45"/>
        <v/>
      </c>
      <c r="E280" s="185">
        <v>0</v>
      </c>
      <c r="F280" s="183"/>
      <c r="G280" s="184" t="str">
        <f t="shared" si="46"/>
        <v/>
      </c>
      <c r="H280" s="185">
        <f t="shared" si="53"/>
        <v>0</v>
      </c>
      <c r="I280" s="186"/>
      <c r="P280" s="181" t="str">
        <f t="shared" si="50"/>
        <v/>
      </c>
      <c r="Q280" s="189">
        <f t="shared" si="51"/>
        <v>0</v>
      </c>
      <c r="R280" s="181" t="str">
        <f t="shared" si="47"/>
        <v/>
      </c>
      <c r="S280" s="189">
        <f t="shared" si="52"/>
        <v>0</v>
      </c>
      <c r="T280" s="181" t="str">
        <f t="shared" si="48"/>
        <v/>
      </c>
      <c r="U280" s="181" t="str">
        <f t="shared" si="49"/>
        <v/>
      </c>
    </row>
    <row r="281" spans="2:21">
      <c r="B281" s="182"/>
      <c r="C281" s="183"/>
      <c r="D281" s="184" t="str">
        <f t="shared" si="45"/>
        <v/>
      </c>
      <c r="E281" s="185">
        <v>0</v>
      </c>
      <c r="F281" s="183"/>
      <c r="G281" s="184" t="str">
        <f t="shared" si="46"/>
        <v/>
      </c>
      <c r="H281" s="185">
        <f t="shared" si="53"/>
        <v>0</v>
      </c>
      <c r="I281" s="186"/>
      <c r="P281" s="181" t="str">
        <f t="shared" si="50"/>
        <v/>
      </c>
      <c r="Q281" s="189">
        <f t="shared" si="51"/>
        <v>0</v>
      </c>
      <c r="R281" s="181" t="str">
        <f t="shared" si="47"/>
        <v/>
      </c>
      <c r="S281" s="189">
        <f t="shared" si="52"/>
        <v>0</v>
      </c>
      <c r="T281" s="181" t="str">
        <f t="shared" si="48"/>
        <v/>
      </c>
      <c r="U281" s="181" t="str">
        <f t="shared" si="49"/>
        <v/>
      </c>
    </row>
    <row r="282" spans="2:21">
      <c r="B282" s="182"/>
      <c r="C282" s="183"/>
      <c r="D282" s="184" t="str">
        <f t="shared" si="45"/>
        <v/>
      </c>
      <c r="E282" s="185">
        <v>0</v>
      </c>
      <c r="F282" s="183"/>
      <c r="G282" s="184" t="str">
        <f t="shared" si="46"/>
        <v/>
      </c>
      <c r="H282" s="185">
        <f t="shared" si="53"/>
        <v>0</v>
      </c>
      <c r="I282" s="186"/>
      <c r="P282" s="181" t="str">
        <f t="shared" si="50"/>
        <v/>
      </c>
      <c r="Q282" s="189">
        <f t="shared" si="51"/>
        <v>0</v>
      </c>
      <c r="R282" s="181" t="str">
        <f t="shared" si="47"/>
        <v/>
      </c>
      <c r="S282" s="189">
        <f t="shared" si="52"/>
        <v>0</v>
      </c>
      <c r="T282" s="181" t="str">
        <f t="shared" si="48"/>
        <v/>
      </c>
      <c r="U282" s="181" t="str">
        <f t="shared" si="49"/>
        <v/>
      </c>
    </row>
    <row r="283" spans="2:21">
      <c r="B283" s="182"/>
      <c r="C283" s="183"/>
      <c r="D283" s="184" t="str">
        <f t="shared" ref="D283:D346" si="54">IFERROR(VLOOKUP(C283,$K$7:$L$28,2,0),"")</f>
        <v/>
      </c>
      <c r="E283" s="185">
        <v>0</v>
      </c>
      <c r="F283" s="183"/>
      <c r="G283" s="184" t="str">
        <f t="shared" si="46"/>
        <v/>
      </c>
      <c r="H283" s="185">
        <f t="shared" si="53"/>
        <v>0</v>
      </c>
      <c r="I283" s="186"/>
      <c r="P283" s="181" t="str">
        <f t="shared" si="50"/>
        <v/>
      </c>
      <c r="Q283" s="189">
        <f t="shared" si="51"/>
        <v>0</v>
      </c>
      <c r="R283" s="181" t="str">
        <f t="shared" si="47"/>
        <v/>
      </c>
      <c r="S283" s="189">
        <f t="shared" si="52"/>
        <v>0</v>
      </c>
      <c r="T283" s="181" t="str">
        <f t="shared" si="48"/>
        <v/>
      </c>
      <c r="U283" s="181" t="str">
        <f t="shared" si="49"/>
        <v/>
      </c>
    </row>
    <row r="284" spans="2:21">
      <c r="B284" s="182"/>
      <c r="C284" s="183"/>
      <c r="D284" s="184" t="str">
        <f t="shared" si="54"/>
        <v/>
      </c>
      <c r="E284" s="185">
        <v>0</v>
      </c>
      <c r="F284" s="183"/>
      <c r="G284" s="184" t="str">
        <f t="shared" si="46"/>
        <v/>
      </c>
      <c r="H284" s="185">
        <f t="shared" si="53"/>
        <v>0</v>
      </c>
      <c r="I284" s="186"/>
      <c r="P284" s="181" t="str">
        <f t="shared" si="50"/>
        <v/>
      </c>
      <c r="Q284" s="189">
        <f t="shared" si="51"/>
        <v>0</v>
      </c>
      <c r="R284" s="181" t="str">
        <f t="shared" si="47"/>
        <v/>
      </c>
      <c r="S284" s="189">
        <f t="shared" si="52"/>
        <v>0</v>
      </c>
      <c r="T284" s="181" t="str">
        <f t="shared" si="48"/>
        <v/>
      </c>
      <c r="U284" s="181" t="str">
        <f t="shared" si="49"/>
        <v/>
      </c>
    </row>
    <row r="285" spans="2:21">
      <c r="B285" s="182"/>
      <c r="C285" s="183"/>
      <c r="D285" s="184" t="str">
        <f t="shared" si="54"/>
        <v/>
      </c>
      <c r="E285" s="185">
        <v>0</v>
      </c>
      <c r="F285" s="183"/>
      <c r="G285" s="184" t="str">
        <f t="shared" si="46"/>
        <v/>
      </c>
      <c r="H285" s="185">
        <f t="shared" si="53"/>
        <v>0</v>
      </c>
      <c r="I285" s="186"/>
      <c r="P285" s="181" t="str">
        <f t="shared" si="50"/>
        <v/>
      </c>
      <c r="Q285" s="189">
        <f t="shared" si="51"/>
        <v>0</v>
      </c>
      <c r="R285" s="181" t="str">
        <f t="shared" si="47"/>
        <v/>
      </c>
      <c r="S285" s="189">
        <f t="shared" si="52"/>
        <v>0</v>
      </c>
      <c r="T285" s="181" t="str">
        <f t="shared" si="48"/>
        <v/>
      </c>
      <c r="U285" s="181" t="str">
        <f t="shared" si="49"/>
        <v/>
      </c>
    </row>
    <row r="286" spans="2:21">
      <c r="B286" s="182"/>
      <c r="C286" s="183"/>
      <c r="D286" s="184" t="str">
        <f t="shared" si="54"/>
        <v/>
      </c>
      <c r="E286" s="185">
        <v>0</v>
      </c>
      <c r="F286" s="183"/>
      <c r="G286" s="184" t="str">
        <f t="shared" si="46"/>
        <v/>
      </c>
      <c r="H286" s="185">
        <f t="shared" si="53"/>
        <v>0</v>
      </c>
      <c r="I286" s="186"/>
      <c r="P286" s="181" t="str">
        <f t="shared" si="50"/>
        <v/>
      </c>
      <c r="Q286" s="189">
        <f t="shared" si="51"/>
        <v>0</v>
      </c>
      <c r="R286" s="181" t="str">
        <f t="shared" si="47"/>
        <v/>
      </c>
      <c r="S286" s="189">
        <f t="shared" si="52"/>
        <v>0</v>
      </c>
      <c r="T286" s="181" t="str">
        <f t="shared" si="48"/>
        <v/>
      </c>
      <c r="U286" s="181" t="str">
        <f t="shared" si="49"/>
        <v/>
      </c>
    </row>
    <row r="287" spans="2:21">
      <c r="B287" s="182"/>
      <c r="C287" s="183"/>
      <c r="D287" s="184" t="str">
        <f t="shared" si="54"/>
        <v/>
      </c>
      <c r="E287" s="185">
        <v>0</v>
      </c>
      <c r="F287" s="183"/>
      <c r="G287" s="184" t="str">
        <f t="shared" si="46"/>
        <v/>
      </c>
      <c r="H287" s="185">
        <f t="shared" si="53"/>
        <v>0</v>
      </c>
      <c r="I287" s="186"/>
      <c r="P287" s="181" t="str">
        <f t="shared" si="50"/>
        <v/>
      </c>
      <c r="Q287" s="189">
        <f t="shared" si="51"/>
        <v>0</v>
      </c>
      <c r="R287" s="181" t="str">
        <f t="shared" si="47"/>
        <v/>
      </c>
      <c r="S287" s="189">
        <f t="shared" si="52"/>
        <v>0</v>
      </c>
      <c r="T287" s="181" t="str">
        <f t="shared" si="48"/>
        <v/>
      </c>
      <c r="U287" s="181" t="str">
        <f t="shared" si="49"/>
        <v/>
      </c>
    </row>
    <row r="288" spans="2:21">
      <c r="B288" s="182"/>
      <c r="C288" s="183"/>
      <c r="D288" s="184" t="str">
        <f t="shared" si="54"/>
        <v/>
      </c>
      <c r="E288" s="185">
        <v>0</v>
      </c>
      <c r="F288" s="183"/>
      <c r="G288" s="184" t="str">
        <f t="shared" si="46"/>
        <v/>
      </c>
      <c r="H288" s="185">
        <f t="shared" si="53"/>
        <v>0</v>
      </c>
      <c r="I288" s="186"/>
      <c r="P288" s="181" t="str">
        <f t="shared" si="50"/>
        <v/>
      </c>
      <c r="Q288" s="189">
        <f t="shared" si="51"/>
        <v>0</v>
      </c>
      <c r="R288" s="181" t="str">
        <f t="shared" si="47"/>
        <v/>
      </c>
      <c r="S288" s="189">
        <f t="shared" si="52"/>
        <v>0</v>
      </c>
      <c r="T288" s="181" t="str">
        <f t="shared" si="48"/>
        <v/>
      </c>
      <c r="U288" s="181" t="str">
        <f t="shared" si="49"/>
        <v/>
      </c>
    </row>
    <row r="289" spans="2:21">
      <c r="B289" s="182"/>
      <c r="C289" s="183"/>
      <c r="D289" s="184" t="str">
        <f t="shared" si="54"/>
        <v/>
      </c>
      <c r="E289" s="185">
        <v>0</v>
      </c>
      <c r="F289" s="183"/>
      <c r="G289" s="184" t="str">
        <f t="shared" si="46"/>
        <v/>
      </c>
      <c r="H289" s="185">
        <f t="shared" si="53"/>
        <v>0</v>
      </c>
      <c r="I289" s="186"/>
      <c r="P289" s="181" t="str">
        <f t="shared" si="50"/>
        <v/>
      </c>
      <c r="Q289" s="189">
        <f t="shared" si="51"/>
        <v>0</v>
      </c>
      <c r="R289" s="181" t="str">
        <f t="shared" si="47"/>
        <v/>
      </c>
      <c r="S289" s="189">
        <f t="shared" si="52"/>
        <v>0</v>
      </c>
      <c r="T289" s="181" t="str">
        <f t="shared" si="48"/>
        <v/>
      </c>
      <c r="U289" s="181" t="str">
        <f t="shared" si="49"/>
        <v/>
      </c>
    </row>
    <row r="290" spans="2:21">
      <c r="B290" s="182"/>
      <c r="C290" s="183"/>
      <c r="D290" s="184" t="str">
        <f t="shared" si="54"/>
        <v/>
      </c>
      <c r="E290" s="185">
        <v>0</v>
      </c>
      <c r="F290" s="183"/>
      <c r="G290" s="184" t="str">
        <f t="shared" si="46"/>
        <v/>
      </c>
      <c r="H290" s="185">
        <f t="shared" si="53"/>
        <v>0</v>
      </c>
      <c r="I290" s="186"/>
      <c r="P290" s="181" t="str">
        <f t="shared" si="50"/>
        <v/>
      </c>
      <c r="Q290" s="189">
        <f t="shared" si="51"/>
        <v>0</v>
      </c>
      <c r="R290" s="181" t="str">
        <f t="shared" si="47"/>
        <v/>
      </c>
      <c r="S290" s="189">
        <f t="shared" si="52"/>
        <v>0</v>
      </c>
      <c r="T290" s="181" t="str">
        <f t="shared" si="48"/>
        <v/>
      </c>
      <c r="U290" s="181" t="str">
        <f t="shared" si="49"/>
        <v/>
      </c>
    </row>
    <row r="291" spans="2:21">
      <c r="B291" s="182"/>
      <c r="C291" s="183"/>
      <c r="D291" s="184" t="str">
        <f t="shared" si="54"/>
        <v/>
      </c>
      <c r="E291" s="185">
        <v>0</v>
      </c>
      <c r="F291" s="183"/>
      <c r="G291" s="184" t="str">
        <f t="shared" si="46"/>
        <v/>
      </c>
      <c r="H291" s="185">
        <f t="shared" si="53"/>
        <v>0</v>
      </c>
      <c r="I291" s="186"/>
      <c r="P291" s="181" t="str">
        <f t="shared" si="50"/>
        <v/>
      </c>
      <c r="Q291" s="189">
        <f t="shared" si="51"/>
        <v>0</v>
      </c>
      <c r="R291" s="181" t="str">
        <f t="shared" si="47"/>
        <v/>
      </c>
      <c r="S291" s="189">
        <f t="shared" si="52"/>
        <v>0</v>
      </c>
      <c r="T291" s="181" t="str">
        <f t="shared" si="48"/>
        <v/>
      </c>
      <c r="U291" s="181" t="str">
        <f t="shared" si="49"/>
        <v/>
      </c>
    </row>
    <row r="292" spans="2:21">
      <c r="B292" s="182"/>
      <c r="C292" s="183"/>
      <c r="D292" s="184" t="str">
        <f t="shared" si="54"/>
        <v/>
      </c>
      <c r="E292" s="185">
        <v>0</v>
      </c>
      <c r="F292" s="183"/>
      <c r="G292" s="184" t="str">
        <f t="shared" si="46"/>
        <v/>
      </c>
      <c r="H292" s="185">
        <f t="shared" si="53"/>
        <v>0</v>
      </c>
      <c r="I292" s="186"/>
      <c r="P292" s="181" t="str">
        <f t="shared" si="50"/>
        <v/>
      </c>
      <c r="Q292" s="189">
        <f t="shared" si="51"/>
        <v>0</v>
      </c>
      <c r="R292" s="181" t="str">
        <f t="shared" si="47"/>
        <v/>
      </c>
      <c r="S292" s="189">
        <f t="shared" si="52"/>
        <v>0</v>
      </c>
      <c r="T292" s="181" t="str">
        <f t="shared" si="48"/>
        <v/>
      </c>
      <c r="U292" s="181" t="str">
        <f t="shared" si="49"/>
        <v/>
      </c>
    </row>
    <row r="293" spans="2:21">
      <c r="B293" s="182"/>
      <c r="C293" s="183"/>
      <c r="D293" s="184" t="str">
        <f t="shared" si="54"/>
        <v/>
      </c>
      <c r="E293" s="185">
        <v>0</v>
      </c>
      <c r="F293" s="183"/>
      <c r="G293" s="184" t="str">
        <f t="shared" si="46"/>
        <v/>
      </c>
      <c r="H293" s="185">
        <f t="shared" si="53"/>
        <v>0</v>
      </c>
      <c r="I293" s="186"/>
      <c r="P293" s="181" t="str">
        <f t="shared" si="50"/>
        <v/>
      </c>
      <c r="Q293" s="189">
        <f t="shared" si="51"/>
        <v>0</v>
      </c>
      <c r="R293" s="181" t="str">
        <f t="shared" si="47"/>
        <v/>
      </c>
      <c r="S293" s="189">
        <f t="shared" si="52"/>
        <v>0</v>
      </c>
      <c r="T293" s="181" t="str">
        <f t="shared" si="48"/>
        <v/>
      </c>
      <c r="U293" s="181" t="str">
        <f t="shared" si="49"/>
        <v/>
      </c>
    </row>
    <row r="294" spans="2:21">
      <c r="B294" s="182"/>
      <c r="C294" s="183"/>
      <c r="D294" s="184" t="str">
        <f t="shared" si="54"/>
        <v/>
      </c>
      <c r="E294" s="185">
        <v>0</v>
      </c>
      <c r="F294" s="183"/>
      <c r="G294" s="184" t="str">
        <f t="shared" si="46"/>
        <v/>
      </c>
      <c r="H294" s="185">
        <f t="shared" si="53"/>
        <v>0</v>
      </c>
      <c r="I294" s="186"/>
      <c r="P294" s="181" t="str">
        <f t="shared" si="50"/>
        <v/>
      </c>
      <c r="Q294" s="189">
        <f t="shared" si="51"/>
        <v>0</v>
      </c>
      <c r="R294" s="181" t="str">
        <f t="shared" si="47"/>
        <v/>
      </c>
      <c r="S294" s="189">
        <f t="shared" si="52"/>
        <v>0</v>
      </c>
      <c r="T294" s="181" t="str">
        <f t="shared" si="48"/>
        <v/>
      </c>
      <c r="U294" s="181" t="str">
        <f t="shared" si="49"/>
        <v/>
      </c>
    </row>
    <row r="295" spans="2:21">
      <c r="B295" s="182"/>
      <c r="C295" s="183"/>
      <c r="D295" s="184" t="str">
        <f t="shared" si="54"/>
        <v/>
      </c>
      <c r="E295" s="185">
        <v>0</v>
      </c>
      <c r="F295" s="183"/>
      <c r="G295" s="184" t="str">
        <f t="shared" si="46"/>
        <v/>
      </c>
      <c r="H295" s="185">
        <f t="shared" si="53"/>
        <v>0</v>
      </c>
      <c r="I295" s="186"/>
      <c r="P295" s="181" t="str">
        <f t="shared" si="50"/>
        <v/>
      </c>
      <c r="Q295" s="189">
        <f t="shared" si="51"/>
        <v>0</v>
      </c>
      <c r="R295" s="181" t="str">
        <f t="shared" si="47"/>
        <v/>
      </c>
      <c r="S295" s="189">
        <f t="shared" si="52"/>
        <v>0</v>
      </c>
      <c r="T295" s="181" t="str">
        <f t="shared" si="48"/>
        <v/>
      </c>
      <c r="U295" s="181" t="str">
        <f t="shared" si="49"/>
        <v/>
      </c>
    </row>
    <row r="296" spans="2:21">
      <c r="B296" s="182"/>
      <c r="C296" s="183"/>
      <c r="D296" s="184" t="str">
        <f t="shared" si="54"/>
        <v/>
      </c>
      <c r="E296" s="185">
        <v>0</v>
      </c>
      <c r="F296" s="183"/>
      <c r="G296" s="184" t="str">
        <f t="shared" si="46"/>
        <v/>
      </c>
      <c r="H296" s="185">
        <f t="shared" si="53"/>
        <v>0</v>
      </c>
      <c r="I296" s="186"/>
      <c r="P296" s="181" t="str">
        <f t="shared" si="50"/>
        <v/>
      </c>
      <c r="Q296" s="189">
        <f t="shared" si="51"/>
        <v>0</v>
      </c>
      <c r="R296" s="181" t="str">
        <f t="shared" si="47"/>
        <v/>
      </c>
      <c r="S296" s="189">
        <f t="shared" si="52"/>
        <v>0</v>
      </c>
      <c r="T296" s="181" t="str">
        <f t="shared" si="48"/>
        <v/>
      </c>
      <c r="U296" s="181" t="str">
        <f t="shared" si="49"/>
        <v/>
      </c>
    </row>
    <row r="297" spans="2:21">
      <c r="B297" s="182"/>
      <c r="C297" s="183"/>
      <c r="D297" s="184" t="str">
        <f t="shared" si="54"/>
        <v/>
      </c>
      <c r="E297" s="185">
        <v>0</v>
      </c>
      <c r="F297" s="183"/>
      <c r="G297" s="184" t="str">
        <f t="shared" si="46"/>
        <v/>
      </c>
      <c r="H297" s="185">
        <f t="shared" si="53"/>
        <v>0</v>
      </c>
      <c r="I297" s="186"/>
      <c r="P297" s="181" t="str">
        <f t="shared" si="50"/>
        <v/>
      </c>
      <c r="Q297" s="189">
        <f t="shared" si="51"/>
        <v>0</v>
      </c>
      <c r="R297" s="181" t="str">
        <f t="shared" si="47"/>
        <v/>
      </c>
      <c r="S297" s="189">
        <f t="shared" si="52"/>
        <v>0</v>
      </c>
      <c r="T297" s="181" t="str">
        <f t="shared" si="48"/>
        <v/>
      </c>
      <c r="U297" s="181" t="str">
        <f t="shared" si="49"/>
        <v/>
      </c>
    </row>
    <row r="298" spans="2:21">
      <c r="B298" s="182"/>
      <c r="C298" s="183"/>
      <c r="D298" s="184" t="str">
        <f t="shared" si="54"/>
        <v/>
      </c>
      <c r="E298" s="185">
        <v>0</v>
      </c>
      <c r="F298" s="183"/>
      <c r="G298" s="184" t="str">
        <f t="shared" si="46"/>
        <v/>
      </c>
      <c r="H298" s="185">
        <f t="shared" si="53"/>
        <v>0</v>
      </c>
      <c r="I298" s="186"/>
      <c r="P298" s="181" t="str">
        <f t="shared" si="50"/>
        <v/>
      </c>
      <c r="Q298" s="189">
        <f t="shared" si="51"/>
        <v>0</v>
      </c>
      <c r="R298" s="181" t="str">
        <f t="shared" si="47"/>
        <v/>
      </c>
      <c r="S298" s="189">
        <f t="shared" si="52"/>
        <v>0</v>
      </c>
      <c r="T298" s="181" t="str">
        <f t="shared" si="48"/>
        <v/>
      </c>
      <c r="U298" s="181" t="str">
        <f t="shared" si="49"/>
        <v/>
      </c>
    </row>
    <row r="299" spans="2:21">
      <c r="B299" s="182"/>
      <c r="C299" s="183"/>
      <c r="D299" s="184" t="str">
        <f t="shared" si="54"/>
        <v/>
      </c>
      <c r="E299" s="185">
        <v>0</v>
      </c>
      <c r="F299" s="183"/>
      <c r="G299" s="184" t="str">
        <f t="shared" si="46"/>
        <v/>
      </c>
      <c r="H299" s="185">
        <f t="shared" si="53"/>
        <v>0</v>
      </c>
      <c r="I299" s="186"/>
      <c r="P299" s="181" t="str">
        <f t="shared" si="50"/>
        <v/>
      </c>
      <c r="Q299" s="189">
        <f t="shared" si="51"/>
        <v>0</v>
      </c>
      <c r="R299" s="181" t="str">
        <f t="shared" si="47"/>
        <v/>
      </c>
      <c r="S299" s="189">
        <f t="shared" si="52"/>
        <v>0</v>
      </c>
      <c r="T299" s="181" t="str">
        <f t="shared" si="48"/>
        <v/>
      </c>
      <c r="U299" s="181" t="str">
        <f t="shared" si="49"/>
        <v/>
      </c>
    </row>
    <row r="300" spans="2:21">
      <c r="B300" s="182"/>
      <c r="C300" s="183"/>
      <c r="D300" s="184" t="str">
        <f t="shared" si="54"/>
        <v/>
      </c>
      <c r="E300" s="185">
        <v>0</v>
      </c>
      <c r="F300" s="183"/>
      <c r="G300" s="184" t="str">
        <f t="shared" si="46"/>
        <v/>
      </c>
      <c r="H300" s="185">
        <f t="shared" si="53"/>
        <v>0</v>
      </c>
      <c r="I300" s="186"/>
      <c r="P300" s="181" t="str">
        <f t="shared" si="50"/>
        <v/>
      </c>
      <c r="Q300" s="189">
        <f t="shared" si="51"/>
        <v>0</v>
      </c>
      <c r="R300" s="181" t="str">
        <f t="shared" si="47"/>
        <v/>
      </c>
      <c r="S300" s="189">
        <f t="shared" si="52"/>
        <v>0</v>
      </c>
      <c r="T300" s="181" t="str">
        <f t="shared" si="48"/>
        <v/>
      </c>
      <c r="U300" s="181" t="str">
        <f t="shared" si="49"/>
        <v/>
      </c>
    </row>
    <row r="301" spans="2:21">
      <c r="B301" s="182"/>
      <c r="C301" s="183"/>
      <c r="D301" s="184" t="str">
        <f t="shared" si="54"/>
        <v/>
      </c>
      <c r="E301" s="185">
        <v>0</v>
      </c>
      <c r="F301" s="183"/>
      <c r="G301" s="184" t="str">
        <f t="shared" si="46"/>
        <v/>
      </c>
      <c r="H301" s="185">
        <f t="shared" si="53"/>
        <v>0</v>
      </c>
      <c r="I301" s="186"/>
      <c r="P301" s="181" t="str">
        <f t="shared" si="50"/>
        <v/>
      </c>
      <c r="Q301" s="189">
        <f t="shared" si="51"/>
        <v>0</v>
      </c>
      <c r="R301" s="181" t="str">
        <f t="shared" si="47"/>
        <v/>
      </c>
      <c r="S301" s="189">
        <f t="shared" si="52"/>
        <v>0</v>
      </c>
      <c r="T301" s="181" t="str">
        <f t="shared" si="48"/>
        <v/>
      </c>
      <c r="U301" s="181" t="str">
        <f t="shared" si="49"/>
        <v/>
      </c>
    </row>
    <row r="302" spans="2:21">
      <c r="B302" s="182"/>
      <c r="C302" s="183"/>
      <c r="D302" s="184" t="str">
        <f t="shared" si="54"/>
        <v/>
      </c>
      <c r="E302" s="185">
        <v>0</v>
      </c>
      <c r="F302" s="183"/>
      <c r="G302" s="184" t="str">
        <f t="shared" si="46"/>
        <v/>
      </c>
      <c r="H302" s="185">
        <f t="shared" si="53"/>
        <v>0</v>
      </c>
      <c r="I302" s="186"/>
      <c r="P302" s="181" t="str">
        <f t="shared" si="50"/>
        <v/>
      </c>
      <c r="Q302" s="189">
        <f t="shared" si="51"/>
        <v>0</v>
      </c>
      <c r="R302" s="181" t="str">
        <f t="shared" si="47"/>
        <v/>
      </c>
      <c r="S302" s="189">
        <f t="shared" si="52"/>
        <v>0</v>
      </c>
      <c r="T302" s="181" t="str">
        <f t="shared" si="48"/>
        <v/>
      </c>
      <c r="U302" s="181" t="str">
        <f t="shared" si="49"/>
        <v/>
      </c>
    </row>
    <row r="303" spans="2:21">
      <c r="B303" s="182"/>
      <c r="C303" s="183"/>
      <c r="D303" s="184" t="str">
        <f t="shared" si="54"/>
        <v/>
      </c>
      <c r="E303" s="185">
        <v>0</v>
      </c>
      <c r="F303" s="183"/>
      <c r="G303" s="184" t="str">
        <f t="shared" si="46"/>
        <v/>
      </c>
      <c r="H303" s="185">
        <f t="shared" si="53"/>
        <v>0</v>
      </c>
      <c r="I303" s="186"/>
      <c r="P303" s="181" t="str">
        <f t="shared" si="50"/>
        <v/>
      </c>
      <c r="Q303" s="189">
        <f t="shared" si="51"/>
        <v>0</v>
      </c>
      <c r="R303" s="181" t="str">
        <f t="shared" si="47"/>
        <v/>
      </c>
      <c r="S303" s="189">
        <f t="shared" si="52"/>
        <v>0</v>
      </c>
      <c r="T303" s="181" t="str">
        <f t="shared" si="48"/>
        <v/>
      </c>
      <c r="U303" s="181" t="str">
        <f t="shared" si="49"/>
        <v/>
      </c>
    </row>
    <row r="304" spans="2:21">
      <c r="B304" s="182"/>
      <c r="C304" s="183"/>
      <c r="D304" s="184" t="str">
        <f t="shared" si="54"/>
        <v/>
      </c>
      <c r="E304" s="185">
        <v>0</v>
      </c>
      <c r="F304" s="183"/>
      <c r="G304" s="184" t="str">
        <f t="shared" si="46"/>
        <v/>
      </c>
      <c r="H304" s="185">
        <f t="shared" si="53"/>
        <v>0</v>
      </c>
      <c r="I304" s="186"/>
      <c r="P304" s="181" t="str">
        <f t="shared" si="50"/>
        <v/>
      </c>
      <c r="Q304" s="189">
        <f t="shared" si="51"/>
        <v>0</v>
      </c>
      <c r="R304" s="181" t="str">
        <f t="shared" si="47"/>
        <v/>
      </c>
      <c r="S304" s="189">
        <f t="shared" si="52"/>
        <v>0</v>
      </c>
      <c r="T304" s="181" t="str">
        <f t="shared" si="48"/>
        <v/>
      </c>
      <c r="U304" s="181" t="str">
        <f t="shared" si="49"/>
        <v/>
      </c>
    </row>
    <row r="305" spans="2:21">
      <c r="B305" s="182"/>
      <c r="C305" s="183"/>
      <c r="D305" s="184" t="str">
        <f t="shared" si="54"/>
        <v/>
      </c>
      <c r="E305" s="185">
        <v>0</v>
      </c>
      <c r="F305" s="183"/>
      <c r="G305" s="184" t="str">
        <f t="shared" si="46"/>
        <v/>
      </c>
      <c r="H305" s="185">
        <f t="shared" si="53"/>
        <v>0</v>
      </c>
      <c r="I305" s="186"/>
      <c r="P305" s="181" t="str">
        <f t="shared" si="50"/>
        <v/>
      </c>
      <c r="Q305" s="189">
        <f t="shared" si="51"/>
        <v>0</v>
      </c>
      <c r="R305" s="181" t="str">
        <f t="shared" si="47"/>
        <v/>
      </c>
      <c r="S305" s="189">
        <f t="shared" si="52"/>
        <v>0</v>
      </c>
      <c r="T305" s="181" t="str">
        <f t="shared" si="48"/>
        <v/>
      </c>
      <c r="U305" s="181" t="str">
        <f t="shared" si="49"/>
        <v/>
      </c>
    </row>
    <row r="306" spans="2:21">
      <c r="B306" s="182"/>
      <c r="C306" s="183"/>
      <c r="D306" s="184" t="str">
        <f t="shared" si="54"/>
        <v/>
      </c>
      <c r="E306" s="185">
        <v>0</v>
      </c>
      <c r="F306" s="183"/>
      <c r="G306" s="184" t="str">
        <f t="shared" si="46"/>
        <v/>
      </c>
      <c r="H306" s="185">
        <f t="shared" si="53"/>
        <v>0</v>
      </c>
      <c r="I306" s="186"/>
      <c r="P306" s="181" t="str">
        <f t="shared" si="50"/>
        <v/>
      </c>
      <c r="Q306" s="189">
        <f t="shared" si="51"/>
        <v>0</v>
      </c>
      <c r="R306" s="181" t="str">
        <f t="shared" si="47"/>
        <v/>
      </c>
      <c r="S306" s="189">
        <f t="shared" si="52"/>
        <v>0</v>
      </c>
      <c r="T306" s="181" t="str">
        <f t="shared" si="48"/>
        <v/>
      </c>
      <c r="U306" s="181" t="str">
        <f t="shared" si="49"/>
        <v/>
      </c>
    </row>
    <row r="307" spans="2:21">
      <c r="B307" s="182"/>
      <c r="C307" s="183"/>
      <c r="D307" s="184" t="str">
        <f t="shared" si="54"/>
        <v/>
      </c>
      <c r="E307" s="185">
        <v>0</v>
      </c>
      <c r="F307" s="183"/>
      <c r="G307" s="184" t="str">
        <f t="shared" si="46"/>
        <v/>
      </c>
      <c r="H307" s="185">
        <f t="shared" si="53"/>
        <v>0</v>
      </c>
      <c r="I307" s="186"/>
      <c r="P307" s="181" t="str">
        <f t="shared" si="50"/>
        <v/>
      </c>
      <c r="Q307" s="189">
        <f t="shared" si="51"/>
        <v>0</v>
      </c>
      <c r="R307" s="181" t="str">
        <f t="shared" si="47"/>
        <v/>
      </c>
      <c r="S307" s="189">
        <f t="shared" si="52"/>
        <v>0</v>
      </c>
      <c r="T307" s="181" t="str">
        <f t="shared" si="48"/>
        <v/>
      </c>
      <c r="U307" s="181" t="str">
        <f t="shared" si="49"/>
        <v/>
      </c>
    </row>
    <row r="308" spans="2:21">
      <c r="B308" s="182"/>
      <c r="C308" s="183"/>
      <c r="D308" s="184" t="str">
        <f t="shared" si="54"/>
        <v/>
      </c>
      <c r="E308" s="185">
        <v>0</v>
      </c>
      <c r="F308" s="183"/>
      <c r="G308" s="184" t="str">
        <f t="shared" si="46"/>
        <v/>
      </c>
      <c r="H308" s="185">
        <f t="shared" si="53"/>
        <v>0</v>
      </c>
      <c r="I308" s="186"/>
      <c r="P308" s="181" t="str">
        <f t="shared" si="50"/>
        <v/>
      </c>
      <c r="Q308" s="189">
        <f t="shared" si="51"/>
        <v>0</v>
      </c>
      <c r="R308" s="181" t="str">
        <f t="shared" si="47"/>
        <v/>
      </c>
      <c r="S308" s="189">
        <f t="shared" si="52"/>
        <v>0</v>
      </c>
      <c r="T308" s="181" t="str">
        <f t="shared" si="48"/>
        <v/>
      </c>
      <c r="U308" s="181" t="str">
        <f t="shared" si="49"/>
        <v/>
      </c>
    </row>
    <row r="309" spans="2:21">
      <c r="B309" s="182"/>
      <c r="C309" s="183"/>
      <c r="D309" s="184" t="str">
        <f t="shared" si="54"/>
        <v/>
      </c>
      <c r="E309" s="185">
        <v>0</v>
      </c>
      <c r="F309" s="183"/>
      <c r="G309" s="184" t="str">
        <f t="shared" si="46"/>
        <v/>
      </c>
      <c r="H309" s="185">
        <f t="shared" si="53"/>
        <v>0</v>
      </c>
      <c r="I309" s="186"/>
      <c r="P309" s="181" t="str">
        <f t="shared" si="50"/>
        <v/>
      </c>
      <c r="Q309" s="189">
        <f t="shared" si="51"/>
        <v>0</v>
      </c>
      <c r="R309" s="181" t="str">
        <f t="shared" si="47"/>
        <v/>
      </c>
      <c r="S309" s="189">
        <f t="shared" si="52"/>
        <v>0</v>
      </c>
      <c r="T309" s="181" t="str">
        <f t="shared" si="48"/>
        <v/>
      </c>
      <c r="U309" s="181" t="str">
        <f t="shared" si="49"/>
        <v/>
      </c>
    </row>
    <row r="310" spans="2:21">
      <c r="B310" s="182"/>
      <c r="C310" s="183"/>
      <c r="D310" s="184" t="str">
        <f t="shared" si="54"/>
        <v/>
      </c>
      <c r="E310" s="185">
        <v>0</v>
      </c>
      <c r="F310" s="183"/>
      <c r="G310" s="184" t="str">
        <f t="shared" si="46"/>
        <v/>
      </c>
      <c r="H310" s="185">
        <f t="shared" si="53"/>
        <v>0</v>
      </c>
      <c r="I310" s="186"/>
      <c r="P310" s="181" t="str">
        <f t="shared" si="50"/>
        <v/>
      </c>
      <c r="Q310" s="189">
        <f t="shared" si="51"/>
        <v>0</v>
      </c>
      <c r="R310" s="181" t="str">
        <f t="shared" si="47"/>
        <v/>
      </c>
      <c r="S310" s="189">
        <f t="shared" si="52"/>
        <v>0</v>
      </c>
      <c r="T310" s="181" t="str">
        <f t="shared" si="48"/>
        <v/>
      </c>
      <c r="U310" s="181" t="str">
        <f t="shared" si="49"/>
        <v/>
      </c>
    </row>
    <row r="311" spans="2:21">
      <c r="B311" s="182"/>
      <c r="C311" s="183"/>
      <c r="D311" s="184" t="str">
        <f t="shared" si="54"/>
        <v/>
      </c>
      <c r="E311" s="185">
        <v>0</v>
      </c>
      <c r="F311" s="183"/>
      <c r="G311" s="184" t="str">
        <f t="shared" si="46"/>
        <v/>
      </c>
      <c r="H311" s="185">
        <f t="shared" si="53"/>
        <v>0</v>
      </c>
      <c r="I311" s="186"/>
      <c r="P311" s="181" t="str">
        <f t="shared" si="50"/>
        <v/>
      </c>
      <c r="Q311" s="189">
        <f t="shared" si="51"/>
        <v>0</v>
      </c>
      <c r="R311" s="181" t="str">
        <f t="shared" si="47"/>
        <v/>
      </c>
      <c r="S311" s="189">
        <f t="shared" si="52"/>
        <v>0</v>
      </c>
      <c r="T311" s="181" t="str">
        <f t="shared" si="48"/>
        <v/>
      </c>
      <c r="U311" s="181" t="str">
        <f t="shared" si="49"/>
        <v/>
      </c>
    </row>
    <row r="312" spans="2:21">
      <c r="B312" s="182"/>
      <c r="C312" s="183"/>
      <c r="D312" s="184" t="str">
        <f t="shared" si="54"/>
        <v/>
      </c>
      <c r="E312" s="185">
        <v>0</v>
      </c>
      <c r="F312" s="183"/>
      <c r="G312" s="184" t="str">
        <f t="shared" si="46"/>
        <v/>
      </c>
      <c r="H312" s="185">
        <f t="shared" si="53"/>
        <v>0</v>
      </c>
      <c r="I312" s="186"/>
      <c r="P312" s="181" t="str">
        <f t="shared" si="50"/>
        <v/>
      </c>
      <c r="Q312" s="189">
        <f t="shared" si="51"/>
        <v>0</v>
      </c>
      <c r="R312" s="181" t="str">
        <f t="shared" si="47"/>
        <v/>
      </c>
      <c r="S312" s="189">
        <f t="shared" si="52"/>
        <v>0</v>
      </c>
      <c r="T312" s="181" t="str">
        <f t="shared" si="48"/>
        <v/>
      </c>
      <c r="U312" s="181" t="str">
        <f t="shared" si="49"/>
        <v/>
      </c>
    </row>
    <row r="313" spans="2:21">
      <c r="B313" s="182"/>
      <c r="C313" s="183"/>
      <c r="D313" s="184" t="str">
        <f t="shared" si="54"/>
        <v/>
      </c>
      <c r="E313" s="185">
        <v>0</v>
      </c>
      <c r="F313" s="183"/>
      <c r="G313" s="184" t="str">
        <f t="shared" si="46"/>
        <v/>
      </c>
      <c r="H313" s="185">
        <f t="shared" si="53"/>
        <v>0</v>
      </c>
      <c r="I313" s="186"/>
      <c r="P313" s="181" t="str">
        <f t="shared" si="50"/>
        <v/>
      </c>
      <c r="Q313" s="189">
        <f t="shared" si="51"/>
        <v>0</v>
      </c>
      <c r="R313" s="181" t="str">
        <f t="shared" si="47"/>
        <v/>
      </c>
      <c r="S313" s="189">
        <f t="shared" si="52"/>
        <v>0</v>
      </c>
      <c r="T313" s="181" t="str">
        <f t="shared" si="48"/>
        <v/>
      </c>
      <c r="U313" s="181" t="str">
        <f t="shared" si="49"/>
        <v/>
      </c>
    </row>
    <row r="314" spans="2:21">
      <c r="B314" s="182"/>
      <c r="C314" s="183"/>
      <c r="D314" s="184" t="str">
        <f t="shared" si="54"/>
        <v/>
      </c>
      <c r="E314" s="185">
        <v>0</v>
      </c>
      <c r="F314" s="183"/>
      <c r="G314" s="184" t="str">
        <f t="shared" si="46"/>
        <v/>
      </c>
      <c r="H314" s="185">
        <f t="shared" si="53"/>
        <v>0</v>
      </c>
      <c r="I314" s="186"/>
      <c r="P314" s="181" t="str">
        <f t="shared" si="50"/>
        <v/>
      </c>
      <c r="Q314" s="189">
        <f t="shared" si="51"/>
        <v>0</v>
      </c>
      <c r="R314" s="181" t="str">
        <f t="shared" si="47"/>
        <v/>
      </c>
      <c r="S314" s="189">
        <f t="shared" si="52"/>
        <v>0</v>
      </c>
      <c r="T314" s="181" t="str">
        <f t="shared" si="48"/>
        <v/>
      </c>
      <c r="U314" s="181" t="str">
        <f t="shared" si="49"/>
        <v/>
      </c>
    </row>
    <row r="315" spans="2:21">
      <c r="B315" s="182"/>
      <c r="C315" s="183"/>
      <c r="D315" s="184" t="str">
        <f t="shared" si="54"/>
        <v/>
      </c>
      <c r="E315" s="185">
        <v>0</v>
      </c>
      <c r="F315" s="183"/>
      <c r="G315" s="184" t="str">
        <f t="shared" si="46"/>
        <v/>
      </c>
      <c r="H315" s="185">
        <f t="shared" si="53"/>
        <v>0</v>
      </c>
      <c r="I315" s="186"/>
      <c r="P315" s="181" t="str">
        <f t="shared" si="50"/>
        <v/>
      </c>
      <c r="Q315" s="189">
        <f t="shared" si="51"/>
        <v>0</v>
      </c>
      <c r="R315" s="181" t="str">
        <f t="shared" si="47"/>
        <v/>
      </c>
      <c r="S315" s="189">
        <f t="shared" si="52"/>
        <v>0</v>
      </c>
      <c r="T315" s="181" t="str">
        <f t="shared" si="48"/>
        <v/>
      </c>
      <c r="U315" s="181" t="str">
        <f t="shared" si="49"/>
        <v/>
      </c>
    </row>
    <row r="316" spans="2:21">
      <c r="B316" s="182"/>
      <c r="C316" s="183"/>
      <c r="D316" s="184" t="str">
        <f t="shared" si="54"/>
        <v/>
      </c>
      <c r="E316" s="185">
        <v>0</v>
      </c>
      <c r="F316" s="183"/>
      <c r="G316" s="184" t="str">
        <f t="shared" si="46"/>
        <v/>
      </c>
      <c r="H316" s="185">
        <f t="shared" si="53"/>
        <v>0</v>
      </c>
      <c r="I316" s="186"/>
      <c r="P316" s="181" t="str">
        <f t="shared" si="50"/>
        <v/>
      </c>
      <c r="Q316" s="189">
        <f t="shared" si="51"/>
        <v>0</v>
      </c>
      <c r="R316" s="181" t="str">
        <f t="shared" si="47"/>
        <v/>
      </c>
      <c r="S316" s="189">
        <f t="shared" si="52"/>
        <v>0</v>
      </c>
      <c r="T316" s="181" t="str">
        <f t="shared" si="48"/>
        <v/>
      </c>
      <c r="U316" s="181" t="str">
        <f t="shared" si="49"/>
        <v/>
      </c>
    </row>
    <row r="317" spans="2:21">
      <c r="B317" s="182"/>
      <c r="C317" s="183"/>
      <c r="D317" s="184" t="str">
        <f t="shared" si="54"/>
        <v/>
      </c>
      <c r="E317" s="185">
        <v>0</v>
      </c>
      <c r="F317" s="183"/>
      <c r="G317" s="184" t="str">
        <f t="shared" si="46"/>
        <v/>
      </c>
      <c r="H317" s="185">
        <f t="shared" si="53"/>
        <v>0</v>
      </c>
      <c r="I317" s="186"/>
      <c r="P317" s="181" t="str">
        <f t="shared" si="50"/>
        <v/>
      </c>
      <c r="Q317" s="189">
        <f t="shared" si="51"/>
        <v>0</v>
      </c>
      <c r="R317" s="181" t="str">
        <f t="shared" si="47"/>
        <v/>
      </c>
      <c r="S317" s="189">
        <f t="shared" si="52"/>
        <v>0</v>
      </c>
      <c r="T317" s="181" t="str">
        <f t="shared" si="48"/>
        <v/>
      </c>
      <c r="U317" s="181" t="str">
        <f t="shared" si="49"/>
        <v/>
      </c>
    </row>
    <row r="318" spans="2:21">
      <c r="B318" s="182"/>
      <c r="C318" s="183"/>
      <c r="D318" s="184" t="str">
        <f t="shared" si="54"/>
        <v/>
      </c>
      <c r="E318" s="185">
        <v>0</v>
      </c>
      <c r="F318" s="183"/>
      <c r="G318" s="184" t="str">
        <f t="shared" si="46"/>
        <v/>
      </c>
      <c r="H318" s="185">
        <f t="shared" si="53"/>
        <v>0</v>
      </c>
      <c r="I318" s="186"/>
      <c r="P318" s="181" t="str">
        <f t="shared" si="50"/>
        <v/>
      </c>
      <c r="Q318" s="189">
        <f t="shared" si="51"/>
        <v>0</v>
      </c>
      <c r="R318" s="181" t="str">
        <f t="shared" si="47"/>
        <v/>
      </c>
      <c r="S318" s="189">
        <f t="shared" si="52"/>
        <v>0</v>
      </c>
      <c r="T318" s="181" t="str">
        <f t="shared" si="48"/>
        <v/>
      </c>
      <c r="U318" s="181" t="str">
        <f t="shared" si="49"/>
        <v/>
      </c>
    </row>
    <row r="319" spans="2:21">
      <c r="B319" s="182"/>
      <c r="C319" s="183"/>
      <c r="D319" s="184" t="str">
        <f t="shared" si="54"/>
        <v/>
      </c>
      <c r="E319" s="185">
        <v>0</v>
      </c>
      <c r="F319" s="183"/>
      <c r="G319" s="184" t="str">
        <f t="shared" si="46"/>
        <v/>
      </c>
      <c r="H319" s="185">
        <f t="shared" si="53"/>
        <v>0</v>
      </c>
      <c r="I319" s="186"/>
      <c r="P319" s="181" t="str">
        <f t="shared" si="50"/>
        <v/>
      </c>
      <c r="Q319" s="189">
        <f t="shared" si="51"/>
        <v>0</v>
      </c>
      <c r="R319" s="181" t="str">
        <f t="shared" si="47"/>
        <v/>
      </c>
      <c r="S319" s="189">
        <f t="shared" si="52"/>
        <v>0</v>
      </c>
      <c r="T319" s="181" t="str">
        <f t="shared" si="48"/>
        <v/>
      </c>
      <c r="U319" s="181" t="str">
        <f t="shared" si="49"/>
        <v/>
      </c>
    </row>
    <row r="320" spans="2:21">
      <c r="B320" s="182"/>
      <c r="C320" s="183"/>
      <c r="D320" s="184" t="str">
        <f t="shared" si="54"/>
        <v/>
      </c>
      <c r="E320" s="185">
        <v>0</v>
      </c>
      <c r="F320" s="183"/>
      <c r="G320" s="184" t="str">
        <f t="shared" si="46"/>
        <v/>
      </c>
      <c r="H320" s="185">
        <f t="shared" si="53"/>
        <v>0</v>
      </c>
      <c r="I320" s="186"/>
      <c r="P320" s="181" t="str">
        <f t="shared" si="50"/>
        <v/>
      </c>
      <c r="Q320" s="189">
        <f t="shared" si="51"/>
        <v>0</v>
      </c>
      <c r="R320" s="181" t="str">
        <f t="shared" si="47"/>
        <v/>
      </c>
      <c r="S320" s="189">
        <f t="shared" si="52"/>
        <v>0</v>
      </c>
      <c r="T320" s="181" t="str">
        <f t="shared" si="48"/>
        <v/>
      </c>
      <c r="U320" s="181" t="str">
        <f t="shared" si="49"/>
        <v/>
      </c>
    </row>
    <row r="321" spans="2:21">
      <c r="B321" s="182"/>
      <c r="C321" s="183"/>
      <c r="D321" s="184" t="str">
        <f t="shared" si="54"/>
        <v/>
      </c>
      <c r="E321" s="185">
        <v>0</v>
      </c>
      <c r="F321" s="183"/>
      <c r="G321" s="184" t="str">
        <f t="shared" si="46"/>
        <v/>
      </c>
      <c r="H321" s="185">
        <f t="shared" si="53"/>
        <v>0</v>
      </c>
      <c r="I321" s="186"/>
      <c r="P321" s="181" t="str">
        <f t="shared" si="50"/>
        <v/>
      </c>
      <c r="Q321" s="189">
        <f t="shared" si="51"/>
        <v>0</v>
      </c>
      <c r="R321" s="181" t="str">
        <f t="shared" si="47"/>
        <v/>
      </c>
      <c r="S321" s="189">
        <f t="shared" si="52"/>
        <v>0</v>
      </c>
      <c r="T321" s="181" t="str">
        <f t="shared" si="48"/>
        <v/>
      </c>
      <c r="U321" s="181" t="str">
        <f t="shared" si="49"/>
        <v/>
      </c>
    </row>
    <row r="322" spans="2:21">
      <c r="B322" s="182"/>
      <c r="C322" s="183"/>
      <c r="D322" s="184" t="str">
        <f t="shared" si="54"/>
        <v/>
      </c>
      <c r="E322" s="185">
        <v>0</v>
      </c>
      <c r="F322" s="183"/>
      <c r="G322" s="184" t="str">
        <f t="shared" si="46"/>
        <v/>
      </c>
      <c r="H322" s="185">
        <f t="shared" si="53"/>
        <v>0</v>
      </c>
      <c r="I322" s="186"/>
      <c r="P322" s="181" t="str">
        <f t="shared" si="50"/>
        <v/>
      </c>
      <c r="Q322" s="189">
        <f t="shared" si="51"/>
        <v>0</v>
      </c>
      <c r="R322" s="181" t="str">
        <f t="shared" si="47"/>
        <v/>
      </c>
      <c r="S322" s="189">
        <f t="shared" si="52"/>
        <v>0</v>
      </c>
      <c r="T322" s="181" t="str">
        <f t="shared" si="48"/>
        <v/>
      </c>
      <c r="U322" s="181" t="str">
        <f t="shared" si="49"/>
        <v/>
      </c>
    </row>
    <row r="323" spans="2:21">
      <c r="B323" s="182"/>
      <c r="C323" s="183"/>
      <c r="D323" s="184" t="str">
        <f t="shared" si="54"/>
        <v/>
      </c>
      <c r="E323" s="185">
        <v>0</v>
      </c>
      <c r="F323" s="183"/>
      <c r="G323" s="184" t="str">
        <f t="shared" si="46"/>
        <v/>
      </c>
      <c r="H323" s="185">
        <f t="shared" si="53"/>
        <v>0</v>
      </c>
      <c r="I323" s="186"/>
      <c r="P323" s="181" t="str">
        <f t="shared" si="50"/>
        <v/>
      </c>
      <c r="Q323" s="189">
        <f t="shared" si="51"/>
        <v>0</v>
      </c>
      <c r="R323" s="181" t="str">
        <f t="shared" si="47"/>
        <v/>
      </c>
      <c r="S323" s="189">
        <f t="shared" si="52"/>
        <v>0</v>
      </c>
      <c r="T323" s="181" t="str">
        <f t="shared" si="48"/>
        <v/>
      </c>
      <c r="U323" s="181" t="str">
        <f t="shared" si="49"/>
        <v/>
      </c>
    </row>
    <row r="324" spans="2:21">
      <c r="B324" s="182"/>
      <c r="C324" s="183"/>
      <c r="D324" s="184" t="str">
        <f t="shared" si="54"/>
        <v/>
      </c>
      <c r="E324" s="185">
        <v>0</v>
      </c>
      <c r="F324" s="183"/>
      <c r="G324" s="184" t="str">
        <f t="shared" si="46"/>
        <v/>
      </c>
      <c r="H324" s="185">
        <f t="shared" si="53"/>
        <v>0</v>
      </c>
      <c r="I324" s="186"/>
      <c r="P324" s="181" t="str">
        <f t="shared" si="50"/>
        <v/>
      </c>
      <c r="Q324" s="189">
        <f t="shared" si="51"/>
        <v>0</v>
      </c>
      <c r="R324" s="181" t="str">
        <f t="shared" si="47"/>
        <v/>
      </c>
      <c r="S324" s="189">
        <f t="shared" si="52"/>
        <v>0</v>
      </c>
      <c r="T324" s="181" t="str">
        <f t="shared" si="48"/>
        <v/>
      </c>
      <c r="U324" s="181" t="str">
        <f t="shared" si="49"/>
        <v/>
      </c>
    </row>
    <row r="325" spans="2:21">
      <c r="B325" s="182"/>
      <c r="C325" s="183"/>
      <c r="D325" s="184" t="str">
        <f t="shared" si="54"/>
        <v/>
      </c>
      <c r="E325" s="185">
        <v>0</v>
      </c>
      <c r="F325" s="183"/>
      <c r="G325" s="184" t="str">
        <f t="shared" si="46"/>
        <v/>
      </c>
      <c r="H325" s="185">
        <f t="shared" si="53"/>
        <v>0</v>
      </c>
      <c r="I325" s="186"/>
      <c r="P325" s="181" t="str">
        <f t="shared" si="50"/>
        <v/>
      </c>
      <c r="Q325" s="189">
        <f t="shared" si="51"/>
        <v>0</v>
      </c>
      <c r="R325" s="181" t="str">
        <f t="shared" si="47"/>
        <v/>
      </c>
      <c r="S325" s="189">
        <f t="shared" si="52"/>
        <v>0</v>
      </c>
      <c r="T325" s="181" t="str">
        <f t="shared" si="48"/>
        <v/>
      </c>
      <c r="U325" s="181" t="str">
        <f t="shared" si="49"/>
        <v/>
      </c>
    </row>
    <row r="326" spans="2:21">
      <c r="B326" s="182"/>
      <c r="C326" s="183"/>
      <c r="D326" s="184" t="str">
        <f t="shared" si="54"/>
        <v/>
      </c>
      <c r="E326" s="185">
        <v>0</v>
      </c>
      <c r="F326" s="183"/>
      <c r="G326" s="184" t="str">
        <f t="shared" si="46"/>
        <v/>
      </c>
      <c r="H326" s="185">
        <f t="shared" si="53"/>
        <v>0</v>
      </c>
      <c r="I326" s="186"/>
      <c r="P326" s="181" t="str">
        <f t="shared" si="50"/>
        <v/>
      </c>
      <c r="Q326" s="189">
        <f t="shared" si="51"/>
        <v>0</v>
      </c>
      <c r="R326" s="181" t="str">
        <f t="shared" si="47"/>
        <v/>
      </c>
      <c r="S326" s="189">
        <f t="shared" si="52"/>
        <v>0</v>
      </c>
      <c r="T326" s="181" t="str">
        <f t="shared" si="48"/>
        <v/>
      </c>
      <c r="U326" s="181" t="str">
        <f t="shared" si="49"/>
        <v/>
      </c>
    </row>
    <row r="327" spans="2:21">
      <c r="B327" s="182"/>
      <c r="C327" s="183"/>
      <c r="D327" s="184" t="str">
        <f t="shared" si="54"/>
        <v/>
      </c>
      <c r="E327" s="185">
        <v>0</v>
      </c>
      <c r="F327" s="183"/>
      <c r="G327" s="184" t="str">
        <f t="shared" ref="G327:G358" si="55">IFERROR(VLOOKUP(F327,$K$7:$L$28,2,0),"")</f>
        <v/>
      </c>
      <c r="H327" s="185">
        <f t="shared" si="53"/>
        <v>0</v>
      </c>
      <c r="I327" s="186"/>
      <c r="P327" s="181" t="str">
        <f t="shared" si="50"/>
        <v/>
      </c>
      <c r="Q327" s="189">
        <f t="shared" si="51"/>
        <v>0</v>
      </c>
      <c r="R327" s="181" t="str">
        <f t="shared" ref="R327:R358" si="56">IFERROR(CONCATENATE(VLOOKUP(F327,$K$7:$N$359,4,0),MID(B327,1,2),MID(B327,4,2)),"")</f>
        <v/>
      </c>
      <c r="S327" s="189">
        <f t="shared" si="52"/>
        <v>0</v>
      </c>
      <c r="T327" s="181" t="str">
        <f t="shared" ref="T327:T358" si="57">IFERROR(VLOOKUP(C327,$K$7:$M$16,3,0),"")</f>
        <v/>
      </c>
      <c r="U327" s="181" t="str">
        <f t="shared" ref="U327:U358" si="58">IFERROR(VLOOKUP(F327,$K$7:$M$16,3,0),"")</f>
        <v/>
      </c>
    </row>
    <row r="328" spans="2:21">
      <c r="B328" s="182"/>
      <c r="C328" s="183"/>
      <c r="D328" s="184" t="str">
        <f t="shared" si="54"/>
        <v/>
      </c>
      <c r="E328" s="185">
        <v>0</v>
      </c>
      <c r="F328" s="183"/>
      <c r="G328" s="184" t="str">
        <f t="shared" si="55"/>
        <v/>
      </c>
      <c r="H328" s="185">
        <f t="shared" si="53"/>
        <v>0</v>
      </c>
      <c r="I328" s="186"/>
      <c r="P328" s="181" t="str">
        <f t="shared" ref="P328:P358" si="59">IFERROR(CONCATENATE(VLOOKUP(C328,$K$7:$N$359,4,0),MID(B328,1,2),MID(B328,4,2)),"")</f>
        <v/>
      </c>
      <c r="Q328" s="189">
        <f t="shared" ref="Q328:Q358" si="60">E328</f>
        <v>0</v>
      </c>
      <c r="R328" s="181" t="str">
        <f t="shared" si="56"/>
        <v/>
      </c>
      <c r="S328" s="189">
        <f t="shared" ref="S328:S358" si="61">H328</f>
        <v>0</v>
      </c>
      <c r="T328" s="181" t="str">
        <f t="shared" si="57"/>
        <v/>
      </c>
      <c r="U328" s="181" t="str">
        <f t="shared" si="58"/>
        <v/>
      </c>
    </row>
    <row r="329" spans="2:21">
      <c r="B329" s="182"/>
      <c r="C329" s="183"/>
      <c r="D329" s="184" t="str">
        <f t="shared" si="54"/>
        <v/>
      </c>
      <c r="E329" s="185">
        <v>0</v>
      </c>
      <c r="F329" s="183"/>
      <c r="G329" s="184" t="str">
        <f t="shared" si="55"/>
        <v/>
      </c>
      <c r="H329" s="185">
        <f t="shared" si="53"/>
        <v>0</v>
      </c>
      <c r="I329" s="186"/>
      <c r="P329" s="181" t="str">
        <f t="shared" si="59"/>
        <v/>
      </c>
      <c r="Q329" s="189">
        <f t="shared" si="60"/>
        <v>0</v>
      </c>
      <c r="R329" s="181" t="str">
        <f t="shared" si="56"/>
        <v/>
      </c>
      <c r="S329" s="189">
        <f t="shared" si="61"/>
        <v>0</v>
      </c>
      <c r="T329" s="181" t="str">
        <f t="shared" si="57"/>
        <v/>
      </c>
      <c r="U329" s="181" t="str">
        <f t="shared" si="58"/>
        <v/>
      </c>
    </row>
    <row r="330" spans="2:21">
      <c r="B330" s="182"/>
      <c r="C330" s="183"/>
      <c r="D330" s="184" t="str">
        <f t="shared" si="54"/>
        <v/>
      </c>
      <c r="E330" s="185">
        <v>0</v>
      </c>
      <c r="F330" s="183"/>
      <c r="G330" s="184" t="str">
        <f t="shared" si="55"/>
        <v/>
      </c>
      <c r="H330" s="185">
        <f t="shared" si="53"/>
        <v>0</v>
      </c>
      <c r="I330" s="186"/>
      <c r="P330" s="181" t="str">
        <f t="shared" si="59"/>
        <v/>
      </c>
      <c r="Q330" s="189">
        <f t="shared" si="60"/>
        <v>0</v>
      </c>
      <c r="R330" s="181" t="str">
        <f t="shared" si="56"/>
        <v/>
      </c>
      <c r="S330" s="189">
        <f t="shared" si="61"/>
        <v>0</v>
      </c>
      <c r="T330" s="181" t="str">
        <f t="shared" si="57"/>
        <v/>
      </c>
      <c r="U330" s="181" t="str">
        <f t="shared" si="58"/>
        <v/>
      </c>
    </row>
    <row r="331" spans="2:21">
      <c r="B331" s="182"/>
      <c r="C331" s="183"/>
      <c r="D331" s="184" t="str">
        <f t="shared" si="54"/>
        <v/>
      </c>
      <c r="E331" s="185">
        <v>0</v>
      </c>
      <c r="F331" s="183"/>
      <c r="G331" s="184" t="str">
        <f t="shared" si="55"/>
        <v/>
      </c>
      <c r="H331" s="185">
        <f t="shared" si="53"/>
        <v>0</v>
      </c>
      <c r="I331" s="186"/>
      <c r="P331" s="181" t="str">
        <f t="shared" si="59"/>
        <v/>
      </c>
      <c r="Q331" s="189">
        <f t="shared" si="60"/>
        <v>0</v>
      </c>
      <c r="R331" s="181" t="str">
        <f t="shared" si="56"/>
        <v/>
      </c>
      <c r="S331" s="189">
        <f t="shared" si="61"/>
        <v>0</v>
      </c>
      <c r="T331" s="181" t="str">
        <f t="shared" si="57"/>
        <v/>
      </c>
      <c r="U331" s="181" t="str">
        <f t="shared" si="58"/>
        <v/>
      </c>
    </row>
    <row r="332" spans="2:21">
      <c r="B332" s="182"/>
      <c r="C332" s="183"/>
      <c r="D332" s="184" t="str">
        <f t="shared" si="54"/>
        <v/>
      </c>
      <c r="E332" s="185">
        <v>0</v>
      </c>
      <c r="F332" s="183"/>
      <c r="G332" s="184" t="str">
        <f t="shared" si="55"/>
        <v/>
      </c>
      <c r="H332" s="185">
        <f t="shared" ref="H332:H358" si="62">-E332</f>
        <v>0</v>
      </c>
      <c r="I332" s="186"/>
      <c r="P332" s="181" t="str">
        <f t="shared" si="59"/>
        <v/>
      </c>
      <c r="Q332" s="189">
        <f t="shared" si="60"/>
        <v>0</v>
      </c>
      <c r="R332" s="181" t="str">
        <f t="shared" si="56"/>
        <v/>
      </c>
      <c r="S332" s="189">
        <f t="shared" si="61"/>
        <v>0</v>
      </c>
      <c r="T332" s="181" t="str">
        <f t="shared" si="57"/>
        <v/>
      </c>
      <c r="U332" s="181" t="str">
        <f t="shared" si="58"/>
        <v/>
      </c>
    </row>
    <row r="333" spans="2:21">
      <c r="B333" s="182"/>
      <c r="C333" s="183"/>
      <c r="D333" s="184" t="str">
        <f t="shared" si="54"/>
        <v/>
      </c>
      <c r="E333" s="185">
        <v>0</v>
      </c>
      <c r="F333" s="183"/>
      <c r="G333" s="184" t="str">
        <f t="shared" si="55"/>
        <v/>
      </c>
      <c r="H333" s="185">
        <f t="shared" si="62"/>
        <v>0</v>
      </c>
      <c r="I333" s="186"/>
      <c r="P333" s="181" t="str">
        <f t="shared" si="59"/>
        <v/>
      </c>
      <c r="Q333" s="189">
        <f t="shared" si="60"/>
        <v>0</v>
      </c>
      <c r="R333" s="181" t="str">
        <f t="shared" si="56"/>
        <v/>
      </c>
      <c r="S333" s="189">
        <f t="shared" si="61"/>
        <v>0</v>
      </c>
      <c r="T333" s="181" t="str">
        <f t="shared" si="57"/>
        <v/>
      </c>
      <c r="U333" s="181" t="str">
        <f t="shared" si="58"/>
        <v/>
      </c>
    </row>
    <row r="334" spans="2:21">
      <c r="B334" s="182"/>
      <c r="C334" s="183"/>
      <c r="D334" s="184" t="str">
        <f t="shared" si="54"/>
        <v/>
      </c>
      <c r="E334" s="185">
        <v>0</v>
      </c>
      <c r="F334" s="183"/>
      <c r="G334" s="184" t="str">
        <f t="shared" si="55"/>
        <v/>
      </c>
      <c r="H334" s="185">
        <f t="shared" si="62"/>
        <v>0</v>
      </c>
      <c r="I334" s="186"/>
      <c r="P334" s="181" t="str">
        <f t="shared" si="59"/>
        <v/>
      </c>
      <c r="Q334" s="189">
        <f t="shared" si="60"/>
        <v>0</v>
      </c>
      <c r="R334" s="181" t="str">
        <f t="shared" si="56"/>
        <v/>
      </c>
      <c r="S334" s="189">
        <f t="shared" si="61"/>
        <v>0</v>
      </c>
      <c r="T334" s="181" t="str">
        <f t="shared" si="57"/>
        <v/>
      </c>
      <c r="U334" s="181" t="str">
        <f t="shared" si="58"/>
        <v/>
      </c>
    </row>
    <row r="335" spans="2:21">
      <c r="B335" s="182"/>
      <c r="C335" s="183"/>
      <c r="D335" s="184" t="str">
        <f t="shared" si="54"/>
        <v/>
      </c>
      <c r="E335" s="185">
        <v>0</v>
      </c>
      <c r="F335" s="183"/>
      <c r="G335" s="184" t="str">
        <f t="shared" si="55"/>
        <v/>
      </c>
      <c r="H335" s="185">
        <f t="shared" si="62"/>
        <v>0</v>
      </c>
      <c r="I335" s="186"/>
      <c r="P335" s="181" t="str">
        <f t="shared" si="59"/>
        <v/>
      </c>
      <c r="Q335" s="189">
        <f t="shared" si="60"/>
        <v>0</v>
      </c>
      <c r="R335" s="181" t="str">
        <f t="shared" si="56"/>
        <v/>
      </c>
      <c r="S335" s="189">
        <f t="shared" si="61"/>
        <v>0</v>
      </c>
      <c r="T335" s="181" t="str">
        <f t="shared" si="57"/>
        <v/>
      </c>
      <c r="U335" s="181" t="str">
        <f t="shared" si="58"/>
        <v/>
      </c>
    </row>
    <row r="336" spans="2:21">
      <c r="B336" s="182"/>
      <c r="C336" s="183"/>
      <c r="D336" s="184" t="str">
        <f t="shared" si="54"/>
        <v/>
      </c>
      <c r="E336" s="185">
        <v>0</v>
      </c>
      <c r="F336" s="183"/>
      <c r="G336" s="184" t="str">
        <f t="shared" si="55"/>
        <v/>
      </c>
      <c r="H336" s="185">
        <f t="shared" si="62"/>
        <v>0</v>
      </c>
      <c r="I336" s="186"/>
      <c r="P336" s="181" t="str">
        <f t="shared" si="59"/>
        <v/>
      </c>
      <c r="Q336" s="189">
        <f t="shared" si="60"/>
        <v>0</v>
      </c>
      <c r="R336" s="181" t="str">
        <f t="shared" si="56"/>
        <v/>
      </c>
      <c r="S336" s="189">
        <f t="shared" si="61"/>
        <v>0</v>
      </c>
      <c r="T336" s="181" t="str">
        <f t="shared" si="57"/>
        <v/>
      </c>
      <c r="U336" s="181" t="str">
        <f t="shared" si="58"/>
        <v/>
      </c>
    </row>
    <row r="337" spans="2:21">
      <c r="B337" s="182"/>
      <c r="C337" s="183"/>
      <c r="D337" s="184" t="str">
        <f t="shared" si="54"/>
        <v/>
      </c>
      <c r="E337" s="185">
        <v>0</v>
      </c>
      <c r="F337" s="183"/>
      <c r="G337" s="184" t="str">
        <f t="shared" si="55"/>
        <v/>
      </c>
      <c r="H337" s="185">
        <f t="shared" si="62"/>
        <v>0</v>
      </c>
      <c r="I337" s="186"/>
      <c r="P337" s="181" t="str">
        <f t="shared" si="59"/>
        <v/>
      </c>
      <c r="Q337" s="189">
        <f t="shared" si="60"/>
        <v>0</v>
      </c>
      <c r="R337" s="181" t="str">
        <f t="shared" si="56"/>
        <v/>
      </c>
      <c r="S337" s="189">
        <f t="shared" si="61"/>
        <v>0</v>
      </c>
      <c r="T337" s="181" t="str">
        <f t="shared" si="57"/>
        <v/>
      </c>
      <c r="U337" s="181" t="str">
        <f t="shared" si="58"/>
        <v/>
      </c>
    </row>
    <row r="338" spans="2:21">
      <c r="B338" s="182"/>
      <c r="C338" s="183"/>
      <c r="D338" s="184" t="str">
        <f t="shared" si="54"/>
        <v/>
      </c>
      <c r="E338" s="185">
        <v>0</v>
      </c>
      <c r="F338" s="183"/>
      <c r="G338" s="184" t="str">
        <f t="shared" si="55"/>
        <v/>
      </c>
      <c r="H338" s="185">
        <f t="shared" si="62"/>
        <v>0</v>
      </c>
      <c r="I338" s="186"/>
      <c r="P338" s="181" t="str">
        <f t="shared" si="59"/>
        <v/>
      </c>
      <c r="Q338" s="189">
        <f t="shared" si="60"/>
        <v>0</v>
      </c>
      <c r="R338" s="181" t="str">
        <f t="shared" si="56"/>
        <v/>
      </c>
      <c r="S338" s="189">
        <f t="shared" si="61"/>
        <v>0</v>
      </c>
      <c r="T338" s="181" t="str">
        <f t="shared" si="57"/>
        <v/>
      </c>
      <c r="U338" s="181" t="str">
        <f t="shared" si="58"/>
        <v/>
      </c>
    </row>
    <row r="339" spans="2:21">
      <c r="B339" s="182"/>
      <c r="C339" s="183"/>
      <c r="D339" s="184" t="str">
        <f t="shared" si="54"/>
        <v/>
      </c>
      <c r="E339" s="185">
        <v>0</v>
      </c>
      <c r="F339" s="183"/>
      <c r="G339" s="184" t="str">
        <f t="shared" si="55"/>
        <v/>
      </c>
      <c r="H339" s="185">
        <f t="shared" si="62"/>
        <v>0</v>
      </c>
      <c r="I339" s="186"/>
      <c r="P339" s="181" t="str">
        <f t="shared" si="59"/>
        <v/>
      </c>
      <c r="Q339" s="189">
        <f t="shared" si="60"/>
        <v>0</v>
      </c>
      <c r="R339" s="181" t="str">
        <f t="shared" si="56"/>
        <v/>
      </c>
      <c r="S339" s="189">
        <f t="shared" si="61"/>
        <v>0</v>
      </c>
      <c r="T339" s="181" t="str">
        <f t="shared" si="57"/>
        <v/>
      </c>
      <c r="U339" s="181" t="str">
        <f t="shared" si="58"/>
        <v/>
      </c>
    </row>
    <row r="340" spans="2:21">
      <c r="B340" s="182"/>
      <c r="C340" s="183"/>
      <c r="D340" s="184" t="str">
        <f t="shared" si="54"/>
        <v/>
      </c>
      <c r="E340" s="185">
        <v>0</v>
      </c>
      <c r="F340" s="183"/>
      <c r="G340" s="184" t="str">
        <f t="shared" si="55"/>
        <v/>
      </c>
      <c r="H340" s="185">
        <f t="shared" si="62"/>
        <v>0</v>
      </c>
      <c r="I340" s="186"/>
      <c r="P340" s="181" t="str">
        <f t="shared" si="59"/>
        <v/>
      </c>
      <c r="Q340" s="189">
        <f t="shared" si="60"/>
        <v>0</v>
      </c>
      <c r="R340" s="181" t="str">
        <f t="shared" si="56"/>
        <v/>
      </c>
      <c r="S340" s="189">
        <f t="shared" si="61"/>
        <v>0</v>
      </c>
      <c r="T340" s="181" t="str">
        <f t="shared" si="57"/>
        <v/>
      </c>
      <c r="U340" s="181" t="str">
        <f t="shared" si="58"/>
        <v/>
      </c>
    </row>
    <row r="341" spans="2:21">
      <c r="B341" s="182"/>
      <c r="C341" s="183"/>
      <c r="D341" s="184" t="str">
        <f t="shared" si="54"/>
        <v/>
      </c>
      <c r="E341" s="185">
        <v>0</v>
      </c>
      <c r="F341" s="183"/>
      <c r="G341" s="184" t="str">
        <f t="shared" si="55"/>
        <v/>
      </c>
      <c r="H341" s="185">
        <f t="shared" si="62"/>
        <v>0</v>
      </c>
      <c r="I341" s="186"/>
      <c r="P341" s="181" t="str">
        <f t="shared" si="59"/>
        <v/>
      </c>
      <c r="Q341" s="189">
        <f t="shared" si="60"/>
        <v>0</v>
      </c>
      <c r="R341" s="181" t="str">
        <f t="shared" si="56"/>
        <v/>
      </c>
      <c r="S341" s="189">
        <f t="shared" si="61"/>
        <v>0</v>
      </c>
      <c r="T341" s="181" t="str">
        <f t="shared" si="57"/>
        <v/>
      </c>
      <c r="U341" s="181" t="str">
        <f t="shared" si="58"/>
        <v/>
      </c>
    </row>
    <row r="342" spans="2:21">
      <c r="B342" s="182"/>
      <c r="C342" s="183"/>
      <c r="D342" s="184" t="str">
        <f t="shared" si="54"/>
        <v/>
      </c>
      <c r="E342" s="185">
        <v>0</v>
      </c>
      <c r="F342" s="183"/>
      <c r="G342" s="184" t="str">
        <f t="shared" si="55"/>
        <v/>
      </c>
      <c r="H342" s="185">
        <f t="shared" si="62"/>
        <v>0</v>
      </c>
      <c r="I342" s="186"/>
      <c r="P342" s="181" t="str">
        <f t="shared" si="59"/>
        <v/>
      </c>
      <c r="Q342" s="189">
        <f t="shared" si="60"/>
        <v>0</v>
      </c>
      <c r="R342" s="181" t="str">
        <f t="shared" si="56"/>
        <v/>
      </c>
      <c r="S342" s="189">
        <f t="shared" si="61"/>
        <v>0</v>
      </c>
      <c r="T342" s="181" t="str">
        <f t="shared" si="57"/>
        <v/>
      </c>
      <c r="U342" s="181" t="str">
        <f t="shared" si="58"/>
        <v/>
      </c>
    </row>
    <row r="343" spans="2:21">
      <c r="B343" s="182"/>
      <c r="C343" s="183"/>
      <c r="D343" s="184" t="str">
        <f t="shared" si="54"/>
        <v/>
      </c>
      <c r="E343" s="185">
        <v>0</v>
      </c>
      <c r="F343" s="183"/>
      <c r="G343" s="184" t="str">
        <f t="shared" si="55"/>
        <v/>
      </c>
      <c r="H343" s="185">
        <f t="shared" si="62"/>
        <v>0</v>
      </c>
      <c r="I343" s="186"/>
      <c r="P343" s="181" t="str">
        <f t="shared" si="59"/>
        <v/>
      </c>
      <c r="Q343" s="189">
        <f t="shared" si="60"/>
        <v>0</v>
      </c>
      <c r="R343" s="181" t="str">
        <f t="shared" si="56"/>
        <v/>
      </c>
      <c r="S343" s="189">
        <f t="shared" si="61"/>
        <v>0</v>
      </c>
      <c r="T343" s="181" t="str">
        <f t="shared" si="57"/>
        <v/>
      </c>
      <c r="U343" s="181" t="str">
        <f t="shared" si="58"/>
        <v/>
      </c>
    </row>
    <row r="344" spans="2:21">
      <c r="B344" s="182"/>
      <c r="C344" s="183"/>
      <c r="D344" s="184" t="str">
        <f t="shared" si="54"/>
        <v/>
      </c>
      <c r="E344" s="185">
        <v>0</v>
      </c>
      <c r="F344" s="183"/>
      <c r="G344" s="184" t="str">
        <f t="shared" si="55"/>
        <v/>
      </c>
      <c r="H344" s="185">
        <f t="shared" si="62"/>
        <v>0</v>
      </c>
      <c r="I344" s="186"/>
      <c r="P344" s="181" t="str">
        <f t="shared" si="59"/>
        <v/>
      </c>
      <c r="Q344" s="189">
        <f t="shared" si="60"/>
        <v>0</v>
      </c>
      <c r="R344" s="181" t="str">
        <f t="shared" si="56"/>
        <v/>
      </c>
      <c r="S344" s="189">
        <f t="shared" si="61"/>
        <v>0</v>
      </c>
      <c r="T344" s="181" t="str">
        <f t="shared" si="57"/>
        <v/>
      </c>
      <c r="U344" s="181" t="str">
        <f t="shared" si="58"/>
        <v/>
      </c>
    </row>
    <row r="345" spans="2:21">
      <c r="B345" s="182"/>
      <c r="C345" s="183"/>
      <c r="D345" s="184" t="str">
        <f t="shared" si="54"/>
        <v/>
      </c>
      <c r="E345" s="185">
        <v>0</v>
      </c>
      <c r="F345" s="183"/>
      <c r="G345" s="184" t="str">
        <f t="shared" si="55"/>
        <v/>
      </c>
      <c r="H345" s="185">
        <f t="shared" si="62"/>
        <v>0</v>
      </c>
      <c r="I345" s="186"/>
      <c r="P345" s="181" t="str">
        <f t="shared" si="59"/>
        <v/>
      </c>
      <c r="Q345" s="189">
        <f t="shared" si="60"/>
        <v>0</v>
      </c>
      <c r="R345" s="181" t="str">
        <f t="shared" si="56"/>
        <v/>
      </c>
      <c r="S345" s="189">
        <f t="shared" si="61"/>
        <v>0</v>
      </c>
      <c r="T345" s="181" t="str">
        <f t="shared" si="57"/>
        <v/>
      </c>
      <c r="U345" s="181" t="str">
        <f t="shared" si="58"/>
        <v/>
      </c>
    </row>
    <row r="346" spans="2:21">
      <c r="B346" s="182"/>
      <c r="C346" s="183"/>
      <c r="D346" s="184" t="str">
        <f t="shared" si="54"/>
        <v/>
      </c>
      <c r="E346" s="185">
        <v>0</v>
      </c>
      <c r="F346" s="183"/>
      <c r="G346" s="184" t="str">
        <f t="shared" si="55"/>
        <v/>
      </c>
      <c r="H346" s="185">
        <f t="shared" si="62"/>
        <v>0</v>
      </c>
      <c r="I346" s="186"/>
      <c r="P346" s="181" t="str">
        <f t="shared" si="59"/>
        <v/>
      </c>
      <c r="Q346" s="189">
        <f t="shared" si="60"/>
        <v>0</v>
      </c>
      <c r="R346" s="181" t="str">
        <f t="shared" si="56"/>
        <v/>
      </c>
      <c r="S346" s="189">
        <f t="shared" si="61"/>
        <v>0</v>
      </c>
      <c r="T346" s="181" t="str">
        <f t="shared" si="57"/>
        <v/>
      </c>
      <c r="U346" s="181" t="str">
        <f t="shared" si="58"/>
        <v/>
      </c>
    </row>
    <row r="347" spans="2:21">
      <c r="B347" s="182"/>
      <c r="C347" s="183"/>
      <c r="D347" s="184" t="str">
        <f t="shared" ref="D347:D358" si="63">IFERROR(VLOOKUP(C347,$K$7:$L$28,2,0),"")</f>
        <v/>
      </c>
      <c r="E347" s="185">
        <v>0</v>
      </c>
      <c r="F347" s="183"/>
      <c r="G347" s="184" t="str">
        <f t="shared" si="55"/>
        <v/>
      </c>
      <c r="H347" s="185">
        <f t="shared" si="62"/>
        <v>0</v>
      </c>
      <c r="I347" s="186"/>
      <c r="P347" s="181" t="str">
        <f t="shared" si="59"/>
        <v/>
      </c>
      <c r="Q347" s="189">
        <f t="shared" si="60"/>
        <v>0</v>
      </c>
      <c r="R347" s="181" t="str">
        <f t="shared" si="56"/>
        <v/>
      </c>
      <c r="S347" s="189">
        <f t="shared" si="61"/>
        <v>0</v>
      </c>
      <c r="T347" s="181" t="str">
        <f t="shared" si="57"/>
        <v/>
      </c>
      <c r="U347" s="181" t="str">
        <f t="shared" si="58"/>
        <v/>
      </c>
    </row>
    <row r="348" spans="2:21">
      <c r="B348" s="182"/>
      <c r="C348" s="183"/>
      <c r="D348" s="184" t="str">
        <f t="shared" si="63"/>
        <v/>
      </c>
      <c r="E348" s="185">
        <v>0</v>
      </c>
      <c r="F348" s="183"/>
      <c r="G348" s="184" t="str">
        <f t="shared" si="55"/>
        <v/>
      </c>
      <c r="H348" s="185">
        <f t="shared" si="62"/>
        <v>0</v>
      </c>
      <c r="I348" s="186"/>
      <c r="P348" s="181" t="str">
        <f t="shared" si="59"/>
        <v/>
      </c>
      <c r="Q348" s="189">
        <f t="shared" si="60"/>
        <v>0</v>
      </c>
      <c r="R348" s="181" t="str">
        <f t="shared" si="56"/>
        <v/>
      </c>
      <c r="S348" s="189">
        <f t="shared" si="61"/>
        <v>0</v>
      </c>
      <c r="T348" s="181" t="str">
        <f t="shared" si="57"/>
        <v/>
      </c>
      <c r="U348" s="181" t="str">
        <f t="shared" si="58"/>
        <v/>
      </c>
    </row>
    <row r="349" spans="2:21">
      <c r="B349" s="182"/>
      <c r="C349" s="183"/>
      <c r="D349" s="184" t="str">
        <f t="shared" si="63"/>
        <v/>
      </c>
      <c r="E349" s="185">
        <v>0</v>
      </c>
      <c r="F349" s="183"/>
      <c r="G349" s="184" t="str">
        <f t="shared" si="55"/>
        <v/>
      </c>
      <c r="H349" s="185">
        <f t="shared" si="62"/>
        <v>0</v>
      </c>
      <c r="I349" s="186"/>
      <c r="P349" s="181" t="str">
        <f t="shared" si="59"/>
        <v/>
      </c>
      <c r="Q349" s="189">
        <f t="shared" si="60"/>
        <v>0</v>
      </c>
      <c r="R349" s="181" t="str">
        <f t="shared" si="56"/>
        <v/>
      </c>
      <c r="S349" s="189">
        <f t="shared" si="61"/>
        <v>0</v>
      </c>
      <c r="T349" s="181" t="str">
        <f t="shared" si="57"/>
        <v/>
      </c>
      <c r="U349" s="181" t="str">
        <f t="shared" si="58"/>
        <v/>
      </c>
    </row>
    <row r="350" spans="2:21">
      <c r="B350" s="182"/>
      <c r="C350" s="183"/>
      <c r="D350" s="184" t="str">
        <f t="shared" si="63"/>
        <v/>
      </c>
      <c r="E350" s="185">
        <v>0</v>
      </c>
      <c r="F350" s="183"/>
      <c r="G350" s="184" t="str">
        <f t="shared" si="55"/>
        <v/>
      </c>
      <c r="H350" s="185">
        <f t="shared" si="62"/>
        <v>0</v>
      </c>
      <c r="I350" s="186"/>
      <c r="P350" s="181" t="str">
        <f t="shared" si="59"/>
        <v/>
      </c>
      <c r="Q350" s="189">
        <f t="shared" si="60"/>
        <v>0</v>
      </c>
      <c r="R350" s="181" t="str">
        <f t="shared" si="56"/>
        <v/>
      </c>
      <c r="S350" s="189">
        <f t="shared" si="61"/>
        <v>0</v>
      </c>
      <c r="T350" s="181" t="str">
        <f t="shared" si="57"/>
        <v/>
      </c>
      <c r="U350" s="181" t="str">
        <f t="shared" si="58"/>
        <v/>
      </c>
    </row>
    <row r="351" spans="2:21">
      <c r="B351" s="182"/>
      <c r="C351" s="183"/>
      <c r="D351" s="184" t="str">
        <f t="shared" si="63"/>
        <v/>
      </c>
      <c r="E351" s="185">
        <v>0</v>
      </c>
      <c r="F351" s="183"/>
      <c r="G351" s="184" t="str">
        <f t="shared" si="55"/>
        <v/>
      </c>
      <c r="H351" s="185">
        <f t="shared" si="62"/>
        <v>0</v>
      </c>
      <c r="I351" s="186"/>
      <c r="P351" s="181" t="str">
        <f t="shared" si="59"/>
        <v/>
      </c>
      <c r="Q351" s="189">
        <f t="shared" si="60"/>
        <v>0</v>
      </c>
      <c r="R351" s="181" t="str">
        <f t="shared" si="56"/>
        <v/>
      </c>
      <c r="S351" s="189">
        <f t="shared" si="61"/>
        <v>0</v>
      </c>
      <c r="T351" s="181" t="str">
        <f t="shared" si="57"/>
        <v/>
      </c>
      <c r="U351" s="181" t="str">
        <f t="shared" si="58"/>
        <v/>
      </c>
    </row>
    <row r="352" spans="2:21">
      <c r="B352" s="182"/>
      <c r="C352" s="183"/>
      <c r="D352" s="184" t="str">
        <f t="shared" si="63"/>
        <v/>
      </c>
      <c r="E352" s="185">
        <v>0</v>
      </c>
      <c r="F352" s="183"/>
      <c r="G352" s="184" t="str">
        <f t="shared" si="55"/>
        <v/>
      </c>
      <c r="H352" s="185">
        <f t="shared" si="62"/>
        <v>0</v>
      </c>
      <c r="I352" s="186"/>
      <c r="P352" s="181" t="str">
        <f t="shared" si="59"/>
        <v/>
      </c>
      <c r="Q352" s="189">
        <f t="shared" si="60"/>
        <v>0</v>
      </c>
      <c r="R352" s="181" t="str">
        <f t="shared" si="56"/>
        <v/>
      </c>
      <c r="S352" s="189">
        <f t="shared" si="61"/>
        <v>0</v>
      </c>
      <c r="T352" s="181" t="str">
        <f t="shared" si="57"/>
        <v/>
      </c>
      <c r="U352" s="181" t="str">
        <f t="shared" si="58"/>
        <v/>
      </c>
    </row>
    <row r="353" spans="2:21">
      <c r="B353" s="182"/>
      <c r="C353" s="183"/>
      <c r="D353" s="184" t="str">
        <f t="shared" si="63"/>
        <v/>
      </c>
      <c r="E353" s="185">
        <v>0</v>
      </c>
      <c r="F353" s="183"/>
      <c r="G353" s="184" t="str">
        <f t="shared" si="55"/>
        <v/>
      </c>
      <c r="H353" s="185">
        <f t="shared" si="62"/>
        <v>0</v>
      </c>
      <c r="I353" s="186"/>
      <c r="P353" s="181" t="str">
        <f t="shared" si="59"/>
        <v/>
      </c>
      <c r="Q353" s="189">
        <f t="shared" si="60"/>
        <v>0</v>
      </c>
      <c r="R353" s="181" t="str">
        <f t="shared" si="56"/>
        <v/>
      </c>
      <c r="S353" s="189">
        <f t="shared" si="61"/>
        <v>0</v>
      </c>
      <c r="T353" s="181" t="str">
        <f t="shared" si="57"/>
        <v/>
      </c>
      <c r="U353" s="181" t="str">
        <f t="shared" si="58"/>
        <v/>
      </c>
    </row>
    <row r="354" spans="2:21">
      <c r="B354" s="182"/>
      <c r="C354" s="183"/>
      <c r="D354" s="184" t="str">
        <f t="shared" si="63"/>
        <v/>
      </c>
      <c r="E354" s="185">
        <v>0</v>
      </c>
      <c r="F354" s="183"/>
      <c r="G354" s="184" t="str">
        <f t="shared" si="55"/>
        <v/>
      </c>
      <c r="H354" s="185">
        <f t="shared" si="62"/>
        <v>0</v>
      </c>
      <c r="I354" s="186"/>
      <c r="P354" s="181" t="str">
        <f t="shared" si="59"/>
        <v/>
      </c>
      <c r="Q354" s="189">
        <f t="shared" si="60"/>
        <v>0</v>
      </c>
      <c r="R354" s="181" t="str">
        <f t="shared" si="56"/>
        <v/>
      </c>
      <c r="S354" s="189">
        <f t="shared" si="61"/>
        <v>0</v>
      </c>
      <c r="T354" s="181" t="str">
        <f t="shared" si="57"/>
        <v/>
      </c>
      <c r="U354" s="181" t="str">
        <f t="shared" si="58"/>
        <v/>
      </c>
    </row>
    <row r="355" spans="2:21">
      <c r="B355" s="182"/>
      <c r="C355" s="183"/>
      <c r="D355" s="184" t="str">
        <f t="shared" si="63"/>
        <v/>
      </c>
      <c r="E355" s="185">
        <v>0</v>
      </c>
      <c r="F355" s="183"/>
      <c r="G355" s="184" t="str">
        <f t="shared" si="55"/>
        <v/>
      </c>
      <c r="H355" s="185">
        <f t="shared" si="62"/>
        <v>0</v>
      </c>
      <c r="I355" s="186"/>
      <c r="P355" s="181" t="str">
        <f t="shared" si="59"/>
        <v/>
      </c>
      <c r="Q355" s="189">
        <f t="shared" si="60"/>
        <v>0</v>
      </c>
      <c r="R355" s="181" t="str">
        <f t="shared" si="56"/>
        <v/>
      </c>
      <c r="S355" s="189">
        <f t="shared" si="61"/>
        <v>0</v>
      </c>
      <c r="T355" s="181" t="str">
        <f t="shared" si="57"/>
        <v/>
      </c>
      <c r="U355" s="181" t="str">
        <f t="shared" si="58"/>
        <v/>
      </c>
    </row>
    <row r="356" spans="2:21">
      <c r="B356" s="182"/>
      <c r="C356" s="183"/>
      <c r="D356" s="184" t="str">
        <f t="shared" si="63"/>
        <v/>
      </c>
      <c r="E356" s="185">
        <v>0</v>
      </c>
      <c r="F356" s="183"/>
      <c r="G356" s="184" t="str">
        <f t="shared" si="55"/>
        <v/>
      </c>
      <c r="H356" s="185">
        <f t="shared" si="62"/>
        <v>0</v>
      </c>
      <c r="I356" s="186"/>
      <c r="P356" s="181" t="str">
        <f t="shared" si="59"/>
        <v/>
      </c>
      <c r="Q356" s="189">
        <f t="shared" si="60"/>
        <v>0</v>
      </c>
      <c r="R356" s="181" t="str">
        <f t="shared" si="56"/>
        <v/>
      </c>
      <c r="S356" s="189">
        <f t="shared" si="61"/>
        <v>0</v>
      </c>
      <c r="T356" s="181" t="str">
        <f t="shared" si="57"/>
        <v/>
      </c>
      <c r="U356" s="181" t="str">
        <f t="shared" si="58"/>
        <v/>
      </c>
    </row>
    <row r="357" spans="2:21">
      <c r="B357" s="182"/>
      <c r="C357" s="183"/>
      <c r="D357" s="184" t="str">
        <f t="shared" si="63"/>
        <v/>
      </c>
      <c r="E357" s="185">
        <v>0</v>
      </c>
      <c r="F357" s="183"/>
      <c r="G357" s="184" t="str">
        <f t="shared" si="55"/>
        <v/>
      </c>
      <c r="H357" s="185">
        <f t="shared" si="62"/>
        <v>0</v>
      </c>
      <c r="I357" s="186"/>
      <c r="P357" s="181" t="str">
        <f t="shared" si="59"/>
        <v/>
      </c>
      <c r="Q357" s="189">
        <f t="shared" si="60"/>
        <v>0</v>
      </c>
      <c r="R357" s="181" t="str">
        <f t="shared" si="56"/>
        <v/>
      </c>
      <c r="S357" s="189">
        <f t="shared" si="61"/>
        <v>0</v>
      </c>
      <c r="T357" s="181" t="str">
        <f t="shared" si="57"/>
        <v/>
      </c>
      <c r="U357" s="181" t="str">
        <f t="shared" si="58"/>
        <v/>
      </c>
    </row>
    <row r="358" spans="2:21">
      <c r="B358" s="182"/>
      <c r="C358" s="183"/>
      <c r="D358" s="184" t="str">
        <f t="shared" si="63"/>
        <v/>
      </c>
      <c r="E358" s="185">
        <v>0</v>
      </c>
      <c r="F358" s="183"/>
      <c r="G358" s="184" t="str">
        <f t="shared" si="55"/>
        <v/>
      </c>
      <c r="H358" s="185">
        <f t="shared" si="62"/>
        <v>0</v>
      </c>
      <c r="I358" s="186"/>
      <c r="P358" s="181" t="str">
        <f t="shared" si="59"/>
        <v/>
      </c>
      <c r="Q358" s="189">
        <f t="shared" si="60"/>
        <v>0</v>
      </c>
      <c r="R358" s="181" t="str">
        <f t="shared" si="56"/>
        <v/>
      </c>
      <c r="S358" s="189">
        <f t="shared" si="61"/>
        <v>0</v>
      </c>
      <c r="T358" s="181" t="str">
        <f t="shared" si="57"/>
        <v/>
      </c>
      <c r="U358" s="181" t="str">
        <f t="shared" si="58"/>
        <v/>
      </c>
    </row>
    <row r="359" spans="2:21">
      <c r="P359" s="181"/>
      <c r="Q359" s="189"/>
      <c r="R359" s="181"/>
      <c r="S359" s="189"/>
      <c r="T359" s="181"/>
      <c r="U359" s="181"/>
    </row>
  </sheetData>
  <mergeCells count="6">
    <mergeCell ref="P6:Q6"/>
    <mergeCell ref="R6:S6"/>
    <mergeCell ref="C5:E5"/>
    <mergeCell ref="F5:H5"/>
    <mergeCell ref="B5:B6"/>
    <mergeCell ref="I5:I6"/>
  </mergeCells>
  <conditionalFormatting sqref="D7 D27 D36:D39 D29 D55 D59 D65 D72:D75 D82 D89 D93 D96:D98 D100:D358">
    <cfRule type="containsText" dxfId="251" priority="237" operator="containsText" text="USD">
      <formula>NOT(ISERROR(SEARCH("USD",D7)))</formula>
    </cfRule>
  </conditionalFormatting>
  <conditionalFormatting sqref="G7 G27 G36:G39 G29 G45 G55 G59 G65:G66 G72:G75 G80 G82 G89 G93 G96:G98 G100:G358">
    <cfRule type="containsText" dxfId="250" priority="235" operator="containsText" text="USD">
      <formula>NOT(ISERROR(SEARCH("USD",G7)))</formula>
    </cfRule>
  </conditionalFormatting>
  <conditionalFormatting sqref="D25">
    <cfRule type="containsText" dxfId="249" priority="228" operator="containsText" text="USD">
      <formula>NOT(ISERROR(SEARCH("USD",D25)))</formula>
    </cfRule>
  </conditionalFormatting>
  <conditionalFormatting sqref="G25">
    <cfRule type="containsText" dxfId="248" priority="227" operator="containsText" text="USD">
      <formula>NOT(ISERROR(SEARCH("USD",G25)))</formula>
    </cfRule>
  </conditionalFormatting>
  <conditionalFormatting sqref="D27">
    <cfRule type="containsText" dxfId="247" priority="222" operator="containsText" text="USD">
      <formula>NOT(ISERROR(SEARCH("USD",D27)))</formula>
    </cfRule>
  </conditionalFormatting>
  <conditionalFormatting sqref="G27">
    <cfRule type="containsText" dxfId="246" priority="221" operator="containsText" text="USD">
      <formula>NOT(ISERROR(SEARCH("USD",G27)))</formula>
    </cfRule>
  </conditionalFormatting>
  <conditionalFormatting sqref="D27">
    <cfRule type="containsText" dxfId="245" priority="220" operator="containsText" text="USD">
      <formula>NOT(ISERROR(SEARCH("USD",D27)))</formula>
    </cfRule>
  </conditionalFormatting>
  <conditionalFormatting sqref="G27">
    <cfRule type="containsText" dxfId="244" priority="219" operator="containsText" text="USD">
      <formula>NOT(ISERROR(SEARCH("USD",G27)))</formula>
    </cfRule>
  </conditionalFormatting>
  <conditionalFormatting sqref="D27">
    <cfRule type="containsText" dxfId="243" priority="218" operator="containsText" text="USD">
      <formula>NOT(ISERROR(SEARCH("USD",D27)))</formula>
    </cfRule>
  </conditionalFormatting>
  <conditionalFormatting sqref="G27">
    <cfRule type="containsText" dxfId="242" priority="217" operator="containsText" text="USD">
      <formula>NOT(ISERROR(SEARCH("USD",G27)))</formula>
    </cfRule>
  </conditionalFormatting>
  <conditionalFormatting sqref="D34">
    <cfRule type="containsText" dxfId="241" priority="208" operator="containsText" text="USD">
      <formula>NOT(ISERROR(SEARCH("USD",D34)))</formula>
    </cfRule>
  </conditionalFormatting>
  <conditionalFormatting sqref="G34">
    <cfRule type="containsText" dxfId="240" priority="207" operator="containsText" text="USD">
      <formula>NOT(ISERROR(SEARCH("USD",G34)))</formula>
    </cfRule>
  </conditionalFormatting>
  <conditionalFormatting sqref="D8">
    <cfRule type="containsText" dxfId="239" priority="204" operator="containsText" text="USD">
      <formula>NOT(ISERROR(SEARCH("USD",D8)))</formula>
    </cfRule>
  </conditionalFormatting>
  <conditionalFormatting sqref="G8">
    <cfRule type="containsText" dxfId="238" priority="203" operator="containsText" text="USD">
      <formula>NOT(ISERROR(SEARCH("USD",G8)))</formula>
    </cfRule>
  </conditionalFormatting>
  <conditionalFormatting sqref="D33">
    <cfRule type="containsText" dxfId="237" priority="210" operator="containsText" text="USD">
      <formula>NOT(ISERROR(SEARCH("USD",D33)))</formula>
    </cfRule>
  </conditionalFormatting>
  <conditionalFormatting sqref="G33">
    <cfRule type="containsText" dxfId="236" priority="209" operator="containsText" text="USD">
      <formula>NOT(ISERROR(SEARCH("USD",G33)))</formula>
    </cfRule>
  </conditionalFormatting>
  <conditionalFormatting sqref="D35">
    <cfRule type="containsText" dxfId="235" priority="206" operator="containsText" text="USD">
      <formula>NOT(ISERROR(SEARCH("USD",D35)))</formula>
    </cfRule>
  </conditionalFormatting>
  <conditionalFormatting sqref="G35">
    <cfRule type="containsText" dxfId="234" priority="205" operator="containsText" text="USD">
      <formula>NOT(ISERROR(SEARCH("USD",G35)))</formula>
    </cfRule>
  </conditionalFormatting>
  <conditionalFormatting sqref="D9">
    <cfRule type="containsText" dxfId="233" priority="202" operator="containsText" text="USD">
      <formula>NOT(ISERROR(SEARCH("USD",D9)))</formula>
    </cfRule>
  </conditionalFormatting>
  <conditionalFormatting sqref="G9">
    <cfRule type="containsText" dxfId="232" priority="201" operator="containsText" text="USD">
      <formula>NOT(ISERROR(SEARCH("USD",G9)))</formula>
    </cfRule>
  </conditionalFormatting>
  <conditionalFormatting sqref="D10">
    <cfRule type="containsText" dxfId="231" priority="200" operator="containsText" text="USD">
      <formula>NOT(ISERROR(SEARCH("USD",D10)))</formula>
    </cfRule>
  </conditionalFormatting>
  <conditionalFormatting sqref="G10">
    <cfRule type="containsText" dxfId="230" priority="199" operator="containsText" text="USD">
      <formula>NOT(ISERROR(SEARCH("USD",G10)))</formula>
    </cfRule>
  </conditionalFormatting>
  <conditionalFormatting sqref="D11:D12">
    <cfRule type="containsText" dxfId="229" priority="198" operator="containsText" text="USD">
      <formula>NOT(ISERROR(SEARCH("USD",D11)))</formula>
    </cfRule>
  </conditionalFormatting>
  <conditionalFormatting sqref="G11">
    <cfRule type="containsText" dxfId="228" priority="197" operator="containsText" text="USD">
      <formula>NOT(ISERROR(SEARCH("USD",G11)))</formula>
    </cfRule>
  </conditionalFormatting>
  <conditionalFormatting sqref="G12">
    <cfRule type="containsText" dxfId="227" priority="195" operator="containsText" text="USD">
      <formula>NOT(ISERROR(SEARCH("USD",G12)))</formula>
    </cfRule>
  </conditionalFormatting>
  <conditionalFormatting sqref="D13">
    <cfRule type="containsText" dxfId="226" priority="194" operator="containsText" text="USD">
      <formula>NOT(ISERROR(SEARCH("USD",D13)))</formula>
    </cfRule>
  </conditionalFormatting>
  <conditionalFormatting sqref="G13">
    <cfRule type="containsText" dxfId="225" priority="193" operator="containsText" text="USD">
      <formula>NOT(ISERROR(SEARCH("USD",G13)))</formula>
    </cfRule>
  </conditionalFormatting>
  <conditionalFormatting sqref="D14">
    <cfRule type="containsText" dxfId="224" priority="192" operator="containsText" text="USD">
      <formula>NOT(ISERROR(SEARCH("USD",D14)))</formula>
    </cfRule>
  </conditionalFormatting>
  <conditionalFormatting sqref="G14">
    <cfRule type="containsText" dxfId="223" priority="191" operator="containsText" text="USD">
      <formula>NOT(ISERROR(SEARCH("USD",G14)))</formula>
    </cfRule>
  </conditionalFormatting>
  <conditionalFormatting sqref="D15">
    <cfRule type="containsText" dxfId="222" priority="190" operator="containsText" text="USD">
      <formula>NOT(ISERROR(SEARCH("USD",D15)))</formula>
    </cfRule>
  </conditionalFormatting>
  <conditionalFormatting sqref="G15">
    <cfRule type="containsText" dxfId="221" priority="189" operator="containsText" text="USD">
      <formula>NOT(ISERROR(SEARCH("USD",G15)))</formula>
    </cfRule>
  </conditionalFormatting>
  <conditionalFormatting sqref="D16">
    <cfRule type="containsText" dxfId="220" priority="188" operator="containsText" text="USD">
      <formula>NOT(ISERROR(SEARCH("USD",D16)))</formula>
    </cfRule>
  </conditionalFormatting>
  <conditionalFormatting sqref="G16">
    <cfRule type="containsText" dxfId="219" priority="187" operator="containsText" text="USD">
      <formula>NOT(ISERROR(SEARCH("USD",G16)))</formula>
    </cfRule>
  </conditionalFormatting>
  <conditionalFormatting sqref="G20">
    <cfRule type="containsText" dxfId="218" priority="181" operator="containsText" text="USD">
      <formula>NOT(ISERROR(SEARCH("USD",G20)))</formula>
    </cfRule>
  </conditionalFormatting>
  <conditionalFormatting sqref="D21">
    <cfRule type="containsText" dxfId="217" priority="180" operator="containsText" text="USD">
      <formula>NOT(ISERROR(SEARCH("USD",D21)))</formula>
    </cfRule>
  </conditionalFormatting>
  <conditionalFormatting sqref="G21">
    <cfRule type="containsText" dxfId="216" priority="179" operator="containsText" text="USD">
      <formula>NOT(ISERROR(SEARCH("USD",G21)))</formula>
    </cfRule>
  </conditionalFormatting>
  <conditionalFormatting sqref="D22">
    <cfRule type="containsText" dxfId="215" priority="178" operator="containsText" text="USD">
      <formula>NOT(ISERROR(SEARCH("USD",D22)))</formula>
    </cfRule>
  </conditionalFormatting>
  <conditionalFormatting sqref="G22">
    <cfRule type="containsText" dxfId="214" priority="177" operator="containsText" text="USD">
      <formula>NOT(ISERROR(SEARCH("USD",G22)))</formula>
    </cfRule>
  </conditionalFormatting>
  <conditionalFormatting sqref="D23">
    <cfRule type="containsText" dxfId="213" priority="176" operator="containsText" text="USD">
      <formula>NOT(ISERROR(SEARCH("USD",D23)))</formula>
    </cfRule>
  </conditionalFormatting>
  <conditionalFormatting sqref="G23">
    <cfRule type="containsText" dxfId="212" priority="175" operator="containsText" text="USD">
      <formula>NOT(ISERROR(SEARCH("USD",G23)))</formula>
    </cfRule>
  </conditionalFormatting>
  <conditionalFormatting sqref="D24">
    <cfRule type="containsText" dxfId="211" priority="174" operator="containsText" text="USD">
      <formula>NOT(ISERROR(SEARCH("USD",D24)))</formula>
    </cfRule>
  </conditionalFormatting>
  <conditionalFormatting sqref="G24">
    <cfRule type="containsText" dxfId="210" priority="173" operator="containsText" text="USD">
      <formula>NOT(ISERROR(SEARCH("USD",G24)))</formula>
    </cfRule>
  </conditionalFormatting>
  <conditionalFormatting sqref="G26">
    <cfRule type="containsText" dxfId="209" priority="171" operator="containsText" text="USD">
      <formula>NOT(ISERROR(SEARCH("USD",G26)))</formula>
    </cfRule>
  </conditionalFormatting>
  <conditionalFormatting sqref="D28">
    <cfRule type="containsText" dxfId="208" priority="168" operator="containsText" text="USD">
      <formula>NOT(ISERROR(SEARCH("USD",D28)))</formula>
    </cfRule>
  </conditionalFormatting>
  <conditionalFormatting sqref="G28">
    <cfRule type="containsText" dxfId="207" priority="161" operator="containsText" text="USD">
      <formula>NOT(ISERROR(SEARCH("USD",G28)))</formula>
    </cfRule>
  </conditionalFormatting>
  <conditionalFormatting sqref="G28">
    <cfRule type="containsText" dxfId="206" priority="167" operator="containsText" text="USD">
      <formula>NOT(ISERROR(SEARCH("USD",G28)))</formula>
    </cfRule>
  </conditionalFormatting>
  <conditionalFormatting sqref="D28">
    <cfRule type="containsText" dxfId="205" priority="166" operator="containsText" text="USD">
      <formula>NOT(ISERROR(SEARCH("USD",D28)))</formula>
    </cfRule>
  </conditionalFormatting>
  <conditionalFormatting sqref="G28">
    <cfRule type="containsText" dxfId="204" priority="165" operator="containsText" text="USD">
      <formula>NOT(ISERROR(SEARCH("USD",G28)))</formula>
    </cfRule>
  </conditionalFormatting>
  <conditionalFormatting sqref="D28">
    <cfRule type="containsText" dxfId="203" priority="164" operator="containsText" text="USD">
      <formula>NOT(ISERROR(SEARCH("USD",D28)))</formula>
    </cfRule>
  </conditionalFormatting>
  <conditionalFormatting sqref="G28">
    <cfRule type="containsText" dxfId="202" priority="163" operator="containsText" text="USD">
      <formula>NOT(ISERROR(SEARCH("USD",G28)))</formula>
    </cfRule>
  </conditionalFormatting>
  <conditionalFormatting sqref="D28">
    <cfRule type="containsText" dxfId="201" priority="162" operator="containsText" text="USD">
      <formula>NOT(ISERROR(SEARCH("USD",D28)))</formula>
    </cfRule>
  </conditionalFormatting>
  <conditionalFormatting sqref="G32">
    <cfRule type="containsText" dxfId="200" priority="148" operator="containsText" text="USD">
      <formula>NOT(ISERROR(SEARCH("USD",G32)))</formula>
    </cfRule>
  </conditionalFormatting>
  <conditionalFormatting sqref="D30">
    <cfRule type="containsText" dxfId="199" priority="159" operator="containsText" text="USD">
      <formula>NOT(ISERROR(SEARCH("USD",D30)))</formula>
    </cfRule>
  </conditionalFormatting>
  <conditionalFormatting sqref="G30">
    <cfRule type="containsText" dxfId="198" priority="158" operator="containsText" text="USD">
      <formula>NOT(ISERROR(SEARCH("USD",G30)))</formula>
    </cfRule>
  </conditionalFormatting>
  <conditionalFormatting sqref="D31">
    <cfRule type="containsText" dxfId="197" priority="157" operator="containsText" text="USD">
      <formula>NOT(ISERROR(SEARCH("USD",D31)))</formula>
    </cfRule>
  </conditionalFormatting>
  <conditionalFormatting sqref="G31">
    <cfRule type="containsText" dxfId="196" priority="156" operator="containsText" text="USD">
      <formula>NOT(ISERROR(SEARCH("USD",G31)))</formula>
    </cfRule>
  </conditionalFormatting>
  <conditionalFormatting sqref="D32">
    <cfRule type="containsText" dxfId="195" priority="155" operator="containsText" text="USD">
      <formula>NOT(ISERROR(SEARCH("USD",D32)))</formula>
    </cfRule>
  </conditionalFormatting>
  <conditionalFormatting sqref="G32">
    <cfRule type="containsText" dxfId="194" priority="154" operator="containsText" text="USD">
      <formula>NOT(ISERROR(SEARCH("USD",G32)))</formula>
    </cfRule>
  </conditionalFormatting>
  <conditionalFormatting sqref="D32">
    <cfRule type="containsText" dxfId="193" priority="153" operator="containsText" text="USD">
      <formula>NOT(ISERROR(SEARCH("USD",D32)))</formula>
    </cfRule>
  </conditionalFormatting>
  <conditionalFormatting sqref="G32">
    <cfRule type="containsText" dxfId="192" priority="152" operator="containsText" text="USD">
      <formula>NOT(ISERROR(SEARCH("USD",G32)))</formula>
    </cfRule>
  </conditionalFormatting>
  <conditionalFormatting sqref="D32">
    <cfRule type="containsText" dxfId="191" priority="151" operator="containsText" text="USD">
      <formula>NOT(ISERROR(SEARCH("USD",D32)))</formula>
    </cfRule>
  </conditionalFormatting>
  <conditionalFormatting sqref="G32">
    <cfRule type="containsText" dxfId="190" priority="150" operator="containsText" text="USD">
      <formula>NOT(ISERROR(SEARCH("USD",G32)))</formula>
    </cfRule>
  </conditionalFormatting>
  <conditionalFormatting sqref="D32">
    <cfRule type="containsText" dxfId="189" priority="149" operator="containsText" text="USD">
      <formula>NOT(ISERROR(SEARCH("USD",D32)))</formula>
    </cfRule>
  </conditionalFormatting>
  <conditionalFormatting sqref="D41:D44">
    <cfRule type="containsText" dxfId="188" priority="147" operator="containsText" text="USD">
      <formula>NOT(ISERROR(SEARCH("USD",D41)))</formula>
    </cfRule>
  </conditionalFormatting>
  <conditionalFormatting sqref="G41:G44">
    <cfRule type="containsText" dxfId="187" priority="146" operator="containsText" text="USD">
      <formula>NOT(ISERROR(SEARCH("USD",G41)))</formula>
    </cfRule>
  </conditionalFormatting>
  <conditionalFormatting sqref="D40">
    <cfRule type="containsText" dxfId="186" priority="145" operator="containsText" text="USD">
      <formula>NOT(ISERROR(SEARCH("USD",D40)))</formula>
    </cfRule>
  </conditionalFormatting>
  <conditionalFormatting sqref="G40">
    <cfRule type="containsText" dxfId="185" priority="144" operator="containsText" text="USD">
      <formula>NOT(ISERROR(SEARCH("USD",G40)))</formula>
    </cfRule>
  </conditionalFormatting>
  <conditionalFormatting sqref="D45">
    <cfRule type="containsText" dxfId="184" priority="143" operator="containsText" text="USD">
      <formula>NOT(ISERROR(SEARCH("USD",D45)))</formula>
    </cfRule>
  </conditionalFormatting>
  <conditionalFormatting sqref="D45">
    <cfRule type="containsText" dxfId="183" priority="142" operator="containsText" text="USD">
      <formula>NOT(ISERROR(SEARCH("USD",D45)))</formula>
    </cfRule>
  </conditionalFormatting>
  <conditionalFormatting sqref="D45">
    <cfRule type="containsText" dxfId="182" priority="141" operator="containsText" text="USD">
      <formula>NOT(ISERROR(SEARCH("USD",D45)))</formula>
    </cfRule>
  </conditionalFormatting>
  <conditionalFormatting sqref="D45">
    <cfRule type="containsText" dxfId="181" priority="140" operator="containsText" text="USD">
      <formula>NOT(ISERROR(SEARCH("USD",D45)))</formula>
    </cfRule>
  </conditionalFormatting>
  <conditionalFormatting sqref="G46">
    <cfRule type="containsText" dxfId="180" priority="139" operator="containsText" text="USD">
      <formula>NOT(ISERROR(SEARCH("USD",G46)))</formula>
    </cfRule>
  </conditionalFormatting>
  <conditionalFormatting sqref="D46">
    <cfRule type="containsText" dxfId="179" priority="138" operator="containsText" text="USD">
      <formula>NOT(ISERROR(SEARCH("USD",D46)))</formula>
    </cfRule>
  </conditionalFormatting>
  <conditionalFormatting sqref="D46">
    <cfRule type="containsText" dxfId="178" priority="137" operator="containsText" text="USD">
      <formula>NOT(ISERROR(SEARCH("USD",D46)))</formula>
    </cfRule>
  </conditionalFormatting>
  <conditionalFormatting sqref="D46">
    <cfRule type="containsText" dxfId="177" priority="136" operator="containsText" text="USD">
      <formula>NOT(ISERROR(SEARCH("USD",D46)))</formula>
    </cfRule>
  </conditionalFormatting>
  <conditionalFormatting sqref="D46">
    <cfRule type="containsText" dxfId="176" priority="135" operator="containsText" text="USD">
      <formula>NOT(ISERROR(SEARCH("USD",D46)))</formula>
    </cfRule>
  </conditionalFormatting>
  <conditionalFormatting sqref="G47">
    <cfRule type="containsText" dxfId="175" priority="127" operator="containsText" text="USD">
      <formula>NOT(ISERROR(SEARCH("USD",G47)))</formula>
    </cfRule>
  </conditionalFormatting>
  <conditionalFormatting sqref="D47">
    <cfRule type="containsText" dxfId="174" priority="134" operator="containsText" text="USD">
      <formula>NOT(ISERROR(SEARCH("USD",D47)))</formula>
    </cfRule>
  </conditionalFormatting>
  <conditionalFormatting sqref="G47">
    <cfRule type="containsText" dxfId="173" priority="133" operator="containsText" text="USD">
      <formula>NOT(ISERROR(SEARCH("USD",G47)))</formula>
    </cfRule>
  </conditionalFormatting>
  <conditionalFormatting sqref="D47">
    <cfRule type="containsText" dxfId="172" priority="132" operator="containsText" text="USD">
      <formula>NOT(ISERROR(SEARCH("USD",D47)))</formula>
    </cfRule>
  </conditionalFormatting>
  <conditionalFormatting sqref="G47">
    <cfRule type="containsText" dxfId="171" priority="131" operator="containsText" text="USD">
      <formula>NOT(ISERROR(SEARCH("USD",G47)))</formula>
    </cfRule>
  </conditionalFormatting>
  <conditionalFormatting sqref="D47">
    <cfRule type="containsText" dxfId="170" priority="130" operator="containsText" text="USD">
      <formula>NOT(ISERROR(SEARCH("USD",D47)))</formula>
    </cfRule>
  </conditionalFormatting>
  <conditionalFormatting sqref="G47">
    <cfRule type="containsText" dxfId="169" priority="129" operator="containsText" text="USD">
      <formula>NOT(ISERROR(SEARCH("USD",G47)))</formula>
    </cfRule>
  </conditionalFormatting>
  <conditionalFormatting sqref="D47">
    <cfRule type="containsText" dxfId="168" priority="128" operator="containsText" text="USD">
      <formula>NOT(ISERROR(SEARCH("USD",D47)))</formula>
    </cfRule>
  </conditionalFormatting>
  <conditionalFormatting sqref="G48">
    <cfRule type="containsText" dxfId="167" priority="119" operator="containsText" text="USD">
      <formula>NOT(ISERROR(SEARCH("USD",G48)))</formula>
    </cfRule>
  </conditionalFormatting>
  <conditionalFormatting sqref="D48">
    <cfRule type="containsText" dxfId="166" priority="126" operator="containsText" text="USD">
      <formula>NOT(ISERROR(SEARCH("USD",D48)))</formula>
    </cfRule>
  </conditionalFormatting>
  <conditionalFormatting sqref="G48">
    <cfRule type="containsText" dxfId="165" priority="125" operator="containsText" text="USD">
      <formula>NOT(ISERROR(SEARCH("USD",G48)))</formula>
    </cfRule>
  </conditionalFormatting>
  <conditionalFormatting sqref="D48">
    <cfRule type="containsText" dxfId="164" priority="124" operator="containsText" text="USD">
      <formula>NOT(ISERROR(SEARCH("USD",D48)))</formula>
    </cfRule>
  </conditionalFormatting>
  <conditionalFormatting sqref="G48">
    <cfRule type="containsText" dxfId="163" priority="123" operator="containsText" text="USD">
      <formula>NOT(ISERROR(SEARCH("USD",G48)))</formula>
    </cfRule>
  </conditionalFormatting>
  <conditionalFormatting sqref="D48">
    <cfRule type="containsText" dxfId="162" priority="122" operator="containsText" text="USD">
      <formula>NOT(ISERROR(SEARCH("USD",D48)))</formula>
    </cfRule>
  </conditionalFormatting>
  <conditionalFormatting sqref="G48">
    <cfRule type="containsText" dxfId="161" priority="121" operator="containsText" text="USD">
      <formula>NOT(ISERROR(SEARCH("USD",G48)))</formula>
    </cfRule>
  </conditionalFormatting>
  <conditionalFormatting sqref="D48">
    <cfRule type="containsText" dxfId="160" priority="120" operator="containsText" text="USD">
      <formula>NOT(ISERROR(SEARCH("USD",D48)))</formula>
    </cfRule>
  </conditionalFormatting>
  <conditionalFormatting sqref="G49">
    <cfRule type="containsText" dxfId="159" priority="111" operator="containsText" text="USD">
      <formula>NOT(ISERROR(SEARCH("USD",G49)))</formula>
    </cfRule>
  </conditionalFormatting>
  <conditionalFormatting sqref="D49">
    <cfRule type="containsText" dxfId="158" priority="118" operator="containsText" text="USD">
      <formula>NOT(ISERROR(SEARCH("USD",D49)))</formula>
    </cfRule>
  </conditionalFormatting>
  <conditionalFormatting sqref="G49">
    <cfRule type="containsText" dxfId="157" priority="117" operator="containsText" text="USD">
      <formula>NOT(ISERROR(SEARCH("USD",G49)))</formula>
    </cfRule>
  </conditionalFormatting>
  <conditionalFormatting sqref="D49">
    <cfRule type="containsText" dxfId="156" priority="116" operator="containsText" text="USD">
      <formula>NOT(ISERROR(SEARCH("USD",D49)))</formula>
    </cfRule>
  </conditionalFormatting>
  <conditionalFormatting sqref="G49">
    <cfRule type="containsText" dxfId="155" priority="115" operator="containsText" text="USD">
      <formula>NOT(ISERROR(SEARCH("USD",G49)))</formula>
    </cfRule>
  </conditionalFormatting>
  <conditionalFormatting sqref="D49">
    <cfRule type="containsText" dxfId="154" priority="114" operator="containsText" text="USD">
      <formula>NOT(ISERROR(SEARCH("USD",D49)))</formula>
    </cfRule>
  </conditionalFormatting>
  <conditionalFormatting sqref="G49">
    <cfRule type="containsText" dxfId="153" priority="113" operator="containsText" text="USD">
      <formula>NOT(ISERROR(SEARCH("USD",G49)))</formula>
    </cfRule>
  </conditionalFormatting>
  <conditionalFormatting sqref="D49">
    <cfRule type="containsText" dxfId="152" priority="112" operator="containsText" text="USD">
      <formula>NOT(ISERROR(SEARCH("USD",D49)))</formula>
    </cfRule>
  </conditionalFormatting>
  <conditionalFormatting sqref="G50">
    <cfRule type="containsText" dxfId="151" priority="103" operator="containsText" text="USD">
      <formula>NOT(ISERROR(SEARCH("USD",G50)))</formula>
    </cfRule>
  </conditionalFormatting>
  <conditionalFormatting sqref="D50">
    <cfRule type="containsText" dxfId="150" priority="110" operator="containsText" text="USD">
      <formula>NOT(ISERROR(SEARCH("USD",D50)))</formula>
    </cfRule>
  </conditionalFormatting>
  <conditionalFormatting sqref="G50">
    <cfRule type="containsText" dxfId="149" priority="109" operator="containsText" text="USD">
      <formula>NOT(ISERROR(SEARCH("USD",G50)))</formula>
    </cfRule>
  </conditionalFormatting>
  <conditionalFormatting sqref="D50">
    <cfRule type="containsText" dxfId="148" priority="108" operator="containsText" text="USD">
      <formula>NOT(ISERROR(SEARCH("USD",D50)))</formula>
    </cfRule>
  </conditionalFormatting>
  <conditionalFormatting sqref="G50">
    <cfRule type="containsText" dxfId="147" priority="107" operator="containsText" text="USD">
      <formula>NOT(ISERROR(SEARCH("USD",G50)))</formula>
    </cfRule>
  </conditionalFormatting>
  <conditionalFormatting sqref="D50">
    <cfRule type="containsText" dxfId="146" priority="106" operator="containsText" text="USD">
      <formula>NOT(ISERROR(SEARCH("USD",D50)))</formula>
    </cfRule>
  </conditionalFormatting>
  <conditionalFormatting sqref="G50">
    <cfRule type="containsText" dxfId="145" priority="105" operator="containsText" text="USD">
      <formula>NOT(ISERROR(SEARCH("USD",G50)))</formula>
    </cfRule>
  </conditionalFormatting>
  <conditionalFormatting sqref="D50">
    <cfRule type="containsText" dxfId="144" priority="104" operator="containsText" text="USD">
      <formula>NOT(ISERROR(SEARCH("USD",D50)))</formula>
    </cfRule>
  </conditionalFormatting>
  <conditionalFormatting sqref="G51">
    <cfRule type="containsText" dxfId="143" priority="95" operator="containsText" text="USD">
      <formula>NOT(ISERROR(SEARCH("USD",G51)))</formula>
    </cfRule>
  </conditionalFormatting>
  <conditionalFormatting sqref="D51">
    <cfRule type="containsText" dxfId="142" priority="102" operator="containsText" text="USD">
      <formula>NOT(ISERROR(SEARCH("USD",D51)))</formula>
    </cfRule>
  </conditionalFormatting>
  <conditionalFormatting sqref="G51">
    <cfRule type="containsText" dxfId="141" priority="101" operator="containsText" text="USD">
      <formula>NOT(ISERROR(SEARCH("USD",G51)))</formula>
    </cfRule>
  </conditionalFormatting>
  <conditionalFormatting sqref="D51">
    <cfRule type="containsText" dxfId="140" priority="100" operator="containsText" text="USD">
      <formula>NOT(ISERROR(SEARCH("USD",D51)))</formula>
    </cfRule>
  </conditionalFormatting>
  <conditionalFormatting sqref="G51">
    <cfRule type="containsText" dxfId="139" priority="99" operator="containsText" text="USD">
      <formula>NOT(ISERROR(SEARCH("USD",G51)))</formula>
    </cfRule>
  </conditionalFormatting>
  <conditionalFormatting sqref="D51">
    <cfRule type="containsText" dxfId="138" priority="98" operator="containsText" text="USD">
      <formula>NOT(ISERROR(SEARCH("USD",D51)))</formula>
    </cfRule>
  </conditionalFormatting>
  <conditionalFormatting sqref="G51">
    <cfRule type="containsText" dxfId="137" priority="97" operator="containsText" text="USD">
      <formula>NOT(ISERROR(SEARCH("USD",G51)))</formula>
    </cfRule>
  </conditionalFormatting>
  <conditionalFormatting sqref="D51">
    <cfRule type="containsText" dxfId="136" priority="96" operator="containsText" text="USD">
      <formula>NOT(ISERROR(SEARCH("USD",D51)))</formula>
    </cfRule>
  </conditionalFormatting>
  <conditionalFormatting sqref="G54">
    <cfRule type="containsText" dxfId="135" priority="89" operator="containsText" text="USD">
      <formula>NOT(ISERROR(SEARCH("USD",G54)))</formula>
    </cfRule>
  </conditionalFormatting>
  <conditionalFormatting sqref="D52">
    <cfRule type="containsText" dxfId="134" priority="94" operator="containsText" text="USD">
      <formula>NOT(ISERROR(SEARCH("USD",D52)))</formula>
    </cfRule>
  </conditionalFormatting>
  <conditionalFormatting sqref="G52">
    <cfRule type="containsText" dxfId="133" priority="93" operator="containsText" text="USD">
      <formula>NOT(ISERROR(SEARCH("USD",G52)))</formula>
    </cfRule>
  </conditionalFormatting>
  <conditionalFormatting sqref="D53">
    <cfRule type="containsText" dxfId="132" priority="92" operator="containsText" text="USD">
      <formula>NOT(ISERROR(SEARCH("USD",D53)))</formula>
    </cfRule>
  </conditionalFormatting>
  <conditionalFormatting sqref="G53">
    <cfRule type="containsText" dxfId="131" priority="91" operator="containsText" text="USD">
      <formula>NOT(ISERROR(SEARCH("USD",G53)))</formula>
    </cfRule>
  </conditionalFormatting>
  <conditionalFormatting sqref="D54">
    <cfRule type="containsText" dxfId="130" priority="90" operator="containsText" text="USD">
      <formula>NOT(ISERROR(SEARCH("USD",D54)))</formula>
    </cfRule>
  </conditionalFormatting>
  <conditionalFormatting sqref="D56">
    <cfRule type="containsText" dxfId="129" priority="88" operator="containsText" text="USD">
      <formula>NOT(ISERROR(SEARCH("USD",D56)))</formula>
    </cfRule>
  </conditionalFormatting>
  <conditionalFormatting sqref="G56">
    <cfRule type="containsText" dxfId="128" priority="87" operator="containsText" text="USD">
      <formula>NOT(ISERROR(SEARCH("USD",G56)))</formula>
    </cfRule>
  </conditionalFormatting>
  <conditionalFormatting sqref="D57">
    <cfRule type="containsText" dxfId="127" priority="86" operator="containsText" text="USD">
      <formula>NOT(ISERROR(SEARCH("USD",D57)))</formula>
    </cfRule>
  </conditionalFormatting>
  <conditionalFormatting sqref="G57">
    <cfRule type="containsText" dxfId="126" priority="85" operator="containsText" text="USD">
      <formula>NOT(ISERROR(SEARCH("USD",G57)))</formula>
    </cfRule>
  </conditionalFormatting>
  <conditionalFormatting sqref="D58">
    <cfRule type="containsText" dxfId="125" priority="84" operator="containsText" text="USD">
      <formula>NOT(ISERROR(SEARCH("USD",D58)))</formula>
    </cfRule>
  </conditionalFormatting>
  <conditionalFormatting sqref="G58">
    <cfRule type="containsText" dxfId="124" priority="83" operator="containsText" text="USD">
      <formula>NOT(ISERROR(SEARCH("USD",G58)))</formula>
    </cfRule>
  </conditionalFormatting>
  <conditionalFormatting sqref="G60">
    <cfRule type="containsText" dxfId="123" priority="75" operator="containsText" text="USD">
      <formula>NOT(ISERROR(SEARCH("USD",G60)))</formula>
    </cfRule>
  </conditionalFormatting>
  <conditionalFormatting sqref="D60">
    <cfRule type="containsText" dxfId="122" priority="82" operator="containsText" text="USD">
      <formula>NOT(ISERROR(SEARCH("USD",D60)))</formula>
    </cfRule>
  </conditionalFormatting>
  <conditionalFormatting sqref="G60">
    <cfRule type="containsText" dxfId="121" priority="81" operator="containsText" text="USD">
      <formula>NOT(ISERROR(SEARCH("USD",G60)))</formula>
    </cfRule>
  </conditionalFormatting>
  <conditionalFormatting sqref="D60">
    <cfRule type="containsText" dxfId="120" priority="80" operator="containsText" text="USD">
      <formula>NOT(ISERROR(SEARCH("USD",D60)))</formula>
    </cfRule>
  </conditionalFormatting>
  <conditionalFormatting sqref="G60">
    <cfRule type="containsText" dxfId="119" priority="79" operator="containsText" text="USD">
      <formula>NOT(ISERROR(SEARCH("USD",G60)))</formula>
    </cfRule>
  </conditionalFormatting>
  <conditionalFormatting sqref="D60">
    <cfRule type="containsText" dxfId="118" priority="78" operator="containsText" text="USD">
      <formula>NOT(ISERROR(SEARCH("USD",D60)))</formula>
    </cfRule>
  </conditionalFormatting>
  <conditionalFormatting sqref="G60">
    <cfRule type="containsText" dxfId="117" priority="77" operator="containsText" text="USD">
      <formula>NOT(ISERROR(SEARCH("USD",G60)))</formula>
    </cfRule>
  </conditionalFormatting>
  <conditionalFormatting sqref="D60">
    <cfRule type="containsText" dxfId="116" priority="76" operator="containsText" text="USD">
      <formula>NOT(ISERROR(SEARCH("USD",D60)))</formula>
    </cfRule>
  </conditionalFormatting>
  <conditionalFormatting sqref="D61">
    <cfRule type="containsText" dxfId="115" priority="74" operator="containsText" text="USD">
      <formula>NOT(ISERROR(SEARCH("USD",D61)))</formula>
    </cfRule>
  </conditionalFormatting>
  <conditionalFormatting sqref="G61">
    <cfRule type="containsText" dxfId="114" priority="73" operator="containsText" text="USD">
      <formula>NOT(ISERROR(SEARCH("USD",G61)))</formula>
    </cfRule>
  </conditionalFormatting>
  <conditionalFormatting sqref="G62">
    <cfRule type="containsText" dxfId="113" priority="65" operator="containsText" text="USD">
      <formula>NOT(ISERROR(SEARCH("USD",G62)))</formula>
    </cfRule>
  </conditionalFormatting>
  <conditionalFormatting sqref="D62">
    <cfRule type="containsText" dxfId="112" priority="72" operator="containsText" text="USD">
      <formula>NOT(ISERROR(SEARCH("USD",D62)))</formula>
    </cfRule>
  </conditionalFormatting>
  <conditionalFormatting sqref="G62">
    <cfRule type="containsText" dxfId="111" priority="71" operator="containsText" text="USD">
      <formula>NOT(ISERROR(SEARCH("USD",G62)))</formula>
    </cfRule>
  </conditionalFormatting>
  <conditionalFormatting sqref="D62">
    <cfRule type="containsText" dxfId="110" priority="70" operator="containsText" text="USD">
      <formula>NOT(ISERROR(SEARCH("USD",D62)))</formula>
    </cfRule>
  </conditionalFormatting>
  <conditionalFormatting sqref="G62">
    <cfRule type="containsText" dxfId="109" priority="69" operator="containsText" text="USD">
      <formula>NOT(ISERROR(SEARCH("USD",G62)))</formula>
    </cfRule>
  </conditionalFormatting>
  <conditionalFormatting sqref="D62">
    <cfRule type="containsText" dxfId="108" priority="68" operator="containsText" text="USD">
      <formula>NOT(ISERROR(SEARCH("USD",D62)))</formula>
    </cfRule>
  </conditionalFormatting>
  <conditionalFormatting sqref="G62">
    <cfRule type="containsText" dxfId="107" priority="67" operator="containsText" text="USD">
      <formula>NOT(ISERROR(SEARCH("USD",G62)))</formula>
    </cfRule>
  </conditionalFormatting>
  <conditionalFormatting sqref="D62">
    <cfRule type="containsText" dxfId="106" priority="66" operator="containsText" text="USD">
      <formula>NOT(ISERROR(SEARCH("USD",D62)))</formula>
    </cfRule>
  </conditionalFormatting>
  <conditionalFormatting sqref="G63">
    <cfRule type="containsText" dxfId="105" priority="57" operator="containsText" text="USD">
      <formula>NOT(ISERROR(SEARCH("USD",G63)))</formula>
    </cfRule>
  </conditionalFormatting>
  <conditionalFormatting sqref="D63">
    <cfRule type="containsText" dxfId="104" priority="64" operator="containsText" text="USD">
      <formula>NOT(ISERROR(SEARCH("USD",D63)))</formula>
    </cfRule>
  </conditionalFormatting>
  <conditionalFormatting sqref="G63">
    <cfRule type="containsText" dxfId="103" priority="63" operator="containsText" text="USD">
      <formula>NOT(ISERROR(SEARCH("USD",G63)))</formula>
    </cfRule>
  </conditionalFormatting>
  <conditionalFormatting sqref="D63">
    <cfRule type="containsText" dxfId="102" priority="62" operator="containsText" text="USD">
      <formula>NOT(ISERROR(SEARCH("USD",D63)))</formula>
    </cfRule>
  </conditionalFormatting>
  <conditionalFormatting sqref="G63">
    <cfRule type="containsText" dxfId="101" priority="61" operator="containsText" text="USD">
      <formula>NOT(ISERROR(SEARCH("USD",G63)))</formula>
    </cfRule>
  </conditionalFormatting>
  <conditionalFormatting sqref="D63">
    <cfRule type="containsText" dxfId="100" priority="60" operator="containsText" text="USD">
      <formula>NOT(ISERROR(SEARCH("USD",D63)))</formula>
    </cfRule>
  </conditionalFormatting>
  <conditionalFormatting sqref="G63">
    <cfRule type="containsText" dxfId="99" priority="59" operator="containsText" text="USD">
      <formula>NOT(ISERROR(SEARCH("USD",G63)))</formula>
    </cfRule>
  </conditionalFormatting>
  <conditionalFormatting sqref="D63">
    <cfRule type="containsText" dxfId="98" priority="58" operator="containsText" text="USD">
      <formula>NOT(ISERROR(SEARCH("USD",D63)))</formula>
    </cfRule>
  </conditionalFormatting>
  <conditionalFormatting sqref="D64">
    <cfRule type="containsText" dxfId="97" priority="56" operator="containsText" text="USD">
      <formula>NOT(ISERROR(SEARCH("USD",D64)))</formula>
    </cfRule>
  </conditionalFormatting>
  <conditionalFormatting sqref="G64">
    <cfRule type="containsText" dxfId="96" priority="55" operator="containsText" text="USD">
      <formula>NOT(ISERROR(SEARCH("USD",G64)))</formula>
    </cfRule>
  </conditionalFormatting>
  <conditionalFormatting sqref="D66">
    <cfRule type="containsText" dxfId="95" priority="54" operator="containsText" text="USD">
      <formula>NOT(ISERROR(SEARCH("USD",D66)))</formula>
    </cfRule>
  </conditionalFormatting>
  <conditionalFormatting sqref="G67">
    <cfRule type="containsText" dxfId="94" priority="53" operator="containsText" text="USD">
      <formula>NOT(ISERROR(SEARCH("USD",G67)))</formula>
    </cfRule>
  </conditionalFormatting>
  <conditionalFormatting sqref="D67">
    <cfRule type="containsText" dxfId="93" priority="52" operator="containsText" text="USD">
      <formula>NOT(ISERROR(SEARCH("USD",D67)))</formula>
    </cfRule>
  </conditionalFormatting>
  <conditionalFormatting sqref="G68">
    <cfRule type="containsText" dxfId="92" priority="51" operator="containsText" text="USD">
      <formula>NOT(ISERROR(SEARCH("USD",G68)))</formula>
    </cfRule>
  </conditionalFormatting>
  <conditionalFormatting sqref="D68">
    <cfRule type="containsText" dxfId="91" priority="50" operator="containsText" text="USD">
      <formula>NOT(ISERROR(SEARCH("USD",D68)))</formula>
    </cfRule>
  </conditionalFormatting>
  <conditionalFormatting sqref="G69">
    <cfRule type="containsText" dxfId="90" priority="49" operator="containsText" text="USD">
      <formula>NOT(ISERROR(SEARCH("USD",G69)))</formula>
    </cfRule>
  </conditionalFormatting>
  <conditionalFormatting sqref="D69">
    <cfRule type="containsText" dxfId="89" priority="48" operator="containsText" text="USD">
      <formula>NOT(ISERROR(SEARCH("USD",D69)))</formula>
    </cfRule>
  </conditionalFormatting>
  <conditionalFormatting sqref="G70">
    <cfRule type="containsText" dxfId="88" priority="47" operator="containsText" text="USD">
      <formula>NOT(ISERROR(SEARCH("USD",G70)))</formula>
    </cfRule>
  </conditionalFormatting>
  <conditionalFormatting sqref="D70">
    <cfRule type="containsText" dxfId="87" priority="46" operator="containsText" text="USD">
      <formula>NOT(ISERROR(SEARCH("USD",D70)))</formula>
    </cfRule>
  </conditionalFormatting>
  <conditionalFormatting sqref="G71">
    <cfRule type="containsText" dxfId="86" priority="45" operator="containsText" text="USD">
      <formula>NOT(ISERROR(SEARCH("USD",G71)))</formula>
    </cfRule>
  </conditionalFormatting>
  <conditionalFormatting sqref="D71">
    <cfRule type="containsText" dxfId="85" priority="44" operator="containsText" text="USD">
      <formula>NOT(ISERROR(SEARCH("USD",D71)))</formula>
    </cfRule>
  </conditionalFormatting>
  <conditionalFormatting sqref="G76">
    <cfRule type="containsText" dxfId="84" priority="43" operator="containsText" text="USD">
      <formula>NOT(ISERROR(SEARCH("USD",G76)))</formula>
    </cfRule>
  </conditionalFormatting>
  <conditionalFormatting sqref="D76">
    <cfRule type="containsText" dxfId="83" priority="42" operator="containsText" text="USD">
      <formula>NOT(ISERROR(SEARCH("USD",D76)))</formula>
    </cfRule>
  </conditionalFormatting>
  <conditionalFormatting sqref="G77">
    <cfRule type="containsText" dxfId="82" priority="41" operator="containsText" text="USD">
      <formula>NOT(ISERROR(SEARCH("USD",G77)))</formula>
    </cfRule>
  </conditionalFormatting>
  <conditionalFormatting sqref="D77">
    <cfRule type="containsText" dxfId="81" priority="40" operator="containsText" text="USD">
      <formula>NOT(ISERROR(SEARCH("USD",D77)))</formula>
    </cfRule>
  </conditionalFormatting>
  <conditionalFormatting sqref="G78">
    <cfRule type="containsText" dxfId="80" priority="39" operator="containsText" text="USD">
      <formula>NOT(ISERROR(SEARCH("USD",G78)))</formula>
    </cfRule>
  </conditionalFormatting>
  <conditionalFormatting sqref="D78">
    <cfRule type="containsText" dxfId="79" priority="38" operator="containsText" text="USD">
      <formula>NOT(ISERROR(SEARCH("USD",D78)))</formula>
    </cfRule>
  </conditionalFormatting>
  <conditionalFormatting sqref="G79">
    <cfRule type="containsText" dxfId="78" priority="37" operator="containsText" text="USD">
      <formula>NOT(ISERROR(SEARCH("USD",G79)))</formula>
    </cfRule>
  </conditionalFormatting>
  <conditionalFormatting sqref="D79">
    <cfRule type="containsText" dxfId="77" priority="36" operator="containsText" text="USD">
      <formula>NOT(ISERROR(SEARCH("USD",D79)))</formula>
    </cfRule>
  </conditionalFormatting>
  <conditionalFormatting sqref="D80">
    <cfRule type="containsText" dxfId="76" priority="35" operator="containsText" text="USD">
      <formula>NOT(ISERROR(SEARCH("USD",D80)))</formula>
    </cfRule>
  </conditionalFormatting>
  <conditionalFormatting sqref="D81">
    <cfRule type="containsText" dxfId="75" priority="34" operator="containsText" text="USD">
      <formula>NOT(ISERROR(SEARCH("USD",D81)))</formula>
    </cfRule>
  </conditionalFormatting>
  <conditionalFormatting sqref="G81">
    <cfRule type="containsText" dxfId="74" priority="33" operator="containsText" text="USD">
      <formula>NOT(ISERROR(SEARCH("USD",G81)))</formula>
    </cfRule>
  </conditionalFormatting>
  <conditionalFormatting sqref="D83">
    <cfRule type="containsText" dxfId="73" priority="32" operator="containsText" text="USD">
      <formula>NOT(ISERROR(SEARCH("USD",D83)))</formula>
    </cfRule>
  </conditionalFormatting>
  <conditionalFormatting sqref="G83">
    <cfRule type="containsText" dxfId="72" priority="31" operator="containsText" text="USD">
      <formula>NOT(ISERROR(SEARCH("USD",G83)))</formula>
    </cfRule>
  </conditionalFormatting>
  <conditionalFormatting sqref="G84">
    <cfRule type="containsText" dxfId="71" priority="29" operator="containsText" text="USD">
      <formula>NOT(ISERROR(SEARCH("USD",G84)))</formula>
    </cfRule>
  </conditionalFormatting>
  <conditionalFormatting sqref="D84">
    <cfRule type="containsText" dxfId="70" priority="28" operator="containsText" text="USD">
      <formula>NOT(ISERROR(SEARCH("USD",D84)))</formula>
    </cfRule>
  </conditionalFormatting>
  <conditionalFormatting sqref="G85">
    <cfRule type="containsText" dxfId="69" priority="27" operator="containsText" text="USD">
      <formula>NOT(ISERROR(SEARCH("USD",G85)))</formula>
    </cfRule>
  </conditionalFormatting>
  <conditionalFormatting sqref="D85">
    <cfRule type="containsText" dxfId="68" priority="26" operator="containsText" text="USD">
      <formula>NOT(ISERROR(SEARCH("USD",D85)))</formula>
    </cfRule>
  </conditionalFormatting>
  <conditionalFormatting sqref="G86">
    <cfRule type="containsText" dxfId="67" priority="25" operator="containsText" text="USD">
      <formula>NOT(ISERROR(SEARCH("USD",G86)))</formula>
    </cfRule>
  </conditionalFormatting>
  <conditionalFormatting sqref="D86">
    <cfRule type="containsText" dxfId="66" priority="24" operator="containsText" text="USD">
      <formula>NOT(ISERROR(SEARCH("USD",D86)))</formula>
    </cfRule>
  </conditionalFormatting>
  <conditionalFormatting sqref="G87">
    <cfRule type="containsText" dxfId="65" priority="23" operator="containsText" text="USD">
      <formula>NOT(ISERROR(SEARCH("USD",G87)))</formula>
    </cfRule>
  </conditionalFormatting>
  <conditionalFormatting sqref="D87">
    <cfRule type="containsText" dxfId="64" priority="22" operator="containsText" text="USD">
      <formula>NOT(ISERROR(SEARCH("USD",D87)))</formula>
    </cfRule>
  </conditionalFormatting>
  <conditionalFormatting sqref="G88">
    <cfRule type="containsText" dxfId="63" priority="21" operator="containsText" text="USD">
      <formula>NOT(ISERROR(SEARCH("USD",G88)))</formula>
    </cfRule>
  </conditionalFormatting>
  <conditionalFormatting sqref="D88">
    <cfRule type="containsText" dxfId="62" priority="20" operator="containsText" text="USD">
      <formula>NOT(ISERROR(SEARCH("USD",D88)))</formula>
    </cfRule>
  </conditionalFormatting>
  <conditionalFormatting sqref="G90">
    <cfRule type="containsText" dxfId="61" priority="19" operator="containsText" text="USD">
      <formula>NOT(ISERROR(SEARCH("USD",G90)))</formula>
    </cfRule>
  </conditionalFormatting>
  <conditionalFormatting sqref="D90">
    <cfRule type="containsText" dxfId="60" priority="18" operator="containsText" text="USD">
      <formula>NOT(ISERROR(SEARCH("USD",D90)))</formula>
    </cfRule>
  </conditionalFormatting>
  <conditionalFormatting sqref="G91">
    <cfRule type="containsText" dxfId="59" priority="17" operator="containsText" text="USD">
      <formula>NOT(ISERROR(SEARCH("USD",G91)))</formula>
    </cfRule>
  </conditionalFormatting>
  <conditionalFormatting sqref="D91">
    <cfRule type="containsText" dxfId="58" priority="16" operator="containsText" text="USD">
      <formula>NOT(ISERROR(SEARCH("USD",D91)))</formula>
    </cfRule>
  </conditionalFormatting>
  <conditionalFormatting sqref="G92">
    <cfRule type="containsText" dxfId="57" priority="15" operator="containsText" text="USD">
      <formula>NOT(ISERROR(SEARCH("USD",G92)))</formula>
    </cfRule>
  </conditionalFormatting>
  <conditionalFormatting sqref="D92">
    <cfRule type="containsText" dxfId="56" priority="14" operator="containsText" text="USD">
      <formula>NOT(ISERROR(SEARCH("USD",D92)))</formula>
    </cfRule>
  </conditionalFormatting>
  <conditionalFormatting sqref="D94">
    <cfRule type="containsText" dxfId="55" priority="13" operator="containsText" text="USD">
      <formula>NOT(ISERROR(SEARCH("USD",D94)))</formula>
    </cfRule>
  </conditionalFormatting>
  <conditionalFormatting sqref="G94">
    <cfRule type="containsText" dxfId="54" priority="12" operator="containsText" text="USD">
      <formula>NOT(ISERROR(SEARCH("USD",G94)))</formula>
    </cfRule>
  </conditionalFormatting>
  <conditionalFormatting sqref="G95">
    <cfRule type="containsText" dxfId="53" priority="11" operator="containsText" text="USD">
      <formula>NOT(ISERROR(SEARCH("USD",G95)))</formula>
    </cfRule>
  </conditionalFormatting>
  <conditionalFormatting sqref="D95">
    <cfRule type="containsText" dxfId="52" priority="10" operator="containsText" text="USD">
      <formula>NOT(ISERROR(SEARCH("USD",D95)))</formula>
    </cfRule>
  </conditionalFormatting>
  <conditionalFormatting sqref="D99">
    <cfRule type="containsText" dxfId="51" priority="9" operator="containsText" text="USD">
      <formula>NOT(ISERROR(SEARCH("USD",D99)))</formula>
    </cfRule>
  </conditionalFormatting>
  <conditionalFormatting sqref="G99">
    <cfRule type="containsText" dxfId="50" priority="8" operator="containsText" text="USD">
      <formula>NOT(ISERROR(SEARCH("USD",G99)))</formula>
    </cfRule>
  </conditionalFormatting>
  <conditionalFormatting sqref="D17:D20">
    <cfRule type="containsText" dxfId="49" priority="7" operator="containsText" text="USD">
      <formula>NOT(ISERROR(SEARCH("USD",D17)))</formula>
    </cfRule>
  </conditionalFormatting>
  <conditionalFormatting sqref="G17:G18">
    <cfRule type="containsText" dxfId="48" priority="6" operator="containsText" text="USD">
      <formula>NOT(ISERROR(SEARCH("USD",G17)))</formula>
    </cfRule>
  </conditionalFormatting>
  <conditionalFormatting sqref="G19">
    <cfRule type="containsText" dxfId="47" priority="2" operator="containsText" text="USD">
      <formula>NOT(ISERROR(SEARCH("USD",G19)))</formula>
    </cfRule>
  </conditionalFormatting>
  <conditionalFormatting sqref="D26">
    <cfRule type="containsText" dxfId="46" priority="1" operator="containsText" text="USD">
      <formula>NOT(ISERROR(SEARCH("USD",D26)))</formula>
    </cfRule>
  </conditionalFormatting>
  <dataValidations count="1">
    <dataValidation type="list" allowBlank="1" showInputMessage="1" showErrorMessage="1" sqref="C7:C358 F7:F358" xr:uid="{00000000-0002-0000-0700-000000000000}">
      <formula1>$K$7:$K$25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2">
    <tabColor rgb="FF33CC33"/>
  </sheetPr>
  <dimension ref="A1:V164"/>
  <sheetViews>
    <sheetView showGridLines="0" topLeftCell="A19" workbookViewId="0">
      <selection activeCell="C93" sqref="C93"/>
    </sheetView>
  </sheetViews>
  <sheetFormatPr baseColWidth="10" defaultRowHeight="15" outlineLevelRow="1"/>
  <cols>
    <col min="1" max="1" width="7" style="151" customWidth="1"/>
    <col min="2" max="2" width="35.5703125" style="151" customWidth="1"/>
    <col min="3" max="3" width="41.42578125" style="160" bestFit="1" customWidth="1"/>
    <col min="4" max="4" width="11" style="152" customWidth="1"/>
    <col min="5" max="6" width="17.140625" style="149" bestFit="1" customWidth="1"/>
    <col min="7" max="16384" width="11.42578125" style="149"/>
  </cols>
  <sheetData>
    <row r="1" spans="1:5">
      <c r="A1" s="459" t="s">
        <v>2463</v>
      </c>
      <c r="B1" s="459"/>
      <c r="C1" s="460">
        <v>43217</v>
      </c>
      <c r="D1" s="149"/>
    </row>
    <row r="2" spans="1:5" ht="30" customHeight="1">
      <c r="A2" s="459"/>
      <c r="B2" s="459"/>
      <c r="C2" s="460"/>
      <c r="D2" s="149"/>
    </row>
    <row r="3" spans="1:5" ht="14.25" customHeight="1">
      <c r="A3" s="376"/>
      <c r="C3" s="377"/>
      <c r="D3" s="149"/>
    </row>
    <row r="4" spans="1:5" ht="14.25" customHeight="1">
      <c r="A4" s="379" t="s">
        <v>2464</v>
      </c>
      <c r="B4" s="380"/>
      <c r="C4" s="381">
        <f>+C6+C19*E19</f>
        <v>8616376.9839999992</v>
      </c>
      <c r="D4" s="149"/>
    </row>
    <row r="5" spans="1:5" ht="14.25" customHeight="1">
      <c r="A5" s="376"/>
      <c r="C5" s="377"/>
      <c r="D5" s="149"/>
    </row>
    <row r="6" spans="1:5" ht="14.25" customHeight="1">
      <c r="A6" s="376" t="s">
        <v>2465</v>
      </c>
      <c r="B6" s="161"/>
      <c r="C6" s="154">
        <f>SUM(C7:C17)</f>
        <v>8167458.3700000001</v>
      </c>
      <c r="D6" s="153"/>
      <c r="E6" s="153"/>
    </row>
    <row r="7" spans="1:5" ht="14.25" hidden="1" customHeight="1" outlineLevel="1">
      <c r="B7" s="150" t="s">
        <v>712</v>
      </c>
      <c r="C7" s="155">
        <v>3877959.63</v>
      </c>
    </row>
    <row r="8" spans="1:5" ht="14.25" hidden="1" customHeight="1" outlineLevel="1">
      <c r="B8" s="150" t="s">
        <v>283</v>
      </c>
      <c r="C8" s="154"/>
    </row>
    <row r="9" spans="1:5" ht="14.25" hidden="1" customHeight="1" outlineLevel="1">
      <c r="B9" s="150" t="s">
        <v>711</v>
      </c>
      <c r="C9" s="155">
        <v>563249.16999999993</v>
      </c>
    </row>
    <row r="10" spans="1:5" ht="14.25" hidden="1" customHeight="1" outlineLevel="1">
      <c r="B10" s="150" t="s">
        <v>270</v>
      </c>
      <c r="C10" s="155">
        <v>0</v>
      </c>
    </row>
    <row r="11" spans="1:5" ht="14.25" hidden="1" customHeight="1" outlineLevel="1">
      <c r="B11" s="150" t="s">
        <v>322</v>
      </c>
      <c r="C11" s="155">
        <v>1000000</v>
      </c>
    </row>
    <row r="12" spans="1:5" ht="14.25" hidden="1" customHeight="1" outlineLevel="1">
      <c r="B12" s="150" t="s">
        <v>305</v>
      </c>
      <c r="C12" s="155">
        <v>0</v>
      </c>
    </row>
    <row r="13" spans="1:5" ht="14.25" hidden="1" customHeight="1" outlineLevel="1">
      <c r="B13" s="150" t="s">
        <v>1</v>
      </c>
      <c r="C13" s="155">
        <v>0</v>
      </c>
    </row>
    <row r="14" spans="1:5" ht="14.25" hidden="1" customHeight="1" outlineLevel="1">
      <c r="B14" s="150" t="s">
        <v>145</v>
      </c>
      <c r="C14" s="155">
        <v>-1273750.43</v>
      </c>
    </row>
    <row r="15" spans="1:5" ht="14.25" hidden="1" customHeight="1" outlineLevel="1">
      <c r="B15" s="150" t="s">
        <v>334</v>
      </c>
      <c r="C15" s="155">
        <f>DIARIO!DQ26</f>
        <v>0</v>
      </c>
    </row>
    <row r="16" spans="1:5" ht="14.25" hidden="1" customHeight="1" outlineLevel="1">
      <c r="B16" s="150" t="s">
        <v>321</v>
      </c>
      <c r="C16" s="155"/>
    </row>
    <row r="17" spans="1:5" ht="14.25" hidden="1" customHeight="1" outlineLevel="1">
      <c r="B17" s="150" t="s">
        <v>318</v>
      </c>
      <c r="C17" s="155">
        <v>4000000</v>
      </c>
    </row>
    <row r="18" spans="1:5" ht="14.25" customHeight="1" collapsed="1">
      <c r="A18" s="150"/>
      <c r="C18" s="151"/>
      <c r="D18" s="154"/>
      <c r="E18" s="154"/>
    </row>
    <row r="19" spans="1:5" ht="14.25" customHeight="1">
      <c r="A19" s="376" t="s">
        <v>2466</v>
      </c>
      <c r="C19" s="154">
        <f>SUM(C20:C25)</f>
        <v>135216.45000000001</v>
      </c>
      <c r="D19" s="158"/>
      <c r="E19" s="156">
        <v>3.32</v>
      </c>
    </row>
    <row r="20" spans="1:5" ht="14.25" hidden="1" customHeight="1" outlineLevel="1">
      <c r="B20" s="150" t="s">
        <v>205</v>
      </c>
      <c r="C20" s="154">
        <v>135216.45000000001</v>
      </c>
    </row>
    <row r="21" spans="1:5" ht="14.25" hidden="1" customHeight="1" outlineLevel="1">
      <c r="B21" s="150" t="s">
        <v>110</v>
      </c>
      <c r="C21" s="155">
        <v>0</v>
      </c>
    </row>
    <row r="22" spans="1:5" ht="14.25" hidden="1" customHeight="1" outlineLevel="1">
      <c r="B22" s="150" t="s">
        <v>207</v>
      </c>
      <c r="C22" s="155">
        <v>0</v>
      </c>
    </row>
    <row r="23" spans="1:5" ht="14.25" hidden="1" customHeight="1" outlineLevel="1">
      <c r="B23" s="150" t="s">
        <v>1</v>
      </c>
      <c r="C23" s="155">
        <v>0</v>
      </c>
    </row>
    <row r="24" spans="1:5" ht="14.25" hidden="1" customHeight="1" outlineLevel="1">
      <c r="B24" s="150" t="s">
        <v>283</v>
      </c>
      <c r="C24" s="155"/>
    </row>
    <row r="25" spans="1:5" ht="14.25" hidden="1" customHeight="1" outlineLevel="1">
      <c r="B25" s="150" t="s">
        <v>248</v>
      </c>
      <c r="C25" s="155">
        <v>0</v>
      </c>
    </row>
    <row r="26" spans="1:5" ht="14.25" customHeight="1" collapsed="1">
      <c r="A26" s="150"/>
      <c r="B26" s="161"/>
      <c r="C26" s="161"/>
      <c r="D26" s="153"/>
      <c r="E26" s="153"/>
    </row>
    <row r="27" spans="1:5" ht="14.25" customHeight="1">
      <c r="A27" s="379" t="s">
        <v>301</v>
      </c>
      <c r="B27" s="380"/>
      <c r="C27" s="381">
        <f>+C28+C29</f>
        <v>35085834.309999995</v>
      </c>
      <c r="D27" s="153"/>
      <c r="E27" s="153"/>
    </row>
    <row r="28" spans="1:5" ht="14.25" hidden="1" customHeight="1" outlineLevel="1">
      <c r="B28" s="150" t="s">
        <v>302</v>
      </c>
      <c r="C28" s="159">
        <f>+'Reporte DPF'!C38</f>
        <v>17781710.329999998</v>
      </c>
    </row>
    <row r="29" spans="1:5" ht="14.25" hidden="1" customHeight="1" outlineLevel="1">
      <c r="B29" s="150" t="s">
        <v>304</v>
      </c>
      <c r="C29" s="172">
        <f>+SUM('Reporte DPF'!D38:K38)</f>
        <v>17304123.979999997</v>
      </c>
    </row>
    <row r="30" spans="1:5" ht="14.25" customHeight="1" collapsed="1">
      <c r="A30" s="150"/>
      <c r="B30" s="161"/>
      <c r="C30" s="161"/>
      <c r="D30" s="153"/>
      <c r="E30" s="153"/>
    </row>
    <row r="31" spans="1:5" ht="14.25" customHeight="1">
      <c r="A31" s="379" t="s">
        <v>333</v>
      </c>
      <c r="B31" s="380"/>
      <c r="C31" s="381">
        <f>+SUM(C33,C36:C37,C39,C41:C52,C54:C69)</f>
        <v>50000</v>
      </c>
      <c r="D31" s="161"/>
      <c r="E31" s="161"/>
    </row>
    <row r="32" spans="1:5" ht="14.25" hidden="1" customHeight="1" outlineLevel="1">
      <c r="A32" s="402" t="s">
        <v>2714</v>
      </c>
      <c r="B32" s="149"/>
      <c r="C32" s="149"/>
      <c r="D32" s="160"/>
      <c r="E32" s="151"/>
    </row>
    <row r="33" spans="1:5" ht="14.25" hidden="1" customHeight="1" outlineLevel="1">
      <c r="A33" s="149"/>
      <c r="B33" s="150" t="s">
        <v>2245</v>
      </c>
      <c r="C33" s="159"/>
      <c r="D33" s="160"/>
      <c r="E33" s="151"/>
    </row>
    <row r="34" spans="1:5" ht="14.25" hidden="1" customHeight="1" outlineLevel="1">
      <c r="A34" s="402" t="s">
        <v>2715</v>
      </c>
      <c r="B34" s="149"/>
      <c r="C34" s="149"/>
      <c r="D34" s="160"/>
      <c r="E34" s="151"/>
    </row>
    <row r="35" spans="1:5" ht="14.25" hidden="1" customHeight="1" outlineLevel="1">
      <c r="A35" s="149"/>
      <c r="B35" s="402" t="s">
        <v>2247</v>
      </c>
      <c r="C35" s="159"/>
      <c r="D35" s="160"/>
      <c r="E35" s="151"/>
    </row>
    <row r="36" spans="1:5" ht="14.25" hidden="1" customHeight="1" outlineLevel="1">
      <c r="A36" s="149"/>
      <c r="B36" s="287" t="s">
        <v>844</v>
      </c>
      <c r="C36" s="159"/>
      <c r="D36" s="160"/>
      <c r="E36" s="151"/>
    </row>
    <row r="37" spans="1:5" ht="14.25" hidden="1" customHeight="1" outlineLevel="1">
      <c r="A37" s="149"/>
      <c r="B37" s="287" t="s">
        <v>846</v>
      </c>
      <c r="C37" s="159"/>
      <c r="D37" s="160"/>
      <c r="E37" s="151"/>
    </row>
    <row r="38" spans="1:5" ht="14.25" hidden="1" customHeight="1" outlineLevel="1">
      <c r="A38" s="149"/>
      <c r="B38" s="277" t="s">
        <v>2248</v>
      </c>
      <c r="C38" s="159"/>
      <c r="D38" s="160"/>
      <c r="E38" s="151"/>
    </row>
    <row r="39" spans="1:5" ht="14.25" hidden="1" customHeight="1" outlineLevel="1">
      <c r="A39" s="149"/>
      <c r="B39" s="287" t="s">
        <v>848</v>
      </c>
      <c r="C39" s="159"/>
      <c r="D39" s="160"/>
      <c r="E39" s="151"/>
    </row>
    <row r="40" spans="1:5" ht="14.25" hidden="1" customHeight="1" outlineLevel="1">
      <c r="A40" s="149"/>
      <c r="B40" s="277" t="s">
        <v>2249</v>
      </c>
      <c r="C40" s="159"/>
      <c r="D40" s="160"/>
      <c r="E40" s="151"/>
    </row>
    <row r="41" spans="1:5" ht="14.25" hidden="1" customHeight="1" outlineLevel="1">
      <c r="A41" s="149"/>
      <c r="B41" s="287" t="s">
        <v>850</v>
      </c>
      <c r="C41" s="159"/>
      <c r="D41" s="160"/>
      <c r="E41" s="151"/>
    </row>
    <row r="42" spans="1:5" ht="14.25" hidden="1" customHeight="1" outlineLevel="1">
      <c r="A42" s="149"/>
      <c r="B42" s="287" t="s">
        <v>2252</v>
      </c>
      <c r="C42" s="159">
        <v>50000</v>
      </c>
      <c r="D42" s="160"/>
      <c r="E42" s="151"/>
    </row>
    <row r="43" spans="1:5" ht="14.25" hidden="1" customHeight="1" outlineLevel="1">
      <c r="A43" s="149"/>
      <c r="B43" s="287" t="s">
        <v>2254</v>
      </c>
      <c r="C43" s="159"/>
      <c r="D43" s="160"/>
      <c r="E43" s="151"/>
    </row>
    <row r="44" spans="1:5" ht="14.25" hidden="1" customHeight="1" outlineLevel="1">
      <c r="A44" s="149"/>
      <c r="B44" s="287" t="s">
        <v>852</v>
      </c>
      <c r="C44" s="159"/>
      <c r="D44" s="160"/>
      <c r="E44" s="151"/>
    </row>
    <row r="45" spans="1:5" ht="14.25" hidden="1" customHeight="1" outlineLevel="1">
      <c r="A45" s="149"/>
      <c r="B45" s="287" t="s">
        <v>2257</v>
      </c>
      <c r="C45" s="159"/>
      <c r="D45" s="160"/>
      <c r="E45" s="151"/>
    </row>
    <row r="46" spans="1:5" ht="14.25" hidden="1" customHeight="1" outlineLevel="1">
      <c r="A46" s="149"/>
      <c r="B46" s="287" t="s">
        <v>2259</v>
      </c>
      <c r="C46" s="159"/>
      <c r="D46" s="160"/>
      <c r="E46" s="151"/>
    </row>
    <row r="47" spans="1:5" ht="14.25" hidden="1" customHeight="1" outlineLevel="1">
      <c r="A47" s="149"/>
      <c r="B47" s="287" t="s">
        <v>2261</v>
      </c>
      <c r="C47" s="159"/>
      <c r="D47" s="160"/>
      <c r="E47" s="151"/>
    </row>
    <row r="48" spans="1:5" ht="14.25" hidden="1" customHeight="1" outlineLevel="1">
      <c r="A48" s="149"/>
      <c r="B48" s="287" t="s">
        <v>2263</v>
      </c>
      <c r="C48" s="159"/>
      <c r="D48" s="160"/>
      <c r="E48" s="151"/>
    </row>
    <row r="49" spans="1:5" ht="14.25" hidden="1" customHeight="1" outlineLevel="1">
      <c r="A49" s="149"/>
      <c r="B49" s="287" t="s">
        <v>2252</v>
      </c>
      <c r="C49" s="159"/>
      <c r="D49" s="160"/>
      <c r="E49" s="151"/>
    </row>
    <row r="50" spans="1:5" ht="14.25" hidden="1" customHeight="1" outlineLevel="1">
      <c r="A50" s="149"/>
      <c r="B50" s="287" t="s">
        <v>852</v>
      </c>
      <c r="C50" s="159"/>
      <c r="D50" s="160"/>
      <c r="E50" s="151"/>
    </row>
    <row r="51" spans="1:5" ht="14.25" hidden="1" customHeight="1" outlineLevel="1">
      <c r="A51" s="149"/>
      <c r="B51" s="287" t="s">
        <v>2267</v>
      </c>
      <c r="C51" s="159"/>
      <c r="D51" s="160"/>
      <c r="E51" s="151"/>
    </row>
    <row r="52" spans="1:5" ht="14.25" hidden="1" customHeight="1" outlineLevel="1">
      <c r="A52" s="149"/>
      <c r="B52" s="287" t="s">
        <v>2263</v>
      </c>
      <c r="C52" s="159"/>
      <c r="D52" s="160"/>
      <c r="E52" s="151"/>
    </row>
    <row r="53" spans="1:5" ht="14.25" hidden="1" customHeight="1" outlineLevel="1">
      <c r="A53" s="149"/>
      <c r="B53" s="277" t="s">
        <v>1217</v>
      </c>
      <c r="C53" s="159"/>
      <c r="D53" s="160"/>
      <c r="E53" s="151"/>
    </row>
    <row r="54" spans="1:5" ht="14.25" hidden="1" customHeight="1" outlineLevel="1">
      <c r="A54" s="149"/>
      <c r="B54" s="287" t="s">
        <v>850</v>
      </c>
      <c r="C54" s="159"/>
      <c r="D54" s="160"/>
      <c r="E54" s="151"/>
    </row>
    <row r="55" spans="1:5" ht="14.25" hidden="1" customHeight="1" outlineLevel="1">
      <c r="A55" s="149"/>
      <c r="B55" s="287" t="s">
        <v>852</v>
      </c>
      <c r="C55" s="159"/>
      <c r="D55" s="160"/>
      <c r="E55" s="151"/>
    </row>
    <row r="56" spans="1:5" ht="14.25" hidden="1" customHeight="1" outlineLevel="1">
      <c r="A56" s="149"/>
      <c r="B56" s="287" t="s">
        <v>854</v>
      </c>
      <c r="C56" s="159"/>
      <c r="D56" s="160"/>
      <c r="E56" s="151"/>
    </row>
    <row r="57" spans="1:5" ht="14.25" hidden="1" customHeight="1" outlineLevel="1">
      <c r="A57" s="149"/>
      <c r="B57" s="287" t="s">
        <v>856</v>
      </c>
      <c r="C57" s="159"/>
      <c r="D57" s="160"/>
      <c r="E57" s="151"/>
    </row>
    <row r="58" spans="1:5" ht="14.25" hidden="1" customHeight="1" outlineLevel="1">
      <c r="A58" s="149"/>
      <c r="B58" s="287" t="s">
        <v>856</v>
      </c>
      <c r="C58" s="159"/>
      <c r="D58" s="160"/>
      <c r="E58" s="151"/>
    </row>
    <row r="59" spans="1:5" ht="14.25" hidden="1" customHeight="1" outlineLevel="1">
      <c r="A59" s="149"/>
      <c r="B59" s="287" t="s">
        <v>858</v>
      </c>
      <c r="C59" s="159"/>
      <c r="D59" s="160"/>
      <c r="E59" s="151"/>
    </row>
    <row r="60" spans="1:5" ht="14.25" hidden="1" customHeight="1" outlineLevel="1">
      <c r="A60" s="149"/>
      <c r="B60" s="287" t="s">
        <v>858</v>
      </c>
      <c r="C60" s="159"/>
      <c r="D60" s="160"/>
      <c r="E60" s="151"/>
    </row>
    <row r="61" spans="1:5" ht="14.25" hidden="1" customHeight="1" outlineLevel="1">
      <c r="A61" s="149"/>
      <c r="B61" s="287" t="s">
        <v>860</v>
      </c>
      <c r="C61" s="159"/>
      <c r="D61" s="160"/>
      <c r="E61" s="151"/>
    </row>
    <row r="62" spans="1:5" ht="14.25" hidden="1" customHeight="1" outlineLevel="1">
      <c r="A62" s="149"/>
      <c r="B62" s="287" t="s">
        <v>2716</v>
      </c>
      <c r="C62" s="159"/>
      <c r="D62" s="160"/>
      <c r="E62" s="151"/>
    </row>
    <row r="63" spans="1:5" ht="14.25" hidden="1" customHeight="1" outlineLevel="1">
      <c r="A63" s="149"/>
      <c r="B63" s="287" t="s">
        <v>852</v>
      </c>
      <c r="C63" s="159"/>
      <c r="D63" s="160"/>
      <c r="E63" s="151"/>
    </row>
    <row r="64" spans="1:5" ht="14.25" hidden="1" customHeight="1" outlineLevel="1">
      <c r="A64" s="149"/>
      <c r="B64" s="287" t="s">
        <v>860</v>
      </c>
      <c r="C64" s="159"/>
      <c r="D64" s="160"/>
      <c r="E64" s="151"/>
    </row>
    <row r="65" spans="1:6" ht="14.25" hidden="1" customHeight="1" outlineLevel="1">
      <c r="A65" s="149"/>
      <c r="B65" s="287" t="s">
        <v>1416</v>
      </c>
      <c r="C65" s="159"/>
      <c r="D65" s="160"/>
      <c r="E65" s="151"/>
    </row>
    <row r="66" spans="1:6" ht="14.25" hidden="1" customHeight="1" outlineLevel="1">
      <c r="A66" s="149"/>
      <c r="B66" s="287" t="s">
        <v>862</v>
      </c>
      <c r="C66" s="159"/>
      <c r="D66" s="160"/>
      <c r="E66" s="151"/>
    </row>
    <row r="67" spans="1:6" ht="14.25" hidden="1" customHeight="1" outlineLevel="1">
      <c r="A67" s="149"/>
      <c r="B67" s="287" t="s">
        <v>2272</v>
      </c>
      <c r="C67" s="159"/>
      <c r="D67" s="160"/>
      <c r="E67" s="151"/>
    </row>
    <row r="68" spans="1:6" ht="14.25" hidden="1" customHeight="1" outlineLevel="1">
      <c r="A68" s="149"/>
      <c r="B68" s="287" t="s">
        <v>864</v>
      </c>
      <c r="C68" s="159"/>
      <c r="D68" s="160"/>
      <c r="E68" s="151"/>
    </row>
    <row r="69" spans="1:6" ht="14.25" hidden="1" customHeight="1" outlineLevel="1">
      <c r="A69" s="149"/>
      <c r="B69" s="287" t="s">
        <v>866</v>
      </c>
      <c r="C69" s="159"/>
      <c r="D69" s="160"/>
      <c r="E69" s="151"/>
    </row>
    <row r="70" spans="1:6" ht="14.25" customHeight="1" collapsed="1">
      <c r="A70" s="150"/>
      <c r="D70" s="160"/>
      <c r="E70" s="151"/>
    </row>
    <row r="71" spans="1:6" ht="14.25" customHeight="1">
      <c r="A71" s="379" t="s">
        <v>206</v>
      </c>
      <c r="B71" s="380"/>
      <c r="C71" s="381">
        <f>C73+C80</f>
        <v>-29035066.5</v>
      </c>
      <c r="D71" s="149"/>
      <c r="E71" s="161"/>
    </row>
    <row r="72" spans="1:6" ht="14.25" customHeight="1">
      <c r="A72" s="376"/>
      <c r="B72" s="173"/>
      <c r="C72" s="154"/>
      <c r="D72" s="149"/>
      <c r="E72" s="161"/>
    </row>
    <row r="73" spans="1:6" ht="14.25" customHeight="1">
      <c r="A73" s="376" t="s">
        <v>2461</v>
      </c>
      <c r="C73" s="172">
        <f>SUM(C74:C78)</f>
        <v>-18922759.550000001</v>
      </c>
      <c r="D73" s="149"/>
      <c r="E73" s="161"/>
    </row>
    <row r="74" spans="1:6" ht="14.25" hidden="1" customHeight="1" outlineLevel="1">
      <c r="B74" s="150" t="s">
        <v>207</v>
      </c>
      <c r="C74" s="172">
        <v>-8942267.6300000008</v>
      </c>
      <c r="D74" s="162" t="s">
        <v>453</v>
      </c>
      <c r="E74" s="163"/>
      <c r="F74" s="174" t="s">
        <v>527</v>
      </c>
    </row>
    <row r="75" spans="1:6" ht="14.25" hidden="1" customHeight="1" outlineLevel="1">
      <c r="B75" s="150" t="s">
        <v>323</v>
      </c>
      <c r="C75" s="172">
        <f>-1453820.58-376999.3-59340.87</f>
        <v>-1890160.7500000002</v>
      </c>
      <c r="D75" s="162" t="s">
        <v>454</v>
      </c>
      <c r="E75" s="160"/>
      <c r="F75" s="151"/>
    </row>
    <row r="76" spans="1:6" ht="14.25" hidden="1" customHeight="1" outlineLevel="1">
      <c r="B76" s="151" t="s">
        <v>284</v>
      </c>
      <c r="C76" s="172">
        <v>-7349674.2999999998</v>
      </c>
      <c r="D76" s="162" t="s">
        <v>396</v>
      </c>
      <c r="E76" s="160"/>
      <c r="F76" s="151"/>
    </row>
    <row r="77" spans="1:6" ht="14.25" hidden="1" customHeight="1" outlineLevel="1">
      <c r="B77" s="151" t="s">
        <v>312</v>
      </c>
      <c r="C77" s="172"/>
      <c r="D77" s="162"/>
      <c r="E77" s="160"/>
      <c r="F77" s="151"/>
    </row>
    <row r="78" spans="1:6" ht="13.5" hidden="1" customHeight="1" outlineLevel="1">
      <c r="B78" s="151" t="s">
        <v>212</v>
      </c>
      <c r="C78" s="172">
        <v>-740656.87</v>
      </c>
      <c r="D78" s="162" t="s">
        <v>395</v>
      </c>
      <c r="E78" s="160"/>
      <c r="F78" s="151"/>
    </row>
    <row r="79" spans="1:6" ht="13.5" customHeight="1" collapsed="1">
      <c r="C79" s="172"/>
      <c r="D79" s="162"/>
      <c r="E79" s="160"/>
      <c r="F79" s="151"/>
    </row>
    <row r="80" spans="1:6" ht="14.25" customHeight="1">
      <c r="A80" s="376" t="s">
        <v>2462</v>
      </c>
      <c r="C80" s="155">
        <f>SUM(C81:C84)</f>
        <v>-10112306.950000001</v>
      </c>
      <c r="D80" s="160"/>
      <c r="E80" s="151"/>
      <c r="F80" s="171"/>
    </row>
    <row r="81" spans="1:6" ht="14.25" hidden="1" customHeight="1" outlineLevel="1">
      <c r="B81" s="150" t="s">
        <v>215</v>
      </c>
      <c r="C81" s="155">
        <v>-74349.64</v>
      </c>
      <c r="D81" s="162" t="s">
        <v>392</v>
      </c>
      <c r="E81" s="151"/>
    </row>
    <row r="82" spans="1:6" ht="14.25" hidden="1" customHeight="1" outlineLevel="1">
      <c r="B82" s="150" t="s">
        <v>216</v>
      </c>
      <c r="C82" s="155"/>
      <c r="D82" s="162" t="s">
        <v>391</v>
      </c>
      <c r="E82" s="151"/>
    </row>
    <row r="83" spans="1:6" ht="14.25" hidden="1" customHeight="1" outlineLevel="1">
      <c r="B83" s="150" t="s">
        <v>217</v>
      </c>
      <c r="C83" s="155"/>
      <c r="D83" s="160"/>
      <c r="E83" s="151"/>
    </row>
    <row r="84" spans="1:6" ht="14.25" hidden="1" customHeight="1" outlineLevel="1">
      <c r="B84" s="150" t="s">
        <v>289</v>
      </c>
      <c r="C84" s="155">
        <f>-16282115.73+6244158.42</f>
        <v>-10037957.310000001</v>
      </c>
      <c r="D84" s="162" t="s">
        <v>455</v>
      </c>
      <c r="E84" s="151"/>
    </row>
    <row r="85" spans="1:6" ht="14.25" customHeight="1" collapsed="1">
      <c r="A85" s="149"/>
      <c r="B85" s="149"/>
      <c r="C85" s="149"/>
      <c r="D85" s="160"/>
      <c r="E85" s="151"/>
      <c r="F85" s="171"/>
    </row>
    <row r="86" spans="1:6" ht="17.25" customHeight="1">
      <c r="A86" s="154"/>
      <c r="B86" s="154" t="str">
        <f>IF(C86&gt;0,"EXCEDENTE","DEFICIT")</f>
        <v>EXCEDENTE</v>
      </c>
      <c r="C86" s="154">
        <f>+C4+C27+C31+C71</f>
        <v>14717144.793999992</v>
      </c>
      <c r="D86" s="164"/>
      <c r="E86" s="151"/>
    </row>
    <row r="87" spans="1:6" ht="14.25" customHeight="1">
      <c r="C87" s="161"/>
      <c r="D87" s="161"/>
      <c r="E87" s="161"/>
    </row>
    <row r="88" spans="1:6" ht="14.25" customHeight="1">
      <c r="A88" s="379" t="s">
        <v>211</v>
      </c>
      <c r="B88" s="380"/>
      <c r="C88" s="381">
        <f>+C89+C90+C91</f>
        <v>859000</v>
      </c>
      <c r="D88" s="149"/>
      <c r="E88" s="151"/>
    </row>
    <row r="89" spans="1:6" hidden="1" outlineLevel="1">
      <c r="B89" s="151" t="s">
        <v>309</v>
      </c>
      <c r="C89" s="155">
        <f>+'[2]Saldo Bancos'!AW34</f>
        <v>859000</v>
      </c>
      <c r="D89" s="149"/>
      <c r="E89" s="151"/>
    </row>
    <row r="90" spans="1:6" hidden="1" outlineLevel="1">
      <c r="B90" s="151" t="s">
        <v>310</v>
      </c>
      <c r="C90" s="155">
        <f>+'[2]Saldo Bancos'!AW35</f>
        <v>0</v>
      </c>
      <c r="D90" s="166"/>
      <c r="E90" s="151"/>
    </row>
    <row r="91" spans="1:6" hidden="1" outlineLevel="1">
      <c r="B91" s="151" t="s">
        <v>311</v>
      </c>
      <c r="C91" s="155">
        <f>+'[2]Saldo Bancos'!AW36</f>
        <v>0</v>
      </c>
      <c r="D91" s="160"/>
      <c r="E91" s="151"/>
    </row>
    <row r="92" spans="1:6" collapsed="1">
      <c r="C92" s="167"/>
      <c r="D92" s="160"/>
      <c r="E92" s="151"/>
    </row>
    <row r="93" spans="1:6">
      <c r="C93" s="167"/>
      <c r="D93" s="160"/>
      <c r="E93" s="151"/>
    </row>
    <row r="94" spans="1:6">
      <c r="B94" s="155"/>
      <c r="C94" s="167"/>
      <c r="D94" s="160"/>
      <c r="E94" s="151"/>
    </row>
    <row r="95" spans="1:6">
      <c r="C95" s="151"/>
      <c r="D95" s="149"/>
      <c r="E95" s="151"/>
    </row>
    <row r="96" spans="1:6">
      <c r="C96" s="151"/>
      <c r="D96" s="149"/>
      <c r="E96" s="151"/>
    </row>
    <row r="97" spans="1:5">
      <c r="C97" s="151"/>
      <c r="D97" s="149"/>
      <c r="E97" s="151"/>
    </row>
    <row r="98" spans="1:5">
      <c r="C98" s="151"/>
      <c r="D98" s="149"/>
      <c r="E98" s="151"/>
    </row>
    <row r="99" spans="1:5">
      <c r="B99" s="155"/>
      <c r="C99" s="167"/>
      <c r="D99" s="160"/>
      <c r="E99" s="151"/>
    </row>
    <row r="100" spans="1:5">
      <c r="B100" s="155"/>
      <c r="C100" s="167"/>
      <c r="D100" s="160"/>
      <c r="E100" s="151"/>
    </row>
    <row r="101" spans="1:5">
      <c r="A101" s="173"/>
      <c r="B101" s="154"/>
      <c r="C101" s="165"/>
      <c r="D101" s="157"/>
    </row>
    <row r="102" spans="1:5">
      <c r="A102" s="150"/>
      <c r="B102" s="155"/>
      <c r="C102" s="167"/>
    </row>
    <row r="103" spans="1:5" ht="14.25" customHeight="1">
      <c r="A103" s="150"/>
      <c r="B103" s="155"/>
      <c r="C103" s="167"/>
    </row>
    <row r="104" spans="1:5" ht="14.25" customHeight="1">
      <c r="A104" s="150"/>
      <c r="B104" s="155"/>
      <c r="C104" s="167"/>
    </row>
    <row r="105" spans="1:5" ht="14.25" customHeight="1">
      <c r="A105" s="150"/>
      <c r="B105" s="155"/>
      <c r="C105" s="167"/>
    </row>
    <row r="106" spans="1:5" ht="14.25" customHeight="1">
      <c r="A106" s="150"/>
      <c r="B106" s="155"/>
      <c r="C106" s="167"/>
    </row>
    <row r="107" spans="1:5" ht="14.25" customHeight="1">
      <c r="A107" s="150"/>
      <c r="B107" s="155"/>
      <c r="C107" s="167"/>
    </row>
    <row r="108" spans="1:5" ht="14.25" customHeight="1">
      <c r="A108" s="150"/>
      <c r="B108" s="155"/>
      <c r="C108" s="167"/>
    </row>
    <row r="109" spans="1:5" ht="14.25" customHeight="1">
      <c r="A109" s="150"/>
      <c r="B109" s="155"/>
      <c r="C109" s="167"/>
    </row>
    <row r="110" spans="1:5" ht="14.25" customHeight="1">
      <c r="A110" s="150"/>
      <c r="B110" s="155"/>
      <c r="C110" s="167"/>
    </row>
    <row r="111" spans="1:5" ht="14.25" customHeight="1">
      <c r="A111" s="150"/>
      <c r="B111" s="155"/>
      <c r="C111" s="167"/>
      <c r="E111" s="168"/>
    </row>
    <row r="112" spans="1:5" ht="14.25" customHeight="1">
      <c r="A112" s="150"/>
      <c r="B112" s="155"/>
      <c r="C112" s="167"/>
      <c r="E112" s="168"/>
    </row>
    <row r="113" spans="1:5" ht="14.25" customHeight="1">
      <c r="A113" s="150"/>
      <c r="B113" s="155"/>
      <c r="C113" s="167"/>
      <c r="E113" s="168"/>
    </row>
    <row r="114" spans="1:5" ht="14.25" customHeight="1">
      <c r="A114" s="150"/>
      <c r="B114" s="155"/>
      <c r="C114" s="167"/>
    </row>
    <row r="115" spans="1:5" ht="14.25" customHeight="1">
      <c r="A115" s="150"/>
      <c r="B115" s="155"/>
      <c r="C115" s="167"/>
    </row>
    <row r="116" spans="1:5" ht="14.25" customHeight="1">
      <c r="A116" s="150"/>
      <c r="B116" s="155"/>
      <c r="C116" s="167"/>
    </row>
    <row r="117" spans="1:5" ht="14.25" customHeight="1">
      <c r="A117" s="150"/>
      <c r="B117" s="155"/>
      <c r="C117" s="167"/>
    </row>
    <row r="118" spans="1:5" ht="14.25" customHeight="1">
      <c r="A118" s="150"/>
      <c r="B118" s="155"/>
      <c r="C118" s="167"/>
    </row>
    <row r="119" spans="1:5" ht="14.25" customHeight="1">
      <c r="A119" s="150"/>
      <c r="B119" s="155"/>
      <c r="C119" s="167"/>
    </row>
    <row r="120" spans="1:5" ht="14.25" customHeight="1">
      <c r="A120" s="150"/>
      <c r="B120" s="155"/>
      <c r="C120" s="167"/>
    </row>
    <row r="121" spans="1:5" ht="14.25" customHeight="1">
      <c r="A121" s="150"/>
      <c r="B121" s="155"/>
      <c r="C121" s="167"/>
    </row>
    <row r="122" spans="1:5" ht="14.25" customHeight="1">
      <c r="A122" s="150"/>
      <c r="B122" s="155"/>
      <c r="C122" s="167"/>
    </row>
    <row r="123" spans="1:5" ht="14.25" customHeight="1">
      <c r="A123" s="150"/>
      <c r="B123" s="155"/>
      <c r="C123" s="167"/>
    </row>
    <row r="124" spans="1:5" ht="14.25" customHeight="1">
      <c r="A124" s="150"/>
      <c r="B124" s="155"/>
      <c r="C124" s="167"/>
    </row>
    <row r="125" spans="1:5" ht="14.25" customHeight="1">
      <c r="A125" s="150"/>
      <c r="B125" s="155"/>
      <c r="C125" s="167"/>
    </row>
    <row r="126" spans="1:5" ht="14.25" customHeight="1">
      <c r="A126" s="150"/>
      <c r="B126" s="155"/>
      <c r="C126" s="167"/>
    </row>
    <row r="127" spans="1:5" ht="14.25" customHeight="1">
      <c r="A127" s="150"/>
      <c r="B127" s="155"/>
      <c r="C127" s="167"/>
    </row>
    <row r="128" spans="1:5" ht="14.25" customHeight="1">
      <c r="A128" s="150"/>
      <c r="B128" s="155"/>
      <c r="C128" s="167"/>
    </row>
    <row r="129" spans="1:4" ht="14.25" hidden="1" customHeight="1">
      <c r="A129" s="150"/>
      <c r="B129" s="155"/>
      <c r="C129" s="167"/>
    </row>
    <row r="130" spans="1:4" ht="14.25" customHeight="1">
      <c r="A130" s="150"/>
      <c r="B130" s="155"/>
      <c r="C130" s="167"/>
    </row>
    <row r="131" spans="1:4" ht="14.25" hidden="1" customHeight="1">
      <c r="A131" s="150"/>
      <c r="B131" s="155"/>
      <c r="C131" s="167"/>
    </row>
    <row r="132" spans="1:4" ht="14.25" hidden="1" customHeight="1">
      <c r="A132" s="150"/>
      <c r="B132" s="155"/>
      <c r="C132" s="167"/>
    </row>
    <row r="133" spans="1:4" ht="15" customHeight="1">
      <c r="A133" s="150"/>
      <c r="B133" s="155"/>
      <c r="C133" s="167"/>
    </row>
    <row r="134" spans="1:4" ht="20.25" customHeight="1">
      <c r="A134" s="150"/>
      <c r="B134" s="155"/>
      <c r="C134" s="167"/>
    </row>
    <row r="135" spans="1:4" ht="14.25" customHeight="1">
      <c r="A135" s="150"/>
      <c r="B135" s="155"/>
      <c r="C135" s="167"/>
    </row>
    <row r="136" spans="1:4" ht="14.25" customHeight="1">
      <c r="A136" s="150"/>
      <c r="B136" s="155"/>
      <c r="C136" s="167"/>
    </row>
    <row r="137" spans="1:4" ht="14.25" customHeight="1">
      <c r="A137" s="150"/>
      <c r="B137" s="155"/>
      <c r="C137" s="167"/>
    </row>
    <row r="138" spans="1:4" ht="14.25" customHeight="1">
      <c r="A138" s="150"/>
      <c r="B138" s="155"/>
      <c r="C138" s="167"/>
    </row>
    <row r="139" spans="1:4" ht="14.25" customHeight="1">
      <c r="A139" s="150"/>
      <c r="B139" s="155"/>
      <c r="C139" s="167"/>
    </row>
    <row r="140" spans="1:4" ht="14.25" customHeight="1">
      <c r="A140" s="150"/>
      <c r="B140" s="155"/>
      <c r="C140" s="167"/>
    </row>
    <row r="141" spans="1:4">
      <c r="A141" s="173"/>
      <c r="B141" s="154"/>
      <c r="C141" s="165"/>
      <c r="D141" s="157"/>
    </row>
    <row r="142" spans="1:4" ht="14.25" customHeight="1">
      <c r="A142" s="150"/>
      <c r="B142" s="155"/>
      <c r="C142" s="167"/>
    </row>
    <row r="143" spans="1:4" ht="14.25" customHeight="1">
      <c r="A143" s="150"/>
      <c r="B143" s="155"/>
      <c r="C143" s="167"/>
    </row>
    <row r="144" spans="1:4" ht="14.25" customHeight="1">
      <c r="A144" s="150"/>
      <c r="B144" s="155"/>
      <c r="C144" s="167"/>
    </row>
    <row r="145" spans="1:22">
      <c r="A145" s="173"/>
      <c r="B145" s="166"/>
      <c r="C145" s="151"/>
      <c r="D145" s="157"/>
    </row>
    <row r="146" spans="1:22">
      <c r="A146" s="150"/>
      <c r="B146" s="169"/>
      <c r="C146" s="169"/>
      <c r="D146" s="170"/>
      <c r="E146" s="169"/>
      <c r="F146" s="169"/>
      <c r="G146" s="169"/>
      <c r="H146" s="169"/>
      <c r="I146" s="169"/>
      <c r="J146" s="169"/>
      <c r="K146" s="169"/>
      <c r="L146" s="169"/>
      <c r="M146" s="169"/>
      <c r="N146" s="169"/>
      <c r="O146" s="169"/>
      <c r="P146" s="169"/>
      <c r="R146" s="169"/>
      <c r="S146" s="169"/>
      <c r="T146" s="169"/>
      <c r="U146" s="169"/>
      <c r="V146" s="169"/>
    </row>
    <row r="147" spans="1:22">
      <c r="A147" s="150"/>
      <c r="B147" s="169"/>
      <c r="C147" s="169"/>
      <c r="D147" s="170"/>
      <c r="E147" s="169"/>
      <c r="F147" s="169"/>
      <c r="G147" s="169"/>
      <c r="H147" s="169"/>
      <c r="I147" s="169"/>
      <c r="J147" s="169"/>
      <c r="K147" s="169"/>
      <c r="L147" s="169"/>
      <c r="M147" s="169"/>
      <c r="N147" s="169"/>
      <c r="O147" s="169"/>
      <c r="P147" s="169"/>
      <c r="R147" s="169"/>
      <c r="S147" s="169"/>
      <c r="T147" s="169"/>
      <c r="U147" s="169"/>
      <c r="V147" s="169"/>
    </row>
    <row r="148" spans="1:22">
      <c r="A148" s="150"/>
      <c r="B148" s="169"/>
      <c r="C148" s="169"/>
      <c r="D148" s="170"/>
      <c r="E148" s="169"/>
      <c r="F148" s="169"/>
      <c r="G148" s="169"/>
      <c r="H148" s="169"/>
      <c r="I148" s="169"/>
      <c r="J148" s="169"/>
      <c r="K148" s="169"/>
      <c r="L148" s="169"/>
      <c r="M148" s="169"/>
      <c r="N148" s="169"/>
      <c r="O148" s="169"/>
      <c r="P148" s="169"/>
      <c r="R148" s="169"/>
      <c r="S148" s="169"/>
      <c r="T148" s="169"/>
      <c r="U148" s="169"/>
      <c r="V148" s="169"/>
    </row>
    <row r="149" spans="1:22">
      <c r="A149" s="150"/>
      <c r="B149" s="169"/>
      <c r="C149" s="169"/>
      <c r="D149" s="170"/>
      <c r="E149" s="169"/>
      <c r="F149" s="169"/>
      <c r="G149" s="169"/>
      <c r="H149" s="169"/>
      <c r="I149" s="169"/>
      <c r="J149" s="169"/>
      <c r="K149" s="169"/>
      <c r="L149" s="169"/>
      <c r="M149" s="169"/>
      <c r="N149" s="169"/>
      <c r="O149" s="169"/>
      <c r="P149" s="169"/>
      <c r="R149" s="169"/>
      <c r="S149" s="169"/>
      <c r="T149" s="169"/>
      <c r="U149" s="169"/>
      <c r="V149" s="169"/>
    </row>
    <row r="150" spans="1:22">
      <c r="A150" s="150"/>
      <c r="B150" s="169"/>
      <c r="C150" s="169"/>
      <c r="D150" s="170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R150" s="169"/>
      <c r="S150" s="169"/>
      <c r="T150" s="169"/>
      <c r="U150" s="169"/>
      <c r="V150" s="169"/>
    </row>
    <row r="151" spans="1:22">
      <c r="A151" s="150"/>
      <c r="B151" s="169"/>
      <c r="C151" s="169"/>
      <c r="D151" s="170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R151" s="169"/>
      <c r="S151" s="169"/>
      <c r="T151" s="169"/>
      <c r="U151" s="169"/>
      <c r="V151" s="169"/>
    </row>
    <row r="152" spans="1:22">
      <c r="A152" s="150"/>
      <c r="B152" s="169"/>
      <c r="C152" s="169"/>
      <c r="D152" s="170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R152" s="169"/>
      <c r="S152" s="169"/>
      <c r="T152" s="169"/>
      <c r="U152" s="169"/>
      <c r="V152" s="169"/>
    </row>
    <row r="153" spans="1:22">
      <c r="A153" s="150"/>
      <c r="B153" s="169"/>
      <c r="C153" s="169"/>
      <c r="D153" s="170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R153" s="169"/>
      <c r="S153" s="169"/>
      <c r="T153" s="169"/>
      <c r="U153" s="169"/>
      <c r="V153" s="169"/>
    </row>
    <row r="154" spans="1:22">
      <c r="B154" s="169"/>
      <c r="D154" s="170"/>
    </row>
    <row r="156" spans="1:22">
      <c r="A156" s="173"/>
    </row>
    <row r="157" spans="1:22">
      <c r="B157" s="378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  <c r="N157" s="170"/>
      <c r="O157" s="170"/>
      <c r="P157" s="170"/>
      <c r="Q157" s="170"/>
      <c r="R157" s="170"/>
      <c r="S157" s="170"/>
      <c r="U157" s="170"/>
    </row>
    <row r="158" spans="1:22">
      <c r="B158" s="378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U158" s="170"/>
    </row>
    <row r="159" spans="1:22">
      <c r="B159" s="378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U159" s="170"/>
    </row>
    <row r="160" spans="1:22">
      <c r="B160" s="378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U160" s="170"/>
    </row>
    <row r="161" spans="2:21">
      <c r="B161" s="378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U161" s="170"/>
    </row>
    <row r="162" spans="2:21"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U162" s="170"/>
    </row>
    <row r="163" spans="2:21">
      <c r="D163" s="170"/>
      <c r="E163" s="170"/>
      <c r="F163" s="170"/>
      <c r="G163" s="170"/>
      <c r="H163" s="170"/>
      <c r="I163" s="170"/>
      <c r="J163" s="170"/>
      <c r="K163" s="170"/>
      <c r="L163" s="170"/>
      <c r="M163" s="170"/>
      <c r="N163" s="170"/>
      <c r="O163" s="170"/>
      <c r="P163" s="170"/>
      <c r="Q163" s="170"/>
      <c r="R163" s="170"/>
      <c r="S163" s="170"/>
      <c r="U163" s="170"/>
    </row>
    <row r="164" spans="2:21">
      <c r="D164" s="170"/>
      <c r="E164" s="170"/>
      <c r="F164" s="170"/>
      <c r="G164" s="170"/>
      <c r="H164" s="170"/>
      <c r="I164" s="170"/>
      <c r="J164" s="170"/>
      <c r="K164" s="170"/>
      <c r="L164" s="170"/>
      <c r="M164" s="170"/>
      <c r="N164" s="170"/>
      <c r="O164" s="170"/>
      <c r="P164" s="170"/>
      <c r="Q164" s="170"/>
      <c r="R164" s="170"/>
      <c r="S164" s="170"/>
      <c r="U164" s="170"/>
    </row>
  </sheetData>
  <mergeCells count="2">
    <mergeCell ref="A1:B2"/>
    <mergeCell ref="C1:C2"/>
  </mergeCells>
  <conditionalFormatting sqref="R146:V153 B146:C153 E146:P153 B154">
    <cfRule type="cellIs" dxfId="45" priority="8" operator="greaterThan">
      <formula>0.25</formula>
    </cfRule>
    <cfRule type="cellIs" dxfId="44" priority="9" operator="between">
      <formula>0.16</formula>
      <formula>0.25</formula>
    </cfRule>
    <cfRule type="cellIs" dxfId="43" priority="10" operator="lessThan">
      <formula>0.15</formula>
    </cfRule>
  </conditionalFormatting>
  <conditionalFormatting sqref="B86">
    <cfRule type="containsText" dxfId="42" priority="2" operator="containsText" text="DEFICIT">
      <formula>NOT(ISERROR(SEARCH("DEFICIT",B86)))</formula>
    </cfRule>
  </conditionalFormatting>
  <conditionalFormatting sqref="A86">
    <cfRule type="containsText" dxfId="41" priority="1" operator="containsText" text="DEFICIT">
      <formula>NOT(ISERROR(SEARCH("DEFICIT",A86)))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82"/>
  <sheetViews>
    <sheetView topLeftCell="L1" zoomScale="70" zoomScaleNormal="70" workbookViewId="0">
      <selection activeCell="S7" sqref="S7"/>
    </sheetView>
  </sheetViews>
  <sheetFormatPr baseColWidth="10" defaultRowHeight="15"/>
  <cols>
    <col min="1" max="1" width="3.42578125" customWidth="1"/>
    <col min="2" max="2" width="17" customWidth="1"/>
    <col min="3" max="3" width="28.85546875" bestFit="1" customWidth="1"/>
    <col min="4" max="4" width="0" hidden="1" customWidth="1"/>
    <col min="5" max="5" width="15.85546875" bestFit="1" customWidth="1"/>
    <col min="8" max="8" width="13.85546875" bestFit="1" customWidth="1"/>
    <col min="9" max="9" width="16.7109375" bestFit="1" customWidth="1"/>
    <col min="10" max="10" width="19.7109375" bestFit="1" customWidth="1"/>
    <col min="11" max="11" width="17.42578125" bestFit="1" customWidth="1"/>
    <col min="12" max="12" width="16.42578125" bestFit="1" customWidth="1"/>
    <col min="14" max="14" width="4.140625" customWidth="1"/>
    <col min="15" max="15" width="13.140625" bestFit="1" customWidth="1"/>
    <col min="16" max="17" width="13.140625" style="112" customWidth="1"/>
    <col min="18" max="18" width="5.7109375" customWidth="1"/>
    <col min="19" max="19" width="34.42578125" customWidth="1"/>
    <col min="20" max="20" width="29.7109375" customWidth="1"/>
    <col min="21" max="21" width="19.28515625" bestFit="1" customWidth="1"/>
    <col min="22" max="22" width="18.28515625" customWidth="1"/>
    <col min="23" max="23" width="18.5703125" customWidth="1"/>
    <col min="24" max="24" width="16" customWidth="1"/>
    <col min="25" max="25" width="22.5703125" bestFit="1" customWidth="1"/>
    <col min="26" max="26" width="16" customWidth="1"/>
    <col min="27" max="27" width="15.7109375" customWidth="1"/>
    <col min="28" max="28" width="16" customWidth="1"/>
    <col min="29" max="29" width="16" bestFit="1" customWidth="1"/>
    <col min="30" max="30" width="18.5703125" customWidth="1"/>
    <col min="31" max="37" width="11" customWidth="1"/>
    <col min="38" max="38" width="13.5703125" bestFit="1" customWidth="1"/>
  </cols>
  <sheetData>
    <row r="1" spans="1:26">
      <c r="A1" s="106"/>
      <c r="B1" s="107"/>
      <c r="C1" s="108"/>
      <c r="D1" s="108"/>
      <c r="E1" s="107"/>
      <c r="F1" s="107"/>
      <c r="G1" s="108"/>
      <c r="H1" s="109"/>
      <c r="I1" s="107"/>
      <c r="J1" s="107"/>
      <c r="K1" s="109"/>
      <c r="L1" s="109"/>
      <c r="M1" s="107"/>
    </row>
    <row r="2" spans="1:26">
      <c r="A2" s="106"/>
      <c r="B2" s="122" t="s">
        <v>555</v>
      </c>
      <c r="C2" s="122"/>
      <c r="D2" s="122"/>
      <c r="E2" s="122"/>
      <c r="F2" s="122"/>
      <c r="G2" s="122"/>
      <c r="H2" s="122"/>
      <c r="I2" s="122"/>
      <c r="J2" s="122"/>
      <c r="K2" s="122"/>
      <c r="L2" s="122"/>
      <c r="M2" s="122"/>
    </row>
    <row r="3" spans="1:26">
      <c r="A3" s="106"/>
      <c r="B3" s="105" t="s">
        <v>556</v>
      </c>
      <c r="C3" s="105" t="s">
        <v>528</v>
      </c>
      <c r="D3" s="105" t="s">
        <v>529</v>
      </c>
      <c r="E3" s="105" t="s">
        <v>530</v>
      </c>
      <c r="F3" s="426" t="s">
        <v>531</v>
      </c>
      <c r="G3" s="105" t="s">
        <v>532</v>
      </c>
      <c r="H3" s="111" t="s">
        <v>68</v>
      </c>
      <c r="I3" s="427" t="s">
        <v>533</v>
      </c>
      <c r="J3" s="427" t="s">
        <v>534</v>
      </c>
      <c r="K3" s="111" t="s">
        <v>535</v>
      </c>
      <c r="L3" s="111" t="s">
        <v>536</v>
      </c>
      <c r="M3" s="105" t="s">
        <v>537</v>
      </c>
      <c r="N3" s="125" t="s">
        <v>565</v>
      </c>
      <c r="O3" s="114" t="s">
        <v>564</v>
      </c>
      <c r="P3" s="114" t="s">
        <v>576</v>
      </c>
      <c r="Q3" s="114" t="s">
        <v>590</v>
      </c>
      <c r="S3" t="s">
        <v>575</v>
      </c>
      <c r="T3">
        <v>3.32</v>
      </c>
    </row>
    <row r="4" spans="1:26">
      <c r="A4" s="106"/>
      <c r="B4" s="118" t="s">
        <v>557</v>
      </c>
      <c r="C4" s="110" t="s">
        <v>406</v>
      </c>
      <c r="D4" s="110" t="s">
        <v>539</v>
      </c>
      <c r="E4" s="107">
        <v>365</v>
      </c>
      <c r="F4" s="428">
        <v>3.85</v>
      </c>
      <c r="G4" s="110" t="s">
        <v>325</v>
      </c>
      <c r="H4" s="117">
        <v>147768</v>
      </c>
      <c r="I4" s="429">
        <v>43451</v>
      </c>
      <c r="J4" s="429">
        <v>43816</v>
      </c>
      <c r="K4" s="117">
        <v>5769.61</v>
      </c>
      <c r="L4" s="117">
        <v>5598.09</v>
      </c>
      <c r="M4" s="118" t="s">
        <v>538</v>
      </c>
      <c r="N4" s="102"/>
      <c r="O4" s="114" t="str">
        <f>+IF(E4&lt;=7,"1 - 7",IF(E4&lt;=15,"8 - 15",IF(E4&lt;=30,"16 - 30",IF(E4&lt;=60,"31 - 60","180 - 365"))))</f>
        <v>180 - 365</v>
      </c>
      <c r="P4" s="130" t="str">
        <f>+MONTH(J4)&amp;"-"&amp;YEAR(J4)</f>
        <v>12-2019</v>
      </c>
      <c r="Q4" s="117">
        <f>+H4+L4</f>
        <v>153366.09</v>
      </c>
      <c r="S4" t="s">
        <v>571</v>
      </c>
      <c r="T4" s="126">
        <v>26713582.370000001</v>
      </c>
      <c r="U4" s="126">
        <f>+T4*30%</f>
        <v>8014074.7110000001</v>
      </c>
    </row>
    <row r="5" spans="1:26">
      <c r="A5" s="106"/>
      <c r="B5" s="118" t="s">
        <v>558</v>
      </c>
      <c r="C5" s="110" t="s">
        <v>328</v>
      </c>
      <c r="D5" s="110" t="s">
        <v>540</v>
      </c>
      <c r="E5" s="107">
        <v>364</v>
      </c>
      <c r="F5" s="428">
        <v>4.2</v>
      </c>
      <c r="G5" s="110" t="s">
        <v>325</v>
      </c>
      <c r="H5" s="117">
        <v>158050</v>
      </c>
      <c r="I5" s="429">
        <v>43511</v>
      </c>
      <c r="J5" s="429">
        <v>43875</v>
      </c>
      <c r="K5" s="117">
        <v>6713.4</v>
      </c>
      <c r="L5" s="117">
        <v>5437.11</v>
      </c>
      <c r="M5" s="118" t="s">
        <v>538</v>
      </c>
      <c r="N5" s="102"/>
      <c r="O5" s="193" t="str">
        <f t="shared" ref="O5:O68" si="0">+IF(E5&lt;=7,"1 - 7",IF(E5&lt;=15,"8 - 15",IF(E5&lt;=30,"16 - 30",IF(E5&lt;=60,"31 - 60","180 - 365"))))</f>
        <v>180 - 365</v>
      </c>
      <c r="P5" s="130" t="str">
        <f t="shared" ref="P5:P45" si="1">+MONTH(J5)&amp;"-"&amp;YEAR(J5)</f>
        <v>2-2020</v>
      </c>
      <c r="Q5" s="117"/>
      <c r="R5" s="112"/>
      <c r="S5" s="112"/>
    </row>
    <row r="6" spans="1:26">
      <c r="A6" s="106"/>
      <c r="B6" s="118" t="s">
        <v>559</v>
      </c>
      <c r="C6" s="110" t="s">
        <v>328</v>
      </c>
      <c r="D6" s="110" t="s">
        <v>540</v>
      </c>
      <c r="E6" s="107">
        <v>364</v>
      </c>
      <c r="F6" s="428">
        <v>4.2</v>
      </c>
      <c r="G6" s="110" t="s">
        <v>325</v>
      </c>
      <c r="H6" s="117">
        <v>87500</v>
      </c>
      <c r="I6" s="429">
        <v>43511</v>
      </c>
      <c r="J6" s="429">
        <v>43875</v>
      </c>
      <c r="K6" s="117">
        <v>3716.69</v>
      </c>
      <c r="L6" s="117">
        <v>3010.11</v>
      </c>
      <c r="M6" s="118" t="s">
        <v>538</v>
      </c>
      <c r="N6" s="102"/>
      <c r="O6" s="193" t="str">
        <f t="shared" si="0"/>
        <v>180 - 365</v>
      </c>
      <c r="P6" s="130" t="str">
        <f t="shared" si="1"/>
        <v>2-2020</v>
      </c>
      <c r="Q6" s="130"/>
      <c r="R6" s="112"/>
      <c r="S6" s="112"/>
    </row>
    <row r="7" spans="1:26">
      <c r="A7" s="106"/>
      <c r="B7" s="118" t="s">
        <v>560</v>
      </c>
      <c r="C7" s="110" t="s">
        <v>328</v>
      </c>
      <c r="D7" s="110" t="s">
        <v>410</v>
      </c>
      <c r="E7" s="107">
        <v>542</v>
      </c>
      <c r="F7" s="428">
        <v>4.5</v>
      </c>
      <c r="G7" s="110" t="s">
        <v>325</v>
      </c>
      <c r="H7" s="117">
        <v>170000</v>
      </c>
      <c r="I7" s="429">
        <v>43525</v>
      </c>
      <c r="J7" s="429">
        <v>44067</v>
      </c>
      <c r="K7" s="117">
        <v>11647.56</v>
      </c>
      <c r="L7" s="117">
        <v>5965.88</v>
      </c>
      <c r="M7" s="118" t="s">
        <v>538</v>
      </c>
      <c r="N7" s="102"/>
      <c r="O7" s="193" t="str">
        <f t="shared" si="0"/>
        <v>180 - 365</v>
      </c>
      <c r="P7" s="130" t="str">
        <f t="shared" si="1"/>
        <v>8-2020</v>
      </c>
      <c r="Q7" s="130"/>
      <c r="R7" s="112"/>
      <c r="S7" s="121" t="s">
        <v>532</v>
      </c>
      <c r="T7" s="412" t="s">
        <v>325</v>
      </c>
    </row>
    <row r="8" spans="1:26">
      <c r="A8" s="106"/>
      <c r="B8" s="118" t="s">
        <v>561</v>
      </c>
      <c r="C8" s="110" t="s">
        <v>328</v>
      </c>
      <c r="D8" s="110" t="s">
        <v>541</v>
      </c>
      <c r="E8" s="107">
        <v>360</v>
      </c>
      <c r="F8" s="428">
        <v>4</v>
      </c>
      <c r="G8" s="110" t="s">
        <v>325</v>
      </c>
      <c r="H8" s="117">
        <v>235000</v>
      </c>
      <c r="I8" s="429">
        <v>43585</v>
      </c>
      <c r="J8" s="429">
        <v>43945</v>
      </c>
      <c r="K8" s="117">
        <v>9400</v>
      </c>
      <c r="L8" s="117">
        <v>5812.06</v>
      </c>
      <c r="M8" s="118" t="s">
        <v>538</v>
      </c>
      <c r="N8" s="102"/>
      <c r="O8" s="193" t="str">
        <f t="shared" si="0"/>
        <v>180 - 365</v>
      </c>
      <c r="P8" s="130" t="str">
        <f t="shared" si="1"/>
        <v>4-2020</v>
      </c>
      <c r="Q8" s="130"/>
      <c r="R8" s="112"/>
      <c r="S8" s="112"/>
    </row>
    <row r="9" spans="1:26">
      <c r="A9" s="106"/>
      <c r="B9" s="118" t="s">
        <v>562</v>
      </c>
      <c r="C9" s="110" t="s">
        <v>328</v>
      </c>
      <c r="D9" s="110" t="s">
        <v>543</v>
      </c>
      <c r="E9" s="107">
        <v>540</v>
      </c>
      <c r="F9" s="428">
        <v>4.0999999999999996</v>
      </c>
      <c r="G9" s="110" t="s">
        <v>325</v>
      </c>
      <c r="H9" s="117">
        <v>265000</v>
      </c>
      <c r="I9" s="429">
        <v>43585</v>
      </c>
      <c r="J9" s="429">
        <v>44125</v>
      </c>
      <c r="K9" s="117">
        <v>16463.43</v>
      </c>
      <c r="L9" s="117">
        <v>6714.64</v>
      </c>
      <c r="M9" s="118" t="s">
        <v>538</v>
      </c>
      <c r="N9" s="102"/>
      <c r="O9" s="193" t="str">
        <f t="shared" si="0"/>
        <v>180 - 365</v>
      </c>
      <c r="P9" s="130" t="str">
        <f t="shared" si="1"/>
        <v>10-2020</v>
      </c>
      <c r="Q9" s="130"/>
      <c r="R9" s="112"/>
      <c r="S9" s="121" t="s">
        <v>569</v>
      </c>
      <c r="T9" s="121" t="s">
        <v>566</v>
      </c>
    </row>
    <row r="10" spans="1:26">
      <c r="A10" s="106"/>
      <c r="B10" s="118" t="s">
        <v>2717</v>
      </c>
      <c r="C10" s="110" t="s">
        <v>328</v>
      </c>
      <c r="D10" s="110" t="s">
        <v>2718</v>
      </c>
      <c r="E10" s="107">
        <v>360</v>
      </c>
      <c r="F10" s="428">
        <v>3.9</v>
      </c>
      <c r="G10" s="110" t="s">
        <v>325</v>
      </c>
      <c r="H10" s="117">
        <v>165384</v>
      </c>
      <c r="I10" s="429">
        <v>43615</v>
      </c>
      <c r="J10" s="429">
        <v>43975</v>
      </c>
      <c r="K10" s="117">
        <v>6449.98</v>
      </c>
      <c r="L10" s="117">
        <v>3462.67</v>
      </c>
      <c r="M10" s="118" t="s">
        <v>538</v>
      </c>
      <c r="N10" s="102"/>
      <c r="O10" s="193" t="str">
        <f t="shared" si="0"/>
        <v>180 - 365</v>
      </c>
      <c r="P10" s="130" t="str">
        <f t="shared" si="1"/>
        <v>5-2020</v>
      </c>
      <c r="Q10" s="130"/>
      <c r="R10" s="112"/>
      <c r="S10" s="121" t="s">
        <v>570</v>
      </c>
      <c r="T10" s="123" t="s">
        <v>563</v>
      </c>
      <c r="U10" s="123" t="s">
        <v>2827</v>
      </c>
      <c r="V10" s="123" t="s">
        <v>567</v>
      </c>
      <c r="W10" s="124" t="s">
        <v>568</v>
      </c>
      <c r="Y10" s="123" t="s">
        <v>572</v>
      </c>
      <c r="Z10" s="123" t="s">
        <v>573</v>
      </c>
    </row>
    <row r="11" spans="1:26">
      <c r="A11" s="104"/>
      <c r="B11" s="119" t="s">
        <v>2719</v>
      </c>
      <c r="C11" s="120" t="s">
        <v>328</v>
      </c>
      <c r="D11" s="120" t="s">
        <v>2718</v>
      </c>
      <c r="E11" s="193">
        <v>360</v>
      </c>
      <c r="F11" s="430">
        <v>3.9</v>
      </c>
      <c r="G11" s="120" t="s">
        <v>325</v>
      </c>
      <c r="H11" s="116">
        <v>164000</v>
      </c>
      <c r="I11" s="431">
        <v>43615</v>
      </c>
      <c r="J11" s="431">
        <v>43975</v>
      </c>
      <c r="K11" s="116">
        <v>6396</v>
      </c>
      <c r="L11" s="116">
        <v>3433.69</v>
      </c>
      <c r="M11" s="119" t="s">
        <v>538</v>
      </c>
      <c r="N11" s="102"/>
      <c r="O11" s="193" t="str">
        <f t="shared" si="0"/>
        <v>180 - 365</v>
      </c>
      <c r="P11" s="130" t="str">
        <f t="shared" si="1"/>
        <v>5-2020</v>
      </c>
      <c r="Q11" s="130"/>
      <c r="R11" s="112"/>
      <c r="S11" s="115" t="s">
        <v>327</v>
      </c>
      <c r="T11" s="71">
        <v>2007642.54</v>
      </c>
      <c r="U11" s="71">
        <v>2028225.84</v>
      </c>
      <c r="V11" s="71"/>
      <c r="W11" s="71">
        <v>4035868.38</v>
      </c>
      <c r="Y11" s="127" t="e">
        <f>+X11/$X$18</f>
        <v>#DIV/0!</v>
      </c>
      <c r="Z11" s="127">
        <f>+X11/$T$4</f>
        <v>0</v>
      </c>
    </row>
    <row r="12" spans="1:26">
      <c r="A12" s="104"/>
      <c r="B12" s="119" t="s">
        <v>2720</v>
      </c>
      <c r="C12" s="120" t="s">
        <v>328</v>
      </c>
      <c r="D12" s="120" t="s">
        <v>2721</v>
      </c>
      <c r="E12" s="193">
        <v>365</v>
      </c>
      <c r="F12" s="430">
        <v>0.75</v>
      </c>
      <c r="G12" s="120" t="s">
        <v>325</v>
      </c>
      <c r="H12" s="116">
        <v>235000</v>
      </c>
      <c r="I12" s="431">
        <v>43670</v>
      </c>
      <c r="J12" s="431">
        <v>44035</v>
      </c>
      <c r="K12" s="116">
        <v>1787.07</v>
      </c>
      <c r="L12" s="116">
        <v>692.62</v>
      </c>
      <c r="M12" s="119" t="s">
        <v>538</v>
      </c>
      <c r="N12" s="102"/>
      <c r="O12" s="193" t="str">
        <f t="shared" si="0"/>
        <v>180 - 365</v>
      </c>
      <c r="P12" s="130" t="str">
        <f t="shared" si="1"/>
        <v>7-2020</v>
      </c>
      <c r="Q12" s="130"/>
      <c r="R12" s="112"/>
      <c r="S12" s="115" t="s">
        <v>491</v>
      </c>
      <c r="T12" s="71">
        <v>1005823.74</v>
      </c>
      <c r="U12" s="71">
        <v>4014272.04</v>
      </c>
      <c r="V12" s="71"/>
      <c r="W12" s="71">
        <v>5020095.78</v>
      </c>
      <c r="Y12" s="127" t="e">
        <f t="shared" ref="Y12:Y17" si="2">+X12/$X$18</f>
        <v>#DIV/0!</v>
      </c>
      <c r="Z12" s="127">
        <f t="shared" ref="Z12:Z17" si="3">+X12/$T$4</f>
        <v>0</v>
      </c>
    </row>
    <row r="13" spans="1:26">
      <c r="A13" s="104"/>
      <c r="B13" s="119" t="s">
        <v>2722</v>
      </c>
      <c r="C13" s="120" t="s">
        <v>328</v>
      </c>
      <c r="D13" s="120" t="s">
        <v>2723</v>
      </c>
      <c r="E13" s="193">
        <v>180</v>
      </c>
      <c r="F13" s="430">
        <v>3.6</v>
      </c>
      <c r="G13" s="120" t="s">
        <v>325</v>
      </c>
      <c r="H13" s="116">
        <v>164924.65</v>
      </c>
      <c r="I13" s="431">
        <v>43677</v>
      </c>
      <c r="J13" s="431">
        <v>43857</v>
      </c>
      <c r="K13" s="116">
        <v>2942.4</v>
      </c>
      <c r="L13" s="116">
        <v>2187.4499999999998</v>
      </c>
      <c r="M13" s="119" t="s">
        <v>538</v>
      </c>
      <c r="N13" s="102"/>
      <c r="O13" s="193" t="str">
        <f t="shared" si="0"/>
        <v>180 - 365</v>
      </c>
      <c r="P13" s="130" t="str">
        <f t="shared" si="1"/>
        <v>1-2020</v>
      </c>
      <c r="Q13" s="130"/>
      <c r="R13" s="112"/>
      <c r="S13" s="115" t="s">
        <v>406</v>
      </c>
      <c r="T13" s="71"/>
      <c r="U13" s="71"/>
      <c r="V13" s="71">
        <v>570087.07000000007</v>
      </c>
      <c r="W13" s="71">
        <v>570087.07000000007</v>
      </c>
      <c r="Y13" s="127" t="e">
        <f t="shared" si="2"/>
        <v>#DIV/0!</v>
      </c>
      <c r="Z13" s="127">
        <f t="shared" si="3"/>
        <v>0</v>
      </c>
    </row>
    <row r="14" spans="1:26">
      <c r="A14" s="104"/>
      <c r="B14" s="119" t="s">
        <v>2724</v>
      </c>
      <c r="C14" s="120" t="s">
        <v>327</v>
      </c>
      <c r="D14" s="120" t="s">
        <v>554</v>
      </c>
      <c r="E14" s="193">
        <v>31</v>
      </c>
      <c r="F14" s="430">
        <v>2.6</v>
      </c>
      <c r="G14" s="120" t="s">
        <v>325</v>
      </c>
      <c r="H14" s="116">
        <v>507056.46</v>
      </c>
      <c r="I14" s="431">
        <v>43787</v>
      </c>
      <c r="J14" s="431">
        <v>43818</v>
      </c>
      <c r="K14" s="116">
        <v>1121.98</v>
      </c>
      <c r="L14" s="116">
        <v>903.85</v>
      </c>
      <c r="M14" s="119" t="s">
        <v>538</v>
      </c>
      <c r="N14" s="102"/>
      <c r="O14" s="193" t="str">
        <f t="shared" si="0"/>
        <v>31 - 60</v>
      </c>
      <c r="P14" s="130" t="str">
        <f t="shared" si="1"/>
        <v>12-2019</v>
      </c>
      <c r="Q14" s="130"/>
      <c r="R14" s="112"/>
      <c r="S14" s="115" t="s">
        <v>328</v>
      </c>
      <c r="T14" s="71"/>
      <c r="U14" s="71">
        <v>1002713.04</v>
      </c>
      <c r="V14" s="71">
        <v>3403490.71</v>
      </c>
      <c r="W14" s="71">
        <v>4406203.75</v>
      </c>
      <c r="Y14" s="127" t="e">
        <f t="shared" si="2"/>
        <v>#DIV/0!</v>
      </c>
      <c r="Z14" s="127">
        <f t="shared" si="3"/>
        <v>0</v>
      </c>
    </row>
    <row r="15" spans="1:26">
      <c r="A15" s="104"/>
      <c r="B15" s="119" t="s">
        <v>2725</v>
      </c>
      <c r="C15" s="120" t="s">
        <v>327</v>
      </c>
      <c r="D15" s="120" t="s">
        <v>554</v>
      </c>
      <c r="E15" s="193">
        <v>31</v>
      </c>
      <c r="F15" s="430">
        <v>2.6</v>
      </c>
      <c r="G15" s="120" t="s">
        <v>325</v>
      </c>
      <c r="H15" s="116">
        <v>507056.46</v>
      </c>
      <c r="I15" s="431">
        <v>43787</v>
      </c>
      <c r="J15" s="431">
        <v>43818</v>
      </c>
      <c r="K15" s="116">
        <v>1121.98</v>
      </c>
      <c r="L15" s="116">
        <v>903.85</v>
      </c>
      <c r="M15" s="119" t="s">
        <v>538</v>
      </c>
      <c r="N15" s="102"/>
      <c r="O15" s="193" t="str">
        <f t="shared" si="0"/>
        <v>31 - 60</v>
      </c>
      <c r="P15" s="130" t="str">
        <f t="shared" si="1"/>
        <v>12-2019</v>
      </c>
      <c r="Q15" s="130"/>
      <c r="R15" s="112"/>
      <c r="S15" s="115" t="s">
        <v>329</v>
      </c>
      <c r="T15" s="71">
        <v>503745.21</v>
      </c>
      <c r="U15" s="71">
        <v>2000000</v>
      </c>
      <c r="V15" s="71"/>
      <c r="W15" s="71">
        <v>2503745.21</v>
      </c>
      <c r="Y15" s="127" t="e">
        <f t="shared" si="2"/>
        <v>#DIV/0!</v>
      </c>
      <c r="Z15" s="127">
        <f t="shared" si="3"/>
        <v>0</v>
      </c>
    </row>
    <row r="16" spans="1:26">
      <c r="A16" s="104"/>
      <c r="B16" s="119" t="s">
        <v>2726</v>
      </c>
      <c r="C16" s="120" t="s">
        <v>327</v>
      </c>
      <c r="D16" s="120" t="s">
        <v>554</v>
      </c>
      <c r="E16" s="193">
        <v>31</v>
      </c>
      <c r="F16" s="430">
        <v>2.6</v>
      </c>
      <c r="G16" s="120" t="s">
        <v>325</v>
      </c>
      <c r="H16" s="116">
        <v>507056.46</v>
      </c>
      <c r="I16" s="431">
        <v>43787</v>
      </c>
      <c r="J16" s="431">
        <v>43818</v>
      </c>
      <c r="K16" s="116">
        <v>1121.98</v>
      </c>
      <c r="L16" s="116">
        <v>903.85</v>
      </c>
      <c r="M16" s="119" t="s">
        <v>538</v>
      </c>
      <c r="N16" s="102"/>
      <c r="O16" s="193" t="str">
        <f t="shared" si="0"/>
        <v>31 - 60</v>
      </c>
      <c r="P16" s="130" t="str">
        <f t="shared" si="1"/>
        <v>12-2019</v>
      </c>
      <c r="Q16" s="130"/>
      <c r="R16" s="112"/>
      <c r="S16" s="115" t="s">
        <v>551</v>
      </c>
      <c r="T16" s="71">
        <v>501903.37</v>
      </c>
      <c r="U16" s="71">
        <v>1004304.76</v>
      </c>
      <c r="V16" s="71"/>
      <c r="W16" s="71">
        <v>1506208.13</v>
      </c>
      <c r="Y16" s="127" t="e">
        <f t="shared" si="2"/>
        <v>#DIV/0!</v>
      </c>
      <c r="Z16" s="127">
        <f t="shared" si="3"/>
        <v>0</v>
      </c>
    </row>
    <row r="17" spans="1:26">
      <c r="A17" s="103"/>
      <c r="B17" s="119" t="s">
        <v>2727</v>
      </c>
      <c r="C17" s="120" t="s">
        <v>327</v>
      </c>
      <c r="D17" s="120" t="s">
        <v>554</v>
      </c>
      <c r="E17" s="193">
        <v>31</v>
      </c>
      <c r="F17" s="430">
        <v>2.6</v>
      </c>
      <c r="G17" s="120" t="s">
        <v>325</v>
      </c>
      <c r="H17" s="116">
        <v>507056.46</v>
      </c>
      <c r="I17" s="431">
        <v>43787</v>
      </c>
      <c r="J17" s="431">
        <v>43818</v>
      </c>
      <c r="K17" s="116">
        <v>1121.98</v>
      </c>
      <c r="L17" s="116">
        <v>903.85</v>
      </c>
      <c r="M17" s="119" t="s">
        <v>538</v>
      </c>
      <c r="N17" s="102"/>
      <c r="O17" s="193" t="str">
        <f t="shared" si="0"/>
        <v>31 - 60</v>
      </c>
      <c r="P17" s="130" t="str">
        <f t="shared" si="1"/>
        <v>12-2019</v>
      </c>
      <c r="Q17" s="130"/>
      <c r="R17" s="112"/>
      <c r="S17" s="115" t="s">
        <v>547</v>
      </c>
      <c r="T17" s="71"/>
      <c r="U17" s="71">
        <v>3790166.94</v>
      </c>
      <c r="V17" s="71"/>
      <c r="W17" s="71">
        <v>3790166.94</v>
      </c>
      <c r="Y17" s="127" t="e">
        <f t="shared" si="2"/>
        <v>#DIV/0!</v>
      </c>
      <c r="Z17" s="127">
        <f t="shared" si="3"/>
        <v>0</v>
      </c>
    </row>
    <row r="18" spans="1:26">
      <c r="A18" s="103"/>
      <c r="B18" s="119" t="s">
        <v>2728</v>
      </c>
      <c r="C18" s="120" t="s">
        <v>375</v>
      </c>
      <c r="D18" s="120" t="s">
        <v>2729</v>
      </c>
      <c r="E18" s="193">
        <v>25</v>
      </c>
      <c r="F18" s="430">
        <v>1.95</v>
      </c>
      <c r="G18" s="120" t="s">
        <v>325</v>
      </c>
      <c r="H18" s="116">
        <v>500000</v>
      </c>
      <c r="I18" s="431">
        <v>43787</v>
      </c>
      <c r="J18" s="431">
        <v>43812</v>
      </c>
      <c r="K18" s="116">
        <v>671.02</v>
      </c>
      <c r="L18" s="116">
        <v>670.58</v>
      </c>
      <c r="M18" s="119" t="s">
        <v>538</v>
      </c>
      <c r="N18" s="102"/>
      <c r="O18" s="193" t="str">
        <f t="shared" si="0"/>
        <v>16 - 30</v>
      </c>
      <c r="P18" s="130" t="str">
        <f t="shared" si="1"/>
        <v>12-2019</v>
      </c>
      <c r="Q18" s="130"/>
      <c r="R18" s="112"/>
      <c r="S18" s="115" t="s">
        <v>375</v>
      </c>
      <c r="T18" s="71">
        <v>2000000</v>
      </c>
      <c r="U18" s="71">
        <v>2000000</v>
      </c>
      <c r="V18" s="71"/>
      <c r="W18" s="71">
        <v>4000000</v>
      </c>
    </row>
    <row r="19" spans="1:26">
      <c r="A19" s="103"/>
      <c r="B19" s="119" t="s">
        <v>2730</v>
      </c>
      <c r="C19" s="120" t="s">
        <v>375</v>
      </c>
      <c r="D19" s="120" t="s">
        <v>2729</v>
      </c>
      <c r="E19" s="193">
        <v>25</v>
      </c>
      <c r="F19" s="430">
        <v>1.95</v>
      </c>
      <c r="G19" s="120" t="s">
        <v>325</v>
      </c>
      <c r="H19" s="116">
        <v>500000</v>
      </c>
      <c r="I19" s="431">
        <v>43787</v>
      </c>
      <c r="J19" s="431">
        <v>43812</v>
      </c>
      <c r="K19" s="116">
        <v>671.02</v>
      </c>
      <c r="L19" s="116">
        <v>670.58</v>
      </c>
      <c r="M19" s="119" t="s">
        <v>538</v>
      </c>
      <c r="N19" s="102"/>
      <c r="O19" s="193" t="str">
        <f t="shared" si="0"/>
        <v>16 - 30</v>
      </c>
      <c r="P19" s="130" t="str">
        <f t="shared" si="1"/>
        <v>12-2019</v>
      </c>
      <c r="Q19" s="130"/>
      <c r="R19" s="112"/>
      <c r="S19" s="115" t="s">
        <v>335</v>
      </c>
      <c r="T19" s="71">
        <v>2523914.4699999997</v>
      </c>
      <c r="U19" s="71">
        <v>2010385.32</v>
      </c>
      <c r="V19" s="71"/>
      <c r="W19" s="71">
        <v>4534299.79</v>
      </c>
    </row>
    <row r="20" spans="1:26">
      <c r="A20" s="103"/>
      <c r="B20" s="119" t="s">
        <v>2731</v>
      </c>
      <c r="C20" s="120" t="s">
        <v>327</v>
      </c>
      <c r="D20" s="120" t="s">
        <v>2732</v>
      </c>
      <c r="E20" s="193">
        <v>27</v>
      </c>
      <c r="F20" s="430">
        <v>2.4</v>
      </c>
      <c r="G20" s="120" t="s">
        <v>325</v>
      </c>
      <c r="H20" s="116">
        <v>502303.75</v>
      </c>
      <c r="I20" s="431">
        <v>43788</v>
      </c>
      <c r="J20" s="431">
        <v>43815</v>
      </c>
      <c r="K20" s="116">
        <v>894.26</v>
      </c>
      <c r="L20" s="116">
        <v>794.22</v>
      </c>
      <c r="M20" s="119" t="s">
        <v>538</v>
      </c>
      <c r="N20" s="102"/>
      <c r="O20" s="193" t="str">
        <f t="shared" si="0"/>
        <v>16 - 30</v>
      </c>
      <c r="P20" s="130" t="str">
        <f t="shared" si="1"/>
        <v>12-2019</v>
      </c>
      <c r="Q20" s="130"/>
      <c r="R20" s="112"/>
      <c r="S20" s="115" t="s">
        <v>2740</v>
      </c>
      <c r="T20" s="71">
        <v>3030500.92</v>
      </c>
      <c r="U20" s="71">
        <v>2020949.24</v>
      </c>
      <c r="V20" s="71"/>
      <c r="W20" s="71">
        <v>5051450.16</v>
      </c>
    </row>
    <row r="21" spans="1:26">
      <c r="A21" s="103"/>
      <c r="B21" s="119" t="s">
        <v>2733</v>
      </c>
      <c r="C21" s="120" t="s">
        <v>327</v>
      </c>
      <c r="D21" s="120" t="s">
        <v>2732</v>
      </c>
      <c r="E21" s="193">
        <v>27</v>
      </c>
      <c r="F21" s="430">
        <v>2.4</v>
      </c>
      <c r="G21" s="120" t="s">
        <v>325</v>
      </c>
      <c r="H21" s="116">
        <v>502303.75</v>
      </c>
      <c r="I21" s="431">
        <v>43788</v>
      </c>
      <c r="J21" s="431">
        <v>43815</v>
      </c>
      <c r="K21" s="116">
        <v>894.26</v>
      </c>
      <c r="L21" s="116">
        <v>794.22</v>
      </c>
      <c r="M21" s="119" t="s">
        <v>538</v>
      </c>
      <c r="N21" s="102"/>
      <c r="O21" s="193" t="str">
        <f t="shared" si="0"/>
        <v>16 - 30</v>
      </c>
      <c r="P21" s="130" t="str">
        <f t="shared" si="1"/>
        <v>12-2019</v>
      </c>
      <c r="Q21" s="130"/>
      <c r="R21" s="112"/>
      <c r="S21" s="115" t="s">
        <v>568</v>
      </c>
      <c r="T21" s="71">
        <v>11573530.25</v>
      </c>
      <c r="U21" s="71">
        <v>19871017.179999996</v>
      </c>
      <c r="V21" s="71">
        <v>3973577.7800000003</v>
      </c>
      <c r="W21" s="71">
        <v>35418125.210000001</v>
      </c>
    </row>
    <row r="22" spans="1:26">
      <c r="A22" s="103"/>
      <c r="B22" s="119" t="s">
        <v>2734</v>
      </c>
      <c r="C22" s="120" t="s">
        <v>335</v>
      </c>
      <c r="D22" s="120" t="s">
        <v>2735</v>
      </c>
      <c r="E22" s="193">
        <v>27</v>
      </c>
      <c r="F22" s="430">
        <v>2.31</v>
      </c>
      <c r="G22" s="120" t="s">
        <v>325</v>
      </c>
      <c r="H22" s="116">
        <v>502142.81</v>
      </c>
      <c r="I22" s="431">
        <v>43788</v>
      </c>
      <c r="J22" s="431">
        <v>43815</v>
      </c>
      <c r="K22" s="116">
        <v>860.8</v>
      </c>
      <c r="L22" s="116">
        <v>764.53</v>
      </c>
      <c r="M22" s="119" t="s">
        <v>538</v>
      </c>
      <c r="N22" s="102"/>
      <c r="O22" s="193" t="str">
        <f t="shared" si="0"/>
        <v>16 - 30</v>
      </c>
      <c r="P22" s="130" t="str">
        <f t="shared" si="1"/>
        <v>12-2019</v>
      </c>
      <c r="Q22" s="130"/>
      <c r="R22" s="112"/>
    </row>
    <row r="23" spans="1:26">
      <c r="A23" s="103"/>
      <c r="B23" s="119" t="s">
        <v>2736</v>
      </c>
      <c r="C23" s="120" t="s">
        <v>335</v>
      </c>
      <c r="D23" s="120" t="s">
        <v>2735</v>
      </c>
      <c r="E23" s="193">
        <v>27</v>
      </c>
      <c r="F23" s="430">
        <v>2.31</v>
      </c>
      <c r="G23" s="120" t="s">
        <v>325</v>
      </c>
      <c r="H23" s="116">
        <v>502142.81</v>
      </c>
      <c r="I23" s="431">
        <v>43788</v>
      </c>
      <c r="J23" s="431">
        <v>43815</v>
      </c>
      <c r="K23" s="116">
        <v>860.8</v>
      </c>
      <c r="L23" s="116">
        <v>764.53</v>
      </c>
      <c r="M23" s="119" t="s">
        <v>538</v>
      </c>
      <c r="N23" s="102"/>
      <c r="O23" s="193" t="str">
        <f t="shared" si="0"/>
        <v>16 - 30</v>
      </c>
      <c r="P23" s="130" t="str">
        <f t="shared" si="1"/>
        <v>12-2019</v>
      </c>
      <c r="Q23" s="130"/>
      <c r="R23" s="112"/>
    </row>
    <row r="24" spans="1:26">
      <c r="A24" s="103"/>
      <c r="B24" s="119" t="s">
        <v>2737</v>
      </c>
      <c r="C24" s="120" t="s">
        <v>551</v>
      </c>
      <c r="D24" s="120" t="s">
        <v>2738</v>
      </c>
      <c r="E24" s="193">
        <v>29</v>
      </c>
      <c r="F24" s="430">
        <v>1.95</v>
      </c>
      <c r="G24" s="120" t="s">
        <v>325</v>
      </c>
      <c r="H24" s="116">
        <v>501903.37</v>
      </c>
      <c r="I24" s="431">
        <v>43788</v>
      </c>
      <c r="J24" s="431">
        <v>43817</v>
      </c>
      <c r="K24" s="116">
        <v>781.43</v>
      </c>
      <c r="L24" s="116">
        <v>646.21</v>
      </c>
      <c r="M24" s="119" t="s">
        <v>538</v>
      </c>
      <c r="N24" s="102"/>
      <c r="O24" s="193" t="str">
        <f t="shared" si="0"/>
        <v>16 - 30</v>
      </c>
      <c r="P24" s="130" t="str">
        <f t="shared" si="1"/>
        <v>12-2019</v>
      </c>
      <c r="Q24" s="130"/>
      <c r="R24" s="112"/>
    </row>
    <row r="25" spans="1:26">
      <c r="A25" s="103"/>
      <c r="B25" s="119" t="s">
        <v>2739</v>
      </c>
      <c r="C25" s="120" t="s">
        <v>2740</v>
      </c>
      <c r="D25" s="120" t="s">
        <v>2741</v>
      </c>
      <c r="E25" s="193">
        <v>29</v>
      </c>
      <c r="F25" s="430">
        <v>1.88</v>
      </c>
      <c r="G25" s="120" t="s">
        <v>325</v>
      </c>
      <c r="H25" s="116">
        <v>505184.46</v>
      </c>
      <c r="I25" s="431">
        <v>43788</v>
      </c>
      <c r="J25" s="431">
        <v>43817</v>
      </c>
      <c r="K25" s="116">
        <v>758.54</v>
      </c>
      <c r="L25" s="116">
        <v>627.29999999999995</v>
      </c>
      <c r="M25" s="119" t="s">
        <v>538</v>
      </c>
      <c r="N25" s="102"/>
      <c r="O25" s="193" t="str">
        <f t="shared" si="0"/>
        <v>16 - 30</v>
      </c>
      <c r="P25" s="130" t="str">
        <f t="shared" si="1"/>
        <v>12-2019</v>
      </c>
      <c r="Q25" s="130"/>
      <c r="R25" s="112"/>
    </row>
    <row r="26" spans="1:26">
      <c r="A26" s="103"/>
      <c r="B26" s="119" t="s">
        <v>2742</v>
      </c>
      <c r="C26" s="120" t="s">
        <v>2740</v>
      </c>
      <c r="D26" s="120" t="s">
        <v>2741</v>
      </c>
      <c r="E26" s="193">
        <v>29</v>
      </c>
      <c r="F26" s="430">
        <v>1.88</v>
      </c>
      <c r="G26" s="120" t="s">
        <v>325</v>
      </c>
      <c r="H26" s="116">
        <v>505184.46</v>
      </c>
      <c r="I26" s="431">
        <v>43788</v>
      </c>
      <c r="J26" s="431">
        <v>43817</v>
      </c>
      <c r="K26" s="116">
        <v>758.54</v>
      </c>
      <c r="L26" s="116">
        <v>627.29999999999995</v>
      </c>
      <c r="M26" s="119" t="s">
        <v>538</v>
      </c>
      <c r="N26" s="102"/>
      <c r="O26" s="193" t="str">
        <f t="shared" si="0"/>
        <v>16 - 30</v>
      </c>
      <c r="P26" s="130" t="str">
        <f t="shared" si="1"/>
        <v>12-2019</v>
      </c>
      <c r="Q26" s="130"/>
      <c r="R26" s="112"/>
      <c r="S26" s="121" t="s">
        <v>532</v>
      </c>
      <c r="T26" s="413" t="s">
        <v>325</v>
      </c>
      <c r="U26" s="112"/>
      <c r="V26" s="112"/>
      <c r="W26" s="112"/>
      <c r="X26" s="112"/>
    </row>
    <row r="27" spans="1:26">
      <c r="A27" s="103"/>
      <c r="B27" s="119" t="s">
        <v>2743</v>
      </c>
      <c r="C27" s="120" t="s">
        <v>375</v>
      </c>
      <c r="D27" s="120" t="s">
        <v>2744</v>
      </c>
      <c r="E27" s="193">
        <v>29</v>
      </c>
      <c r="F27" s="430">
        <v>1.95</v>
      </c>
      <c r="G27" s="120" t="s">
        <v>325</v>
      </c>
      <c r="H27" s="116">
        <v>500000</v>
      </c>
      <c r="I27" s="431">
        <v>43788</v>
      </c>
      <c r="J27" s="431">
        <v>43817</v>
      </c>
      <c r="K27" s="116">
        <v>778.46</v>
      </c>
      <c r="L27" s="116">
        <v>643.76</v>
      </c>
      <c r="M27" s="119" t="s">
        <v>538</v>
      </c>
      <c r="N27" s="102"/>
      <c r="O27" s="193" t="str">
        <f t="shared" si="0"/>
        <v>16 - 30</v>
      </c>
      <c r="P27" s="130" t="str">
        <f t="shared" si="1"/>
        <v>12-2019</v>
      </c>
      <c r="Q27" s="130"/>
      <c r="R27" s="112"/>
      <c r="S27" s="112"/>
      <c r="T27" s="112"/>
      <c r="U27" s="112"/>
      <c r="V27" s="112"/>
      <c r="W27" s="112"/>
      <c r="X27" s="112"/>
    </row>
    <row r="28" spans="1:26">
      <c r="A28" s="103"/>
      <c r="B28" s="119" t="s">
        <v>2745</v>
      </c>
      <c r="C28" s="120" t="s">
        <v>375</v>
      </c>
      <c r="D28" s="120" t="s">
        <v>2744</v>
      </c>
      <c r="E28" s="193">
        <v>29</v>
      </c>
      <c r="F28" s="430">
        <v>1.95</v>
      </c>
      <c r="G28" s="120" t="s">
        <v>325</v>
      </c>
      <c r="H28" s="116">
        <v>500000</v>
      </c>
      <c r="I28" s="431">
        <v>43788</v>
      </c>
      <c r="J28" s="431">
        <v>43817</v>
      </c>
      <c r="K28" s="116">
        <v>778.46</v>
      </c>
      <c r="L28" s="116">
        <v>643.76</v>
      </c>
      <c r="M28" s="119" t="s">
        <v>538</v>
      </c>
      <c r="N28" s="102"/>
      <c r="O28" s="193" t="str">
        <f t="shared" si="0"/>
        <v>16 - 30</v>
      </c>
      <c r="P28" s="130" t="str">
        <f t="shared" si="1"/>
        <v>12-2019</v>
      </c>
      <c r="Q28" s="130"/>
      <c r="R28" s="112"/>
      <c r="S28" s="121" t="s">
        <v>569</v>
      </c>
      <c r="T28" s="121" t="s">
        <v>566</v>
      </c>
    </row>
    <row r="29" spans="1:26">
      <c r="A29" s="103"/>
      <c r="B29" s="119" t="s">
        <v>2746</v>
      </c>
      <c r="C29" s="120" t="s">
        <v>329</v>
      </c>
      <c r="D29" s="120" t="s">
        <v>2747</v>
      </c>
      <c r="E29" s="193">
        <v>27</v>
      </c>
      <c r="F29" s="430">
        <v>2</v>
      </c>
      <c r="G29" s="120" t="s">
        <v>325</v>
      </c>
      <c r="H29" s="116">
        <v>503745.21</v>
      </c>
      <c r="I29" s="431">
        <v>43789</v>
      </c>
      <c r="J29" s="431">
        <v>43816</v>
      </c>
      <c r="K29" s="116">
        <v>748.72</v>
      </c>
      <c r="L29" s="116">
        <v>637.34</v>
      </c>
      <c r="M29" s="119" t="s">
        <v>538</v>
      </c>
      <c r="N29" s="102"/>
      <c r="O29" s="193" t="str">
        <f t="shared" si="0"/>
        <v>16 - 30</v>
      </c>
      <c r="P29" s="130" t="str">
        <f t="shared" si="1"/>
        <v>12-2019</v>
      </c>
      <c r="Q29" s="130"/>
      <c r="R29" s="112"/>
      <c r="S29" s="121" t="s">
        <v>570</v>
      </c>
      <c r="T29" s="123" t="s">
        <v>563</v>
      </c>
      <c r="U29" s="123" t="s">
        <v>2827</v>
      </c>
      <c r="V29" s="123" t="s">
        <v>567</v>
      </c>
      <c r="W29" s="71" t="s">
        <v>568</v>
      </c>
      <c r="X29" s="123" t="s">
        <v>572</v>
      </c>
      <c r="Y29" s="123" t="s">
        <v>573</v>
      </c>
    </row>
    <row r="30" spans="1:26">
      <c r="A30" s="103"/>
      <c r="B30" s="119" t="s">
        <v>2748</v>
      </c>
      <c r="C30" s="120" t="s">
        <v>2740</v>
      </c>
      <c r="D30" s="120" t="s">
        <v>2749</v>
      </c>
      <c r="E30" s="193">
        <v>27</v>
      </c>
      <c r="F30" s="430">
        <v>1.88</v>
      </c>
      <c r="G30" s="120" t="s">
        <v>325</v>
      </c>
      <c r="H30" s="116">
        <v>505200.43</v>
      </c>
      <c r="I30" s="431">
        <v>43789</v>
      </c>
      <c r="J30" s="431">
        <v>43816</v>
      </c>
      <c r="K30" s="116">
        <v>706.21</v>
      </c>
      <c r="L30" s="116">
        <v>601.17999999999995</v>
      </c>
      <c r="M30" s="119" t="s">
        <v>538</v>
      </c>
      <c r="N30" s="102"/>
      <c r="O30" s="193" t="str">
        <f t="shared" si="0"/>
        <v>16 - 30</v>
      </c>
      <c r="P30" s="130" t="str">
        <f t="shared" si="1"/>
        <v>12-2019</v>
      </c>
      <c r="Q30" s="130"/>
      <c r="S30" s="115" t="s">
        <v>327</v>
      </c>
      <c r="T30" s="71">
        <v>2007642.54</v>
      </c>
      <c r="U30" s="71">
        <v>2028225.84</v>
      </c>
      <c r="V30" s="71"/>
      <c r="W30" s="71">
        <v>4035868.38</v>
      </c>
      <c r="X30" s="127">
        <f>+W30/$W$40</f>
        <v>0.11394923802631167</v>
      </c>
      <c r="Y30" s="432">
        <f>+W30/$T$4</f>
        <v>0.15107926462653612</v>
      </c>
    </row>
    <row r="31" spans="1:26">
      <c r="A31" s="103"/>
      <c r="B31" s="119" t="s">
        <v>2750</v>
      </c>
      <c r="C31" s="120" t="s">
        <v>2740</v>
      </c>
      <c r="D31" s="120" t="s">
        <v>2749</v>
      </c>
      <c r="E31" s="193">
        <v>27</v>
      </c>
      <c r="F31" s="430">
        <v>1.88</v>
      </c>
      <c r="G31" s="120" t="s">
        <v>325</v>
      </c>
      <c r="H31" s="116">
        <v>505200.43</v>
      </c>
      <c r="I31" s="431">
        <v>43789</v>
      </c>
      <c r="J31" s="431">
        <v>43816</v>
      </c>
      <c r="K31" s="116">
        <v>706.21</v>
      </c>
      <c r="L31" s="116">
        <v>601.17999999999995</v>
      </c>
      <c r="M31" s="119" t="s">
        <v>538</v>
      </c>
      <c r="N31" s="102"/>
      <c r="O31" s="193" t="str">
        <f t="shared" si="0"/>
        <v>16 - 30</v>
      </c>
      <c r="P31" s="130" t="str">
        <f t="shared" si="1"/>
        <v>12-2019</v>
      </c>
      <c r="Q31" s="130"/>
      <c r="S31" s="115" t="s">
        <v>491</v>
      </c>
      <c r="T31" s="71">
        <v>1005823.74</v>
      </c>
      <c r="U31" s="71">
        <v>4014272.04</v>
      </c>
      <c r="V31" s="71"/>
      <c r="W31" s="71">
        <v>5020095.78</v>
      </c>
      <c r="X31" s="127">
        <f t="shared" ref="X31:X39" si="4">+W31/$W$40</f>
        <v>0.14173804373424653</v>
      </c>
      <c r="Y31" s="432">
        <f t="shared" ref="Y31:Y39" si="5">+W31/$T$4</f>
        <v>0.18792297156062787</v>
      </c>
    </row>
    <row r="32" spans="1:26">
      <c r="A32" s="103"/>
      <c r="B32" s="119" t="s">
        <v>2751</v>
      </c>
      <c r="C32" s="120" t="s">
        <v>2740</v>
      </c>
      <c r="D32" s="120" t="s">
        <v>2741</v>
      </c>
      <c r="E32" s="193">
        <v>30</v>
      </c>
      <c r="F32" s="430">
        <v>1.9</v>
      </c>
      <c r="G32" s="120" t="s">
        <v>325</v>
      </c>
      <c r="H32" s="116">
        <v>504865.57</v>
      </c>
      <c r="I32" s="431">
        <v>43789</v>
      </c>
      <c r="J32" s="431">
        <v>43819</v>
      </c>
      <c r="K32" s="116">
        <v>792.49</v>
      </c>
      <c r="L32" s="116">
        <v>607.12</v>
      </c>
      <c r="M32" s="119" t="s">
        <v>538</v>
      </c>
      <c r="N32" s="102"/>
      <c r="O32" s="193" t="str">
        <f t="shared" si="0"/>
        <v>16 - 30</v>
      </c>
      <c r="P32" s="130" t="str">
        <f t="shared" si="1"/>
        <v>12-2019</v>
      </c>
      <c r="Q32" s="130"/>
      <c r="S32" s="115" t="s">
        <v>406</v>
      </c>
      <c r="T32" s="71"/>
      <c r="U32" s="71"/>
      <c r="V32" s="71">
        <v>570087.07000000007</v>
      </c>
      <c r="W32" s="71">
        <v>570087.07000000007</v>
      </c>
      <c r="X32" s="127">
        <f t="shared" si="4"/>
        <v>1.6095913225780818E-2</v>
      </c>
      <c r="Y32" s="432">
        <f t="shared" si="5"/>
        <v>2.1340719567444523E-2</v>
      </c>
    </row>
    <row r="33" spans="1:30">
      <c r="A33" s="103"/>
      <c r="B33" s="119" t="s">
        <v>2752</v>
      </c>
      <c r="C33" s="120" t="s">
        <v>2740</v>
      </c>
      <c r="D33" s="120" t="s">
        <v>2741</v>
      </c>
      <c r="E33" s="193">
        <v>30</v>
      </c>
      <c r="F33" s="430">
        <v>1.9</v>
      </c>
      <c r="G33" s="120" t="s">
        <v>325</v>
      </c>
      <c r="H33" s="116">
        <v>504865.57</v>
      </c>
      <c r="I33" s="431">
        <v>43789</v>
      </c>
      <c r="J33" s="431">
        <v>43819</v>
      </c>
      <c r="K33" s="116">
        <v>792.49</v>
      </c>
      <c r="L33" s="116">
        <v>607.12</v>
      </c>
      <c r="M33" s="119" t="s">
        <v>538</v>
      </c>
      <c r="N33" s="102"/>
      <c r="O33" s="193" t="str">
        <f t="shared" si="0"/>
        <v>16 - 30</v>
      </c>
      <c r="P33" s="130" t="str">
        <f t="shared" si="1"/>
        <v>12-2019</v>
      </c>
      <c r="Q33" s="130"/>
      <c r="S33" s="115" t="s">
        <v>328</v>
      </c>
      <c r="T33" s="71"/>
      <c r="U33" s="71">
        <v>1002713.04</v>
      </c>
      <c r="V33" s="71">
        <v>3403490.71</v>
      </c>
      <c r="W33" s="71">
        <v>4406203.75</v>
      </c>
      <c r="X33" s="127">
        <f t="shared" si="4"/>
        <v>0.12440533551324016</v>
      </c>
      <c r="Y33" s="432">
        <f t="shared" si="5"/>
        <v>0.16494245095889024</v>
      </c>
    </row>
    <row r="34" spans="1:30">
      <c r="A34" s="103"/>
      <c r="B34" s="119" t="s">
        <v>2753</v>
      </c>
      <c r="C34" s="120" t="s">
        <v>406</v>
      </c>
      <c r="D34" s="120" t="s">
        <v>2754</v>
      </c>
      <c r="E34" s="193">
        <v>90</v>
      </c>
      <c r="F34" s="430">
        <v>2</v>
      </c>
      <c r="G34" s="120" t="s">
        <v>325</v>
      </c>
      <c r="H34" s="116">
        <v>422319.07</v>
      </c>
      <c r="I34" s="431">
        <v>43790</v>
      </c>
      <c r="J34" s="431">
        <v>43880</v>
      </c>
      <c r="K34" s="116">
        <v>2095.94</v>
      </c>
      <c r="L34" s="116">
        <v>511.09</v>
      </c>
      <c r="M34" s="119" t="s">
        <v>538</v>
      </c>
      <c r="N34" s="102"/>
      <c r="O34" s="193" t="str">
        <f t="shared" si="0"/>
        <v>180 - 365</v>
      </c>
      <c r="P34" s="130" t="str">
        <f t="shared" si="1"/>
        <v>2-2020</v>
      </c>
      <c r="Q34" s="130"/>
      <c r="S34" s="115" t="s">
        <v>329</v>
      </c>
      <c r="T34" s="71">
        <v>503745.21</v>
      </c>
      <c r="U34" s="71">
        <v>2000000</v>
      </c>
      <c r="V34" s="71"/>
      <c r="W34" s="71">
        <v>2503745.21</v>
      </c>
      <c r="X34" s="127">
        <f t="shared" si="4"/>
        <v>7.0691071172030565E-2</v>
      </c>
      <c r="Y34" s="432">
        <f t="shared" si="5"/>
        <v>9.3725550370652139E-2</v>
      </c>
    </row>
    <row r="35" spans="1:30">
      <c r="A35" s="103"/>
      <c r="B35" s="119" t="s">
        <v>2755</v>
      </c>
      <c r="C35" s="120" t="s">
        <v>2740</v>
      </c>
      <c r="D35" s="120" t="s">
        <v>2756</v>
      </c>
      <c r="E35" s="193">
        <v>32</v>
      </c>
      <c r="F35" s="430">
        <v>1.9</v>
      </c>
      <c r="G35" s="120" t="s">
        <v>325</v>
      </c>
      <c r="H35" s="116">
        <v>505231.65</v>
      </c>
      <c r="I35" s="431">
        <v>43790</v>
      </c>
      <c r="J35" s="431">
        <v>43822</v>
      </c>
      <c r="K35" s="116">
        <v>845.98</v>
      </c>
      <c r="L35" s="116">
        <v>581.14</v>
      </c>
      <c r="M35" s="119" t="s">
        <v>538</v>
      </c>
      <c r="N35" s="102"/>
      <c r="O35" s="193" t="str">
        <f t="shared" si="0"/>
        <v>31 - 60</v>
      </c>
      <c r="P35" s="130" t="str">
        <f t="shared" si="1"/>
        <v>12-2019</v>
      </c>
      <c r="Q35" s="130"/>
      <c r="S35" s="115" t="s">
        <v>551</v>
      </c>
      <c r="T35" s="128">
        <v>501903.37</v>
      </c>
      <c r="U35" s="128">
        <v>1004304.76</v>
      </c>
      <c r="V35" s="128"/>
      <c r="W35" s="128">
        <v>1506208.13</v>
      </c>
      <c r="X35" s="127">
        <f t="shared" si="4"/>
        <v>4.2526478210504919E-2</v>
      </c>
      <c r="Y35" s="432">
        <f t="shared" si="5"/>
        <v>5.6383607003286387E-2</v>
      </c>
    </row>
    <row r="36" spans="1:30">
      <c r="A36" s="103"/>
      <c r="B36" s="119" t="s">
        <v>2757</v>
      </c>
      <c r="C36" s="120" t="s">
        <v>2740</v>
      </c>
      <c r="D36" s="120" t="s">
        <v>2749</v>
      </c>
      <c r="E36" s="193">
        <v>32</v>
      </c>
      <c r="F36" s="430">
        <v>1.9</v>
      </c>
      <c r="G36" s="120" t="s">
        <v>325</v>
      </c>
      <c r="H36" s="116">
        <v>505231.65</v>
      </c>
      <c r="I36" s="431">
        <v>43790</v>
      </c>
      <c r="J36" s="431">
        <v>43822</v>
      </c>
      <c r="K36" s="116">
        <v>845.98</v>
      </c>
      <c r="L36" s="116">
        <v>581.14</v>
      </c>
      <c r="M36" s="119" t="s">
        <v>538</v>
      </c>
      <c r="N36" s="102"/>
      <c r="O36" s="193" t="str">
        <f t="shared" si="0"/>
        <v>31 - 60</v>
      </c>
      <c r="P36" s="130" t="str">
        <f t="shared" si="1"/>
        <v>12-2019</v>
      </c>
      <c r="Q36" s="130"/>
      <c r="S36" s="115" t="s">
        <v>547</v>
      </c>
      <c r="T36" s="71"/>
      <c r="U36" s="71">
        <v>3790166.94</v>
      </c>
      <c r="V36" s="71"/>
      <c r="W36" s="71">
        <v>3790166.94</v>
      </c>
      <c r="X36" s="127">
        <f t="shared" si="4"/>
        <v>0.10701207129195757</v>
      </c>
      <c r="Y36" s="432">
        <f t="shared" si="5"/>
        <v>0.14188164236094553</v>
      </c>
    </row>
    <row r="37" spans="1:30">
      <c r="A37" s="103"/>
      <c r="B37" s="119" t="s">
        <v>2758</v>
      </c>
      <c r="C37" s="120" t="s">
        <v>491</v>
      </c>
      <c r="D37" s="120" t="s">
        <v>2759</v>
      </c>
      <c r="E37" s="193">
        <v>32</v>
      </c>
      <c r="F37" s="430">
        <v>2.25</v>
      </c>
      <c r="G37" s="120" t="s">
        <v>325</v>
      </c>
      <c r="H37" s="116">
        <v>506224.75</v>
      </c>
      <c r="I37" s="431">
        <v>43790</v>
      </c>
      <c r="J37" s="431">
        <v>43822</v>
      </c>
      <c r="K37" s="116">
        <v>1002.22</v>
      </c>
      <c r="L37" s="116">
        <v>688.37</v>
      </c>
      <c r="M37" s="119" t="s">
        <v>538</v>
      </c>
      <c r="N37" s="102"/>
      <c r="O37" s="193" t="str">
        <f t="shared" si="0"/>
        <v>31 - 60</v>
      </c>
      <c r="P37" s="130" t="str">
        <f t="shared" si="1"/>
        <v>12-2019</v>
      </c>
      <c r="Q37" s="130"/>
      <c r="S37" s="115" t="s">
        <v>375</v>
      </c>
      <c r="T37" s="71">
        <v>2000000</v>
      </c>
      <c r="U37" s="71">
        <v>2000000</v>
      </c>
      <c r="V37" s="71"/>
      <c r="W37" s="71">
        <v>4000000</v>
      </c>
      <c r="X37" s="127">
        <f t="shared" si="4"/>
        <v>0.11293652547342158</v>
      </c>
      <c r="Y37" s="432">
        <f t="shared" si="5"/>
        <v>0.14973656264433094</v>
      </c>
    </row>
    <row r="38" spans="1:30">
      <c r="A38" s="103"/>
      <c r="B38" s="119" t="s">
        <v>2760</v>
      </c>
      <c r="C38" s="120" t="s">
        <v>491</v>
      </c>
      <c r="D38" s="120" t="s">
        <v>2761</v>
      </c>
      <c r="E38" s="193">
        <v>32</v>
      </c>
      <c r="F38" s="430">
        <v>2.25</v>
      </c>
      <c r="G38" s="120" t="s">
        <v>325</v>
      </c>
      <c r="H38" s="116">
        <v>506224.75</v>
      </c>
      <c r="I38" s="431">
        <v>43790</v>
      </c>
      <c r="J38" s="431">
        <v>43822</v>
      </c>
      <c r="K38" s="116">
        <v>1002.22</v>
      </c>
      <c r="L38" s="116">
        <v>688.37</v>
      </c>
      <c r="M38" s="119" t="s">
        <v>538</v>
      </c>
      <c r="N38" s="102"/>
      <c r="O38" s="193" t="str">
        <f t="shared" si="0"/>
        <v>31 - 60</v>
      </c>
      <c r="P38" s="130" t="str">
        <f t="shared" si="1"/>
        <v>12-2019</v>
      </c>
      <c r="Q38" s="130"/>
      <c r="S38" s="115" t="s">
        <v>335</v>
      </c>
      <c r="T38" s="71">
        <v>2523914.4699999997</v>
      </c>
      <c r="U38" s="71">
        <v>2010385.32</v>
      </c>
      <c r="V38" s="71"/>
      <c r="W38" s="71">
        <v>4534299.79</v>
      </c>
      <c r="X38" s="127">
        <f t="shared" si="4"/>
        <v>0.12802201593436627</v>
      </c>
      <c r="Y38" s="432">
        <f t="shared" si="5"/>
        <v>0.16973761613837793</v>
      </c>
    </row>
    <row r="39" spans="1:30">
      <c r="A39" s="103"/>
      <c r="B39" s="119" t="s">
        <v>2762</v>
      </c>
      <c r="C39" s="120" t="s">
        <v>329</v>
      </c>
      <c r="D39" s="120" t="s">
        <v>2763</v>
      </c>
      <c r="E39" s="193">
        <v>35</v>
      </c>
      <c r="F39" s="430">
        <v>2.1</v>
      </c>
      <c r="G39" s="120" t="s">
        <v>325</v>
      </c>
      <c r="H39" s="116">
        <v>500000</v>
      </c>
      <c r="I39" s="431">
        <v>43790</v>
      </c>
      <c r="J39" s="431">
        <v>43825</v>
      </c>
      <c r="K39" s="116">
        <v>1011.28</v>
      </c>
      <c r="L39" s="116">
        <v>635.04</v>
      </c>
      <c r="M39" s="119" t="s">
        <v>538</v>
      </c>
      <c r="N39" s="102"/>
      <c r="O39" s="193" t="str">
        <f t="shared" si="0"/>
        <v>31 - 60</v>
      </c>
      <c r="P39" s="130" t="str">
        <f t="shared" si="1"/>
        <v>12-2019</v>
      </c>
      <c r="Q39" s="130"/>
      <c r="S39" s="115" t="s">
        <v>2740</v>
      </c>
      <c r="T39" s="71">
        <v>3030500.92</v>
      </c>
      <c r="U39" s="71">
        <v>2020949.24</v>
      </c>
      <c r="V39" s="71"/>
      <c r="W39" s="71">
        <v>5051450.16</v>
      </c>
      <c r="X39" s="127">
        <f t="shared" si="4"/>
        <v>0.14262330741813989</v>
      </c>
      <c r="Y39" s="432">
        <f t="shared" si="5"/>
        <v>0.1890966958318889</v>
      </c>
    </row>
    <row r="40" spans="1:30">
      <c r="A40" s="103"/>
      <c r="B40" s="119" t="s">
        <v>2764</v>
      </c>
      <c r="C40" s="120" t="s">
        <v>329</v>
      </c>
      <c r="D40" s="120" t="s">
        <v>2763</v>
      </c>
      <c r="E40" s="193">
        <v>35</v>
      </c>
      <c r="F40" s="430">
        <v>2.1</v>
      </c>
      <c r="G40" s="120" t="s">
        <v>325</v>
      </c>
      <c r="H40" s="116">
        <v>500000</v>
      </c>
      <c r="I40" s="431">
        <v>43790</v>
      </c>
      <c r="J40" s="431">
        <v>43825</v>
      </c>
      <c r="K40" s="116">
        <v>1011.28</v>
      </c>
      <c r="L40" s="116">
        <v>635.04</v>
      </c>
      <c r="M40" s="119" t="s">
        <v>538</v>
      </c>
      <c r="N40" s="102"/>
      <c r="O40" s="193" t="str">
        <f t="shared" si="0"/>
        <v>31 - 60</v>
      </c>
      <c r="P40" s="130" t="str">
        <f t="shared" si="1"/>
        <v>12-2019</v>
      </c>
      <c r="Q40" s="130"/>
      <c r="S40" s="115" t="s">
        <v>568</v>
      </c>
      <c r="T40" s="71">
        <v>11573530.25</v>
      </c>
      <c r="U40" s="71">
        <v>19871017.179999996</v>
      </c>
      <c r="V40" s="71">
        <v>3973577.7800000003</v>
      </c>
      <c r="W40" s="71">
        <v>35418125.210000001</v>
      </c>
      <c r="X40" s="129"/>
    </row>
    <row r="41" spans="1:30">
      <c r="A41" s="103"/>
      <c r="B41" s="119" t="s">
        <v>2765</v>
      </c>
      <c r="C41" s="120" t="s">
        <v>328</v>
      </c>
      <c r="D41" s="120" t="s">
        <v>2766</v>
      </c>
      <c r="E41" s="193">
        <v>365</v>
      </c>
      <c r="F41" s="430">
        <v>0.75</v>
      </c>
      <c r="G41" s="120" t="s">
        <v>325</v>
      </c>
      <c r="H41" s="116">
        <v>168064.5</v>
      </c>
      <c r="I41" s="431">
        <v>43790</v>
      </c>
      <c r="J41" s="431">
        <v>44155</v>
      </c>
      <c r="K41" s="116">
        <v>1278.06</v>
      </c>
      <c r="L41" s="116">
        <v>76.739999999999995</v>
      </c>
      <c r="M41" s="119" t="s">
        <v>538</v>
      </c>
      <c r="N41" s="102"/>
      <c r="O41" s="193" t="str">
        <f t="shared" si="0"/>
        <v>180 - 365</v>
      </c>
      <c r="P41" s="130" t="str">
        <f t="shared" si="1"/>
        <v>11-2020</v>
      </c>
      <c r="Q41" s="130"/>
    </row>
    <row r="42" spans="1:30">
      <c r="A42" s="103"/>
      <c r="B42" s="119" t="s">
        <v>2767</v>
      </c>
      <c r="C42" s="120" t="s">
        <v>2740</v>
      </c>
      <c r="D42" s="120" t="s">
        <v>2768</v>
      </c>
      <c r="E42" s="193">
        <v>35</v>
      </c>
      <c r="F42" s="430">
        <v>1.9</v>
      </c>
      <c r="G42" s="120" t="s">
        <v>325</v>
      </c>
      <c r="H42" s="116">
        <v>505242.97</v>
      </c>
      <c r="I42" s="431">
        <v>43791</v>
      </c>
      <c r="J42" s="431">
        <v>43826</v>
      </c>
      <c r="K42" s="116">
        <v>925.39</v>
      </c>
      <c r="L42" s="116">
        <v>554.74</v>
      </c>
      <c r="M42" s="119" t="s">
        <v>538</v>
      </c>
      <c r="N42" s="102"/>
      <c r="O42" s="193" t="str">
        <f t="shared" si="0"/>
        <v>31 - 60</v>
      </c>
      <c r="P42" s="130" t="str">
        <f t="shared" si="1"/>
        <v>12-2019</v>
      </c>
      <c r="Q42" s="130"/>
    </row>
    <row r="43" spans="1:30">
      <c r="A43" s="103"/>
      <c r="B43" s="119" t="s">
        <v>2769</v>
      </c>
      <c r="C43" s="120" t="s">
        <v>2740</v>
      </c>
      <c r="D43" s="120" t="s">
        <v>2768</v>
      </c>
      <c r="E43" s="193">
        <v>35</v>
      </c>
      <c r="F43" s="430">
        <v>1.9</v>
      </c>
      <c r="G43" s="120" t="s">
        <v>325</v>
      </c>
      <c r="H43" s="116">
        <v>505242.97</v>
      </c>
      <c r="I43" s="431">
        <v>43791</v>
      </c>
      <c r="J43" s="431">
        <v>43826</v>
      </c>
      <c r="K43" s="116">
        <v>925.39</v>
      </c>
      <c r="L43" s="116">
        <v>554.74</v>
      </c>
      <c r="M43" s="119" t="s">
        <v>538</v>
      </c>
      <c r="N43" s="102"/>
      <c r="O43" s="193" t="str">
        <f t="shared" si="0"/>
        <v>31 - 60</v>
      </c>
      <c r="P43" s="130" t="str">
        <f t="shared" si="1"/>
        <v>12-2019</v>
      </c>
      <c r="Q43" s="130"/>
    </row>
    <row r="44" spans="1:30">
      <c r="A44" s="103"/>
      <c r="B44" s="119" t="s">
        <v>2770</v>
      </c>
      <c r="C44" s="120" t="s">
        <v>335</v>
      </c>
      <c r="D44" s="120" t="s">
        <v>2771</v>
      </c>
      <c r="E44" s="193">
        <v>25</v>
      </c>
      <c r="F44" s="430">
        <v>2.2999999999999998</v>
      </c>
      <c r="G44" s="120" t="s">
        <v>325</v>
      </c>
      <c r="H44" s="116">
        <v>506540.61</v>
      </c>
      <c r="I44" s="431">
        <v>43794</v>
      </c>
      <c r="J44" s="431">
        <v>43819</v>
      </c>
      <c r="K44" s="116">
        <v>800.53</v>
      </c>
      <c r="L44" s="116">
        <v>575.94000000000005</v>
      </c>
      <c r="M44" s="119" t="s">
        <v>538</v>
      </c>
      <c r="N44" s="102"/>
      <c r="O44" s="193" t="str">
        <f t="shared" si="0"/>
        <v>16 - 30</v>
      </c>
      <c r="P44" s="130" t="str">
        <f t="shared" si="1"/>
        <v>12-2019</v>
      </c>
      <c r="Q44" s="130"/>
      <c r="S44" s="121" t="s">
        <v>532</v>
      </c>
      <c r="T44" s="412" t="s">
        <v>325</v>
      </c>
      <c r="U44" s="112"/>
    </row>
    <row r="45" spans="1:30">
      <c r="A45" s="103"/>
      <c r="B45" s="119" t="s">
        <v>2772</v>
      </c>
      <c r="C45" s="120" t="s">
        <v>335</v>
      </c>
      <c r="D45" s="120" t="s">
        <v>2771</v>
      </c>
      <c r="E45" s="193">
        <v>25</v>
      </c>
      <c r="F45" s="430">
        <v>2.2999999999999998</v>
      </c>
      <c r="G45" s="120" t="s">
        <v>325</v>
      </c>
      <c r="H45" s="116">
        <v>506540.61</v>
      </c>
      <c r="I45" s="431">
        <v>43794</v>
      </c>
      <c r="J45" s="431">
        <v>43819</v>
      </c>
      <c r="K45" s="116">
        <v>800.53</v>
      </c>
      <c r="L45" s="116">
        <v>575.94000000000005</v>
      </c>
      <c r="M45" s="119" t="s">
        <v>538</v>
      </c>
      <c r="N45" s="102"/>
      <c r="O45" s="193" t="str">
        <f t="shared" si="0"/>
        <v>16 - 30</v>
      </c>
      <c r="P45" s="130" t="str">
        <f t="shared" si="1"/>
        <v>12-2019</v>
      </c>
      <c r="Q45" s="130"/>
      <c r="S45" s="112"/>
      <c r="T45" s="112"/>
      <c r="U45" s="112"/>
    </row>
    <row r="46" spans="1:30">
      <c r="B46" s="119" t="s">
        <v>2773</v>
      </c>
      <c r="C46" s="120" t="s">
        <v>491</v>
      </c>
      <c r="D46" s="120" t="s">
        <v>2774</v>
      </c>
      <c r="E46" s="193">
        <v>31</v>
      </c>
      <c r="F46" s="430">
        <v>2.25</v>
      </c>
      <c r="G46" s="120" t="s">
        <v>325</v>
      </c>
      <c r="H46" s="116">
        <v>500911.27</v>
      </c>
      <c r="I46" s="431">
        <v>43795</v>
      </c>
      <c r="J46" s="431">
        <v>43826</v>
      </c>
      <c r="K46" s="116">
        <v>960.68</v>
      </c>
      <c r="L46" s="116">
        <v>526.34</v>
      </c>
      <c r="M46" s="119" t="s">
        <v>538</v>
      </c>
      <c r="N46" s="102"/>
      <c r="O46" s="193" t="str">
        <f t="shared" si="0"/>
        <v>31 - 60</v>
      </c>
      <c r="P46" s="130" t="str">
        <f t="shared" ref="P46:P51" si="6">+MONTH(J46)&amp;"-"&amp;YEAR(J46)</f>
        <v>12-2019</v>
      </c>
      <c r="Q46" s="114"/>
      <c r="S46" s="121" t="s">
        <v>569</v>
      </c>
      <c r="T46" s="121" t="s">
        <v>566</v>
      </c>
    </row>
    <row r="47" spans="1:30">
      <c r="B47" s="119" t="s">
        <v>2775</v>
      </c>
      <c r="C47" s="120" t="s">
        <v>491</v>
      </c>
      <c r="D47" s="120" t="s">
        <v>2774</v>
      </c>
      <c r="E47" s="193">
        <v>31</v>
      </c>
      <c r="F47" s="430">
        <v>2.25</v>
      </c>
      <c r="G47" s="120" t="s">
        <v>325</v>
      </c>
      <c r="H47" s="116">
        <v>500911.27</v>
      </c>
      <c r="I47" s="431">
        <v>43795</v>
      </c>
      <c r="J47" s="431">
        <v>43826</v>
      </c>
      <c r="K47" s="116">
        <v>960.68</v>
      </c>
      <c r="L47" s="116">
        <v>526.34</v>
      </c>
      <c r="M47" s="119" t="s">
        <v>538</v>
      </c>
      <c r="N47" s="102"/>
      <c r="O47" s="193" t="str">
        <f t="shared" si="0"/>
        <v>31 - 60</v>
      </c>
      <c r="P47" s="130" t="str">
        <f t="shared" si="6"/>
        <v>12-2019</v>
      </c>
      <c r="Q47" s="114"/>
      <c r="S47" s="121" t="s">
        <v>570</v>
      </c>
      <c r="T47" s="131" t="s">
        <v>577</v>
      </c>
      <c r="U47" s="131" t="s">
        <v>2824</v>
      </c>
      <c r="V47" s="131" t="s">
        <v>578</v>
      </c>
      <c r="W47" s="131" t="s">
        <v>580</v>
      </c>
      <c r="X47" s="131" t="s">
        <v>2822</v>
      </c>
      <c r="Y47" s="131" t="s">
        <v>2826</v>
      </c>
      <c r="Z47" s="131" t="s">
        <v>2823</v>
      </c>
      <c r="AA47" s="131" t="s">
        <v>579</v>
      </c>
      <c r="AB47" s="131" t="s">
        <v>581</v>
      </c>
      <c r="AC47" s="131" t="s">
        <v>2825</v>
      </c>
      <c r="AD47" s="71" t="s">
        <v>568</v>
      </c>
    </row>
    <row r="48" spans="1:30">
      <c r="B48" s="119" t="s">
        <v>2776</v>
      </c>
      <c r="C48" s="120" t="s">
        <v>335</v>
      </c>
      <c r="D48" s="120" t="s">
        <v>2777</v>
      </c>
      <c r="E48" s="193">
        <v>29</v>
      </c>
      <c r="F48" s="430">
        <v>2.2999999999999998</v>
      </c>
      <c r="G48" s="120" t="s">
        <v>325</v>
      </c>
      <c r="H48" s="116">
        <v>506547.63</v>
      </c>
      <c r="I48" s="431">
        <v>43796</v>
      </c>
      <c r="J48" s="431">
        <v>43825</v>
      </c>
      <c r="K48" s="116">
        <v>928.74</v>
      </c>
      <c r="L48" s="116">
        <v>511.96</v>
      </c>
      <c r="M48" s="119" t="s">
        <v>538</v>
      </c>
      <c r="N48" s="102"/>
      <c r="O48" s="193" t="str">
        <f t="shared" si="0"/>
        <v>16 - 30</v>
      </c>
      <c r="P48" s="130" t="str">
        <f t="shared" si="6"/>
        <v>12-2019</v>
      </c>
      <c r="Q48" s="114"/>
      <c r="S48" s="115" t="s">
        <v>327</v>
      </c>
      <c r="T48" s="71">
        <v>3032833.34</v>
      </c>
      <c r="U48" s="71">
        <v>1003035.04</v>
      </c>
      <c r="V48" s="71"/>
      <c r="W48" s="71"/>
      <c r="X48" s="71"/>
      <c r="Y48" s="71"/>
      <c r="Z48" s="71"/>
      <c r="AA48" s="71"/>
      <c r="AB48" s="71"/>
      <c r="AC48" s="71"/>
      <c r="AD48" s="71">
        <v>4035868.38</v>
      </c>
    </row>
    <row r="49" spans="2:30">
      <c r="B49" s="119" t="s">
        <v>2778</v>
      </c>
      <c r="C49" s="120" t="s">
        <v>551</v>
      </c>
      <c r="D49" s="120" t="s">
        <v>2738</v>
      </c>
      <c r="E49" s="193">
        <v>37</v>
      </c>
      <c r="F49" s="430">
        <v>2</v>
      </c>
      <c r="G49" s="120" t="s">
        <v>325</v>
      </c>
      <c r="H49" s="116">
        <v>502152.38</v>
      </c>
      <c r="I49" s="431">
        <v>43796</v>
      </c>
      <c r="J49" s="431">
        <v>43833</v>
      </c>
      <c r="K49" s="116">
        <v>1023.06</v>
      </c>
      <c r="L49" s="116">
        <v>441.96</v>
      </c>
      <c r="M49" s="119" t="s">
        <v>538</v>
      </c>
      <c r="N49" s="102"/>
      <c r="O49" s="193" t="str">
        <f t="shared" si="0"/>
        <v>31 - 60</v>
      </c>
      <c r="P49" s="130" t="str">
        <f t="shared" si="6"/>
        <v>1-2020</v>
      </c>
      <c r="Q49" s="114"/>
      <c r="S49" s="115" t="s">
        <v>491</v>
      </c>
      <c r="T49" s="71">
        <v>3020095.7800000003</v>
      </c>
      <c r="U49" s="71">
        <v>2000000</v>
      </c>
      <c r="V49" s="71"/>
      <c r="W49" s="71"/>
      <c r="X49" s="71"/>
      <c r="Y49" s="71"/>
      <c r="Z49" s="71"/>
      <c r="AA49" s="71"/>
      <c r="AB49" s="71"/>
      <c r="AC49" s="71"/>
      <c r="AD49" s="71">
        <v>5020095.78</v>
      </c>
    </row>
    <row r="50" spans="2:30">
      <c r="B50" s="119" t="s">
        <v>2779</v>
      </c>
      <c r="C50" s="120" t="s">
        <v>551</v>
      </c>
      <c r="D50" s="120" t="s">
        <v>2738</v>
      </c>
      <c r="E50" s="193">
        <v>37</v>
      </c>
      <c r="F50" s="430">
        <v>2</v>
      </c>
      <c r="G50" s="120" t="s">
        <v>325</v>
      </c>
      <c r="H50" s="116">
        <v>502152.38</v>
      </c>
      <c r="I50" s="431">
        <v>43796</v>
      </c>
      <c r="J50" s="431">
        <v>43833</v>
      </c>
      <c r="K50" s="116">
        <v>1023.06</v>
      </c>
      <c r="L50" s="116">
        <v>441.96</v>
      </c>
      <c r="M50" s="119" t="s">
        <v>538</v>
      </c>
      <c r="N50" s="102"/>
      <c r="O50" s="193" t="str">
        <f t="shared" si="0"/>
        <v>31 - 60</v>
      </c>
      <c r="P50" s="130" t="str">
        <f t="shared" si="6"/>
        <v>1-2020</v>
      </c>
      <c r="Q50" s="114"/>
      <c r="S50" s="115" t="s">
        <v>406</v>
      </c>
      <c r="T50" s="71">
        <v>147768</v>
      </c>
      <c r="U50" s="71"/>
      <c r="V50" s="71">
        <v>422319.07</v>
      </c>
      <c r="W50" s="71"/>
      <c r="X50" s="71"/>
      <c r="Y50" s="71"/>
      <c r="Z50" s="71"/>
      <c r="AA50" s="71"/>
      <c r="AB50" s="71"/>
      <c r="AC50" s="71"/>
      <c r="AD50" s="71">
        <v>570087.07000000007</v>
      </c>
    </row>
    <row r="51" spans="2:30">
      <c r="B51" s="119" t="s">
        <v>2780</v>
      </c>
      <c r="C51" s="120" t="s">
        <v>491</v>
      </c>
      <c r="D51" s="120" t="s">
        <v>2781</v>
      </c>
      <c r="E51" s="193">
        <v>30</v>
      </c>
      <c r="F51" s="430">
        <v>2.25</v>
      </c>
      <c r="G51" s="120" t="s">
        <v>325</v>
      </c>
      <c r="H51" s="116">
        <v>502911.87</v>
      </c>
      <c r="I51" s="431">
        <v>43788</v>
      </c>
      <c r="J51" s="431">
        <v>43818</v>
      </c>
      <c r="K51" s="116">
        <v>933.37</v>
      </c>
      <c r="L51" s="116">
        <v>746.03</v>
      </c>
      <c r="M51" s="119" t="s">
        <v>538</v>
      </c>
      <c r="N51" s="102"/>
      <c r="O51" s="193" t="str">
        <f t="shared" si="0"/>
        <v>16 - 30</v>
      </c>
      <c r="P51" s="130" t="str">
        <f t="shared" si="6"/>
        <v>12-2019</v>
      </c>
      <c r="Q51" s="114"/>
      <c r="S51" s="115" t="s">
        <v>328</v>
      </c>
      <c r="T51" s="71"/>
      <c r="U51" s="71">
        <v>1167637.69</v>
      </c>
      <c r="V51" s="71">
        <v>1248334.54</v>
      </c>
      <c r="W51" s="71">
        <v>235000</v>
      </c>
      <c r="X51" s="71">
        <v>329384</v>
      </c>
      <c r="Y51" s="71">
        <v>423556.62</v>
      </c>
      <c r="Z51" s="71">
        <v>235000</v>
      </c>
      <c r="AA51" s="71">
        <v>170000</v>
      </c>
      <c r="AB51" s="71">
        <v>265000</v>
      </c>
      <c r="AC51" s="71">
        <v>332290.90000000002</v>
      </c>
      <c r="AD51" s="71">
        <v>4406203.75</v>
      </c>
    </row>
    <row r="52" spans="2:30">
      <c r="B52" s="119" t="s">
        <v>2782</v>
      </c>
      <c r="C52" s="120" t="s">
        <v>491</v>
      </c>
      <c r="D52" s="120" t="s">
        <v>2781</v>
      </c>
      <c r="E52" s="193">
        <v>30</v>
      </c>
      <c r="F52" s="430">
        <v>2.25</v>
      </c>
      <c r="G52" s="120" t="s">
        <v>325</v>
      </c>
      <c r="H52" s="116">
        <v>502911.87</v>
      </c>
      <c r="I52" s="431">
        <v>43788</v>
      </c>
      <c r="J52" s="431">
        <v>43818</v>
      </c>
      <c r="K52" s="116">
        <v>933.37</v>
      </c>
      <c r="L52" s="116">
        <v>746.03</v>
      </c>
      <c r="M52" s="119" t="s">
        <v>538</v>
      </c>
      <c r="N52" s="102"/>
      <c r="O52" s="193" t="str">
        <f t="shared" si="0"/>
        <v>16 - 30</v>
      </c>
      <c r="P52" s="130" t="str">
        <f t="shared" ref="P52:P82" si="7">+MONTH(J52)&amp;"-"&amp;YEAR(J52)</f>
        <v>12-2019</v>
      </c>
      <c r="Q52" s="114"/>
      <c r="S52" s="115" t="s">
        <v>329</v>
      </c>
      <c r="T52" s="71">
        <v>1503745.21</v>
      </c>
      <c r="U52" s="71">
        <v>1000000</v>
      </c>
      <c r="V52" s="71"/>
      <c r="W52" s="71"/>
      <c r="X52" s="71"/>
      <c r="Y52" s="71"/>
      <c r="Z52" s="71"/>
      <c r="AA52" s="71"/>
      <c r="AB52" s="71"/>
      <c r="AC52" s="71"/>
      <c r="AD52" s="71">
        <v>2503745.21</v>
      </c>
    </row>
    <row r="53" spans="2:30">
      <c r="B53" s="119" t="s">
        <v>2783</v>
      </c>
      <c r="C53" s="120" t="s">
        <v>335</v>
      </c>
      <c r="D53" s="120" t="s">
        <v>2735</v>
      </c>
      <c r="E53" s="193">
        <v>35</v>
      </c>
      <c r="F53" s="430">
        <v>2.4</v>
      </c>
      <c r="G53" s="120" t="s">
        <v>325</v>
      </c>
      <c r="H53" s="116">
        <v>502596.33</v>
      </c>
      <c r="I53" s="431">
        <v>43797</v>
      </c>
      <c r="J53" s="431">
        <v>43832</v>
      </c>
      <c r="K53" s="116">
        <v>1160.21</v>
      </c>
      <c r="L53" s="116">
        <v>496.68</v>
      </c>
      <c r="M53" s="119" t="s">
        <v>538</v>
      </c>
      <c r="N53" s="102"/>
      <c r="O53" s="193" t="str">
        <f t="shared" si="0"/>
        <v>31 - 60</v>
      </c>
      <c r="P53" s="130" t="str">
        <f t="shared" si="7"/>
        <v>1-2020</v>
      </c>
      <c r="Q53" s="114"/>
      <c r="S53" s="115" t="s">
        <v>551</v>
      </c>
      <c r="T53" s="128">
        <v>501903.37</v>
      </c>
      <c r="U53" s="128">
        <v>1004304.76</v>
      </c>
      <c r="V53" s="128"/>
      <c r="W53" s="128"/>
      <c r="X53" s="128"/>
      <c r="Y53" s="128"/>
      <c r="Z53" s="128"/>
      <c r="AA53" s="128"/>
      <c r="AB53" s="128"/>
      <c r="AC53" s="128"/>
      <c r="AD53" s="128">
        <v>1506208.13</v>
      </c>
    </row>
    <row r="54" spans="2:30">
      <c r="B54" s="119" t="s">
        <v>2784</v>
      </c>
      <c r="C54" s="120" t="s">
        <v>335</v>
      </c>
      <c r="D54" s="120" t="s">
        <v>2735</v>
      </c>
      <c r="E54" s="193">
        <v>35</v>
      </c>
      <c r="F54" s="430">
        <v>2.4</v>
      </c>
      <c r="G54" s="120" t="s">
        <v>325</v>
      </c>
      <c r="H54" s="116">
        <v>502596.33</v>
      </c>
      <c r="I54" s="431">
        <v>43797</v>
      </c>
      <c r="J54" s="431">
        <v>43832</v>
      </c>
      <c r="K54" s="116">
        <v>1160.21</v>
      </c>
      <c r="L54" s="116">
        <v>496.68</v>
      </c>
      <c r="M54" s="119" t="s">
        <v>538</v>
      </c>
      <c r="N54" s="102"/>
      <c r="O54" s="193" t="str">
        <f t="shared" si="0"/>
        <v>31 - 60</v>
      </c>
      <c r="P54" s="130" t="str">
        <f t="shared" si="7"/>
        <v>1-2020</v>
      </c>
      <c r="Q54" s="114"/>
      <c r="S54" s="115" t="s">
        <v>547</v>
      </c>
      <c r="T54" s="71"/>
      <c r="U54" s="71">
        <v>3790166.94</v>
      </c>
      <c r="V54" s="71"/>
      <c r="W54" s="71"/>
      <c r="X54" s="71"/>
      <c r="Y54" s="71"/>
      <c r="Z54" s="71"/>
      <c r="AA54" s="71"/>
      <c r="AB54" s="71"/>
      <c r="AC54" s="71"/>
      <c r="AD54" s="71">
        <v>3790166.94</v>
      </c>
    </row>
    <row r="55" spans="2:30">
      <c r="B55" s="119" t="s">
        <v>2785</v>
      </c>
      <c r="C55" s="120" t="s">
        <v>335</v>
      </c>
      <c r="D55" s="120" t="s">
        <v>2735</v>
      </c>
      <c r="E55" s="193">
        <v>35</v>
      </c>
      <c r="F55" s="430">
        <v>2.4</v>
      </c>
      <c r="G55" s="120" t="s">
        <v>325</v>
      </c>
      <c r="H55" s="116">
        <v>502596.33</v>
      </c>
      <c r="I55" s="431">
        <v>43797</v>
      </c>
      <c r="J55" s="431">
        <v>43832</v>
      </c>
      <c r="K55" s="116">
        <v>1160.21</v>
      </c>
      <c r="L55" s="116">
        <v>496.68</v>
      </c>
      <c r="M55" s="119" t="s">
        <v>538</v>
      </c>
      <c r="N55" s="102"/>
      <c r="O55" s="193" t="str">
        <f t="shared" si="0"/>
        <v>31 - 60</v>
      </c>
      <c r="P55" s="130" t="str">
        <f t="shared" si="7"/>
        <v>1-2020</v>
      </c>
      <c r="Q55" s="114"/>
      <c r="S55" s="115" t="s">
        <v>375</v>
      </c>
      <c r="T55" s="71">
        <v>2000000</v>
      </c>
      <c r="U55" s="71">
        <v>2000000</v>
      </c>
      <c r="V55" s="71"/>
      <c r="W55" s="71"/>
      <c r="X55" s="71"/>
      <c r="Y55" s="71"/>
      <c r="Z55" s="71"/>
      <c r="AA55" s="71"/>
      <c r="AB55" s="71"/>
      <c r="AC55" s="71"/>
      <c r="AD55" s="71">
        <v>4000000</v>
      </c>
    </row>
    <row r="56" spans="2:30">
      <c r="B56" s="119" t="s">
        <v>2786</v>
      </c>
      <c r="C56" s="120" t="s">
        <v>335</v>
      </c>
      <c r="D56" s="120" t="s">
        <v>2735</v>
      </c>
      <c r="E56" s="193">
        <v>35</v>
      </c>
      <c r="F56" s="430">
        <v>2.4</v>
      </c>
      <c r="G56" s="120" t="s">
        <v>325</v>
      </c>
      <c r="H56" s="116">
        <v>502596.33</v>
      </c>
      <c r="I56" s="431">
        <v>43797</v>
      </c>
      <c r="J56" s="431">
        <v>43832</v>
      </c>
      <c r="K56" s="116">
        <v>1160.21</v>
      </c>
      <c r="L56" s="116">
        <v>496.68</v>
      </c>
      <c r="M56" s="119" t="s">
        <v>538</v>
      </c>
      <c r="N56" s="102"/>
      <c r="O56" s="193" t="str">
        <f t="shared" si="0"/>
        <v>31 - 60</v>
      </c>
      <c r="P56" s="130" t="str">
        <f t="shared" si="7"/>
        <v>1-2020</v>
      </c>
      <c r="Q56" s="114"/>
      <c r="S56" s="115" t="s">
        <v>335</v>
      </c>
      <c r="T56" s="71">
        <v>2523914.4699999997</v>
      </c>
      <c r="U56" s="71">
        <v>2010385.32</v>
      </c>
      <c r="V56" s="71"/>
      <c r="W56" s="71"/>
      <c r="X56" s="71"/>
      <c r="Y56" s="71"/>
      <c r="Z56" s="71"/>
      <c r="AA56" s="71"/>
      <c r="AB56" s="71"/>
      <c r="AC56" s="71"/>
      <c r="AD56" s="71">
        <v>4534299.79</v>
      </c>
    </row>
    <row r="57" spans="2:30">
      <c r="B57" s="119" t="s">
        <v>2787</v>
      </c>
      <c r="C57" s="120" t="s">
        <v>375</v>
      </c>
      <c r="D57" s="120" t="s">
        <v>2788</v>
      </c>
      <c r="E57" s="193">
        <v>36</v>
      </c>
      <c r="F57" s="430">
        <v>2.2000000000000002</v>
      </c>
      <c r="G57" s="120" t="s">
        <v>325</v>
      </c>
      <c r="H57" s="116">
        <v>500000</v>
      </c>
      <c r="I57" s="431">
        <v>43797</v>
      </c>
      <c r="J57" s="431">
        <v>43833</v>
      </c>
      <c r="K57" s="116">
        <v>1089.26</v>
      </c>
      <c r="L57" s="116">
        <v>453.38</v>
      </c>
      <c r="M57" s="119" t="s">
        <v>538</v>
      </c>
      <c r="N57" s="102"/>
      <c r="O57" s="193" t="str">
        <f t="shared" si="0"/>
        <v>31 - 60</v>
      </c>
      <c r="P57" s="130" t="str">
        <f t="shared" si="7"/>
        <v>1-2020</v>
      </c>
      <c r="Q57" s="114"/>
      <c r="S57" s="115" t="s">
        <v>2740</v>
      </c>
      <c r="T57" s="71">
        <v>5051450.1599999992</v>
      </c>
      <c r="U57" s="71"/>
      <c r="V57" s="71"/>
      <c r="W57" s="71"/>
      <c r="X57" s="71"/>
      <c r="Y57" s="71"/>
      <c r="Z57" s="71"/>
      <c r="AA57" s="71"/>
      <c r="AB57" s="71"/>
      <c r="AC57" s="71"/>
      <c r="AD57" s="71">
        <v>5051450.1599999992</v>
      </c>
    </row>
    <row r="58" spans="2:30">
      <c r="B58" s="119" t="s">
        <v>2789</v>
      </c>
      <c r="C58" s="120" t="s">
        <v>375</v>
      </c>
      <c r="D58" s="120" t="s">
        <v>2788</v>
      </c>
      <c r="E58" s="193">
        <v>36</v>
      </c>
      <c r="F58" s="430">
        <v>2.2000000000000002</v>
      </c>
      <c r="G58" s="120" t="s">
        <v>325</v>
      </c>
      <c r="H58" s="116">
        <v>500000</v>
      </c>
      <c r="I58" s="431">
        <v>43797</v>
      </c>
      <c r="J58" s="431">
        <v>43833</v>
      </c>
      <c r="K58" s="116">
        <v>1089.26</v>
      </c>
      <c r="L58" s="116">
        <v>453.38</v>
      </c>
      <c r="M58" s="119" t="s">
        <v>538</v>
      </c>
      <c r="N58" s="102"/>
      <c r="O58" s="193" t="str">
        <f t="shared" si="0"/>
        <v>31 - 60</v>
      </c>
      <c r="P58" s="130" t="str">
        <f t="shared" si="7"/>
        <v>1-2020</v>
      </c>
      <c r="Q58" s="114"/>
      <c r="S58" s="115" t="s">
        <v>568</v>
      </c>
      <c r="T58" s="71">
        <v>17781710.329999998</v>
      </c>
      <c r="U58" s="71">
        <v>13975529.75</v>
      </c>
      <c r="V58" s="71">
        <v>1670653.61</v>
      </c>
      <c r="W58" s="71">
        <v>235000</v>
      </c>
      <c r="X58" s="71">
        <v>329384</v>
      </c>
      <c r="Y58" s="71">
        <v>423556.62</v>
      </c>
      <c r="Z58" s="71">
        <v>235000</v>
      </c>
      <c r="AA58" s="71">
        <v>170000</v>
      </c>
      <c r="AB58" s="71">
        <v>265000</v>
      </c>
      <c r="AC58" s="71">
        <v>332290.90000000002</v>
      </c>
      <c r="AD58" s="71">
        <v>35418125.210000001</v>
      </c>
    </row>
    <row r="59" spans="2:30">
      <c r="B59" s="119" t="s">
        <v>2790</v>
      </c>
      <c r="C59" s="120" t="s">
        <v>375</v>
      </c>
      <c r="D59" s="120" t="s">
        <v>2788</v>
      </c>
      <c r="E59" s="193">
        <v>36</v>
      </c>
      <c r="F59" s="430">
        <v>2.2000000000000002</v>
      </c>
      <c r="G59" s="120" t="s">
        <v>325</v>
      </c>
      <c r="H59" s="116">
        <v>500000</v>
      </c>
      <c r="I59" s="431">
        <v>43797</v>
      </c>
      <c r="J59" s="431">
        <v>43833</v>
      </c>
      <c r="K59" s="116">
        <v>1089.26</v>
      </c>
      <c r="L59" s="116">
        <v>453.38</v>
      </c>
      <c r="M59" s="119" t="s">
        <v>538</v>
      </c>
      <c r="N59" s="102"/>
      <c r="O59" s="193" t="str">
        <f t="shared" si="0"/>
        <v>31 - 60</v>
      </c>
      <c r="P59" s="130" t="str">
        <f t="shared" si="7"/>
        <v>1-2020</v>
      </c>
      <c r="Q59" s="114"/>
    </row>
    <row r="60" spans="2:30">
      <c r="B60" s="119" t="s">
        <v>2791</v>
      </c>
      <c r="C60" s="120" t="s">
        <v>375</v>
      </c>
      <c r="D60" s="120" t="s">
        <v>2788</v>
      </c>
      <c r="E60" s="193">
        <v>36</v>
      </c>
      <c r="F60" s="430">
        <v>2.2000000000000002</v>
      </c>
      <c r="G60" s="120" t="s">
        <v>325</v>
      </c>
      <c r="H60" s="116">
        <v>500000</v>
      </c>
      <c r="I60" s="431">
        <v>43797</v>
      </c>
      <c r="J60" s="431">
        <v>43833</v>
      </c>
      <c r="K60" s="116">
        <v>1089.26</v>
      </c>
      <c r="L60" s="116">
        <v>453.38</v>
      </c>
      <c r="M60" s="119" t="s">
        <v>538</v>
      </c>
      <c r="N60" s="102"/>
      <c r="O60" s="193" t="str">
        <f t="shared" si="0"/>
        <v>31 - 60</v>
      </c>
      <c r="P60" s="130" t="str">
        <f t="shared" si="7"/>
        <v>1-2020</v>
      </c>
    </row>
    <row r="61" spans="2:30">
      <c r="B61" s="119" t="s">
        <v>2792</v>
      </c>
      <c r="C61" s="120" t="s">
        <v>491</v>
      </c>
      <c r="D61" s="120" t="s">
        <v>2793</v>
      </c>
      <c r="E61" s="193">
        <v>36</v>
      </c>
      <c r="F61" s="430">
        <v>2.25</v>
      </c>
      <c r="G61" s="120" t="s">
        <v>325</v>
      </c>
      <c r="H61" s="116">
        <v>500000</v>
      </c>
      <c r="I61" s="431">
        <v>43797</v>
      </c>
      <c r="J61" s="431">
        <v>43833</v>
      </c>
      <c r="K61" s="116">
        <v>1113.77</v>
      </c>
      <c r="L61" s="116">
        <v>463.57</v>
      </c>
      <c r="M61" s="119" t="s">
        <v>538</v>
      </c>
      <c r="N61" s="102"/>
      <c r="O61" s="193" t="str">
        <f t="shared" si="0"/>
        <v>31 - 60</v>
      </c>
      <c r="P61" s="130" t="str">
        <f t="shared" si="7"/>
        <v>1-2020</v>
      </c>
    </row>
    <row r="62" spans="2:30">
      <c r="B62" s="119" t="s">
        <v>2794</v>
      </c>
      <c r="C62" s="120" t="s">
        <v>491</v>
      </c>
      <c r="D62" s="120" t="s">
        <v>2793</v>
      </c>
      <c r="E62" s="193">
        <v>36</v>
      </c>
      <c r="F62" s="430">
        <v>2.25</v>
      </c>
      <c r="G62" s="120" t="s">
        <v>325</v>
      </c>
      <c r="H62" s="116">
        <v>500000</v>
      </c>
      <c r="I62" s="431">
        <v>43797</v>
      </c>
      <c r="J62" s="431">
        <v>43833</v>
      </c>
      <c r="K62" s="116">
        <v>1113.77</v>
      </c>
      <c r="L62" s="116">
        <v>463.57</v>
      </c>
      <c r="M62" s="119" t="s">
        <v>538</v>
      </c>
      <c r="N62" s="102"/>
      <c r="O62" s="193" t="str">
        <f t="shared" si="0"/>
        <v>31 - 60</v>
      </c>
      <c r="P62" s="130" t="str">
        <f t="shared" si="7"/>
        <v>1-2020</v>
      </c>
    </row>
    <row r="63" spans="2:30">
      <c r="B63" s="119" t="s">
        <v>2795</v>
      </c>
      <c r="C63" s="120" t="s">
        <v>491</v>
      </c>
      <c r="D63" s="120" t="s">
        <v>2793</v>
      </c>
      <c r="E63" s="193">
        <v>36</v>
      </c>
      <c r="F63" s="430">
        <v>2.25</v>
      </c>
      <c r="G63" s="120" t="s">
        <v>325</v>
      </c>
      <c r="H63" s="116">
        <v>500000</v>
      </c>
      <c r="I63" s="431">
        <v>43797</v>
      </c>
      <c r="J63" s="431">
        <v>43833</v>
      </c>
      <c r="K63" s="116">
        <v>1113.77</v>
      </c>
      <c r="L63" s="116">
        <v>463.57</v>
      </c>
      <c r="M63" s="119" t="s">
        <v>538</v>
      </c>
      <c r="N63" s="102"/>
      <c r="O63" s="193" t="str">
        <f t="shared" si="0"/>
        <v>31 - 60</v>
      </c>
      <c r="P63" s="130" t="str">
        <f t="shared" si="7"/>
        <v>1-2020</v>
      </c>
    </row>
    <row r="64" spans="2:30">
      <c r="B64" s="119" t="s">
        <v>2796</v>
      </c>
      <c r="C64" s="120" t="s">
        <v>491</v>
      </c>
      <c r="D64" s="120" t="s">
        <v>2793</v>
      </c>
      <c r="E64" s="193">
        <v>36</v>
      </c>
      <c r="F64" s="430">
        <v>2.25</v>
      </c>
      <c r="G64" s="120" t="s">
        <v>325</v>
      </c>
      <c r="H64" s="116">
        <v>500000</v>
      </c>
      <c r="I64" s="431">
        <v>43797</v>
      </c>
      <c r="J64" s="431">
        <v>43833</v>
      </c>
      <c r="K64" s="116">
        <v>1113.77</v>
      </c>
      <c r="L64" s="116">
        <v>463.57</v>
      </c>
      <c r="M64" s="119" t="s">
        <v>538</v>
      </c>
      <c r="N64" s="102"/>
      <c r="O64" s="193" t="str">
        <f t="shared" si="0"/>
        <v>31 - 60</v>
      </c>
      <c r="P64" s="130" t="str">
        <f t="shared" si="7"/>
        <v>1-2020</v>
      </c>
    </row>
    <row r="65" spans="2:16">
      <c r="B65" s="119" t="s">
        <v>2797</v>
      </c>
      <c r="C65" s="120" t="s">
        <v>328</v>
      </c>
      <c r="D65" s="120" t="s">
        <v>2798</v>
      </c>
      <c r="E65" s="193">
        <v>365</v>
      </c>
      <c r="F65" s="430">
        <v>3.15</v>
      </c>
      <c r="G65" s="120" t="s">
        <v>325</v>
      </c>
      <c r="H65" s="116">
        <v>164226.4</v>
      </c>
      <c r="I65" s="431">
        <v>43795</v>
      </c>
      <c r="J65" s="431">
        <v>44160</v>
      </c>
      <c r="K65" s="116">
        <v>5246.12</v>
      </c>
      <c r="L65" s="116">
        <v>240.53</v>
      </c>
      <c r="M65" s="119" t="s">
        <v>538</v>
      </c>
      <c r="N65" s="102"/>
      <c r="O65" s="193" t="str">
        <f t="shared" si="0"/>
        <v>180 - 365</v>
      </c>
      <c r="P65" s="130" t="str">
        <f t="shared" si="7"/>
        <v>11-2020</v>
      </c>
    </row>
    <row r="66" spans="2:16">
      <c r="B66" s="119" t="s">
        <v>2799</v>
      </c>
      <c r="C66" s="120" t="s">
        <v>547</v>
      </c>
      <c r="D66" s="120" t="s">
        <v>2800</v>
      </c>
      <c r="E66" s="193">
        <v>40</v>
      </c>
      <c r="F66" s="430">
        <v>2.35</v>
      </c>
      <c r="G66" s="120" t="s">
        <v>325</v>
      </c>
      <c r="H66" s="116">
        <v>500000</v>
      </c>
      <c r="I66" s="431">
        <v>43798</v>
      </c>
      <c r="J66" s="431">
        <v>43838</v>
      </c>
      <c r="K66" s="116">
        <v>1292.1199999999999</v>
      </c>
      <c r="L66" s="116">
        <v>451.67</v>
      </c>
      <c r="M66" s="119" t="s">
        <v>538</v>
      </c>
      <c r="N66" s="102"/>
      <c r="O66" s="193" t="str">
        <f t="shared" si="0"/>
        <v>31 - 60</v>
      </c>
      <c r="P66" s="130" t="str">
        <f t="shared" si="7"/>
        <v>1-2020</v>
      </c>
    </row>
    <row r="67" spans="2:16">
      <c r="B67" s="119" t="s">
        <v>2801</v>
      </c>
      <c r="C67" s="120" t="s">
        <v>547</v>
      </c>
      <c r="D67" s="120" t="s">
        <v>2800</v>
      </c>
      <c r="E67" s="193">
        <v>40</v>
      </c>
      <c r="F67" s="430">
        <v>2.35</v>
      </c>
      <c r="G67" s="120" t="s">
        <v>325</v>
      </c>
      <c r="H67" s="116">
        <v>500000</v>
      </c>
      <c r="I67" s="431">
        <v>43798</v>
      </c>
      <c r="J67" s="431">
        <v>43838</v>
      </c>
      <c r="K67" s="116">
        <v>1292.1199999999999</v>
      </c>
      <c r="L67" s="116">
        <v>451.67</v>
      </c>
      <c r="M67" s="119" t="s">
        <v>538</v>
      </c>
      <c r="N67" s="102"/>
      <c r="O67" s="193" t="str">
        <f t="shared" si="0"/>
        <v>31 - 60</v>
      </c>
      <c r="P67" s="130" t="str">
        <f t="shared" si="7"/>
        <v>1-2020</v>
      </c>
    </row>
    <row r="68" spans="2:16">
      <c r="B68" s="119" t="s">
        <v>2802</v>
      </c>
      <c r="C68" s="120" t="s">
        <v>547</v>
      </c>
      <c r="D68" s="120" t="s">
        <v>2800</v>
      </c>
      <c r="E68" s="193">
        <v>40</v>
      </c>
      <c r="F68" s="430">
        <v>2.35</v>
      </c>
      <c r="G68" s="120" t="s">
        <v>325</v>
      </c>
      <c r="H68" s="116">
        <v>500000</v>
      </c>
      <c r="I68" s="431">
        <v>43798</v>
      </c>
      <c r="J68" s="431">
        <v>43838</v>
      </c>
      <c r="K68" s="116">
        <v>1292.1199999999999</v>
      </c>
      <c r="L68" s="116">
        <v>451.67</v>
      </c>
      <c r="M68" s="119" t="s">
        <v>538</v>
      </c>
      <c r="N68" s="102"/>
      <c r="O68" s="193" t="str">
        <f t="shared" si="0"/>
        <v>31 - 60</v>
      </c>
      <c r="P68" s="130" t="str">
        <f t="shared" si="7"/>
        <v>1-2020</v>
      </c>
    </row>
    <row r="69" spans="2:16">
      <c r="B69" s="119" t="s">
        <v>2803</v>
      </c>
      <c r="C69" s="120" t="s">
        <v>329</v>
      </c>
      <c r="D69" s="120" t="s">
        <v>2804</v>
      </c>
      <c r="E69" s="193">
        <v>39</v>
      </c>
      <c r="F69" s="430">
        <v>2.1</v>
      </c>
      <c r="G69" s="120" t="s">
        <v>325</v>
      </c>
      <c r="H69" s="116">
        <v>500000</v>
      </c>
      <c r="I69" s="431">
        <v>43798</v>
      </c>
      <c r="J69" s="431">
        <v>43837</v>
      </c>
      <c r="K69" s="116">
        <v>1126.99</v>
      </c>
      <c r="L69" s="116">
        <v>404.12</v>
      </c>
      <c r="M69" s="119" t="s">
        <v>538</v>
      </c>
      <c r="N69" s="102"/>
      <c r="O69" s="193" t="str">
        <f t="shared" ref="O69:O82" si="8">+IF(E69&lt;=7,"1 - 7",IF(E69&lt;=15,"8 - 15",IF(E69&lt;=30,"16 - 30",IF(E69&lt;=60,"31 - 60","180 - 365"))))</f>
        <v>31 - 60</v>
      </c>
      <c r="P69" s="130" t="str">
        <f t="shared" si="7"/>
        <v>1-2020</v>
      </c>
    </row>
    <row r="70" spans="2:16">
      <c r="B70" s="119" t="s">
        <v>2805</v>
      </c>
      <c r="C70" s="120" t="s">
        <v>329</v>
      </c>
      <c r="D70" s="120" t="s">
        <v>2804</v>
      </c>
      <c r="E70" s="193">
        <v>39</v>
      </c>
      <c r="F70" s="430">
        <v>2.1</v>
      </c>
      <c r="G70" s="120" t="s">
        <v>325</v>
      </c>
      <c r="H70" s="116">
        <v>500000</v>
      </c>
      <c r="I70" s="431">
        <v>43798</v>
      </c>
      <c r="J70" s="431">
        <v>43837</v>
      </c>
      <c r="K70" s="116">
        <v>1126.99</v>
      </c>
      <c r="L70" s="116">
        <v>404.12</v>
      </c>
      <c r="M70" s="119" t="s">
        <v>538</v>
      </c>
      <c r="N70" s="102"/>
      <c r="O70" s="193" t="str">
        <f t="shared" si="8"/>
        <v>31 - 60</v>
      </c>
      <c r="P70" s="130" t="str">
        <f t="shared" si="7"/>
        <v>1-2020</v>
      </c>
    </row>
    <row r="71" spans="2:16">
      <c r="B71" s="119" t="s">
        <v>2806</v>
      </c>
      <c r="C71" s="120" t="s">
        <v>328</v>
      </c>
      <c r="D71" s="120" t="s">
        <v>2807</v>
      </c>
      <c r="E71" s="193">
        <v>181</v>
      </c>
      <c r="F71" s="430">
        <v>2.95</v>
      </c>
      <c r="G71" s="120" t="s">
        <v>325</v>
      </c>
      <c r="H71" s="116">
        <v>158080.76999999999</v>
      </c>
      <c r="I71" s="431">
        <v>43802</v>
      </c>
      <c r="J71" s="431">
        <v>43983</v>
      </c>
      <c r="K71" s="116">
        <v>2327.6999999999998</v>
      </c>
      <c r="L71" s="116">
        <v>127.67</v>
      </c>
      <c r="M71" s="119" t="s">
        <v>538</v>
      </c>
      <c r="N71" s="102"/>
      <c r="O71" s="193" t="str">
        <f t="shared" si="8"/>
        <v>180 - 365</v>
      </c>
      <c r="P71" s="130" t="str">
        <f t="shared" si="7"/>
        <v>6-2020</v>
      </c>
    </row>
    <row r="72" spans="2:16">
      <c r="B72" s="119" t="s">
        <v>2808</v>
      </c>
      <c r="C72" s="120" t="s">
        <v>328</v>
      </c>
      <c r="D72" s="120" t="s">
        <v>2807</v>
      </c>
      <c r="E72" s="193">
        <v>181</v>
      </c>
      <c r="F72" s="430">
        <v>2.95</v>
      </c>
      <c r="G72" s="120" t="s">
        <v>325</v>
      </c>
      <c r="H72" s="116">
        <v>134078.31</v>
      </c>
      <c r="I72" s="431">
        <v>43802</v>
      </c>
      <c r="J72" s="431">
        <v>43983</v>
      </c>
      <c r="K72" s="116">
        <v>1974.27</v>
      </c>
      <c r="L72" s="116">
        <v>108.28</v>
      </c>
      <c r="M72" s="119" t="s">
        <v>538</v>
      </c>
      <c r="N72" s="102"/>
      <c r="O72" s="193" t="str">
        <f t="shared" si="8"/>
        <v>180 - 365</v>
      </c>
      <c r="P72" s="130" t="str">
        <f t="shared" si="7"/>
        <v>6-2020</v>
      </c>
    </row>
    <row r="73" spans="2:16">
      <c r="B73" s="119" t="s">
        <v>2809</v>
      </c>
      <c r="C73" s="120" t="s">
        <v>328</v>
      </c>
      <c r="D73" s="120" t="s">
        <v>2807</v>
      </c>
      <c r="E73" s="193">
        <v>181</v>
      </c>
      <c r="F73" s="430">
        <v>2.95</v>
      </c>
      <c r="G73" s="120" t="s">
        <v>325</v>
      </c>
      <c r="H73" s="116">
        <v>131397.54</v>
      </c>
      <c r="I73" s="431">
        <v>43802</v>
      </c>
      <c r="J73" s="431">
        <v>43983</v>
      </c>
      <c r="K73" s="116">
        <v>1934.79</v>
      </c>
      <c r="L73" s="116">
        <v>106.12</v>
      </c>
      <c r="M73" s="119" t="s">
        <v>538</v>
      </c>
      <c r="N73" s="102"/>
      <c r="O73" s="193" t="str">
        <f t="shared" si="8"/>
        <v>180 - 365</v>
      </c>
      <c r="P73" s="130" t="str">
        <f t="shared" si="7"/>
        <v>6-2020</v>
      </c>
    </row>
    <row r="74" spans="2:16">
      <c r="B74" s="119" t="s">
        <v>2810</v>
      </c>
      <c r="C74" s="120" t="s">
        <v>328</v>
      </c>
      <c r="D74" s="120" t="s">
        <v>2807</v>
      </c>
      <c r="E74" s="193">
        <v>62</v>
      </c>
      <c r="F74" s="430">
        <v>2.6</v>
      </c>
      <c r="G74" s="120" t="s">
        <v>325</v>
      </c>
      <c r="H74" s="116">
        <v>501392.27</v>
      </c>
      <c r="I74" s="431">
        <v>43802</v>
      </c>
      <c r="J74" s="431">
        <v>43864</v>
      </c>
      <c r="K74" s="116">
        <v>2221.34</v>
      </c>
      <c r="L74" s="116">
        <v>357.5</v>
      </c>
      <c r="M74" s="119" t="s">
        <v>538</v>
      </c>
      <c r="N74" s="102"/>
      <c r="O74" s="193" t="str">
        <f t="shared" si="8"/>
        <v>180 - 365</v>
      </c>
      <c r="P74" s="130" t="str">
        <f t="shared" si="7"/>
        <v>2-2020</v>
      </c>
    </row>
    <row r="75" spans="2:16">
      <c r="B75" s="119" t="s">
        <v>2811</v>
      </c>
      <c r="C75" s="120" t="s">
        <v>328</v>
      </c>
      <c r="D75" s="120" t="s">
        <v>2807</v>
      </c>
      <c r="E75" s="193">
        <v>62</v>
      </c>
      <c r="F75" s="430">
        <v>2.6</v>
      </c>
      <c r="G75" s="120" t="s">
        <v>325</v>
      </c>
      <c r="H75" s="116">
        <v>501392.27</v>
      </c>
      <c r="I75" s="431">
        <v>43802</v>
      </c>
      <c r="J75" s="431">
        <v>43864</v>
      </c>
      <c r="K75" s="116">
        <v>2221.34</v>
      </c>
      <c r="L75" s="116">
        <v>357.5</v>
      </c>
      <c r="M75" s="119" t="s">
        <v>538</v>
      </c>
      <c r="N75" s="102"/>
      <c r="O75" s="193" t="str">
        <f t="shared" si="8"/>
        <v>180 - 365</v>
      </c>
      <c r="P75" s="130" t="str">
        <f t="shared" si="7"/>
        <v>2-2020</v>
      </c>
    </row>
    <row r="76" spans="2:16">
      <c r="B76" s="119" t="s">
        <v>2812</v>
      </c>
      <c r="C76" s="120" t="s">
        <v>328</v>
      </c>
      <c r="D76" s="120" t="s">
        <v>2813</v>
      </c>
      <c r="E76" s="193">
        <v>37</v>
      </c>
      <c r="F76" s="430">
        <v>2.4500000000000002</v>
      </c>
      <c r="G76" s="120" t="s">
        <v>325</v>
      </c>
      <c r="H76" s="116">
        <v>501356.52</v>
      </c>
      <c r="I76" s="431">
        <v>43801</v>
      </c>
      <c r="J76" s="431">
        <v>43838</v>
      </c>
      <c r="K76" s="116">
        <v>1248.78</v>
      </c>
      <c r="L76" s="116">
        <v>370.81</v>
      </c>
      <c r="M76" s="119" t="s">
        <v>538</v>
      </c>
      <c r="N76" s="102"/>
      <c r="O76" s="193" t="str">
        <f t="shared" si="8"/>
        <v>31 - 60</v>
      </c>
      <c r="P76" s="130" t="str">
        <f t="shared" si="7"/>
        <v>1-2020</v>
      </c>
    </row>
    <row r="77" spans="2:16">
      <c r="B77" s="119" t="s">
        <v>2814</v>
      </c>
      <c r="C77" s="120" t="s">
        <v>328</v>
      </c>
      <c r="D77" s="120" t="s">
        <v>2813</v>
      </c>
      <c r="E77" s="193">
        <v>37</v>
      </c>
      <c r="F77" s="430">
        <v>2.4500000000000002</v>
      </c>
      <c r="G77" s="120" t="s">
        <v>325</v>
      </c>
      <c r="H77" s="116">
        <v>501356.52</v>
      </c>
      <c r="I77" s="431">
        <v>43801</v>
      </c>
      <c r="J77" s="431">
        <v>43838</v>
      </c>
      <c r="K77" s="116">
        <v>1248.78</v>
      </c>
      <c r="L77" s="116">
        <v>370.81</v>
      </c>
      <c r="M77" s="119" t="s">
        <v>538</v>
      </c>
      <c r="N77" s="102"/>
      <c r="O77" s="193" t="str">
        <f t="shared" si="8"/>
        <v>31 - 60</v>
      </c>
      <c r="P77" s="130" t="str">
        <f t="shared" si="7"/>
        <v>1-2020</v>
      </c>
    </row>
    <row r="78" spans="2:16">
      <c r="B78" s="119" t="s">
        <v>2815</v>
      </c>
      <c r="C78" s="120" t="s">
        <v>547</v>
      </c>
      <c r="D78" s="120" t="s">
        <v>2816</v>
      </c>
      <c r="E78" s="193">
        <v>38</v>
      </c>
      <c r="F78" s="430">
        <v>2.25</v>
      </c>
      <c r="G78" s="120" t="s">
        <v>325</v>
      </c>
      <c r="H78" s="116">
        <v>763388.98</v>
      </c>
      <c r="I78" s="431">
        <v>43801</v>
      </c>
      <c r="J78" s="431">
        <v>43839</v>
      </c>
      <c r="K78" s="116">
        <v>1795.06</v>
      </c>
      <c r="L78" s="116">
        <v>519.03</v>
      </c>
      <c r="M78" s="119" t="s">
        <v>538</v>
      </c>
      <c r="N78" s="102"/>
      <c r="O78" s="193" t="str">
        <f t="shared" si="8"/>
        <v>31 - 60</v>
      </c>
      <c r="P78" s="130" t="str">
        <f t="shared" si="7"/>
        <v>1-2020</v>
      </c>
    </row>
    <row r="79" spans="2:16">
      <c r="B79" s="119" t="s">
        <v>2817</v>
      </c>
      <c r="C79" s="120" t="s">
        <v>547</v>
      </c>
      <c r="D79" s="120" t="s">
        <v>2816</v>
      </c>
      <c r="E79" s="193">
        <v>38</v>
      </c>
      <c r="F79" s="430">
        <v>2.25</v>
      </c>
      <c r="G79" s="120" t="s">
        <v>325</v>
      </c>
      <c r="H79" s="116">
        <v>763388.98</v>
      </c>
      <c r="I79" s="431">
        <v>43801</v>
      </c>
      <c r="J79" s="431">
        <v>43839</v>
      </c>
      <c r="K79" s="116">
        <v>1795.06</v>
      </c>
      <c r="L79" s="116">
        <v>519.03</v>
      </c>
      <c r="M79" s="119" t="s">
        <v>538</v>
      </c>
      <c r="N79" s="102"/>
      <c r="O79" s="193" t="str">
        <f t="shared" si="8"/>
        <v>31 - 60</v>
      </c>
      <c r="P79" s="130" t="str">
        <f t="shared" si="7"/>
        <v>1-2020</v>
      </c>
    </row>
    <row r="80" spans="2:16">
      <c r="B80" s="119" t="s">
        <v>2818</v>
      </c>
      <c r="C80" s="120" t="s">
        <v>547</v>
      </c>
      <c r="D80" s="120" t="s">
        <v>2816</v>
      </c>
      <c r="E80" s="193">
        <v>38</v>
      </c>
      <c r="F80" s="430">
        <v>2.25</v>
      </c>
      <c r="G80" s="120" t="s">
        <v>325</v>
      </c>
      <c r="H80" s="116">
        <v>763388.98</v>
      </c>
      <c r="I80" s="431">
        <v>43801</v>
      </c>
      <c r="J80" s="431">
        <v>43839</v>
      </c>
      <c r="K80" s="116">
        <v>1795.06</v>
      </c>
      <c r="L80" s="116">
        <v>519.03</v>
      </c>
      <c r="M80" s="119" t="s">
        <v>538</v>
      </c>
      <c r="N80" s="102"/>
      <c r="O80" s="193" t="str">
        <f t="shared" si="8"/>
        <v>31 - 60</v>
      </c>
      <c r="P80" s="130" t="str">
        <f t="shared" si="7"/>
        <v>1-2020</v>
      </c>
    </row>
    <row r="81" spans="2:16">
      <c r="B81" s="119" t="s">
        <v>2819</v>
      </c>
      <c r="C81" s="120" t="s">
        <v>327</v>
      </c>
      <c r="D81" s="120" t="s">
        <v>2820</v>
      </c>
      <c r="E81" s="193">
        <v>27</v>
      </c>
      <c r="F81" s="430">
        <v>2.4</v>
      </c>
      <c r="G81" s="120" t="s">
        <v>325</v>
      </c>
      <c r="H81" s="116">
        <v>501517.52</v>
      </c>
      <c r="I81" s="431">
        <v>43809</v>
      </c>
      <c r="J81" s="431">
        <v>43836</v>
      </c>
      <c r="K81" s="116">
        <v>892.86</v>
      </c>
      <c r="L81" s="116">
        <v>99.12</v>
      </c>
      <c r="M81" s="119" t="s">
        <v>538</v>
      </c>
      <c r="N81" s="102"/>
      <c r="O81" s="193" t="str">
        <f t="shared" si="8"/>
        <v>16 - 30</v>
      </c>
      <c r="P81" s="130" t="str">
        <f t="shared" si="7"/>
        <v>1-2020</v>
      </c>
    </row>
    <row r="82" spans="2:16">
      <c r="B82" s="119" t="s">
        <v>2821</v>
      </c>
      <c r="C82" s="120" t="s">
        <v>327</v>
      </c>
      <c r="D82" s="120" t="s">
        <v>2820</v>
      </c>
      <c r="E82" s="193">
        <v>27</v>
      </c>
      <c r="F82" s="430">
        <v>2.4</v>
      </c>
      <c r="G82" s="120" t="s">
        <v>325</v>
      </c>
      <c r="H82" s="116">
        <v>501517.52</v>
      </c>
      <c r="I82" s="431">
        <v>43809</v>
      </c>
      <c r="J82" s="431">
        <v>43836</v>
      </c>
      <c r="K82" s="116">
        <v>892.86</v>
      </c>
      <c r="L82" s="116">
        <v>99.12</v>
      </c>
      <c r="M82" s="119" t="s">
        <v>538</v>
      </c>
      <c r="N82" s="102"/>
      <c r="O82" s="193" t="str">
        <f t="shared" si="8"/>
        <v>16 - 30</v>
      </c>
      <c r="P82" s="130" t="str">
        <f t="shared" si="7"/>
        <v>1-2020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33CC33"/>
  </sheetPr>
  <dimension ref="B1:Q79"/>
  <sheetViews>
    <sheetView showGridLines="0" topLeftCell="A53" zoomScale="80" zoomScaleNormal="80" workbookViewId="0">
      <selection activeCell="O15" sqref="O15"/>
    </sheetView>
  </sheetViews>
  <sheetFormatPr baseColWidth="10" defaultRowHeight="15"/>
  <cols>
    <col min="1" max="1" width="3.85546875" customWidth="1"/>
    <col min="2" max="2" width="31.85546875" customWidth="1"/>
    <col min="3" max="3" width="18.85546875" bestFit="1" customWidth="1"/>
    <col min="4" max="4" width="12.7109375" bestFit="1" customWidth="1"/>
    <col min="5" max="5" width="14.140625" bestFit="1" customWidth="1"/>
    <col min="6" max="6" width="12.7109375" bestFit="1" customWidth="1"/>
    <col min="7" max="7" width="15.140625" customWidth="1"/>
    <col min="8" max="8" width="16.42578125" customWidth="1"/>
    <col min="9" max="9" width="15" customWidth="1"/>
    <col min="10" max="10" width="13.7109375" customWidth="1"/>
    <col min="11" max="11" width="14.7109375" customWidth="1"/>
    <col min="12" max="12" width="12.5703125" bestFit="1" customWidth="1"/>
    <col min="13" max="13" width="17.28515625" customWidth="1"/>
    <col min="14" max="14" width="14.140625" bestFit="1" customWidth="1"/>
    <col min="15" max="15" width="35" customWidth="1"/>
    <col min="16" max="16" width="14.140625" bestFit="1" customWidth="1"/>
    <col min="17" max="17" width="23" bestFit="1" customWidth="1"/>
  </cols>
  <sheetData>
    <row r="1" spans="2:13">
      <c r="B1" t="s">
        <v>575</v>
      </c>
      <c r="C1" s="114">
        <v>3.3959999999999999</v>
      </c>
      <c r="E1" t="s">
        <v>601</v>
      </c>
    </row>
    <row r="2" spans="2:13">
      <c r="B2" t="s">
        <v>571</v>
      </c>
      <c r="C2" s="133">
        <v>28391894.52</v>
      </c>
      <c r="D2" s="133">
        <f>+C2*30%</f>
        <v>8517568.3559999987</v>
      </c>
      <c r="E2" t="s">
        <v>601</v>
      </c>
    </row>
    <row r="4" spans="2:13" ht="23.25">
      <c r="B4" s="461" t="s">
        <v>2460</v>
      </c>
      <c r="C4" s="461"/>
      <c r="D4" s="461"/>
      <c r="E4" s="461"/>
      <c r="F4" s="461"/>
      <c r="G4" s="461"/>
      <c r="H4" s="461"/>
      <c r="I4" s="461"/>
      <c r="J4" s="461"/>
      <c r="K4" s="461"/>
      <c r="L4" s="461"/>
      <c r="M4" s="461"/>
    </row>
    <row r="5" spans="2:13" ht="23.25">
      <c r="B5" s="406"/>
      <c r="C5" s="406"/>
    </row>
    <row r="6" spans="2:13" ht="23.25">
      <c r="B6" s="462">
        <v>43811</v>
      </c>
      <c r="C6" s="462"/>
      <c r="D6" s="462"/>
      <c r="E6" s="462"/>
      <c r="F6" s="462"/>
      <c r="G6" s="462"/>
      <c r="H6" s="462"/>
      <c r="I6" s="462"/>
      <c r="J6" s="462"/>
      <c r="K6" s="462"/>
      <c r="L6" s="462"/>
      <c r="M6" s="462"/>
    </row>
    <row r="7" spans="2:13" s="267" customFormat="1">
      <c r="B7" s="268"/>
      <c r="C7" s="144"/>
      <c r="D7" s="193"/>
    </row>
    <row r="8" spans="2:13" s="267" customFormat="1">
      <c r="B8" s="135" t="s">
        <v>2454</v>
      </c>
      <c r="C8" s="442">
        <v>1373541.9</v>
      </c>
      <c r="E8" s="272" t="s">
        <v>42</v>
      </c>
      <c r="F8" s="272" t="s">
        <v>2426</v>
      </c>
    </row>
    <row r="9" spans="2:13" s="267" customFormat="1">
      <c r="B9" s="135" t="s">
        <v>2423</v>
      </c>
      <c r="C9" s="442">
        <v>50051.38</v>
      </c>
      <c r="E9" s="272" t="s">
        <v>44</v>
      </c>
      <c r="F9" s="272" t="s">
        <v>751</v>
      </c>
    </row>
    <row r="10" spans="2:13" s="267" customFormat="1">
      <c r="B10" s="135" t="s">
        <v>2455</v>
      </c>
      <c r="C10" s="442">
        <v>47523.91</v>
      </c>
      <c r="D10" s="323"/>
      <c r="E10" s="272" t="s">
        <v>45</v>
      </c>
      <c r="F10" s="272" t="s">
        <v>2425</v>
      </c>
    </row>
    <row r="11" spans="2:13" s="267" customFormat="1">
      <c r="B11" s="135" t="s">
        <v>2424</v>
      </c>
      <c r="C11" s="442">
        <v>1419.84</v>
      </c>
      <c r="D11" s="323"/>
      <c r="E11" s="272" t="s">
        <v>46</v>
      </c>
      <c r="F11" s="272" t="s">
        <v>1398</v>
      </c>
    </row>
    <row r="12" spans="2:13">
      <c r="C12" s="114"/>
      <c r="D12" s="114"/>
      <c r="E12" s="114"/>
      <c r="F12" s="114"/>
      <c r="G12" s="114"/>
    </row>
    <row r="13" spans="2:13" s="401" customFormat="1">
      <c r="B13" s="134" t="s">
        <v>594</v>
      </c>
      <c r="C13"/>
      <c r="D13"/>
      <c r="E13"/>
      <c r="F13"/>
      <c r="G13"/>
      <c r="H13"/>
      <c r="I13"/>
      <c r="J13"/>
      <c r="K13"/>
      <c r="L13"/>
      <c r="M13"/>
    </row>
    <row r="14" spans="2:13" s="401" customFormat="1">
      <c r="B14" s="140" t="s">
        <v>528</v>
      </c>
      <c r="C14" s="140" t="s">
        <v>530</v>
      </c>
      <c r="D14" s="140" t="s">
        <v>531</v>
      </c>
      <c r="E14" s="140" t="s">
        <v>532</v>
      </c>
      <c r="F14" s="141" t="s">
        <v>68</v>
      </c>
      <c r="G14" s="140" t="s">
        <v>533</v>
      </c>
      <c r="H14" s="140" t="s">
        <v>534</v>
      </c>
      <c r="I14" s="141" t="s">
        <v>535</v>
      </c>
      <c r="J14" s="136" t="s">
        <v>595</v>
      </c>
      <c r="K14" s="137" t="s">
        <v>599</v>
      </c>
      <c r="L14" s="137" t="s">
        <v>596</v>
      </c>
      <c r="M14" s="137" t="s">
        <v>600</v>
      </c>
    </row>
    <row r="15" spans="2:13" s="401" customFormat="1">
      <c r="B15" s="112" t="s">
        <v>375</v>
      </c>
      <c r="C15" s="119">
        <v>24</v>
      </c>
      <c r="D15" s="119">
        <v>1.95</v>
      </c>
      <c r="E15" s="119" t="s">
        <v>325</v>
      </c>
      <c r="F15" s="116">
        <v>500000</v>
      </c>
      <c r="G15" s="101">
        <v>43787</v>
      </c>
      <c r="H15" s="101">
        <v>43811</v>
      </c>
      <c r="I15" s="116">
        <v>644.16</v>
      </c>
      <c r="J15" s="138"/>
      <c r="K15" s="139">
        <f>+F15+I15</f>
        <v>500644.16</v>
      </c>
      <c r="L15" s="114"/>
      <c r="M15" s="114" t="s">
        <v>2831</v>
      </c>
    </row>
    <row r="16" spans="2:13" s="401" customFormat="1">
      <c r="B16" s="112" t="s">
        <v>375</v>
      </c>
      <c r="C16" s="119">
        <v>24</v>
      </c>
      <c r="D16" s="119">
        <v>1.95</v>
      </c>
      <c r="E16" s="119" t="s">
        <v>325</v>
      </c>
      <c r="F16" s="116">
        <v>500000</v>
      </c>
      <c r="G16" s="101">
        <v>43787</v>
      </c>
      <c r="H16" s="101">
        <v>43811</v>
      </c>
      <c r="I16" s="116">
        <v>644.16</v>
      </c>
      <c r="J16" s="138"/>
      <c r="K16" s="139">
        <f t="shared" ref="K16:K18" si="0">+F16+I16</f>
        <v>500644.16</v>
      </c>
      <c r="L16" s="114"/>
      <c r="M16" s="193" t="s">
        <v>2831</v>
      </c>
    </row>
    <row r="17" spans="2:13" s="401" customFormat="1">
      <c r="B17" s="120" t="s">
        <v>329</v>
      </c>
      <c r="C17" s="119">
        <v>24</v>
      </c>
      <c r="D17" s="119">
        <v>2</v>
      </c>
      <c r="E17" s="119" t="s">
        <v>325</v>
      </c>
      <c r="F17" s="116">
        <v>503693.24</v>
      </c>
      <c r="G17" s="101">
        <v>43787</v>
      </c>
      <c r="H17" s="101">
        <v>43811</v>
      </c>
      <c r="I17" s="116">
        <v>665.4</v>
      </c>
      <c r="J17" s="138"/>
      <c r="K17" s="139">
        <f t="shared" si="0"/>
        <v>504358.64</v>
      </c>
      <c r="L17" s="114"/>
      <c r="M17" s="193" t="s">
        <v>2831</v>
      </c>
    </row>
    <row r="18" spans="2:13" s="401" customFormat="1">
      <c r="B18" s="120" t="s">
        <v>329</v>
      </c>
      <c r="C18" s="119">
        <v>24</v>
      </c>
      <c r="D18" s="119">
        <v>2</v>
      </c>
      <c r="E18" s="119" t="s">
        <v>325</v>
      </c>
      <c r="F18" s="116">
        <v>503693.24</v>
      </c>
      <c r="G18" s="101">
        <v>43787</v>
      </c>
      <c r="H18" s="101">
        <v>43811</v>
      </c>
      <c r="I18" s="116">
        <v>665.4</v>
      </c>
      <c r="J18" s="138"/>
      <c r="K18" s="139">
        <f t="shared" si="0"/>
        <v>504358.64</v>
      </c>
      <c r="L18" s="114"/>
      <c r="M18" s="193" t="s">
        <v>2831</v>
      </c>
    </row>
    <row r="19" spans="2:13" s="401" customFormat="1">
      <c r="B19" s="120"/>
      <c r="C19" s="119"/>
      <c r="D19" s="119"/>
      <c r="E19" s="119"/>
      <c r="F19" s="116"/>
      <c r="G19" s="119"/>
      <c r="H19" s="119"/>
      <c r="I19" s="116"/>
      <c r="J19" s="138"/>
      <c r="K19" s="139"/>
      <c r="L19" s="114"/>
      <c r="M19" s="114"/>
    </row>
    <row r="20" spans="2:13" s="401" customFormat="1" hidden="1">
      <c r="B20" s="120"/>
      <c r="C20" s="119"/>
      <c r="D20" s="119"/>
      <c r="E20" s="119"/>
      <c r="F20" s="116"/>
      <c r="G20" s="119"/>
      <c r="H20" s="119"/>
      <c r="I20" s="116"/>
      <c r="J20" s="138"/>
      <c r="K20" s="139"/>
      <c r="L20" s="114"/>
      <c r="M20" s="114"/>
    </row>
    <row r="21" spans="2:13" s="401" customFormat="1" hidden="1">
      <c r="B21" s="143"/>
      <c r="C21" s="114"/>
      <c r="D21" s="138"/>
      <c r="E21" s="119"/>
      <c r="F21" s="139"/>
      <c r="G21" s="142"/>
      <c r="H21" s="101"/>
      <c r="I21" s="126"/>
      <c r="J21"/>
      <c r="K21"/>
      <c r="L21"/>
      <c r="M21" s="146"/>
    </row>
    <row r="22" spans="2:13" s="401" customFormat="1" hidden="1">
      <c r="C22" s="193"/>
      <c r="D22" s="193"/>
      <c r="E22" s="193"/>
      <c r="F22" s="193"/>
      <c r="G22" s="193"/>
    </row>
    <row r="23" spans="2:13" s="401" customFormat="1" hidden="1">
      <c r="B23" s="134" t="s">
        <v>582</v>
      </c>
      <c r="C23" s="113" t="s">
        <v>583</v>
      </c>
      <c r="D23" s="113" t="s">
        <v>243</v>
      </c>
      <c r="E23" s="113" t="s">
        <v>242</v>
      </c>
      <c r="F23" s="113" t="s">
        <v>245</v>
      </c>
      <c r="G23"/>
      <c r="H23"/>
      <c r="I23"/>
    </row>
    <row r="24" spans="2:13" s="401" customFormat="1" hidden="1">
      <c r="B24" s="135" t="s">
        <v>2421</v>
      </c>
      <c r="C24" s="135"/>
      <c r="D24" s="135"/>
      <c r="E24" s="135"/>
      <c r="F24" s="135"/>
      <c r="G24"/>
      <c r="H24" s="272" t="s">
        <v>293</v>
      </c>
      <c r="I24" s="272" t="s">
        <v>2177</v>
      </c>
    </row>
    <row r="25" spans="2:13" s="401" customFormat="1" hidden="1">
      <c r="B25" s="135" t="s">
        <v>2422</v>
      </c>
      <c r="C25" s="135"/>
      <c r="D25" s="135"/>
      <c r="E25" s="135"/>
      <c r="F25" s="135"/>
      <c r="G25" s="267"/>
      <c r="H25" s="272" t="s">
        <v>319</v>
      </c>
      <c r="I25" s="272" t="s">
        <v>2182</v>
      </c>
    </row>
    <row r="26" spans="2:13" s="401" customFormat="1">
      <c r="C26" s="193"/>
      <c r="D26" s="193"/>
      <c r="E26" s="193"/>
      <c r="F26" s="193"/>
      <c r="G26" s="193"/>
    </row>
    <row r="27" spans="2:13" s="401" customFormat="1">
      <c r="B27" s="346" t="s">
        <v>2433</v>
      </c>
      <c r="C27" s="435">
        <v>43800</v>
      </c>
      <c r="D27" s="435">
        <v>43831</v>
      </c>
      <c r="E27" s="435">
        <v>43862</v>
      </c>
      <c r="F27" s="435">
        <v>43922</v>
      </c>
      <c r="G27" s="435">
        <v>43952</v>
      </c>
      <c r="H27" s="435">
        <v>43983</v>
      </c>
      <c r="I27" s="435">
        <v>44013</v>
      </c>
      <c r="J27" s="435">
        <v>44044</v>
      </c>
      <c r="K27" s="435">
        <v>44105</v>
      </c>
      <c r="L27" s="435">
        <v>44136</v>
      </c>
      <c r="M27" s="433" t="s">
        <v>568</v>
      </c>
    </row>
    <row r="28" spans="2:13" s="401" customFormat="1">
      <c r="B28" s="324" t="s">
        <v>584</v>
      </c>
      <c r="C28" s="325">
        <v>3032833.34</v>
      </c>
      <c r="D28" s="325">
        <v>1003035.04</v>
      </c>
      <c r="E28" s="325"/>
      <c r="F28" s="325"/>
      <c r="G28" s="325"/>
      <c r="H28" s="325"/>
      <c r="I28" s="325"/>
      <c r="J28" s="325"/>
      <c r="K28" s="325"/>
      <c r="L28" s="325"/>
      <c r="M28" s="343">
        <f>+SUM(C28:L28)</f>
        <v>4035868.38</v>
      </c>
    </row>
    <row r="29" spans="2:13" s="401" customFormat="1">
      <c r="B29" s="194" t="s">
        <v>585</v>
      </c>
      <c r="C29" s="195">
        <v>3020095.7800000003</v>
      </c>
      <c r="D29" s="195">
        <v>2000000</v>
      </c>
      <c r="E29" s="195"/>
      <c r="F29" s="195"/>
      <c r="G29" s="195"/>
      <c r="H29" s="195"/>
      <c r="I29" s="195"/>
      <c r="J29" s="195"/>
      <c r="K29" s="195"/>
      <c r="L29" s="195"/>
      <c r="M29" s="197">
        <f t="shared" ref="M29:M37" si="1">+SUM(C29:L29)</f>
        <v>5020095.78</v>
      </c>
    </row>
    <row r="30" spans="2:13" s="401" customFormat="1">
      <c r="B30" s="194" t="s">
        <v>586</v>
      </c>
      <c r="C30" s="195">
        <v>147768</v>
      </c>
      <c r="D30" s="195"/>
      <c r="E30" s="195">
        <v>422319.07</v>
      </c>
      <c r="F30" s="195"/>
      <c r="G30" s="195"/>
      <c r="H30" s="195"/>
      <c r="I30" s="195"/>
      <c r="J30" s="195"/>
      <c r="K30" s="195"/>
      <c r="L30" s="195"/>
      <c r="M30" s="197">
        <f t="shared" si="1"/>
        <v>570087.07000000007</v>
      </c>
    </row>
    <row r="31" spans="2:13" s="401" customFormat="1">
      <c r="B31" s="194" t="s">
        <v>587</v>
      </c>
      <c r="C31" s="195"/>
      <c r="D31" s="195">
        <v>1167637.69</v>
      </c>
      <c r="E31" s="195">
        <v>1248334.54</v>
      </c>
      <c r="F31" s="195">
        <v>235000</v>
      </c>
      <c r="G31" s="195">
        <v>329384</v>
      </c>
      <c r="H31" s="195">
        <v>423556.62</v>
      </c>
      <c r="I31" s="195">
        <v>235000</v>
      </c>
      <c r="J31" s="195">
        <v>170000</v>
      </c>
      <c r="K31" s="195">
        <v>265000</v>
      </c>
      <c r="L31" s="195">
        <v>332290.90000000002</v>
      </c>
      <c r="M31" s="197">
        <f t="shared" si="1"/>
        <v>4406203.75</v>
      </c>
    </row>
    <row r="32" spans="2:13" s="401" customFormat="1">
      <c r="B32" s="194" t="s">
        <v>588</v>
      </c>
      <c r="C32" s="195">
        <v>1503745.21</v>
      </c>
      <c r="D32" s="195">
        <v>1000000</v>
      </c>
      <c r="E32" s="195"/>
      <c r="F32" s="195"/>
      <c r="G32" s="195"/>
      <c r="H32" s="195"/>
      <c r="I32" s="195"/>
      <c r="J32" s="195"/>
      <c r="K32" s="195"/>
      <c r="L32" s="195"/>
      <c r="M32" s="197">
        <f t="shared" si="1"/>
        <v>2503745.21</v>
      </c>
    </row>
    <row r="33" spans="2:17" s="401" customFormat="1">
      <c r="B33" s="333" t="s">
        <v>598</v>
      </c>
      <c r="C33" s="195">
        <v>501903.37</v>
      </c>
      <c r="D33" s="195">
        <v>1004304.76</v>
      </c>
      <c r="E33" s="195"/>
      <c r="F33" s="195"/>
      <c r="G33" s="195"/>
      <c r="H33" s="195"/>
      <c r="I33" s="195"/>
      <c r="J33" s="195"/>
      <c r="K33" s="195"/>
      <c r="L33" s="195"/>
      <c r="M33" s="197">
        <f t="shared" si="1"/>
        <v>1506208.13</v>
      </c>
    </row>
    <row r="34" spans="2:17" s="401" customFormat="1">
      <c r="B34" s="194" t="s">
        <v>589</v>
      </c>
      <c r="C34" s="196"/>
      <c r="D34" s="196">
        <v>3790166.94</v>
      </c>
      <c r="E34" s="196"/>
      <c r="F34" s="196"/>
      <c r="G34" s="196"/>
      <c r="H34" s="196"/>
      <c r="I34" s="196"/>
      <c r="J34" s="196"/>
      <c r="K34" s="196"/>
      <c r="L34" s="196"/>
      <c r="M34" s="197">
        <f t="shared" si="1"/>
        <v>3790166.94</v>
      </c>
    </row>
    <row r="35" spans="2:17" s="401" customFormat="1">
      <c r="B35" s="194" t="s">
        <v>2459</v>
      </c>
      <c r="C35" s="195">
        <v>2000000</v>
      </c>
      <c r="D35" s="195">
        <v>2000000</v>
      </c>
      <c r="E35" s="195"/>
      <c r="F35" s="195"/>
      <c r="G35" s="195"/>
      <c r="H35" s="195"/>
      <c r="I35" s="195"/>
      <c r="J35" s="195"/>
      <c r="K35" s="195"/>
      <c r="L35" s="195"/>
      <c r="M35" s="197">
        <f t="shared" si="1"/>
        <v>4000000</v>
      </c>
    </row>
    <row r="36" spans="2:17" s="401" customFormat="1">
      <c r="B36" s="333" t="s">
        <v>2446</v>
      </c>
      <c r="C36" s="195">
        <v>2523914.4699999997</v>
      </c>
      <c r="D36" s="195">
        <v>2010385.32</v>
      </c>
      <c r="E36" s="195"/>
      <c r="F36" s="195"/>
      <c r="G36" s="195"/>
      <c r="H36" s="195"/>
      <c r="I36" s="195"/>
      <c r="J36" s="195"/>
      <c r="K36" s="195"/>
      <c r="L36" s="195"/>
      <c r="M36" s="197">
        <f t="shared" si="1"/>
        <v>4534299.79</v>
      </c>
    </row>
    <row r="37" spans="2:17" s="401" customFormat="1">
      <c r="B37" s="436" t="s">
        <v>2828</v>
      </c>
      <c r="C37" s="326">
        <v>5051450.1599999992</v>
      </c>
      <c r="D37" s="326"/>
      <c r="E37" s="326"/>
      <c r="F37" s="326"/>
      <c r="G37" s="326"/>
      <c r="H37" s="326"/>
      <c r="I37" s="326"/>
      <c r="J37" s="326"/>
      <c r="K37" s="326"/>
      <c r="L37" s="326"/>
      <c r="M37" s="344">
        <f t="shared" si="1"/>
        <v>5051450.1599999992</v>
      </c>
    </row>
    <row r="38" spans="2:17" s="401" customFormat="1">
      <c r="B38" s="330" t="s">
        <v>568</v>
      </c>
      <c r="C38" s="331">
        <f>+SUM(C28:C37)</f>
        <v>17781710.329999998</v>
      </c>
      <c r="D38" s="331">
        <f t="shared" ref="D38:L38" si="2">+SUM(D28:D37)</f>
        <v>13975529.75</v>
      </c>
      <c r="E38" s="331">
        <f t="shared" si="2"/>
        <v>1670653.61</v>
      </c>
      <c r="F38" s="331">
        <f t="shared" si="2"/>
        <v>235000</v>
      </c>
      <c r="G38" s="331">
        <f t="shared" si="2"/>
        <v>329384</v>
      </c>
      <c r="H38" s="331">
        <f t="shared" si="2"/>
        <v>423556.62</v>
      </c>
      <c r="I38" s="331">
        <f t="shared" si="2"/>
        <v>235000</v>
      </c>
      <c r="J38" s="331">
        <f t="shared" si="2"/>
        <v>170000</v>
      </c>
      <c r="K38" s="331">
        <f t="shared" si="2"/>
        <v>265000</v>
      </c>
      <c r="L38" s="331">
        <f t="shared" si="2"/>
        <v>332290.90000000002</v>
      </c>
      <c r="M38" s="434">
        <f>+SUM(M28:M37)</f>
        <v>35418125.210000001</v>
      </c>
    </row>
    <row r="39" spans="2:17" s="401" customFormat="1">
      <c r="C39" s="193"/>
      <c r="D39" s="193"/>
      <c r="E39" s="193"/>
      <c r="F39" s="193"/>
      <c r="G39" s="193"/>
    </row>
    <row r="40" spans="2:17" ht="27" customHeight="1">
      <c r="B40" s="346" t="s">
        <v>592</v>
      </c>
      <c r="C40" s="347" t="s">
        <v>563</v>
      </c>
      <c r="D40" s="347" t="s">
        <v>2827</v>
      </c>
      <c r="E40" s="347" t="s">
        <v>567</v>
      </c>
      <c r="F40" s="347" t="s">
        <v>568</v>
      </c>
      <c r="G40" s="348" t="s">
        <v>574</v>
      </c>
      <c r="H40" s="347" t="s">
        <v>572</v>
      </c>
      <c r="I40" s="347" t="s">
        <v>573</v>
      </c>
      <c r="J40" s="347" t="s">
        <v>603</v>
      </c>
      <c r="K40" s="348" t="s">
        <v>574</v>
      </c>
      <c r="L40" s="345" t="s">
        <v>602</v>
      </c>
      <c r="M40" s="413"/>
      <c r="N40" s="413"/>
      <c r="O40" s="413"/>
      <c r="P40" s="413"/>
    </row>
    <row r="41" spans="2:17">
      <c r="B41" s="324" t="s">
        <v>2431</v>
      </c>
      <c r="C41" s="325">
        <v>2007642.54</v>
      </c>
      <c r="D41" s="325">
        <v>2028225.84</v>
      </c>
      <c r="E41" s="325"/>
      <c r="F41" s="325">
        <f>+SUM(C41:E41)</f>
        <v>4035868.38</v>
      </c>
      <c r="G41" s="338">
        <f>+F41</f>
        <v>4035868.38</v>
      </c>
      <c r="H41" s="414">
        <f>+(G41+G42)/$G$61</f>
        <v>0.11394923802631167</v>
      </c>
      <c r="I41" s="414">
        <f>+(G41+G42)/$C$2</f>
        <v>0.14214861136360687</v>
      </c>
      <c r="J41" s="341"/>
      <c r="K41" s="334">
        <f>+J41</f>
        <v>0</v>
      </c>
      <c r="L41" s="416">
        <f>+$D$2-G41-G42-K41-K42</f>
        <v>4481699.9759999989</v>
      </c>
      <c r="M41" s="443" t="s">
        <v>40</v>
      </c>
      <c r="N41" s="443" t="s">
        <v>747</v>
      </c>
      <c r="O41" s="444" t="s">
        <v>317</v>
      </c>
      <c r="P41" s="444" t="s">
        <v>748</v>
      </c>
      <c r="Q41" s="443"/>
    </row>
    <row r="42" spans="2:17">
      <c r="B42" s="194" t="s">
        <v>2432</v>
      </c>
      <c r="C42" s="196"/>
      <c r="D42" s="196"/>
      <c r="E42" s="196"/>
      <c r="F42" s="323">
        <v>0</v>
      </c>
      <c r="G42" s="323">
        <f>+F42*C1</f>
        <v>0</v>
      </c>
      <c r="H42" s="415"/>
      <c r="I42" s="415"/>
      <c r="J42" s="342"/>
      <c r="K42" s="335">
        <f>+J42*C1</f>
        <v>0</v>
      </c>
      <c r="L42" s="417"/>
      <c r="M42" s="444" t="s">
        <v>41</v>
      </c>
      <c r="N42" s="444" t="s">
        <v>1396</v>
      </c>
      <c r="O42" s="443"/>
      <c r="P42" s="443"/>
      <c r="Q42" s="443"/>
    </row>
    <row r="43" spans="2:17">
      <c r="B43" s="327" t="s">
        <v>2440</v>
      </c>
      <c r="C43" s="328">
        <v>1005823.74</v>
      </c>
      <c r="D43" s="328">
        <v>4014272.04</v>
      </c>
      <c r="E43" s="328"/>
      <c r="F43" s="328">
        <f>+SUM(C43:E43)</f>
        <v>5020095.78</v>
      </c>
      <c r="G43" s="340">
        <f>+F43</f>
        <v>5020095.78</v>
      </c>
      <c r="H43" s="420">
        <f>+(G43+G44)/$G$61</f>
        <v>0.14173804373424653</v>
      </c>
      <c r="I43" s="420">
        <f t="shared" ref="I43" si="3">+(G43+G44)/$C$2</f>
        <v>0.17681439949221114</v>
      </c>
      <c r="J43" s="329"/>
      <c r="K43" s="337">
        <f>+J43</f>
        <v>0</v>
      </c>
      <c r="L43" s="419">
        <f>+$D$2-G43-G44-K43-K44</f>
        <v>3497472.5759999985</v>
      </c>
      <c r="M43" s="444" t="s">
        <v>481</v>
      </c>
      <c r="N43" s="444" t="s">
        <v>749</v>
      </c>
      <c r="O43" s="443"/>
      <c r="P43" s="443"/>
      <c r="Q43" s="443"/>
    </row>
    <row r="44" spans="2:17" s="267" customFormat="1">
      <c r="B44" s="327" t="s">
        <v>2441</v>
      </c>
      <c r="C44" s="328"/>
      <c r="D44" s="328"/>
      <c r="E44" s="328"/>
      <c r="F44" s="328">
        <v>0</v>
      </c>
      <c r="G44" s="337">
        <f>+F44*$C$1</f>
        <v>0</v>
      </c>
      <c r="H44" s="420"/>
      <c r="I44" s="420"/>
      <c r="J44" s="329"/>
      <c r="K44" s="337">
        <f>+J44*C1</f>
        <v>0</v>
      </c>
      <c r="L44" s="419"/>
      <c r="M44" s="443"/>
      <c r="N44" s="443"/>
      <c r="O44" s="443"/>
      <c r="P44" s="443"/>
      <c r="Q44" s="443"/>
    </row>
    <row r="45" spans="2:17">
      <c r="B45" s="194" t="s">
        <v>2427</v>
      </c>
      <c r="C45" s="195"/>
      <c r="D45" s="195"/>
      <c r="E45" s="195">
        <v>570087.07000000007</v>
      </c>
      <c r="F45" s="195">
        <f>+SUM(C45:E45)</f>
        <v>570087.07000000007</v>
      </c>
      <c r="G45" s="339">
        <f>+F45</f>
        <v>570087.07000000007</v>
      </c>
      <c r="H45" s="418">
        <f>+(G45+G46)/$G$61</f>
        <v>1.6095913225780818E-2</v>
      </c>
      <c r="I45" s="418">
        <f t="shared" ref="I45" si="4">+(G45+G46)/$C$2</f>
        <v>2.0079219074247253E-2</v>
      </c>
      <c r="J45" s="336">
        <f>+C8+C9</f>
        <v>1423593.2799999998</v>
      </c>
      <c r="K45" s="336">
        <f>+J45</f>
        <v>1423593.2799999998</v>
      </c>
      <c r="L45" s="417">
        <f>+$D$2-G45-G46-K45-K46</f>
        <v>6357675.0309999995</v>
      </c>
      <c r="M45" s="444" t="s">
        <v>292</v>
      </c>
      <c r="N45" s="444" t="s">
        <v>2176</v>
      </c>
      <c r="O45" s="443"/>
      <c r="P45" s="443"/>
      <c r="Q45" s="443"/>
    </row>
    <row r="46" spans="2:17">
      <c r="B46" s="194" t="s">
        <v>2428</v>
      </c>
      <c r="C46" s="196"/>
      <c r="D46" s="196"/>
      <c r="E46" s="196"/>
      <c r="F46" s="323">
        <v>0</v>
      </c>
      <c r="G46" s="323">
        <f>+F46*C4</f>
        <v>0</v>
      </c>
      <c r="H46" s="418"/>
      <c r="I46" s="418"/>
      <c r="J46" s="336">
        <f>+C10+C11</f>
        <v>48943.75</v>
      </c>
      <c r="K46" s="336">
        <f>+J46*C1</f>
        <v>166212.97500000001</v>
      </c>
      <c r="L46" s="417"/>
      <c r="M46" s="444" t="s">
        <v>315</v>
      </c>
      <c r="N46" s="444" t="s">
        <v>2181</v>
      </c>
      <c r="O46" s="443"/>
      <c r="P46" s="443"/>
      <c r="Q46" s="443"/>
    </row>
    <row r="47" spans="2:17">
      <c r="B47" s="327" t="s">
        <v>2434</v>
      </c>
      <c r="C47" s="328"/>
      <c r="D47" s="328">
        <v>1002713.04</v>
      </c>
      <c r="E47" s="328">
        <v>3403490.71</v>
      </c>
      <c r="F47" s="328">
        <f>+SUM(C47:E47)</f>
        <v>4406203.75</v>
      </c>
      <c r="G47" s="340">
        <f>+F47</f>
        <v>4406203.75</v>
      </c>
      <c r="H47" s="420">
        <f>+(G47+G48)/$G$61</f>
        <v>0.12440533551324016</v>
      </c>
      <c r="I47" s="420">
        <f t="shared" ref="I47" si="5">+(G47+G48)/$C$2</f>
        <v>0.15519231190775781</v>
      </c>
      <c r="J47" s="329"/>
      <c r="K47" s="337">
        <f>+J47</f>
        <v>0</v>
      </c>
      <c r="L47" s="419">
        <f>+$D$2-G47-G48-K47-K48</f>
        <v>4111364.6059999987</v>
      </c>
      <c r="M47" s="444" t="s">
        <v>296</v>
      </c>
      <c r="N47" s="444" t="s">
        <v>753</v>
      </c>
      <c r="O47" s="443"/>
      <c r="P47" s="443"/>
      <c r="Q47" s="443"/>
    </row>
    <row r="48" spans="2:17" s="267" customFormat="1">
      <c r="B48" s="327" t="s">
        <v>2435</v>
      </c>
      <c r="C48" s="328"/>
      <c r="D48" s="328"/>
      <c r="E48" s="328"/>
      <c r="F48" s="328">
        <v>0</v>
      </c>
      <c r="G48" s="337">
        <f>+F48*$C$1</f>
        <v>0</v>
      </c>
      <c r="H48" s="420"/>
      <c r="I48" s="420"/>
      <c r="J48" s="329"/>
      <c r="K48" s="337">
        <f>+J48*C1</f>
        <v>0</v>
      </c>
      <c r="L48" s="419"/>
      <c r="M48" s="443"/>
      <c r="N48" s="443"/>
      <c r="O48" s="443"/>
      <c r="P48" s="443"/>
      <c r="Q48" s="443"/>
    </row>
    <row r="49" spans="2:17" s="112" customFormat="1">
      <c r="B49" s="194" t="s">
        <v>2436</v>
      </c>
      <c r="C49" s="195">
        <v>503745.21</v>
      </c>
      <c r="D49" s="195">
        <v>2000000</v>
      </c>
      <c r="E49" s="195"/>
      <c r="F49" s="195">
        <f>+SUM(C49:E49)</f>
        <v>2503745.21</v>
      </c>
      <c r="G49" s="339">
        <f>+F49</f>
        <v>2503745.21</v>
      </c>
      <c r="H49" s="415">
        <f>+(G49+G50)/$G$61</f>
        <v>7.0691071172030565E-2</v>
      </c>
      <c r="I49" s="415">
        <f t="shared" ref="I49" si="6">+(G49+G50)/$C$2</f>
        <v>8.8185211037477465E-2</v>
      </c>
      <c r="J49" s="342"/>
      <c r="K49" s="335">
        <f>+J49</f>
        <v>0</v>
      </c>
      <c r="L49" s="417">
        <f>+$D$2-G49-G50-K49-K50</f>
        <v>6013823.1459999988</v>
      </c>
      <c r="M49" s="444" t="s">
        <v>294</v>
      </c>
      <c r="N49" s="444" t="s">
        <v>2178</v>
      </c>
      <c r="O49" s="443"/>
      <c r="P49" s="443"/>
      <c r="Q49" s="443"/>
    </row>
    <row r="50" spans="2:17" s="267" customFormat="1">
      <c r="B50" s="194" t="s">
        <v>2437</v>
      </c>
      <c r="C50" s="195"/>
      <c r="D50" s="195"/>
      <c r="E50" s="195"/>
      <c r="F50" s="195">
        <v>0</v>
      </c>
      <c r="G50" s="323">
        <f>+F50*C1</f>
        <v>0</v>
      </c>
      <c r="H50" s="415"/>
      <c r="I50" s="415"/>
      <c r="J50" s="342"/>
      <c r="K50" s="335">
        <f>+J50*C1</f>
        <v>0</v>
      </c>
      <c r="L50" s="417"/>
      <c r="M50" s="443"/>
      <c r="N50" s="443"/>
      <c r="O50" s="443"/>
      <c r="P50" s="443"/>
      <c r="Q50" s="443"/>
    </row>
    <row r="51" spans="2:17">
      <c r="B51" s="327" t="s">
        <v>2429</v>
      </c>
      <c r="C51" s="328">
        <v>501903.37</v>
      </c>
      <c r="D51" s="328">
        <v>1004304.76</v>
      </c>
      <c r="E51" s="328"/>
      <c r="F51" s="328">
        <f>+SUM(C51:E51)</f>
        <v>1506208.13</v>
      </c>
      <c r="G51" s="340">
        <f>+F51</f>
        <v>1506208.13</v>
      </c>
      <c r="H51" s="420">
        <f>+(G51+G52)/$G$61</f>
        <v>4.2526478210504919E-2</v>
      </c>
      <c r="I51" s="420">
        <f t="shared" ref="I51" si="7">+(G51+G52)/$C$2</f>
        <v>5.3050638411571552E-2</v>
      </c>
      <c r="J51" s="329"/>
      <c r="K51" s="337">
        <f>+J51</f>
        <v>0</v>
      </c>
      <c r="L51" s="419">
        <f>+$D$2-G51-G52-K51-K52</f>
        <v>7011360.2259999989</v>
      </c>
      <c r="M51" s="444" t="s">
        <v>759</v>
      </c>
      <c r="N51" s="444" t="s">
        <v>760</v>
      </c>
      <c r="O51" s="443"/>
      <c r="P51" s="443"/>
      <c r="Q51" s="443"/>
    </row>
    <row r="52" spans="2:17">
      <c r="B52" s="327" t="s">
        <v>2430</v>
      </c>
      <c r="C52" s="328"/>
      <c r="D52" s="328"/>
      <c r="E52" s="328"/>
      <c r="F52" s="328">
        <f>+SUM(C52:E52)</f>
        <v>0</v>
      </c>
      <c r="G52" s="337">
        <f>+F52*C1</f>
        <v>0</v>
      </c>
      <c r="H52" s="420"/>
      <c r="I52" s="420"/>
      <c r="J52" s="329"/>
      <c r="K52" s="337">
        <f>+J52*C1</f>
        <v>0</v>
      </c>
      <c r="L52" s="419"/>
      <c r="M52" s="444" t="s">
        <v>1399</v>
      </c>
      <c r="N52" s="444" t="s">
        <v>1313</v>
      </c>
      <c r="O52" s="443"/>
      <c r="P52" s="443"/>
      <c r="Q52" s="443"/>
    </row>
    <row r="53" spans="2:17">
      <c r="B53" s="333" t="s">
        <v>2438</v>
      </c>
      <c r="C53" s="332"/>
      <c r="D53" s="332">
        <v>3790166.94</v>
      </c>
      <c r="E53" s="332"/>
      <c r="F53" s="332">
        <f>+SUM(C53:E53)</f>
        <v>3790166.94</v>
      </c>
      <c r="G53" s="437">
        <f>+F53</f>
        <v>3790166.94</v>
      </c>
      <c r="H53" s="438">
        <f>+(G53+G54)/$G$61</f>
        <v>0.10701207129195757</v>
      </c>
      <c r="I53" s="438">
        <f t="shared" ref="I53" si="8">+(G53+G54)/$C$2</f>
        <v>0.13349468234076828</v>
      </c>
      <c r="J53" s="439"/>
      <c r="K53" s="440">
        <f>+J53</f>
        <v>0</v>
      </c>
      <c r="L53" s="441">
        <f>+$D$2-G53-G54-K53-K54</f>
        <v>4727401.4159999993</v>
      </c>
      <c r="M53" s="444" t="s">
        <v>757</v>
      </c>
      <c r="N53" s="444" t="s">
        <v>758</v>
      </c>
      <c r="O53" s="443"/>
      <c r="P53" s="443"/>
      <c r="Q53" s="443"/>
    </row>
    <row r="54" spans="2:17" s="267" customFormat="1">
      <c r="B54" s="333" t="s">
        <v>2439</v>
      </c>
      <c r="C54" s="332"/>
      <c r="D54" s="332"/>
      <c r="E54" s="332"/>
      <c r="F54" s="332">
        <v>0</v>
      </c>
      <c r="G54" s="440">
        <f>+F54*$C$1</f>
        <v>0</v>
      </c>
      <c r="H54" s="438"/>
      <c r="I54" s="438"/>
      <c r="J54" s="439"/>
      <c r="K54" s="440">
        <f>+J54*C1</f>
        <v>0</v>
      </c>
      <c r="L54" s="441"/>
      <c r="M54" s="443"/>
      <c r="N54" s="443"/>
      <c r="O54" s="443"/>
      <c r="P54" s="443"/>
      <c r="Q54" s="443"/>
    </row>
    <row r="55" spans="2:17" s="267" customFormat="1">
      <c r="B55" s="327" t="s">
        <v>2452</v>
      </c>
      <c r="C55" s="328">
        <v>2000000</v>
      </c>
      <c r="D55" s="328">
        <v>2000000</v>
      </c>
      <c r="E55" s="328"/>
      <c r="F55" s="328">
        <f>+SUM(C55:E55)</f>
        <v>4000000</v>
      </c>
      <c r="G55" s="340">
        <f>+F55</f>
        <v>4000000</v>
      </c>
      <c r="H55" s="420">
        <f>+(G55+G56)/$G$61</f>
        <v>0.11293652547342158</v>
      </c>
      <c r="I55" s="420">
        <f>+(G55+G56)/$C$2</f>
        <v>0.14088527967664485</v>
      </c>
      <c r="J55" s="329"/>
      <c r="K55" s="337">
        <f>+J55</f>
        <v>0</v>
      </c>
      <c r="L55" s="419">
        <f>+$D$2-G55-G56-K55-K56</f>
        <v>4517568.3559999987</v>
      </c>
      <c r="M55" s="444" t="s">
        <v>47</v>
      </c>
      <c r="N55" s="444" t="s">
        <v>4</v>
      </c>
      <c r="O55" s="444" t="s">
        <v>299</v>
      </c>
      <c r="P55" s="444" t="s">
        <v>754</v>
      </c>
      <c r="Q55" s="443"/>
    </row>
    <row r="56" spans="2:17" s="267" customFormat="1">
      <c r="B56" s="327" t="s">
        <v>2453</v>
      </c>
      <c r="C56" s="328"/>
      <c r="D56" s="328"/>
      <c r="E56" s="328"/>
      <c r="F56" s="328">
        <f>+SUM(C56:E56)</f>
        <v>0</v>
      </c>
      <c r="G56" s="337">
        <f>+F56*C5</f>
        <v>0</v>
      </c>
      <c r="H56" s="420"/>
      <c r="I56" s="420"/>
      <c r="J56" s="329"/>
      <c r="K56" s="337">
        <f>+J56*C5</f>
        <v>0</v>
      </c>
      <c r="L56" s="419"/>
      <c r="M56" s="443"/>
      <c r="N56" s="443"/>
      <c r="O56" s="443"/>
      <c r="P56" s="443"/>
      <c r="Q56" s="443"/>
    </row>
    <row r="57" spans="2:17" s="267" customFormat="1">
      <c r="B57" s="333" t="s">
        <v>2442</v>
      </c>
      <c r="C57" s="332">
        <v>2523914.4699999997</v>
      </c>
      <c r="D57" s="332">
        <v>2010385.32</v>
      </c>
      <c r="E57" s="332"/>
      <c r="F57" s="332">
        <f>+SUM(C57:E57)</f>
        <v>4534299.79</v>
      </c>
      <c r="G57" s="437">
        <f>+F57</f>
        <v>4534299.79</v>
      </c>
      <c r="H57" s="438">
        <f>+(G57+G58)/$G$61</f>
        <v>0.12802201593436627</v>
      </c>
      <c r="I57" s="438">
        <f>+(G57+G58)/$C$2</f>
        <v>0.1597040235129755</v>
      </c>
      <c r="J57" s="439"/>
      <c r="K57" s="440">
        <f>+J57</f>
        <v>0</v>
      </c>
      <c r="L57" s="441">
        <f>+$D$2-G57-G58-K57-K58</f>
        <v>3983268.5659999987</v>
      </c>
      <c r="M57" s="444" t="s">
        <v>48</v>
      </c>
      <c r="N57" s="444" t="s">
        <v>3</v>
      </c>
      <c r="O57" s="443"/>
      <c r="P57" s="443"/>
      <c r="Q57" s="443"/>
    </row>
    <row r="58" spans="2:17" s="413" customFormat="1">
      <c r="B58" s="333" t="s">
        <v>2443</v>
      </c>
      <c r="C58" s="332"/>
      <c r="D58" s="332"/>
      <c r="E58" s="332"/>
      <c r="F58" s="332">
        <v>0</v>
      </c>
      <c r="G58" s="440">
        <f>+F58*$C$1</f>
        <v>0</v>
      </c>
      <c r="H58" s="438"/>
      <c r="I58" s="438"/>
      <c r="J58" s="439"/>
      <c r="K58" s="440">
        <f>+J58*C1</f>
        <v>0</v>
      </c>
      <c r="L58" s="441"/>
      <c r="M58" s="444" t="s">
        <v>2175</v>
      </c>
      <c r="N58" s="444" t="s">
        <v>2451</v>
      </c>
      <c r="O58" s="443"/>
      <c r="P58" s="443"/>
      <c r="Q58" s="443"/>
    </row>
    <row r="59" spans="2:17" s="413" customFormat="1">
      <c r="B59" s="327" t="s">
        <v>2829</v>
      </c>
      <c r="C59" s="328">
        <v>3030500.92</v>
      </c>
      <c r="D59" s="328">
        <v>2020949.24</v>
      </c>
      <c r="E59" s="328"/>
      <c r="F59" s="328">
        <f>+SUM(C59:E59)</f>
        <v>5051450.16</v>
      </c>
      <c r="G59" s="340">
        <f>+F59</f>
        <v>5051450.16</v>
      </c>
      <c r="H59" s="420">
        <f>+(G59+G60)/$G$61</f>
        <v>0.14262330741813989</v>
      </c>
      <c r="I59" s="420">
        <f>+(G59+G60)/$C$2</f>
        <v>0.1779187421410581</v>
      </c>
      <c r="J59" s="329"/>
      <c r="K59" s="337">
        <f>+J59</f>
        <v>0</v>
      </c>
      <c r="L59" s="419">
        <f>+$D$2-G59-G60-K59-K60</f>
        <v>3466118.1959999986</v>
      </c>
      <c r="M59" s="272"/>
      <c r="N59" s="272"/>
    </row>
    <row r="60" spans="2:17" s="267" customFormat="1">
      <c r="B60" s="327" t="s">
        <v>2830</v>
      </c>
      <c r="C60" s="328"/>
      <c r="D60" s="328"/>
      <c r="E60" s="328"/>
      <c r="F60" s="328">
        <f>+SUM(C60:E60)</f>
        <v>0</v>
      </c>
      <c r="G60" s="337">
        <f>+F60*C9</f>
        <v>0</v>
      </c>
      <c r="H60" s="420"/>
      <c r="I60" s="420"/>
      <c r="J60" s="329"/>
      <c r="K60" s="337">
        <f>+J60*C9</f>
        <v>0</v>
      </c>
      <c r="L60" s="419"/>
      <c r="O60" s="413"/>
      <c r="P60" s="413"/>
    </row>
    <row r="61" spans="2:17" s="267" customFormat="1">
      <c r="B61" s="320" t="s">
        <v>2444</v>
      </c>
      <c r="C61" s="322">
        <f>+C41+C43+C45+C47+C49+C51+C53+C55+C57+C59</f>
        <v>11573530.25</v>
      </c>
      <c r="D61" s="322">
        <f t="shared" ref="D61:G61" si="9">+D41+D43+D45+D47+D49+D51+D53+D55+D57+D59</f>
        <v>19871017.179999996</v>
      </c>
      <c r="E61" s="322">
        <f t="shared" si="9"/>
        <v>3973577.7800000003</v>
      </c>
      <c r="F61" s="322">
        <f t="shared" si="9"/>
        <v>35418125.210000001</v>
      </c>
      <c r="G61" s="322">
        <f t="shared" si="9"/>
        <v>35418125.210000001</v>
      </c>
      <c r="H61" s="423">
        <f>+SUM(H41:H60)</f>
        <v>0.99999999999999989</v>
      </c>
      <c r="I61" s="423"/>
      <c r="J61" s="421"/>
      <c r="K61" s="421">
        <f>+SUM(K41:K60)</f>
        <v>1589806.2549999999</v>
      </c>
      <c r="L61" s="421">
        <f>+SUM(L41:L60)</f>
        <v>48167752.094999984</v>
      </c>
      <c r="M61" s="413"/>
      <c r="N61" s="413"/>
      <c r="O61" s="413"/>
      <c r="P61" s="413"/>
    </row>
    <row r="62" spans="2:17" s="267" customFormat="1">
      <c r="B62" s="330" t="s">
        <v>2445</v>
      </c>
      <c r="C62" s="331">
        <f>+C42+C44+C46+C48+C50+C52+C54+C56+C58+C60</f>
        <v>0</v>
      </c>
      <c r="D62" s="331">
        <f t="shared" ref="D62:F62" si="10">+D42+D44+D46+D48+D50+D52+D54+D56+D58+D60</f>
        <v>0</v>
      </c>
      <c r="E62" s="331">
        <f t="shared" si="10"/>
        <v>0</v>
      </c>
      <c r="F62" s="331">
        <f t="shared" si="10"/>
        <v>0</v>
      </c>
      <c r="G62" s="422"/>
      <c r="H62" s="424"/>
      <c r="I62" s="424"/>
      <c r="J62" s="422"/>
      <c r="K62" s="422"/>
      <c r="L62" s="425"/>
      <c r="M62" s="413"/>
      <c r="N62" s="413"/>
      <c r="O62" s="413"/>
      <c r="P62" s="413"/>
    </row>
    <row r="63" spans="2:17" s="267" customFormat="1">
      <c r="B63"/>
      <c r="C63"/>
      <c r="D63"/>
      <c r="E63"/>
      <c r="F63"/>
      <c r="G63"/>
      <c r="H63"/>
      <c r="I63"/>
      <c r="J63"/>
      <c r="K63"/>
      <c r="L63"/>
      <c r="M63"/>
      <c r="N63"/>
    </row>
    <row r="64" spans="2:17" ht="33.75" customHeight="1"/>
    <row r="72" spans="10:13" s="267" customFormat="1"/>
    <row r="73" spans="10:13" s="267" customFormat="1"/>
    <row r="74" spans="10:13" s="267" customFormat="1"/>
    <row r="78" spans="10:13" s="267" customFormat="1">
      <c r="J78"/>
      <c r="K78"/>
      <c r="L78"/>
      <c r="M78"/>
    </row>
    <row r="79" spans="10:13">
      <c r="J79" s="267"/>
      <c r="K79" s="267"/>
      <c r="L79" s="267"/>
      <c r="M79" s="267"/>
    </row>
  </sheetData>
  <mergeCells count="2">
    <mergeCell ref="B4:M4"/>
    <mergeCell ref="B6:M6"/>
  </mergeCells>
  <pageMargins left="0.7" right="0.7" top="0.75" bottom="0.75" header="0.3" footer="0.3"/>
  <ignoredErrors>
    <ignoredError sqref="M41:O58" numberStoredAsText="1"/>
    <ignoredError sqref="C38:L38" formulaRange="1"/>
    <ignoredError sqref="G42:G58 K42:K58" formula="1"/>
  </ignoredErrors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9">
    <tabColor rgb="FF33CC33"/>
  </sheetPr>
  <dimension ref="B2:O16"/>
  <sheetViews>
    <sheetView workbookViewId="0">
      <selection activeCell="H28" sqref="H28"/>
    </sheetView>
  </sheetViews>
  <sheetFormatPr baseColWidth="10" defaultRowHeight="15"/>
  <cols>
    <col min="1" max="1" width="5.42578125" style="1" bestFit="1" customWidth="1"/>
    <col min="2" max="2" width="4.85546875" style="1" bestFit="1" customWidth="1"/>
    <col min="3" max="3" width="5.140625" style="1" bestFit="1" customWidth="1"/>
    <col min="4" max="5" width="10.140625" style="1" bestFit="1" customWidth="1"/>
    <col min="6" max="6" width="10.42578125" style="1" bestFit="1" customWidth="1"/>
    <col min="7" max="7" width="13.7109375" style="1" bestFit="1" customWidth="1"/>
    <col min="8" max="8" width="13.7109375" style="1" customWidth="1"/>
    <col min="9" max="9" width="13.7109375" style="1" bestFit="1" customWidth="1"/>
    <col min="10" max="11" width="11.7109375" style="1" bestFit="1" customWidth="1"/>
    <col min="12" max="12" width="10.85546875" style="1"/>
    <col min="13" max="13" width="15" style="1" bestFit="1" customWidth="1"/>
    <col min="14" max="16384" width="11.42578125" style="1"/>
  </cols>
  <sheetData>
    <row r="2" spans="2:15">
      <c r="B2" s="463" t="s">
        <v>63</v>
      </c>
      <c r="C2" s="463"/>
      <c r="D2" s="463"/>
      <c r="E2" s="463"/>
      <c r="F2" s="463"/>
      <c r="G2" s="463"/>
      <c r="H2" s="463"/>
      <c r="I2" s="463"/>
      <c r="J2" s="463"/>
      <c r="K2" s="463"/>
    </row>
    <row r="3" spans="2:15">
      <c r="B3" s="463" t="s">
        <v>346</v>
      </c>
      <c r="C3" s="463"/>
      <c r="D3" s="463"/>
      <c r="E3" s="463"/>
      <c r="F3" s="463"/>
      <c r="G3" s="463"/>
      <c r="H3" s="463"/>
      <c r="I3" s="463"/>
      <c r="J3" s="463"/>
      <c r="K3" s="463"/>
    </row>
    <row r="4" spans="2:15">
      <c r="B4" s="364" t="s">
        <v>65</v>
      </c>
      <c r="C4" s="364" t="s">
        <v>608</v>
      </c>
      <c r="D4" s="364" t="s">
        <v>66</v>
      </c>
      <c r="E4" s="364" t="s">
        <v>67</v>
      </c>
      <c r="F4" s="365" t="s">
        <v>68</v>
      </c>
      <c r="G4" s="365" t="s">
        <v>69</v>
      </c>
      <c r="H4" s="365" t="s">
        <v>70</v>
      </c>
      <c r="I4" s="365" t="s">
        <v>71</v>
      </c>
      <c r="J4" s="366" t="s">
        <v>607</v>
      </c>
      <c r="K4" s="366" t="s">
        <v>111</v>
      </c>
    </row>
    <row r="5" spans="2:15">
      <c r="B5" s="321">
        <v>1</v>
      </c>
      <c r="C5" s="367">
        <v>31</v>
      </c>
      <c r="D5" s="321" t="s">
        <v>77</v>
      </c>
      <c r="E5" s="321" t="s">
        <v>345</v>
      </c>
      <c r="F5" s="368">
        <v>442803.32</v>
      </c>
      <c r="G5" s="368">
        <v>774941.91</v>
      </c>
      <c r="H5" s="368">
        <v>27579.57</v>
      </c>
      <c r="I5" s="368">
        <v>123699924.89</v>
      </c>
      <c r="J5" s="369" t="str">
        <f>CONCATENATE(C5,"/",D5,"/",E5)</f>
        <v>31/01/2018</v>
      </c>
      <c r="K5" s="370">
        <f>+F5+G5+H5</f>
        <v>1245324.8</v>
      </c>
    </row>
    <row r="6" spans="2:15">
      <c r="B6" s="321">
        <v>2</v>
      </c>
      <c r="C6" s="367">
        <v>28</v>
      </c>
      <c r="D6" s="321" t="s">
        <v>79</v>
      </c>
      <c r="E6" s="321" t="s">
        <v>345</v>
      </c>
      <c r="F6" s="368">
        <v>577419.93000000005</v>
      </c>
      <c r="G6" s="368">
        <v>679109.65</v>
      </c>
      <c r="H6" s="368">
        <v>24124.87</v>
      </c>
      <c r="I6" s="368">
        <v>127029533.19</v>
      </c>
      <c r="J6" s="369" t="str">
        <f t="shared" ref="J6:J16" si="0">CONCATENATE(C6,"/",D6,"/",E6)</f>
        <v>28/02/2018</v>
      </c>
      <c r="K6" s="370">
        <f>+F6+G6+H6</f>
        <v>1280654.4500000002</v>
      </c>
    </row>
    <row r="7" spans="2:15">
      <c r="B7" s="321">
        <v>3</v>
      </c>
      <c r="C7" s="367">
        <v>31</v>
      </c>
      <c r="D7" s="321" t="s">
        <v>80</v>
      </c>
      <c r="E7" s="321" t="s">
        <v>345</v>
      </c>
      <c r="F7" s="368">
        <v>578613.44999999995</v>
      </c>
      <c r="G7" s="368">
        <v>671743.89</v>
      </c>
      <c r="H7" s="368">
        <v>23871.69</v>
      </c>
      <c r="I7" s="368">
        <v>126450919.73999999</v>
      </c>
      <c r="J7" s="369" t="str">
        <f t="shared" si="0"/>
        <v>31/03/2018</v>
      </c>
      <c r="K7" s="370">
        <f>+F7+G7+H7</f>
        <v>1274229.0299999998</v>
      </c>
    </row>
    <row r="8" spans="2:15">
      <c r="B8" s="321">
        <v>4</v>
      </c>
      <c r="C8" s="367">
        <v>30</v>
      </c>
      <c r="D8" s="321" t="s">
        <v>81</v>
      </c>
      <c r="E8" s="321" t="s">
        <v>345</v>
      </c>
      <c r="F8" s="368">
        <v>457277.1</v>
      </c>
      <c r="G8" s="368">
        <v>788467.43</v>
      </c>
      <c r="H8" s="368">
        <v>28005.9</v>
      </c>
      <c r="I8" s="368">
        <v>125993642.64</v>
      </c>
      <c r="J8" s="369" t="str">
        <f t="shared" si="0"/>
        <v>30/04/2018</v>
      </c>
      <c r="K8" s="370">
        <f>+F8+G8+H8</f>
        <v>1273750.43</v>
      </c>
    </row>
    <row r="9" spans="2:15">
      <c r="B9" s="321">
        <v>5</v>
      </c>
      <c r="C9" s="367">
        <v>31</v>
      </c>
      <c r="D9" s="321" t="s">
        <v>82</v>
      </c>
      <c r="E9" s="321" t="s">
        <v>345</v>
      </c>
      <c r="F9" s="368">
        <v>509412.47</v>
      </c>
      <c r="G9" s="368">
        <v>737868.19</v>
      </c>
      <c r="H9" s="368">
        <v>26212.240000000002</v>
      </c>
      <c r="I9" s="368">
        <v>125484230.17</v>
      </c>
      <c r="J9" s="369" t="str">
        <f t="shared" si="0"/>
        <v>31/05/2018</v>
      </c>
      <c r="K9" s="370">
        <f t="shared" ref="K9:K15" si="1">+F9+G9+H9</f>
        <v>1273492.8999999999</v>
      </c>
    </row>
    <row r="10" spans="2:15">
      <c r="B10" s="321">
        <v>6</v>
      </c>
      <c r="C10" s="367">
        <v>30</v>
      </c>
      <c r="D10" s="321" t="s">
        <v>83</v>
      </c>
      <c r="E10" s="321" t="s">
        <v>345</v>
      </c>
      <c r="F10" s="368">
        <v>586332.5</v>
      </c>
      <c r="G10" s="368">
        <v>663582.71999999997</v>
      </c>
      <c r="H10" s="368">
        <v>23578.54</v>
      </c>
      <c r="I10" s="368">
        <v>124897897.67</v>
      </c>
      <c r="J10" s="369" t="str">
        <f t="shared" si="0"/>
        <v>30/06/2018</v>
      </c>
      <c r="K10" s="370">
        <f t="shared" si="1"/>
        <v>1273493.76</v>
      </c>
      <c r="M10" s="114" t="s">
        <v>604</v>
      </c>
      <c r="N10" s="112"/>
      <c r="O10" s="112" t="s">
        <v>605</v>
      </c>
    </row>
    <row r="11" spans="2:15">
      <c r="B11" s="321">
        <v>7</v>
      </c>
      <c r="C11" s="367">
        <v>31</v>
      </c>
      <c r="D11" s="321" t="s">
        <v>84</v>
      </c>
      <c r="E11" s="321" t="s">
        <v>345</v>
      </c>
      <c r="F11" s="368">
        <v>552031.02</v>
      </c>
      <c r="G11" s="368">
        <v>778796.54</v>
      </c>
      <c r="H11" s="368">
        <v>27658.42</v>
      </c>
      <c r="I11" s="368">
        <v>124345866.65000001</v>
      </c>
      <c r="J11" s="369" t="str">
        <f t="shared" si="0"/>
        <v>31/07/2018</v>
      </c>
      <c r="K11" s="370">
        <f t="shared" si="1"/>
        <v>1358485.98</v>
      </c>
      <c r="M11" s="145">
        <v>43101</v>
      </c>
      <c r="N11" s="112"/>
      <c r="O11" s="145">
        <v>43435</v>
      </c>
    </row>
    <row r="12" spans="2:15">
      <c r="B12" s="321">
        <v>8</v>
      </c>
      <c r="C12" s="367">
        <v>31</v>
      </c>
      <c r="D12" s="321" t="s">
        <v>72</v>
      </c>
      <c r="E12" s="321" t="s">
        <v>345</v>
      </c>
      <c r="F12" s="368">
        <v>517952.74</v>
      </c>
      <c r="G12" s="368">
        <v>728232.03</v>
      </c>
      <c r="H12" s="368">
        <v>25866.28</v>
      </c>
      <c r="I12" s="368">
        <v>123827913.91</v>
      </c>
      <c r="J12" s="369" t="str">
        <f t="shared" si="0"/>
        <v>31/08/2018</v>
      </c>
      <c r="K12" s="370">
        <f t="shared" si="1"/>
        <v>1272051.05</v>
      </c>
    </row>
    <row r="13" spans="2:15">
      <c r="B13" s="321">
        <v>9</v>
      </c>
      <c r="C13" s="367">
        <v>30</v>
      </c>
      <c r="D13" s="321" t="s">
        <v>73</v>
      </c>
      <c r="E13" s="321" t="s">
        <v>345</v>
      </c>
      <c r="F13" s="368">
        <v>593950.53</v>
      </c>
      <c r="G13" s="368">
        <v>654836.57999999996</v>
      </c>
      <c r="H13" s="368">
        <v>23264.720000000001</v>
      </c>
      <c r="I13" s="368">
        <v>123233963.38</v>
      </c>
      <c r="J13" s="369" t="str">
        <f t="shared" si="0"/>
        <v>30/09/2018</v>
      </c>
      <c r="K13" s="370">
        <f t="shared" si="1"/>
        <v>1272051.8299999998</v>
      </c>
    </row>
    <row r="14" spans="2:15">
      <c r="B14" s="321">
        <v>10</v>
      </c>
      <c r="C14" s="367">
        <v>31</v>
      </c>
      <c r="D14" s="321" t="s">
        <v>74</v>
      </c>
      <c r="E14" s="321" t="s">
        <v>345</v>
      </c>
      <c r="F14" s="368">
        <v>474603.79</v>
      </c>
      <c r="G14" s="368">
        <v>768436.91</v>
      </c>
      <c r="H14" s="368">
        <v>27286.57</v>
      </c>
      <c r="I14" s="368">
        <v>122759359.59</v>
      </c>
      <c r="J14" s="369" t="str">
        <f t="shared" si="0"/>
        <v>31/10/2018</v>
      </c>
      <c r="K14" s="370">
        <f t="shared" si="1"/>
        <v>1270327.27</v>
      </c>
      <c r="M14" s="94"/>
    </row>
    <row r="15" spans="2:15">
      <c r="B15" s="321">
        <v>11</v>
      </c>
      <c r="C15" s="367">
        <v>30</v>
      </c>
      <c r="D15" s="321" t="s">
        <v>75</v>
      </c>
      <c r="E15" s="321" t="s">
        <v>345</v>
      </c>
      <c r="F15" s="368">
        <v>548709.06999999995</v>
      </c>
      <c r="G15" s="368">
        <v>695697.14</v>
      </c>
      <c r="H15" s="368">
        <v>24709.33</v>
      </c>
      <c r="I15" s="368">
        <v>122210650.52</v>
      </c>
      <c r="J15" s="369" t="str">
        <f t="shared" si="0"/>
        <v>30/11/2018</v>
      </c>
      <c r="K15" s="370">
        <f t="shared" si="1"/>
        <v>1269115.54</v>
      </c>
    </row>
    <row r="16" spans="2:15">
      <c r="B16" s="321">
        <v>12</v>
      </c>
      <c r="C16" s="367">
        <v>31</v>
      </c>
      <c r="D16" s="321" t="s">
        <v>76</v>
      </c>
      <c r="E16" s="321" t="s">
        <v>345</v>
      </c>
      <c r="F16" s="368">
        <v>549663.51</v>
      </c>
      <c r="G16" s="368">
        <v>715746.73</v>
      </c>
      <c r="H16" s="368">
        <v>25417.68</v>
      </c>
      <c r="I16" s="368">
        <v>121660987.01000001</v>
      </c>
      <c r="J16" s="369" t="str">
        <f t="shared" si="0"/>
        <v>31/12/2018</v>
      </c>
      <c r="K16" s="370">
        <f>+F16+G16+H16</f>
        <v>1290827.92</v>
      </c>
    </row>
  </sheetData>
  <mergeCells count="2">
    <mergeCell ref="B2:K2"/>
    <mergeCell ref="B3:K3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33CC33"/>
  </sheetPr>
  <dimension ref="A2:PA601"/>
  <sheetViews>
    <sheetView tabSelected="1" zoomScale="90" zoomScaleNormal="90" workbookViewId="0">
      <selection activeCell="T7" sqref="T7"/>
    </sheetView>
  </sheetViews>
  <sheetFormatPr baseColWidth="10" defaultRowHeight="15" outlineLevelRow="1" outlineLevelCol="1"/>
  <cols>
    <col min="1" max="1" width="1.7109375" style="243" customWidth="1"/>
    <col min="2" max="2" width="12.7109375" style="193" customWidth="1"/>
    <col min="3" max="3" width="11.7109375" style="193" customWidth="1"/>
    <col min="4" max="4" width="13.7109375" style="256" customWidth="1"/>
    <col min="5" max="5" width="17.7109375" style="115" customWidth="1"/>
    <col min="6" max="6" width="21.7109375" style="115" customWidth="1"/>
    <col min="7" max="7" width="16.7109375" style="115" customWidth="1"/>
    <col min="8" max="8" width="20.7109375" style="115" customWidth="1"/>
    <col min="9" max="9" width="16.7109375" style="116" customWidth="1"/>
    <col min="10" max="10" width="15.7109375" style="193" customWidth="1"/>
    <col min="11" max="12" width="11.42578125" style="193"/>
    <col min="13" max="13" width="15.7109375" style="193" bestFit="1" customWidth="1"/>
    <col min="14" max="14" width="11" style="243" customWidth="1"/>
    <col min="15" max="15" width="11" style="371" customWidth="1"/>
    <col min="16" max="16" width="19.7109375" style="243" customWidth="1"/>
    <col min="17" max="17" width="22.42578125" style="243" customWidth="1"/>
    <col min="18" max="18" width="9.5703125" style="243" customWidth="1"/>
    <col min="19" max="19" width="15.42578125" style="243" customWidth="1"/>
    <col min="20" max="20" width="13.85546875" style="243" customWidth="1"/>
    <col min="21" max="21" width="11" style="243" bestFit="1" customWidth="1"/>
    <col min="22" max="22" width="9.5703125" style="243" customWidth="1"/>
    <col min="23" max="23" width="12.42578125" style="243" customWidth="1"/>
    <col min="24" max="24" width="15.42578125" style="243" customWidth="1"/>
    <col min="25" max="25" width="12.7109375" style="243" customWidth="1"/>
    <col min="26" max="26" width="13.5703125" style="243" bestFit="1" customWidth="1"/>
    <col min="27" max="27" width="11.42578125" style="243"/>
    <col min="28" max="28" width="13.7109375" style="243" customWidth="1"/>
    <col min="29" max="30" width="11.42578125" style="243" customWidth="1" outlineLevel="1"/>
    <col min="31" max="31" width="16.28515625" style="243" customWidth="1" outlineLevel="1"/>
    <col min="32" max="32" width="19.7109375" style="243" customWidth="1" outlineLevel="1"/>
    <col min="33" max="33" width="19.7109375" style="267" customWidth="1"/>
    <col min="34" max="34" width="11" style="243" customWidth="1" outlineLevel="1"/>
    <col min="35" max="35" width="14.42578125" style="243" customWidth="1" outlineLevel="1"/>
    <col min="36" max="36" width="15.42578125" style="243" customWidth="1" outlineLevel="1"/>
    <col min="37" max="37" width="18.42578125" style="243" customWidth="1" outlineLevel="1"/>
    <col min="38" max="38" width="15.140625" style="243" customWidth="1"/>
    <col min="39" max="39" width="17.42578125" style="243" bestFit="1" customWidth="1"/>
    <col min="40" max="45" width="11.42578125" style="243"/>
    <col min="46" max="49" width="11.42578125" style="371"/>
    <col min="50" max="50" width="11.42578125" style="243"/>
    <col min="51" max="51" width="17.5703125" style="243" bestFit="1" customWidth="1"/>
    <col min="52" max="52" width="20.42578125" style="243" customWidth="1"/>
    <col min="53" max="53" width="5.85546875" style="243" customWidth="1"/>
    <col min="54" max="54" width="9.5703125" style="243" bestFit="1" customWidth="1"/>
    <col min="55" max="55" width="9.7109375" style="243" customWidth="1"/>
    <col min="56" max="56" width="9.85546875" style="243" bestFit="1" customWidth="1"/>
    <col min="57" max="57" width="7.5703125" style="243" customWidth="1"/>
    <col min="58" max="58" width="7.28515625" style="243" customWidth="1"/>
    <col min="59" max="59" width="12.5703125" style="243" customWidth="1"/>
    <col min="60" max="416" width="10.7109375" style="243" customWidth="1"/>
    <col min="417" max="417" width="12.5703125" style="243" bestFit="1" customWidth="1"/>
    <col min="418" max="16384" width="11.42578125" style="243"/>
  </cols>
  <sheetData>
    <row r="2" spans="1:417" ht="15" customHeight="1">
      <c r="AB2" s="317"/>
      <c r="AC2" s="467" t="s">
        <v>2458</v>
      </c>
      <c r="AD2" s="468"/>
      <c r="AE2" s="468"/>
      <c r="AF2" s="468"/>
      <c r="AG2" s="468"/>
      <c r="AH2" s="468"/>
      <c r="AI2" s="468"/>
      <c r="AJ2" s="468"/>
      <c r="AK2" s="468"/>
      <c r="AL2" s="469"/>
      <c r="AM2" s="317"/>
    </row>
    <row r="3" spans="1:417">
      <c r="A3" s="106"/>
      <c r="B3" s="107"/>
      <c r="C3" s="107"/>
      <c r="D3" s="253"/>
      <c r="E3" s="108"/>
      <c r="F3" s="108"/>
      <c r="G3" s="108"/>
      <c r="H3" s="108"/>
      <c r="I3" s="117"/>
      <c r="J3" s="107"/>
      <c r="P3" s="121" t="s">
        <v>1464</v>
      </c>
      <c r="Q3" s="121" t="s">
        <v>566</v>
      </c>
      <c r="R3"/>
      <c r="S3"/>
      <c r="T3"/>
      <c r="U3"/>
      <c r="V3"/>
      <c r="W3"/>
      <c r="X3"/>
      <c r="Y3"/>
      <c r="Z3"/>
      <c r="AB3" s="317"/>
      <c r="AC3" s="470"/>
      <c r="AD3" s="471"/>
      <c r="AE3" s="471"/>
      <c r="AF3" s="471"/>
      <c r="AG3" s="471"/>
      <c r="AH3" s="471"/>
      <c r="AI3" s="471"/>
      <c r="AJ3" s="471"/>
      <c r="AK3" s="471"/>
      <c r="AL3" s="472"/>
      <c r="AM3" s="317"/>
    </row>
    <row r="4" spans="1:417" ht="30">
      <c r="A4" s="106"/>
      <c r="B4" s="450" t="s">
        <v>1445</v>
      </c>
      <c r="C4" s="450"/>
      <c r="D4" s="450"/>
      <c r="E4" s="450"/>
      <c r="F4" s="450"/>
      <c r="G4" s="450"/>
      <c r="H4" s="450"/>
      <c r="I4" s="450"/>
      <c r="J4" s="450"/>
      <c r="P4"/>
      <c r="Q4" s="259" t="s">
        <v>552</v>
      </c>
      <c r="R4" s="259"/>
      <c r="S4" s="259"/>
      <c r="T4" s="259" t="s">
        <v>1467</v>
      </c>
      <c r="U4" s="259" t="s">
        <v>325</v>
      </c>
      <c r="V4" s="259"/>
      <c r="W4" s="259"/>
      <c r="X4" s="259"/>
      <c r="Y4" s="259" t="s">
        <v>1468</v>
      </c>
      <c r="Z4" s="260" t="s">
        <v>568</v>
      </c>
      <c r="AB4" s="317"/>
      <c r="AC4" s="464" t="s">
        <v>552</v>
      </c>
      <c r="AD4" s="465"/>
      <c r="AE4" s="465"/>
      <c r="AF4" s="465"/>
      <c r="AG4" s="466"/>
      <c r="AH4" s="464" t="s">
        <v>325</v>
      </c>
      <c r="AI4" s="465"/>
      <c r="AJ4" s="465"/>
      <c r="AK4" s="465"/>
      <c r="AL4" s="466"/>
      <c r="AM4" s="317"/>
    </row>
    <row r="5" spans="1:417" ht="30" customHeight="1">
      <c r="A5" s="106"/>
      <c r="B5" s="262" t="s">
        <v>1446</v>
      </c>
      <c r="C5" s="105" t="s">
        <v>591</v>
      </c>
      <c r="D5" s="254" t="s">
        <v>1447</v>
      </c>
      <c r="E5" s="105" t="s">
        <v>1448</v>
      </c>
      <c r="F5" s="105" t="s">
        <v>532</v>
      </c>
      <c r="G5" s="262" t="s">
        <v>1449</v>
      </c>
      <c r="H5" s="262" t="s">
        <v>1450</v>
      </c>
      <c r="I5" s="111" t="s">
        <v>1451</v>
      </c>
      <c r="J5" s="262" t="s">
        <v>1452</v>
      </c>
      <c r="K5" s="147" t="s">
        <v>66</v>
      </c>
      <c r="L5" s="147" t="s">
        <v>2130</v>
      </c>
      <c r="M5" s="147" t="s">
        <v>2467</v>
      </c>
      <c r="N5" s="147" t="s">
        <v>1448</v>
      </c>
      <c r="P5" s="121" t="s">
        <v>570</v>
      </c>
      <c r="Q5" s="259" t="s">
        <v>1455</v>
      </c>
      <c r="R5" s="259" t="s">
        <v>1470</v>
      </c>
      <c r="S5" s="259" t="s">
        <v>1459</v>
      </c>
      <c r="T5" s="259"/>
      <c r="U5" s="259" t="s">
        <v>1455</v>
      </c>
      <c r="V5" s="259" t="s">
        <v>1470</v>
      </c>
      <c r="W5" s="259" t="s">
        <v>1471</v>
      </c>
      <c r="X5" s="259" t="s">
        <v>1459</v>
      </c>
      <c r="Y5" s="259"/>
      <c r="Z5" s="260"/>
      <c r="AB5" s="354"/>
      <c r="AC5" s="373" t="s">
        <v>1455</v>
      </c>
      <c r="AD5" s="374" t="s">
        <v>1470</v>
      </c>
      <c r="AE5" s="374" t="s">
        <v>1459</v>
      </c>
      <c r="AF5" s="384" t="s">
        <v>1467</v>
      </c>
      <c r="AG5" s="403" t="s">
        <v>2456</v>
      </c>
      <c r="AH5" s="373" t="s">
        <v>1455</v>
      </c>
      <c r="AI5" s="374" t="s">
        <v>1470</v>
      </c>
      <c r="AJ5" s="374" t="s">
        <v>1471</v>
      </c>
      <c r="AK5" s="375" t="s">
        <v>1459</v>
      </c>
      <c r="AL5" s="384" t="s">
        <v>1468</v>
      </c>
      <c r="AM5" s="359" t="s">
        <v>2457</v>
      </c>
      <c r="AP5" s="372" t="s">
        <v>608</v>
      </c>
      <c r="AQ5" s="399" t="s">
        <v>2475</v>
      </c>
      <c r="AR5" s="399" t="s">
        <v>591</v>
      </c>
      <c r="AS5" s="399" t="s">
        <v>66</v>
      </c>
      <c r="AT5" s="399"/>
      <c r="AU5" s="399"/>
      <c r="AV5" s="399"/>
      <c r="AW5" s="399"/>
      <c r="AY5"/>
      <c r="AZ5"/>
    </row>
    <row r="6" spans="1:417">
      <c r="A6" s="106"/>
      <c r="B6" s="118" t="s">
        <v>1453</v>
      </c>
      <c r="C6" s="118" t="s">
        <v>1454</v>
      </c>
      <c r="D6" s="253">
        <v>3.2989999999999999</v>
      </c>
      <c r="E6" s="108" t="s">
        <v>1455</v>
      </c>
      <c r="F6" s="108" t="s">
        <v>325</v>
      </c>
      <c r="G6" s="110" t="s">
        <v>42</v>
      </c>
      <c r="H6" s="108" t="s">
        <v>1456</v>
      </c>
      <c r="I6" s="117">
        <v>1600</v>
      </c>
      <c r="J6" s="107" t="s">
        <v>1457</v>
      </c>
      <c r="K6" s="193" t="str">
        <f>+IF(MONTH(C6)=1,"Ene",IF(MONTH(C6)=2,"Feb",IF(MONTH(C6)=3,"Mar",IF(MONTH(C6)=4,"Abr",IF(MONTH(C6)=5,"May",IF(MONTH(C6)=6,"Jun",IF(MONTH(C6)=7,"Jul",IF(MONTH(C6)=8,"Ago",IF(MONTH(C6)=9,"Sep",IF(MONTH(C6)=10,"Oct",IF(MONTH(C6)=11,"Nov","Dic")))))))))))&amp;"-"&amp;YEAR(C6)</f>
        <v>Abr-2019</v>
      </c>
      <c r="L6" s="193" t="str">
        <f>DAY(C6)&amp;"-"&amp;IF(MONTH(C6)=1,"Ene",IF(MONTH(C6)=2,"Feb",IF(MONTH(C6)=3,"Mar",IF(MONTH(C6)=4,"Abr",IF(MONTH(C6)=5,"May",IF(MONTH(C6)=6,"Jun",IF(MONTH(C6)=7,"Jul",IF(MONTH(C6)=8,"Ago",IF(MONTH(C6)=9,"Sep",IF(MONTH(C6)=10,"Oct",IF(MONTH(C6)=11,"Nov","Dic")))))))))))&amp;"-"&amp;YEAR(C6)</f>
        <v>3-Abr-2019</v>
      </c>
      <c r="M6" s="117">
        <f>+IF(F6="SOLES",I6,I6*D6)</f>
        <v>1600</v>
      </c>
      <c r="N6" s="396">
        <f>+D6</f>
        <v>3.2989999999999999</v>
      </c>
      <c r="O6" s="396"/>
      <c r="P6" s="193" t="s">
        <v>2129</v>
      </c>
      <c r="Q6" s="261"/>
      <c r="R6" s="261"/>
      <c r="S6" s="261">
        <v>4595.28</v>
      </c>
      <c r="T6" s="261">
        <v>4595.28</v>
      </c>
      <c r="U6" s="261">
        <v>357711.22000000003</v>
      </c>
      <c r="V6" s="261">
        <v>5294.2000000000007</v>
      </c>
      <c r="W6" s="261">
        <v>3855</v>
      </c>
      <c r="X6" s="261">
        <v>4767931.87</v>
      </c>
      <c r="Y6" s="261">
        <v>5134792.2899999982</v>
      </c>
      <c r="Z6" s="261">
        <v>5139387.5699999984</v>
      </c>
      <c r="AB6" s="355" t="s">
        <v>2129</v>
      </c>
      <c r="AC6" s="319">
        <f>+SUM(AC7:AC21)</f>
        <v>0</v>
      </c>
      <c r="AD6" s="319">
        <f>+SUM(AD7:AD21)</f>
        <v>0</v>
      </c>
      <c r="AE6" s="319">
        <f>+SUM(AE7:AE21)</f>
        <v>4595.28</v>
      </c>
      <c r="AF6" s="385">
        <f>+IF(SUM(AC6:AE6)=0,"",SUM(AC6:AE6))</f>
        <v>4595.28</v>
      </c>
      <c r="AG6" s="349">
        <f>+SUM(AG7:AG21)</f>
        <v>15284.730139999998</v>
      </c>
      <c r="AH6" s="319">
        <f>+SUM(AH7:AH21)</f>
        <v>357711.22000000003</v>
      </c>
      <c r="AI6" s="319">
        <f>+SUM(AI7:AI21)</f>
        <v>5294.2000000000007</v>
      </c>
      <c r="AJ6" s="319">
        <f>+SUM(AJ7:AJ21)</f>
        <v>3855</v>
      </c>
      <c r="AK6" s="319">
        <f>+SUM(AK7:AK21)</f>
        <v>4767931.87</v>
      </c>
      <c r="AL6" s="385">
        <f>+IF(SUM(AH6:AK6)=0,"",SUM(AH6:AK6))</f>
        <v>5134792.29</v>
      </c>
      <c r="AM6" s="352">
        <f>+IF(AND(AG6="",AL6&lt;&gt;""),0+AL6,IF(AND(AL6="",AG6&lt;&gt;""),0+AG6,IF(AND(AG6="",AL6=""),"",AG6+AL6)))</f>
        <v>5150077.0201399997</v>
      </c>
      <c r="AP6" s="397">
        <v>43466</v>
      </c>
      <c r="AQ6" s="398" t="s">
        <v>2468</v>
      </c>
      <c r="AR6" s="371" t="str">
        <f>DAY(AP6)&amp;"-"&amp;IF(MONTH(AP6)=1,"Ene",IF(MONTH(AP6)=2,"Feb",IF(MONTH(AP6)=3,"Mar",IF(MONTH(AP6)=4,"Abr",IF(MONTH(AP6)=5,"May",IF(MONTH(AP6)=6,"Jun",IF(MONTH(AP6)=7,"Jul",IF(MONTH(AP6)=8,"Ago",IF(MONTH(AP6)=9,"Sep",IF(MONTH(AP6)=10,"Oct",IF(MONTH(AP6)=11,"Nov","Dic")))))))))))&amp;"-"&amp;YEAR(AP6)</f>
        <v>1-Ene-2019</v>
      </c>
      <c r="AS6" s="371" t="str">
        <f>+IF(MONTH(AP6)=1,"Ene",IF(MONTH(AP6)=2,"Feb",IF(MONTH(AP6)=3,"Mar",IF(MONTH(AP6)=4,"Abr",IF(MONTH(AP6)=5,"May",IF(MONTH(AP6)=6,"Jun",IF(MONTH(AP6)=7,"Jul",IF(MONTH(AP6)=8,"Ago",IF(MONTH(AP6)=9,"Sep",IF(MONTH(AP6)=10,"Oct",IF(MONTH(AP6)=11,"Nov","Dic")))))))))))&amp;"-"&amp;YEAR(AP6)</f>
        <v>Ene-2019</v>
      </c>
      <c r="AY6" s="121" t="s">
        <v>2475</v>
      </c>
      <c r="AZ6" s="371" t="s">
        <v>2690</v>
      </c>
      <c r="BB6" t="s">
        <v>2477</v>
      </c>
    </row>
    <row r="7" spans="1:417" outlineLevel="1">
      <c r="A7" s="106"/>
      <c r="B7" s="118" t="s">
        <v>1458</v>
      </c>
      <c r="C7" s="118" t="s">
        <v>1454</v>
      </c>
      <c r="D7" s="253">
        <v>3.2989999999999999</v>
      </c>
      <c r="E7" s="108" t="s">
        <v>1459</v>
      </c>
      <c r="F7" s="108" t="s">
        <v>325</v>
      </c>
      <c r="G7" s="110" t="s">
        <v>42</v>
      </c>
      <c r="H7" s="108">
        <v>47798</v>
      </c>
      <c r="I7" s="117">
        <v>15</v>
      </c>
      <c r="J7" s="107" t="s">
        <v>1457</v>
      </c>
      <c r="K7" s="193" t="str">
        <f t="shared" ref="K7:K70" si="0">+IF(MONTH(C7)=1,"Ene",IF(MONTH(C7)=2,"Feb",IF(MONTH(C7)=3,"Mar",IF(MONTH(C7)=4,"Abr",IF(MONTH(C7)=5,"May",IF(MONTH(C7)=6,"Jun",IF(MONTH(C7)=7,"Jul",IF(MONTH(C7)=8,"Ago",IF(MONTH(C7)=9,"Sep",IF(MONTH(C7)=10,"Oct",IF(MONTH(C7)=11,"Nov","Dic")))))))))))&amp;"-"&amp;YEAR(C7)</f>
        <v>Abr-2019</v>
      </c>
      <c r="L7" s="193" t="str">
        <f t="shared" ref="L7:L70" si="1">DAY(C7)&amp;"-"&amp;IF(MONTH(C7)=1,"Ene",IF(MONTH(C7)=2,"Feb",IF(MONTH(C7)=3,"Mar",IF(MONTH(C7)=4,"Abr",IF(MONTH(C7)=5,"May",IF(MONTH(C7)=6,"Jun",IF(MONTH(C7)=7,"Jul",IF(MONTH(C7)=8,"Ago",IF(MONTH(C7)=9,"Sep",IF(MONTH(C7)=10,"Oct",IF(MONTH(C7)=11,"Nov","Dic")))))))))))&amp;"-"&amp;YEAR(C7)</f>
        <v>3-Abr-2019</v>
      </c>
      <c r="M7" s="117">
        <f t="shared" ref="M7:M70" si="2">+IF(F7="SOLES",I7,I7*D7)</f>
        <v>15</v>
      </c>
      <c r="N7" s="396">
        <f t="shared" ref="N7:N70" si="3">+D7</f>
        <v>3.2989999999999999</v>
      </c>
      <c r="O7" s="396"/>
      <c r="P7" s="258" t="s">
        <v>2158</v>
      </c>
      <c r="Q7" s="261"/>
      <c r="R7" s="261"/>
      <c r="S7" s="261">
        <v>1313.6</v>
      </c>
      <c r="T7" s="261">
        <v>1313.6</v>
      </c>
      <c r="U7" s="261">
        <v>72223.17</v>
      </c>
      <c r="V7" s="261"/>
      <c r="W7" s="261"/>
      <c r="X7" s="261">
        <v>1441555.4500000002</v>
      </c>
      <c r="Y7" s="261">
        <v>1513778.62</v>
      </c>
      <c r="Z7" s="261">
        <v>1515092.2200000002</v>
      </c>
      <c r="AA7" s="371"/>
      <c r="AB7" s="356" t="s">
        <v>2158</v>
      </c>
      <c r="AC7" s="350" t="str">
        <f t="shared" ref="AC7:AC21" si="4">+IF(SUMIFS($I$6:$I$601,$L$6:$L$601,$AB7,$E$6:$E$601,$AC$5,$F$6:$F$601,$AC$4)=0,"",SUMIFS($I$6:$I$601,$L$6:$L$601,$AB7,$E$6:$E$601,$AC$5,$F$6:$F$601,$AC$4))</f>
        <v/>
      </c>
      <c r="AD7" s="350" t="str">
        <f t="shared" ref="AD7:AD21" si="5">+IF(SUMIFS($I$6:$I$601,$L$6:$L$601,$AB7,$E$6:$E$601,$AD$5,$F$6:$F$601,$AC$4)=0,"",SUMIFS($I$6:$I$601,$L$6:$L$601,$AB7,$E$6:$E$601,$AD$5,$F$6:$F$601,$AC$4))</f>
        <v/>
      </c>
      <c r="AE7" s="350">
        <f t="shared" ref="AE7:AE21" si="6">+IF(SUMIFS($I$6:$I$601,$L$6:$L$601,$AB7,$E$6:$E$601,$AE$5,$F$6:$F$601,$AC$4)=0,"",SUMIFS($I$6:$I$601,$L$6:$L$601,$AB7,$E$6:$E$601,$AE$5,$F$6:$F$601,$AC$4))</f>
        <v>1313.6</v>
      </c>
      <c r="AF7" s="386">
        <f t="shared" ref="AF7:AF43" si="7">+IF(SUM(AC7:AE7)=0,"",SUM(AC7:AE7))</f>
        <v>1313.6</v>
      </c>
      <c r="AG7" s="351">
        <f t="shared" ref="AG7:AG21" si="8">+IF(AF7="","",AF7*VLOOKUP(AB7,$L$6:$N$601,3,FALSE))</f>
        <v>4384.7968000000001</v>
      </c>
      <c r="AH7" s="350">
        <f t="shared" ref="AH7:AH21" si="9">+IF(SUMIFS($I$6:$I$601,$L$6:$L$601,$AB7,$E$6:$E$601,$AH$5,$F$6:$F$601,$AH$4)=0,"",SUMIFS($I$6:$I$601,$L$6:$L$601,$AB7,$E$6:$E$601,$AH$5,$F$6:$F$601,$AH$4))</f>
        <v>72223.17</v>
      </c>
      <c r="AI7" s="350" t="str">
        <f t="shared" ref="AI7:AI21" si="10">+IF(SUMIFS($I$6:$I$601,$L$6:$L$601,$AB7,$E$6:$E$601,$AI$5,$F$6:$F$601,$AH$4)=0,"",SUMIFS($I$6:$I$601,$L$6:$L$601,$AB7,$E$6:$E$601,$AI$5,$F$6:$F$601,$AH$4))</f>
        <v/>
      </c>
      <c r="AJ7" s="350" t="str">
        <f t="shared" ref="AJ7:AJ21" si="11">+IF(SUMIFS($I$6:$I$601,$L$6:$L$601,$AB7,$E$6:$E$601,$AJ$5,$F$6:$F$601,$AH$4)=0,"",SUMIFS($I$6:$I$601,$L$6:$L$601,$AB7,$E$6:$E$601,$AJ$5,$F$6:$F$601,$AH$4))</f>
        <v/>
      </c>
      <c r="AK7" s="350">
        <f t="shared" ref="AK7:AK21" si="12">+IF(SUMIFS($I$6:$I$601,$L$6:$L$601,$AB7,$E$6:$E$601,$AK$5,$F$6:$F$601,$AH$4)=0,"",SUMIFS($I$6:$I$601,$L$6:$L$601,$AB7,$E$6:$E$601,$AK$5,$F$6:$F$601,$AH$4))</f>
        <v>1441555.4500000002</v>
      </c>
      <c r="AL7" s="386">
        <f t="shared" ref="AL7:AL43" si="13">+IF(SUM(AH7:AK7)=0,"",SUM(AH7:AK7))</f>
        <v>1513778.62</v>
      </c>
      <c r="AM7" s="389">
        <f>+IF(AND(AG7="",AL7&lt;&gt;""),0+AL7,IF(AND(AL7="",AG7&lt;&gt;""),0+AG7,IF(AND(AG7="",AL7=""),"",AG7+AL7)))</f>
        <v>1518163.4168</v>
      </c>
      <c r="AP7" s="397">
        <v>43467</v>
      </c>
      <c r="AQ7" s="398" t="s">
        <v>2469</v>
      </c>
      <c r="AR7" s="371" t="str">
        <f t="shared" ref="AR7:AR70" si="14">DAY(AP7)&amp;"-"&amp;IF(MONTH(AP7)=1,"Ene",IF(MONTH(AP7)=2,"Feb",IF(MONTH(AP7)=3,"Mar",IF(MONTH(AP7)=4,"Abr",IF(MONTH(AP7)=5,"May",IF(MONTH(AP7)=6,"Jun",IF(MONTH(AP7)=7,"Jul",IF(MONTH(AP7)=8,"Ago",IF(MONTH(AP7)=9,"Sep",IF(MONTH(AP7)=10,"Oct",IF(MONTH(AP7)=11,"Nov","Dic")))))))))))&amp;"-"&amp;YEAR(AP7)</f>
        <v>2-Ene-2019</v>
      </c>
      <c r="AS7" s="371" t="str">
        <f t="shared" ref="AS7:AS32" si="15">+IF(MONTH(AP7)=1,"Ene",IF(MONTH(AP7)=2,"Feb",IF(MONTH(AP7)=3,"Mar",IF(MONTH(AP7)=4,"Abr",IF(MONTH(AP7)=5,"May",IF(MONTH(AP7)=6,"Jun",IF(MONTH(AP7)=7,"Jul",IF(MONTH(AP7)=8,"Ago",IF(MONTH(AP7)=9,"Sep",IF(MONTH(AP7)=10,"Oct",IF(MONTH(AP7)=11,"Nov","Dic")))))))))))&amp;"-"&amp;YEAR(AP7)</f>
        <v>Ene-2019</v>
      </c>
      <c r="BB7" t="s">
        <v>2483</v>
      </c>
    </row>
    <row r="8" spans="1:417" outlineLevel="1">
      <c r="A8" s="106"/>
      <c r="B8" s="118" t="s">
        <v>1460</v>
      </c>
      <c r="C8" s="118" t="s">
        <v>1454</v>
      </c>
      <c r="D8" s="253">
        <v>3.2989999999999999</v>
      </c>
      <c r="E8" s="108" t="s">
        <v>1459</v>
      </c>
      <c r="F8" s="108" t="s">
        <v>325</v>
      </c>
      <c r="G8" s="110" t="s">
        <v>42</v>
      </c>
      <c r="H8" s="108">
        <v>47799</v>
      </c>
      <c r="I8" s="117">
        <v>75</v>
      </c>
      <c r="J8" s="107" t="s">
        <v>1457</v>
      </c>
      <c r="K8" s="193" t="str">
        <f t="shared" si="0"/>
        <v>Abr-2019</v>
      </c>
      <c r="L8" s="193" t="str">
        <f t="shared" si="1"/>
        <v>3-Abr-2019</v>
      </c>
      <c r="M8" s="117">
        <f t="shared" si="2"/>
        <v>75</v>
      </c>
      <c r="N8" s="396">
        <f t="shared" si="3"/>
        <v>3.2989999999999999</v>
      </c>
      <c r="O8" s="396"/>
      <c r="P8" s="258" t="s">
        <v>2157</v>
      </c>
      <c r="Q8" s="261"/>
      <c r="R8" s="261"/>
      <c r="S8" s="261"/>
      <c r="T8" s="261"/>
      <c r="U8" s="261">
        <v>325.7</v>
      </c>
      <c r="V8" s="261"/>
      <c r="W8" s="261">
        <v>1617</v>
      </c>
      <c r="X8" s="261">
        <v>946066.95</v>
      </c>
      <c r="Y8" s="261">
        <v>948009.64999999991</v>
      </c>
      <c r="Z8" s="261">
        <v>948009.64999999991</v>
      </c>
      <c r="AA8" s="371"/>
      <c r="AB8" s="356" t="s">
        <v>2157</v>
      </c>
      <c r="AC8" s="350" t="str">
        <f t="shared" si="4"/>
        <v/>
      </c>
      <c r="AD8" s="350" t="str">
        <f t="shared" si="5"/>
        <v/>
      </c>
      <c r="AE8" s="350" t="str">
        <f t="shared" si="6"/>
        <v/>
      </c>
      <c r="AF8" s="386" t="str">
        <f t="shared" si="7"/>
        <v/>
      </c>
      <c r="AG8" s="351" t="str">
        <f t="shared" si="8"/>
        <v/>
      </c>
      <c r="AH8" s="350">
        <f t="shared" si="9"/>
        <v>325.7</v>
      </c>
      <c r="AI8" s="350" t="str">
        <f t="shared" si="10"/>
        <v/>
      </c>
      <c r="AJ8" s="350">
        <f t="shared" si="11"/>
        <v>1617</v>
      </c>
      <c r="AK8" s="350">
        <f t="shared" si="12"/>
        <v>946066.95</v>
      </c>
      <c r="AL8" s="386">
        <f t="shared" si="13"/>
        <v>948009.64999999991</v>
      </c>
      <c r="AM8" s="389">
        <f t="shared" ref="AM8:AM43" si="16">+IF(AND(AG8="",AL8&lt;&gt;""),0+AL8,IF(AND(AL8="",AG8&lt;&gt;""),0+AG8,IF(AND(AG8="",AL8=""),"",AG8+AL8)))</f>
        <v>948009.64999999991</v>
      </c>
      <c r="AP8" s="397">
        <v>43468</v>
      </c>
      <c r="AQ8" s="398" t="s">
        <v>2470</v>
      </c>
      <c r="AR8" s="371" t="str">
        <f t="shared" si="14"/>
        <v>3-Ene-2019</v>
      </c>
      <c r="AS8" s="371" t="str">
        <f t="shared" si="15"/>
        <v>Ene-2019</v>
      </c>
      <c r="AY8" s="121" t="s">
        <v>570</v>
      </c>
      <c r="AZ8"/>
      <c r="BA8"/>
      <c r="BB8" t="s">
        <v>2484</v>
      </c>
      <c r="BC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</row>
    <row r="9" spans="1:417" outlineLevel="1">
      <c r="A9" s="106"/>
      <c r="B9" s="118" t="s">
        <v>1461</v>
      </c>
      <c r="C9" s="118" t="s">
        <v>1454</v>
      </c>
      <c r="D9" s="253">
        <v>3.2989999999999999</v>
      </c>
      <c r="E9" s="108" t="s">
        <v>1459</v>
      </c>
      <c r="F9" s="108" t="s">
        <v>325</v>
      </c>
      <c r="G9" s="110" t="s">
        <v>42</v>
      </c>
      <c r="H9" s="108">
        <v>47800</v>
      </c>
      <c r="I9" s="117">
        <v>79</v>
      </c>
      <c r="J9" s="107" t="s">
        <v>1457</v>
      </c>
      <c r="K9" s="193" t="str">
        <f t="shared" si="0"/>
        <v>Abr-2019</v>
      </c>
      <c r="L9" s="193" t="str">
        <f t="shared" si="1"/>
        <v>3-Abr-2019</v>
      </c>
      <c r="M9" s="117">
        <f t="shared" si="2"/>
        <v>79</v>
      </c>
      <c r="N9" s="396">
        <f t="shared" si="3"/>
        <v>3.2989999999999999</v>
      </c>
      <c r="O9" s="396"/>
      <c r="P9" s="258" t="s">
        <v>2156</v>
      </c>
      <c r="Q9" s="261"/>
      <c r="R9" s="261"/>
      <c r="S9" s="261"/>
      <c r="T9" s="261"/>
      <c r="U9" s="261"/>
      <c r="V9" s="261"/>
      <c r="W9" s="261"/>
      <c r="X9" s="261">
        <v>88576.55</v>
      </c>
      <c r="Y9" s="261">
        <v>88576.55</v>
      </c>
      <c r="Z9" s="261">
        <v>88576.55</v>
      </c>
      <c r="AA9" s="371"/>
      <c r="AB9" s="356" t="s">
        <v>2156</v>
      </c>
      <c r="AC9" s="350" t="str">
        <f t="shared" si="4"/>
        <v/>
      </c>
      <c r="AD9" s="350" t="str">
        <f t="shared" si="5"/>
        <v/>
      </c>
      <c r="AE9" s="350" t="str">
        <f t="shared" si="6"/>
        <v/>
      </c>
      <c r="AF9" s="386" t="str">
        <f t="shared" si="7"/>
        <v/>
      </c>
      <c r="AG9" s="351" t="str">
        <f t="shared" si="8"/>
        <v/>
      </c>
      <c r="AH9" s="350" t="str">
        <f t="shared" si="9"/>
        <v/>
      </c>
      <c r="AI9" s="350" t="str">
        <f t="shared" si="10"/>
        <v/>
      </c>
      <c r="AJ9" s="350" t="str">
        <f t="shared" si="11"/>
        <v/>
      </c>
      <c r="AK9" s="350">
        <f t="shared" si="12"/>
        <v>88576.55</v>
      </c>
      <c r="AL9" s="386">
        <f t="shared" si="13"/>
        <v>88576.55</v>
      </c>
      <c r="AM9" s="389">
        <f t="shared" si="16"/>
        <v>88576.55</v>
      </c>
      <c r="AP9" s="397">
        <v>43469</v>
      </c>
      <c r="AQ9" s="398" t="s">
        <v>2471</v>
      </c>
      <c r="AR9" s="371" t="str">
        <f t="shared" si="14"/>
        <v>4-Ene-2019</v>
      </c>
      <c r="AS9" s="371" t="str">
        <f t="shared" si="15"/>
        <v>Ene-2019</v>
      </c>
      <c r="AY9" s="115" t="s">
        <v>2477</v>
      </c>
      <c r="AZ9"/>
      <c r="BA9"/>
      <c r="BB9" t="s">
        <v>2485</v>
      </c>
      <c r="BC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</row>
    <row r="10" spans="1:417" outlineLevel="1">
      <c r="A10" s="106"/>
      <c r="B10" s="118" t="s">
        <v>1462</v>
      </c>
      <c r="C10" s="118" t="s">
        <v>1454</v>
      </c>
      <c r="D10" s="253">
        <v>3.2989999999999999</v>
      </c>
      <c r="E10" s="108" t="s">
        <v>1459</v>
      </c>
      <c r="F10" s="108" t="s">
        <v>325</v>
      </c>
      <c r="G10" s="110" t="s">
        <v>42</v>
      </c>
      <c r="H10" s="108">
        <v>47802</v>
      </c>
      <c r="I10" s="117">
        <v>23.8</v>
      </c>
      <c r="J10" s="107" t="s">
        <v>1457</v>
      </c>
      <c r="K10" s="193" t="str">
        <f t="shared" si="0"/>
        <v>Abr-2019</v>
      </c>
      <c r="L10" s="193" t="str">
        <f t="shared" si="1"/>
        <v>3-Abr-2019</v>
      </c>
      <c r="M10" s="117">
        <f t="shared" si="2"/>
        <v>23.8</v>
      </c>
      <c r="N10" s="396">
        <f t="shared" si="3"/>
        <v>3.2989999999999999</v>
      </c>
      <c r="O10" s="396"/>
      <c r="P10" s="258" t="s">
        <v>2155</v>
      </c>
      <c r="Q10" s="261"/>
      <c r="R10" s="261"/>
      <c r="S10" s="261">
        <v>301.27</v>
      </c>
      <c r="T10" s="261">
        <v>301.27</v>
      </c>
      <c r="U10" s="261">
        <v>35405.269999999997</v>
      </c>
      <c r="V10" s="261"/>
      <c r="W10" s="261"/>
      <c r="X10" s="261">
        <v>231790.93000000005</v>
      </c>
      <c r="Y10" s="261">
        <v>267196.20000000007</v>
      </c>
      <c r="Z10" s="261">
        <v>267497.47000000003</v>
      </c>
      <c r="AB10" s="356" t="s">
        <v>2155</v>
      </c>
      <c r="AC10" s="350" t="str">
        <f t="shared" si="4"/>
        <v/>
      </c>
      <c r="AD10" s="350" t="str">
        <f t="shared" si="5"/>
        <v/>
      </c>
      <c r="AE10" s="350">
        <f t="shared" si="6"/>
        <v>301.27</v>
      </c>
      <c r="AF10" s="386">
        <f t="shared" si="7"/>
        <v>301.27</v>
      </c>
      <c r="AG10" s="351">
        <f t="shared" si="8"/>
        <v>999.01131999999984</v>
      </c>
      <c r="AH10" s="350">
        <f t="shared" si="9"/>
        <v>35405.269999999997</v>
      </c>
      <c r="AI10" s="350" t="str">
        <f t="shared" si="10"/>
        <v/>
      </c>
      <c r="AJ10" s="350" t="str">
        <f t="shared" si="11"/>
        <v/>
      </c>
      <c r="AK10" s="350">
        <f t="shared" si="12"/>
        <v>231790.93000000005</v>
      </c>
      <c r="AL10" s="386">
        <f t="shared" si="13"/>
        <v>267196.20000000007</v>
      </c>
      <c r="AM10" s="389">
        <f t="shared" si="16"/>
        <v>268195.21132000006</v>
      </c>
      <c r="AP10" s="397">
        <v>43470</v>
      </c>
      <c r="AQ10" s="398" t="s">
        <v>2472</v>
      </c>
      <c r="AR10" s="371" t="str">
        <f t="shared" si="14"/>
        <v>5-Ene-2019</v>
      </c>
      <c r="AS10" s="371" t="str">
        <f t="shared" si="15"/>
        <v>Ene-2019</v>
      </c>
      <c r="AY10" s="258" t="s">
        <v>2526</v>
      </c>
      <c r="AZ10"/>
      <c r="BA10"/>
      <c r="BB10" t="s">
        <v>2476</v>
      </c>
      <c r="BC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</row>
    <row r="11" spans="1:417" outlineLevel="1">
      <c r="A11" s="106"/>
      <c r="B11" s="118" t="s">
        <v>1463</v>
      </c>
      <c r="C11" s="118" t="s">
        <v>1454</v>
      </c>
      <c r="D11" s="253">
        <v>3.2989999999999999</v>
      </c>
      <c r="E11" s="108" t="s">
        <v>1459</v>
      </c>
      <c r="F11" s="108" t="s">
        <v>325</v>
      </c>
      <c r="G11" s="110" t="s">
        <v>42</v>
      </c>
      <c r="H11" s="108">
        <v>47801</v>
      </c>
      <c r="I11" s="117">
        <v>53.4</v>
      </c>
      <c r="J11" s="107" t="s">
        <v>1457</v>
      </c>
      <c r="K11" s="193" t="str">
        <f t="shared" si="0"/>
        <v>Abr-2019</v>
      </c>
      <c r="L11" s="193" t="str">
        <f t="shared" si="1"/>
        <v>3-Abr-2019</v>
      </c>
      <c r="M11" s="117">
        <f t="shared" si="2"/>
        <v>53.4</v>
      </c>
      <c r="N11" s="396">
        <f t="shared" si="3"/>
        <v>3.2989999999999999</v>
      </c>
      <c r="O11" s="396"/>
      <c r="P11" s="258" t="s">
        <v>2154</v>
      </c>
      <c r="Q11" s="261"/>
      <c r="R11" s="261"/>
      <c r="S11" s="261">
        <v>357.92</v>
      </c>
      <c r="T11" s="261">
        <v>357.92</v>
      </c>
      <c r="U11" s="261">
        <v>232582.61</v>
      </c>
      <c r="V11" s="261"/>
      <c r="W11" s="261"/>
      <c r="X11" s="261">
        <v>82778.8</v>
      </c>
      <c r="Y11" s="261">
        <v>315361.40999999997</v>
      </c>
      <c r="Z11" s="261">
        <v>315719.33</v>
      </c>
      <c r="AA11" s="371"/>
      <c r="AB11" s="356" t="s">
        <v>2154</v>
      </c>
      <c r="AC11" s="350" t="str">
        <f t="shared" si="4"/>
        <v/>
      </c>
      <c r="AD11" s="350" t="str">
        <f t="shared" si="5"/>
        <v/>
      </c>
      <c r="AE11" s="350">
        <f t="shared" si="6"/>
        <v>357.92</v>
      </c>
      <c r="AF11" s="386">
        <f t="shared" si="7"/>
        <v>357.92</v>
      </c>
      <c r="AG11" s="351">
        <f t="shared" si="8"/>
        <v>1189.0102400000001</v>
      </c>
      <c r="AH11" s="350">
        <f t="shared" si="9"/>
        <v>232582.61</v>
      </c>
      <c r="AI11" s="350" t="str">
        <f t="shared" si="10"/>
        <v/>
      </c>
      <c r="AJ11" s="350" t="str">
        <f t="shared" si="11"/>
        <v/>
      </c>
      <c r="AK11" s="350">
        <f t="shared" si="12"/>
        <v>82778.8</v>
      </c>
      <c r="AL11" s="386">
        <f t="shared" si="13"/>
        <v>315361.40999999997</v>
      </c>
      <c r="AM11" s="389">
        <f t="shared" si="16"/>
        <v>316550.42023999995</v>
      </c>
      <c r="AP11" s="397">
        <v>43471</v>
      </c>
      <c r="AQ11" s="398" t="s">
        <v>2473</v>
      </c>
      <c r="AR11" s="371" t="str">
        <f t="shared" si="14"/>
        <v>6-Ene-2019</v>
      </c>
      <c r="AS11" s="371" t="str">
        <f t="shared" si="15"/>
        <v>Ene-2019</v>
      </c>
      <c r="AY11" s="258" t="s">
        <v>2525</v>
      </c>
      <c r="AZ11"/>
      <c r="BA11"/>
      <c r="BB11" t="s">
        <v>2480</v>
      </c>
      <c r="BC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</row>
    <row r="12" spans="1:417" outlineLevel="1">
      <c r="A12" s="106"/>
      <c r="B12" s="118" t="s">
        <v>1465</v>
      </c>
      <c r="C12" s="118" t="s">
        <v>1466</v>
      </c>
      <c r="D12" s="253">
        <v>3.2989999999999999</v>
      </c>
      <c r="E12" s="108" t="s">
        <v>1459</v>
      </c>
      <c r="F12" s="108" t="s">
        <v>325</v>
      </c>
      <c r="G12" s="110" t="s">
        <v>42</v>
      </c>
      <c r="H12" s="108">
        <v>47816</v>
      </c>
      <c r="I12" s="117">
        <v>8.5</v>
      </c>
      <c r="J12" s="107" t="s">
        <v>1457</v>
      </c>
      <c r="K12" s="193" t="str">
        <f t="shared" si="0"/>
        <v>Abr-2019</v>
      </c>
      <c r="L12" s="193" t="str">
        <f t="shared" si="1"/>
        <v>4-Abr-2019</v>
      </c>
      <c r="M12" s="117">
        <f t="shared" si="2"/>
        <v>8.5</v>
      </c>
      <c r="N12" s="396">
        <f t="shared" si="3"/>
        <v>3.2989999999999999</v>
      </c>
      <c r="O12" s="396"/>
      <c r="P12" s="258" t="s">
        <v>2153</v>
      </c>
      <c r="Q12" s="261"/>
      <c r="R12" s="261"/>
      <c r="S12" s="261"/>
      <c r="T12" s="261"/>
      <c r="U12" s="261"/>
      <c r="V12" s="261">
        <v>109.8</v>
      </c>
      <c r="W12" s="261"/>
      <c r="X12" s="261">
        <v>596049.27</v>
      </c>
      <c r="Y12" s="261">
        <v>596159.07000000007</v>
      </c>
      <c r="Z12" s="261">
        <v>596159.07000000007</v>
      </c>
      <c r="AB12" s="356" t="s">
        <v>2153</v>
      </c>
      <c r="AC12" s="350" t="str">
        <f t="shared" si="4"/>
        <v/>
      </c>
      <c r="AD12" s="350" t="str">
        <f t="shared" si="5"/>
        <v/>
      </c>
      <c r="AE12" s="350" t="str">
        <f t="shared" si="6"/>
        <v/>
      </c>
      <c r="AF12" s="386" t="str">
        <f t="shared" si="7"/>
        <v/>
      </c>
      <c r="AG12" s="351" t="str">
        <f t="shared" si="8"/>
        <v/>
      </c>
      <c r="AH12" s="350" t="str">
        <f t="shared" si="9"/>
        <v/>
      </c>
      <c r="AI12" s="350">
        <f t="shared" si="10"/>
        <v>109.8</v>
      </c>
      <c r="AJ12" s="350" t="str">
        <f t="shared" si="11"/>
        <v/>
      </c>
      <c r="AK12" s="350">
        <f t="shared" si="12"/>
        <v>596049.27</v>
      </c>
      <c r="AL12" s="386">
        <f t="shared" si="13"/>
        <v>596159.07000000007</v>
      </c>
      <c r="AM12" s="389">
        <f t="shared" si="16"/>
        <v>596159.07000000007</v>
      </c>
      <c r="AP12" s="397">
        <v>43472</v>
      </c>
      <c r="AQ12" s="398" t="s">
        <v>2474</v>
      </c>
      <c r="AR12" s="371" t="str">
        <f t="shared" si="14"/>
        <v>7-Ene-2019</v>
      </c>
      <c r="AS12" s="371" t="str">
        <f t="shared" si="15"/>
        <v>Ene-2019</v>
      </c>
      <c r="AY12" s="258" t="s">
        <v>2523</v>
      </c>
      <c r="AZ12"/>
      <c r="BA12"/>
      <c r="BB12" t="s">
        <v>2481</v>
      </c>
      <c r="BC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</row>
    <row r="13" spans="1:417" outlineLevel="1">
      <c r="B13" s="119" t="s">
        <v>1469</v>
      </c>
      <c r="C13" s="119" t="s">
        <v>1466</v>
      </c>
      <c r="D13" s="256">
        <v>3.2989999999999999</v>
      </c>
      <c r="E13" s="115" t="s">
        <v>1459</v>
      </c>
      <c r="F13" s="115" t="s">
        <v>325</v>
      </c>
      <c r="G13" s="120" t="s">
        <v>42</v>
      </c>
      <c r="H13" s="115">
        <v>47817</v>
      </c>
      <c r="I13" s="116">
        <v>4.96</v>
      </c>
      <c r="J13" s="193" t="s">
        <v>1457</v>
      </c>
      <c r="K13" s="193" t="str">
        <f t="shared" si="0"/>
        <v>Abr-2019</v>
      </c>
      <c r="L13" s="193" t="str">
        <f t="shared" si="1"/>
        <v>4-Abr-2019</v>
      </c>
      <c r="M13" s="117">
        <f t="shared" si="2"/>
        <v>4.96</v>
      </c>
      <c r="N13" s="396">
        <f t="shared" si="3"/>
        <v>3.2989999999999999</v>
      </c>
      <c r="O13" s="396"/>
      <c r="P13" s="258" t="s">
        <v>2152</v>
      </c>
      <c r="Q13" s="261"/>
      <c r="R13" s="261"/>
      <c r="S13" s="261"/>
      <c r="T13" s="261"/>
      <c r="U13" s="261">
        <v>2484.9499999999998</v>
      </c>
      <c r="V13" s="261"/>
      <c r="W13" s="261"/>
      <c r="X13" s="261">
        <v>587743.7699999999</v>
      </c>
      <c r="Y13" s="261">
        <v>590228.71999999986</v>
      </c>
      <c r="Z13" s="261">
        <v>590228.71999999986</v>
      </c>
      <c r="AB13" s="356" t="s">
        <v>2152</v>
      </c>
      <c r="AC13" s="350" t="str">
        <f t="shared" si="4"/>
        <v/>
      </c>
      <c r="AD13" s="350" t="str">
        <f t="shared" si="5"/>
        <v/>
      </c>
      <c r="AE13" s="350" t="str">
        <f t="shared" si="6"/>
        <v/>
      </c>
      <c r="AF13" s="386" t="str">
        <f t="shared" si="7"/>
        <v/>
      </c>
      <c r="AG13" s="351" t="str">
        <f t="shared" si="8"/>
        <v/>
      </c>
      <c r="AH13" s="350">
        <f t="shared" si="9"/>
        <v>2484.9499999999998</v>
      </c>
      <c r="AI13" s="350" t="str">
        <f t="shared" si="10"/>
        <v/>
      </c>
      <c r="AJ13" s="350" t="str">
        <f t="shared" si="11"/>
        <v/>
      </c>
      <c r="AK13" s="350">
        <f t="shared" si="12"/>
        <v>587743.7699999999</v>
      </c>
      <c r="AL13" s="386">
        <f t="shared" si="13"/>
        <v>590228.71999999986</v>
      </c>
      <c r="AM13" s="389">
        <f t="shared" si="16"/>
        <v>590228.71999999986</v>
      </c>
      <c r="AP13" s="397">
        <v>43473</v>
      </c>
      <c r="AQ13" s="398" t="s">
        <v>2468</v>
      </c>
      <c r="AR13" s="371" t="str">
        <f t="shared" si="14"/>
        <v>8-Ene-2019</v>
      </c>
      <c r="AS13" s="371" t="str">
        <f t="shared" si="15"/>
        <v>Ene-2019</v>
      </c>
      <c r="AY13" s="258" t="s">
        <v>2522</v>
      </c>
      <c r="AZ13"/>
      <c r="BA13"/>
      <c r="BB13" t="s">
        <v>2129</v>
      </c>
      <c r="BC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</row>
    <row r="14" spans="1:417" outlineLevel="1">
      <c r="B14" s="119" t="s">
        <v>1472</v>
      </c>
      <c r="C14" s="119" t="s">
        <v>1466</v>
      </c>
      <c r="D14" s="256">
        <v>3.2989999999999999</v>
      </c>
      <c r="E14" s="115" t="s">
        <v>1459</v>
      </c>
      <c r="F14" s="115" t="s">
        <v>325</v>
      </c>
      <c r="G14" s="120" t="s">
        <v>42</v>
      </c>
      <c r="H14" s="115">
        <v>47820</v>
      </c>
      <c r="I14" s="116">
        <v>307.89999999999998</v>
      </c>
      <c r="J14" s="193" t="s">
        <v>1457</v>
      </c>
      <c r="K14" s="193" t="str">
        <f t="shared" si="0"/>
        <v>Abr-2019</v>
      </c>
      <c r="L14" s="193" t="str">
        <f t="shared" si="1"/>
        <v>4-Abr-2019</v>
      </c>
      <c r="M14" s="117">
        <f t="shared" si="2"/>
        <v>307.89999999999998</v>
      </c>
      <c r="N14" s="396">
        <f t="shared" si="3"/>
        <v>3.2989999999999999</v>
      </c>
      <c r="O14" s="396"/>
      <c r="P14" s="258" t="s">
        <v>2151</v>
      </c>
      <c r="Q14" s="261"/>
      <c r="R14" s="261"/>
      <c r="S14" s="261"/>
      <c r="T14" s="261"/>
      <c r="U14" s="261"/>
      <c r="V14" s="261"/>
      <c r="W14" s="261">
        <v>1602</v>
      </c>
      <c r="X14" s="261">
        <v>221129.43</v>
      </c>
      <c r="Y14" s="261">
        <v>222731.43</v>
      </c>
      <c r="Z14" s="261">
        <v>222731.43</v>
      </c>
      <c r="AB14" s="356" t="s">
        <v>2151</v>
      </c>
      <c r="AC14" s="350" t="str">
        <f t="shared" si="4"/>
        <v/>
      </c>
      <c r="AD14" s="350" t="str">
        <f t="shared" si="5"/>
        <v/>
      </c>
      <c r="AE14" s="350" t="str">
        <f t="shared" si="6"/>
        <v/>
      </c>
      <c r="AF14" s="386" t="str">
        <f t="shared" si="7"/>
        <v/>
      </c>
      <c r="AG14" s="351" t="str">
        <f t="shared" si="8"/>
        <v/>
      </c>
      <c r="AH14" s="350" t="str">
        <f t="shared" si="9"/>
        <v/>
      </c>
      <c r="AI14" s="350" t="str">
        <f t="shared" si="10"/>
        <v/>
      </c>
      <c r="AJ14" s="350">
        <f t="shared" si="11"/>
        <v>1602</v>
      </c>
      <c r="AK14" s="350">
        <f t="shared" si="12"/>
        <v>221129.43</v>
      </c>
      <c r="AL14" s="386">
        <f t="shared" si="13"/>
        <v>222731.43</v>
      </c>
      <c r="AM14" s="389">
        <f t="shared" si="16"/>
        <v>222731.43</v>
      </c>
      <c r="AP14" s="397">
        <v>43474</v>
      </c>
      <c r="AQ14" s="398" t="s">
        <v>2469</v>
      </c>
      <c r="AR14" s="371" t="str">
        <f t="shared" si="14"/>
        <v>9-Ene-2019</v>
      </c>
      <c r="AS14" s="371" t="str">
        <f t="shared" si="15"/>
        <v>Ene-2019</v>
      </c>
      <c r="AY14" s="258" t="s">
        <v>2521</v>
      </c>
      <c r="AZ14"/>
      <c r="BA14"/>
      <c r="BB14" t="s">
        <v>2128</v>
      </c>
      <c r="BC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</row>
    <row r="15" spans="1:417" outlineLevel="1">
      <c r="B15" s="119" t="s">
        <v>1474</v>
      </c>
      <c r="C15" s="119" t="s">
        <v>1475</v>
      </c>
      <c r="D15" s="256">
        <v>3.2970000000000002</v>
      </c>
      <c r="E15" s="115" t="s">
        <v>1459</v>
      </c>
      <c r="F15" s="115" t="s">
        <v>552</v>
      </c>
      <c r="G15" s="120" t="s">
        <v>45</v>
      </c>
      <c r="H15" s="115">
        <v>4973</v>
      </c>
      <c r="I15" s="116">
        <v>1200</v>
      </c>
      <c r="J15" s="193" t="s">
        <v>1457</v>
      </c>
      <c r="K15" s="193" t="str">
        <f t="shared" si="0"/>
        <v>Abr-2019</v>
      </c>
      <c r="L15" s="193" t="str">
        <f t="shared" si="1"/>
        <v>5-Abr-2019</v>
      </c>
      <c r="M15" s="117">
        <f>+IF(F15="SOLES",I15,I15*D15)</f>
        <v>3956.4</v>
      </c>
      <c r="N15" s="396">
        <f t="shared" si="3"/>
        <v>3.2970000000000002</v>
      </c>
      <c r="O15" s="396"/>
      <c r="P15" s="258" t="s">
        <v>2165</v>
      </c>
      <c r="Q15" s="261"/>
      <c r="R15" s="261"/>
      <c r="S15" s="261">
        <v>2622.49</v>
      </c>
      <c r="T15" s="261">
        <v>2622.49</v>
      </c>
      <c r="U15" s="261"/>
      <c r="V15" s="261"/>
      <c r="W15" s="261">
        <v>154</v>
      </c>
      <c r="X15" s="261">
        <v>60423.25</v>
      </c>
      <c r="Y15" s="261">
        <v>60577.25</v>
      </c>
      <c r="Z15" s="261">
        <v>63199.74</v>
      </c>
      <c r="AB15" s="356" t="s">
        <v>2165</v>
      </c>
      <c r="AC15" s="350" t="str">
        <f t="shared" si="4"/>
        <v/>
      </c>
      <c r="AD15" s="350" t="str">
        <f t="shared" si="5"/>
        <v/>
      </c>
      <c r="AE15" s="350">
        <f t="shared" si="6"/>
        <v>2622.49</v>
      </c>
      <c r="AF15" s="386">
        <f t="shared" si="7"/>
        <v>2622.49</v>
      </c>
      <c r="AG15" s="351">
        <f t="shared" si="8"/>
        <v>8711.9117799999985</v>
      </c>
      <c r="AH15" s="350" t="str">
        <f t="shared" si="9"/>
        <v/>
      </c>
      <c r="AI15" s="350" t="str">
        <f t="shared" si="10"/>
        <v/>
      </c>
      <c r="AJ15" s="350">
        <f t="shared" si="11"/>
        <v>154</v>
      </c>
      <c r="AK15" s="350">
        <f t="shared" si="12"/>
        <v>60423.25</v>
      </c>
      <c r="AL15" s="386">
        <f t="shared" si="13"/>
        <v>60577.25</v>
      </c>
      <c r="AM15" s="389">
        <f t="shared" si="16"/>
        <v>69289.161779999995</v>
      </c>
      <c r="AP15" s="397">
        <v>43475</v>
      </c>
      <c r="AQ15" s="398" t="s">
        <v>2470</v>
      </c>
      <c r="AR15" s="371" t="str">
        <f t="shared" si="14"/>
        <v>10-Ene-2019</v>
      </c>
      <c r="AS15" s="371" t="str">
        <f t="shared" si="15"/>
        <v>Ene-2019</v>
      </c>
      <c r="AY15" s="258" t="s">
        <v>2520</v>
      </c>
      <c r="AZ15"/>
      <c r="BA15"/>
      <c r="BB15" t="s">
        <v>2482</v>
      </c>
      <c r="BC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</row>
    <row r="16" spans="1:417" outlineLevel="1">
      <c r="B16" s="119" t="s">
        <v>1477</v>
      </c>
      <c r="C16" s="119" t="s">
        <v>1475</v>
      </c>
      <c r="D16" s="256">
        <v>3.2970000000000002</v>
      </c>
      <c r="E16" s="115" t="s">
        <v>1459</v>
      </c>
      <c r="F16" s="115" t="s">
        <v>325</v>
      </c>
      <c r="G16" s="120" t="s">
        <v>42</v>
      </c>
      <c r="H16" s="115">
        <v>47853</v>
      </c>
      <c r="I16" s="116">
        <v>40497.65</v>
      </c>
      <c r="J16" s="193" t="s">
        <v>1457</v>
      </c>
      <c r="K16" s="193" t="str">
        <f t="shared" si="0"/>
        <v>Abr-2019</v>
      </c>
      <c r="L16" s="193" t="str">
        <f t="shared" si="1"/>
        <v>5-Abr-2019</v>
      </c>
      <c r="M16" s="117">
        <f t="shared" si="2"/>
        <v>40497.65</v>
      </c>
      <c r="N16" s="396">
        <f t="shared" si="3"/>
        <v>3.2970000000000002</v>
      </c>
      <c r="O16" s="396"/>
      <c r="P16" s="258" t="s">
        <v>2164</v>
      </c>
      <c r="Q16" s="261"/>
      <c r="R16" s="261"/>
      <c r="S16" s="261"/>
      <c r="T16" s="261"/>
      <c r="U16" s="261"/>
      <c r="V16" s="261">
        <v>519.79999999999995</v>
      </c>
      <c r="W16" s="261"/>
      <c r="X16" s="261">
        <v>3072</v>
      </c>
      <c r="Y16" s="261">
        <v>3591.8</v>
      </c>
      <c r="Z16" s="261">
        <v>3591.8</v>
      </c>
      <c r="AB16" s="356" t="s">
        <v>2164</v>
      </c>
      <c r="AC16" s="350" t="str">
        <f t="shared" si="4"/>
        <v/>
      </c>
      <c r="AD16" s="350" t="str">
        <f t="shared" si="5"/>
        <v/>
      </c>
      <c r="AE16" s="350" t="str">
        <f t="shared" si="6"/>
        <v/>
      </c>
      <c r="AF16" s="386" t="str">
        <f t="shared" si="7"/>
        <v/>
      </c>
      <c r="AG16" s="351" t="str">
        <f t="shared" si="8"/>
        <v/>
      </c>
      <c r="AH16" s="350" t="str">
        <f t="shared" si="9"/>
        <v/>
      </c>
      <c r="AI16" s="350">
        <f t="shared" si="10"/>
        <v>519.79999999999995</v>
      </c>
      <c r="AJ16" s="350" t="str">
        <f t="shared" si="11"/>
        <v/>
      </c>
      <c r="AK16" s="350">
        <f t="shared" si="12"/>
        <v>3072</v>
      </c>
      <c r="AL16" s="386">
        <f t="shared" si="13"/>
        <v>3591.8</v>
      </c>
      <c r="AM16" s="389">
        <f t="shared" si="16"/>
        <v>3591.8</v>
      </c>
      <c r="AP16" s="397">
        <v>43476</v>
      </c>
      <c r="AQ16" s="398" t="s">
        <v>2471</v>
      </c>
      <c r="AR16" s="371" t="str">
        <f t="shared" si="14"/>
        <v>11-Ene-2019</v>
      </c>
      <c r="AS16" s="371" t="str">
        <f t="shared" si="15"/>
        <v>Ene-2019</v>
      </c>
      <c r="AY16" s="258" t="s">
        <v>2519</v>
      </c>
      <c r="AZ16"/>
      <c r="BA16"/>
      <c r="BB16" s="243" t="s">
        <v>2479</v>
      </c>
      <c r="BC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</row>
    <row r="17" spans="2:417" outlineLevel="1">
      <c r="B17" s="119" t="s">
        <v>1478</v>
      </c>
      <c r="C17" s="119" t="s">
        <v>1475</v>
      </c>
      <c r="D17" s="256">
        <v>3.2970000000000002</v>
      </c>
      <c r="E17" s="115" t="s">
        <v>1459</v>
      </c>
      <c r="F17" s="115" t="s">
        <v>325</v>
      </c>
      <c r="G17" s="120" t="s">
        <v>42</v>
      </c>
      <c r="H17" s="115">
        <v>47850</v>
      </c>
      <c r="I17" s="116">
        <v>240</v>
      </c>
      <c r="J17" s="193" t="s">
        <v>1457</v>
      </c>
      <c r="K17" s="193" t="str">
        <f t="shared" si="0"/>
        <v>Abr-2019</v>
      </c>
      <c r="L17" s="193" t="str">
        <f t="shared" si="1"/>
        <v>5-Abr-2019</v>
      </c>
      <c r="M17" s="117">
        <f t="shared" si="2"/>
        <v>240</v>
      </c>
      <c r="N17" s="396">
        <f t="shared" si="3"/>
        <v>3.2970000000000002</v>
      </c>
      <c r="O17" s="396"/>
      <c r="P17" s="258" t="s">
        <v>2163</v>
      </c>
      <c r="Q17" s="261"/>
      <c r="R17" s="261"/>
      <c r="S17" s="261"/>
      <c r="T17" s="261"/>
      <c r="U17" s="261"/>
      <c r="V17" s="261">
        <v>4664.6000000000004</v>
      </c>
      <c r="W17" s="261"/>
      <c r="X17" s="261">
        <v>170505.58000000002</v>
      </c>
      <c r="Y17" s="261">
        <v>175170.18000000002</v>
      </c>
      <c r="Z17" s="261">
        <v>175170.18000000002</v>
      </c>
      <c r="AB17" s="356" t="s">
        <v>2163</v>
      </c>
      <c r="AC17" s="350" t="str">
        <f t="shared" si="4"/>
        <v/>
      </c>
      <c r="AD17" s="350" t="str">
        <f t="shared" si="5"/>
        <v/>
      </c>
      <c r="AE17" s="350" t="str">
        <f t="shared" si="6"/>
        <v/>
      </c>
      <c r="AF17" s="386" t="str">
        <f t="shared" si="7"/>
        <v/>
      </c>
      <c r="AG17" s="351" t="str">
        <f t="shared" si="8"/>
        <v/>
      </c>
      <c r="AH17" s="350" t="str">
        <f t="shared" si="9"/>
        <v/>
      </c>
      <c r="AI17" s="350">
        <f t="shared" si="10"/>
        <v>4664.6000000000004</v>
      </c>
      <c r="AJ17" s="350" t="str">
        <f t="shared" si="11"/>
        <v/>
      </c>
      <c r="AK17" s="350">
        <f t="shared" si="12"/>
        <v>170505.58000000002</v>
      </c>
      <c r="AL17" s="386">
        <f t="shared" si="13"/>
        <v>175170.18000000002</v>
      </c>
      <c r="AM17" s="389">
        <f t="shared" si="16"/>
        <v>175170.18000000002</v>
      </c>
      <c r="AP17" s="397">
        <v>43477</v>
      </c>
      <c r="AQ17" s="398" t="s">
        <v>2472</v>
      </c>
      <c r="AR17" s="371" t="str">
        <f t="shared" si="14"/>
        <v>12-Ene-2019</v>
      </c>
      <c r="AS17" s="371" t="str">
        <f t="shared" si="15"/>
        <v>Ene-2019</v>
      </c>
      <c r="AY17" s="258" t="s">
        <v>2518</v>
      </c>
      <c r="AZ17"/>
      <c r="BA17"/>
      <c r="BB17" s="400" t="s">
        <v>2478</v>
      </c>
      <c r="BC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</row>
    <row r="18" spans="2:417" outlineLevel="1">
      <c r="B18" s="119" t="s">
        <v>1479</v>
      </c>
      <c r="C18" s="119" t="s">
        <v>1475</v>
      </c>
      <c r="D18" s="256">
        <v>3.2970000000000002</v>
      </c>
      <c r="E18" s="115" t="s">
        <v>1459</v>
      </c>
      <c r="F18" s="115" t="s">
        <v>325</v>
      </c>
      <c r="G18" s="120" t="s">
        <v>42</v>
      </c>
      <c r="H18" s="115">
        <v>47856</v>
      </c>
      <c r="I18" s="116">
        <v>236640</v>
      </c>
      <c r="J18" s="193" t="s">
        <v>1457</v>
      </c>
      <c r="K18" s="193" t="str">
        <f t="shared" si="0"/>
        <v>Abr-2019</v>
      </c>
      <c r="L18" s="193" t="str">
        <f t="shared" si="1"/>
        <v>5-Abr-2019</v>
      </c>
      <c r="M18" s="117">
        <f t="shared" si="2"/>
        <v>236640</v>
      </c>
      <c r="N18" s="396">
        <f t="shared" si="3"/>
        <v>3.2970000000000002</v>
      </c>
      <c r="O18" s="396"/>
      <c r="P18" s="258" t="s">
        <v>2162</v>
      </c>
      <c r="Q18" s="261"/>
      <c r="R18" s="261"/>
      <c r="S18" s="261"/>
      <c r="T18" s="261"/>
      <c r="U18" s="261"/>
      <c r="V18" s="261"/>
      <c r="W18" s="261"/>
      <c r="X18" s="261">
        <v>16502.13</v>
      </c>
      <c r="Y18" s="261">
        <v>16502.13</v>
      </c>
      <c r="Z18" s="261">
        <v>16502.13</v>
      </c>
      <c r="AB18" s="356" t="s">
        <v>2162</v>
      </c>
      <c r="AC18" s="350" t="str">
        <f t="shared" si="4"/>
        <v/>
      </c>
      <c r="AD18" s="350" t="str">
        <f t="shared" si="5"/>
        <v/>
      </c>
      <c r="AE18" s="350" t="str">
        <f t="shared" si="6"/>
        <v/>
      </c>
      <c r="AF18" s="386" t="str">
        <f t="shared" si="7"/>
        <v/>
      </c>
      <c r="AG18" s="351" t="str">
        <f t="shared" si="8"/>
        <v/>
      </c>
      <c r="AH18" s="350" t="str">
        <f t="shared" si="9"/>
        <v/>
      </c>
      <c r="AI18" s="350" t="str">
        <f t="shared" si="10"/>
        <v/>
      </c>
      <c r="AJ18" s="350" t="str">
        <f t="shared" si="11"/>
        <v/>
      </c>
      <c r="AK18" s="350">
        <f t="shared" si="12"/>
        <v>16502.13</v>
      </c>
      <c r="AL18" s="386">
        <f t="shared" si="13"/>
        <v>16502.13</v>
      </c>
      <c r="AM18" s="389">
        <f t="shared" si="16"/>
        <v>16502.13</v>
      </c>
      <c r="AP18" s="397">
        <v>43478</v>
      </c>
      <c r="AQ18" s="398" t="s">
        <v>2473</v>
      </c>
      <c r="AR18" s="371" t="str">
        <f t="shared" si="14"/>
        <v>13-Ene-2019</v>
      </c>
      <c r="AS18" s="371" t="str">
        <f t="shared" si="15"/>
        <v>Ene-2019</v>
      </c>
      <c r="AY18" s="258" t="s">
        <v>2517</v>
      </c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</row>
    <row r="19" spans="2:417" outlineLevel="1">
      <c r="B19" s="119" t="s">
        <v>1480</v>
      </c>
      <c r="C19" s="119" t="s">
        <v>1475</v>
      </c>
      <c r="D19" s="256">
        <v>3.2970000000000002</v>
      </c>
      <c r="E19" s="115" t="s">
        <v>1459</v>
      </c>
      <c r="F19" s="115" t="s">
        <v>325</v>
      </c>
      <c r="G19" s="120" t="s">
        <v>42</v>
      </c>
      <c r="H19" s="115">
        <v>47851</v>
      </c>
      <c r="I19" s="116">
        <v>65485.599999999999</v>
      </c>
      <c r="J19" s="193" t="s">
        <v>1457</v>
      </c>
      <c r="K19" s="193" t="str">
        <f t="shared" si="0"/>
        <v>Abr-2019</v>
      </c>
      <c r="L19" s="193" t="str">
        <f t="shared" si="1"/>
        <v>5-Abr-2019</v>
      </c>
      <c r="M19" s="117">
        <f t="shared" si="2"/>
        <v>65485.599999999999</v>
      </c>
      <c r="N19" s="396">
        <f t="shared" si="3"/>
        <v>3.2970000000000002</v>
      </c>
      <c r="O19" s="396"/>
      <c r="P19" s="258" t="s">
        <v>2161</v>
      </c>
      <c r="Q19" s="261"/>
      <c r="R19" s="261"/>
      <c r="S19" s="261"/>
      <c r="T19" s="261"/>
      <c r="U19" s="261">
        <v>14689.52</v>
      </c>
      <c r="V19" s="261"/>
      <c r="W19" s="261"/>
      <c r="X19" s="261"/>
      <c r="Y19" s="261">
        <v>14689.52</v>
      </c>
      <c r="Z19" s="261">
        <v>14689.52</v>
      </c>
      <c r="AB19" s="356" t="s">
        <v>2161</v>
      </c>
      <c r="AC19" s="350" t="str">
        <f t="shared" si="4"/>
        <v/>
      </c>
      <c r="AD19" s="350" t="str">
        <f t="shared" si="5"/>
        <v/>
      </c>
      <c r="AE19" s="350" t="str">
        <f t="shared" si="6"/>
        <v/>
      </c>
      <c r="AF19" s="386" t="str">
        <f t="shared" si="7"/>
        <v/>
      </c>
      <c r="AG19" s="351" t="str">
        <f t="shared" si="8"/>
        <v/>
      </c>
      <c r="AH19" s="350">
        <f t="shared" si="9"/>
        <v>14689.52</v>
      </c>
      <c r="AI19" s="350" t="str">
        <f t="shared" si="10"/>
        <v/>
      </c>
      <c r="AJ19" s="350" t="str">
        <f t="shared" si="11"/>
        <v/>
      </c>
      <c r="AK19" s="350" t="str">
        <f t="shared" si="12"/>
        <v/>
      </c>
      <c r="AL19" s="386">
        <f t="shared" si="13"/>
        <v>14689.52</v>
      </c>
      <c r="AM19" s="389">
        <f t="shared" si="16"/>
        <v>14689.52</v>
      </c>
      <c r="AP19" s="397">
        <v>43479</v>
      </c>
      <c r="AQ19" s="398" t="s">
        <v>2474</v>
      </c>
      <c r="AR19" s="371" t="str">
        <f t="shared" si="14"/>
        <v>14-Ene-2019</v>
      </c>
      <c r="AS19" s="371" t="str">
        <f t="shared" si="15"/>
        <v>Ene-2019</v>
      </c>
      <c r="AY19" s="258" t="s">
        <v>2516</v>
      </c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</row>
    <row r="20" spans="2:417" outlineLevel="1">
      <c r="B20" s="119" t="s">
        <v>1481</v>
      </c>
      <c r="C20" s="119" t="s">
        <v>1475</v>
      </c>
      <c r="D20" s="256">
        <v>3.2970000000000002</v>
      </c>
      <c r="E20" s="115" t="s">
        <v>1459</v>
      </c>
      <c r="F20" s="115" t="s">
        <v>325</v>
      </c>
      <c r="G20" s="120" t="s">
        <v>42</v>
      </c>
      <c r="H20" s="115">
        <v>47859</v>
      </c>
      <c r="I20" s="116">
        <v>1170</v>
      </c>
      <c r="J20" s="193" t="s">
        <v>1457</v>
      </c>
      <c r="K20" s="193" t="str">
        <f t="shared" si="0"/>
        <v>Abr-2019</v>
      </c>
      <c r="L20" s="193" t="str">
        <f t="shared" si="1"/>
        <v>5-Abr-2019</v>
      </c>
      <c r="M20" s="117">
        <f t="shared" si="2"/>
        <v>1170</v>
      </c>
      <c r="N20" s="396">
        <f t="shared" si="3"/>
        <v>3.2970000000000002</v>
      </c>
      <c r="O20" s="396"/>
      <c r="P20" s="258" t="s">
        <v>2160</v>
      </c>
      <c r="Q20" s="261"/>
      <c r="R20" s="261"/>
      <c r="S20" s="261"/>
      <c r="T20" s="261"/>
      <c r="U20" s="261"/>
      <c r="V20" s="261"/>
      <c r="W20" s="261"/>
      <c r="X20" s="261">
        <v>44877.79</v>
      </c>
      <c r="Y20" s="261">
        <v>44877.79</v>
      </c>
      <c r="Z20" s="261">
        <v>44877.79</v>
      </c>
      <c r="AB20" s="356" t="s">
        <v>2160</v>
      </c>
      <c r="AC20" s="350" t="str">
        <f t="shared" si="4"/>
        <v/>
      </c>
      <c r="AD20" s="350" t="str">
        <f t="shared" si="5"/>
        <v/>
      </c>
      <c r="AE20" s="350" t="str">
        <f t="shared" si="6"/>
        <v/>
      </c>
      <c r="AF20" s="386" t="str">
        <f t="shared" si="7"/>
        <v/>
      </c>
      <c r="AG20" s="351" t="str">
        <f t="shared" si="8"/>
        <v/>
      </c>
      <c r="AH20" s="350" t="str">
        <f t="shared" si="9"/>
        <v/>
      </c>
      <c r="AI20" s="350" t="str">
        <f t="shared" si="10"/>
        <v/>
      </c>
      <c r="AJ20" s="350" t="str">
        <f t="shared" si="11"/>
        <v/>
      </c>
      <c r="AK20" s="350">
        <f t="shared" si="12"/>
        <v>44877.79</v>
      </c>
      <c r="AL20" s="386">
        <f t="shared" si="13"/>
        <v>44877.79</v>
      </c>
      <c r="AM20" s="389">
        <f t="shared" si="16"/>
        <v>44877.79</v>
      </c>
      <c r="AP20" s="397">
        <v>43480</v>
      </c>
      <c r="AQ20" s="398" t="s">
        <v>2468</v>
      </c>
      <c r="AR20" s="371" t="str">
        <f t="shared" si="14"/>
        <v>15-Ene-2019</v>
      </c>
      <c r="AS20" s="371" t="str">
        <f t="shared" si="15"/>
        <v>Ene-2019</v>
      </c>
      <c r="AY20" s="258" t="s">
        <v>2515</v>
      </c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</row>
    <row r="21" spans="2:417" outlineLevel="1">
      <c r="B21" s="119" t="s">
        <v>1482</v>
      </c>
      <c r="C21" s="119" t="s">
        <v>1475</v>
      </c>
      <c r="D21" s="256">
        <v>3.2970000000000002</v>
      </c>
      <c r="E21" s="115" t="s">
        <v>1459</v>
      </c>
      <c r="F21" s="115" t="s">
        <v>325</v>
      </c>
      <c r="G21" s="120" t="s">
        <v>42</v>
      </c>
      <c r="H21" s="115">
        <v>47833</v>
      </c>
      <c r="I21" s="116">
        <v>312.37</v>
      </c>
      <c r="J21" s="193" t="s">
        <v>1457</v>
      </c>
      <c r="K21" s="193" t="str">
        <f t="shared" si="0"/>
        <v>Abr-2019</v>
      </c>
      <c r="L21" s="193" t="str">
        <f t="shared" si="1"/>
        <v>5-Abr-2019</v>
      </c>
      <c r="M21" s="117">
        <f t="shared" si="2"/>
        <v>312.37</v>
      </c>
      <c r="N21" s="396">
        <f t="shared" si="3"/>
        <v>3.2970000000000002</v>
      </c>
      <c r="O21" s="396"/>
      <c r="P21" s="258" t="s">
        <v>2159</v>
      </c>
      <c r="Q21" s="261"/>
      <c r="R21" s="261"/>
      <c r="S21" s="261"/>
      <c r="T21" s="261"/>
      <c r="U21" s="261"/>
      <c r="V21" s="261"/>
      <c r="W21" s="261">
        <v>482</v>
      </c>
      <c r="X21" s="261">
        <v>276859.96999999997</v>
      </c>
      <c r="Y21" s="261">
        <v>277341.96999999997</v>
      </c>
      <c r="Z21" s="261">
        <v>277341.96999999997</v>
      </c>
      <c r="AB21" s="356" t="s">
        <v>2159</v>
      </c>
      <c r="AC21" s="350" t="str">
        <f t="shared" si="4"/>
        <v/>
      </c>
      <c r="AD21" s="350" t="str">
        <f t="shared" si="5"/>
        <v/>
      </c>
      <c r="AE21" s="350" t="str">
        <f t="shared" si="6"/>
        <v/>
      </c>
      <c r="AF21" s="386" t="str">
        <f t="shared" si="7"/>
        <v/>
      </c>
      <c r="AG21" s="351" t="str">
        <f t="shared" si="8"/>
        <v/>
      </c>
      <c r="AH21" s="350" t="str">
        <f t="shared" si="9"/>
        <v/>
      </c>
      <c r="AI21" s="350" t="str">
        <f t="shared" si="10"/>
        <v/>
      </c>
      <c r="AJ21" s="350">
        <f t="shared" si="11"/>
        <v>482</v>
      </c>
      <c r="AK21" s="350">
        <f t="shared" si="12"/>
        <v>276859.96999999997</v>
      </c>
      <c r="AL21" s="386">
        <f t="shared" si="13"/>
        <v>277341.96999999997</v>
      </c>
      <c r="AM21" s="389">
        <f t="shared" si="16"/>
        <v>277341.96999999997</v>
      </c>
      <c r="AP21" s="397">
        <v>43481</v>
      </c>
      <c r="AQ21" s="398" t="s">
        <v>2469</v>
      </c>
      <c r="AR21" s="371" t="str">
        <f t="shared" si="14"/>
        <v>16-Ene-2019</v>
      </c>
      <c r="AS21" s="371" t="str">
        <f t="shared" si="15"/>
        <v>Ene-2019</v>
      </c>
      <c r="AY21" s="258" t="s">
        <v>2514</v>
      </c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</row>
    <row r="22" spans="2:417">
      <c r="B22" s="119" t="s">
        <v>1484</v>
      </c>
      <c r="C22" s="119" t="s">
        <v>1475</v>
      </c>
      <c r="D22" s="256">
        <v>3.2970000000000002</v>
      </c>
      <c r="E22" s="115" t="s">
        <v>1459</v>
      </c>
      <c r="F22" s="115" t="s">
        <v>325</v>
      </c>
      <c r="G22" s="120" t="s">
        <v>42</v>
      </c>
      <c r="H22" s="115">
        <v>47862</v>
      </c>
      <c r="I22" s="116">
        <v>81792.789999999994</v>
      </c>
      <c r="J22" s="193" t="s">
        <v>1457</v>
      </c>
      <c r="K22" s="193" t="str">
        <f t="shared" si="0"/>
        <v>Abr-2019</v>
      </c>
      <c r="L22" s="193" t="str">
        <f t="shared" si="1"/>
        <v>5-Abr-2019</v>
      </c>
      <c r="M22" s="117">
        <f t="shared" si="2"/>
        <v>81792.789999999994</v>
      </c>
      <c r="N22" s="396">
        <f t="shared" si="3"/>
        <v>3.2970000000000002</v>
      </c>
      <c r="O22" s="396"/>
      <c r="P22" s="193" t="s">
        <v>2128</v>
      </c>
      <c r="Q22" s="261">
        <v>10050</v>
      </c>
      <c r="R22" s="261">
        <v>97.49</v>
      </c>
      <c r="S22" s="261">
        <v>20211.099999999999</v>
      </c>
      <c r="T22" s="261">
        <v>30358.59</v>
      </c>
      <c r="U22" s="261">
        <v>197011.46000000002</v>
      </c>
      <c r="V22" s="261">
        <v>11400.239999999998</v>
      </c>
      <c r="W22" s="261">
        <v>7623</v>
      </c>
      <c r="X22" s="261">
        <v>8457755.3800000008</v>
      </c>
      <c r="Y22" s="261">
        <v>8673790.0800000001</v>
      </c>
      <c r="Z22" s="261">
        <v>8704148.6699999999</v>
      </c>
      <c r="AB22" s="357" t="s">
        <v>2128</v>
      </c>
      <c r="AC22" s="319">
        <f>+SUM(AC23:AC42)</f>
        <v>10050</v>
      </c>
      <c r="AD22" s="319">
        <f t="shared" ref="AD22:AE22" si="17">+SUM(AD23:AD42)</f>
        <v>97.49</v>
      </c>
      <c r="AE22" s="319">
        <f t="shared" si="17"/>
        <v>20211.099999999999</v>
      </c>
      <c r="AF22" s="385">
        <f t="shared" si="7"/>
        <v>30358.589999999997</v>
      </c>
      <c r="AG22" s="349">
        <f>+SUM(AG23:AG42)</f>
        <v>100562.45062</v>
      </c>
      <c r="AH22" s="319">
        <f>+SUM(AH23:AH42)</f>
        <v>197011.46000000002</v>
      </c>
      <c r="AI22" s="319">
        <f>+SUM(AI23:AI42)</f>
        <v>11400.239999999998</v>
      </c>
      <c r="AJ22" s="319">
        <f>+SUM(AJ23:AJ42)</f>
        <v>7623</v>
      </c>
      <c r="AK22" s="319">
        <f>+SUM(AK23:AK42)</f>
        <v>8457755.3800000008</v>
      </c>
      <c r="AL22" s="385">
        <f t="shared" si="13"/>
        <v>8673790.0800000001</v>
      </c>
      <c r="AM22" s="352">
        <f t="shared" si="16"/>
        <v>8774352.5306199994</v>
      </c>
      <c r="AP22" s="397">
        <v>43482</v>
      </c>
      <c r="AQ22" s="398" t="s">
        <v>2470</v>
      </c>
      <c r="AR22" s="371" t="str">
        <f t="shared" si="14"/>
        <v>17-Ene-2019</v>
      </c>
      <c r="AS22" s="371" t="str">
        <f t="shared" si="15"/>
        <v>Ene-2019</v>
      </c>
      <c r="AY22" s="258" t="s">
        <v>2513</v>
      </c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</row>
    <row r="23" spans="2:417" outlineLevel="1">
      <c r="B23" s="119" t="s">
        <v>1485</v>
      </c>
      <c r="C23" s="119" t="s">
        <v>1475</v>
      </c>
      <c r="D23" s="256">
        <v>3.2970000000000002</v>
      </c>
      <c r="E23" s="115" t="s">
        <v>1459</v>
      </c>
      <c r="F23" s="115" t="s">
        <v>325</v>
      </c>
      <c r="G23" s="120" t="s">
        <v>42</v>
      </c>
      <c r="H23" s="115">
        <v>47865</v>
      </c>
      <c r="I23" s="116">
        <v>31720.37</v>
      </c>
      <c r="J23" s="193" t="s">
        <v>1457</v>
      </c>
      <c r="K23" s="193" t="str">
        <f t="shared" si="0"/>
        <v>Abr-2019</v>
      </c>
      <c r="L23" s="193" t="str">
        <f t="shared" si="1"/>
        <v>5-Abr-2019</v>
      </c>
      <c r="M23" s="117">
        <f t="shared" si="2"/>
        <v>31720.37</v>
      </c>
      <c r="N23" s="396">
        <f t="shared" si="3"/>
        <v>3.2970000000000002</v>
      </c>
      <c r="O23" s="396"/>
      <c r="P23" s="193" t="s">
        <v>2145</v>
      </c>
      <c r="Q23" s="261"/>
      <c r="R23" s="261"/>
      <c r="S23" s="261"/>
      <c r="T23" s="261"/>
      <c r="U23" s="261">
        <v>10000</v>
      </c>
      <c r="V23" s="261"/>
      <c r="W23" s="261"/>
      <c r="X23" s="261">
        <v>2484473.2200000002</v>
      </c>
      <c r="Y23" s="261">
        <v>2494473.2200000002</v>
      </c>
      <c r="Z23" s="261">
        <v>2494473.2200000002</v>
      </c>
      <c r="AB23" s="358" t="s">
        <v>2145</v>
      </c>
      <c r="AC23" s="350" t="str">
        <f t="shared" ref="AC23:AC42" si="18">+IF(SUMIFS($I$6:$I$601,$L$6:$L$601,$AB23,$E$6:$E$601,$AC$5,$F$6:$F$601,$AC$4)=0,"",SUMIFS($I$6:$I$601,$L$6:$L$601,$AB23,$E$6:$E$601,$AC$5,$F$6:$F$601,$AC$4))</f>
        <v/>
      </c>
      <c r="AD23" s="350" t="str">
        <f t="shared" ref="AD23:AD42" si="19">+IF(SUMIFS($I$6:$I$601,$L$6:$L$601,$AB23,$E$6:$E$601,$AD$5,$F$6:$F$601,$AC$4)=0,"",SUMIFS($I$6:$I$601,$L$6:$L$601,$AB23,$E$6:$E$601,$AD$5,$F$6:$F$601,$AC$4))</f>
        <v/>
      </c>
      <c r="AE23" s="350" t="str">
        <f t="shared" ref="AE23:AE42" si="20">+IF(SUMIFS($I$6:$I$601,$L$6:$L$601,$AB23,$E$6:$E$601,$AE$5,$F$6:$F$601,$AC$4)=0,"",SUMIFS($I$6:$I$601,$L$6:$L$601,$AB23,$E$6:$E$601,$AE$5,$F$6:$F$601,$AC$4))</f>
        <v/>
      </c>
      <c r="AF23" s="386" t="str">
        <f t="shared" si="7"/>
        <v/>
      </c>
      <c r="AG23" s="351" t="str">
        <f t="shared" ref="AG23:AG42" si="21">+IF(AF23="","",AF23*VLOOKUP(AB23,$L$6:$N$601,3,FALSE))</f>
        <v/>
      </c>
      <c r="AH23" s="350">
        <f t="shared" ref="AH23:AH42" si="22">+IF(SUMIFS($I$6:$I$601,$L$6:$L$601,$AB23,$E$6:$E$601,$AH$5,$F$6:$F$601,$AH$4)=0,"",SUMIFS($I$6:$I$601,$L$6:$L$601,$AB23,$E$6:$E$601,$AH$5,$F$6:$F$601,$AH$4))</f>
        <v>10000</v>
      </c>
      <c r="AI23" s="350" t="str">
        <f t="shared" ref="AI23:AI42" si="23">+IF(SUMIFS($I$6:$I$601,$L$6:$L$601,$AB23,$E$6:$E$601,$AI$5,$F$6:$F$601,$AH$4)=0,"",SUMIFS($I$6:$I$601,$L$6:$L$601,$AB23,$E$6:$E$601,$AI$5,$F$6:$F$601,$AH$4))</f>
        <v/>
      </c>
      <c r="AJ23" s="350" t="str">
        <f t="shared" ref="AJ23:AJ42" si="24">+IF(SUMIFS($I$6:$I$601,$L$6:$L$601,$AB23,$E$6:$E$601,$AJ$5,$F$6:$F$601,$AH$4)=0,"",SUMIFS($I$6:$I$601,$L$6:$L$601,$AB23,$E$6:$E$601,$AJ$5,$F$6:$F$601,$AH$4))</f>
        <v/>
      </c>
      <c r="AK23" s="350">
        <f t="shared" ref="AK23:AK42" si="25">+IF(SUMIFS($I$6:$I$601,$L$6:$L$601,$AB23,$E$6:$E$601,$AK$5,$F$6:$F$601,$AH$4)=0,"",SUMIFS($I$6:$I$601,$L$6:$L$601,$AB23,$E$6:$E$601,$AK$5,$F$6:$F$601,$AH$4))</f>
        <v>2484473.2200000002</v>
      </c>
      <c r="AL23" s="386">
        <f t="shared" si="13"/>
        <v>2494473.2200000002</v>
      </c>
      <c r="AM23" s="353">
        <f t="shared" si="16"/>
        <v>2494473.2200000002</v>
      </c>
      <c r="AP23" s="397">
        <v>43483</v>
      </c>
      <c r="AQ23" s="398" t="s">
        <v>2471</v>
      </c>
      <c r="AR23" s="371" t="str">
        <f t="shared" si="14"/>
        <v>18-Ene-2019</v>
      </c>
      <c r="AS23" s="371" t="str">
        <f t="shared" si="15"/>
        <v>Ene-2019</v>
      </c>
      <c r="AY23" s="258" t="s">
        <v>2512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</row>
    <row r="24" spans="2:417" outlineLevel="1">
      <c r="B24" s="119" t="s">
        <v>1486</v>
      </c>
      <c r="C24" s="119" t="s">
        <v>1475</v>
      </c>
      <c r="D24" s="256">
        <v>3.2970000000000002</v>
      </c>
      <c r="E24" s="115" t="s">
        <v>1459</v>
      </c>
      <c r="F24" s="115" t="s">
        <v>325</v>
      </c>
      <c r="G24" s="120" t="s">
        <v>42</v>
      </c>
      <c r="H24" s="115">
        <v>47868</v>
      </c>
      <c r="I24" s="116">
        <v>13666.15</v>
      </c>
      <c r="J24" s="193" t="s">
        <v>1457</v>
      </c>
      <c r="K24" s="193" t="str">
        <f t="shared" si="0"/>
        <v>Abr-2019</v>
      </c>
      <c r="L24" s="193" t="str">
        <f t="shared" si="1"/>
        <v>5-Abr-2019</v>
      </c>
      <c r="M24" s="117">
        <f t="shared" si="2"/>
        <v>13666.15</v>
      </c>
      <c r="N24" s="396">
        <f t="shared" si="3"/>
        <v>3.2970000000000002</v>
      </c>
      <c r="O24" s="396"/>
      <c r="P24" s="193" t="s">
        <v>2143</v>
      </c>
      <c r="Q24" s="261"/>
      <c r="R24" s="261"/>
      <c r="S24" s="261">
        <v>11562.62</v>
      </c>
      <c r="T24" s="261">
        <v>11562.62</v>
      </c>
      <c r="U24" s="261"/>
      <c r="V24" s="261"/>
      <c r="W24" s="261"/>
      <c r="X24" s="261">
        <v>116374.78</v>
      </c>
      <c r="Y24" s="261">
        <v>116374.78</v>
      </c>
      <c r="Z24" s="261">
        <v>127937.4</v>
      </c>
      <c r="AB24" s="358" t="s">
        <v>2143</v>
      </c>
      <c r="AC24" s="350" t="str">
        <f t="shared" si="18"/>
        <v/>
      </c>
      <c r="AD24" s="350" t="str">
        <f t="shared" si="19"/>
        <v/>
      </c>
      <c r="AE24" s="350">
        <f t="shared" si="20"/>
        <v>11562.62</v>
      </c>
      <c r="AF24" s="386">
        <f t="shared" si="7"/>
        <v>11562.62</v>
      </c>
      <c r="AG24" s="351">
        <f t="shared" si="21"/>
        <v>38330.085299999999</v>
      </c>
      <c r="AH24" s="350" t="str">
        <f t="shared" si="22"/>
        <v/>
      </c>
      <c r="AI24" s="350" t="str">
        <f t="shared" si="23"/>
        <v/>
      </c>
      <c r="AJ24" s="350" t="str">
        <f t="shared" si="24"/>
        <v/>
      </c>
      <c r="AK24" s="350">
        <f t="shared" si="25"/>
        <v>116374.78</v>
      </c>
      <c r="AL24" s="386">
        <f t="shared" si="13"/>
        <v>116374.78</v>
      </c>
      <c r="AM24" s="353">
        <f t="shared" si="16"/>
        <v>154704.8653</v>
      </c>
      <c r="AP24" s="397">
        <v>43484</v>
      </c>
      <c r="AQ24" s="398" t="s">
        <v>2472</v>
      </c>
      <c r="AR24" s="371" t="str">
        <f t="shared" si="14"/>
        <v>19-Ene-2019</v>
      </c>
      <c r="AS24" s="371" t="str">
        <f t="shared" si="15"/>
        <v>Ene-2019</v>
      </c>
      <c r="AY24" s="258" t="s">
        <v>2511</v>
      </c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</row>
    <row r="25" spans="2:417" outlineLevel="1">
      <c r="B25" s="119" t="s">
        <v>1488</v>
      </c>
      <c r="C25" s="119" t="s">
        <v>1475</v>
      </c>
      <c r="D25" s="256">
        <v>3.2970000000000002</v>
      </c>
      <c r="E25" s="115" t="s">
        <v>1459</v>
      </c>
      <c r="F25" s="115" t="s">
        <v>325</v>
      </c>
      <c r="G25" s="120" t="s">
        <v>42</v>
      </c>
      <c r="H25" s="115">
        <v>47884</v>
      </c>
      <c r="I25" s="116">
        <v>5678.89</v>
      </c>
      <c r="J25" s="193" t="s">
        <v>1457</v>
      </c>
      <c r="K25" s="193" t="str">
        <f t="shared" si="0"/>
        <v>Abr-2019</v>
      </c>
      <c r="L25" s="193" t="str">
        <f t="shared" si="1"/>
        <v>5-Abr-2019</v>
      </c>
      <c r="M25" s="117">
        <f t="shared" si="2"/>
        <v>5678.89</v>
      </c>
      <c r="N25" s="396">
        <f t="shared" si="3"/>
        <v>3.2970000000000002</v>
      </c>
      <c r="O25" s="396"/>
      <c r="P25" s="193" t="s">
        <v>2142</v>
      </c>
      <c r="Q25" s="261"/>
      <c r="R25" s="261"/>
      <c r="S25" s="261">
        <v>525</v>
      </c>
      <c r="T25" s="261">
        <v>525</v>
      </c>
      <c r="U25" s="261"/>
      <c r="V25" s="261">
        <v>333.09999999999997</v>
      </c>
      <c r="W25" s="261">
        <v>37</v>
      </c>
      <c r="X25" s="261">
        <v>287790.99</v>
      </c>
      <c r="Y25" s="261">
        <v>288161.08999999997</v>
      </c>
      <c r="Z25" s="261">
        <v>288686.08999999997</v>
      </c>
      <c r="AB25" s="358" t="s">
        <v>2142</v>
      </c>
      <c r="AC25" s="350" t="str">
        <f t="shared" si="18"/>
        <v/>
      </c>
      <c r="AD25" s="350" t="str">
        <f t="shared" si="19"/>
        <v/>
      </c>
      <c r="AE25" s="350">
        <f t="shared" si="20"/>
        <v>525</v>
      </c>
      <c r="AF25" s="386">
        <f t="shared" si="7"/>
        <v>525</v>
      </c>
      <c r="AG25" s="351">
        <f t="shared" si="21"/>
        <v>1748.7750000000001</v>
      </c>
      <c r="AH25" s="350" t="str">
        <f t="shared" si="22"/>
        <v/>
      </c>
      <c r="AI25" s="350">
        <f t="shared" si="23"/>
        <v>333.09999999999997</v>
      </c>
      <c r="AJ25" s="350">
        <f t="shared" si="24"/>
        <v>37</v>
      </c>
      <c r="AK25" s="350">
        <f t="shared" si="25"/>
        <v>287790.99</v>
      </c>
      <c r="AL25" s="386">
        <f t="shared" si="13"/>
        <v>288161.08999999997</v>
      </c>
      <c r="AM25" s="353">
        <f t="shared" si="16"/>
        <v>289909.86499999999</v>
      </c>
      <c r="AP25" s="397">
        <v>43485</v>
      </c>
      <c r="AQ25" s="398" t="s">
        <v>2473</v>
      </c>
      <c r="AR25" s="371" t="str">
        <f t="shared" si="14"/>
        <v>20-Ene-2019</v>
      </c>
      <c r="AS25" s="371" t="str">
        <f t="shared" si="15"/>
        <v>Ene-2019</v>
      </c>
      <c r="AY25" s="258" t="s">
        <v>2510</v>
      </c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</row>
    <row r="26" spans="2:417" outlineLevel="1">
      <c r="B26" s="119" t="s">
        <v>1490</v>
      </c>
      <c r="C26" s="119" t="s">
        <v>1475</v>
      </c>
      <c r="D26" s="256">
        <v>3.2970000000000002</v>
      </c>
      <c r="E26" s="115" t="s">
        <v>1459</v>
      </c>
      <c r="F26" s="115" t="s">
        <v>325</v>
      </c>
      <c r="G26" s="120" t="s">
        <v>42</v>
      </c>
      <c r="H26" s="115">
        <v>47892</v>
      </c>
      <c r="I26" s="116">
        <v>1065.0899999999999</v>
      </c>
      <c r="J26" s="193" t="s">
        <v>1457</v>
      </c>
      <c r="K26" s="193" t="str">
        <f t="shared" si="0"/>
        <v>Abr-2019</v>
      </c>
      <c r="L26" s="193" t="str">
        <f t="shared" si="1"/>
        <v>5-Abr-2019</v>
      </c>
      <c r="M26" s="117">
        <f t="shared" si="2"/>
        <v>1065.0899999999999</v>
      </c>
      <c r="N26" s="396">
        <f t="shared" si="3"/>
        <v>3.2970000000000002</v>
      </c>
      <c r="O26" s="396"/>
      <c r="P26" s="193" t="s">
        <v>2141</v>
      </c>
      <c r="Q26" s="261"/>
      <c r="R26" s="261">
        <v>97.49</v>
      </c>
      <c r="S26" s="261">
        <v>1702.1</v>
      </c>
      <c r="T26" s="261">
        <v>1799.59</v>
      </c>
      <c r="U26" s="261"/>
      <c r="V26" s="261">
        <v>1020.44</v>
      </c>
      <c r="W26" s="261">
        <v>705</v>
      </c>
      <c r="X26" s="261">
        <v>107658.34</v>
      </c>
      <c r="Y26" s="261">
        <v>109383.78</v>
      </c>
      <c r="Z26" s="261">
        <v>111183.37</v>
      </c>
      <c r="AB26" s="358" t="s">
        <v>2141</v>
      </c>
      <c r="AC26" s="350" t="str">
        <f t="shared" si="18"/>
        <v/>
      </c>
      <c r="AD26" s="350">
        <f t="shared" si="19"/>
        <v>97.49</v>
      </c>
      <c r="AE26" s="350">
        <f t="shared" si="20"/>
        <v>1702.1</v>
      </c>
      <c r="AF26" s="386">
        <f t="shared" si="7"/>
        <v>1799.59</v>
      </c>
      <c r="AG26" s="351">
        <f t="shared" si="21"/>
        <v>5994.4342899999992</v>
      </c>
      <c r="AH26" s="350" t="str">
        <f t="shared" si="22"/>
        <v/>
      </c>
      <c r="AI26" s="350">
        <f t="shared" si="23"/>
        <v>1020.44</v>
      </c>
      <c r="AJ26" s="350">
        <f t="shared" si="24"/>
        <v>705</v>
      </c>
      <c r="AK26" s="350">
        <f t="shared" si="25"/>
        <v>107658.34</v>
      </c>
      <c r="AL26" s="386">
        <f t="shared" si="13"/>
        <v>109383.78</v>
      </c>
      <c r="AM26" s="353">
        <f t="shared" si="16"/>
        <v>115378.21429</v>
      </c>
      <c r="AP26" s="397">
        <v>43486</v>
      </c>
      <c r="AQ26" s="398" t="s">
        <v>2474</v>
      </c>
      <c r="AR26" s="371" t="str">
        <f t="shared" si="14"/>
        <v>21-Ene-2019</v>
      </c>
      <c r="AS26" s="371" t="str">
        <f t="shared" si="15"/>
        <v>Ene-2019</v>
      </c>
      <c r="AY26" s="258" t="s">
        <v>2531</v>
      </c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</row>
    <row r="27" spans="2:417" outlineLevel="1">
      <c r="B27" s="119" t="s">
        <v>1492</v>
      </c>
      <c r="C27" s="119" t="s">
        <v>1475</v>
      </c>
      <c r="D27" s="256">
        <v>3.2970000000000002</v>
      </c>
      <c r="E27" s="115" t="s">
        <v>1459</v>
      </c>
      <c r="F27" s="115" t="s">
        <v>325</v>
      </c>
      <c r="G27" s="120" t="s">
        <v>42</v>
      </c>
      <c r="H27" s="115">
        <v>47967</v>
      </c>
      <c r="I27" s="116">
        <v>200</v>
      </c>
      <c r="J27" s="193" t="s">
        <v>1457</v>
      </c>
      <c r="K27" s="193" t="str">
        <f t="shared" si="0"/>
        <v>Abr-2019</v>
      </c>
      <c r="L27" s="193" t="str">
        <f t="shared" si="1"/>
        <v>5-Abr-2019</v>
      </c>
      <c r="M27" s="117">
        <f t="shared" si="2"/>
        <v>200</v>
      </c>
      <c r="N27" s="396">
        <f t="shared" si="3"/>
        <v>3.2970000000000002</v>
      </c>
      <c r="O27" s="396"/>
      <c r="P27" s="193" t="s">
        <v>2140</v>
      </c>
      <c r="Q27" s="261">
        <v>3750</v>
      </c>
      <c r="R27" s="261"/>
      <c r="S27" s="261">
        <v>3610.8</v>
      </c>
      <c r="T27" s="261">
        <v>7360.8</v>
      </c>
      <c r="U27" s="261"/>
      <c r="V27" s="261"/>
      <c r="W27" s="261"/>
      <c r="X27" s="261">
        <v>248031.77000000002</v>
      </c>
      <c r="Y27" s="261">
        <v>248031.77000000002</v>
      </c>
      <c r="Z27" s="261">
        <v>255392.57</v>
      </c>
      <c r="AB27" s="358" t="s">
        <v>2140</v>
      </c>
      <c r="AC27" s="350">
        <f t="shared" si="18"/>
        <v>3750</v>
      </c>
      <c r="AD27" s="350" t="str">
        <f t="shared" si="19"/>
        <v/>
      </c>
      <c r="AE27" s="350">
        <f t="shared" si="20"/>
        <v>3610.8</v>
      </c>
      <c r="AF27" s="386">
        <f t="shared" si="7"/>
        <v>7360.8</v>
      </c>
      <c r="AG27" s="351">
        <f t="shared" si="21"/>
        <v>24445.216800000002</v>
      </c>
      <c r="AH27" s="350" t="str">
        <f t="shared" si="22"/>
        <v/>
      </c>
      <c r="AI27" s="350" t="str">
        <f t="shared" si="23"/>
        <v/>
      </c>
      <c r="AJ27" s="350" t="str">
        <f t="shared" si="24"/>
        <v/>
      </c>
      <c r="AK27" s="350">
        <f t="shared" si="25"/>
        <v>248031.77000000002</v>
      </c>
      <c r="AL27" s="386">
        <f t="shared" si="13"/>
        <v>248031.77000000002</v>
      </c>
      <c r="AM27" s="353">
        <f t="shared" si="16"/>
        <v>272476.98680000001</v>
      </c>
      <c r="AP27" s="397">
        <v>43487</v>
      </c>
      <c r="AQ27" s="398" t="s">
        <v>2468</v>
      </c>
      <c r="AR27" s="371" t="str">
        <f t="shared" si="14"/>
        <v>22-Ene-2019</v>
      </c>
      <c r="AS27" s="371" t="str">
        <f t="shared" si="15"/>
        <v>Ene-2019</v>
      </c>
      <c r="AY27" s="258" t="s">
        <v>2530</v>
      </c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</row>
    <row r="28" spans="2:417" outlineLevel="1">
      <c r="B28" s="119" t="s">
        <v>1494</v>
      </c>
      <c r="C28" s="119" t="s">
        <v>1475</v>
      </c>
      <c r="D28" s="256">
        <v>3.2970000000000002</v>
      </c>
      <c r="E28" s="115" t="s">
        <v>1459</v>
      </c>
      <c r="F28" s="115" t="s">
        <v>325</v>
      </c>
      <c r="G28" s="120" t="s">
        <v>42</v>
      </c>
      <c r="H28" s="115">
        <v>47887</v>
      </c>
      <c r="I28" s="116">
        <v>709.9</v>
      </c>
      <c r="J28" s="193" t="s">
        <v>1457</v>
      </c>
      <c r="K28" s="193" t="str">
        <f t="shared" si="0"/>
        <v>Abr-2019</v>
      </c>
      <c r="L28" s="193" t="str">
        <f t="shared" si="1"/>
        <v>5-Abr-2019</v>
      </c>
      <c r="M28" s="117">
        <f t="shared" si="2"/>
        <v>709.9</v>
      </c>
      <c r="N28" s="396">
        <f t="shared" si="3"/>
        <v>3.2970000000000002</v>
      </c>
      <c r="O28" s="396"/>
      <c r="P28" s="193" t="s">
        <v>2139</v>
      </c>
      <c r="Q28" s="261"/>
      <c r="R28" s="261"/>
      <c r="S28" s="261"/>
      <c r="T28" s="261"/>
      <c r="U28" s="261"/>
      <c r="V28" s="261"/>
      <c r="W28" s="261"/>
      <c r="X28" s="261">
        <v>29326.59</v>
      </c>
      <c r="Y28" s="261">
        <v>29326.59</v>
      </c>
      <c r="Z28" s="261">
        <v>29326.59</v>
      </c>
      <c r="AB28" s="358" t="s">
        <v>2139</v>
      </c>
      <c r="AC28" s="350" t="str">
        <f t="shared" si="18"/>
        <v/>
      </c>
      <c r="AD28" s="350" t="str">
        <f t="shared" si="19"/>
        <v/>
      </c>
      <c r="AE28" s="350" t="str">
        <f t="shared" si="20"/>
        <v/>
      </c>
      <c r="AF28" s="386" t="str">
        <f t="shared" si="7"/>
        <v/>
      </c>
      <c r="AG28" s="351" t="str">
        <f t="shared" si="21"/>
        <v/>
      </c>
      <c r="AH28" s="350" t="str">
        <f t="shared" si="22"/>
        <v/>
      </c>
      <c r="AI28" s="350" t="str">
        <f t="shared" si="23"/>
        <v/>
      </c>
      <c r="AJ28" s="350" t="str">
        <f t="shared" si="24"/>
        <v/>
      </c>
      <c r="AK28" s="350">
        <f t="shared" si="25"/>
        <v>29326.59</v>
      </c>
      <c r="AL28" s="386">
        <f t="shared" si="13"/>
        <v>29326.59</v>
      </c>
      <c r="AM28" s="353">
        <f t="shared" si="16"/>
        <v>29326.59</v>
      </c>
      <c r="AP28" s="397">
        <v>43488</v>
      </c>
      <c r="AQ28" s="398" t="s">
        <v>2469</v>
      </c>
      <c r="AR28" s="371" t="str">
        <f t="shared" si="14"/>
        <v>23-Ene-2019</v>
      </c>
      <c r="AS28" s="371" t="str">
        <f t="shared" si="15"/>
        <v>Ene-2019</v>
      </c>
      <c r="AY28" s="258" t="s">
        <v>2529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</row>
    <row r="29" spans="2:417" outlineLevel="1">
      <c r="B29" s="119" t="s">
        <v>1495</v>
      </c>
      <c r="C29" s="119" t="s">
        <v>1475</v>
      </c>
      <c r="D29" s="256">
        <v>3.2970000000000002</v>
      </c>
      <c r="E29" s="115" t="s">
        <v>1459</v>
      </c>
      <c r="F29" s="115" t="s">
        <v>325</v>
      </c>
      <c r="G29" s="120" t="s">
        <v>42</v>
      </c>
      <c r="H29" s="115">
        <v>47888</v>
      </c>
      <c r="I29" s="116">
        <v>1500</v>
      </c>
      <c r="J29" s="193" t="s">
        <v>1457</v>
      </c>
      <c r="K29" s="193" t="str">
        <f t="shared" si="0"/>
        <v>Abr-2019</v>
      </c>
      <c r="L29" s="193" t="str">
        <f t="shared" si="1"/>
        <v>5-Abr-2019</v>
      </c>
      <c r="M29" s="117">
        <f t="shared" si="2"/>
        <v>1500</v>
      </c>
      <c r="N29" s="396">
        <f t="shared" si="3"/>
        <v>3.2970000000000002</v>
      </c>
      <c r="O29" s="396"/>
      <c r="P29" s="193" t="s">
        <v>2138</v>
      </c>
      <c r="Q29" s="261"/>
      <c r="R29" s="261"/>
      <c r="S29" s="261">
        <v>1068.19</v>
      </c>
      <c r="T29" s="261">
        <v>1068.19</v>
      </c>
      <c r="U29" s="261"/>
      <c r="V29" s="261"/>
      <c r="W29" s="261">
        <v>654</v>
      </c>
      <c r="X29" s="261">
        <v>97416.31</v>
      </c>
      <c r="Y29" s="261">
        <v>98070.31</v>
      </c>
      <c r="Z29" s="261">
        <v>99138.5</v>
      </c>
      <c r="AB29" s="358" t="s">
        <v>2138</v>
      </c>
      <c r="AC29" s="350" t="str">
        <f t="shared" si="18"/>
        <v/>
      </c>
      <c r="AD29" s="350" t="str">
        <f t="shared" si="19"/>
        <v/>
      </c>
      <c r="AE29" s="350">
        <f t="shared" si="20"/>
        <v>1068.19</v>
      </c>
      <c r="AF29" s="386">
        <f t="shared" si="7"/>
        <v>1068.19</v>
      </c>
      <c r="AG29" s="351">
        <f t="shared" si="21"/>
        <v>3528.2315699999999</v>
      </c>
      <c r="AH29" s="350" t="str">
        <f t="shared" si="22"/>
        <v/>
      </c>
      <c r="AI29" s="350" t="str">
        <f t="shared" si="23"/>
        <v/>
      </c>
      <c r="AJ29" s="350">
        <f t="shared" si="24"/>
        <v>654</v>
      </c>
      <c r="AK29" s="350">
        <f t="shared" si="25"/>
        <v>97416.31</v>
      </c>
      <c r="AL29" s="386">
        <f t="shared" si="13"/>
        <v>98070.31</v>
      </c>
      <c r="AM29" s="353">
        <f t="shared" si="16"/>
        <v>101598.54157</v>
      </c>
      <c r="AP29" s="397">
        <v>43489</v>
      </c>
      <c r="AQ29" s="398" t="s">
        <v>2470</v>
      </c>
      <c r="AR29" s="371" t="str">
        <f t="shared" si="14"/>
        <v>24-Ene-2019</v>
      </c>
      <c r="AS29" s="371" t="str">
        <f t="shared" si="15"/>
        <v>Ene-2019</v>
      </c>
      <c r="AY29" s="258" t="s">
        <v>2528</v>
      </c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</row>
    <row r="30" spans="2:417" outlineLevel="1">
      <c r="B30" s="119" t="s">
        <v>1497</v>
      </c>
      <c r="C30" s="119" t="s">
        <v>1475</v>
      </c>
      <c r="D30" s="256">
        <v>3.2970000000000002</v>
      </c>
      <c r="E30" s="115" t="s">
        <v>1459</v>
      </c>
      <c r="F30" s="115" t="s">
        <v>552</v>
      </c>
      <c r="G30" s="120" t="s">
        <v>45</v>
      </c>
      <c r="H30" s="115">
        <v>4977</v>
      </c>
      <c r="I30" s="116">
        <v>405</v>
      </c>
      <c r="J30" s="193" t="s">
        <v>1457</v>
      </c>
      <c r="K30" s="193" t="str">
        <f t="shared" si="0"/>
        <v>Abr-2019</v>
      </c>
      <c r="L30" s="193" t="str">
        <f t="shared" si="1"/>
        <v>5-Abr-2019</v>
      </c>
      <c r="M30" s="117">
        <f t="shared" si="2"/>
        <v>1335.2850000000001</v>
      </c>
      <c r="N30" s="396">
        <f t="shared" si="3"/>
        <v>3.2970000000000002</v>
      </c>
      <c r="O30" s="396"/>
      <c r="P30" s="193" t="s">
        <v>2136</v>
      </c>
      <c r="Q30" s="261"/>
      <c r="R30" s="261"/>
      <c r="S30" s="261"/>
      <c r="T30" s="261"/>
      <c r="U30" s="261">
        <v>5308.06</v>
      </c>
      <c r="V30" s="261"/>
      <c r="W30" s="261"/>
      <c r="X30" s="261">
        <v>326862.95000000007</v>
      </c>
      <c r="Y30" s="261">
        <v>332171.01000000007</v>
      </c>
      <c r="Z30" s="261">
        <v>332171.01000000007</v>
      </c>
      <c r="AB30" s="358" t="s">
        <v>2136</v>
      </c>
      <c r="AC30" s="350" t="str">
        <f t="shared" si="18"/>
        <v/>
      </c>
      <c r="AD30" s="350" t="str">
        <f t="shared" si="19"/>
        <v/>
      </c>
      <c r="AE30" s="350" t="str">
        <f t="shared" si="20"/>
        <v/>
      </c>
      <c r="AF30" s="386" t="str">
        <f t="shared" si="7"/>
        <v/>
      </c>
      <c r="AG30" s="351" t="str">
        <f t="shared" si="21"/>
        <v/>
      </c>
      <c r="AH30" s="350">
        <f t="shared" si="22"/>
        <v>5308.06</v>
      </c>
      <c r="AI30" s="350" t="str">
        <f t="shared" si="23"/>
        <v/>
      </c>
      <c r="AJ30" s="350" t="str">
        <f t="shared" si="24"/>
        <v/>
      </c>
      <c r="AK30" s="350">
        <f t="shared" si="25"/>
        <v>326862.95000000007</v>
      </c>
      <c r="AL30" s="386">
        <f t="shared" si="13"/>
        <v>332171.01000000007</v>
      </c>
      <c r="AM30" s="353">
        <f t="shared" si="16"/>
        <v>332171.01000000007</v>
      </c>
      <c r="AP30" s="397">
        <v>43490</v>
      </c>
      <c r="AQ30" s="398" t="s">
        <v>2471</v>
      </c>
      <c r="AR30" s="371" t="str">
        <f t="shared" si="14"/>
        <v>25-Ene-2019</v>
      </c>
      <c r="AS30" s="371" t="str">
        <f t="shared" si="15"/>
        <v>Ene-2019</v>
      </c>
      <c r="AY30" s="258" t="s">
        <v>2527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</row>
    <row r="31" spans="2:417" outlineLevel="1">
      <c r="B31" s="119" t="s">
        <v>1499</v>
      </c>
      <c r="C31" s="119" t="s">
        <v>1475</v>
      </c>
      <c r="D31" s="256">
        <v>3.2970000000000002</v>
      </c>
      <c r="E31" s="115" t="s">
        <v>1459</v>
      </c>
      <c r="F31" s="115" t="s">
        <v>552</v>
      </c>
      <c r="G31" s="120" t="s">
        <v>45</v>
      </c>
      <c r="H31" s="115">
        <v>4979</v>
      </c>
      <c r="I31" s="116">
        <v>120</v>
      </c>
      <c r="J31" s="193" t="s">
        <v>1457</v>
      </c>
      <c r="K31" s="193" t="str">
        <f t="shared" si="0"/>
        <v>Abr-2019</v>
      </c>
      <c r="L31" s="193" t="str">
        <f t="shared" si="1"/>
        <v>5-Abr-2019</v>
      </c>
      <c r="M31" s="117">
        <f t="shared" si="2"/>
        <v>395.64000000000004</v>
      </c>
      <c r="N31" s="396">
        <f t="shared" si="3"/>
        <v>3.2970000000000002</v>
      </c>
      <c r="O31" s="396"/>
      <c r="P31" s="193" t="s">
        <v>2135</v>
      </c>
      <c r="Q31" s="261"/>
      <c r="R31" s="261"/>
      <c r="S31" s="261"/>
      <c r="T31" s="261"/>
      <c r="U31" s="261"/>
      <c r="V31" s="261"/>
      <c r="W31" s="261">
        <v>197</v>
      </c>
      <c r="X31" s="261">
        <v>12104.29</v>
      </c>
      <c r="Y31" s="261">
        <v>12301.29</v>
      </c>
      <c r="Z31" s="261">
        <v>12301.29</v>
      </c>
      <c r="AB31" s="358" t="s">
        <v>2135</v>
      </c>
      <c r="AC31" s="350" t="str">
        <f t="shared" si="18"/>
        <v/>
      </c>
      <c r="AD31" s="350" t="str">
        <f t="shared" si="19"/>
        <v/>
      </c>
      <c r="AE31" s="350" t="str">
        <f t="shared" si="20"/>
        <v/>
      </c>
      <c r="AF31" s="386" t="str">
        <f t="shared" si="7"/>
        <v/>
      </c>
      <c r="AG31" s="351" t="str">
        <f t="shared" si="21"/>
        <v/>
      </c>
      <c r="AH31" s="350" t="str">
        <f t="shared" si="22"/>
        <v/>
      </c>
      <c r="AI31" s="350" t="str">
        <f t="shared" si="23"/>
        <v/>
      </c>
      <c r="AJ31" s="350">
        <f t="shared" si="24"/>
        <v>197</v>
      </c>
      <c r="AK31" s="350">
        <f t="shared" si="25"/>
        <v>12104.29</v>
      </c>
      <c r="AL31" s="386">
        <f t="shared" si="13"/>
        <v>12301.29</v>
      </c>
      <c r="AM31" s="353">
        <f t="shared" si="16"/>
        <v>12301.29</v>
      </c>
      <c r="AP31" s="397">
        <v>43491</v>
      </c>
      <c r="AQ31" s="398" t="s">
        <v>2472</v>
      </c>
      <c r="AR31" s="371" t="str">
        <f t="shared" si="14"/>
        <v>26-Ene-2019</v>
      </c>
      <c r="AS31" s="371" t="str">
        <f t="shared" si="15"/>
        <v>Ene-2019</v>
      </c>
      <c r="AY31" s="258" t="s">
        <v>2524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</row>
    <row r="32" spans="2:417" outlineLevel="1">
      <c r="B32" s="119" t="s">
        <v>1501</v>
      </c>
      <c r="C32" s="119" t="s">
        <v>1475</v>
      </c>
      <c r="D32" s="256">
        <v>3.2970000000000002</v>
      </c>
      <c r="E32" s="115" t="s">
        <v>1459</v>
      </c>
      <c r="F32" s="115" t="s">
        <v>325</v>
      </c>
      <c r="G32" s="120" t="s">
        <v>42</v>
      </c>
      <c r="H32" s="115">
        <v>47890</v>
      </c>
      <c r="I32" s="116">
        <v>4298.55</v>
      </c>
      <c r="J32" s="193" t="s">
        <v>1457</v>
      </c>
      <c r="K32" s="193" t="str">
        <f t="shared" si="0"/>
        <v>Abr-2019</v>
      </c>
      <c r="L32" s="193" t="str">
        <f t="shared" si="1"/>
        <v>5-Abr-2019</v>
      </c>
      <c r="M32" s="117">
        <f t="shared" si="2"/>
        <v>4298.55</v>
      </c>
      <c r="N32" s="396">
        <f t="shared" si="3"/>
        <v>3.2970000000000002</v>
      </c>
      <c r="O32" s="396"/>
      <c r="P32" s="193" t="s">
        <v>2134</v>
      </c>
      <c r="Q32" s="261"/>
      <c r="R32" s="261"/>
      <c r="S32" s="261"/>
      <c r="T32" s="261"/>
      <c r="U32" s="261">
        <v>108436.41</v>
      </c>
      <c r="V32" s="261"/>
      <c r="W32" s="261"/>
      <c r="X32" s="261">
        <v>519643.01</v>
      </c>
      <c r="Y32" s="261">
        <v>628079.42000000004</v>
      </c>
      <c r="Z32" s="261">
        <v>628079.42000000004</v>
      </c>
      <c r="AB32" s="358" t="s">
        <v>2134</v>
      </c>
      <c r="AC32" s="350" t="str">
        <f t="shared" si="18"/>
        <v/>
      </c>
      <c r="AD32" s="350" t="str">
        <f t="shared" si="19"/>
        <v/>
      </c>
      <c r="AE32" s="350" t="str">
        <f t="shared" si="20"/>
        <v/>
      </c>
      <c r="AF32" s="386" t="str">
        <f t="shared" si="7"/>
        <v/>
      </c>
      <c r="AG32" s="351" t="str">
        <f t="shared" si="21"/>
        <v/>
      </c>
      <c r="AH32" s="350">
        <f t="shared" si="22"/>
        <v>108436.41</v>
      </c>
      <c r="AI32" s="350" t="str">
        <f t="shared" si="23"/>
        <v/>
      </c>
      <c r="AJ32" s="350" t="str">
        <f t="shared" si="24"/>
        <v/>
      </c>
      <c r="AK32" s="350">
        <f t="shared" si="25"/>
        <v>519643.01</v>
      </c>
      <c r="AL32" s="386">
        <f t="shared" si="13"/>
        <v>628079.42000000004</v>
      </c>
      <c r="AM32" s="353">
        <f t="shared" si="16"/>
        <v>628079.42000000004</v>
      </c>
      <c r="AP32" s="397">
        <v>43492</v>
      </c>
      <c r="AQ32" s="398" t="s">
        <v>2473</v>
      </c>
      <c r="AR32" s="371" t="str">
        <f t="shared" si="14"/>
        <v>27-Ene-2019</v>
      </c>
      <c r="AS32" s="371" t="str">
        <f t="shared" si="15"/>
        <v>Ene-2019</v>
      </c>
      <c r="AY32" s="115" t="s">
        <v>2483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</row>
    <row r="33" spans="2:417" outlineLevel="1">
      <c r="B33" s="119" t="s">
        <v>1503</v>
      </c>
      <c r="C33" s="119" t="s">
        <v>1475</v>
      </c>
      <c r="D33" s="256">
        <v>3.2970000000000002</v>
      </c>
      <c r="E33" s="115" t="s">
        <v>1459</v>
      </c>
      <c r="F33" s="115" t="s">
        <v>325</v>
      </c>
      <c r="G33" s="120" t="s">
        <v>42</v>
      </c>
      <c r="H33" s="115">
        <v>47827</v>
      </c>
      <c r="I33" s="116">
        <v>9945.68</v>
      </c>
      <c r="J33" s="193" t="s">
        <v>1457</v>
      </c>
      <c r="K33" s="193" t="str">
        <f t="shared" si="0"/>
        <v>Abr-2019</v>
      </c>
      <c r="L33" s="193" t="str">
        <f t="shared" si="1"/>
        <v>5-Abr-2019</v>
      </c>
      <c r="M33" s="117">
        <f t="shared" si="2"/>
        <v>9945.68</v>
      </c>
      <c r="N33" s="396">
        <f t="shared" si="3"/>
        <v>3.2970000000000002</v>
      </c>
      <c r="O33" s="396"/>
      <c r="P33" s="193" t="s">
        <v>2133</v>
      </c>
      <c r="Q33" s="261"/>
      <c r="R33" s="261"/>
      <c r="S33" s="261">
        <v>17.39</v>
      </c>
      <c r="T33" s="261">
        <v>17.39</v>
      </c>
      <c r="U33" s="261">
        <v>1020</v>
      </c>
      <c r="V33" s="261"/>
      <c r="W33" s="261">
        <v>810</v>
      </c>
      <c r="X33" s="261">
        <v>60817.779999999992</v>
      </c>
      <c r="Y33" s="261">
        <v>62647.779999999992</v>
      </c>
      <c r="Z33" s="261">
        <v>62665.169999999991</v>
      </c>
      <c r="AB33" s="358" t="s">
        <v>2133</v>
      </c>
      <c r="AC33" s="350" t="str">
        <f t="shared" si="18"/>
        <v/>
      </c>
      <c r="AD33" s="350" t="str">
        <f t="shared" si="19"/>
        <v/>
      </c>
      <c r="AE33" s="350">
        <f t="shared" si="20"/>
        <v>17.39</v>
      </c>
      <c r="AF33" s="386">
        <f t="shared" si="7"/>
        <v>17.39</v>
      </c>
      <c r="AG33" s="351">
        <f t="shared" si="21"/>
        <v>57.28266</v>
      </c>
      <c r="AH33" s="350">
        <f t="shared" si="22"/>
        <v>1020</v>
      </c>
      <c r="AI33" s="350" t="str">
        <f t="shared" si="23"/>
        <v/>
      </c>
      <c r="AJ33" s="350">
        <f t="shared" si="24"/>
        <v>810</v>
      </c>
      <c r="AK33" s="350">
        <f t="shared" si="25"/>
        <v>60817.779999999992</v>
      </c>
      <c r="AL33" s="386">
        <f t="shared" si="13"/>
        <v>62647.779999999992</v>
      </c>
      <c r="AM33" s="353">
        <f t="shared" si="16"/>
        <v>62705.062659999989</v>
      </c>
      <c r="AP33" s="397">
        <v>43493</v>
      </c>
      <c r="AQ33" s="398" t="s">
        <v>2474</v>
      </c>
      <c r="AR33" s="371" t="str">
        <f t="shared" si="14"/>
        <v>28-Ene-2019</v>
      </c>
      <c r="AS33" s="371" t="str">
        <f>+IF(MONTH(AP33)=1,"Ene",IF(MONTH(AP33)=2,"Feb",IF(MONTH(AP33)=3,"Mar",IF(MONTH(AP33)=4,"Abr",IF(MONTH(AP33)=5,"May",IF(MONTH(AP33)=6,"Jun",IF(MONTH(AP33)=7,"Jul",IF(MONTH(AP33)=8,"Ago",IF(MONTH(AP33)=9,"Sep",IF(MONTH(AP33)=10,"Oct",IF(MONTH(AP33)=11,"Nov","Dic")))))))))))&amp;"-"&amp;YEAR(AP33)</f>
        <v>Ene-2019</v>
      </c>
      <c r="AY33" s="258" t="s">
        <v>2663</v>
      </c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</row>
    <row r="34" spans="2:417" outlineLevel="1">
      <c r="B34" s="119" t="s">
        <v>1505</v>
      </c>
      <c r="C34" s="119" t="s">
        <v>1475</v>
      </c>
      <c r="D34" s="256">
        <v>3.2970000000000002</v>
      </c>
      <c r="E34" s="115" t="s">
        <v>1459</v>
      </c>
      <c r="F34" s="115" t="s">
        <v>325</v>
      </c>
      <c r="G34" s="120" t="s">
        <v>42</v>
      </c>
      <c r="H34" s="115">
        <v>47823</v>
      </c>
      <c r="I34" s="116">
        <v>8072.4</v>
      </c>
      <c r="J34" s="193" t="s">
        <v>1457</v>
      </c>
      <c r="K34" s="193" t="str">
        <f t="shared" si="0"/>
        <v>Abr-2019</v>
      </c>
      <c r="L34" s="193" t="str">
        <f t="shared" si="1"/>
        <v>5-Abr-2019</v>
      </c>
      <c r="M34" s="117">
        <f t="shared" si="2"/>
        <v>8072.4</v>
      </c>
      <c r="N34" s="396">
        <f t="shared" si="3"/>
        <v>3.2970000000000002</v>
      </c>
      <c r="O34" s="396"/>
      <c r="P34" s="193" t="s">
        <v>2132</v>
      </c>
      <c r="Q34" s="261"/>
      <c r="R34" s="261"/>
      <c r="S34" s="261"/>
      <c r="T34" s="261"/>
      <c r="U34" s="261"/>
      <c r="V34" s="261">
        <v>2407.1999999999998</v>
      </c>
      <c r="W34" s="261">
        <v>1468</v>
      </c>
      <c r="X34" s="261">
        <v>1352047.11</v>
      </c>
      <c r="Y34" s="261">
        <v>1355922.31</v>
      </c>
      <c r="Z34" s="261">
        <v>1355922.31</v>
      </c>
      <c r="AB34" s="358" t="s">
        <v>2132</v>
      </c>
      <c r="AC34" s="350" t="str">
        <f t="shared" si="18"/>
        <v/>
      </c>
      <c r="AD34" s="350" t="str">
        <f t="shared" si="19"/>
        <v/>
      </c>
      <c r="AE34" s="350" t="str">
        <f t="shared" si="20"/>
        <v/>
      </c>
      <c r="AF34" s="386" t="str">
        <f t="shared" si="7"/>
        <v/>
      </c>
      <c r="AG34" s="351" t="str">
        <f t="shared" si="21"/>
        <v/>
      </c>
      <c r="AH34" s="350" t="str">
        <f t="shared" si="22"/>
        <v/>
      </c>
      <c r="AI34" s="350">
        <f t="shared" si="23"/>
        <v>2407.1999999999998</v>
      </c>
      <c r="AJ34" s="350">
        <f t="shared" si="24"/>
        <v>1468</v>
      </c>
      <c r="AK34" s="350">
        <f t="shared" si="25"/>
        <v>1352047.11</v>
      </c>
      <c r="AL34" s="386">
        <f t="shared" si="13"/>
        <v>1355922.31</v>
      </c>
      <c r="AM34" s="353">
        <f t="shared" si="16"/>
        <v>1355922.31</v>
      </c>
      <c r="AP34" s="397">
        <v>43494</v>
      </c>
      <c r="AQ34" s="398" t="s">
        <v>2468</v>
      </c>
      <c r="AR34" s="371" t="str">
        <f t="shared" si="14"/>
        <v>29-Ene-2019</v>
      </c>
      <c r="AS34" s="371" t="str">
        <f t="shared" ref="AS34:AS97" si="26">+IF(MONTH(AP34)=1,"Ene",IF(MONTH(AP34)=2,"Feb",IF(MONTH(AP34)=3,"Mar",IF(MONTH(AP34)=4,"Abr",IF(MONTH(AP34)=5,"May",IF(MONTH(AP34)=6,"Jun",IF(MONTH(AP34)=7,"Jul",IF(MONTH(AP34)=8,"Ago",IF(MONTH(AP34)=9,"Sep",IF(MONTH(AP34)=10,"Oct",IF(MONTH(AP34)=11,"Nov","Dic")))))))))))&amp;"-"&amp;YEAR(AP34)</f>
        <v>Ene-2019</v>
      </c>
      <c r="AY34" s="258" t="s">
        <v>2662</v>
      </c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</row>
    <row r="35" spans="2:417" outlineLevel="1">
      <c r="B35" s="119" t="s">
        <v>1507</v>
      </c>
      <c r="C35" s="119" t="s">
        <v>1475</v>
      </c>
      <c r="D35" s="256">
        <v>3.2970000000000002</v>
      </c>
      <c r="E35" s="115" t="s">
        <v>1459</v>
      </c>
      <c r="F35" s="115" t="s">
        <v>325</v>
      </c>
      <c r="G35" s="120" t="s">
        <v>42</v>
      </c>
      <c r="H35" s="115">
        <v>47842</v>
      </c>
      <c r="I35" s="116">
        <v>300000</v>
      </c>
      <c r="J35" s="193" t="s">
        <v>1457</v>
      </c>
      <c r="K35" s="193" t="str">
        <f t="shared" si="0"/>
        <v>Abr-2019</v>
      </c>
      <c r="L35" s="193" t="str">
        <f t="shared" si="1"/>
        <v>5-Abr-2019</v>
      </c>
      <c r="M35" s="117">
        <f t="shared" si="2"/>
        <v>300000</v>
      </c>
      <c r="N35" s="396">
        <f t="shared" si="3"/>
        <v>3.2970000000000002</v>
      </c>
      <c r="O35" s="396"/>
      <c r="P35" s="193" t="s">
        <v>2131</v>
      </c>
      <c r="Q35" s="261"/>
      <c r="R35" s="261"/>
      <c r="S35" s="261"/>
      <c r="T35" s="261"/>
      <c r="U35" s="261"/>
      <c r="V35" s="261"/>
      <c r="W35" s="261"/>
      <c r="X35" s="261">
        <v>244776.04</v>
      </c>
      <c r="Y35" s="261">
        <v>244776.04</v>
      </c>
      <c r="Z35" s="261">
        <v>244776.04</v>
      </c>
      <c r="AB35" s="358" t="s">
        <v>2131</v>
      </c>
      <c r="AC35" s="350" t="str">
        <f t="shared" si="18"/>
        <v/>
      </c>
      <c r="AD35" s="350" t="str">
        <f t="shared" si="19"/>
        <v/>
      </c>
      <c r="AE35" s="350" t="str">
        <f t="shared" si="20"/>
        <v/>
      </c>
      <c r="AF35" s="386" t="str">
        <f t="shared" si="7"/>
        <v/>
      </c>
      <c r="AG35" s="351" t="str">
        <f t="shared" si="21"/>
        <v/>
      </c>
      <c r="AH35" s="350" t="str">
        <f t="shared" si="22"/>
        <v/>
      </c>
      <c r="AI35" s="350" t="str">
        <f t="shared" si="23"/>
        <v/>
      </c>
      <c r="AJ35" s="350" t="str">
        <f t="shared" si="24"/>
        <v/>
      </c>
      <c r="AK35" s="350">
        <f t="shared" si="25"/>
        <v>244776.04</v>
      </c>
      <c r="AL35" s="386">
        <f t="shared" si="13"/>
        <v>244776.04</v>
      </c>
      <c r="AM35" s="353">
        <f t="shared" si="16"/>
        <v>244776.04</v>
      </c>
      <c r="AP35" s="397">
        <v>43495</v>
      </c>
      <c r="AQ35" s="398" t="s">
        <v>2469</v>
      </c>
      <c r="AR35" s="371" t="str">
        <f t="shared" si="14"/>
        <v>30-Ene-2019</v>
      </c>
      <c r="AS35" s="371" t="str">
        <f t="shared" si="26"/>
        <v>Ene-2019</v>
      </c>
      <c r="AY35" s="258" t="s">
        <v>2661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</row>
    <row r="36" spans="2:417" outlineLevel="1">
      <c r="B36" s="119" t="s">
        <v>1509</v>
      </c>
      <c r="C36" s="119" t="s">
        <v>1475</v>
      </c>
      <c r="D36" s="256">
        <v>3.2970000000000002</v>
      </c>
      <c r="E36" s="115" t="s">
        <v>1459</v>
      </c>
      <c r="F36" s="115" t="s">
        <v>325</v>
      </c>
      <c r="G36" s="120" t="s">
        <v>42</v>
      </c>
      <c r="H36" s="115">
        <v>47840</v>
      </c>
      <c r="I36" s="116">
        <v>300000</v>
      </c>
      <c r="J36" s="193" t="s">
        <v>1457</v>
      </c>
      <c r="K36" s="193" t="str">
        <f t="shared" si="0"/>
        <v>Abr-2019</v>
      </c>
      <c r="L36" s="193" t="str">
        <f t="shared" si="1"/>
        <v>5-Abr-2019</v>
      </c>
      <c r="M36" s="117">
        <f t="shared" si="2"/>
        <v>300000</v>
      </c>
      <c r="N36" s="396">
        <f t="shared" si="3"/>
        <v>3.2970000000000002</v>
      </c>
      <c r="O36" s="396"/>
      <c r="P36" s="193" t="s">
        <v>2150</v>
      </c>
      <c r="Q36" s="261"/>
      <c r="R36" s="261"/>
      <c r="S36" s="261"/>
      <c r="T36" s="261"/>
      <c r="U36" s="261"/>
      <c r="V36" s="261"/>
      <c r="W36" s="261"/>
      <c r="X36" s="261">
        <v>17139.689999999999</v>
      </c>
      <c r="Y36" s="261">
        <v>17139.689999999999</v>
      </c>
      <c r="Z36" s="261">
        <v>17139.689999999999</v>
      </c>
      <c r="AB36" s="358" t="s">
        <v>2150</v>
      </c>
      <c r="AC36" s="350" t="str">
        <f t="shared" si="18"/>
        <v/>
      </c>
      <c r="AD36" s="350" t="str">
        <f t="shared" si="19"/>
        <v/>
      </c>
      <c r="AE36" s="350" t="str">
        <f t="shared" si="20"/>
        <v/>
      </c>
      <c r="AF36" s="386" t="str">
        <f t="shared" si="7"/>
        <v/>
      </c>
      <c r="AG36" s="351" t="str">
        <f t="shared" si="21"/>
        <v/>
      </c>
      <c r="AH36" s="350" t="str">
        <f t="shared" si="22"/>
        <v/>
      </c>
      <c r="AI36" s="350" t="str">
        <f t="shared" si="23"/>
        <v/>
      </c>
      <c r="AJ36" s="350" t="str">
        <f t="shared" si="24"/>
        <v/>
      </c>
      <c r="AK36" s="350">
        <f t="shared" si="25"/>
        <v>17139.689999999999</v>
      </c>
      <c r="AL36" s="386">
        <f t="shared" si="13"/>
        <v>17139.689999999999</v>
      </c>
      <c r="AM36" s="353">
        <f t="shared" si="16"/>
        <v>17139.689999999999</v>
      </c>
      <c r="AP36" s="397">
        <v>43496</v>
      </c>
      <c r="AQ36" s="398" t="s">
        <v>2470</v>
      </c>
      <c r="AR36" s="371" t="str">
        <f t="shared" si="14"/>
        <v>31-Ene-2019</v>
      </c>
      <c r="AS36" s="371" t="str">
        <f t="shared" si="26"/>
        <v>Ene-2019</v>
      </c>
      <c r="AY36" s="258" t="s">
        <v>2660</v>
      </c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</row>
    <row r="37" spans="2:417" outlineLevel="1">
      <c r="B37" s="119" t="s">
        <v>1511</v>
      </c>
      <c r="C37" s="119" t="s">
        <v>1475</v>
      </c>
      <c r="D37" s="256">
        <v>3.2970000000000002</v>
      </c>
      <c r="E37" s="115" t="s">
        <v>1459</v>
      </c>
      <c r="F37" s="115" t="s">
        <v>325</v>
      </c>
      <c r="G37" s="120" t="s">
        <v>42</v>
      </c>
      <c r="H37" s="115">
        <v>47838</v>
      </c>
      <c r="I37" s="116">
        <v>300000</v>
      </c>
      <c r="J37" s="193" t="s">
        <v>1457</v>
      </c>
      <c r="K37" s="193" t="str">
        <f t="shared" si="0"/>
        <v>Abr-2019</v>
      </c>
      <c r="L37" s="193" t="str">
        <f t="shared" si="1"/>
        <v>5-Abr-2019</v>
      </c>
      <c r="M37" s="117">
        <f t="shared" si="2"/>
        <v>300000</v>
      </c>
      <c r="N37" s="396">
        <f t="shared" si="3"/>
        <v>3.2970000000000002</v>
      </c>
      <c r="O37" s="396"/>
      <c r="P37" s="193" t="s">
        <v>2149</v>
      </c>
      <c r="Q37" s="261"/>
      <c r="R37" s="261"/>
      <c r="S37" s="261"/>
      <c r="T37" s="261"/>
      <c r="U37" s="261"/>
      <c r="V37" s="261"/>
      <c r="W37" s="261">
        <v>2635</v>
      </c>
      <c r="X37" s="261">
        <v>446816.14999999997</v>
      </c>
      <c r="Y37" s="261">
        <v>449451.14999999997</v>
      </c>
      <c r="Z37" s="261">
        <v>449451.14999999997</v>
      </c>
      <c r="AB37" s="358" t="s">
        <v>2149</v>
      </c>
      <c r="AC37" s="350" t="str">
        <f t="shared" si="18"/>
        <v/>
      </c>
      <c r="AD37" s="350" t="str">
        <f t="shared" si="19"/>
        <v/>
      </c>
      <c r="AE37" s="350" t="str">
        <f t="shared" si="20"/>
        <v/>
      </c>
      <c r="AF37" s="386" t="str">
        <f t="shared" si="7"/>
        <v/>
      </c>
      <c r="AG37" s="351" t="str">
        <f t="shared" si="21"/>
        <v/>
      </c>
      <c r="AH37" s="350" t="str">
        <f t="shared" si="22"/>
        <v/>
      </c>
      <c r="AI37" s="350" t="str">
        <f t="shared" si="23"/>
        <v/>
      </c>
      <c r="AJ37" s="350">
        <f t="shared" si="24"/>
        <v>2635</v>
      </c>
      <c r="AK37" s="350">
        <f t="shared" si="25"/>
        <v>446816.14999999997</v>
      </c>
      <c r="AL37" s="386">
        <f t="shared" si="13"/>
        <v>449451.14999999997</v>
      </c>
      <c r="AM37" s="353">
        <f t="shared" si="16"/>
        <v>449451.14999999997</v>
      </c>
      <c r="AP37" s="397">
        <v>43497</v>
      </c>
      <c r="AQ37" s="398" t="s">
        <v>2471</v>
      </c>
      <c r="AR37" s="371" t="str">
        <f t="shared" si="14"/>
        <v>1-Feb-2019</v>
      </c>
      <c r="AS37" s="371" t="str">
        <f t="shared" si="26"/>
        <v>Feb-2019</v>
      </c>
      <c r="AY37" s="258" t="s">
        <v>2659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</row>
    <row r="38" spans="2:417" outlineLevel="1">
      <c r="B38" s="119" t="s">
        <v>1513</v>
      </c>
      <c r="C38" s="119" t="s">
        <v>1475</v>
      </c>
      <c r="D38" s="256">
        <v>3.2970000000000002</v>
      </c>
      <c r="E38" s="115" t="s">
        <v>1459</v>
      </c>
      <c r="F38" s="115" t="s">
        <v>325</v>
      </c>
      <c r="G38" s="120" t="s">
        <v>42</v>
      </c>
      <c r="H38" s="115">
        <v>47844</v>
      </c>
      <c r="I38" s="116">
        <v>129250.82</v>
      </c>
      <c r="J38" s="193" t="s">
        <v>1457</v>
      </c>
      <c r="K38" s="193" t="str">
        <f t="shared" si="0"/>
        <v>Abr-2019</v>
      </c>
      <c r="L38" s="193" t="str">
        <f t="shared" si="1"/>
        <v>5-Abr-2019</v>
      </c>
      <c r="M38" s="117">
        <f t="shared" si="2"/>
        <v>129250.82</v>
      </c>
      <c r="N38" s="396">
        <f t="shared" si="3"/>
        <v>3.2970000000000002</v>
      </c>
      <c r="O38" s="396"/>
      <c r="P38" s="193" t="s">
        <v>2148</v>
      </c>
      <c r="Q38" s="261">
        <v>6300</v>
      </c>
      <c r="R38" s="261"/>
      <c r="S38" s="261">
        <v>1725</v>
      </c>
      <c r="T38" s="261">
        <v>8025</v>
      </c>
      <c r="U38" s="261">
        <v>70646.990000000005</v>
      </c>
      <c r="V38" s="261">
        <v>5139.4999999999991</v>
      </c>
      <c r="W38" s="261">
        <v>611</v>
      </c>
      <c r="X38" s="261">
        <v>1968885.6200000003</v>
      </c>
      <c r="Y38" s="261">
        <v>2045283.1100000003</v>
      </c>
      <c r="Z38" s="261">
        <v>2053308.1100000003</v>
      </c>
      <c r="AB38" s="358" t="s">
        <v>2148</v>
      </c>
      <c r="AC38" s="350">
        <f t="shared" si="18"/>
        <v>6300</v>
      </c>
      <c r="AD38" s="350" t="str">
        <f t="shared" si="19"/>
        <v/>
      </c>
      <c r="AE38" s="350">
        <f t="shared" si="20"/>
        <v>1725</v>
      </c>
      <c r="AF38" s="386">
        <f t="shared" si="7"/>
        <v>8025</v>
      </c>
      <c r="AG38" s="351">
        <f t="shared" si="21"/>
        <v>26458.425000000003</v>
      </c>
      <c r="AH38" s="350">
        <f t="shared" si="22"/>
        <v>70646.990000000005</v>
      </c>
      <c r="AI38" s="350">
        <f t="shared" si="23"/>
        <v>5139.4999999999991</v>
      </c>
      <c r="AJ38" s="350">
        <f t="shared" si="24"/>
        <v>611</v>
      </c>
      <c r="AK38" s="350">
        <f t="shared" si="25"/>
        <v>1968885.6200000003</v>
      </c>
      <c r="AL38" s="386">
        <f t="shared" si="13"/>
        <v>2045283.1100000003</v>
      </c>
      <c r="AM38" s="353">
        <f t="shared" si="16"/>
        <v>2071741.5350000004</v>
      </c>
      <c r="AP38" s="397">
        <v>43498</v>
      </c>
      <c r="AQ38" s="398" t="s">
        <v>2472</v>
      </c>
      <c r="AR38" s="371" t="str">
        <f t="shared" si="14"/>
        <v>2-Feb-2019</v>
      </c>
      <c r="AS38" s="371" t="str">
        <f t="shared" si="26"/>
        <v>Feb-2019</v>
      </c>
      <c r="AY38" s="258" t="s">
        <v>2658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</row>
    <row r="39" spans="2:417" outlineLevel="1">
      <c r="B39" s="119" t="s">
        <v>1515</v>
      </c>
      <c r="C39" s="119" t="s">
        <v>1475</v>
      </c>
      <c r="D39" s="256">
        <v>3.2970000000000002</v>
      </c>
      <c r="E39" s="115" t="s">
        <v>1459</v>
      </c>
      <c r="F39" s="115" t="s">
        <v>325</v>
      </c>
      <c r="G39" s="120" t="s">
        <v>42</v>
      </c>
      <c r="H39" s="115">
        <v>47874</v>
      </c>
      <c r="I39" s="116">
        <v>190526.54</v>
      </c>
      <c r="J39" s="193" t="s">
        <v>1457</v>
      </c>
      <c r="K39" s="193" t="str">
        <f t="shared" si="0"/>
        <v>Abr-2019</v>
      </c>
      <c r="L39" s="193" t="str">
        <f t="shared" si="1"/>
        <v>5-Abr-2019</v>
      </c>
      <c r="M39" s="117">
        <f t="shared" si="2"/>
        <v>190526.54</v>
      </c>
      <c r="N39" s="396">
        <f t="shared" si="3"/>
        <v>3.2970000000000002</v>
      </c>
      <c r="O39" s="396"/>
      <c r="P39" s="193" t="s">
        <v>2147</v>
      </c>
      <c r="Q39" s="261"/>
      <c r="R39" s="261"/>
      <c r="S39" s="261"/>
      <c r="T39" s="261"/>
      <c r="U39" s="261"/>
      <c r="V39" s="261"/>
      <c r="W39" s="261"/>
      <c r="X39" s="261">
        <v>22210.89</v>
      </c>
      <c r="Y39" s="261">
        <v>22210.89</v>
      </c>
      <c r="Z39" s="261">
        <v>22210.89</v>
      </c>
      <c r="AB39" s="358" t="s">
        <v>2147</v>
      </c>
      <c r="AC39" s="350" t="str">
        <f t="shared" si="18"/>
        <v/>
      </c>
      <c r="AD39" s="350" t="str">
        <f t="shared" si="19"/>
        <v/>
      </c>
      <c r="AE39" s="350" t="str">
        <f t="shared" si="20"/>
        <v/>
      </c>
      <c r="AF39" s="386" t="str">
        <f t="shared" si="7"/>
        <v/>
      </c>
      <c r="AG39" s="351" t="str">
        <f t="shared" si="21"/>
        <v/>
      </c>
      <c r="AH39" s="350" t="str">
        <f t="shared" si="22"/>
        <v/>
      </c>
      <c r="AI39" s="350" t="str">
        <f t="shared" si="23"/>
        <v/>
      </c>
      <c r="AJ39" s="350" t="str">
        <f t="shared" si="24"/>
        <v/>
      </c>
      <c r="AK39" s="350">
        <f t="shared" si="25"/>
        <v>22210.89</v>
      </c>
      <c r="AL39" s="386">
        <f t="shared" si="13"/>
        <v>22210.89</v>
      </c>
      <c r="AM39" s="353">
        <f t="shared" si="16"/>
        <v>22210.89</v>
      </c>
      <c r="AP39" s="397">
        <v>43499</v>
      </c>
      <c r="AQ39" s="398" t="s">
        <v>2473</v>
      </c>
      <c r="AR39" s="371" t="str">
        <f t="shared" si="14"/>
        <v>3-Feb-2019</v>
      </c>
      <c r="AS39" s="371" t="str">
        <f t="shared" si="26"/>
        <v>Feb-2019</v>
      </c>
      <c r="AY39" s="258" t="s">
        <v>2657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</row>
    <row r="40" spans="2:417" outlineLevel="1">
      <c r="B40" s="119" t="s">
        <v>1517</v>
      </c>
      <c r="C40" s="119" t="s">
        <v>1475</v>
      </c>
      <c r="D40" s="256">
        <v>3.2970000000000002</v>
      </c>
      <c r="E40" s="115" t="s">
        <v>1459</v>
      </c>
      <c r="F40" s="115" t="s">
        <v>325</v>
      </c>
      <c r="G40" s="120" t="s">
        <v>42</v>
      </c>
      <c r="H40" s="115">
        <v>47877</v>
      </c>
      <c r="I40" s="116">
        <v>219355.29</v>
      </c>
      <c r="J40" s="193" t="s">
        <v>1457</v>
      </c>
      <c r="K40" s="193" t="str">
        <f t="shared" si="0"/>
        <v>Abr-2019</v>
      </c>
      <c r="L40" s="193" t="str">
        <f t="shared" si="1"/>
        <v>5-Abr-2019</v>
      </c>
      <c r="M40" s="117">
        <f t="shared" si="2"/>
        <v>219355.29</v>
      </c>
      <c r="N40" s="396">
        <f t="shared" si="3"/>
        <v>3.2970000000000002</v>
      </c>
      <c r="O40" s="396"/>
      <c r="P40" s="193" t="s">
        <v>2146</v>
      </c>
      <c r="Q40" s="261"/>
      <c r="R40" s="261"/>
      <c r="S40" s="261"/>
      <c r="T40" s="261"/>
      <c r="U40" s="261">
        <v>1600</v>
      </c>
      <c r="V40" s="261"/>
      <c r="W40" s="261">
        <v>506</v>
      </c>
      <c r="X40" s="261">
        <v>60188.14</v>
      </c>
      <c r="Y40" s="261">
        <v>62294.14</v>
      </c>
      <c r="Z40" s="261">
        <v>62294.14</v>
      </c>
      <c r="AB40" s="358" t="s">
        <v>2146</v>
      </c>
      <c r="AC40" s="350" t="str">
        <f t="shared" si="18"/>
        <v/>
      </c>
      <c r="AD40" s="350" t="str">
        <f t="shared" si="19"/>
        <v/>
      </c>
      <c r="AE40" s="350" t="str">
        <f t="shared" si="20"/>
        <v/>
      </c>
      <c r="AF40" s="386" t="str">
        <f t="shared" si="7"/>
        <v/>
      </c>
      <c r="AG40" s="351" t="str">
        <f t="shared" si="21"/>
        <v/>
      </c>
      <c r="AH40" s="350">
        <f t="shared" si="22"/>
        <v>1600</v>
      </c>
      <c r="AI40" s="350" t="str">
        <f t="shared" si="23"/>
        <v/>
      </c>
      <c r="AJ40" s="350">
        <f t="shared" si="24"/>
        <v>506</v>
      </c>
      <c r="AK40" s="350">
        <f t="shared" si="25"/>
        <v>60188.14</v>
      </c>
      <c r="AL40" s="386">
        <f t="shared" si="13"/>
        <v>62294.14</v>
      </c>
      <c r="AM40" s="353">
        <f t="shared" si="16"/>
        <v>62294.14</v>
      </c>
      <c r="AP40" s="397">
        <v>43500</v>
      </c>
      <c r="AQ40" s="398" t="s">
        <v>2474</v>
      </c>
      <c r="AR40" s="371" t="str">
        <f t="shared" si="14"/>
        <v>4-Feb-2019</v>
      </c>
      <c r="AS40" s="371" t="str">
        <f t="shared" si="26"/>
        <v>Feb-2019</v>
      </c>
      <c r="AY40" s="258" t="s">
        <v>2656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</row>
    <row r="41" spans="2:417" outlineLevel="1">
      <c r="B41" s="119" t="s">
        <v>1518</v>
      </c>
      <c r="C41" s="119" t="s">
        <v>1475</v>
      </c>
      <c r="D41" s="256">
        <v>3.2970000000000002</v>
      </c>
      <c r="E41" s="115" t="s">
        <v>1459</v>
      </c>
      <c r="F41" s="115" t="s">
        <v>325</v>
      </c>
      <c r="G41" s="120" t="s">
        <v>42</v>
      </c>
      <c r="H41" s="115">
        <v>47880</v>
      </c>
      <c r="I41" s="116">
        <v>1932</v>
      </c>
      <c r="J41" s="193" t="s">
        <v>1457</v>
      </c>
      <c r="K41" s="193" t="str">
        <f t="shared" si="0"/>
        <v>Abr-2019</v>
      </c>
      <c r="L41" s="193" t="str">
        <f t="shared" si="1"/>
        <v>5-Abr-2019</v>
      </c>
      <c r="M41" s="117">
        <f t="shared" si="2"/>
        <v>1932</v>
      </c>
      <c r="N41" s="396">
        <f t="shared" si="3"/>
        <v>3.2970000000000002</v>
      </c>
      <c r="O41" s="396"/>
      <c r="P41" s="193" t="s">
        <v>2144</v>
      </c>
      <c r="Q41" s="261"/>
      <c r="R41" s="261"/>
      <c r="S41" s="261"/>
      <c r="T41" s="261"/>
      <c r="U41" s="261"/>
      <c r="V41" s="261">
        <v>2500</v>
      </c>
      <c r="W41" s="261"/>
      <c r="X41" s="261">
        <v>21566.09</v>
      </c>
      <c r="Y41" s="261">
        <v>24066.09</v>
      </c>
      <c r="Z41" s="261">
        <v>24066.09</v>
      </c>
      <c r="AB41" s="358" t="s">
        <v>2144</v>
      </c>
      <c r="AC41" s="350" t="str">
        <f t="shared" si="18"/>
        <v/>
      </c>
      <c r="AD41" s="350" t="str">
        <f t="shared" si="19"/>
        <v/>
      </c>
      <c r="AE41" s="350" t="str">
        <f t="shared" si="20"/>
        <v/>
      </c>
      <c r="AF41" s="386" t="str">
        <f t="shared" si="7"/>
        <v/>
      </c>
      <c r="AG41" s="351" t="str">
        <f t="shared" si="21"/>
        <v/>
      </c>
      <c r="AH41" s="350" t="str">
        <f t="shared" si="22"/>
        <v/>
      </c>
      <c r="AI41" s="350">
        <f t="shared" si="23"/>
        <v>2500</v>
      </c>
      <c r="AJ41" s="350" t="str">
        <f t="shared" si="24"/>
        <v/>
      </c>
      <c r="AK41" s="350">
        <f t="shared" si="25"/>
        <v>21566.09</v>
      </c>
      <c r="AL41" s="386">
        <f t="shared" si="13"/>
        <v>24066.09</v>
      </c>
      <c r="AM41" s="353">
        <f t="shared" si="16"/>
        <v>24066.09</v>
      </c>
      <c r="AP41" s="397">
        <v>43501</v>
      </c>
      <c r="AQ41" s="398" t="s">
        <v>2468</v>
      </c>
      <c r="AR41" s="371" t="str">
        <f t="shared" si="14"/>
        <v>5-Feb-2019</v>
      </c>
      <c r="AS41" s="371" t="str">
        <f t="shared" si="26"/>
        <v>Feb-2019</v>
      </c>
      <c r="AY41" s="258" t="s">
        <v>2654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</row>
    <row r="42" spans="2:417" outlineLevel="1">
      <c r="B42" s="119" t="s">
        <v>1520</v>
      </c>
      <c r="C42" s="119" t="s">
        <v>1475</v>
      </c>
      <c r="D42" s="256">
        <v>3.2970000000000002</v>
      </c>
      <c r="E42" s="115" t="s">
        <v>1459</v>
      </c>
      <c r="F42" s="115" t="s">
        <v>325</v>
      </c>
      <c r="G42" s="120" t="s">
        <v>42</v>
      </c>
      <c r="H42" s="115">
        <v>47846</v>
      </c>
      <c r="I42" s="116">
        <v>3202.5</v>
      </c>
      <c r="J42" s="193" t="s">
        <v>1457</v>
      </c>
      <c r="K42" s="193" t="str">
        <f t="shared" si="0"/>
        <v>Abr-2019</v>
      </c>
      <c r="L42" s="193" t="str">
        <f t="shared" si="1"/>
        <v>5-Abr-2019</v>
      </c>
      <c r="M42" s="117">
        <f t="shared" si="2"/>
        <v>3202.5</v>
      </c>
      <c r="N42" s="396">
        <f t="shared" si="3"/>
        <v>3.2970000000000002</v>
      </c>
      <c r="O42" s="396"/>
      <c r="P42" s="193" t="s">
        <v>2137</v>
      </c>
      <c r="Q42" s="261"/>
      <c r="R42" s="261"/>
      <c r="S42" s="261"/>
      <c r="T42" s="261"/>
      <c r="U42" s="261"/>
      <c r="V42" s="261"/>
      <c r="W42" s="261"/>
      <c r="X42" s="261">
        <v>33625.620000000003</v>
      </c>
      <c r="Y42" s="261">
        <v>33625.620000000003</v>
      </c>
      <c r="Z42" s="261">
        <v>33625.620000000003</v>
      </c>
      <c r="AB42" s="388" t="s">
        <v>2137</v>
      </c>
      <c r="AC42" s="350" t="str">
        <f t="shared" si="18"/>
        <v/>
      </c>
      <c r="AD42" s="350" t="str">
        <f t="shared" si="19"/>
        <v/>
      </c>
      <c r="AE42" s="350" t="str">
        <f t="shared" si="20"/>
        <v/>
      </c>
      <c r="AF42" s="386" t="str">
        <f t="shared" si="7"/>
        <v/>
      </c>
      <c r="AG42" s="351" t="str">
        <f t="shared" si="21"/>
        <v/>
      </c>
      <c r="AH42" s="350" t="str">
        <f t="shared" si="22"/>
        <v/>
      </c>
      <c r="AI42" s="350" t="str">
        <f t="shared" si="23"/>
        <v/>
      </c>
      <c r="AJ42" s="350" t="str">
        <f t="shared" si="24"/>
        <v/>
      </c>
      <c r="AK42" s="350">
        <f t="shared" si="25"/>
        <v>33625.620000000003</v>
      </c>
      <c r="AL42" s="386">
        <f t="shared" si="13"/>
        <v>33625.620000000003</v>
      </c>
      <c r="AM42" s="353">
        <f t="shared" si="16"/>
        <v>33625.620000000003</v>
      </c>
      <c r="AP42" s="397">
        <v>43502</v>
      </c>
      <c r="AQ42" s="398" t="s">
        <v>2469</v>
      </c>
      <c r="AR42" s="371" t="str">
        <f t="shared" si="14"/>
        <v>6-Feb-2019</v>
      </c>
      <c r="AS42" s="371" t="str">
        <f t="shared" si="26"/>
        <v>Feb-2019</v>
      </c>
      <c r="AY42" s="258" t="s">
        <v>2653</v>
      </c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</row>
    <row r="43" spans="2:417">
      <c r="B43" s="119" t="s">
        <v>1522</v>
      </c>
      <c r="C43" s="119" t="s">
        <v>1475</v>
      </c>
      <c r="D43" s="256">
        <v>3.2970000000000002</v>
      </c>
      <c r="E43" s="115" t="s">
        <v>1459</v>
      </c>
      <c r="F43" s="115" t="s">
        <v>325</v>
      </c>
      <c r="G43" s="120" t="s">
        <v>42</v>
      </c>
      <c r="H43" s="115">
        <v>47848</v>
      </c>
      <c r="I43" s="116">
        <v>2000</v>
      </c>
      <c r="J43" s="193" t="s">
        <v>1457</v>
      </c>
      <c r="K43" s="193" t="str">
        <f t="shared" si="0"/>
        <v>Abr-2019</v>
      </c>
      <c r="L43" s="193" t="str">
        <f t="shared" si="1"/>
        <v>5-Abr-2019</v>
      </c>
      <c r="M43" s="117">
        <f t="shared" si="2"/>
        <v>2000</v>
      </c>
      <c r="N43" s="396">
        <f t="shared" si="3"/>
        <v>3.2970000000000002</v>
      </c>
      <c r="O43" s="396"/>
      <c r="P43" s="115" t="s">
        <v>568</v>
      </c>
      <c r="Q43" s="261">
        <v>10050</v>
      </c>
      <c r="R43" s="261">
        <v>97.49</v>
      </c>
      <c r="S43" s="261">
        <v>24806.379999999997</v>
      </c>
      <c r="T43" s="261">
        <v>34953.869999999995</v>
      </c>
      <c r="U43" s="261">
        <v>554722.68000000005</v>
      </c>
      <c r="V43" s="261">
        <v>16694.440000000002</v>
      </c>
      <c r="W43" s="261">
        <v>11478</v>
      </c>
      <c r="X43" s="261">
        <v>13225687.249999998</v>
      </c>
      <c r="Y43" s="261">
        <v>13808582.369999995</v>
      </c>
      <c r="Z43" s="261">
        <v>13843536.239999996</v>
      </c>
      <c r="AB43" s="360" t="s">
        <v>568</v>
      </c>
      <c r="AC43" s="361">
        <f>+AC6+AC22</f>
        <v>10050</v>
      </c>
      <c r="AD43" s="362">
        <f>+AD6+AD22</f>
        <v>97.49</v>
      </c>
      <c r="AE43" s="362">
        <f>+AE6+AE22</f>
        <v>24806.379999999997</v>
      </c>
      <c r="AF43" s="387">
        <f t="shared" si="7"/>
        <v>34953.869999999995</v>
      </c>
      <c r="AG43" s="363">
        <f>+AG6+AG22</f>
        <v>115847.18076</v>
      </c>
      <c r="AH43" s="361">
        <f>+AH6+AH22</f>
        <v>554722.68000000005</v>
      </c>
      <c r="AI43" s="362">
        <f>+AI6+AI22</f>
        <v>16694.439999999999</v>
      </c>
      <c r="AJ43" s="362">
        <f>+AJ6+AJ22</f>
        <v>11478</v>
      </c>
      <c r="AK43" s="362">
        <f>+AK6+AK22</f>
        <v>13225687.25</v>
      </c>
      <c r="AL43" s="387">
        <f t="shared" si="13"/>
        <v>13808582.369999999</v>
      </c>
      <c r="AM43" s="363">
        <f t="shared" si="16"/>
        <v>13924429.550759999</v>
      </c>
      <c r="AP43" s="397">
        <v>43503</v>
      </c>
      <c r="AQ43" s="398" t="s">
        <v>2470</v>
      </c>
      <c r="AR43" s="371" t="str">
        <f t="shared" si="14"/>
        <v>7-Feb-2019</v>
      </c>
      <c r="AS43" s="371" t="str">
        <f t="shared" si="26"/>
        <v>Feb-2019</v>
      </c>
      <c r="AY43" s="258" t="s">
        <v>2652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</row>
    <row r="44" spans="2:417">
      <c r="B44" s="119" t="s">
        <v>1524</v>
      </c>
      <c r="C44" s="119" t="s">
        <v>1475</v>
      </c>
      <c r="D44" s="256">
        <v>3.2970000000000002</v>
      </c>
      <c r="E44" s="115" t="s">
        <v>1459</v>
      </c>
      <c r="F44" s="115" t="s">
        <v>325</v>
      </c>
      <c r="G44" s="120" t="s">
        <v>42</v>
      </c>
      <c r="H44" s="115">
        <v>48003</v>
      </c>
      <c r="I44" s="116">
        <v>1652</v>
      </c>
      <c r="J44" s="193" t="s">
        <v>1457</v>
      </c>
      <c r="K44" s="193" t="str">
        <f t="shared" si="0"/>
        <v>Abr-2019</v>
      </c>
      <c r="L44" s="193" t="str">
        <f t="shared" si="1"/>
        <v>5-Abr-2019</v>
      </c>
      <c r="M44" s="117">
        <f t="shared" si="2"/>
        <v>1652</v>
      </c>
      <c r="N44" s="396">
        <f t="shared" si="3"/>
        <v>3.2970000000000002</v>
      </c>
      <c r="O44" s="396"/>
      <c r="AP44" s="397">
        <v>43504</v>
      </c>
      <c r="AQ44" s="398" t="s">
        <v>2471</v>
      </c>
      <c r="AR44" s="371" t="str">
        <f t="shared" si="14"/>
        <v>8-Feb-2019</v>
      </c>
      <c r="AS44" s="371" t="str">
        <f t="shared" si="26"/>
        <v>Feb-2019</v>
      </c>
      <c r="AY44" s="258" t="s">
        <v>2651</v>
      </c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</row>
    <row r="45" spans="2:417">
      <c r="B45" s="119" t="s">
        <v>1525</v>
      </c>
      <c r="C45" s="119" t="s">
        <v>1475</v>
      </c>
      <c r="D45" s="256">
        <v>3.2970000000000002</v>
      </c>
      <c r="E45" s="115" t="s">
        <v>1459</v>
      </c>
      <c r="F45" s="115" t="s">
        <v>325</v>
      </c>
      <c r="G45" s="120" t="s">
        <v>42</v>
      </c>
      <c r="H45" s="115">
        <v>47956</v>
      </c>
      <c r="I45" s="116">
        <v>2258.5</v>
      </c>
      <c r="J45" s="193" t="s">
        <v>1457</v>
      </c>
      <c r="K45" s="193" t="str">
        <f t="shared" si="0"/>
        <v>Abr-2019</v>
      </c>
      <c r="L45" s="193" t="str">
        <f t="shared" si="1"/>
        <v>5-Abr-2019</v>
      </c>
      <c r="M45" s="117">
        <f t="shared" si="2"/>
        <v>2258.5</v>
      </c>
      <c r="N45" s="396">
        <f t="shared" si="3"/>
        <v>3.2970000000000002</v>
      </c>
      <c r="O45" s="396"/>
      <c r="AP45" s="397">
        <v>43505</v>
      </c>
      <c r="AQ45" s="398" t="s">
        <v>2472</v>
      </c>
      <c r="AR45" s="371" t="str">
        <f t="shared" si="14"/>
        <v>9-Feb-2019</v>
      </c>
      <c r="AS45" s="371" t="str">
        <f t="shared" si="26"/>
        <v>Feb-2019</v>
      </c>
      <c r="AY45" s="258" t="s">
        <v>2650</v>
      </c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</row>
    <row r="46" spans="2:417">
      <c r="B46" s="119" t="s">
        <v>1526</v>
      </c>
      <c r="C46" s="119" t="s">
        <v>1475</v>
      </c>
      <c r="D46" s="256">
        <v>3.2970000000000002</v>
      </c>
      <c r="E46" s="115" t="s">
        <v>1471</v>
      </c>
      <c r="F46" s="115" t="s">
        <v>325</v>
      </c>
      <c r="G46" s="120" t="s">
        <v>42</v>
      </c>
      <c r="H46" s="115">
        <v>47956</v>
      </c>
      <c r="I46" s="116">
        <v>308</v>
      </c>
      <c r="J46" s="193" t="s">
        <v>1457</v>
      </c>
      <c r="K46" s="193" t="str">
        <f t="shared" si="0"/>
        <v>Abr-2019</v>
      </c>
      <c r="L46" s="193" t="str">
        <f t="shared" si="1"/>
        <v>5-Abr-2019</v>
      </c>
      <c r="M46" s="117">
        <f t="shared" si="2"/>
        <v>308</v>
      </c>
      <c r="N46" s="396">
        <f t="shared" si="3"/>
        <v>3.2970000000000002</v>
      </c>
      <c r="O46" s="396"/>
      <c r="AP46" s="397">
        <v>43506</v>
      </c>
      <c r="AQ46" s="398" t="s">
        <v>2473</v>
      </c>
      <c r="AR46" s="371" t="str">
        <f t="shared" si="14"/>
        <v>10-Feb-2019</v>
      </c>
      <c r="AS46" s="371" t="str">
        <f t="shared" si="26"/>
        <v>Feb-2019</v>
      </c>
      <c r="AY46" s="258" t="s">
        <v>2649</v>
      </c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</row>
    <row r="47" spans="2:417">
      <c r="B47" s="119" t="s">
        <v>1527</v>
      </c>
      <c r="C47" s="119" t="s">
        <v>1475</v>
      </c>
      <c r="D47" s="256">
        <v>3.2970000000000002</v>
      </c>
      <c r="E47" s="115" t="s">
        <v>1459</v>
      </c>
      <c r="F47" s="115" t="s">
        <v>325</v>
      </c>
      <c r="G47" s="120" t="s">
        <v>42</v>
      </c>
      <c r="H47" s="115">
        <v>47938</v>
      </c>
      <c r="I47" s="116">
        <v>1120</v>
      </c>
      <c r="J47" s="193" t="s">
        <v>1457</v>
      </c>
      <c r="K47" s="193" t="str">
        <f t="shared" si="0"/>
        <v>Abr-2019</v>
      </c>
      <c r="L47" s="193" t="str">
        <f t="shared" si="1"/>
        <v>5-Abr-2019</v>
      </c>
      <c r="M47" s="117">
        <f t="shared" si="2"/>
        <v>1120</v>
      </c>
      <c r="N47" s="396">
        <f t="shared" si="3"/>
        <v>3.2970000000000002</v>
      </c>
      <c r="O47" s="396"/>
      <c r="AP47" s="397">
        <v>43507</v>
      </c>
      <c r="AQ47" s="398" t="s">
        <v>2474</v>
      </c>
      <c r="AR47" s="371" t="str">
        <f t="shared" si="14"/>
        <v>11-Feb-2019</v>
      </c>
      <c r="AS47" s="371" t="str">
        <f t="shared" si="26"/>
        <v>Feb-2019</v>
      </c>
      <c r="AY47" s="258" t="s">
        <v>2648</v>
      </c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</row>
    <row r="48" spans="2:417">
      <c r="B48" s="119" t="s">
        <v>1529</v>
      </c>
      <c r="C48" s="119" t="s">
        <v>1475</v>
      </c>
      <c r="D48" s="256">
        <v>3.2970000000000002</v>
      </c>
      <c r="E48" s="115" t="s">
        <v>1459</v>
      </c>
      <c r="F48" s="115" t="s">
        <v>325</v>
      </c>
      <c r="G48" s="120" t="s">
        <v>42</v>
      </c>
      <c r="H48" s="115">
        <v>47940</v>
      </c>
      <c r="I48" s="116">
        <v>1005</v>
      </c>
      <c r="J48" s="193" t="s">
        <v>1457</v>
      </c>
      <c r="K48" s="193" t="str">
        <f t="shared" si="0"/>
        <v>Abr-2019</v>
      </c>
      <c r="L48" s="193" t="str">
        <f t="shared" si="1"/>
        <v>5-Abr-2019</v>
      </c>
      <c r="M48" s="117">
        <f t="shared" si="2"/>
        <v>1005</v>
      </c>
      <c r="N48" s="396">
        <f t="shared" si="3"/>
        <v>3.2970000000000002</v>
      </c>
      <c r="O48" s="396"/>
      <c r="AH48" s="255"/>
      <c r="AP48" s="397">
        <v>43508</v>
      </c>
      <c r="AQ48" s="398" t="s">
        <v>2468</v>
      </c>
      <c r="AR48" s="371" t="str">
        <f t="shared" si="14"/>
        <v>12-Feb-2019</v>
      </c>
      <c r="AS48" s="371" t="str">
        <f t="shared" si="26"/>
        <v>Feb-2019</v>
      </c>
      <c r="AY48" s="258" t="s">
        <v>2668</v>
      </c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</row>
    <row r="49" spans="2:417">
      <c r="B49" s="119" t="s">
        <v>1531</v>
      </c>
      <c r="C49" s="119" t="s">
        <v>1475</v>
      </c>
      <c r="D49" s="256">
        <v>3.2970000000000002</v>
      </c>
      <c r="E49" s="115" t="s">
        <v>1470</v>
      </c>
      <c r="F49" s="115" t="s">
        <v>325</v>
      </c>
      <c r="G49" s="120" t="s">
        <v>42</v>
      </c>
      <c r="H49" s="115">
        <v>47925</v>
      </c>
      <c r="I49" s="116">
        <v>1259.0999999999999</v>
      </c>
      <c r="J49" s="193" t="s">
        <v>1457</v>
      </c>
      <c r="K49" s="193" t="str">
        <f t="shared" si="0"/>
        <v>Abr-2019</v>
      </c>
      <c r="L49" s="193" t="str">
        <f t="shared" si="1"/>
        <v>5-Abr-2019</v>
      </c>
      <c r="M49" s="117">
        <f t="shared" si="2"/>
        <v>1259.0999999999999</v>
      </c>
      <c r="N49" s="396">
        <f t="shared" si="3"/>
        <v>3.2970000000000002</v>
      </c>
      <c r="O49" s="396"/>
      <c r="AH49" s="255"/>
      <c r="AP49" s="397">
        <v>43509</v>
      </c>
      <c r="AQ49" s="398" t="s">
        <v>2469</v>
      </c>
      <c r="AR49" s="371" t="str">
        <f t="shared" si="14"/>
        <v>13-Feb-2019</v>
      </c>
      <c r="AS49" s="371" t="str">
        <f t="shared" si="26"/>
        <v>Feb-2019</v>
      </c>
      <c r="AY49" s="258" t="s">
        <v>2667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</row>
    <row r="50" spans="2:417">
      <c r="B50" s="119" t="s">
        <v>1532</v>
      </c>
      <c r="C50" s="119" t="s">
        <v>1475</v>
      </c>
      <c r="D50" s="256">
        <v>3.2970000000000002</v>
      </c>
      <c r="E50" s="115" t="s">
        <v>1470</v>
      </c>
      <c r="F50" s="115" t="s">
        <v>325</v>
      </c>
      <c r="G50" s="120" t="s">
        <v>42</v>
      </c>
      <c r="H50" s="115">
        <v>47925</v>
      </c>
      <c r="I50" s="116">
        <v>2330.6999999999998</v>
      </c>
      <c r="J50" s="193" t="s">
        <v>1457</v>
      </c>
      <c r="K50" s="193" t="str">
        <f t="shared" si="0"/>
        <v>Abr-2019</v>
      </c>
      <c r="L50" s="193" t="str">
        <f t="shared" si="1"/>
        <v>5-Abr-2019</v>
      </c>
      <c r="M50" s="117">
        <f t="shared" si="2"/>
        <v>2330.6999999999998</v>
      </c>
      <c r="N50" s="396">
        <f t="shared" si="3"/>
        <v>3.2970000000000002</v>
      </c>
      <c r="O50" s="396"/>
      <c r="AH50" s="255"/>
      <c r="AP50" s="397">
        <v>43510</v>
      </c>
      <c r="AQ50" s="398" t="s">
        <v>2470</v>
      </c>
      <c r="AR50" s="371" t="str">
        <f t="shared" si="14"/>
        <v>14-Feb-2019</v>
      </c>
      <c r="AS50" s="371" t="str">
        <f t="shared" si="26"/>
        <v>Feb-2019</v>
      </c>
      <c r="AY50" s="258" t="s">
        <v>2666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</row>
    <row r="51" spans="2:417">
      <c r="B51" s="119" t="s">
        <v>1533</v>
      </c>
      <c r="C51" s="119" t="s">
        <v>1475</v>
      </c>
      <c r="D51" s="256">
        <v>3.2970000000000002</v>
      </c>
      <c r="E51" s="115" t="s">
        <v>1470</v>
      </c>
      <c r="F51" s="115" t="s">
        <v>325</v>
      </c>
      <c r="G51" s="120" t="s">
        <v>42</v>
      </c>
      <c r="H51" s="115">
        <v>47929</v>
      </c>
      <c r="I51" s="116">
        <v>1088.5</v>
      </c>
      <c r="J51" s="193" t="s">
        <v>1457</v>
      </c>
      <c r="K51" s="193" t="str">
        <f t="shared" si="0"/>
        <v>Abr-2019</v>
      </c>
      <c r="L51" s="193" t="str">
        <f t="shared" si="1"/>
        <v>5-Abr-2019</v>
      </c>
      <c r="M51" s="117">
        <f t="shared" si="2"/>
        <v>1088.5</v>
      </c>
      <c r="N51" s="396">
        <f t="shared" si="3"/>
        <v>3.2970000000000002</v>
      </c>
      <c r="O51" s="396"/>
      <c r="AH51" s="255"/>
      <c r="AP51" s="397">
        <v>43511</v>
      </c>
      <c r="AQ51" s="398" t="s">
        <v>2471</v>
      </c>
      <c r="AR51" s="371" t="str">
        <f t="shared" si="14"/>
        <v>15-Feb-2019</v>
      </c>
      <c r="AS51" s="371" t="str">
        <f t="shared" si="26"/>
        <v>Feb-2019</v>
      </c>
      <c r="AY51" s="258" t="s">
        <v>2665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</row>
    <row r="52" spans="2:417">
      <c r="B52" s="119" t="s">
        <v>1534</v>
      </c>
      <c r="C52" s="119" t="s">
        <v>1475</v>
      </c>
      <c r="D52" s="256">
        <v>3.2970000000000002</v>
      </c>
      <c r="E52" s="115" t="s">
        <v>1470</v>
      </c>
      <c r="F52" s="115" t="s">
        <v>325</v>
      </c>
      <c r="G52" s="120" t="s">
        <v>42</v>
      </c>
      <c r="H52" s="115">
        <v>47931</v>
      </c>
      <c r="I52" s="116">
        <v>461.2</v>
      </c>
      <c r="J52" s="193" t="s">
        <v>1457</v>
      </c>
      <c r="K52" s="193" t="str">
        <f t="shared" si="0"/>
        <v>Abr-2019</v>
      </c>
      <c r="L52" s="193" t="str">
        <f t="shared" si="1"/>
        <v>5-Abr-2019</v>
      </c>
      <c r="M52" s="117">
        <f t="shared" si="2"/>
        <v>461.2</v>
      </c>
      <c r="N52" s="396">
        <f t="shared" si="3"/>
        <v>3.2970000000000002</v>
      </c>
      <c r="O52" s="396"/>
      <c r="AH52" s="255"/>
      <c r="AP52" s="397">
        <v>43512</v>
      </c>
      <c r="AQ52" s="398" t="s">
        <v>2472</v>
      </c>
      <c r="AR52" s="371" t="str">
        <f t="shared" si="14"/>
        <v>16-Feb-2019</v>
      </c>
      <c r="AS52" s="371" t="str">
        <f t="shared" si="26"/>
        <v>Feb-2019</v>
      </c>
      <c r="AY52" s="258" t="s">
        <v>2664</v>
      </c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</row>
    <row r="53" spans="2:417">
      <c r="B53" s="119" t="s">
        <v>1535</v>
      </c>
      <c r="C53" s="119" t="s">
        <v>1475</v>
      </c>
      <c r="D53" s="256">
        <v>3.2970000000000002</v>
      </c>
      <c r="E53" s="115" t="s">
        <v>1459</v>
      </c>
      <c r="F53" s="115" t="s">
        <v>325</v>
      </c>
      <c r="G53" s="120" t="s">
        <v>42</v>
      </c>
      <c r="H53" s="115">
        <v>47942</v>
      </c>
      <c r="I53" s="116">
        <v>600</v>
      </c>
      <c r="J53" s="193" t="s">
        <v>1457</v>
      </c>
      <c r="K53" s="193" t="str">
        <f t="shared" si="0"/>
        <v>Abr-2019</v>
      </c>
      <c r="L53" s="193" t="str">
        <f t="shared" si="1"/>
        <v>5-Abr-2019</v>
      </c>
      <c r="M53" s="117">
        <f t="shared" si="2"/>
        <v>600</v>
      </c>
      <c r="N53" s="396">
        <f t="shared" si="3"/>
        <v>3.2970000000000002</v>
      </c>
      <c r="O53" s="396"/>
      <c r="P53" s="258"/>
      <c r="Q53" s="257"/>
      <c r="R53" s="257"/>
      <c r="S53" s="257"/>
      <c r="AH53" s="255"/>
      <c r="AP53" s="397">
        <v>43513</v>
      </c>
      <c r="AQ53" s="398" t="s">
        <v>2473</v>
      </c>
      <c r="AR53" s="371" t="str">
        <f t="shared" si="14"/>
        <v>17-Feb-2019</v>
      </c>
      <c r="AS53" s="371" t="str">
        <f t="shared" si="26"/>
        <v>Feb-2019</v>
      </c>
      <c r="AY53" s="258" t="s">
        <v>2655</v>
      </c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</row>
    <row r="54" spans="2:417">
      <c r="B54" s="119" t="s">
        <v>1536</v>
      </c>
      <c r="C54" s="119" t="s">
        <v>1475</v>
      </c>
      <c r="D54" s="256">
        <v>3.2970000000000002</v>
      </c>
      <c r="E54" s="115" t="s">
        <v>1459</v>
      </c>
      <c r="F54" s="115" t="s">
        <v>325</v>
      </c>
      <c r="G54" s="120" t="s">
        <v>42</v>
      </c>
      <c r="H54" s="115">
        <v>47943</v>
      </c>
      <c r="I54" s="116">
        <v>100</v>
      </c>
      <c r="J54" s="193" t="s">
        <v>1457</v>
      </c>
      <c r="K54" s="193" t="str">
        <f t="shared" si="0"/>
        <v>Abr-2019</v>
      </c>
      <c r="L54" s="193" t="str">
        <f t="shared" si="1"/>
        <v>5-Abr-2019</v>
      </c>
      <c r="M54" s="117">
        <f t="shared" si="2"/>
        <v>100</v>
      </c>
      <c r="N54" s="396">
        <f t="shared" si="3"/>
        <v>3.2970000000000002</v>
      </c>
      <c r="O54" s="396"/>
      <c r="P54" s="258"/>
      <c r="Q54" s="257"/>
      <c r="R54" s="257"/>
      <c r="S54" s="257"/>
      <c r="AH54" s="255"/>
      <c r="AP54" s="397">
        <v>43514</v>
      </c>
      <c r="AQ54" s="398" t="s">
        <v>2474</v>
      </c>
      <c r="AR54" s="371" t="str">
        <f t="shared" si="14"/>
        <v>18-Feb-2019</v>
      </c>
      <c r="AS54" s="371" t="str">
        <f t="shared" si="26"/>
        <v>Feb-2019</v>
      </c>
      <c r="AY54" s="115" t="s">
        <v>2484</v>
      </c>
    </row>
    <row r="55" spans="2:417">
      <c r="B55" s="119" t="s">
        <v>1537</v>
      </c>
      <c r="C55" s="119" t="s">
        <v>1475</v>
      </c>
      <c r="D55" s="256">
        <v>3.2970000000000002</v>
      </c>
      <c r="E55" s="115" t="s">
        <v>1459</v>
      </c>
      <c r="F55" s="115" t="s">
        <v>325</v>
      </c>
      <c r="G55" s="120" t="s">
        <v>42</v>
      </c>
      <c r="H55" s="115">
        <v>47944</v>
      </c>
      <c r="I55" s="116">
        <v>230.09</v>
      </c>
      <c r="J55" s="193" t="s">
        <v>1457</v>
      </c>
      <c r="K55" s="193" t="str">
        <f t="shared" si="0"/>
        <v>Abr-2019</v>
      </c>
      <c r="L55" s="193" t="str">
        <f t="shared" si="1"/>
        <v>5-Abr-2019</v>
      </c>
      <c r="M55" s="117">
        <f t="shared" si="2"/>
        <v>230.09</v>
      </c>
      <c r="N55" s="396">
        <f t="shared" si="3"/>
        <v>3.2970000000000002</v>
      </c>
      <c r="O55" s="396"/>
      <c r="P55" s="258"/>
      <c r="Q55" s="257"/>
      <c r="R55" s="257"/>
      <c r="S55" s="257"/>
      <c r="AH55" s="255"/>
      <c r="AP55" s="397">
        <v>43515</v>
      </c>
      <c r="AQ55" s="398" t="s">
        <v>2468</v>
      </c>
      <c r="AR55" s="371" t="str">
        <f t="shared" si="14"/>
        <v>19-Feb-2019</v>
      </c>
      <c r="AS55" s="371" t="str">
        <f t="shared" si="26"/>
        <v>Feb-2019</v>
      </c>
      <c r="AY55" s="258" t="s">
        <v>2713</v>
      </c>
    </row>
    <row r="56" spans="2:417">
      <c r="B56" s="119" t="s">
        <v>1538</v>
      </c>
      <c r="C56" s="119" t="s">
        <v>1475</v>
      </c>
      <c r="D56" s="256">
        <v>3.2970000000000002</v>
      </c>
      <c r="E56" s="115" t="s">
        <v>1459</v>
      </c>
      <c r="F56" s="115" t="s">
        <v>325</v>
      </c>
      <c r="G56" s="120" t="s">
        <v>42</v>
      </c>
      <c r="H56" s="115">
        <v>47959</v>
      </c>
      <c r="I56" s="116">
        <v>799.72</v>
      </c>
      <c r="J56" s="193" t="s">
        <v>1457</v>
      </c>
      <c r="K56" s="193" t="str">
        <f t="shared" si="0"/>
        <v>Abr-2019</v>
      </c>
      <c r="L56" s="193" t="str">
        <f t="shared" si="1"/>
        <v>5-Abr-2019</v>
      </c>
      <c r="M56" s="117">
        <f t="shared" si="2"/>
        <v>799.72</v>
      </c>
      <c r="N56" s="396">
        <f t="shared" si="3"/>
        <v>3.2970000000000002</v>
      </c>
      <c r="O56" s="396"/>
      <c r="P56" s="258"/>
      <c r="Q56" s="257"/>
      <c r="R56" s="257"/>
      <c r="S56" s="257"/>
      <c r="AH56" s="255"/>
      <c r="AP56" s="397">
        <v>43516</v>
      </c>
      <c r="AQ56" s="398" t="s">
        <v>2469</v>
      </c>
      <c r="AR56" s="371" t="str">
        <f t="shared" si="14"/>
        <v>20-Feb-2019</v>
      </c>
      <c r="AS56" s="371" t="str">
        <f t="shared" si="26"/>
        <v>Feb-2019</v>
      </c>
      <c r="AY56" s="258" t="s">
        <v>2712</v>
      </c>
    </row>
    <row r="57" spans="2:417">
      <c r="B57" s="119" t="s">
        <v>1539</v>
      </c>
      <c r="C57" s="119" t="s">
        <v>1475</v>
      </c>
      <c r="D57" s="256">
        <v>3.2970000000000002</v>
      </c>
      <c r="E57" s="115" t="s">
        <v>1471</v>
      </c>
      <c r="F57" s="115" t="s">
        <v>325</v>
      </c>
      <c r="G57" s="120" t="s">
        <v>42</v>
      </c>
      <c r="H57" s="115">
        <v>47905</v>
      </c>
      <c r="I57" s="116">
        <v>109</v>
      </c>
      <c r="J57" s="193" t="s">
        <v>1457</v>
      </c>
      <c r="K57" s="193" t="str">
        <f t="shared" si="0"/>
        <v>Abr-2019</v>
      </c>
      <c r="L57" s="193" t="str">
        <f t="shared" si="1"/>
        <v>5-Abr-2019</v>
      </c>
      <c r="M57" s="117">
        <f t="shared" si="2"/>
        <v>109</v>
      </c>
      <c r="N57" s="396">
        <f t="shared" si="3"/>
        <v>3.2970000000000002</v>
      </c>
      <c r="O57" s="396"/>
      <c r="P57" s="258"/>
      <c r="Q57" s="257"/>
      <c r="R57" s="257"/>
      <c r="S57" s="257"/>
      <c r="AH57" s="255"/>
      <c r="AP57" s="397">
        <v>43517</v>
      </c>
      <c r="AQ57" s="398" t="s">
        <v>2470</v>
      </c>
      <c r="AR57" s="371" t="str">
        <f t="shared" si="14"/>
        <v>21-Feb-2019</v>
      </c>
      <c r="AS57" s="371" t="str">
        <f t="shared" si="26"/>
        <v>Feb-2019</v>
      </c>
      <c r="AY57" s="258" t="s">
        <v>2711</v>
      </c>
    </row>
    <row r="58" spans="2:417">
      <c r="B58" s="119" t="s">
        <v>1540</v>
      </c>
      <c r="C58" s="119" t="s">
        <v>1475</v>
      </c>
      <c r="D58" s="256">
        <v>3.2970000000000002</v>
      </c>
      <c r="E58" s="115" t="s">
        <v>1459</v>
      </c>
      <c r="F58" s="115" t="s">
        <v>325</v>
      </c>
      <c r="G58" s="120" t="s">
        <v>42</v>
      </c>
      <c r="H58" s="115">
        <v>47961</v>
      </c>
      <c r="I58" s="116">
        <v>544.22</v>
      </c>
      <c r="J58" s="193" t="s">
        <v>1457</v>
      </c>
      <c r="K58" s="193" t="str">
        <f t="shared" si="0"/>
        <v>Abr-2019</v>
      </c>
      <c r="L58" s="193" t="str">
        <f t="shared" si="1"/>
        <v>5-Abr-2019</v>
      </c>
      <c r="M58" s="117">
        <f t="shared" si="2"/>
        <v>544.22</v>
      </c>
      <c r="N58" s="396">
        <f t="shared" si="3"/>
        <v>3.2970000000000002</v>
      </c>
      <c r="O58" s="396"/>
      <c r="P58" s="258"/>
      <c r="Q58" s="257"/>
      <c r="R58" s="257"/>
      <c r="S58" s="257"/>
      <c r="AH58" s="255"/>
      <c r="AP58" s="397">
        <v>43518</v>
      </c>
      <c r="AQ58" s="398" t="s">
        <v>2471</v>
      </c>
      <c r="AR58" s="371" t="str">
        <f t="shared" si="14"/>
        <v>22-Feb-2019</v>
      </c>
      <c r="AS58" s="371" t="str">
        <f t="shared" si="26"/>
        <v>Feb-2019</v>
      </c>
      <c r="AY58" s="258" t="s">
        <v>2710</v>
      </c>
    </row>
    <row r="59" spans="2:417">
      <c r="B59" s="119" t="s">
        <v>1541</v>
      </c>
      <c r="C59" s="119" t="s">
        <v>1475</v>
      </c>
      <c r="D59" s="256">
        <v>3.2970000000000002</v>
      </c>
      <c r="E59" s="115" t="s">
        <v>1459</v>
      </c>
      <c r="F59" s="115" t="s">
        <v>325</v>
      </c>
      <c r="G59" s="120" t="s">
        <v>42</v>
      </c>
      <c r="H59" s="115">
        <v>47963</v>
      </c>
      <c r="I59" s="116">
        <v>653.1</v>
      </c>
      <c r="J59" s="193" t="s">
        <v>1457</v>
      </c>
      <c r="K59" s="193" t="str">
        <f t="shared" si="0"/>
        <v>Abr-2019</v>
      </c>
      <c r="L59" s="193" t="str">
        <f t="shared" si="1"/>
        <v>5-Abr-2019</v>
      </c>
      <c r="M59" s="117">
        <f t="shared" si="2"/>
        <v>653.1</v>
      </c>
      <c r="N59" s="396">
        <f t="shared" si="3"/>
        <v>3.2970000000000002</v>
      </c>
      <c r="O59" s="396"/>
      <c r="P59" s="258"/>
      <c r="Q59" s="257"/>
      <c r="R59" s="257"/>
      <c r="S59" s="257"/>
      <c r="AH59" s="255"/>
      <c r="AP59" s="397">
        <v>43519</v>
      </c>
      <c r="AQ59" s="398" t="s">
        <v>2472</v>
      </c>
      <c r="AR59" s="371" t="str">
        <f t="shared" si="14"/>
        <v>23-Feb-2019</v>
      </c>
      <c r="AS59" s="371" t="str">
        <f t="shared" si="26"/>
        <v>Feb-2019</v>
      </c>
      <c r="AY59" s="258" t="s">
        <v>2709</v>
      </c>
    </row>
    <row r="60" spans="2:417">
      <c r="B60" s="119" t="s">
        <v>1542</v>
      </c>
      <c r="C60" s="119" t="s">
        <v>1475</v>
      </c>
      <c r="D60" s="256">
        <v>3.2970000000000002</v>
      </c>
      <c r="E60" s="115" t="s">
        <v>1471</v>
      </c>
      <c r="F60" s="115" t="s">
        <v>325</v>
      </c>
      <c r="G60" s="120" t="s">
        <v>42</v>
      </c>
      <c r="H60" s="115">
        <v>47907</v>
      </c>
      <c r="I60" s="116">
        <v>89</v>
      </c>
      <c r="J60" s="193" t="s">
        <v>1457</v>
      </c>
      <c r="K60" s="193" t="str">
        <f t="shared" si="0"/>
        <v>Abr-2019</v>
      </c>
      <c r="L60" s="193" t="str">
        <f t="shared" si="1"/>
        <v>5-Abr-2019</v>
      </c>
      <c r="M60" s="117">
        <f t="shared" si="2"/>
        <v>89</v>
      </c>
      <c r="N60" s="396">
        <f t="shared" si="3"/>
        <v>3.2970000000000002</v>
      </c>
      <c r="O60" s="396"/>
      <c r="P60" s="258"/>
      <c r="Q60" s="257"/>
      <c r="R60" s="257"/>
      <c r="S60" s="257"/>
      <c r="AH60" s="255"/>
      <c r="AP60" s="397">
        <v>43520</v>
      </c>
      <c r="AQ60" s="398" t="s">
        <v>2473</v>
      </c>
      <c r="AR60" s="371" t="str">
        <f t="shared" si="14"/>
        <v>24-Feb-2019</v>
      </c>
      <c r="AS60" s="371" t="str">
        <f t="shared" si="26"/>
        <v>Feb-2019</v>
      </c>
      <c r="AY60" s="258" t="s">
        <v>2708</v>
      </c>
    </row>
    <row r="61" spans="2:417">
      <c r="B61" s="119" t="s">
        <v>1543</v>
      </c>
      <c r="C61" s="119" t="s">
        <v>1475</v>
      </c>
      <c r="D61" s="256">
        <v>3.2970000000000002</v>
      </c>
      <c r="E61" s="115" t="s">
        <v>1459</v>
      </c>
      <c r="F61" s="115" t="s">
        <v>325</v>
      </c>
      <c r="G61" s="120" t="s">
        <v>42</v>
      </c>
      <c r="H61" s="115">
        <v>47945</v>
      </c>
      <c r="I61" s="116">
        <v>75.8</v>
      </c>
      <c r="J61" s="193" t="s">
        <v>1457</v>
      </c>
      <c r="K61" s="193" t="str">
        <f t="shared" si="0"/>
        <v>Abr-2019</v>
      </c>
      <c r="L61" s="193" t="str">
        <f t="shared" si="1"/>
        <v>5-Abr-2019</v>
      </c>
      <c r="M61" s="117">
        <f t="shared" si="2"/>
        <v>75.8</v>
      </c>
      <c r="N61" s="396">
        <f t="shared" si="3"/>
        <v>3.2970000000000002</v>
      </c>
      <c r="O61" s="396"/>
      <c r="P61" s="258"/>
      <c r="Q61" s="257"/>
      <c r="R61" s="257"/>
      <c r="S61" s="257"/>
      <c r="AH61" s="255"/>
      <c r="AP61" s="397">
        <v>43521</v>
      </c>
      <c r="AQ61" s="398" t="s">
        <v>2474</v>
      </c>
      <c r="AR61" s="371" t="str">
        <f t="shared" si="14"/>
        <v>25-Feb-2019</v>
      </c>
      <c r="AS61" s="371" t="str">
        <f t="shared" si="26"/>
        <v>Feb-2019</v>
      </c>
      <c r="AY61" s="258" t="s">
        <v>2707</v>
      </c>
    </row>
    <row r="62" spans="2:417">
      <c r="B62" s="119" t="s">
        <v>1544</v>
      </c>
      <c r="C62" s="119" t="s">
        <v>1475</v>
      </c>
      <c r="D62" s="256">
        <v>3.2970000000000002</v>
      </c>
      <c r="E62" s="115" t="s">
        <v>1459</v>
      </c>
      <c r="F62" s="115" t="s">
        <v>325</v>
      </c>
      <c r="G62" s="120" t="s">
        <v>42</v>
      </c>
      <c r="H62" s="115">
        <v>47946</v>
      </c>
      <c r="I62" s="116">
        <v>250.4</v>
      </c>
      <c r="J62" s="193" t="s">
        <v>1457</v>
      </c>
      <c r="K62" s="193" t="str">
        <f t="shared" si="0"/>
        <v>Abr-2019</v>
      </c>
      <c r="L62" s="193" t="str">
        <f t="shared" si="1"/>
        <v>5-Abr-2019</v>
      </c>
      <c r="M62" s="117">
        <f t="shared" si="2"/>
        <v>250.4</v>
      </c>
      <c r="N62" s="396">
        <f t="shared" si="3"/>
        <v>3.2970000000000002</v>
      </c>
      <c r="O62" s="396"/>
      <c r="P62" s="258"/>
      <c r="Q62" s="257"/>
      <c r="R62" s="257"/>
      <c r="S62" s="257"/>
      <c r="AH62" s="255"/>
      <c r="AP62" s="397">
        <v>43522</v>
      </c>
      <c r="AQ62" s="398" t="s">
        <v>2468</v>
      </c>
      <c r="AR62" s="371" t="str">
        <f t="shared" si="14"/>
        <v>26-Feb-2019</v>
      </c>
      <c r="AS62" s="371" t="str">
        <f t="shared" si="26"/>
        <v>Feb-2019</v>
      </c>
      <c r="AY62" s="258" t="s">
        <v>2706</v>
      </c>
    </row>
    <row r="63" spans="2:417">
      <c r="B63" s="119" t="s">
        <v>1545</v>
      </c>
      <c r="C63" s="119" t="s">
        <v>1475</v>
      </c>
      <c r="D63" s="256">
        <v>3.2970000000000002</v>
      </c>
      <c r="E63" s="115" t="s">
        <v>1459</v>
      </c>
      <c r="F63" s="115" t="s">
        <v>325</v>
      </c>
      <c r="G63" s="120" t="s">
        <v>42</v>
      </c>
      <c r="H63" s="115">
        <v>47947</v>
      </c>
      <c r="I63" s="116">
        <v>218.6</v>
      </c>
      <c r="J63" s="193" t="s">
        <v>1457</v>
      </c>
      <c r="K63" s="193" t="str">
        <f t="shared" si="0"/>
        <v>Abr-2019</v>
      </c>
      <c r="L63" s="193" t="str">
        <f t="shared" si="1"/>
        <v>5-Abr-2019</v>
      </c>
      <c r="M63" s="117">
        <f t="shared" si="2"/>
        <v>218.6</v>
      </c>
      <c r="N63" s="396">
        <f t="shared" si="3"/>
        <v>3.2970000000000002</v>
      </c>
      <c r="O63" s="396"/>
      <c r="P63" s="258"/>
      <c r="Q63" s="257"/>
      <c r="R63" s="257"/>
      <c r="S63" s="257"/>
      <c r="AH63" s="255"/>
      <c r="AP63" s="397">
        <v>43523</v>
      </c>
      <c r="AQ63" s="398" t="s">
        <v>2469</v>
      </c>
      <c r="AR63" s="371" t="str">
        <f t="shared" si="14"/>
        <v>27-Feb-2019</v>
      </c>
      <c r="AS63" s="371" t="str">
        <f t="shared" si="26"/>
        <v>Feb-2019</v>
      </c>
      <c r="AY63" s="258" t="s">
        <v>2705</v>
      </c>
    </row>
    <row r="64" spans="2:417">
      <c r="B64" s="119" t="s">
        <v>1546</v>
      </c>
      <c r="C64" s="119" t="s">
        <v>1475</v>
      </c>
      <c r="D64" s="256">
        <v>3.2970000000000002</v>
      </c>
      <c r="E64" s="115" t="s">
        <v>1459</v>
      </c>
      <c r="F64" s="115" t="s">
        <v>325</v>
      </c>
      <c r="G64" s="120" t="s">
        <v>42</v>
      </c>
      <c r="H64" s="115">
        <v>47948</v>
      </c>
      <c r="I64" s="116">
        <v>491</v>
      </c>
      <c r="J64" s="193" t="s">
        <v>1457</v>
      </c>
      <c r="K64" s="193" t="str">
        <f t="shared" si="0"/>
        <v>Abr-2019</v>
      </c>
      <c r="L64" s="193" t="str">
        <f t="shared" si="1"/>
        <v>5-Abr-2019</v>
      </c>
      <c r="M64" s="117">
        <f t="shared" si="2"/>
        <v>491</v>
      </c>
      <c r="N64" s="396">
        <f t="shared" si="3"/>
        <v>3.2970000000000002</v>
      </c>
      <c r="O64" s="396"/>
      <c r="P64" s="258"/>
      <c r="Q64" s="257"/>
      <c r="R64" s="257"/>
      <c r="S64" s="257"/>
      <c r="AH64" s="255"/>
      <c r="AP64" s="397">
        <v>43524</v>
      </c>
      <c r="AQ64" s="398" t="s">
        <v>2470</v>
      </c>
      <c r="AR64" s="371" t="str">
        <f t="shared" si="14"/>
        <v>28-Feb-2019</v>
      </c>
      <c r="AS64" s="371" t="str">
        <f t="shared" si="26"/>
        <v>Feb-2019</v>
      </c>
      <c r="AY64" s="258" t="s">
        <v>2704</v>
      </c>
    </row>
    <row r="65" spans="2:51">
      <c r="B65" s="119" t="s">
        <v>1547</v>
      </c>
      <c r="C65" s="119" t="s">
        <v>1475</v>
      </c>
      <c r="D65" s="256">
        <v>3.2970000000000002</v>
      </c>
      <c r="E65" s="115" t="s">
        <v>1459</v>
      </c>
      <c r="F65" s="115" t="s">
        <v>325</v>
      </c>
      <c r="G65" s="120" t="s">
        <v>42</v>
      </c>
      <c r="H65" s="115">
        <v>47949</v>
      </c>
      <c r="I65" s="116">
        <v>259.60000000000002</v>
      </c>
      <c r="J65" s="193" t="s">
        <v>1457</v>
      </c>
      <c r="K65" s="193" t="str">
        <f t="shared" si="0"/>
        <v>Abr-2019</v>
      </c>
      <c r="L65" s="193" t="str">
        <f t="shared" si="1"/>
        <v>5-Abr-2019</v>
      </c>
      <c r="M65" s="117">
        <f t="shared" si="2"/>
        <v>259.60000000000002</v>
      </c>
      <c r="N65" s="396">
        <f t="shared" si="3"/>
        <v>3.2970000000000002</v>
      </c>
      <c r="O65" s="396"/>
      <c r="P65" s="258"/>
      <c r="Q65" s="257"/>
      <c r="R65" s="257"/>
      <c r="S65" s="257"/>
      <c r="AH65" s="255"/>
      <c r="AP65" s="397">
        <v>43525</v>
      </c>
      <c r="AQ65" s="398" t="s">
        <v>2471</v>
      </c>
      <c r="AR65" s="371" t="str">
        <f t="shared" si="14"/>
        <v>1-Mar-2019</v>
      </c>
      <c r="AS65" s="371" t="str">
        <f t="shared" si="26"/>
        <v>Mar-2019</v>
      </c>
      <c r="AY65" s="258" t="s">
        <v>2703</v>
      </c>
    </row>
    <row r="66" spans="2:51">
      <c r="B66" s="119" t="s">
        <v>1548</v>
      </c>
      <c r="C66" s="119" t="s">
        <v>1475</v>
      </c>
      <c r="D66" s="256">
        <v>3.2970000000000002</v>
      </c>
      <c r="E66" s="115" t="s">
        <v>1459</v>
      </c>
      <c r="F66" s="115" t="s">
        <v>325</v>
      </c>
      <c r="G66" s="120" t="s">
        <v>42</v>
      </c>
      <c r="H66" s="115">
        <v>47950</v>
      </c>
      <c r="I66" s="116">
        <v>769.26</v>
      </c>
      <c r="J66" s="193" t="s">
        <v>1457</v>
      </c>
      <c r="K66" s="193" t="str">
        <f t="shared" si="0"/>
        <v>Abr-2019</v>
      </c>
      <c r="L66" s="193" t="str">
        <f t="shared" si="1"/>
        <v>5-Abr-2019</v>
      </c>
      <c r="M66" s="117">
        <f t="shared" si="2"/>
        <v>769.26</v>
      </c>
      <c r="N66" s="396">
        <f t="shared" si="3"/>
        <v>3.2970000000000002</v>
      </c>
      <c r="O66" s="396"/>
      <c r="P66" s="258"/>
      <c r="Q66" s="257"/>
      <c r="R66" s="257"/>
      <c r="S66" s="257"/>
      <c r="AH66" s="255"/>
      <c r="AP66" s="397">
        <v>43526</v>
      </c>
      <c r="AQ66" s="398" t="s">
        <v>2472</v>
      </c>
      <c r="AR66" s="371" t="str">
        <f t="shared" si="14"/>
        <v>2-Mar-2019</v>
      </c>
      <c r="AS66" s="371" t="str">
        <f t="shared" si="26"/>
        <v>Mar-2019</v>
      </c>
      <c r="AY66" s="258" t="s">
        <v>2702</v>
      </c>
    </row>
    <row r="67" spans="2:51">
      <c r="B67" s="119" t="s">
        <v>1549</v>
      </c>
      <c r="C67" s="119" t="s">
        <v>1475</v>
      </c>
      <c r="D67" s="256">
        <v>3.2970000000000002</v>
      </c>
      <c r="E67" s="115" t="s">
        <v>1471</v>
      </c>
      <c r="F67" s="115" t="s">
        <v>325</v>
      </c>
      <c r="G67" s="120" t="s">
        <v>42</v>
      </c>
      <c r="H67" s="115">
        <v>47909</v>
      </c>
      <c r="I67" s="116">
        <v>105</v>
      </c>
      <c r="J67" s="193" t="s">
        <v>1457</v>
      </c>
      <c r="K67" s="193" t="str">
        <f t="shared" si="0"/>
        <v>Abr-2019</v>
      </c>
      <c r="L67" s="193" t="str">
        <f t="shared" si="1"/>
        <v>5-Abr-2019</v>
      </c>
      <c r="M67" s="117">
        <f t="shared" si="2"/>
        <v>105</v>
      </c>
      <c r="N67" s="396">
        <f t="shared" si="3"/>
        <v>3.2970000000000002</v>
      </c>
      <c r="O67" s="396"/>
      <c r="P67" s="258"/>
      <c r="Q67" s="257"/>
      <c r="R67" s="257"/>
      <c r="S67" s="257"/>
      <c r="AH67" s="255"/>
      <c r="AP67" s="397">
        <v>43527</v>
      </c>
      <c r="AQ67" s="398" t="s">
        <v>2473</v>
      </c>
      <c r="AR67" s="371" t="str">
        <f t="shared" si="14"/>
        <v>3-Mar-2019</v>
      </c>
      <c r="AS67" s="371" t="str">
        <f t="shared" si="26"/>
        <v>Mar-2019</v>
      </c>
      <c r="AY67" s="258" t="s">
        <v>2701</v>
      </c>
    </row>
    <row r="68" spans="2:51">
      <c r="B68" s="119" t="s">
        <v>1550</v>
      </c>
      <c r="C68" s="119" t="s">
        <v>1475</v>
      </c>
      <c r="D68" s="256">
        <v>3.2970000000000002</v>
      </c>
      <c r="E68" s="115" t="s">
        <v>1459</v>
      </c>
      <c r="F68" s="115" t="s">
        <v>325</v>
      </c>
      <c r="G68" s="120" t="s">
        <v>42</v>
      </c>
      <c r="H68" s="115">
        <v>47951</v>
      </c>
      <c r="I68" s="116">
        <v>480.97</v>
      </c>
      <c r="J68" s="193" t="s">
        <v>1457</v>
      </c>
      <c r="K68" s="193" t="str">
        <f t="shared" si="0"/>
        <v>Abr-2019</v>
      </c>
      <c r="L68" s="193" t="str">
        <f t="shared" si="1"/>
        <v>5-Abr-2019</v>
      </c>
      <c r="M68" s="117">
        <f t="shared" si="2"/>
        <v>480.97</v>
      </c>
      <c r="N68" s="396">
        <f t="shared" si="3"/>
        <v>3.2970000000000002</v>
      </c>
      <c r="O68" s="396"/>
      <c r="P68" s="258"/>
      <c r="Q68" s="257"/>
      <c r="R68" s="257"/>
      <c r="S68" s="257"/>
      <c r="AH68" s="255"/>
      <c r="AP68" s="397">
        <v>43528</v>
      </c>
      <c r="AQ68" s="398" t="s">
        <v>2474</v>
      </c>
      <c r="AR68" s="371" t="str">
        <f t="shared" si="14"/>
        <v>4-Mar-2019</v>
      </c>
      <c r="AS68" s="371" t="str">
        <f t="shared" si="26"/>
        <v>Mar-2019</v>
      </c>
      <c r="AY68" s="258" t="s">
        <v>2700</v>
      </c>
    </row>
    <row r="69" spans="2:51">
      <c r="B69" s="119" t="s">
        <v>1551</v>
      </c>
      <c r="C69" s="119" t="s">
        <v>1475</v>
      </c>
      <c r="D69" s="256">
        <v>3.2970000000000002</v>
      </c>
      <c r="E69" s="115" t="s">
        <v>1459</v>
      </c>
      <c r="F69" s="115" t="s">
        <v>325</v>
      </c>
      <c r="G69" s="120" t="s">
        <v>42</v>
      </c>
      <c r="H69" s="115">
        <v>47965</v>
      </c>
      <c r="I69" s="116">
        <v>41</v>
      </c>
      <c r="J69" s="193" t="s">
        <v>1457</v>
      </c>
      <c r="K69" s="193" t="str">
        <f t="shared" si="0"/>
        <v>Abr-2019</v>
      </c>
      <c r="L69" s="193" t="str">
        <f t="shared" si="1"/>
        <v>5-Abr-2019</v>
      </c>
      <c r="M69" s="117">
        <f t="shared" si="2"/>
        <v>41</v>
      </c>
      <c r="N69" s="396">
        <f t="shared" si="3"/>
        <v>3.2970000000000002</v>
      </c>
      <c r="O69" s="396"/>
      <c r="P69" s="258"/>
      <c r="Q69" s="257"/>
      <c r="R69" s="257"/>
      <c r="S69" s="257"/>
      <c r="AH69" s="255"/>
      <c r="AP69" s="397">
        <v>43529</v>
      </c>
      <c r="AQ69" s="398" t="s">
        <v>2468</v>
      </c>
      <c r="AR69" s="371" t="str">
        <f t="shared" si="14"/>
        <v>5-Mar-2019</v>
      </c>
      <c r="AS69" s="371" t="str">
        <f t="shared" si="26"/>
        <v>Mar-2019</v>
      </c>
      <c r="AY69" s="258" t="s">
        <v>2699</v>
      </c>
    </row>
    <row r="70" spans="2:51">
      <c r="B70" s="119" t="s">
        <v>1552</v>
      </c>
      <c r="C70" s="119" t="s">
        <v>1475</v>
      </c>
      <c r="D70" s="256">
        <v>3.2970000000000002</v>
      </c>
      <c r="E70" s="115" t="s">
        <v>1459</v>
      </c>
      <c r="F70" s="115" t="s">
        <v>325</v>
      </c>
      <c r="G70" s="120" t="s">
        <v>42</v>
      </c>
      <c r="H70" s="115">
        <v>47965</v>
      </c>
      <c r="I70" s="116">
        <v>200</v>
      </c>
      <c r="J70" s="193" t="s">
        <v>1457</v>
      </c>
      <c r="K70" s="193" t="str">
        <f t="shared" si="0"/>
        <v>Abr-2019</v>
      </c>
      <c r="L70" s="193" t="str">
        <f t="shared" si="1"/>
        <v>5-Abr-2019</v>
      </c>
      <c r="M70" s="117">
        <f t="shared" si="2"/>
        <v>200</v>
      </c>
      <c r="N70" s="396">
        <f t="shared" si="3"/>
        <v>3.2970000000000002</v>
      </c>
      <c r="O70" s="396"/>
      <c r="P70" s="258"/>
      <c r="Q70" s="257"/>
      <c r="R70" s="257"/>
      <c r="S70" s="257"/>
      <c r="AH70" s="255"/>
      <c r="AP70" s="397">
        <v>43530</v>
      </c>
      <c r="AQ70" s="398" t="s">
        <v>2469</v>
      </c>
      <c r="AR70" s="371" t="str">
        <f t="shared" si="14"/>
        <v>6-Mar-2019</v>
      </c>
      <c r="AS70" s="371" t="str">
        <f t="shared" si="26"/>
        <v>Mar-2019</v>
      </c>
      <c r="AY70" s="258" t="s">
        <v>2698</v>
      </c>
    </row>
    <row r="71" spans="2:51">
      <c r="B71" s="119" t="s">
        <v>1553</v>
      </c>
      <c r="C71" s="119" t="s">
        <v>1475</v>
      </c>
      <c r="D71" s="256">
        <v>3.2970000000000002</v>
      </c>
      <c r="E71" s="115" t="s">
        <v>1459</v>
      </c>
      <c r="F71" s="115" t="s">
        <v>325</v>
      </c>
      <c r="G71" s="120" t="s">
        <v>42</v>
      </c>
      <c r="H71" s="115">
        <v>47952</v>
      </c>
      <c r="I71" s="116">
        <v>4000</v>
      </c>
      <c r="J71" s="193" t="s">
        <v>1457</v>
      </c>
      <c r="K71" s="193" t="str">
        <f t="shared" ref="K71:K134" si="27">+IF(MONTH(C71)=1,"Ene",IF(MONTH(C71)=2,"Feb",IF(MONTH(C71)=3,"Mar",IF(MONTH(C71)=4,"Abr",IF(MONTH(C71)=5,"May",IF(MONTH(C71)=6,"Jun",IF(MONTH(C71)=7,"Jul",IF(MONTH(C71)=8,"Ago",IF(MONTH(C71)=9,"Sep",IF(MONTH(C71)=10,"Oct",IF(MONTH(C71)=11,"Nov","Dic")))))))))))&amp;"-"&amp;YEAR(C71)</f>
        <v>Abr-2019</v>
      </c>
      <c r="L71" s="193" t="str">
        <f t="shared" ref="L71:L134" si="28">DAY(C71)&amp;"-"&amp;IF(MONTH(C71)=1,"Ene",IF(MONTH(C71)=2,"Feb",IF(MONTH(C71)=3,"Mar",IF(MONTH(C71)=4,"Abr",IF(MONTH(C71)=5,"May",IF(MONTH(C71)=6,"Jun",IF(MONTH(C71)=7,"Jul",IF(MONTH(C71)=8,"Ago",IF(MONTH(C71)=9,"Sep",IF(MONTH(C71)=10,"Oct",IF(MONTH(C71)=11,"Nov","Dic")))))))))))&amp;"-"&amp;YEAR(C71)</f>
        <v>5-Abr-2019</v>
      </c>
      <c r="M71" s="117">
        <f t="shared" ref="M71:M134" si="29">+IF(F71="SOLES",I71,I71*D71)</f>
        <v>4000</v>
      </c>
      <c r="N71" s="396">
        <f t="shared" ref="N71:N134" si="30">+D71</f>
        <v>3.2970000000000002</v>
      </c>
      <c r="O71" s="396"/>
      <c r="P71" s="258"/>
      <c r="Q71" s="257"/>
      <c r="R71" s="257"/>
      <c r="S71" s="257"/>
      <c r="AH71" s="255"/>
      <c r="AP71" s="397">
        <v>43531</v>
      </c>
      <c r="AQ71" s="398" t="s">
        <v>2470</v>
      </c>
      <c r="AR71" s="371" t="str">
        <f t="shared" ref="AR71:AR134" si="31">DAY(AP71)&amp;"-"&amp;IF(MONTH(AP71)=1,"Ene",IF(MONTH(AP71)=2,"Feb",IF(MONTH(AP71)=3,"Mar",IF(MONTH(AP71)=4,"Abr",IF(MONTH(AP71)=5,"May",IF(MONTH(AP71)=6,"Jun",IF(MONTH(AP71)=7,"Jul",IF(MONTH(AP71)=8,"Ago",IF(MONTH(AP71)=9,"Sep",IF(MONTH(AP71)=10,"Oct",IF(MONTH(AP71)=11,"Nov","Dic")))))))))))&amp;"-"&amp;YEAR(AP71)</f>
        <v>7-Mar-2019</v>
      </c>
      <c r="AS71" s="371" t="str">
        <f t="shared" si="26"/>
        <v>Mar-2019</v>
      </c>
      <c r="AY71" s="258" t="s">
        <v>2697</v>
      </c>
    </row>
    <row r="72" spans="2:51">
      <c r="B72" s="119" t="s">
        <v>1554</v>
      </c>
      <c r="C72" s="119" t="s">
        <v>1475</v>
      </c>
      <c r="D72" s="256">
        <v>3.2970000000000002</v>
      </c>
      <c r="E72" s="115" t="s">
        <v>1459</v>
      </c>
      <c r="F72" s="115" t="s">
        <v>325</v>
      </c>
      <c r="G72" s="120" t="s">
        <v>42</v>
      </c>
      <c r="H72" s="115">
        <v>47954</v>
      </c>
      <c r="I72" s="116">
        <v>3873.77</v>
      </c>
      <c r="J72" s="193" t="s">
        <v>1457</v>
      </c>
      <c r="K72" s="193" t="str">
        <f t="shared" si="27"/>
        <v>Abr-2019</v>
      </c>
      <c r="L72" s="193" t="str">
        <f t="shared" si="28"/>
        <v>5-Abr-2019</v>
      </c>
      <c r="M72" s="117">
        <f t="shared" si="29"/>
        <v>3873.77</v>
      </c>
      <c r="N72" s="396">
        <f t="shared" si="30"/>
        <v>3.2970000000000002</v>
      </c>
      <c r="O72" s="396"/>
      <c r="P72" s="258"/>
      <c r="Q72" s="257"/>
      <c r="R72" s="257"/>
      <c r="S72" s="257"/>
      <c r="AH72" s="255"/>
      <c r="AP72" s="397">
        <v>43532</v>
      </c>
      <c r="AQ72" s="398" t="s">
        <v>2471</v>
      </c>
      <c r="AR72" s="371" t="str">
        <f t="shared" si="31"/>
        <v>8-Mar-2019</v>
      </c>
      <c r="AS72" s="371" t="str">
        <f t="shared" si="26"/>
        <v>Mar-2019</v>
      </c>
      <c r="AY72" s="258" t="s">
        <v>2696</v>
      </c>
    </row>
    <row r="73" spans="2:51">
      <c r="B73" s="119" t="s">
        <v>1555</v>
      </c>
      <c r="C73" s="119" t="s">
        <v>1475</v>
      </c>
      <c r="D73" s="256">
        <v>3.2970000000000002</v>
      </c>
      <c r="E73" s="115" t="s">
        <v>1455</v>
      </c>
      <c r="F73" s="115" t="s">
        <v>325</v>
      </c>
      <c r="G73" s="120" t="s">
        <v>42</v>
      </c>
      <c r="H73" s="115">
        <v>5474</v>
      </c>
      <c r="I73" s="116">
        <v>2270</v>
      </c>
      <c r="J73" s="193" t="s">
        <v>1457</v>
      </c>
      <c r="K73" s="193" t="str">
        <f t="shared" si="27"/>
        <v>Abr-2019</v>
      </c>
      <c r="L73" s="193" t="str">
        <f t="shared" si="28"/>
        <v>5-Abr-2019</v>
      </c>
      <c r="M73" s="117">
        <f t="shared" si="29"/>
        <v>2270</v>
      </c>
      <c r="N73" s="396">
        <f t="shared" si="30"/>
        <v>3.2970000000000002</v>
      </c>
      <c r="O73" s="396"/>
      <c r="P73" s="258"/>
      <c r="Q73" s="257"/>
      <c r="R73" s="257"/>
      <c r="S73" s="257"/>
      <c r="AH73" s="255"/>
      <c r="AP73" s="397">
        <v>43533</v>
      </c>
      <c r="AQ73" s="398" t="s">
        <v>2472</v>
      </c>
      <c r="AR73" s="371" t="str">
        <f t="shared" si="31"/>
        <v>9-Mar-2019</v>
      </c>
      <c r="AS73" s="371" t="str">
        <f t="shared" si="26"/>
        <v>Mar-2019</v>
      </c>
      <c r="AY73" s="258" t="s">
        <v>2695</v>
      </c>
    </row>
    <row r="74" spans="2:51">
      <c r="B74" s="119" t="s">
        <v>1556</v>
      </c>
      <c r="C74" s="119" t="s">
        <v>1475</v>
      </c>
      <c r="D74" s="256">
        <v>3.2970000000000002</v>
      </c>
      <c r="E74" s="115" t="s">
        <v>1455</v>
      </c>
      <c r="F74" s="115" t="s">
        <v>552</v>
      </c>
      <c r="G74" s="120" t="s">
        <v>45</v>
      </c>
      <c r="H74" s="115">
        <v>1340</v>
      </c>
      <c r="I74" s="116">
        <v>6300</v>
      </c>
      <c r="J74" s="193" t="s">
        <v>1457</v>
      </c>
      <c r="K74" s="193" t="str">
        <f t="shared" si="27"/>
        <v>Abr-2019</v>
      </c>
      <c r="L74" s="193" t="str">
        <f t="shared" si="28"/>
        <v>5-Abr-2019</v>
      </c>
      <c r="M74" s="117">
        <f t="shared" si="29"/>
        <v>20771.100000000002</v>
      </c>
      <c r="N74" s="396">
        <f t="shared" si="30"/>
        <v>3.2970000000000002</v>
      </c>
      <c r="O74" s="396"/>
      <c r="P74" s="258"/>
      <c r="Q74" s="257"/>
      <c r="R74" s="257"/>
      <c r="S74" s="257"/>
      <c r="AH74" s="255"/>
      <c r="AP74" s="397">
        <v>43534</v>
      </c>
      <c r="AQ74" s="398" t="s">
        <v>2473</v>
      </c>
      <c r="AR74" s="371" t="str">
        <f t="shared" si="31"/>
        <v>10-Mar-2019</v>
      </c>
      <c r="AS74" s="371" t="str">
        <f t="shared" si="26"/>
        <v>Mar-2019</v>
      </c>
      <c r="AY74" s="258" t="s">
        <v>2694</v>
      </c>
    </row>
    <row r="75" spans="2:51">
      <c r="B75" s="119" t="s">
        <v>1557</v>
      </c>
      <c r="C75" s="119" t="s">
        <v>1523</v>
      </c>
      <c r="D75" s="256">
        <v>3.2909999999999999</v>
      </c>
      <c r="E75" s="115" t="s">
        <v>1459</v>
      </c>
      <c r="F75" s="115" t="s">
        <v>325</v>
      </c>
      <c r="G75" s="120" t="s">
        <v>42</v>
      </c>
      <c r="H75" s="115">
        <v>48003</v>
      </c>
      <c r="I75" s="116">
        <v>9237.7999999999993</v>
      </c>
      <c r="J75" s="193" t="s">
        <v>1457</v>
      </c>
      <c r="K75" s="193" t="str">
        <f t="shared" si="27"/>
        <v>Abr-2019</v>
      </c>
      <c r="L75" s="193" t="str">
        <f t="shared" si="28"/>
        <v>8-Abr-2019</v>
      </c>
      <c r="M75" s="117">
        <f t="shared" si="29"/>
        <v>9237.7999999999993</v>
      </c>
      <c r="N75" s="396">
        <f t="shared" si="30"/>
        <v>3.2909999999999999</v>
      </c>
      <c r="O75" s="396"/>
      <c r="P75" s="258"/>
      <c r="Q75" s="257"/>
      <c r="R75" s="257"/>
      <c r="S75" s="257"/>
      <c r="AH75" s="255"/>
      <c r="AP75" s="397">
        <v>43535</v>
      </c>
      <c r="AQ75" s="398" t="s">
        <v>2474</v>
      </c>
      <c r="AR75" s="371" t="str">
        <f t="shared" si="31"/>
        <v>11-Mar-2019</v>
      </c>
      <c r="AS75" s="371" t="str">
        <f t="shared" si="26"/>
        <v>Mar-2019</v>
      </c>
      <c r="AY75" s="258" t="s">
        <v>2693</v>
      </c>
    </row>
    <row r="76" spans="2:51">
      <c r="B76" s="119" t="s">
        <v>1558</v>
      </c>
      <c r="C76" s="119" t="s">
        <v>1523</v>
      </c>
      <c r="D76" s="256">
        <v>3.2909999999999999</v>
      </c>
      <c r="E76" s="115" t="s">
        <v>1459</v>
      </c>
      <c r="F76" s="115" t="s">
        <v>325</v>
      </c>
      <c r="G76" s="120" t="s">
        <v>42</v>
      </c>
      <c r="H76" s="115">
        <v>48033</v>
      </c>
      <c r="I76" s="116">
        <v>45582.71</v>
      </c>
      <c r="J76" s="193" t="s">
        <v>1457</v>
      </c>
      <c r="K76" s="193" t="str">
        <f t="shared" si="27"/>
        <v>Abr-2019</v>
      </c>
      <c r="L76" s="193" t="str">
        <f t="shared" si="28"/>
        <v>8-Abr-2019</v>
      </c>
      <c r="M76" s="117">
        <f t="shared" si="29"/>
        <v>45582.71</v>
      </c>
      <c r="N76" s="396">
        <f t="shared" si="30"/>
        <v>3.2909999999999999</v>
      </c>
      <c r="O76" s="396"/>
      <c r="P76" s="258"/>
      <c r="Q76" s="257"/>
      <c r="R76" s="257"/>
      <c r="S76" s="257"/>
      <c r="AH76" s="255"/>
      <c r="AP76" s="397">
        <v>43536</v>
      </c>
      <c r="AQ76" s="398" t="s">
        <v>2468</v>
      </c>
      <c r="AR76" s="371" t="str">
        <f t="shared" si="31"/>
        <v>12-Mar-2019</v>
      </c>
      <c r="AS76" s="371" t="str">
        <f t="shared" si="26"/>
        <v>Mar-2019</v>
      </c>
      <c r="AY76" s="258" t="s">
        <v>2692</v>
      </c>
    </row>
    <row r="77" spans="2:51">
      <c r="B77" s="119" t="s">
        <v>1559</v>
      </c>
      <c r="C77" s="119" t="s">
        <v>1523</v>
      </c>
      <c r="D77" s="256">
        <v>3.2909999999999999</v>
      </c>
      <c r="E77" s="115" t="s">
        <v>1459</v>
      </c>
      <c r="F77" s="115" t="s">
        <v>325</v>
      </c>
      <c r="G77" s="120" t="s">
        <v>42</v>
      </c>
      <c r="H77" s="115">
        <v>48008</v>
      </c>
      <c r="I77" s="116">
        <v>9870.25</v>
      </c>
      <c r="J77" s="193" t="s">
        <v>1457</v>
      </c>
      <c r="K77" s="193" t="str">
        <f t="shared" si="27"/>
        <v>Abr-2019</v>
      </c>
      <c r="L77" s="193" t="str">
        <f t="shared" si="28"/>
        <v>8-Abr-2019</v>
      </c>
      <c r="M77" s="117">
        <f t="shared" si="29"/>
        <v>9870.25</v>
      </c>
      <c r="N77" s="396">
        <f t="shared" si="30"/>
        <v>3.2909999999999999</v>
      </c>
      <c r="O77" s="396"/>
      <c r="P77" s="258"/>
      <c r="Q77" s="257"/>
      <c r="R77" s="257"/>
      <c r="S77" s="257"/>
      <c r="AH77" s="255"/>
      <c r="AP77" s="397">
        <v>43537</v>
      </c>
      <c r="AQ77" s="398" t="s">
        <v>2469</v>
      </c>
      <c r="AR77" s="371" t="str">
        <f t="shared" si="31"/>
        <v>13-Mar-2019</v>
      </c>
      <c r="AS77" s="371" t="str">
        <f t="shared" si="26"/>
        <v>Mar-2019</v>
      </c>
      <c r="AY77" s="258" t="s">
        <v>2691</v>
      </c>
    </row>
    <row r="78" spans="2:51">
      <c r="B78" s="119" t="s">
        <v>1560</v>
      </c>
      <c r="C78" s="119" t="s">
        <v>1523</v>
      </c>
      <c r="D78" s="256">
        <v>3.2909999999999999</v>
      </c>
      <c r="E78" s="115" t="s">
        <v>1459</v>
      </c>
      <c r="F78" s="115" t="s">
        <v>325</v>
      </c>
      <c r="G78" s="120" t="s">
        <v>42</v>
      </c>
      <c r="H78" s="115">
        <v>48036</v>
      </c>
      <c r="I78" s="116">
        <v>9181.9500000000007</v>
      </c>
      <c r="J78" s="193" t="s">
        <v>1457</v>
      </c>
      <c r="K78" s="193" t="str">
        <f t="shared" si="27"/>
        <v>Abr-2019</v>
      </c>
      <c r="L78" s="193" t="str">
        <f t="shared" si="28"/>
        <v>8-Abr-2019</v>
      </c>
      <c r="M78" s="117">
        <f t="shared" si="29"/>
        <v>9181.9500000000007</v>
      </c>
      <c r="N78" s="396">
        <f t="shared" si="30"/>
        <v>3.2909999999999999</v>
      </c>
      <c r="O78" s="396"/>
      <c r="P78" s="258"/>
      <c r="Q78" s="257"/>
      <c r="R78" s="257"/>
      <c r="S78" s="257"/>
      <c r="AH78" s="255"/>
      <c r="AP78" s="397">
        <v>43538</v>
      </c>
      <c r="AQ78" s="398" t="s">
        <v>2470</v>
      </c>
      <c r="AR78" s="371" t="str">
        <f t="shared" si="31"/>
        <v>14-Mar-2019</v>
      </c>
      <c r="AS78" s="371" t="str">
        <f t="shared" si="26"/>
        <v>Mar-2019</v>
      </c>
      <c r="AY78" s="115" t="s">
        <v>2485</v>
      </c>
    </row>
    <row r="79" spans="2:51">
      <c r="B79" s="119" t="s">
        <v>1561</v>
      </c>
      <c r="C79" s="119" t="s">
        <v>1523</v>
      </c>
      <c r="D79" s="256">
        <v>3.2909999999999999</v>
      </c>
      <c r="E79" s="115" t="s">
        <v>1459</v>
      </c>
      <c r="F79" s="115" t="s">
        <v>325</v>
      </c>
      <c r="G79" s="120" t="s">
        <v>42</v>
      </c>
      <c r="H79" s="115">
        <v>48010</v>
      </c>
      <c r="I79" s="116">
        <v>61060</v>
      </c>
      <c r="J79" s="193" t="s">
        <v>1457</v>
      </c>
      <c r="K79" s="193" t="str">
        <f t="shared" si="27"/>
        <v>Abr-2019</v>
      </c>
      <c r="L79" s="193" t="str">
        <f t="shared" si="28"/>
        <v>8-Abr-2019</v>
      </c>
      <c r="M79" s="117">
        <f t="shared" si="29"/>
        <v>61060</v>
      </c>
      <c r="N79" s="396">
        <f t="shared" si="30"/>
        <v>3.2909999999999999</v>
      </c>
      <c r="O79" s="396"/>
      <c r="P79" s="115"/>
      <c r="Q79" s="257"/>
      <c r="R79" s="257"/>
      <c r="S79" s="257"/>
      <c r="AH79" s="255"/>
      <c r="AP79" s="397">
        <v>43539</v>
      </c>
      <c r="AQ79" s="398" t="s">
        <v>2471</v>
      </c>
      <c r="AR79" s="371" t="str">
        <f t="shared" si="31"/>
        <v>15-Mar-2019</v>
      </c>
      <c r="AS79" s="371" t="str">
        <f t="shared" si="26"/>
        <v>Mar-2019</v>
      </c>
      <c r="AY79" s="258" t="s">
        <v>2684</v>
      </c>
    </row>
    <row r="80" spans="2:51">
      <c r="B80" s="119" t="s">
        <v>1562</v>
      </c>
      <c r="C80" s="119" t="s">
        <v>1523</v>
      </c>
      <c r="D80" s="256">
        <v>3.2909999999999999</v>
      </c>
      <c r="E80" s="115" t="s">
        <v>1459</v>
      </c>
      <c r="F80" s="115" t="s">
        <v>325</v>
      </c>
      <c r="G80" s="120" t="s">
        <v>42</v>
      </c>
      <c r="H80" s="115">
        <v>48012</v>
      </c>
      <c r="I80" s="116">
        <v>2400</v>
      </c>
      <c r="J80" s="193" t="s">
        <v>1457</v>
      </c>
      <c r="K80" s="193" t="str">
        <f t="shared" si="27"/>
        <v>Abr-2019</v>
      </c>
      <c r="L80" s="193" t="str">
        <f t="shared" si="28"/>
        <v>8-Abr-2019</v>
      </c>
      <c r="M80" s="117">
        <f t="shared" si="29"/>
        <v>2400</v>
      </c>
      <c r="N80" s="396">
        <f t="shared" si="30"/>
        <v>3.2909999999999999</v>
      </c>
      <c r="O80" s="396"/>
      <c r="AH80" s="255"/>
      <c r="AP80" s="397">
        <v>43540</v>
      </c>
      <c r="AQ80" s="398" t="s">
        <v>2472</v>
      </c>
      <c r="AR80" s="371" t="str">
        <f t="shared" si="31"/>
        <v>16-Mar-2019</v>
      </c>
      <c r="AS80" s="371" t="str">
        <f t="shared" si="26"/>
        <v>Mar-2019</v>
      </c>
      <c r="AY80" s="258" t="s">
        <v>2682</v>
      </c>
    </row>
    <row r="81" spans="2:51">
      <c r="B81" s="119" t="s">
        <v>1563</v>
      </c>
      <c r="C81" s="119" t="s">
        <v>1523</v>
      </c>
      <c r="D81" s="256">
        <v>3.2909999999999999</v>
      </c>
      <c r="E81" s="115" t="s">
        <v>1459</v>
      </c>
      <c r="F81" s="115" t="s">
        <v>325</v>
      </c>
      <c r="G81" s="120" t="s">
        <v>42</v>
      </c>
      <c r="H81" s="115">
        <v>48014</v>
      </c>
      <c r="I81" s="116">
        <v>36524.339999999997</v>
      </c>
      <c r="J81" s="193" t="s">
        <v>1457</v>
      </c>
      <c r="K81" s="193" t="str">
        <f t="shared" si="27"/>
        <v>Abr-2019</v>
      </c>
      <c r="L81" s="193" t="str">
        <f t="shared" si="28"/>
        <v>8-Abr-2019</v>
      </c>
      <c r="M81" s="117">
        <f t="shared" si="29"/>
        <v>36524.339999999997</v>
      </c>
      <c r="N81" s="396">
        <f t="shared" si="30"/>
        <v>3.2909999999999999</v>
      </c>
      <c r="O81" s="396"/>
      <c r="AH81" s="255"/>
      <c r="AP81" s="397">
        <v>43541</v>
      </c>
      <c r="AQ81" s="398" t="s">
        <v>2473</v>
      </c>
      <c r="AR81" s="371" t="str">
        <f t="shared" si="31"/>
        <v>17-Mar-2019</v>
      </c>
      <c r="AS81" s="371" t="str">
        <f t="shared" si="26"/>
        <v>Mar-2019</v>
      </c>
      <c r="AY81" s="258" t="s">
        <v>2681</v>
      </c>
    </row>
    <row r="82" spans="2:51">
      <c r="B82" s="119" t="s">
        <v>1564</v>
      </c>
      <c r="C82" s="119" t="s">
        <v>1523</v>
      </c>
      <c r="D82" s="256">
        <v>3.2909999999999999</v>
      </c>
      <c r="E82" s="115" t="s">
        <v>1459</v>
      </c>
      <c r="F82" s="115" t="s">
        <v>325</v>
      </c>
      <c r="G82" s="120" t="s">
        <v>42</v>
      </c>
      <c r="H82" s="115">
        <v>48016</v>
      </c>
      <c r="I82" s="116">
        <v>1350</v>
      </c>
      <c r="J82" s="193" t="s">
        <v>1457</v>
      </c>
      <c r="K82" s="193" t="str">
        <f t="shared" si="27"/>
        <v>Abr-2019</v>
      </c>
      <c r="L82" s="193" t="str">
        <f t="shared" si="28"/>
        <v>8-Abr-2019</v>
      </c>
      <c r="M82" s="117">
        <f t="shared" si="29"/>
        <v>1350</v>
      </c>
      <c r="N82" s="396">
        <f t="shared" si="30"/>
        <v>3.2909999999999999</v>
      </c>
      <c r="O82" s="396"/>
      <c r="AH82" s="255"/>
      <c r="AP82" s="397">
        <v>43542</v>
      </c>
      <c r="AQ82" s="398" t="s">
        <v>2474</v>
      </c>
      <c r="AR82" s="371" t="str">
        <f t="shared" si="31"/>
        <v>18-Mar-2019</v>
      </c>
      <c r="AS82" s="371" t="str">
        <f t="shared" si="26"/>
        <v>Mar-2019</v>
      </c>
      <c r="AY82" s="258" t="s">
        <v>2680</v>
      </c>
    </row>
    <row r="83" spans="2:51">
      <c r="B83" s="119" t="s">
        <v>1565</v>
      </c>
      <c r="C83" s="119" t="s">
        <v>1523</v>
      </c>
      <c r="D83" s="256">
        <v>3.2909999999999999</v>
      </c>
      <c r="E83" s="115" t="s">
        <v>1459</v>
      </c>
      <c r="F83" s="115" t="s">
        <v>325</v>
      </c>
      <c r="G83" s="120" t="s">
        <v>42</v>
      </c>
      <c r="H83" s="115">
        <v>48018</v>
      </c>
      <c r="I83" s="116">
        <v>5550.21</v>
      </c>
      <c r="J83" s="193" t="s">
        <v>1457</v>
      </c>
      <c r="K83" s="193" t="str">
        <f t="shared" si="27"/>
        <v>Abr-2019</v>
      </c>
      <c r="L83" s="193" t="str">
        <f t="shared" si="28"/>
        <v>8-Abr-2019</v>
      </c>
      <c r="M83" s="117">
        <f t="shared" si="29"/>
        <v>5550.21</v>
      </c>
      <c r="N83" s="396">
        <f t="shared" si="30"/>
        <v>3.2909999999999999</v>
      </c>
      <c r="O83" s="396"/>
      <c r="AH83" s="255"/>
      <c r="AP83" s="397">
        <v>43543</v>
      </c>
      <c r="AQ83" s="398" t="s">
        <v>2468</v>
      </c>
      <c r="AR83" s="371" t="str">
        <f t="shared" si="31"/>
        <v>19-Mar-2019</v>
      </c>
      <c r="AS83" s="371" t="str">
        <f t="shared" si="26"/>
        <v>Mar-2019</v>
      </c>
      <c r="AY83" s="258" t="s">
        <v>2679</v>
      </c>
    </row>
    <row r="84" spans="2:51">
      <c r="B84" s="119" t="s">
        <v>1566</v>
      </c>
      <c r="C84" s="119" t="s">
        <v>1523</v>
      </c>
      <c r="D84" s="256">
        <v>3.2909999999999999</v>
      </c>
      <c r="E84" s="115" t="s">
        <v>1459</v>
      </c>
      <c r="F84" s="115" t="s">
        <v>325</v>
      </c>
      <c r="G84" s="120" t="s">
        <v>42</v>
      </c>
      <c r="H84" s="115">
        <v>48001</v>
      </c>
      <c r="I84" s="116">
        <v>20.56</v>
      </c>
      <c r="J84" s="193" t="s">
        <v>1457</v>
      </c>
      <c r="K84" s="193" t="str">
        <f t="shared" si="27"/>
        <v>Abr-2019</v>
      </c>
      <c r="L84" s="193" t="str">
        <f t="shared" si="28"/>
        <v>8-Abr-2019</v>
      </c>
      <c r="M84" s="117">
        <f t="shared" si="29"/>
        <v>20.56</v>
      </c>
      <c r="N84" s="396">
        <f t="shared" si="30"/>
        <v>3.2909999999999999</v>
      </c>
      <c r="O84" s="396"/>
      <c r="AH84" s="255"/>
      <c r="AP84" s="397">
        <v>43544</v>
      </c>
      <c r="AQ84" s="398" t="s">
        <v>2469</v>
      </c>
      <c r="AR84" s="371" t="str">
        <f t="shared" si="31"/>
        <v>20-Mar-2019</v>
      </c>
      <c r="AS84" s="371" t="str">
        <f t="shared" si="26"/>
        <v>Mar-2019</v>
      </c>
      <c r="AY84" s="258" t="s">
        <v>2678</v>
      </c>
    </row>
    <row r="85" spans="2:51">
      <c r="B85" s="119" t="s">
        <v>1567</v>
      </c>
      <c r="C85" s="119" t="s">
        <v>1523</v>
      </c>
      <c r="D85" s="256">
        <v>3.2909999999999999</v>
      </c>
      <c r="E85" s="115" t="s">
        <v>1471</v>
      </c>
      <c r="F85" s="115" t="s">
        <v>325</v>
      </c>
      <c r="G85" s="120" t="s">
        <v>42</v>
      </c>
      <c r="H85" s="115">
        <v>48005</v>
      </c>
      <c r="I85" s="116">
        <v>2325</v>
      </c>
      <c r="J85" s="193" t="s">
        <v>1457</v>
      </c>
      <c r="K85" s="193" t="str">
        <f t="shared" si="27"/>
        <v>Abr-2019</v>
      </c>
      <c r="L85" s="193" t="str">
        <f t="shared" si="28"/>
        <v>8-Abr-2019</v>
      </c>
      <c r="M85" s="117">
        <f t="shared" si="29"/>
        <v>2325</v>
      </c>
      <c r="N85" s="396">
        <f t="shared" si="30"/>
        <v>3.2909999999999999</v>
      </c>
      <c r="O85" s="396"/>
      <c r="AH85" s="255"/>
      <c r="AP85" s="397">
        <v>43545</v>
      </c>
      <c r="AQ85" s="398" t="s">
        <v>2470</v>
      </c>
      <c r="AR85" s="371" t="str">
        <f t="shared" si="31"/>
        <v>21-Mar-2019</v>
      </c>
      <c r="AS85" s="371" t="str">
        <f t="shared" si="26"/>
        <v>Mar-2019</v>
      </c>
      <c r="AY85" s="258" t="s">
        <v>2677</v>
      </c>
    </row>
    <row r="86" spans="2:51">
      <c r="B86" s="119" t="s">
        <v>1568</v>
      </c>
      <c r="C86" s="119" t="s">
        <v>1523</v>
      </c>
      <c r="D86" s="256">
        <v>3.2909999999999999</v>
      </c>
      <c r="E86" s="115" t="s">
        <v>1471</v>
      </c>
      <c r="F86" s="115" t="s">
        <v>325</v>
      </c>
      <c r="G86" s="120" t="s">
        <v>42</v>
      </c>
      <c r="H86" s="115">
        <v>48054</v>
      </c>
      <c r="I86" s="116">
        <v>310</v>
      </c>
      <c r="J86" s="193" t="s">
        <v>1457</v>
      </c>
      <c r="K86" s="193" t="str">
        <f t="shared" si="27"/>
        <v>Abr-2019</v>
      </c>
      <c r="L86" s="193" t="str">
        <f t="shared" si="28"/>
        <v>8-Abr-2019</v>
      </c>
      <c r="M86" s="117">
        <f t="shared" si="29"/>
        <v>310</v>
      </c>
      <c r="N86" s="396">
        <f t="shared" si="30"/>
        <v>3.2909999999999999</v>
      </c>
      <c r="O86" s="396"/>
      <c r="AP86" s="397">
        <v>43546</v>
      </c>
      <c r="AQ86" s="398" t="s">
        <v>2471</v>
      </c>
      <c r="AR86" s="371" t="str">
        <f t="shared" si="31"/>
        <v>22-Mar-2019</v>
      </c>
      <c r="AS86" s="371" t="str">
        <f t="shared" si="26"/>
        <v>Mar-2019</v>
      </c>
      <c r="AY86" s="258" t="s">
        <v>2676</v>
      </c>
    </row>
    <row r="87" spans="2:51">
      <c r="B87" s="119" t="s">
        <v>1569</v>
      </c>
      <c r="C87" s="119" t="s">
        <v>1523</v>
      </c>
      <c r="D87" s="256">
        <v>3.2909999999999999</v>
      </c>
      <c r="E87" s="115" t="s">
        <v>1459</v>
      </c>
      <c r="F87" s="115" t="s">
        <v>325</v>
      </c>
      <c r="G87" s="120" t="s">
        <v>42</v>
      </c>
      <c r="H87" s="115">
        <v>48058</v>
      </c>
      <c r="I87" s="116">
        <v>20479.8</v>
      </c>
      <c r="J87" s="193" t="s">
        <v>1457</v>
      </c>
      <c r="K87" s="193" t="str">
        <f t="shared" si="27"/>
        <v>Abr-2019</v>
      </c>
      <c r="L87" s="193" t="str">
        <f t="shared" si="28"/>
        <v>8-Abr-2019</v>
      </c>
      <c r="M87" s="117">
        <f t="shared" si="29"/>
        <v>20479.8</v>
      </c>
      <c r="N87" s="396">
        <f t="shared" si="30"/>
        <v>3.2909999999999999</v>
      </c>
      <c r="O87" s="396"/>
      <c r="AP87" s="397">
        <v>43547</v>
      </c>
      <c r="AQ87" s="398" t="s">
        <v>2472</v>
      </c>
      <c r="AR87" s="371" t="str">
        <f t="shared" si="31"/>
        <v>23-Mar-2019</v>
      </c>
      <c r="AS87" s="371" t="str">
        <f t="shared" si="26"/>
        <v>Mar-2019</v>
      </c>
      <c r="AY87" s="258" t="s">
        <v>2675</v>
      </c>
    </row>
    <row r="88" spans="2:51">
      <c r="B88" s="119" t="s">
        <v>1570</v>
      </c>
      <c r="C88" s="119" t="s">
        <v>1523</v>
      </c>
      <c r="D88" s="256">
        <v>3.2909999999999999</v>
      </c>
      <c r="E88" s="115" t="s">
        <v>1459</v>
      </c>
      <c r="F88" s="115" t="s">
        <v>325</v>
      </c>
      <c r="G88" s="120" t="s">
        <v>42</v>
      </c>
      <c r="H88" s="115">
        <v>48060</v>
      </c>
      <c r="I88" s="116">
        <v>244021.78</v>
      </c>
      <c r="J88" s="193" t="s">
        <v>1457</v>
      </c>
      <c r="K88" s="193" t="str">
        <f t="shared" si="27"/>
        <v>Abr-2019</v>
      </c>
      <c r="L88" s="193" t="str">
        <f t="shared" si="28"/>
        <v>8-Abr-2019</v>
      </c>
      <c r="M88" s="117">
        <f t="shared" si="29"/>
        <v>244021.78</v>
      </c>
      <c r="N88" s="396">
        <f t="shared" si="30"/>
        <v>3.2909999999999999</v>
      </c>
      <c r="O88" s="396"/>
      <c r="AP88" s="397">
        <v>43548</v>
      </c>
      <c r="AQ88" s="398" t="s">
        <v>2473</v>
      </c>
      <c r="AR88" s="371" t="str">
        <f t="shared" si="31"/>
        <v>24-Mar-2019</v>
      </c>
      <c r="AS88" s="371" t="str">
        <f t="shared" si="26"/>
        <v>Mar-2019</v>
      </c>
      <c r="AY88" s="258" t="s">
        <v>2674</v>
      </c>
    </row>
    <row r="89" spans="2:51">
      <c r="B89" s="119" t="s">
        <v>1571</v>
      </c>
      <c r="C89" s="119" t="s">
        <v>1523</v>
      </c>
      <c r="D89" s="256">
        <v>3.2909999999999999</v>
      </c>
      <c r="E89" s="115" t="s">
        <v>1459</v>
      </c>
      <c r="F89" s="115" t="s">
        <v>325</v>
      </c>
      <c r="G89" s="120" t="s">
        <v>42</v>
      </c>
      <c r="H89" s="115">
        <v>48079</v>
      </c>
      <c r="I89" s="116">
        <v>600</v>
      </c>
      <c r="J89" s="193" t="s">
        <v>1457</v>
      </c>
      <c r="K89" s="193" t="str">
        <f t="shared" si="27"/>
        <v>Abr-2019</v>
      </c>
      <c r="L89" s="193" t="str">
        <f t="shared" si="28"/>
        <v>8-Abr-2019</v>
      </c>
      <c r="M89" s="117">
        <f t="shared" si="29"/>
        <v>600</v>
      </c>
      <c r="N89" s="396">
        <f t="shared" si="30"/>
        <v>3.2909999999999999</v>
      </c>
      <c r="O89" s="396"/>
      <c r="AP89" s="397">
        <v>43549</v>
      </c>
      <c r="AQ89" s="398" t="s">
        <v>2474</v>
      </c>
      <c r="AR89" s="371" t="str">
        <f t="shared" si="31"/>
        <v>25-Mar-2019</v>
      </c>
      <c r="AS89" s="371" t="str">
        <f t="shared" si="26"/>
        <v>Mar-2019</v>
      </c>
      <c r="AY89" s="258" t="s">
        <v>2673</v>
      </c>
    </row>
    <row r="90" spans="2:51">
      <c r="B90" s="119" t="s">
        <v>1572</v>
      </c>
      <c r="C90" s="119" t="s">
        <v>1523</v>
      </c>
      <c r="D90" s="256">
        <v>3.2909999999999999</v>
      </c>
      <c r="E90" s="115" t="s">
        <v>1459</v>
      </c>
      <c r="F90" s="115" t="s">
        <v>325</v>
      </c>
      <c r="G90" s="120" t="s">
        <v>42</v>
      </c>
      <c r="H90" s="115">
        <v>48080</v>
      </c>
      <c r="I90" s="116">
        <v>500</v>
      </c>
      <c r="J90" s="193" t="s">
        <v>1457</v>
      </c>
      <c r="K90" s="193" t="str">
        <f t="shared" si="27"/>
        <v>Abr-2019</v>
      </c>
      <c r="L90" s="193" t="str">
        <f t="shared" si="28"/>
        <v>8-Abr-2019</v>
      </c>
      <c r="M90" s="117">
        <f t="shared" si="29"/>
        <v>500</v>
      </c>
      <c r="N90" s="396">
        <f t="shared" si="30"/>
        <v>3.2909999999999999</v>
      </c>
      <c r="O90" s="396"/>
      <c r="AP90" s="397">
        <v>43550</v>
      </c>
      <c r="AQ90" s="398" t="s">
        <v>2468</v>
      </c>
      <c r="AR90" s="371" t="str">
        <f t="shared" si="31"/>
        <v>26-Mar-2019</v>
      </c>
      <c r="AS90" s="371" t="str">
        <f t="shared" si="26"/>
        <v>Mar-2019</v>
      </c>
      <c r="AY90" s="258" t="s">
        <v>2672</v>
      </c>
    </row>
    <row r="91" spans="2:51">
      <c r="B91" s="119" t="s">
        <v>1573</v>
      </c>
      <c r="C91" s="119" t="s">
        <v>1523</v>
      </c>
      <c r="D91" s="256">
        <v>3.2909999999999999</v>
      </c>
      <c r="E91" s="115" t="s">
        <v>1459</v>
      </c>
      <c r="F91" s="115" t="s">
        <v>325</v>
      </c>
      <c r="G91" s="120" t="s">
        <v>42</v>
      </c>
      <c r="H91" s="115">
        <v>48077</v>
      </c>
      <c r="I91" s="116">
        <v>436.75</v>
      </c>
      <c r="J91" s="193" t="s">
        <v>1457</v>
      </c>
      <c r="K91" s="193" t="str">
        <f t="shared" si="27"/>
        <v>Abr-2019</v>
      </c>
      <c r="L91" s="193" t="str">
        <f t="shared" si="28"/>
        <v>8-Abr-2019</v>
      </c>
      <c r="M91" s="117">
        <f t="shared" si="29"/>
        <v>436.75</v>
      </c>
      <c r="N91" s="396">
        <f t="shared" si="30"/>
        <v>3.2909999999999999</v>
      </c>
      <c r="O91" s="396"/>
      <c r="AP91" s="397">
        <v>43551</v>
      </c>
      <c r="AQ91" s="398" t="s">
        <v>2469</v>
      </c>
      <c r="AR91" s="371" t="str">
        <f t="shared" si="31"/>
        <v>27-Mar-2019</v>
      </c>
      <c r="AS91" s="371" t="str">
        <f t="shared" si="26"/>
        <v>Mar-2019</v>
      </c>
      <c r="AY91" s="258" t="s">
        <v>2671</v>
      </c>
    </row>
    <row r="92" spans="2:51">
      <c r="B92" s="119" t="s">
        <v>1574</v>
      </c>
      <c r="C92" s="119" t="s">
        <v>1521</v>
      </c>
      <c r="D92" s="256">
        <v>3.2909999999999999</v>
      </c>
      <c r="E92" s="115" t="s">
        <v>1459</v>
      </c>
      <c r="F92" s="115" t="s">
        <v>325</v>
      </c>
      <c r="G92" s="120" t="s">
        <v>42</v>
      </c>
      <c r="H92" s="115">
        <v>48081</v>
      </c>
      <c r="I92" s="116">
        <v>9685.48</v>
      </c>
      <c r="J92" s="193" t="s">
        <v>1457</v>
      </c>
      <c r="K92" s="193" t="str">
        <f t="shared" si="27"/>
        <v>Abr-2019</v>
      </c>
      <c r="L92" s="193" t="str">
        <f t="shared" si="28"/>
        <v>9-Abr-2019</v>
      </c>
      <c r="M92" s="117">
        <f t="shared" si="29"/>
        <v>9685.48</v>
      </c>
      <c r="N92" s="396">
        <f t="shared" si="30"/>
        <v>3.2909999999999999</v>
      </c>
      <c r="O92" s="396"/>
      <c r="AP92" s="397">
        <v>43552</v>
      </c>
      <c r="AQ92" s="398" t="s">
        <v>2470</v>
      </c>
      <c r="AR92" s="371" t="str">
        <f t="shared" si="31"/>
        <v>28-Mar-2019</v>
      </c>
      <c r="AS92" s="371" t="str">
        <f t="shared" si="26"/>
        <v>Mar-2019</v>
      </c>
      <c r="AY92" s="258" t="s">
        <v>2670</v>
      </c>
    </row>
    <row r="93" spans="2:51">
      <c r="B93" s="119" t="s">
        <v>1575</v>
      </c>
      <c r="C93" s="119" t="s">
        <v>1521</v>
      </c>
      <c r="D93" s="256">
        <v>3.2909999999999999</v>
      </c>
      <c r="E93" s="115" t="s">
        <v>1459</v>
      </c>
      <c r="F93" s="115" t="s">
        <v>325</v>
      </c>
      <c r="G93" s="120" t="s">
        <v>42</v>
      </c>
      <c r="H93" s="115">
        <v>48100</v>
      </c>
      <c r="I93" s="116">
        <v>2432</v>
      </c>
      <c r="J93" s="193" t="s">
        <v>1457</v>
      </c>
      <c r="K93" s="193" t="str">
        <f t="shared" si="27"/>
        <v>Abr-2019</v>
      </c>
      <c r="L93" s="193" t="str">
        <f t="shared" si="28"/>
        <v>9-Abr-2019</v>
      </c>
      <c r="M93" s="117">
        <f t="shared" si="29"/>
        <v>2432</v>
      </c>
      <c r="N93" s="396">
        <f t="shared" si="30"/>
        <v>3.2909999999999999</v>
      </c>
      <c r="O93" s="396"/>
      <c r="AP93" s="397">
        <v>43553</v>
      </c>
      <c r="AQ93" s="398" t="s">
        <v>2471</v>
      </c>
      <c r="AR93" s="371" t="str">
        <f t="shared" si="31"/>
        <v>29-Mar-2019</v>
      </c>
      <c r="AS93" s="371" t="str">
        <f t="shared" si="26"/>
        <v>Mar-2019</v>
      </c>
      <c r="AY93" s="258" t="s">
        <v>2669</v>
      </c>
    </row>
    <row r="94" spans="2:51">
      <c r="B94" s="119" t="s">
        <v>1576</v>
      </c>
      <c r="C94" s="119" t="s">
        <v>1521</v>
      </c>
      <c r="D94" s="256">
        <v>3.2909999999999999</v>
      </c>
      <c r="E94" s="115" t="s">
        <v>1459</v>
      </c>
      <c r="F94" s="115" t="s">
        <v>325</v>
      </c>
      <c r="G94" s="120" t="s">
        <v>42</v>
      </c>
      <c r="H94" s="115">
        <v>48103</v>
      </c>
      <c r="I94" s="116">
        <v>1248</v>
      </c>
      <c r="J94" s="193" t="s">
        <v>1457</v>
      </c>
      <c r="K94" s="193" t="str">
        <f t="shared" si="27"/>
        <v>Abr-2019</v>
      </c>
      <c r="L94" s="193" t="str">
        <f t="shared" si="28"/>
        <v>9-Abr-2019</v>
      </c>
      <c r="M94" s="117">
        <f t="shared" si="29"/>
        <v>1248</v>
      </c>
      <c r="N94" s="396">
        <f t="shared" si="30"/>
        <v>3.2909999999999999</v>
      </c>
      <c r="O94" s="396"/>
      <c r="AP94" s="397">
        <v>43554</v>
      </c>
      <c r="AQ94" s="398" t="s">
        <v>2472</v>
      </c>
      <c r="AR94" s="371" t="str">
        <f t="shared" si="31"/>
        <v>30-Mar-2019</v>
      </c>
      <c r="AS94" s="371" t="str">
        <f t="shared" si="26"/>
        <v>Mar-2019</v>
      </c>
      <c r="AY94" s="258" t="s">
        <v>2689</v>
      </c>
    </row>
    <row r="95" spans="2:51">
      <c r="B95" s="119" t="s">
        <v>1577</v>
      </c>
      <c r="C95" s="119" t="s">
        <v>1521</v>
      </c>
      <c r="D95" s="256">
        <v>3.2909999999999999</v>
      </c>
      <c r="E95" s="115" t="s">
        <v>1459</v>
      </c>
      <c r="F95" s="115" t="s">
        <v>325</v>
      </c>
      <c r="G95" s="120" t="s">
        <v>42</v>
      </c>
      <c r="H95" s="115">
        <v>48083</v>
      </c>
      <c r="I95" s="116">
        <v>360</v>
      </c>
      <c r="J95" s="193" t="s">
        <v>1457</v>
      </c>
      <c r="K95" s="193" t="str">
        <f t="shared" si="27"/>
        <v>Abr-2019</v>
      </c>
      <c r="L95" s="193" t="str">
        <f t="shared" si="28"/>
        <v>9-Abr-2019</v>
      </c>
      <c r="M95" s="117">
        <f t="shared" si="29"/>
        <v>360</v>
      </c>
      <c r="N95" s="396">
        <f t="shared" si="30"/>
        <v>3.2909999999999999</v>
      </c>
      <c r="O95" s="396"/>
      <c r="AP95" s="397">
        <v>43555</v>
      </c>
      <c r="AQ95" s="398" t="s">
        <v>2473</v>
      </c>
      <c r="AR95" s="371" t="str">
        <f t="shared" si="31"/>
        <v>31-Mar-2019</v>
      </c>
      <c r="AS95" s="371" t="str">
        <f t="shared" si="26"/>
        <v>Mar-2019</v>
      </c>
      <c r="AY95" s="258" t="s">
        <v>2688</v>
      </c>
    </row>
    <row r="96" spans="2:51">
      <c r="B96" s="119" t="s">
        <v>1578</v>
      </c>
      <c r="C96" s="119" t="s">
        <v>1521</v>
      </c>
      <c r="D96" s="256">
        <v>3.2909999999999999</v>
      </c>
      <c r="E96" s="115" t="s">
        <v>1459</v>
      </c>
      <c r="F96" s="115" t="s">
        <v>325</v>
      </c>
      <c r="G96" s="120" t="s">
        <v>42</v>
      </c>
      <c r="H96" s="115">
        <v>48084</v>
      </c>
      <c r="I96" s="116">
        <v>176</v>
      </c>
      <c r="J96" s="193" t="s">
        <v>1457</v>
      </c>
      <c r="K96" s="193" t="str">
        <f t="shared" si="27"/>
        <v>Abr-2019</v>
      </c>
      <c r="L96" s="193" t="str">
        <f t="shared" si="28"/>
        <v>9-Abr-2019</v>
      </c>
      <c r="M96" s="117">
        <f t="shared" si="29"/>
        <v>176</v>
      </c>
      <c r="N96" s="396">
        <f t="shared" si="30"/>
        <v>3.2909999999999999</v>
      </c>
      <c r="O96" s="396"/>
      <c r="AP96" s="397">
        <v>43556</v>
      </c>
      <c r="AQ96" s="398" t="s">
        <v>2474</v>
      </c>
      <c r="AR96" s="371" t="str">
        <f t="shared" si="31"/>
        <v>1-Abr-2019</v>
      </c>
      <c r="AS96" s="371" t="str">
        <f t="shared" si="26"/>
        <v>Abr-2019</v>
      </c>
      <c r="AY96" s="258" t="s">
        <v>2687</v>
      </c>
    </row>
    <row r="97" spans="2:51">
      <c r="B97" s="119" t="s">
        <v>1579</v>
      </c>
      <c r="C97" s="119" t="s">
        <v>1521</v>
      </c>
      <c r="D97" s="256">
        <v>3.2909999999999999</v>
      </c>
      <c r="E97" s="115" t="s">
        <v>1459</v>
      </c>
      <c r="F97" s="115" t="s">
        <v>325</v>
      </c>
      <c r="G97" s="120" t="s">
        <v>42</v>
      </c>
      <c r="H97" s="115">
        <v>48085</v>
      </c>
      <c r="I97" s="116">
        <v>144</v>
      </c>
      <c r="J97" s="193" t="s">
        <v>1457</v>
      </c>
      <c r="K97" s="193" t="str">
        <f t="shared" si="27"/>
        <v>Abr-2019</v>
      </c>
      <c r="L97" s="193" t="str">
        <f t="shared" si="28"/>
        <v>9-Abr-2019</v>
      </c>
      <c r="M97" s="117">
        <f t="shared" si="29"/>
        <v>144</v>
      </c>
      <c r="N97" s="396">
        <f t="shared" si="30"/>
        <v>3.2909999999999999</v>
      </c>
      <c r="O97" s="396"/>
      <c r="AP97" s="397">
        <v>43557</v>
      </c>
      <c r="AQ97" s="398" t="s">
        <v>2468</v>
      </c>
      <c r="AR97" s="371" t="str">
        <f t="shared" si="31"/>
        <v>2-Abr-2019</v>
      </c>
      <c r="AS97" s="371" t="str">
        <f t="shared" si="26"/>
        <v>Abr-2019</v>
      </c>
      <c r="AY97" s="258" t="s">
        <v>2686</v>
      </c>
    </row>
    <row r="98" spans="2:51">
      <c r="B98" s="119" t="s">
        <v>1580</v>
      </c>
      <c r="C98" s="119" t="s">
        <v>1521</v>
      </c>
      <c r="D98" s="256">
        <v>3.2909999999999999</v>
      </c>
      <c r="E98" s="115" t="s">
        <v>1459</v>
      </c>
      <c r="F98" s="115" t="s">
        <v>325</v>
      </c>
      <c r="G98" s="120" t="s">
        <v>42</v>
      </c>
      <c r="H98" s="115">
        <v>48086</v>
      </c>
      <c r="I98" s="116">
        <v>1429</v>
      </c>
      <c r="J98" s="193" t="s">
        <v>1457</v>
      </c>
      <c r="K98" s="193" t="str">
        <f t="shared" si="27"/>
        <v>Abr-2019</v>
      </c>
      <c r="L98" s="193" t="str">
        <f t="shared" si="28"/>
        <v>9-Abr-2019</v>
      </c>
      <c r="M98" s="117">
        <f t="shared" si="29"/>
        <v>1429</v>
      </c>
      <c r="N98" s="396">
        <f t="shared" si="30"/>
        <v>3.2909999999999999</v>
      </c>
      <c r="O98" s="396"/>
      <c r="AP98" s="397">
        <v>43558</v>
      </c>
      <c r="AQ98" s="398" t="s">
        <v>2469</v>
      </c>
      <c r="AR98" s="371" t="str">
        <f t="shared" si="31"/>
        <v>3-Abr-2019</v>
      </c>
      <c r="AS98" s="371" t="str">
        <f t="shared" ref="AS98:AS161" si="32">+IF(MONTH(AP98)=1,"Ene",IF(MONTH(AP98)=2,"Feb",IF(MONTH(AP98)=3,"Mar",IF(MONTH(AP98)=4,"Abr",IF(MONTH(AP98)=5,"May",IF(MONTH(AP98)=6,"Jun",IF(MONTH(AP98)=7,"Jul",IF(MONTH(AP98)=8,"Ago",IF(MONTH(AP98)=9,"Sep",IF(MONTH(AP98)=10,"Oct",IF(MONTH(AP98)=11,"Nov","Dic")))))))))))&amp;"-"&amp;YEAR(AP98)</f>
        <v>Abr-2019</v>
      </c>
      <c r="AY98" s="258" t="s">
        <v>2685</v>
      </c>
    </row>
    <row r="99" spans="2:51">
      <c r="B99" s="119" t="s">
        <v>1581</v>
      </c>
      <c r="C99" s="119" t="s">
        <v>1521</v>
      </c>
      <c r="D99" s="256">
        <v>3.2909999999999999</v>
      </c>
      <c r="E99" s="115" t="s">
        <v>1459</v>
      </c>
      <c r="F99" s="115" t="s">
        <v>325</v>
      </c>
      <c r="G99" s="120" t="s">
        <v>42</v>
      </c>
      <c r="H99" s="115">
        <v>48125</v>
      </c>
      <c r="I99" s="116">
        <v>409.08</v>
      </c>
      <c r="J99" s="193" t="s">
        <v>1457</v>
      </c>
      <c r="K99" s="193" t="str">
        <f t="shared" si="27"/>
        <v>Abr-2019</v>
      </c>
      <c r="L99" s="193" t="str">
        <f t="shared" si="28"/>
        <v>9-Abr-2019</v>
      </c>
      <c r="M99" s="117">
        <f t="shared" si="29"/>
        <v>409.08</v>
      </c>
      <c r="N99" s="396">
        <f t="shared" si="30"/>
        <v>3.2909999999999999</v>
      </c>
      <c r="O99" s="396"/>
      <c r="AP99" s="397">
        <v>43559</v>
      </c>
      <c r="AQ99" s="398" t="s">
        <v>2470</v>
      </c>
      <c r="AR99" s="371" t="str">
        <f t="shared" si="31"/>
        <v>4-Abr-2019</v>
      </c>
      <c r="AS99" s="371" t="str">
        <f t="shared" si="32"/>
        <v>Abr-2019</v>
      </c>
      <c r="AY99" s="258" t="s">
        <v>2683</v>
      </c>
    </row>
    <row r="100" spans="2:51">
      <c r="B100" s="119" t="s">
        <v>1582</v>
      </c>
      <c r="C100" s="119" t="s">
        <v>1519</v>
      </c>
      <c r="D100" s="256">
        <v>3.294</v>
      </c>
      <c r="E100" s="115" t="s">
        <v>1459</v>
      </c>
      <c r="F100" s="115" t="s">
        <v>325</v>
      </c>
      <c r="G100" s="120" t="s">
        <v>42</v>
      </c>
      <c r="H100" s="115">
        <v>48122</v>
      </c>
      <c r="I100" s="116">
        <v>7200</v>
      </c>
      <c r="J100" s="193" t="s">
        <v>1457</v>
      </c>
      <c r="K100" s="193" t="str">
        <f t="shared" si="27"/>
        <v>Abr-2019</v>
      </c>
      <c r="L100" s="193" t="str">
        <f t="shared" si="28"/>
        <v>10-Abr-2019</v>
      </c>
      <c r="M100" s="117">
        <f t="shared" si="29"/>
        <v>7200</v>
      </c>
      <c r="N100" s="396">
        <f t="shared" si="30"/>
        <v>3.294</v>
      </c>
      <c r="O100" s="396"/>
      <c r="AP100" s="397">
        <v>43560</v>
      </c>
      <c r="AQ100" s="398" t="s">
        <v>2471</v>
      </c>
      <c r="AR100" s="371" t="str">
        <f t="shared" si="31"/>
        <v>5-Abr-2019</v>
      </c>
      <c r="AS100" s="371" t="str">
        <f t="shared" si="32"/>
        <v>Abr-2019</v>
      </c>
      <c r="AY100" s="115" t="s">
        <v>2476</v>
      </c>
    </row>
    <row r="101" spans="2:51">
      <c r="B101" s="119" t="s">
        <v>1583</v>
      </c>
      <c r="C101" s="119" t="s">
        <v>1519</v>
      </c>
      <c r="D101" s="256">
        <v>3.294</v>
      </c>
      <c r="E101" s="115" t="s">
        <v>1459</v>
      </c>
      <c r="F101" s="115" t="s">
        <v>325</v>
      </c>
      <c r="G101" s="120" t="s">
        <v>42</v>
      </c>
      <c r="H101" s="115">
        <v>48126</v>
      </c>
      <c r="I101" s="116">
        <v>5000</v>
      </c>
      <c r="J101" s="193" t="s">
        <v>1457</v>
      </c>
      <c r="K101" s="193" t="str">
        <f t="shared" si="27"/>
        <v>Abr-2019</v>
      </c>
      <c r="L101" s="193" t="str">
        <f t="shared" si="28"/>
        <v>10-Abr-2019</v>
      </c>
      <c r="M101" s="117">
        <f t="shared" si="29"/>
        <v>5000</v>
      </c>
      <c r="N101" s="396">
        <f t="shared" si="30"/>
        <v>3.294</v>
      </c>
      <c r="O101" s="396"/>
      <c r="AP101" s="397">
        <v>43561</v>
      </c>
      <c r="AQ101" s="398" t="s">
        <v>2472</v>
      </c>
      <c r="AR101" s="371" t="str">
        <f t="shared" si="31"/>
        <v>6-Abr-2019</v>
      </c>
      <c r="AS101" s="371" t="str">
        <f t="shared" si="32"/>
        <v>Abr-2019</v>
      </c>
      <c r="AY101" s="258" t="s">
        <v>2504</v>
      </c>
    </row>
    <row r="102" spans="2:51">
      <c r="B102" s="119" t="s">
        <v>1584</v>
      </c>
      <c r="C102" s="119" t="s">
        <v>1519</v>
      </c>
      <c r="D102" s="256">
        <v>3.294</v>
      </c>
      <c r="E102" s="115" t="s">
        <v>1459</v>
      </c>
      <c r="F102" s="115" t="s">
        <v>325</v>
      </c>
      <c r="G102" s="120" t="s">
        <v>42</v>
      </c>
      <c r="H102" s="115">
        <v>48128</v>
      </c>
      <c r="I102" s="116">
        <v>8148.27</v>
      </c>
      <c r="J102" s="193" t="s">
        <v>1457</v>
      </c>
      <c r="K102" s="193" t="str">
        <f t="shared" si="27"/>
        <v>Abr-2019</v>
      </c>
      <c r="L102" s="193" t="str">
        <f t="shared" si="28"/>
        <v>10-Abr-2019</v>
      </c>
      <c r="M102" s="117">
        <f t="shared" si="29"/>
        <v>8148.27</v>
      </c>
      <c r="N102" s="396">
        <f t="shared" si="30"/>
        <v>3.294</v>
      </c>
      <c r="O102" s="396"/>
      <c r="AP102" s="397">
        <v>43562</v>
      </c>
      <c r="AQ102" s="398" t="s">
        <v>2473</v>
      </c>
      <c r="AR102" s="371" t="str">
        <f t="shared" si="31"/>
        <v>7-Abr-2019</v>
      </c>
      <c r="AS102" s="371" t="str">
        <f t="shared" si="32"/>
        <v>Abr-2019</v>
      </c>
      <c r="AY102" s="258" t="s">
        <v>2502</v>
      </c>
    </row>
    <row r="103" spans="2:51">
      <c r="B103" s="119" t="s">
        <v>1585</v>
      </c>
      <c r="C103" s="119" t="s">
        <v>1519</v>
      </c>
      <c r="D103" s="256">
        <v>3.294</v>
      </c>
      <c r="E103" s="115" t="s">
        <v>1459</v>
      </c>
      <c r="F103" s="115" t="s">
        <v>325</v>
      </c>
      <c r="G103" s="120" t="s">
        <v>42</v>
      </c>
      <c r="H103" s="115">
        <v>48130</v>
      </c>
      <c r="I103" s="116">
        <v>892.92</v>
      </c>
      <c r="J103" s="193" t="s">
        <v>1457</v>
      </c>
      <c r="K103" s="193" t="str">
        <f t="shared" si="27"/>
        <v>Abr-2019</v>
      </c>
      <c r="L103" s="193" t="str">
        <f t="shared" si="28"/>
        <v>10-Abr-2019</v>
      </c>
      <c r="M103" s="117">
        <f t="shared" si="29"/>
        <v>892.92</v>
      </c>
      <c r="N103" s="396">
        <f t="shared" si="30"/>
        <v>3.294</v>
      </c>
      <c r="O103" s="396"/>
      <c r="AP103" s="397">
        <v>43563</v>
      </c>
      <c r="AQ103" s="398" t="s">
        <v>2474</v>
      </c>
      <c r="AR103" s="371" t="str">
        <f t="shared" si="31"/>
        <v>8-Abr-2019</v>
      </c>
      <c r="AS103" s="371" t="str">
        <f t="shared" si="32"/>
        <v>Abr-2019</v>
      </c>
      <c r="AY103" s="258" t="s">
        <v>2501</v>
      </c>
    </row>
    <row r="104" spans="2:51">
      <c r="B104" s="119" t="s">
        <v>1586</v>
      </c>
      <c r="C104" s="119" t="s">
        <v>1519</v>
      </c>
      <c r="D104" s="256">
        <v>3.294</v>
      </c>
      <c r="E104" s="115" t="s">
        <v>1459</v>
      </c>
      <c r="F104" s="115" t="s">
        <v>325</v>
      </c>
      <c r="G104" s="120" t="s">
        <v>42</v>
      </c>
      <c r="H104" s="115">
        <v>48171</v>
      </c>
      <c r="I104" s="116">
        <v>14078.88</v>
      </c>
      <c r="J104" s="193" t="s">
        <v>1457</v>
      </c>
      <c r="K104" s="193" t="str">
        <f t="shared" si="27"/>
        <v>Abr-2019</v>
      </c>
      <c r="L104" s="193" t="str">
        <f t="shared" si="28"/>
        <v>10-Abr-2019</v>
      </c>
      <c r="M104" s="117">
        <f t="shared" si="29"/>
        <v>14078.88</v>
      </c>
      <c r="N104" s="396">
        <f t="shared" si="30"/>
        <v>3.294</v>
      </c>
      <c r="O104" s="396"/>
      <c r="AP104" s="397">
        <v>43564</v>
      </c>
      <c r="AQ104" s="398" t="s">
        <v>2468</v>
      </c>
      <c r="AR104" s="371" t="str">
        <f t="shared" si="31"/>
        <v>9-Abr-2019</v>
      </c>
      <c r="AS104" s="371" t="str">
        <f t="shared" si="32"/>
        <v>Abr-2019</v>
      </c>
      <c r="AY104" s="258" t="s">
        <v>2500</v>
      </c>
    </row>
    <row r="105" spans="2:51">
      <c r="B105" s="119" t="s">
        <v>1587</v>
      </c>
      <c r="C105" s="119" t="s">
        <v>1519</v>
      </c>
      <c r="D105" s="256">
        <v>3.294</v>
      </c>
      <c r="E105" s="115" t="s">
        <v>1459</v>
      </c>
      <c r="F105" s="115" t="s">
        <v>325</v>
      </c>
      <c r="G105" s="120" t="s">
        <v>42</v>
      </c>
      <c r="H105" s="115">
        <v>48174</v>
      </c>
      <c r="I105" s="116">
        <v>44567.58</v>
      </c>
      <c r="J105" s="193" t="s">
        <v>1457</v>
      </c>
      <c r="K105" s="193" t="str">
        <f t="shared" si="27"/>
        <v>Abr-2019</v>
      </c>
      <c r="L105" s="193" t="str">
        <f t="shared" si="28"/>
        <v>10-Abr-2019</v>
      </c>
      <c r="M105" s="117">
        <f t="shared" si="29"/>
        <v>44567.58</v>
      </c>
      <c r="N105" s="396">
        <f t="shared" si="30"/>
        <v>3.294</v>
      </c>
      <c r="O105" s="396"/>
      <c r="AP105" s="397">
        <v>43565</v>
      </c>
      <c r="AQ105" s="398" t="s">
        <v>2469</v>
      </c>
      <c r="AR105" s="371" t="str">
        <f t="shared" si="31"/>
        <v>10-Abr-2019</v>
      </c>
      <c r="AS105" s="371" t="str">
        <f t="shared" si="32"/>
        <v>Abr-2019</v>
      </c>
      <c r="AY105" s="258" t="s">
        <v>2499</v>
      </c>
    </row>
    <row r="106" spans="2:51">
      <c r="B106" s="119" t="s">
        <v>1588</v>
      </c>
      <c r="C106" s="119" t="s">
        <v>1519</v>
      </c>
      <c r="D106" s="256">
        <v>3.294</v>
      </c>
      <c r="E106" s="115" t="s">
        <v>1459</v>
      </c>
      <c r="F106" s="115" t="s">
        <v>325</v>
      </c>
      <c r="G106" s="120" t="s">
        <v>42</v>
      </c>
      <c r="H106" s="115">
        <v>48152</v>
      </c>
      <c r="I106" s="116">
        <v>80</v>
      </c>
      <c r="J106" s="193" t="s">
        <v>1457</v>
      </c>
      <c r="K106" s="193" t="str">
        <f t="shared" si="27"/>
        <v>Abr-2019</v>
      </c>
      <c r="L106" s="193" t="str">
        <f t="shared" si="28"/>
        <v>10-Abr-2019</v>
      </c>
      <c r="M106" s="117">
        <f t="shared" si="29"/>
        <v>80</v>
      </c>
      <c r="N106" s="396">
        <f t="shared" si="30"/>
        <v>3.294</v>
      </c>
      <c r="O106" s="396"/>
      <c r="AP106" s="397">
        <v>43566</v>
      </c>
      <c r="AQ106" s="398" t="s">
        <v>2470</v>
      </c>
      <c r="AR106" s="371" t="str">
        <f t="shared" si="31"/>
        <v>11-Abr-2019</v>
      </c>
      <c r="AS106" s="371" t="str">
        <f t="shared" si="32"/>
        <v>Abr-2019</v>
      </c>
      <c r="AY106" s="258" t="s">
        <v>2498</v>
      </c>
    </row>
    <row r="107" spans="2:51">
      <c r="B107" s="119" t="s">
        <v>1589</v>
      </c>
      <c r="C107" s="119" t="s">
        <v>1519</v>
      </c>
      <c r="D107" s="256">
        <v>3.294</v>
      </c>
      <c r="E107" s="115" t="s">
        <v>1459</v>
      </c>
      <c r="F107" s="115" t="s">
        <v>325</v>
      </c>
      <c r="G107" s="120" t="s">
        <v>42</v>
      </c>
      <c r="H107" s="115">
        <v>48177</v>
      </c>
      <c r="I107" s="116">
        <v>413</v>
      </c>
      <c r="J107" s="193" t="s">
        <v>1457</v>
      </c>
      <c r="K107" s="193" t="str">
        <f t="shared" si="27"/>
        <v>Abr-2019</v>
      </c>
      <c r="L107" s="193" t="str">
        <f t="shared" si="28"/>
        <v>10-Abr-2019</v>
      </c>
      <c r="M107" s="117">
        <f t="shared" si="29"/>
        <v>413</v>
      </c>
      <c r="N107" s="396">
        <f t="shared" si="30"/>
        <v>3.294</v>
      </c>
      <c r="O107" s="396"/>
      <c r="AP107" s="397">
        <v>43567</v>
      </c>
      <c r="AQ107" s="398" t="s">
        <v>2471</v>
      </c>
      <c r="AR107" s="371" t="str">
        <f t="shared" si="31"/>
        <v>12-Abr-2019</v>
      </c>
      <c r="AS107" s="371" t="str">
        <f t="shared" si="32"/>
        <v>Abr-2019</v>
      </c>
      <c r="AY107" s="258" t="s">
        <v>2497</v>
      </c>
    </row>
    <row r="108" spans="2:51">
      <c r="B108" s="119" t="s">
        <v>1590</v>
      </c>
      <c r="C108" s="119" t="s">
        <v>1519</v>
      </c>
      <c r="D108" s="256">
        <v>3.294</v>
      </c>
      <c r="E108" s="115" t="s">
        <v>1459</v>
      </c>
      <c r="F108" s="115" t="s">
        <v>325</v>
      </c>
      <c r="G108" s="120" t="s">
        <v>42</v>
      </c>
      <c r="H108" s="115">
        <v>48179</v>
      </c>
      <c r="I108" s="116">
        <v>1159.8399999999999</v>
      </c>
      <c r="J108" s="193" t="s">
        <v>1457</v>
      </c>
      <c r="K108" s="193" t="str">
        <f t="shared" si="27"/>
        <v>Abr-2019</v>
      </c>
      <c r="L108" s="193" t="str">
        <f t="shared" si="28"/>
        <v>10-Abr-2019</v>
      </c>
      <c r="M108" s="117">
        <f t="shared" si="29"/>
        <v>1159.8399999999999</v>
      </c>
      <c r="N108" s="396">
        <f t="shared" si="30"/>
        <v>3.294</v>
      </c>
      <c r="O108" s="396"/>
      <c r="AP108" s="397">
        <v>43568</v>
      </c>
      <c r="AQ108" s="398" t="s">
        <v>2472</v>
      </c>
      <c r="AR108" s="371" t="str">
        <f t="shared" si="31"/>
        <v>13-Abr-2019</v>
      </c>
      <c r="AS108" s="371" t="str">
        <f t="shared" si="32"/>
        <v>Abr-2019</v>
      </c>
      <c r="AY108" s="258" t="s">
        <v>2496</v>
      </c>
    </row>
    <row r="109" spans="2:51">
      <c r="B109" s="119" t="s">
        <v>1591</v>
      </c>
      <c r="C109" s="119" t="s">
        <v>1519</v>
      </c>
      <c r="D109" s="256">
        <v>3.294</v>
      </c>
      <c r="E109" s="115" t="s">
        <v>1459</v>
      </c>
      <c r="F109" s="115" t="s">
        <v>325</v>
      </c>
      <c r="G109" s="120" t="s">
        <v>42</v>
      </c>
      <c r="H109" s="115">
        <v>48182</v>
      </c>
      <c r="I109" s="116">
        <v>77249.27</v>
      </c>
      <c r="J109" s="193" t="s">
        <v>1457</v>
      </c>
      <c r="K109" s="193" t="str">
        <f t="shared" si="27"/>
        <v>Abr-2019</v>
      </c>
      <c r="L109" s="193" t="str">
        <f t="shared" si="28"/>
        <v>10-Abr-2019</v>
      </c>
      <c r="M109" s="117">
        <f t="shared" si="29"/>
        <v>77249.27</v>
      </c>
      <c r="N109" s="396">
        <f t="shared" si="30"/>
        <v>3.294</v>
      </c>
      <c r="O109" s="396"/>
      <c r="AP109" s="397">
        <v>43569</v>
      </c>
      <c r="AQ109" s="398" t="s">
        <v>2473</v>
      </c>
      <c r="AR109" s="371" t="str">
        <f t="shared" si="31"/>
        <v>14-Abr-2019</v>
      </c>
      <c r="AS109" s="371" t="str">
        <f t="shared" si="32"/>
        <v>Abr-2019</v>
      </c>
      <c r="AY109" s="258" t="s">
        <v>2495</v>
      </c>
    </row>
    <row r="110" spans="2:51">
      <c r="B110" s="119" t="s">
        <v>1592</v>
      </c>
      <c r="C110" s="119" t="s">
        <v>1519</v>
      </c>
      <c r="D110" s="256">
        <v>3.294</v>
      </c>
      <c r="E110" s="115" t="s">
        <v>1459</v>
      </c>
      <c r="F110" s="115" t="s">
        <v>325</v>
      </c>
      <c r="G110" s="120" t="s">
        <v>42</v>
      </c>
      <c r="H110" s="115">
        <v>48153</v>
      </c>
      <c r="I110" s="116">
        <v>1950</v>
      </c>
      <c r="J110" s="193" t="s">
        <v>1457</v>
      </c>
      <c r="K110" s="193" t="str">
        <f t="shared" si="27"/>
        <v>Abr-2019</v>
      </c>
      <c r="L110" s="193" t="str">
        <f t="shared" si="28"/>
        <v>10-Abr-2019</v>
      </c>
      <c r="M110" s="117">
        <f t="shared" si="29"/>
        <v>1950</v>
      </c>
      <c r="N110" s="396">
        <f t="shared" si="30"/>
        <v>3.294</v>
      </c>
      <c r="O110" s="396"/>
      <c r="AP110" s="397">
        <v>43570</v>
      </c>
      <c r="AQ110" s="398" t="s">
        <v>2474</v>
      </c>
      <c r="AR110" s="371" t="str">
        <f t="shared" si="31"/>
        <v>15-Abr-2019</v>
      </c>
      <c r="AS110" s="371" t="str">
        <f t="shared" si="32"/>
        <v>Abr-2019</v>
      </c>
      <c r="AY110" s="258" t="s">
        <v>2493</v>
      </c>
    </row>
    <row r="111" spans="2:51">
      <c r="B111" s="119" t="s">
        <v>1593</v>
      </c>
      <c r="C111" s="119" t="s">
        <v>1519</v>
      </c>
      <c r="D111" s="256">
        <v>3.294</v>
      </c>
      <c r="E111" s="115" t="s">
        <v>1459</v>
      </c>
      <c r="F111" s="115" t="s">
        <v>325</v>
      </c>
      <c r="G111" s="120" t="s">
        <v>42</v>
      </c>
      <c r="H111" s="115">
        <v>48155</v>
      </c>
      <c r="I111" s="116">
        <v>83441.56</v>
      </c>
      <c r="J111" s="193" t="s">
        <v>1457</v>
      </c>
      <c r="K111" s="193" t="str">
        <f t="shared" si="27"/>
        <v>Abr-2019</v>
      </c>
      <c r="L111" s="193" t="str">
        <f t="shared" si="28"/>
        <v>10-Abr-2019</v>
      </c>
      <c r="M111" s="117">
        <f t="shared" si="29"/>
        <v>83441.56</v>
      </c>
      <c r="N111" s="396">
        <f t="shared" si="30"/>
        <v>3.294</v>
      </c>
      <c r="O111" s="396"/>
      <c r="AP111" s="397">
        <v>43571</v>
      </c>
      <c r="AQ111" s="398" t="s">
        <v>2468</v>
      </c>
      <c r="AR111" s="371" t="str">
        <f t="shared" si="31"/>
        <v>16-Abr-2019</v>
      </c>
      <c r="AS111" s="371" t="str">
        <f t="shared" si="32"/>
        <v>Abr-2019</v>
      </c>
      <c r="AY111" s="258" t="s">
        <v>2492</v>
      </c>
    </row>
    <row r="112" spans="2:51">
      <c r="B112" s="119" t="s">
        <v>1594</v>
      </c>
      <c r="C112" s="119" t="s">
        <v>1519</v>
      </c>
      <c r="D112" s="256">
        <v>3.294</v>
      </c>
      <c r="E112" s="115" t="s">
        <v>1459</v>
      </c>
      <c r="F112" s="115" t="s">
        <v>325</v>
      </c>
      <c r="G112" s="120" t="s">
        <v>42</v>
      </c>
      <c r="H112" s="115">
        <v>48185</v>
      </c>
      <c r="I112" s="116">
        <v>594.72</v>
      </c>
      <c r="J112" s="193" t="s">
        <v>1457</v>
      </c>
      <c r="K112" s="193" t="str">
        <f t="shared" si="27"/>
        <v>Abr-2019</v>
      </c>
      <c r="L112" s="193" t="str">
        <f t="shared" si="28"/>
        <v>10-Abr-2019</v>
      </c>
      <c r="M112" s="117">
        <f t="shared" si="29"/>
        <v>594.72</v>
      </c>
      <c r="N112" s="396">
        <f t="shared" si="30"/>
        <v>3.294</v>
      </c>
      <c r="O112" s="396"/>
      <c r="AP112" s="397">
        <v>43572</v>
      </c>
      <c r="AQ112" s="398" t="s">
        <v>2469</v>
      </c>
      <c r="AR112" s="371" t="str">
        <f t="shared" si="31"/>
        <v>17-Abr-2019</v>
      </c>
      <c r="AS112" s="371" t="str">
        <f t="shared" si="32"/>
        <v>Abr-2019</v>
      </c>
      <c r="AY112" s="258" t="s">
        <v>2491</v>
      </c>
    </row>
    <row r="113" spans="2:51">
      <c r="B113" s="119" t="s">
        <v>1595</v>
      </c>
      <c r="C113" s="119" t="s">
        <v>1516</v>
      </c>
      <c r="D113" s="256">
        <v>3.298</v>
      </c>
      <c r="E113" s="115" t="s">
        <v>1459</v>
      </c>
      <c r="F113" s="115" t="s">
        <v>325</v>
      </c>
      <c r="G113" s="120" t="s">
        <v>42</v>
      </c>
      <c r="H113" s="115">
        <v>48157</v>
      </c>
      <c r="I113" s="116">
        <v>100356.56</v>
      </c>
      <c r="J113" s="193" t="s">
        <v>1457</v>
      </c>
      <c r="K113" s="193" t="str">
        <f t="shared" si="27"/>
        <v>Abr-2019</v>
      </c>
      <c r="L113" s="193" t="str">
        <f t="shared" si="28"/>
        <v>11-Abr-2019</v>
      </c>
      <c r="M113" s="117">
        <f t="shared" si="29"/>
        <v>100356.56</v>
      </c>
      <c r="N113" s="396">
        <f t="shared" si="30"/>
        <v>3.298</v>
      </c>
      <c r="O113" s="396"/>
      <c r="AP113" s="397">
        <v>43573</v>
      </c>
      <c r="AQ113" s="398" t="s">
        <v>2470</v>
      </c>
      <c r="AR113" s="371" t="str">
        <f t="shared" si="31"/>
        <v>18-Abr-2019</v>
      </c>
      <c r="AS113" s="371" t="str">
        <f t="shared" si="32"/>
        <v>Abr-2019</v>
      </c>
      <c r="AY113" s="258" t="s">
        <v>2490</v>
      </c>
    </row>
    <row r="114" spans="2:51">
      <c r="B114" s="119" t="s">
        <v>1596</v>
      </c>
      <c r="C114" s="119" t="s">
        <v>1516</v>
      </c>
      <c r="D114" s="256">
        <v>3.298</v>
      </c>
      <c r="E114" s="115" t="s">
        <v>1459</v>
      </c>
      <c r="F114" s="115" t="s">
        <v>325</v>
      </c>
      <c r="G114" s="120" t="s">
        <v>42</v>
      </c>
      <c r="H114" s="115">
        <v>48159</v>
      </c>
      <c r="I114" s="116">
        <v>2528.7199999999998</v>
      </c>
      <c r="J114" s="193" t="s">
        <v>1457</v>
      </c>
      <c r="K114" s="193" t="str">
        <f t="shared" si="27"/>
        <v>Abr-2019</v>
      </c>
      <c r="L114" s="193" t="str">
        <f t="shared" si="28"/>
        <v>11-Abr-2019</v>
      </c>
      <c r="M114" s="117">
        <f t="shared" si="29"/>
        <v>2528.7199999999998</v>
      </c>
      <c r="N114" s="396">
        <f t="shared" si="30"/>
        <v>3.298</v>
      </c>
      <c r="O114" s="396"/>
      <c r="AP114" s="397">
        <v>43574</v>
      </c>
      <c r="AQ114" s="398" t="s">
        <v>2471</v>
      </c>
      <c r="AR114" s="371" t="str">
        <f t="shared" si="31"/>
        <v>19-Abr-2019</v>
      </c>
      <c r="AS114" s="371" t="str">
        <f t="shared" si="32"/>
        <v>Abr-2019</v>
      </c>
      <c r="AY114" s="258" t="s">
        <v>2489</v>
      </c>
    </row>
    <row r="115" spans="2:51">
      <c r="B115" s="119" t="s">
        <v>1597</v>
      </c>
      <c r="C115" s="119" t="s">
        <v>1516</v>
      </c>
      <c r="D115" s="256">
        <v>3.298</v>
      </c>
      <c r="E115" s="115" t="s">
        <v>1459</v>
      </c>
      <c r="F115" s="115" t="s">
        <v>325</v>
      </c>
      <c r="G115" s="120" t="s">
        <v>42</v>
      </c>
      <c r="H115" s="115">
        <v>48161</v>
      </c>
      <c r="I115" s="116">
        <v>1490.52</v>
      </c>
      <c r="J115" s="193" t="s">
        <v>1457</v>
      </c>
      <c r="K115" s="193" t="str">
        <f t="shared" si="27"/>
        <v>Abr-2019</v>
      </c>
      <c r="L115" s="193" t="str">
        <f t="shared" si="28"/>
        <v>11-Abr-2019</v>
      </c>
      <c r="M115" s="117">
        <f t="shared" si="29"/>
        <v>1490.52</v>
      </c>
      <c r="N115" s="396">
        <f t="shared" si="30"/>
        <v>3.298</v>
      </c>
      <c r="O115" s="396"/>
      <c r="AP115" s="397">
        <v>43575</v>
      </c>
      <c r="AQ115" s="398" t="s">
        <v>2472</v>
      </c>
      <c r="AR115" s="371" t="str">
        <f t="shared" si="31"/>
        <v>20-Abr-2019</v>
      </c>
      <c r="AS115" s="371" t="str">
        <f t="shared" si="32"/>
        <v>Abr-2019</v>
      </c>
      <c r="AY115" s="258" t="s">
        <v>2488</v>
      </c>
    </row>
    <row r="116" spans="2:51">
      <c r="B116" s="119" t="s">
        <v>1598</v>
      </c>
      <c r="C116" s="119" t="s">
        <v>1514</v>
      </c>
      <c r="D116" s="256">
        <v>3.294</v>
      </c>
      <c r="E116" s="115" t="s">
        <v>1455</v>
      </c>
      <c r="F116" s="115" t="s">
        <v>325</v>
      </c>
      <c r="G116" s="120" t="s">
        <v>42</v>
      </c>
      <c r="H116" s="115" t="s">
        <v>1599</v>
      </c>
      <c r="I116" s="116">
        <v>770</v>
      </c>
      <c r="J116" s="193" t="s">
        <v>1457</v>
      </c>
      <c r="K116" s="193" t="str">
        <f t="shared" si="27"/>
        <v>Abr-2019</v>
      </c>
      <c r="L116" s="193" t="str">
        <f t="shared" si="28"/>
        <v>12-Abr-2019</v>
      </c>
      <c r="M116" s="117">
        <f t="shared" si="29"/>
        <v>770</v>
      </c>
      <c r="N116" s="396">
        <f t="shared" si="30"/>
        <v>3.294</v>
      </c>
      <c r="O116" s="396"/>
      <c r="AP116" s="397">
        <v>43576</v>
      </c>
      <c r="AQ116" s="398" t="s">
        <v>2473</v>
      </c>
      <c r="AR116" s="371" t="str">
        <f t="shared" si="31"/>
        <v>21-Abr-2019</v>
      </c>
      <c r="AS116" s="371" t="str">
        <f t="shared" si="32"/>
        <v>Abr-2019</v>
      </c>
      <c r="AY116" s="258" t="s">
        <v>2509</v>
      </c>
    </row>
    <row r="117" spans="2:51">
      <c r="B117" s="119" t="s">
        <v>1600</v>
      </c>
      <c r="C117" s="119" t="s">
        <v>1516</v>
      </c>
      <c r="D117" s="256">
        <v>3.298</v>
      </c>
      <c r="E117" s="115" t="s">
        <v>1459</v>
      </c>
      <c r="F117" s="115" t="s">
        <v>325</v>
      </c>
      <c r="G117" s="120" t="s">
        <v>42</v>
      </c>
      <c r="H117" s="115">
        <v>48167</v>
      </c>
      <c r="I117" s="116">
        <v>300000</v>
      </c>
      <c r="J117" s="193" t="s">
        <v>1457</v>
      </c>
      <c r="K117" s="193" t="str">
        <f t="shared" si="27"/>
        <v>Abr-2019</v>
      </c>
      <c r="L117" s="193" t="str">
        <f t="shared" si="28"/>
        <v>11-Abr-2019</v>
      </c>
      <c r="M117" s="117">
        <f t="shared" si="29"/>
        <v>300000</v>
      </c>
      <c r="N117" s="396">
        <f t="shared" si="30"/>
        <v>3.298</v>
      </c>
      <c r="O117" s="396"/>
      <c r="AP117" s="397">
        <v>43577</v>
      </c>
      <c r="AQ117" s="398" t="s">
        <v>2474</v>
      </c>
      <c r="AR117" s="371" t="str">
        <f t="shared" si="31"/>
        <v>22-Abr-2019</v>
      </c>
      <c r="AS117" s="371" t="str">
        <f t="shared" si="32"/>
        <v>Abr-2019</v>
      </c>
      <c r="AY117" s="258" t="s">
        <v>2508</v>
      </c>
    </row>
    <row r="118" spans="2:51">
      <c r="B118" s="119" t="s">
        <v>1601</v>
      </c>
      <c r="C118" s="119" t="s">
        <v>1516</v>
      </c>
      <c r="D118" s="256">
        <v>3.298</v>
      </c>
      <c r="E118" s="115" t="s">
        <v>1459</v>
      </c>
      <c r="F118" s="115" t="s">
        <v>325</v>
      </c>
      <c r="G118" s="120" t="s">
        <v>42</v>
      </c>
      <c r="H118" s="115">
        <v>48165</v>
      </c>
      <c r="I118" s="116">
        <v>300000</v>
      </c>
      <c r="J118" s="193" t="s">
        <v>1457</v>
      </c>
      <c r="K118" s="193" t="str">
        <f t="shared" si="27"/>
        <v>Abr-2019</v>
      </c>
      <c r="L118" s="193" t="str">
        <f t="shared" si="28"/>
        <v>11-Abr-2019</v>
      </c>
      <c r="M118" s="117">
        <f t="shared" si="29"/>
        <v>300000</v>
      </c>
      <c r="N118" s="396">
        <f t="shared" si="30"/>
        <v>3.298</v>
      </c>
      <c r="O118" s="396"/>
      <c r="AP118" s="397">
        <v>43578</v>
      </c>
      <c r="AQ118" s="398" t="s">
        <v>2468</v>
      </c>
      <c r="AR118" s="371" t="str">
        <f t="shared" si="31"/>
        <v>23-Abr-2019</v>
      </c>
      <c r="AS118" s="371" t="str">
        <f t="shared" si="32"/>
        <v>Abr-2019</v>
      </c>
      <c r="AY118" s="258" t="s">
        <v>2507</v>
      </c>
    </row>
    <row r="119" spans="2:51">
      <c r="B119" s="119" t="s">
        <v>1602</v>
      </c>
      <c r="C119" s="119" t="s">
        <v>1516</v>
      </c>
      <c r="D119" s="256">
        <v>3.298</v>
      </c>
      <c r="E119" s="115" t="s">
        <v>1459</v>
      </c>
      <c r="F119" s="115" t="s">
        <v>325</v>
      </c>
      <c r="G119" s="120" t="s">
        <v>42</v>
      </c>
      <c r="H119" s="115">
        <v>48163</v>
      </c>
      <c r="I119" s="116">
        <v>300000</v>
      </c>
      <c r="J119" s="193" t="s">
        <v>1457</v>
      </c>
      <c r="K119" s="193" t="str">
        <f t="shared" si="27"/>
        <v>Abr-2019</v>
      </c>
      <c r="L119" s="193" t="str">
        <f t="shared" si="28"/>
        <v>11-Abr-2019</v>
      </c>
      <c r="M119" s="117">
        <f t="shared" si="29"/>
        <v>300000</v>
      </c>
      <c r="N119" s="396">
        <f t="shared" si="30"/>
        <v>3.298</v>
      </c>
      <c r="O119" s="396"/>
      <c r="AP119" s="397">
        <v>43579</v>
      </c>
      <c r="AQ119" s="398" t="s">
        <v>2469</v>
      </c>
      <c r="AR119" s="371" t="str">
        <f t="shared" si="31"/>
        <v>24-Abr-2019</v>
      </c>
      <c r="AS119" s="371" t="str">
        <f t="shared" si="32"/>
        <v>Abr-2019</v>
      </c>
      <c r="AY119" s="258" t="s">
        <v>2506</v>
      </c>
    </row>
    <row r="120" spans="2:51">
      <c r="B120" s="119" t="s">
        <v>1603</v>
      </c>
      <c r="C120" s="119" t="s">
        <v>1516</v>
      </c>
      <c r="D120" s="256">
        <v>3.298</v>
      </c>
      <c r="E120" s="115" t="s">
        <v>1459</v>
      </c>
      <c r="F120" s="115" t="s">
        <v>325</v>
      </c>
      <c r="G120" s="120" t="s">
        <v>42</v>
      </c>
      <c r="H120" s="115">
        <v>48169</v>
      </c>
      <c r="I120" s="116">
        <v>111293.21</v>
      </c>
      <c r="J120" s="193" t="s">
        <v>1457</v>
      </c>
      <c r="K120" s="193" t="str">
        <f t="shared" si="27"/>
        <v>Abr-2019</v>
      </c>
      <c r="L120" s="193" t="str">
        <f t="shared" si="28"/>
        <v>11-Abr-2019</v>
      </c>
      <c r="M120" s="117">
        <f t="shared" si="29"/>
        <v>111293.21</v>
      </c>
      <c r="N120" s="396">
        <f t="shared" si="30"/>
        <v>3.298</v>
      </c>
      <c r="O120" s="396"/>
      <c r="AP120" s="397">
        <v>43580</v>
      </c>
      <c r="AQ120" s="398" t="s">
        <v>2470</v>
      </c>
      <c r="AR120" s="371" t="str">
        <f t="shared" si="31"/>
        <v>25-Abr-2019</v>
      </c>
      <c r="AS120" s="371" t="str">
        <f t="shared" si="32"/>
        <v>Abr-2019</v>
      </c>
      <c r="AY120" s="258" t="s">
        <v>2505</v>
      </c>
    </row>
    <row r="121" spans="2:51">
      <c r="B121" s="119" t="s">
        <v>1604</v>
      </c>
      <c r="C121" s="119" t="s">
        <v>1514</v>
      </c>
      <c r="D121" s="256">
        <v>3.294</v>
      </c>
      <c r="E121" s="115" t="s">
        <v>1455</v>
      </c>
      <c r="F121" s="115" t="s">
        <v>325</v>
      </c>
      <c r="G121" s="120" t="s">
        <v>42</v>
      </c>
      <c r="H121" s="115" t="s">
        <v>1599</v>
      </c>
      <c r="I121" s="116">
        <v>250</v>
      </c>
      <c r="J121" s="193" t="s">
        <v>1457</v>
      </c>
      <c r="K121" s="193" t="str">
        <f t="shared" si="27"/>
        <v>Abr-2019</v>
      </c>
      <c r="L121" s="193" t="str">
        <f t="shared" si="28"/>
        <v>12-Abr-2019</v>
      </c>
      <c r="M121" s="117">
        <f t="shared" si="29"/>
        <v>250</v>
      </c>
      <c r="N121" s="396">
        <f t="shared" si="30"/>
        <v>3.294</v>
      </c>
      <c r="O121" s="396"/>
      <c r="AP121" s="397">
        <v>43581</v>
      </c>
      <c r="AQ121" s="398" t="s">
        <v>2471</v>
      </c>
      <c r="AR121" s="371" t="str">
        <f t="shared" si="31"/>
        <v>26-Abr-2019</v>
      </c>
      <c r="AS121" s="371" t="str">
        <f t="shared" si="32"/>
        <v>Abr-2019</v>
      </c>
      <c r="AY121" s="258" t="s">
        <v>2503</v>
      </c>
    </row>
    <row r="122" spans="2:51">
      <c r="B122" s="119" t="s">
        <v>1605</v>
      </c>
      <c r="C122" s="119" t="s">
        <v>1516</v>
      </c>
      <c r="D122" s="256">
        <v>3.298</v>
      </c>
      <c r="E122" s="115" t="s">
        <v>1459</v>
      </c>
      <c r="F122" s="115" t="s">
        <v>325</v>
      </c>
      <c r="G122" s="120" t="s">
        <v>42</v>
      </c>
      <c r="H122" s="115">
        <v>48192</v>
      </c>
      <c r="I122" s="116">
        <v>1000</v>
      </c>
      <c r="J122" s="193" t="s">
        <v>1457</v>
      </c>
      <c r="K122" s="193" t="str">
        <f t="shared" si="27"/>
        <v>Abr-2019</v>
      </c>
      <c r="L122" s="193" t="str">
        <f t="shared" si="28"/>
        <v>11-Abr-2019</v>
      </c>
      <c r="M122" s="117">
        <f t="shared" si="29"/>
        <v>1000</v>
      </c>
      <c r="N122" s="396">
        <f t="shared" si="30"/>
        <v>3.298</v>
      </c>
      <c r="O122" s="396"/>
      <c r="AP122" s="397">
        <v>43582</v>
      </c>
      <c r="AQ122" s="398" t="s">
        <v>2472</v>
      </c>
      <c r="AR122" s="371" t="str">
        <f t="shared" si="31"/>
        <v>27-Abr-2019</v>
      </c>
      <c r="AS122" s="371" t="str">
        <f t="shared" si="32"/>
        <v>Abr-2019</v>
      </c>
      <c r="AY122" s="258" t="s">
        <v>2494</v>
      </c>
    </row>
    <row r="123" spans="2:51">
      <c r="B123" s="119" t="s">
        <v>1606</v>
      </c>
      <c r="C123" s="119" t="s">
        <v>1516</v>
      </c>
      <c r="D123" s="256">
        <v>3.298</v>
      </c>
      <c r="E123" s="115" t="s">
        <v>1459</v>
      </c>
      <c r="F123" s="115" t="s">
        <v>325</v>
      </c>
      <c r="G123" s="120" t="s">
        <v>42</v>
      </c>
      <c r="H123" s="115">
        <v>48194</v>
      </c>
      <c r="I123" s="116">
        <v>824</v>
      </c>
      <c r="J123" s="193" t="s">
        <v>1457</v>
      </c>
      <c r="K123" s="193" t="str">
        <f t="shared" si="27"/>
        <v>Abr-2019</v>
      </c>
      <c r="L123" s="193" t="str">
        <f t="shared" si="28"/>
        <v>11-Abr-2019</v>
      </c>
      <c r="M123" s="117">
        <f t="shared" si="29"/>
        <v>824</v>
      </c>
      <c r="N123" s="396">
        <f t="shared" si="30"/>
        <v>3.298</v>
      </c>
      <c r="O123" s="396"/>
      <c r="AP123" s="397">
        <v>43583</v>
      </c>
      <c r="AQ123" s="398" t="s">
        <v>2473</v>
      </c>
      <c r="AR123" s="371" t="str">
        <f t="shared" si="31"/>
        <v>28-Abr-2019</v>
      </c>
      <c r="AS123" s="371" t="str">
        <f t="shared" si="32"/>
        <v>Abr-2019</v>
      </c>
      <c r="AY123" s="115" t="s">
        <v>2480</v>
      </c>
    </row>
    <row r="124" spans="2:51">
      <c r="B124" s="119" t="s">
        <v>1607</v>
      </c>
      <c r="C124" s="119" t="s">
        <v>1516</v>
      </c>
      <c r="D124" s="256">
        <v>3.298</v>
      </c>
      <c r="E124" s="115" t="s">
        <v>1459</v>
      </c>
      <c r="F124" s="115" t="s">
        <v>325</v>
      </c>
      <c r="G124" s="120" t="s">
        <v>42</v>
      </c>
      <c r="H124" s="115">
        <v>48201</v>
      </c>
      <c r="I124" s="116">
        <v>123</v>
      </c>
      <c r="J124" s="193" t="s">
        <v>1457</v>
      </c>
      <c r="K124" s="193" t="str">
        <f t="shared" si="27"/>
        <v>Abr-2019</v>
      </c>
      <c r="L124" s="193" t="str">
        <f t="shared" si="28"/>
        <v>11-Abr-2019</v>
      </c>
      <c r="M124" s="117">
        <f t="shared" si="29"/>
        <v>123</v>
      </c>
      <c r="N124" s="396">
        <f t="shared" si="30"/>
        <v>3.298</v>
      </c>
      <c r="O124" s="396"/>
      <c r="AP124" s="397">
        <v>43584</v>
      </c>
      <c r="AQ124" s="398" t="s">
        <v>2474</v>
      </c>
      <c r="AR124" s="371" t="str">
        <f t="shared" si="31"/>
        <v>29-Abr-2019</v>
      </c>
      <c r="AS124" s="371" t="str">
        <f t="shared" si="32"/>
        <v>Abr-2019</v>
      </c>
      <c r="AY124" s="258" t="s">
        <v>2592</v>
      </c>
    </row>
    <row r="125" spans="2:51">
      <c r="B125" s="119" t="s">
        <v>1608</v>
      </c>
      <c r="C125" s="119" t="s">
        <v>1516</v>
      </c>
      <c r="D125" s="256">
        <v>3.298</v>
      </c>
      <c r="E125" s="115" t="s">
        <v>1459</v>
      </c>
      <c r="F125" s="115" t="s">
        <v>325</v>
      </c>
      <c r="G125" s="120" t="s">
        <v>42</v>
      </c>
      <c r="H125" s="115">
        <v>48195</v>
      </c>
      <c r="I125" s="116">
        <v>1920</v>
      </c>
      <c r="J125" s="193" t="s">
        <v>1457</v>
      </c>
      <c r="K125" s="193" t="str">
        <f t="shared" si="27"/>
        <v>Abr-2019</v>
      </c>
      <c r="L125" s="193" t="str">
        <f t="shared" si="28"/>
        <v>11-Abr-2019</v>
      </c>
      <c r="M125" s="117">
        <f t="shared" si="29"/>
        <v>1920</v>
      </c>
      <c r="N125" s="396">
        <f t="shared" si="30"/>
        <v>3.298</v>
      </c>
      <c r="O125" s="396"/>
      <c r="AP125" s="397">
        <v>43585</v>
      </c>
      <c r="AQ125" s="398" t="s">
        <v>2468</v>
      </c>
      <c r="AR125" s="371" t="str">
        <f t="shared" si="31"/>
        <v>30-Abr-2019</v>
      </c>
      <c r="AS125" s="371" t="str">
        <f t="shared" si="32"/>
        <v>Abr-2019</v>
      </c>
      <c r="AY125" s="258" t="s">
        <v>2591</v>
      </c>
    </row>
    <row r="126" spans="2:51">
      <c r="B126" s="119" t="s">
        <v>1609</v>
      </c>
      <c r="C126" s="119" t="s">
        <v>1516</v>
      </c>
      <c r="D126" s="256">
        <v>3.298</v>
      </c>
      <c r="E126" s="115" t="s">
        <v>1459</v>
      </c>
      <c r="F126" s="115" t="s">
        <v>325</v>
      </c>
      <c r="G126" s="120" t="s">
        <v>42</v>
      </c>
      <c r="H126" s="115">
        <v>48197</v>
      </c>
      <c r="I126" s="116">
        <v>53</v>
      </c>
      <c r="J126" s="193" t="s">
        <v>1457</v>
      </c>
      <c r="K126" s="193" t="str">
        <f t="shared" si="27"/>
        <v>Abr-2019</v>
      </c>
      <c r="L126" s="193" t="str">
        <f t="shared" si="28"/>
        <v>11-Abr-2019</v>
      </c>
      <c r="M126" s="117">
        <f t="shared" si="29"/>
        <v>53</v>
      </c>
      <c r="N126" s="396">
        <f t="shared" si="30"/>
        <v>3.298</v>
      </c>
      <c r="O126" s="396"/>
      <c r="AP126" s="397">
        <v>43586</v>
      </c>
      <c r="AQ126" s="398" t="s">
        <v>2469</v>
      </c>
      <c r="AR126" s="371" t="str">
        <f t="shared" si="31"/>
        <v>1-May-2019</v>
      </c>
      <c r="AS126" s="371" t="str">
        <f t="shared" si="32"/>
        <v>May-2019</v>
      </c>
      <c r="AY126" s="258" t="s">
        <v>2589</v>
      </c>
    </row>
    <row r="127" spans="2:51">
      <c r="B127" s="119" t="s">
        <v>1610</v>
      </c>
      <c r="C127" s="119" t="s">
        <v>1516</v>
      </c>
      <c r="D127" s="256">
        <v>3.298</v>
      </c>
      <c r="E127" s="115" t="s">
        <v>1459</v>
      </c>
      <c r="F127" s="115" t="s">
        <v>325</v>
      </c>
      <c r="G127" s="120" t="s">
        <v>42</v>
      </c>
      <c r="H127" s="115">
        <v>48198</v>
      </c>
      <c r="I127" s="116">
        <v>3800</v>
      </c>
      <c r="J127" s="193" t="s">
        <v>1457</v>
      </c>
      <c r="K127" s="193" t="str">
        <f t="shared" si="27"/>
        <v>Abr-2019</v>
      </c>
      <c r="L127" s="193" t="str">
        <f t="shared" si="28"/>
        <v>11-Abr-2019</v>
      </c>
      <c r="M127" s="117">
        <f t="shared" si="29"/>
        <v>3800</v>
      </c>
      <c r="N127" s="396">
        <f t="shared" si="30"/>
        <v>3.298</v>
      </c>
      <c r="O127" s="396"/>
      <c r="AP127" s="397">
        <v>43587</v>
      </c>
      <c r="AQ127" s="398" t="s">
        <v>2470</v>
      </c>
      <c r="AR127" s="371" t="str">
        <f t="shared" si="31"/>
        <v>2-May-2019</v>
      </c>
      <c r="AS127" s="371" t="str">
        <f t="shared" si="32"/>
        <v>May-2019</v>
      </c>
      <c r="AY127" s="258" t="s">
        <v>2588</v>
      </c>
    </row>
    <row r="128" spans="2:51">
      <c r="B128" s="119" t="s">
        <v>1611</v>
      </c>
      <c r="C128" s="119" t="s">
        <v>1516</v>
      </c>
      <c r="D128" s="256">
        <v>3.298</v>
      </c>
      <c r="E128" s="115" t="s">
        <v>1459</v>
      </c>
      <c r="F128" s="115" t="s">
        <v>325</v>
      </c>
      <c r="G128" s="120" t="s">
        <v>42</v>
      </c>
      <c r="H128" s="115">
        <v>48200</v>
      </c>
      <c r="I128" s="116">
        <v>252</v>
      </c>
      <c r="J128" s="193" t="s">
        <v>1457</v>
      </c>
      <c r="K128" s="193" t="str">
        <f t="shared" si="27"/>
        <v>Abr-2019</v>
      </c>
      <c r="L128" s="193" t="str">
        <f t="shared" si="28"/>
        <v>11-Abr-2019</v>
      </c>
      <c r="M128" s="117">
        <f t="shared" si="29"/>
        <v>252</v>
      </c>
      <c r="N128" s="396">
        <f t="shared" si="30"/>
        <v>3.298</v>
      </c>
      <c r="O128" s="396"/>
      <c r="AP128" s="397">
        <v>43588</v>
      </c>
      <c r="AQ128" s="398" t="s">
        <v>2471</v>
      </c>
      <c r="AR128" s="371" t="str">
        <f t="shared" si="31"/>
        <v>3-May-2019</v>
      </c>
      <c r="AS128" s="371" t="str">
        <f t="shared" si="32"/>
        <v>May-2019</v>
      </c>
      <c r="AY128" s="258" t="s">
        <v>2587</v>
      </c>
    </row>
    <row r="129" spans="2:51">
      <c r="B129" s="119" t="s">
        <v>1612</v>
      </c>
      <c r="C129" s="119" t="s">
        <v>1516</v>
      </c>
      <c r="D129" s="256">
        <v>3.298</v>
      </c>
      <c r="E129" s="115" t="s">
        <v>1459</v>
      </c>
      <c r="F129" s="115" t="s">
        <v>325</v>
      </c>
      <c r="G129" s="120" t="s">
        <v>42</v>
      </c>
      <c r="H129" s="115">
        <v>48209</v>
      </c>
      <c r="I129" s="116">
        <v>33978.46</v>
      </c>
      <c r="J129" s="193" t="s">
        <v>1457</v>
      </c>
      <c r="K129" s="193" t="str">
        <f t="shared" si="27"/>
        <v>Abr-2019</v>
      </c>
      <c r="L129" s="193" t="str">
        <f t="shared" si="28"/>
        <v>11-Abr-2019</v>
      </c>
      <c r="M129" s="117">
        <f t="shared" si="29"/>
        <v>33978.46</v>
      </c>
      <c r="N129" s="396">
        <f t="shared" si="30"/>
        <v>3.298</v>
      </c>
      <c r="O129" s="396"/>
      <c r="AP129" s="397">
        <v>43589</v>
      </c>
      <c r="AQ129" s="398" t="s">
        <v>2472</v>
      </c>
      <c r="AR129" s="371" t="str">
        <f t="shared" si="31"/>
        <v>4-May-2019</v>
      </c>
      <c r="AS129" s="371" t="str">
        <f t="shared" si="32"/>
        <v>May-2019</v>
      </c>
      <c r="AY129" s="258" t="s">
        <v>2586</v>
      </c>
    </row>
    <row r="130" spans="2:51">
      <c r="B130" s="119" t="s">
        <v>1613</v>
      </c>
      <c r="C130" s="119" t="s">
        <v>1516</v>
      </c>
      <c r="D130" s="256">
        <v>3.298</v>
      </c>
      <c r="E130" s="115" t="s">
        <v>1459</v>
      </c>
      <c r="F130" s="115" t="s">
        <v>325</v>
      </c>
      <c r="G130" s="120" t="s">
        <v>42</v>
      </c>
      <c r="H130" s="115">
        <v>48212</v>
      </c>
      <c r="I130" s="116">
        <v>7345.37</v>
      </c>
      <c r="J130" s="193" t="s">
        <v>1457</v>
      </c>
      <c r="K130" s="193" t="str">
        <f t="shared" si="27"/>
        <v>Abr-2019</v>
      </c>
      <c r="L130" s="193" t="str">
        <f t="shared" si="28"/>
        <v>11-Abr-2019</v>
      </c>
      <c r="M130" s="117">
        <f t="shared" si="29"/>
        <v>7345.37</v>
      </c>
      <c r="N130" s="396">
        <f t="shared" si="30"/>
        <v>3.298</v>
      </c>
      <c r="O130" s="396"/>
      <c r="AP130" s="397">
        <v>43590</v>
      </c>
      <c r="AQ130" s="398" t="s">
        <v>2473</v>
      </c>
      <c r="AR130" s="371" t="str">
        <f t="shared" si="31"/>
        <v>5-May-2019</v>
      </c>
      <c r="AS130" s="371" t="str">
        <f t="shared" si="32"/>
        <v>May-2019</v>
      </c>
      <c r="AY130" s="258" t="s">
        <v>2585</v>
      </c>
    </row>
    <row r="131" spans="2:51">
      <c r="B131" s="119" t="s">
        <v>1614</v>
      </c>
      <c r="C131" s="119" t="s">
        <v>1516</v>
      </c>
      <c r="D131" s="256">
        <v>3.298</v>
      </c>
      <c r="E131" s="115" t="s">
        <v>1459</v>
      </c>
      <c r="F131" s="115" t="s">
        <v>325</v>
      </c>
      <c r="G131" s="120" t="s">
        <v>42</v>
      </c>
      <c r="H131" s="115">
        <v>48215</v>
      </c>
      <c r="I131" s="116">
        <v>933.55</v>
      </c>
      <c r="J131" s="193" t="s">
        <v>1457</v>
      </c>
      <c r="K131" s="193" t="str">
        <f t="shared" si="27"/>
        <v>Abr-2019</v>
      </c>
      <c r="L131" s="193" t="str">
        <f t="shared" si="28"/>
        <v>11-Abr-2019</v>
      </c>
      <c r="M131" s="117">
        <f t="shared" si="29"/>
        <v>933.55</v>
      </c>
      <c r="N131" s="396">
        <f t="shared" si="30"/>
        <v>3.298</v>
      </c>
      <c r="O131" s="396"/>
      <c r="AP131" s="397">
        <v>43591</v>
      </c>
      <c r="AQ131" s="398" t="s">
        <v>2474</v>
      </c>
      <c r="AR131" s="371" t="str">
        <f t="shared" si="31"/>
        <v>6-May-2019</v>
      </c>
      <c r="AS131" s="371" t="str">
        <f t="shared" si="32"/>
        <v>May-2019</v>
      </c>
      <c r="AY131" s="258" t="s">
        <v>2584</v>
      </c>
    </row>
    <row r="132" spans="2:51">
      <c r="B132" s="119" t="s">
        <v>1615</v>
      </c>
      <c r="C132" s="119" t="s">
        <v>1516</v>
      </c>
      <c r="D132" s="256">
        <v>3.298</v>
      </c>
      <c r="E132" s="115" t="s">
        <v>1459</v>
      </c>
      <c r="F132" s="115" t="s">
        <v>325</v>
      </c>
      <c r="G132" s="120" t="s">
        <v>42</v>
      </c>
      <c r="H132" s="115">
        <v>48226</v>
      </c>
      <c r="I132" s="116">
        <v>12242.3</v>
      </c>
      <c r="J132" s="193" t="s">
        <v>1457</v>
      </c>
      <c r="K132" s="193" t="str">
        <f t="shared" si="27"/>
        <v>Abr-2019</v>
      </c>
      <c r="L132" s="193" t="str">
        <f t="shared" si="28"/>
        <v>11-Abr-2019</v>
      </c>
      <c r="M132" s="117">
        <f t="shared" si="29"/>
        <v>12242.3</v>
      </c>
      <c r="N132" s="396">
        <f t="shared" si="30"/>
        <v>3.298</v>
      </c>
      <c r="O132" s="396"/>
      <c r="AP132" s="397">
        <v>43592</v>
      </c>
      <c r="AQ132" s="398" t="s">
        <v>2468</v>
      </c>
      <c r="AR132" s="371" t="str">
        <f t="shared" si="31"/>
        <v>7-May-2019</v>
      </c>
      <c r="AS132" s="371" t="str">
        <f t="shared" si="32"/>
        <v>May-2019</v>
      </c>
      <c r="AY132" s="258" t="s">
        <v>2582</v>
      </c>
    </row>
    <row r="133" spans="2:51">
      <c r="B133" s="119" t="s">
        <v>1616</v>
      </c>
      <c r="C133" s="119" t="s">
        <v>1516</v>
      </c>
      <c r="D133" s="256">
        <v>3.298</v>
      </c>
      <c r="E133" s="115" t="s">
        <v>1459</v>
      </c>
      <c r="F133" s="115" t="s">
        <v>325</v>
      </c>
      <c r="G133" s="120" t="s">
        <v>42</v>
      </c>
      <c r="H133" s="115">
        <v>48217</v>
      </c>
      <c r="I133" s="116">
        <v>4896.92</v>
      </c>
      <c r="J133" s="193" t="s">
        <v>1457</v>
      </c>
      <c r="K133" s="193" t="str">
        <f t="shared" si="27"/>
        <v>Abr-2019</v>
      </c>
      <c r="L133" s="193" t="str">
        <f t="shared" si="28"/>
        <v>11-Abr-2019</v>
      </c>
      <c r="M133" s="117">
        <f t="shared" si="29"/>
        <v>4896.92</v>
      </c>
      <c r="N133" s="396">
        <f t="shared" si="30"/>
        <v>3.298</v>
      </c>
      <c r="O133" s="396"/>
      <c r="AP133" s="397">
        <v>43593</v>
      </c>
      <c r="AQ133" s="398" t="s">
        <v>2469</v>
      </c>
      <c r="AR133" s="371" t="str">
        <f t="shared" si="31"/>
        <v>8-May-2019</v>
      </c>
      <c r="AS133" s="371" t="str">
        <f t="shared" si="32"/>
        <v>May-2019</v>
      </c>
      <c r="AY133" s="258" t="s">
        <v>2581</v>
      </c>
    </row>
    <row r="134" spans="2:51">
      <c r="B134" s="119" t="s">
        <v>1617</v>
      </c>
      <c r="C134" s="119" t="s">
        <v>1516</v>
      </c>
      <c r="D134" s="256">
        <v>3.298</v>
      </c>
      <c r="E134" s="115" t="s">
        <v>1459</v>
      </c>
      <c r="F134" s="115" t="s">
        <v>325</v>
      </c>
      <c r="G134" s="120" t="s">
        <v>42</v>
      </c>
      <c r="H134" s="115">
        <v>48229</v>
      </c>
      <c r="I134" s="116">
        <v>12242.3</v>
      </c>
      <c r="J134" s="193" t="s">
        <v>1457</v>
      </c>
      <c r="K134" s="193" t="str">
        <f t="shared" si="27"/>
        <v>Abr-2019</v>
      </c>
      <c r="L134" s="193" t="str">
        <f t="shared" si="28"/>
        <v>11-Abr-2019</v>
      </c>
      <c r="M134" s="117">
        <f t="shared" si="29"/>
        <v>12242.3</v>
      </c>
      <c r="N134" s="396">
        <f t="shared" si="30"/>
        <v>3.298</v>
      </c>
      <c r="O134" s="396"/>
      <c r="AP134" s="397">
        <v>43594</v>
      </c>
      <c r="AQ134" s="398" t="s">
        <v>2470</v>
      </c>
      <c r="AR134" s="371" t="str">
        <f t="shared" si="31"/>
        <v>9-May-2019</v>
      </c>
      <c r="AS134" s="371" t="str">
        <f t="shared" si="32"/>
        <v>May-2019</v>
      </c>
      <c r="AY134" s="258" t="s">
        <v>2580</v>
      </c>
    </row>
    <row r="135" spans="2:51">
      <c r="B135" s="119" t="s">
        <v>1618</v>
      </c>
      <c r="C135" s="119" t="s">
        <v>1516</v>
      </c>
      <c r="D135" s="256">
        <v>3.298</v>
      </c>
      <c r="E135" s="115" t="s">
        <v>1459</v>
      </c>
      <c r="F135" s="115" t="s">
        <v>325</v>
      </c>
      <c r="G135" s="120" t="s">
        <v>42</v>
      </c>
      <c r="H135" s="115">
        <v>48220</v>
      </c>
      <c r="I135" s="116">
        <v>43046.55</v>
      </c>
      <c r="J135" s="193" t="s">
        <v>1457</v>
      </c>
      <c r="K135" s="193" t="str">
        <f t="shared" ref="K135:K198" si="33">+IF(MONTH(C135)=1,"Ene",IF(MONTH(C135)=2,"Feb",IF(MONTH(C135)=3,"Mar",IF(MONTH(C135)=4,"Abr",IF(MONTH(C135)=5,"May",IF(MONTH(C135)=6,"Jun",IF(MONTH(C135)=7,"Jul",IF(MONTH(C135)=8,"Ago",IF(MONTH(C135)=9,"Sep",IF(MONTH(C135)=10,"Oct",IF(MONTH(C135)=11,"Nov","Dic")))))))))))&amp;"-"&amp;YEAR(C135)</f>
        <v>Abr-2019</v>
      </c>
      <c r="L135" s="193" t="str">
        <f t="shared" ref="L135:L198" si="34">DAY(C135)&amp;"-"&amp;IF(MONTH(C135)=1,"Ene",IF(MONTH(C135)=2,"Feb",IF(MONTH(C135)=3,"Mar",IF(MONTH(C135)=4,"Abr",IF(MONTH(C135)=5,"May",IF(MONTH(C135)=6,"Jun",IF(MONTH(C135)=7,"Jul",IF(MONTH(C135)=8,"Ago",IF(MONTH(C135)=9,"Sep",IF(MONTH(C135)=10,"Oct",IF(MONTH(C135)=11,"Nov","Dic")))))))))))&amp;"-"&amp;YEAR(C135)</f>
        <v>11-Abr-2019</v>
      </c>
      <c r="M135" s="117">
        <f t="shared" ref="M135:M198" si="35">+IF(F135="SOLES",I135,I135*D135)</f>
        <v>43046.55</v>
      </c>
      <c r="N135" s="396">
        <f t="shared" ref="N135:N198" si="36">+D135</f>
        <v>3.298</v>
      </c>
      <c r="O135" s="396"/>
      <c r="AP135" s="397">
        <v>43595</v>
      </c>
      <c r="AQ135" s="398" t="s">
        <v>2471</v>
      </c>
      <c r="AR135" s="371" t="str">
        <f t="shared" ref="AR135:AR198" si="37">DAY(AP135)&amp;"-"&amp;IF(MONTH(AP135)=1,"Ene",IF(MONTH(AP135)=2,"Feb",IF(MONTH(AP135)=3,"Mar",IF(MONTH(AP135)=4,"Abr",IF(MONTH(AP135)=5,"May",IF(MONTH(AP135)=6,"Jun",IF(MONTH(AP135)=7,"Jul",IF(MONTH(AP135)=8,"Ago",IF(MONTH(AP135)=9,"Sep",IF(MONTH(AP135)=10,"Oct",IF(MONTH(AP135)=11,"Nov","Dic")))))))))))&amp;"-"&amp;YEAR(AP135)</f>
        <v>10-May-2019</v>
      </c>
      <c r="AS135" s="371" t="str">
        <f t="shared" si="32"/>
        <v>May-2019</v>
      </c>
      <c r="AY135" s="258" t="s">
        <v>2579</v>
      </c>
    </row>
    <row r="136" spans="2:51">
      <c r="B136" s="119" t="s">
        <v>1619</v>
      </c>
      <c r="C136" s="119" t="s">
        <v>1516</v>
      </c>
      <c r="D136" s="256">
        <v>3.298</v>
      </c>
      <c r="E136" s="115" t="s">
        <v>1459</v>
      </c>
      <c r="F136" s="115" t="s">
        <v>325</v>
      </c>
      <c r="G136" s="120" t="s">
        <v>42</v>
      </c>
      <c r="H136" s="115">
        <v>48223</v>
      </c>
      <c r="I136" s="116">
        <v>16279.72</v>
      </c>
      <c r="J136" s="193" t="s">
        <v>1457</v>
      </c>
      <c r="K136" s="193" t="str">
        <f t="shared" si="33"/>
        <v>Abr-2019</v>
      </c>
      <c r="L136" s="193" t="str">
        <f t="shared" si="34"/>
        <v>11-Abr-2019</v>
      </c>
      <c r="M136" s="117">
        <f t="shared" si="35"/>
        <v>16279.72</v>
      </c>
      <c r="N136" s="396">
        <f t="shared" si="36"/>
        <v>3.298</v>
      </c>
      <c r="O136" s="396"/>
      <c r="AP136" s="397">
        <v>43596</v>
      </c>
      <c r="AQ136" s="398" t="s">
        <v>2472</v>
      </c>
      <c r="AR136" s="371" t="str">
        <f t="shared" si="37"/>
        <v>11-May-2019</v>
      </c>
      <c r="AS136" s="371" t="str">
        <f t="shared" si="32"/>
        <v>May-2019</v>
      </c>
      <c r="AY136" s="258" t="s">
        <v>2578</v>
      </c>
    </row>
    <row r="137" spans="2:51">
      <c r="B137" s="119" t="s">
        <v>1620</v>
      </c>
      <c r="C137" s="119" t="s">
        <v>1516</v>
      </c>
      <c r="D137" s="256">
        <v>3.298</v>
      </c>
      <c r="E137" s="115" t="s">
        <v>1459</v>
      </c>
      <c r="F137" s="115" t="s">
        <v>325</v>
      </c>
      <c r="G137" s="120" t="s">
        <v>42</v>
      </c>
      <c r="H137" s="115">
        <v>48207</v>
      </c>
      <c r="I137" s="116">
        <v>96624.93</v>
      </c>
      <c r="J137" s="193" t="s">
        <v>1457</v>
      </c>
      <c r="K137" s="193" t="str">
        <f t="shared" si="33"/>
        <v>Abr-2019</v>
      </c>
      <c r="L137" s="193" t="str">
        <f t="shared" si="34"/>
        <v>11-Abr-2019</v>
      </c>
      <c r="M137" s="117">
        <f t="shared" si="35"/>
        <v>96624.93</v>
      </c>
      <c r="N137" s="396">
        <f t="shared" si="36"/>
        <v>3.298</v>
      </c>
      <c r="O137" s="396"/>
      <c r="AP137" s="397">
        <v>43597</v>
      </c>
      <c r="AQ137" s="398" t="s">
        <v>2473</v>
      </c>
      <c r="AR137" s="371" t="str">
        <f t="shared" si="37"/>
        <v>12-May-2019</v>
      </c>
      <c r="AS137" s="371" t="str">
        <f t="shared" si="32"/>
        <v>May-2019</v>
      </c>
      <c r="AY137" s="258" t="s">
        <v>2577</v>
      </c>
    </row>
    <row r="138" spans="2:51">
      <c r="B138" s="119" t="s">
        <v>1621</v>
      </c>
      <c r="C138" s="119" t="s">
        <v>1516</v>
      </c>
      <c r="D138" s="256">
        <v>3.298</v>
      </c>
      <c r="E138" s="115" t="s">
        <v>1459</v>
      </c>
      <c r="F138" s="115" t="s">
        <v>325</v>
      </c>
      <c r="G138" s="120" t="s">
        <v>42</v>
      </c>
      <c r="H138" s="115">
        <v>48298</v>
      </c>
      <c r="I138" s="116">
        <v>600</v>
      </c>
      <c r="J138" s="193" t="s">
        <v>1457</v>
      </c>
      <c r="K138" s="193" t="str">
        <f t="shared" si="33"/>
        <v>Abr-2019</v>
      </c>
      <c r="L138" s="193" t="str">
        <f t="shared" si="34"/>
        <v>11-Abr-2019</v>
      </c>
      <c r="M138" s="117">
        <f t="shared" si="35"/>
        <v>600</v>
      </c>
      <c r="N138" s="396">
        <f t="shared" si="36"/>
        <v>3.298</v>
      </c>
      <c r="O138" s="396"/>
      <c r="AP138" s="397">
        <v>43598</v>
      </c>
      <c r="AQ138" s="398" t="s">
        <v>2474</v>
      </c>
      <c r="AR138" s="371" t="str">
        <f t="shared" si="37"/>
        <v>13-May-2019</v>
      </c>
      <c r="AS138" s="371" t="str">
        <f t="shared" si="32"/>
        <v>May-2019</v>
      </c>
      <c r="AY138" s="258" t="s">
        <v>2576</v>
      </c>
    </row>
    <row r="139" spans="2:51">
      <c r="B139" s="119" t="s">
        <v>1622</v>
      </c>
      <c r="C139" s="119" t="s">
        <v>1516</v>
      </c>
      <c r="D139" s="256">
        <v>3.294</v>
      </c>
      <c r="E139" s="115" t="s">
        <v>1459</v>
      </c>
      <c r="F139" s="115" t="s">
        <v>325</v>
      </c>
      <c r="G139" s="120" t="s">
        <v>42</v>
      </c>
      <c r="H139" s="115" t="s">
        <v>1623</v>
      </c>
      <c r="I139" s="116">
        <v>216</v>
      </c>
      <c r="J139" s="193" t="s">
        <v>1457</v>
      </c>
      <c r="K139" s="193" t="str">
        <f t="shared" si="33"/>
        <v>Abr-2019</v>
      </c>
      <c r="L139" s="193" t="str">
        <f t="shared" si="34"/>
        <v>11-Abr-2019</v>
      </c>
      <c r="M139" s="117">
        <f t="shared" si="35"/>
        <v>216</v>
      </c>
      <c r="N139" s="396">
        <f t="shared" si="36"/>
        <v>3.294</v>
      </c>
      <c r="O139" s="396"/>
      <c r="AP139" s="397">
        <v>43599</v>
      </c>
      <c r="AQ139" s="398" t="s">
        <v>2468</v>
      </c>
      <c r="AR139" s="371" t="str">
        <f t="shared" si="37"/>
        <v>14-May-2019</v>
      </c>
      <c r="AS139" s="371" t="str">
        <f t="shared" si="32"/>
        <v>May-2019</v>
      </c>
      <c r="AY139" s="258" t="s">
        <v>2575</v>
      </c>
    </row>
    <row r="140" spans="2:51">
      <c r="B140" s="119" t="s">
        <v>1624</v>
      </c>
      <c r="C140" s="119" t="s">
        <v>1516</v>
      </c>
      <c r="D140" s="256">
        <v>3.298</v>
      </c>
      <c r="E140" s="115" t="s">
        <v>1471</v>
      </c>
      <c r="F140" s="115" t="s">
        <v>325</v>
      </c>
      <c r="G140" s="120" t="s">
        <v>42</v>
      </c>
      <c r="H140" s="115">
        <v>48287</v>
      </c>
      <c r="I140" s="116">
        <v>260</v>
      </c>
      <c r="J140" s="193" t="s">
        <v>1457</v>
      </c>
      <c r="K140" s="193" t="str">
        <f t="shared" si="33"/>
        <v>Abr-2019</v>
      </c>
      <c r="L140" s="193" t="str">
        <f t="shared" si="34"/>
        <v>11-Abr-2019</v>
      </c>
      <c r="M140" s="117">
        <f t="shared" si="35"/>
        <v>260</v>
      </c>
      <c r="N140" s="396">
        <f t="shared" si="36"/>
        <v>3.298</v>
      </c>
      <c r="O140" s="396"/>
      <c r="AP140" s="397">
        <v>43600</v>
      </c>
      <c r="AQ140" s="398" t="s">
        <v>2469</v>
      </c>
      <c r="AR140" s="371" t="str">
        <f t="shared" si="37"/>
        <v>15-May-2019</v>
      </c>
      <c r="AS140" s="371" t="str">
        <f t="shared" si="32"/>
        <v>May-2019</v>
      </c>
      <c r="AY140" s="258" t="s">
        <v>2597</v>
      </c>
    </row>
    <row r="141" spans="2:51">
      <c r="B141" s="119" t="s">
        <v>1625</v>
      </c>
      <c r="C141" s="119" t="s">
        <v>1516</v>
      </c>
      <c r="D141" s="256">
        <v>3.298</v>
      </c>
      <c r="E141" s="115" t="s">
        <v>1471</v>
      </c>
      <c r="F141" s="115" t="s">
        <v>325</v>
      </c>
      <c r="G141" s="120" t="s">
        <v>42</v>
      </c>
      <c r="H141" s="115">
        <v>48289</v>
      </c>
      <c r="I141" s="116">
        <v>1208</v>
      </c>
      <c r="J141" s="193" t="s">
        <v>1457</v>
      </c>
      <c r="K141" s="193" t="str">
        <f t="shared" si="33"/>
        <v>Abr-2019</v>
      </c>
      <c r="L141" s="193" t="str">
        <f t="shared" si="34"/>
        <v>11-Abr-2019</v>
      </c>
      <c r="M141" s="117">
        <f t="shared" si="35"/>
        <v>1208</v>
      </c>
      <c r="N141" s="396">
        <f t="shared" si="36"/>
        <v>3.298</v>
      </c>
      <c r="O141" s="396"/>
      <c r="AP141" s="397">
        <v>43601</v>
      </c>
      <c r="AQ141" s="398" t="s">
        <v>2470</v>
      </c>
      <c r="AR141" s="371" t="str">
        <f t="shared" si="37"/>
        <v>16-May-2019</v>
      </c>
      <c r="AS141" s="371" t="str">
        <f t="shared" si="32"/>
        <v>May-2019</v>
      </c>
      <c r="AY141" s="258" t="s">
        <v>2596</v>
      </c>
    </row>
    <row r="142" spans="2:51">
      <c r="B142" s="119" t="s">
        <v>1626</v>
      </c>
      <c r="C142" s="119" t="s">
        <v>1514</v>
      </c>
      <c r="D142" s="256">
        <v>3.294</v>
      </c>
      <c r="E142" s="115" t="s">
        <v>1459</v>
      </c>
      <c r="F142" s="115" t="s">
        <v>325</v>
      </c>
      <c r="G142" s="120" t="s">
        <v>42</v>
      </c>
      <c r="H142" s="115">
        <v>48308</v>
      </c>
      <c r="I142" s="116">
        <v>911.68</v>
      </c>
      <c r="J142" s="193" t="s">
        <v>1457</v>
      </c>
      <c r="K142" s="193" t="str">
        <f t="shared" si="33"/>
        <v>Abr-2019</v>
      </c>
      <c r="L142" s="193" t="str">
        <f t="shared" si="34"/>
        <v>12-Abr-2019</v>
      </c>
      <c r="M142" s="117">
        <f t="shared" si="35"/>
        <v>911.68</v>
      </c>
      <c r="N142" s="396">
        <f t="shared" si="36"/>
        <v>3.294</v>
      </c>
      <c r="O142" s="396"/>
      <c r="AP142" s="397">
        <v>43602</v>
      </c>
      <c r="AQ142" s="398" t="s">
        <v>2471</v>
      </c>
      <c r="AR142" s="371" t="str">
        <f t="shared" si="37"/>
        <v>17-May-2019</v>
      </c>
      <c r="AS142" s="371" t="str">
        <f t="shared" si="32"/>
        <v>May-2019</v>
      </c>
      <c r="AY142" s="258" t="s">
        <v>2595</v>
      </c>
    </row>
    <row r="143" spans="2:51">
      <c r="B143" s="119" t="s">
        <v>1627</v>
      </c>
      <c r="C143" s="119" t="s">
        <v>1514</v>
      </c>
      <c r="D143" s="256">
        <v>3.294</v>
      </c>
      <c r="E143" s="115" t="s">
        <v>1459</v>
      </c>
      <c r="F143" s="115" t="s">
        <v>325</v>
      </c>
      <c r="G143" s="120" t="s">
        <v>42</v>
      </c>
      <c r="H143" s="115">
        <v>48309</v>
      </c>
      <c r="I143" s="116">
        <v>1798.36</v>
      </c>
      <c r="J143" s="193" t="s">
        <v>1457</v>
      </c>
      <c r="K143" s="193" t="str">
        <f t="shared" si="33"/>
        <v>Abr-2019</v>
      </c>
      <c r="L143" s="193" t="str">
        <f t="shared" si="34"/>
        <v>12-Abr-2019</v>
      </c>
      <c r="M143" s="117">
        <f t="shared" si="35"/>
        <v>1798.36</v>
      </c>
      <c r="N143" s="396">
        <f t="shared" si="36"/>
        <v>3.294</v>
      </c>
      <c r="O143" s="396"/>
      <c r="AP143" s="397">
        <v>43603</v>
      </c>
      <c r="AQ143" s="398" t="s">
        <v>2472</v>
      </c>
      <c r="AR143" s="371" t="str">
        <f t="shared" si="37"/>
        <v>18-May-2019</v>
      </c>
      <c r="AS143" s="371" t="str">
        <f t="shared" si="32"/>
        <v>May-2019</v>
      </c>
      <c r="AY143" s="258" t="s">
        <v>2594</v>
      </c>
    </row>
    <row r="144" spans="2:51">
      <c r="B144" s="119" t="s">
        <v>1628</v>
      </c>
      <c r="C144" s="119" t="s">
        <v>1514</v>
      </c>
      <c r="D144" s="256">
        <v>3.294</v>
      </c>
      <c r="E144" s="115" t="s">
        <v>1459</v>
      </c>
      <c r="F144" s="115" t="s">
        <v>325</v>
      </c>
      <c r="G144" s="120" t="s">
        <v>42</v>
      </c>
      <c r="H144" s="115">
        <v>48321</v>
      </c>
      <c r="I144" s="116">
        <v>98</v>
      </c>
      <c r="J144" s="193" t="s">
        <v>1457</v>
      </c>
      <c r="K144" s="193" t="str">
        <f t="shared" si="33"/>
        <v>Abr-2019</v>
      </c>
      <c r="L144" s="193" t="str">
        <f t="shared" si="34"/>
        <v>12-Abr-2019</v>
      </c>
      <c r="M144" s="117">
        <f t="shared" si="35"/>
        <v>98</v>
      </c>
      <c r="N144" s="396">
        <f t="shared" si="36"/>
        <v>3.294</v>
      </c>
      <c r="O144" s="396"/>
      <c r="AP144" s="397">
        <v>43604</v>
      </c>
      <c r="AQ144" s="398" t="s">
        <v>2473</v>
      </c>
      <c r="AR144" s="371" t="str">
        <f t="shared" si="37"/>
        <v>19-May-2019</v>
      </c>
      <c r="AS144" s="371" t="str">
        <f t="shared" si="32"/>
        <v>May-2019</v>
      </c>
      <c r="AY144" s="258" t="s">
        <v>2593</v>
      </c>
    </row>
    <row r="145" spans="2:51">
      <c r="B145" s="119" t="s">
        <v>1629</v>
      </c>
      <c r="C145" s="119" t="s">
        <v>1514</v>
      </c>
      <c r="D145" s="256">
        <v>3.294</v>
      </c>
      <c r="E145" s="115" t="s">
        <v>1459</v>
      </c>
      <c r="F145" s="115" t="s">
        <v>325</v>
      </c>
      <c r="G145" s="120" t="s">
        <v>42</v>
      </c>
      <c r="H145" s="115">
        <v>48324</v>
      </c>
      <c r="I145" s="116">
        <v>11691.01</v>
      </c>
      <c r="J145" s="193" t="s">
        <v>1457</v>
      </c>
      <c r="K145" s="193" t="str">
        <f t="shared" si="33"/>
        <v>Abr-2019</v>
      </c>
      <c r="L145" s="193" t="str">
        <f t="shared" si="34"/>
        <v>12-Abr-2019</v>
      </c>
      <c r="M145" s="117">
        <f t="shared" si="35"/>
        <v>11691.01</v>
      </c>
      <c r="N145" s="396">
        <f t="shared" si="36"/>
        <v>3.294</v>
      </c>
      <c r="O145" s="396"/>
      <c r="AP145" s="397">
        <v>43605</v>
      </c>
      <c r="AQ145" s="398" t="s">
        <v>2474</v>
      </c>
      <c r="AR145" s="371" t="str">
        <f t="shared" si="37"/>
        <v>20-May-2019</v>
      </c>
      <c r="AS145" s="371" t="str">
        <f t="shared" si="32"/>
        <v>May-2019</v>
      </c>
      <c r="AY145" s="258" t="s">
        <v>2590</v>
      </c>
    </row>
    <row r="146" spans="2:51">
      <c r="B146" s="119" t="s">
        <v>1630</v>
      </c>
      <c r="C146" s="119" t="s">
        <v>1514</v>
      </c>
      <c r="D146" s="256">
        <v>3.294</v>
      </c>
      <c r="E146" s="115" t="s">
        <v>1459</v>
      </c>
      <c r="F146" s="115" t="s">
        <v>325</v>
      </c>
      <c r="G146" s="120" t="s">
        <v>42</v>
      </c>
      <c r="H146" s="115">
        <v>48322</v>
      </c>
      <c r="I146" s="116">
        <v>24975.18</v>
      </c>
      <c r="J146" s="193" t="s">
        <v>1457</v>
      </c>
      <c r="K146" s="193" t="str">
        <f t="shared" si="33"/>
        <v>Abr-2019</v>
      </c>
      <c r="L146" s="193" t="str">
        <f t="shared" si="34"/>
        <v>12-Abr-2019</v>
      </c>
      <c r="M146" s="117">
        <f t="shared" si="35"/>
        <v>24975.18</v>
      </c>
      <c r="N146" s="396">
        <f t="shared" si="36"/>
        <v>3.294</v>
      </c>
      <c r="O146" s="396"/>
      <c r="AP146" s="397">
        <v>43606</v>
      </c>
      <c r="AQ146" s="398" t="s">
        <v>2468</v>
      </c>
      <c r="AR146" s="371" t="str">
        <f t="shared" si="37"/>
        <v>21-May-2019</v>
      </c>
      <c r="AS146" s="371" t="str">
        <f t="shared" si="32"/>
        <v>May-2019</v>
      </c>
      <c r="AY146" s="258" t="s">
        <v>2583</v>
      </c>
    </row>
    <row r="147" spans="2:51">
      <c r="B147" s="119" t="s">
        <v>1631</v>
      </c>
      <c r="C147" s="119" t="s">
        <v>1514</v>
      </c>
      <c r="D147" s="256">
        <v>3.294</v>
      </c>
      <c r="E147" s="115" t="s">
        <v>1459</v>
      </c>
      <c r="F147" s="115" t="s">
        <v>325</v>
      </c>
      <c r="G147" s="120" t="s">
        <v>42</v>
      </c>
      <c r="H147" s="115">
        <v>48326</v>
      </c>
      <c r="I147" s="116">
        <v>286.87</v>
      </c>
      <c r="J147" s="193" t="s">
        <v>1457</v>
      </c>
      <c r="K147" s="193" t="str">
        <f t="shared" si="33"/>
        <v>Abr-2019</v>
      </c>
      <c r="L147" s="193" t="str">
        <f t="shared" si="34"/>
        <v>12-Abr-2019</v>
      </c>
      <c r="M147" s="117">
        <f t="shared" si="35"/>
        <v>286.87</v>
      </c>
      <c r="N147" s="396">
        <f t="shared" si="36"/>
        <v>3.294</v>
      </c>
      <c r="O147" s="396"/>
      <c r="AP147" s="397">
        <v>43607</v>
      </c>
      <c r="AQ147" s="398" t="s">
        <v>2469</v>
      </c>
      <c r="AR147" s="371" t="str">
        <f t="shared" si="37"/>
        <v>22-May-2019</v>
      </c>
      <c r="AS147" s="371" t="str">
        <f t="shared" si="32"/>
        <v>May-2019</v>
      </c>
      <c r="AY147" s="115" t="s">
        <v>2481</v>
      </c>
    </row>
    <row r="148" spans="2:51">
      <c r="B148" s="119" t="s">
        <v>1632</v>
      </c>
      <c r="C148" s="119" t="s">
        <v>1514</v>
      </c>
      <c r="D148" s="256">
        <v>3.294</v>
      </c>
      <c r="E148" s="115" t="s">
        <v>1459</v>
      </c>
      <c r="F148" s="115" t="s">
        <v>325</v>
      </c>
      <c r="G148" s="120" t="s">
        <v>42</v>
      </c>
      <c r="H148" s="115">
        <v>48340</v>
      </c>
      <c r="I148" s="116">
        <v>755.2</v>
      </c>
      <c r="J148" s="193" t="s">
        <v>1457</v>
      </c>
      <c r="K148" s="193" t="str">
        <f t="shared" si="33"/>
        <v>Abr-2019</v>
      </c>
      <c r="L148" s="193" t="str">
        <f t="shared" si="34"/>
        <v>12-Abr-2019</v>
      </c>
      <c r="M148" s="117">
        <f t="shared" si="35"/>
        <v>755.2</v>
      </c>
      <c r="N148" s="396">
        <f t="shared" si="36"/>
        <v>3.294</v>
      </c>
      <c r="O148" s="396"/>
      <c r="AP148" s="397">
        <v>43608</v>
      </c>
      <c r="AQ148" s="398" t="s">
        <v>2470</v>
      </c>
      <c r="AR148" s="371" t="str">
        <f t="shared" si="37"/>
        <v>23-May-2019</v>
      </c>
      <c r="AS148" s="371" t="str">
        <f t="shared" si="32"/>
        <v>May-2019</v>
      </c>
      <c r="AY148" s="258" t="s">
        <v>2612</v>
      </c>
    </row>
    <row r="149" spans="2:51">
      <c r="B149" s="119" t="s">
        <v>1633</v>
      </c>
      <c r="C149" s="119" t="s">
        <v>1514</v>
      </c>
      <c r="D149" s="256">
        <v>3.294</v>
      </c>
      <c r="E149" s="115" t="s">
        <v>1459</v>
      </c>
      <c r="F149" s="115" t="s">
        <v>325</v>
      </c>
      <c r="G149" s="120" t="s">
        <v>42</v>
      </c>
      <c r="H149" s="115">
        <v>48351</v>
      </c>
      <c r="I149" s="116">
        <v>1320</v>
      </c>
      <c r="J149" s="193" t="s">
        <v>1457</v>
      </c>
      <c r="K149" s="193" t="str">
        <f t="shared" si="33"/>
        <v>Abr-2019</v>
      </c>
      <c r="L149" s="193" t="str">
        <f t="shared" si="34"/>
        <v>12-Abr-2019</v>
      </c>
      <c r="M149" s="117">
        <f t="shared" si="35"/>
        <v>1320</v>
      </c>
      <c r="N149" s="396">
        <f t="shared" si="36"/>
        <v>3.294</v>
      </c>
      <c r="O149" s="396"/>
      <c r="AP149" s="397">
        <v>43609</v>
      </c>
      <c r="AQ149" s="398" t="s">
        <v>2471</v>
      </c>
      <c r="AR149" s="371" t="str">
        <f t="shared" si="37"/>
        <v>24-May-2019</v>
      </c>
      <c r="AS149" s="371" t="str">
        <f t="shared" si="32"/>
        <v>May-2019</v>
      </c>
      <c r="AY149" s="258" t="s">
        <v>2611</v>
      </c>
    </row>
    <row r="150" spans="2:51">
      <c r="B150" s="119" t="s">
        <v>1634</v>
      </c>
      <c r="C150" s="119" t="s">
        <v>1514</v>
      </c>
      <c r="D150" s="256">
        <v>3.294</v>
      </c>
      <c r="E150" s="115" t="s">
        <v>1471</v>
      </c>
      <c r="F150" s="115" t="s">
        <v>325</v>
      </c>
      <c r="G150" s="120" t="s">
        <v>42</v>
      </c>
      <c r="H150" s="115">
        <v>48335</v>
      </c>
      <c r="I150" s="116">
        <v>180</v>
      </c>
      <c r="J150" s="193" t="s">
        <v>1457</v>
      </c>
      <c r="K150" s="193" t="str">
        <f t="shared" si="33"/>
        <v>Abr-2019</v>
      </c>
      <c r="L150" s="193" t="str">
        <f t="shared" si="34"/>
        <v>12-Abr-2019</v>
      </c>
      <c r="M150" s="117">
        <f t="shared" si="35"/>
        <v>180</v>
      </c>
      <c r="N150" s="396">
        <f t="shared" si="36"/>
        <v>3.294</v>
      </c>
      <c r="O150" s="396"/>
      <c r="AP150" s="397">
        <v>43610</v>
      </c>
      <c r="AQ150" s="398" t="s">
        <v>2472</v>
      </c>
      <c r="AR150" s="371" t="str">
        <f t="shared" si="37"/>
        <v>25-May-2019</v>
      </c>
      <c r="AS150" s="371" t="str">
        <f t="shared" si="32"/>
        <v>May-2019</v>
      </c>
      <c r="AY150" s="258" t="s">
        <v>2610</v>
      </c>
    </row>
    <row r="151" spans="2:51">
      <c r="B151" s="119" t="s">
        <v>1635</v>
      </c>
      <c r="C151" s="119" t="s">
        <v>1514</v>
      </c>
      <c r="D151" s="256">
        <v>3.294</v>
      </c>
      <c r="E151" s="115" t="s">
        <v>1459</v>
      </c>
      <c r="F151" s="115" t="s">
        <v>325</v>
      </c>
      <c r="G151" s="120" t="s">
        <v>42</v>
      </c>
      <c r="H151" s="115">
        <v>48341</v>
      </c>
      <c r="I151" s="116">
        <v>260</v>
      </c>
      <c r="J151" s="193" t="s">
        <v>1457</v>
      </c>
      <c r="K151" s="193" t="str">
        <f t="shared" si="33"/>
        <v>Abr-2019</v>
      </c>
      <c r="L151" s="193" t="str">
        <f t="shared" si="34"/>
        <v>12-Abr-2019</v>
      </c>
      <c r="M151" s="117">
        <f t="shared" si="35"/>
        <v>260</v>
      </c>
      <c r="N151" s="396">
        <f t="shared" si="36"/>
        <v>3.294</v>
      </c>
      <c r="O151" s="396"/>
      <c r="AP151" s="397">
        <v>43611</v>
      </c>
      <c r="AQ151" s="398" t="s">
        <v>2473</v>
      </c>
      <c r="AR151" s="371" t="str">
        <f t="shared" si="37"/>
        <v>26-May-2019</v>
      </c>
      <c r="AS151" s="371" t="str">
        <f t="shared" si="32"/>
        <v>May-2019</v>
      </c>
      <c r="AY151" s="258" t="s">
        <v>2609</v>
      </c>
    </row>
    <row r="152" spans="2:51">
      <c r="B152" s="119" t="s">
        <v>1636</v>
      </c>
      <c r="C152" s="119" t="s">
        <v>1514</v>
      </c>
      <c r="D152" s="256">
        <v>3.294</v>
      </c>
      <c r="E152" s="115" t="s">
        <v>1459</v>
      </c>
      <c r="F152" s="115" t="s">
        <v>325</v>
      </c>
      <c r="G152" s="120" t="s">
        <v>42</v>
      </c>
      <c r="H152" s="115">
        <v>48342</v>
      </c>
      <c r="I152" s="116">
        <v>495</v>
      </c>
      <c r="J152" s="193" t="s">
        <v>1457</v>
      </c>
      <c r="K152" s="193" t="str">
        <f t="shared" si="33"/>
        <v>Abr-2019</v>
      </c>
      <c r="L152" s="193" t="str">
        <f t="shared" si="34"/>
        <v>12-Abr-2019</v>
      </c>
      <c r="M152" s="117">
        <f t="shared" si="35"/>
        <v>495</v>
      </c>
      <c r="N152" s="396">
        <f t="shared" si="36"/>
        <v>3.294</v>
      </c>
      <c r="O152" s="396"/>
      <c r="AP152" s="397">
        <v>43612</v>
      </c>
      <c r="AQ152" s="398" t="s">
        <v>2474</v>
      </c>
      <c r="AR152" s="371" t="str">
        <f t="shared" si="37"/>
        <v>27-May-2019</v>
      </c>
      <c r="AS152" s="371" t="str">
        <f t="shared" si="32"/>
        <v>May-2019</v>
      </c>
      <c r="AY152" s="258" t="s">
        <v>2608</v>
      </c>
    </row>
    <row r="153" spans="2:51">
      <c r="B153" s="119" t="s">
        <v>1637</v>
      </c>
      <c r="C153" s="119" t="s">
        <v>1514</v>
      </c>
      <c r="D153" s="256">
        <v>3.294</v>
      </c>
      <c r="E153" s="115" t="s">
        <v>1459</v>
      </c>
      <c r="F153" s="115" t="s">
        <v>325</v>
      </c>
      <c r="G153" s="120" t="s">
        <v>42</v>
      </c>
      <c r="H153" s="115">
        <v>48343</v>
      </c>
      <c r="I153" s="116">
        <v>450.7</v>
      </c>
      <c r="J153" s="193" t="s">
        <v>1457</v>
      </c>
      <c r="K153" s="193" t="str">
        <f t="shared" si="33"/>
        <v>Abr-2019</v>
      </c>
      <c r="L153" s="193" t="str">
        <f t="shared" si="34"/>
        <v>12-Abr-2019</v>
      </c>
      <c r="M153" s="117">
        <f t="shared" si="35"/>
        <v>450.7</v>
      </c>
      <c r="N153" s="396">
        <f t="shared" si="36"/>
        <v>3.294</v>
      </c>
      <c r="O153" s="396"/>
      <c r="AP153" s="397">
        <v>43613</v>
      </c>
      <c r="AQ153" s="398" t="s">
        <v>2468</v>
      </c>
      <c r="AR153" s="371" t="str">
        <f t="shared" si="37"/>
        <v>28-May-2019</v>
      </c>
      <c r="AS153" s="371" t="str">
        <f t="shared" si="32"/>
        <v>May-2019</v>
      </c>
      <c r="AY153" s="258" t="s">
        <v>2607</v>
      </c>
    </row>
    <row r="154" spans="2:51">
      <c r="B154" s="119" t="s">
        <v>1638</v>
      </c>
      <c r="C154" s="119" t="s">
        <v>1514</v>
      </c>
      <c r="D154" s="256">
        <v>3.294</v>
      </c>
      <c r="E154" s="115" t="s">
        <v>1459</v>
      </c>
      <c r="F154" s="115" t="s">
        <v>325</v>
      </c>
      <c r="G154" s="120" t="s">
        <v>42</v>
      </c>
      <c r="H154" s="115">
        <v>48344</v>
      </c>
      <c r="I154" s="116">
        <v>226.3</v>
      </c>
      <c r="J154" s="193" t="s">
        <v>1457</v>
      </c>
      <c r="K154" s="193" t="str">
        <f t="shared" si="33"/>
        <v>Abr-2019</v>
      </c>
      <c r="L154" s="193" t="str">
        <f t="shared" si="34"/>
        <v>12-Abr-2019</v>
      </c>
      <c r="M154" s="117">
        <f t="shared" si="35"/>
        <v>226.3</v>
      </c>
      <c r="N154" s="396">
        <f t="shared" si="36"/>
        <v>3.294</v>
      </c>
      <c r="O154" s="396"/>
      <c r="AP154" s="397">
        <v>43614</v>
      </c>
      <c r="AQ154" s="398" t="s">
        <v>2469</v>
      </c>
      <c r="AR154" s="371" t="str">
        <f t="shared" si="37"/>
        <v>29-May-2019</v>
      </c>
      <c r="AS154" s="371" t="str">
        <f t="shared" si="32"/>
        <v>May-2019</v>
      </c>
      <c r="AY154" s="258" t="s">
        <v>2606</v>
      </c>
    </row>
    <row r="155" spans="2:51">
      <c r="B155" s="119" t="s">
        <v>1639</v>
      </c>
      <c r="C155" s="119" t="s">
        <v>1514</v>
      </c>
      <c r="D155" s="256">
        <v>3.294</v>
      </c>
      <c r="E155" s="115" t="s">
        <v>1459</v>
      </c>
      <c r="F155" s="115" t="s">
        <v>325</v>
      </c>
      <c r="G155" s="120" t="s">
        <v>42</v>
      </c>
      <c r="H155" s="115">
        <v>48345</v>
      </c>
      <c r="I155" s="116">
        <v>207.7</v>
      </c>
      <c r="J155" s="193" t="s">
        <v>1457</v>
      </c>
      <c r="K155" s="193" t="str">
        <f t="shared" si="33"/>
        <v>Abr-2019</v>
      </c>
      <c r="L155" s="193" t="str">
        <f t="shared" si="34"/>
        <v>12-Abr-2019</v>
      </c>
      <c r="M155" s="117">
        <f t="shared" si="35"/>
        <v>207.7</v>
      </c>
      <c r="N155" s="396">
        <f t="shared" si="36"/>
        <v>3.294</v>
      </c>
      <c r="O155" s="396"/>
      <c r="AP155" s="397">
        <v>43615</v>
      </c>
      <c r="AQ155" s="398" t="s">
        <v>2470</v>
      </c>
      <c r="AR155" s="371" t="str">
        <f t="shared" si="37"/>
        <v>30-May-2019</v>
      </c>
      <c r="AS155" s="371" t="str">
        <f t="shared" si="32"/>
        <v>May-2019</v>
      </c>
      <c r="AY155" s="258" t="s">
        <v>2605</v>
      </c>
    </row>
    <row r="156" spans="2:51">
      <c r="B156" s="119" t="s">
        <v>1640</v>
      </c>
      <c r="C156" s="119" t="s">
        <v>1514</v>
      </c>
      <c r="D156" s="256">
        <v>3.294</v>
      </c>
      <c r="E156" s="115" t="s">
        <v>1459</v>
      </c>
      <c r="F156" s="115" t="s">
        <v>325</v>
      </c>
      <c r="G156" s="120" t="s">
        <v>42</v>
      </c>
      <c r="H156" s="115">
        <v>48354</v>
      </c>
      <c r="I156" s="116">
        <v>4619.97</v>
      </c>
      <c r="J156" s="193" t="s">
        <v>1457</v>
      </c>
      <c r="K156" s="193" t="str">
        <f t="shared" si="33"/>
        <v>Abr-2019</v>
      </c>
      <c r="L156" s="193" t="str">
        <f t="shared" si="34"/>
        <v>12-Abr-2019</v>
      </c>
      <c r="M156" s="117">
        <f t="shared" si="35"/>
        <v>4619.97</v>
      </c>
      <c r="N156" s="396">
        <f t="shared" si="36"/>
        <v>3.294</v>
      </c>
      <c r="O156" s="396"/>
      <c r="AP156" s="397">
        <v>43616</v>
      </c>
      <c r="AQ156" s="398" t="s">
        <v>2471</v>
      </c>
      <c r="AR156" s="371" t="str">
        <f t="shared" si="37"/>
        <v>31-May-2019</v>
      </c>
      <c r="AS156" s="371" t="str">
        <f t="shared" si="32"/>
        <v>May-2019</v>
      </c>
      <c r="AY156" s="258" t="s">
        <v>2604</v>
      </c>
    </row>
    <row r="157" spans="2:51">
      <c r="B157" s="119" t="s">
        <v>1641</v>
      </c>
      <c r="C157" s="119" t="s">
        <v>1514</v>
      </c>
      <c r="D157" s="256">
        <v>3.294</v>
      </c>
      <c r="E157" s="115" t="s">
        <v>1471</v>
      </c>
      <c r="F157" s="115" t="s">
        <v>325</v>
      </c>
      <c r="G157" s="120" t="s">
        <v>42</v>
      </c>
      <c r="H157" s="115">
        <v>48337</v>
      </c>
      <c r="I157" s="116">
        <v>630</v>
      </c>
      <c r="J157" s="193" t="s">
        <v>1457</v>
      </c>
      <c r="K157" s="193" t="str">
        <f t="shared" si="33"/>
        <v>Abr-2019</v>
      </c>
      <c r="L157" s="193" t="str">
        <f t="shared" si="34"/>
        <v>12-Abr-2019</v>
      </c>
      <c r="M157" s="117">
        <f t="shared" si="35"/>
        <v>630</v>
      </c>
      <c r="N157" s="396">
        <f t="shared" si="36"/>
        <v>3.294</v>
      </c>
      <c r="O157" s="396"/>
      <c r="AP157" s="397">
        <v>43617</v>
      </c>
      <c r="AQ157" s="398" t="s">
        <v>2472</v>
      </c>
      <c r="AR157" s="371" t="str">
        <f t="shared" si="37"/>
        <v>1-Jun-2019</v>
      </c>
      <c r="AS157" s="371" t="str">
        <f t="shared" si="32"/>
        <v>Jun-2019</v>
      </c>
      <c r="AY157" s="258" t="s">
        <v>2603</v>
      </c>
    </row>
    <row r="158" spans="2:51">
      <c r="B158" s="119" t="s">
        <v>1642</v>
      </c>
      <c r="C158" s="119" t="s">
        <v>1514</v>
      </c>
      <c r="D158" s="256">
        <v>3.294</v>
      </c>
      <c r="E158" s="115" t="s">
        <v>1459</v>
      </c>
      <c r="F158" s="115" t="s">
        <v>325</v>
      </c>
      <c r="G158" s="120" t="s">
        <v>42</v>
      </c>
      <c r="H158" s="115">
        <v>48357</v>
      </c>
      <c r="I158" s="116">
        <v>5837.31</v>
      </c>
      <c r="J158" s="193" t="s">
        <v>1457</v>
      </c>
      <c r="K158" s="193" t="str">
        <f t="shared" si="33"/>
        <v>Abr-2019</v>
      </c>
      <c r="L158" s="193" t="str">
        <f t="shared" si="34"/>
        <v>12-Abr-2019</v>
      </c>
      <c r="M158" s="117">
        <f t="shared" si="35"/>
        <v>5837.31</v>
      </c>
      <c r="N158" s="396">
        <f t="shared" si="36"/>
        <v>3.294</v>
      </c>
      <c r="O158" s="396"/>
      <c r="AP158" s="397">
        <v>43618</v>
      </c>
      <c r="AQ158" s="398" t="s">
        <v>2473</v>
      </c>
      <c r="AR158" s="371" t="str">
        <f t="shared" si="37"/>
        <v>2-Jun-2019</v>
      </c>
      <c r="AS158" s="371" t="str">
        <f t="shared" si="32"/>
        <v>Jun-2019</v>
      </c>
      <c r="AY158" s="258" t="s">
        <v>2602</v>
      </c>
    </row>
    <row r="159" spans="2:51">
      <c r="B159" s="119" t="s">
        <v>1643</v>
      </c>
      <c r="C159" s="119" t="s">
        <v>1514</v>
      </c>
      <c r="D159" s="256">
        <v>3.294</v>
      </c>
      <c r="E159" s="115" t="s">
        <v>1459</v>
      </c>
      <c r="F159" s="115" t="s">
        <v>325</v>
      </c>
      <c r="G159" s="120" t="s">
        <v>42</v>
      </c>
      <c r="H159" s="115">
        <v>48346</v>
      </c>
      <c r="I159" s="116">
        <v>20</v>
      </c>
      <c r="J159" s="193" t="s">
        <v>1457</v>
      </c>
      <c r="K159" s="193" t="str">
        <f t="shared" si="33"/>
        <v>Abr-2019</v>
      </c>
      <c r="L159" s="193" t="str">
        <f t="shared" si="34"/>
        <v>12-Abr-2019</v>
      </c>
      <c r="M159" s="117">
        <f t="shared" si="35"/>
        <v>20</v>
      </c>
      <c r="N159" s="396">
        <f t="shared" si="36"/>
        <v>3.294</v>
      </c>
      <c r="O159" s="396"/>
      <c r="AP159" s="397">
        <v>43619</v>
      </c>
      <c r="AQ159" s="398" t="s">
        <v>2474</v>
      </c>
      <c r="AR159" s="371" t="str">
        <f t="shared" si="37"/>
        <v>3-Jun-2019</v>
      </c>
      <c r="AS159" s="371" t="str">
        <f t="shared" si="32"/>
        <v>Jun-2019</v>
      </c>
      <c r="AY159" s="258" t="s">
        <v>2601</v>
      </c>
    </row>
    <row r="160" spans="2:51">
      <c r="B160" s="119" t="s">
        <v>1644</v>
      </c>
      <c r="C160" s="119" t="s">
        <v>1514</v>
      </c>
      <c r="D160" s="256">
        <v>3.294</v>
      </c>
      <c r="E160" s="115" t="s">
        <v>1459</v>
      </c>
      <c r="F160" s="115" t="s">
        <v>325</v>
      </c>
      <c r="G160" s="120" t="s">
        <v>42</v>
      </c>
      <c r="H160" s="115">
        <v>48347</v>
      </c>
      <c r="I160" s="116">
        <v>669.5</v>
      </c>
      <c r="J160" s="193" t="s">
        <v>1457</v>
      </c>
      <c r="K160" s="193" t="str">
        <f t="shared" si="33"/>
        <v>Abr-2019</v>
      </c>
      <c r="L160" s="193" t="str">
        <f t="shared" si="34"/>
        <v>12-Abr-2019</v>
      </c>
      <c r="M160" s="117">
        <f t="shared" si="35"/>
        <v>669.5</v>
      </c>
      <c r="N160" s="396">
        <f t="shared" si="36"/>
        <v>3.294</v>
      </c>
      <c r="O160" s="396"/>
      <c r="AP160" s="397">
        <v>43620</v>
      </c>
      <c r="AQ160" s="398" t="s">
        <v>2468</v>
      </c>
      <c r="AR160" s="371" t="str">
        <f t="shared" si="37"/>
        <v>4-Jun-2019</v>
      </c>
      <c r="AS160" s="371" t="str">
        <f t="shared" si="32"/>
        <v>Jun-2019</v>
      </c>
      <c r="AY160" s="258" t="s">
        <v>2600</v>
      </c>
    </row>
    <row r="161" spans="2:51">
      <c r="B161" s="119" t="s">
        <v>1645</v>
      </c>
      <c r="C161" s="119" t="s">
        <v>1514</v>
      </c>
      <c r="D161" s="256">
        <v>3.294</v>
      </c>
      <c r="E161" s="115" t="s">
        <v>1459</v>
      </c>
      <c r="F161" s="115" t="s">
        <v>325</v>
      </c>
      <c r="G161" s="120" t="s">
        <v>42</v>
      </c>
      <c r="H161" s="115">
        <v>48360</v>
      </c>
      <c r="I161" s="116">
        <v>3000</v>
      </c>
      <c r="J161" s="193" t="s">
        <v>1457</v>
      </c>
      <c r="K161" s="193" t="str">
        <f t="shared" si="33"/>
        <v>Abr-2019</v>
      </c>
      <c r="L161" s="193" t="str">
        <f t="shared" si="34"/>
        <v>12-Abr-2019</v>
      </c>
      <c r="M161" s="117">
        <f t="shared" si="35"/>
        <v>3000</v>
      </c>
      <c r="N161" s="396">
        <f t="shared" si="36"/>
        <v>3.294</v>
      </c>
      <c r="O161" s="396"/>
      <c r="AP161" s="397">
        <v>43621</v>
      </c>
      <c r="AQ161" s="398" t="s">
        <v>2469</v>
      </c>
      <c r="AR161" s="371" t="str">
        <f t="shared" si="37"/>
        <v>5-Jun-2019</v>
      </c>
      <c r="AS161" s="371" t="str">
        <f t="shared" si="32"/>
        <v>Jun-2019</v>
      </c>
      <c r="AY161" s="258" t="s">
        <v>2599</v>
      </c>
    </row>
    <row r="162" spans="2:51">
      <c r="B162" s="119" t="s">
        <v>1646</v>
      </c>
      <c r="C162" s="119" t="s">
        <v>1514</v>
      </c>
      <c r="D162" s="256">
        <v>3.294</v>
      </c>
      <c r="E162" s="115" t="s">
        <v>1459</v>
      </c>
      <c r="F162" s="115" t="s">
        <v>325</v>
      </c>
      <c r="G162" s="120" t="s">
        <v>42</v>
      </c>
      <c r="H162" s="115">
        <v>48348</v>
      </c>
      <c r="I162" s="116">
        <v>3000</v>
      </c>
      <c r="J162" s="193" t="s">
        <v>1457</v>
      </c>
      <c r="K162" s="193" t="str">
        <f t="shared" si="33"/>
        <v>Abr-2019</v>
      </c>
      <c r="L162" s="193" t="str">
        <f t="shared" si="34"/>
        <v>12-Abr-2019</v>
      </c>
      <c r="M162" s="117">
        <f t="shared" si="35"/>
        <v>3000</v>
      </c>
      <c r="N162" s="396">
        <f t="shared" si="36"/>
        <v>3.294</v>
      </c>
      <c r="O162" s="396"/>
      <c r="AP162" s="397">
        <v>43622</v>
      </c>
      <c r="AQ162" s="398" t="s">
        <v>2470</v>
      </c>
      <c r="AR162" s="371" t="str">
        <f t="shared" si="37"/>
        <v>6-Jun-2019</v>
      </c>
      <c r="AS162" s="371" t="str">
        <f t="shared" ref="AS162:AS225" si="38">+IF(MONTH(AP162)=1,"Ene",IF(MONTH(AP162)=2,"Feb",IF(MONTH(AP162)=3,"Mar",IF(MONTH(AP162)=4,"Abr",IF(MONTH(AP162)=5,"May",IF(MONTH(AP162)=6,"Jun",IF(MONTH(AP162)=7,"Jul",IF(MONTH(AP162)=8,"Ago",IF(MONTH(AP162)=9,"Sep",IF(MONTH(AP162)=10,"Oct",IF(MONTH(AP162)=11,"Nov","Dic")))))))))))&amp;"-"&amp;YEAR(AP162)</f>
        <v>Jun-2019</v>
      </c>
      <c r="AY162" s="258" t="s">
        <v>2598</v>
      </c>
    </row>
    <row r="163" spans="2:51">
      <c r="B163" s="119" t="s">
        <v>1647</v>
      </c>
      <c r="C163" s="119" t="s">
        <v>1514</v>
      </c>
      <c r="D163" s="256">
        <v>3.294</v>
      </c>
      <c r="E163" s="115" t="s">
        <v>1459</v>
      </c>
      <c r="F163" s="115" t="s">
        <v>325</v>
      </c>
      <c r="G163" s="120" t="s">
        <v>42</v>
      </c>
      <c r="H163" s="115">
        <v>48365</v>
      </c>
      <c r="I163" s="116">
        <v>65</v>
      </c>
      <c r="J163" s="193" t="s">
        <v>1457</v>
      </c>
      <c r="K163" s="193" t="str">
        <f t="shared" si="33"/>
        <v>Abr-2019</v>
      </c>
      <c r="L163" s="193" t="str">
        <f t="shared" si="34"/>
        <v>12-Abr-2019</v>
      </c>
      <c r="M163" s="117">
        <f t="shared" si="35"/>
        <v>65</v>
      </c>
      <c r="N163" s="396">
        <f t="shared" si="36"/>
        <v>3.294</v>
      </c>
      <c r="O163" s="396"/>
      <c r="AP163" s="397">
        <v>43623</v>
      </c>
      <c r="AQ163" s="398" t="s">
        <v>2471</v>
      </c>
      <c r="AR163" s="371" t="str">
        <f t="shared" si="37"/>
        <v>7-Jun-2019</v>
      </c>
      <c r="AS163" s="371" t="str">
        <f t="shared" si="38"/>
        <v>Jun-2019</v>
      </c>
      <c r="AY163" s="258" t="s">
        <v>2617</v>
      </c>
    </row>
    <row r="164" spans="2:51">
      <c r="B164" s="119" t="s">
        <v>1648</v>
      </c>
      <c r="C164" s="119" t="s">
        <v>1514</v>
      </c>
      <c r="D164" s="256">
        <v>3.294</v>
      </c>
      <c r="E164" s="115" t="s">
        <v>1459</v>
      </c>
      <c r="F164" s="115" t="s">
        <v>325</v>
      </c>
      <c r="G164" s="120" t="s">
        <v>42</v>
      </c>
      <c r="H164" s="115">
        <v>48363</v>
      </c>
      <c r="I164" s="116">
        <v>65</v>
      </c>
      <c r="J164" s="193" t="s">
        <v>1457</v>
      </c>
      <c r="K164" s="193" t="str">
        <f t="shared" si="33"/>
        <v>Abr-2019</v>
      </c>
      <c r="L164" s="193" t="str">
        <f t="shared" si="34"/>
        <v>12-Abr-2019</v>
      </c>
      <c r="M164" s="117">
        <f t="shared" si="35"/>
        <v>65</v>
      </c>
      <c r="N164" s="396">
        <f t="shared" si="36"/>
        <v>3.294</v>
      </c>
      <c r="O164" s="396"/>
      <c r="AP164" s="397">
        <v>43624</v>
      </c>
      <c r="AQ164" s="398" t="s">
        <v>2472</v>
      </c>
      <c r="AR164" s="371" t="str">
        <f t="shared" si="37"/>
        <v>8-Jun-2019</v>
      </c>
      <c r="AS164" s="371" t="str">
        <f t="shared" si="38"/>
        <v>Jun-2019</v>
      </c>
      <c r="AY164" s="258" t="s">
        <v>2616</v>
      </c>
    </row>
    <row r="165" spans="2:51">
      <c r="B165" s="119" t="s">
        <v>1649</v>
      </c>
      <c r="C165" s="119" t="s">
        <v>1514</v>
      </c>
      <c r="D165" s="256">
        <v>3.294</v>
      </c>
      <c r="E165" s="115" t="s">
        <v>1459</v>
      </c>
      <c r="F165" s="115" t="s">
        <v>325</v>
      </c>
      <c r="G165" s="120" t="s">
        <v>42</v>
      </c>
      <c r="H165" s="115">
        <v>48350</v>
      </c>
      <c r="I165" s="116">
        <v>65</v>
      </c>
      <c r="J165" s="193" t="s">
        <v>1457</v>
      </c>
      <c r="K165" s="193" t="str">
        <f t="shared" si="33"/>
        <v>Abr-2019</v>
      </c>
      <c r="L165" s="193" t="str">
        <f t="shared" si="34"/>
        <v>12-Abr-2019</v>
      </c>
      <c r="M165" s="117">
        <f t="shared" si="35"/>
        <v>65</v>
      </c>
      <c r="N165" s="396">
        <f t="shared" si="36"/>
        <v>3.294</v>
      </c>
      <c r="O165" s="396"/>
      <c r="AP165" s="397">
        <v>43625</v>
      </c>
      <c r="AQ165" s="398" t="s">
        <v>2473</v>
      </c>
      <c r="AR165" s="371" t="str">
        <f t="shared" si="37"/>
        <v>9-Jun-2019</v>
      </c>
      <c r="AS165" s="371" t="str">
        <f t="shared" si="38"/>
        <v>Jun-2019</v>
      </c>
      <c r="AY165" s="258" t="s">
        <v>2615</v>
      </c>
    </row>
    <row r="166" spans="2:51">
      <c r="B166" s="119" t="s">
        <v>1650</v>
      </c>
      <c r="C166" s="119" t="s">
        <v>1514</v>
      </c>
      <c r="D166" s="256">
        <v>3.294</v>
      </c>
      <c r="E166" s="115" t="s">
        <v>1459</v>
      </c>
      <c r="F166" s="115" t="s">
        <v>552</v>
      </c>
      <c r="G166" s="120" t="s">
        <v>45</v>
      </c>
      <c r="H166" s="115">
        <v>4985</v>
      </c>
      <c r="I166" s="116">
        <v>17.39</v>
      </c>
      <c r="J166" s="193" t="s">
        <v>1457</v>
      </c>
      <c r="K166" s="193" t="str">
        <f t="shared" si="33"/>
        <v>Abr-2019</v>
      </c>
      <c r="L166" s="193" t="str">
        <f t="shared" si="34"/>
        <v>12-Abr-2019</v>
      </c>
      <c r="M166" s="117">
        <f t="shared" si="35"/>
        <v>57.28266</v>
      </c>
      <c r="N166" s="396">
        <f t="shared" si="36"/>
        <v>3.294</v>
      </c>
      <c r="O166" s="396"/>
      <c r="AP166" s="397">
        <v>43626</v>
      </c>
      <c r="AQ166" s="398" t="s">
        <v>2474</v>
      </c>
      <c r="AR166" s="371" t="str">
        <f t="shared" si="37"/>
        <v>10-Jun-2019</v>
      </c>
      <c r="AS166" s="371" t="str">
        <f t="shared" si="38"/>
        <v>Jun-2019</v>
      </c>
      <c r="AY166" s="258" t="s">
        <v>2614</v>
      </c>
    </row>
    <row r="167" spans="2:51">
      <c r="B167" s="119" t="s">
        <v>1651</v>
      </c>
      <c r="C167" s="119" t="s">
        <v>1512</v>
      </c>
      <c r="D167" s="256">
        <v>3.2970000000000002</v>
      </c>
      <c r="E167" s="115" t="s">
        <v>1459</v>
      </c>
      <c r="F167" s="115" t="s">
        <v>325</v>
      </c>
      <c r="G167" s="120" t="s">
        <v>42</v>
      </c>
      <c r="H167" s="115">
        <v>48376</v>
      </c>
      <c r="I167" s="116">
        <v>2933.55</v>
      </c>
      <c r="J167" s="193" t="s">
        <v>1457</v>
      </c>
      <c r="K167" s="193" t="str">
        <f t="shared" si="33"/>
        <v>Abr-2019</v>
      </c>
      <c r="L167" s="193" t="str">
        <f t="shared" si="34"/>
        <v>15-Abr-2019</v>
      </c>
      <c r="M167" s="117">
        <f t="shared" si="35"/>
        <v>2933.55</v>
      </c>
      <c r="N167" s="396">
        <f t="shared" si="36"/>
        <v>3.2970000000000002</v>
      </c>
      <c r="O167" s="396"/>
      <c r="AP167" s="397">
        <v>43627</v>
      </c>
      <c r="AQ167" s="398" t="s">
        <v>2468</v>
      </c>
      <c r="AR167" s="371" t="str">
        <f t="shared" si="37"/>
        <v>11-Jun-2019</v>
      </c>
      <c r="AS167" s="371" t="str">
        <f t="shared" si="38"/>
        <v>Jun-2019</v>
      </c>
      <c r="AY167" s="258" t="s">
        <v>2613</v>
      </c>
    </row>
    <row r="168" spans="2:51">
      <c r="B168" s="119" t="s">
        <v>1652</v>
      </c>
      <c r="C168" s="119" t="s">
        <v>1512</v>
      </c>
      <c r="D168" s="256">
        <v>3.294</v>
      </c>
      <c r="E168" s="115" t="s">
        <v>1455</v>
      </c>
      <c r="F168" s="115" t="s">
        <v>325</v>
      </c>
      <c r="G168" s="120" t="s">
        <v>42</v>
      </c>
      <c r="H168" s="115" t="s">
        <v>1653</v>
      </c>
      <c r="I168" s="116">
        <v>108436.41</v>
      </c>
      <c r="J168" s="193" t="s">
        <v>1457</v>
      </c>
      <c r="K168" s="193" t="str">
        <f t="shared" si="33"/>
        <v>Abr-2019</v>
      </c>
      <c r="L168" s="193" t="str">
        <f t="shared" si="34"/>
        <v>15-Abr-2019</v>
      </c>
      <c r="M168" s="117">
        <f t="shared" si="35"/>
        <v>108436.41</v>
      </c>
      <c r="N168" s="396">
        <f t="shared" si="36"/>
        <v>3.294</v>
      </c>
      <c r="O168" s="396"/>
      <c r="AP168" s="397">
        <v>43628</v>
      </c>
      <c r="AQ168" s="398" t="s">
        <v>2469</v>
      </c>
      <c r="AR168" s="371" t="str">
        <f t="shared" si="37"/>
        <v>12-Jun-2019</v>
      </c>
      <c r="AS168" s="371" t="str">
        <f t="shared" si="38"/>
        <v>Jun-2019</v>
      </c>
      <c r="AY168" s="115" t="s">
        <v>2129</v>
      </c>
    </row>
    <row r="169" spans="2:51">
      <c r="B169" s="119" t="s">
        <v>1654</v>
      </c>
      <c r="C169" s="119" t="s">
        <v>1512</v>
      </c>
      <c r="D169" s="256">
        <v>3.2970000000000002</v>
      </c>
      <c r="E169" s="115" t="s">
        <v>1459</v>
      </c>
      <c r="F169" s="115" t="s">
        <v>325</v>
      </c>
      <c r="G169" s="120" t="s">
        <v>42</v>
      </c>
      <c r="H169" s="115">
        <v>48378</v>
      </c>
      <c r="I169" s="116">
        <v>220772.82</v>
      </c>
      <c r="J169" s="193" t="s">
        <v>1457</v>
      </c>
      <c r="K169" s="193" t="str">
        <f t="shared" si="33"/>
        <v>Abr-2019</v>
      </c>
      <c r="L169" s="193" t="str">
        <f t="shared" si="34"/>
        <v>15-Abr-2019</v>
      </c>
      <c r="M169" s="117">
        <f t="shared" si="35"/>
        <v>220772.82</v>
      </c>
      <c r="N169" s="396">
        <f t="shared" si="36"/>
        <v>3.2970000000000002</v>
      </c>
      <c r="O169" s="396"/>
      <c r="AP169" s="397">
        <v>43629</v>
      </c>
      <c r="AQ169" s="398" t="s">
        <v>2470</v>
      </c>
      <c r="AR169" s="371" t="str">
        <f t="shared" si="37"/>
        <v>13-Jun-2019</v>
      </c>
      <c r="AS169" s="371" t="str">
        <f t="shared" si="38"/>
        <v>Jun-2019</v>
      </c>
      <c r="AY169" s="258" t="s">
        <v>2647</v>
      </c>
    </row>
    <row r="170" spans="2:51">
      <c r="B170" s="119" t="s">
        <v>1655</v>
      </c>
      <c r="C170" s="119" t="s">
        <v>1512</v>
      </c>
      <c r="D170" s="256">
        <v>3.2970000000000002</v>
      </c>
      <c r="E170" s="115" t="s">
        <v>1459</v>
      </c>
      <c r="F170" s="115" t="s">
        <v>325</v>
      </c>
      <c r="G170" s="120" t="s">
        <v>42</v>
      </c>
      <c r="H170" s="115">
        <v>48389</v>
      </c>
      <c r="I170" s="116">
        <v>6923.13</v>
      </c>
      <c r="J170" s="193" t="s">
        <v>1457</v>
      </c>
      <c r="K170" s="193" t="str">
        <f t="shared" si="33"/>
        <v>Abr-2019</v>
      </c>
      <c r="L170" s="193" t="str">
        <f t="shared" si="34"/>
        <v>15-Abr-2019</v>
      </c>
      <c r="M170" s="117">
        <f t="shared" si="35"/>
        <v>6923.13</v>
      </c>
      <c r="N170" s="396">
        <f t="shared" si="36"/>
        <v>3.2970000000000002</v>
      </c>
      <c r="O170" s="396"/>
      <c r="AP170" s="397">
        <v>43630</v>
      </c>
      <c r="AQ170" s="398" t="s">
        <v>2471</v>
      </c>
      <c r="AR170" s="371" t="str">
        <f t="shared" si="37"/>
        <v>14-Jun-2019</v>
      </c>
      <c r="AS170" s="371" t="str">
        <f t="shared" si="38"/>
        <v>Jun-2019</v>
      </c>
      <c r="AY170" s="258" t="s">
        <v>2646</v>
      </c>
    </row>
    <row r="171" spans="2:51">
      <c r="B171" s="119" t="s">
        <v>1656</v>
      </c>
      <c r="C171" s="119" t="s">
        <v>1512</v>
      </c>
      <c r="D171" s="256">
        <v>3.2970000000000002</v>
      </c>
      <c r="E171" s="115" t="s">
        <v>1459</v>
      </c>
      <c r="F171" s="115" t="s">
        <v>325</v>
      </c>
      <c r="G171" s="120" t="s">
        <v>42</v>
      </c>
      <c r="H171" s="115">
        <v>48380</v>
      </c>
      <c r="I171" s="116">
        <v>6121.3</v>
      </c>
      <c r="J171" s="193" t="s">
        <v>1457</v>
      </c>
      <c r="K171" s="193" t="str">
        <f t="shared" si="33"/>
        <v>Abr-2019</v>
      </c>
      <c r="L171" s="193" t="str">
        <f t="shared" si="34"/>
        <v>15-Abr-2019</v>
      </c>
      <c r="M171" s="117">
        <f t="shared" si="35"/>
        <v>6121.3</v>
      </c>
      <c r="N171" s="396">
        <f t="shared" si="36"/>
        <v>3.2970000000000002</v>
      </c>
      <c r="O171" s="396"/>
      <c r="AP171" s="397">
        <v>43631</v>
      </c>
      <c r="AQ171" s="398" t="s">
        <v>2472</v>
      </c>
      <c r="AR171" s="371" t="str">
        <f t="shared" si="37"/>
        <v>15-Jun-2019</v>
      </c>
      <c r="AS171" s="371" t="str">
        <f t="shared" si="38"/>
        <v>Jun-2019</v>
      </c>
      <c r="AY171" s="258" t="s">
        <v>2645</v>
      </c>
    </row>
    <row r="172" spans="2:51">
      <c r="B172" s="119" t="s">
        <v>1657</v>
      </c>
      <c r="C172" s="119" t="s">
        <v>1512</v>
      </c>
      <c r="D172" s="256">
        <v>3.2970000000000002</v>
      </c>
      <c r="E172" s="115" t="s">
        <v>1459</v>
      </c>
      <c r="F172" s="115" t="s">
        <v>325</v>
      </c>
      <c r="G172" s="120" t="s">
        <v>42</v>
      </c>
      <c r="H172" s="115">
        <v>48392</v>
      </c>
      <c r="I172" s="116">
        <v>39379.699999999997</v>
      </c>
      <c r="J172" s="193" t="s">
        <v>1457</v>
      </c>
      <c r="K172" s="193" t="str">
        <f t="shared" si="33"/>
        <v>Abr-2019</v>
      </c>
      <c r="L172" s="193" t="str">
        <f t="shared" si="34"/>
        <v>15-Abr-2019</v>
      </c>
      <c r="M172" s="117">
        <f t="shared" si="35"/>
        <v>39379.699999999997</v>
      </c>
      <c r="N172" s="396">
        <f t="shared" si="36"/>
        <v>3.2970000000000002</v>
      </c>
      <c r="O172" s="396"/>
      <c r="AP172" s="397">
        <v>43632</v>
      </c>
      <c r="AQ172" s="398" t="s">
        <v>2473</v>
      </c>
      <c r="AR172" s="371" t="str">
        <f t="shared" si="37"/>
        <v>16-Jun-2019</v>
      </c>
      <c r="AS172" s="371" t="str">
        <f t="shared" si="38"/>
        <v>Jun-2019</v>
      </c>
      <c r="AY172" s="258" t="s">
        <v>2644</v>
      </c>
    </row>
    <row r="173" spans="2:51">
      <c r="B173" s="119" t="s">
        <v>1658</v>
      </c>
      <c r="C173" s="119" t="s">
        <v>1512</v>
      </c>
      <c r="D173" s="256">
        <v>3.2970000000000002</v>
      </c>
      <c r="E173" s="115" t="s">
        <v>1459</v>
      </c>
      <c r="F173" s="115" t="s">
        <v>325</v>
      </c>
      <c r="G173" s="120" t="s">
        <v>42</v>
      </c>
      <c r="H173" s="115">
        <v>48382</v>
      </c>
      <c r="I173" s="116">
        <v>800</v>
      </c>
      <c r="J173" s="193" t="s">
        <v>1457</v>
      </c>
      <c r="K173" s="193" t="str">
        <f t="shared" si="33"/>
        <v>Abr-2019</v>
      </c>
      <c r="L173" s="193" t="str">
        <f t="shared" si="34"/>
        <v>15-Abr-2019</v>
      </c>
      <c r="M173" s="117">
        <f t="shared" si="35"/>
        <v>800</v>
      </c>
      <c r="N173" s="396">
        <f t="shared" si="36"/>
        <v>3.2970000000000002</v>
      </c>
      <c r="O173" s="396"/>
      <c r="AP173" s="397">
        <v>43633</v>
      </c>
      <c r="AQ173" s="398" t="s">
        <v>2474</v>
      </c>
      <c r="AR173" s="371" t="str">
        <f t="shared" si="37"/>
        <v>17-Jun-2019</v>
      </c>
      <c r="AS173" s="371" t="str">
        <f t="shared" si="38"/>
        <v>Jun-2019</v>
      </c>
      <c r="AY173" s="258" t="s">
        <v>2643</v>
      </c>
    </row>
    <row r="174" spans="2:51">
      <c r="B174" s="119" t="s">
        <v>1659</v>
      </c>
      <c r="C174" s="119" t="s">
        <v>1512</v>
      </c>
      <c r="D174" s="256">
        <v>3.2970000000000002</v>
      </c>
      <c r="E174" s="115" t="s">
        <v>1459</v>
      </c>
      <c r="F174" s="115" t="s">
        <v>325</v>
      </c>
      <c r="G174" s="120" t="s">
        <v>42</v>
      </c>
      <c r="H174" s="115">
        <v>48385</v>
      </c>
      <c r="I174" s="116">
        <v>3736.12</v>
      </c>
      <c r="J174" s="193" t="s">
        <v>1457</v>
      </c>
      <c r="K174" s="193" t="str">
        <f t="shared" si="33"/>
        <v>Abr-2019</v>
      </c>
      <c r="L174" s="193" t="str">
        <f t="shared" si="34"/>
        <v>15-Abr-2019</v>
      </c>
      <c r="M174" s="117">
        <f t="shared" si="35"/>
        <v>3736.12</v>
      </c>
      <c r="N174" s="396">
        <f t="shared" si="36"/>
        <v>3.2970000000000002</v>
      </c>
      <c r="O174" s="396"/>
      <c r="AP174" s="397">
        <v>43634</v>
      </c>
      <c r="AQ174" s="398" t="s">
        <v>2468</v>
      </c>
      <c r="AR174" s="371" t="str">
        <f t="shared" si="37"/>
        <v>18-Jun-2019</v>
      </c>
      <c r="AS174" s="371" t="str">
        <f t="shared" si="38"/>
        <v>Jun-2019</v>
      </c>
      <c r="AY174" s="258" t="s">
        <v>2642</v>
      </c>
    </row>
    <row r="175" spans="2:51">
      <c r="B175" s="119" t="s">
        <v>1660</v>
      </c>
      <c r="C175" s="119" t="s">
        <v>1512</v>
      </c>
      <c r="D175" s="256">
        <v>3.2970000000000002</v>
      </c>
      <c r="E175" s="115" t="s">
        <v>1459</v>
      </c>
      <c r="F175" s="115" t="s">
        <v>325</v>
      </c>
      <c r="G175" s="120" t="s">
        <v>42</v>
      </c>
      <c r="H175" s="115">
        <v>48383</v>
      </c>
      <c r="I175" s="116">
        <v>2448.52</v>
      </c>
      <c r="J175" s="193" t="s">
        <v>1457</v>
      </c>
      <c r="K175" s="193" t="str">
        <f t="shared" si="33"/>
        <v>Abr-2019</v>
      </c>
      <c r="L175" s="193" t="str">
        <f t="shared" si="34"/>
        <v>15-Abr-2019</v>
      </c>
      <c r="M175" s="117">
        <f t="shared" si="35"/>
        <v>2448.52</v>
      </c>
      <c r="N175" s="396">
        <f t="shared" si="36"/>
        <v>3.2970000000000002</v>
      </c>
      <c r="O175" s="396"/>
      <c r="AP175" s="397">
        <v>43635</v>
      </c>
      <c r="AQ175" s="398" t="s">
        <v>2469</v>
      </c>
      <c r="AR175" s="371" t="str">
        <f t="shared" si="37"/>
        <v>19-Jun-2019</v>
      </c>
      <c r="AS175" s="371" t="str">
        <f t="shared" si="38"/>
        <v>Jun-2019</v>
      </c>
      <c r="AY175" s="258" t="s">
        <v>2641</v>
      </c>
    </row>
    <row r="176" spans="2:51">
      <c r="B176" s="119" t="s">
        <v>1661</v>
      </c>
      <c r="C176" s="119" t="s">
        <v>1512</v>
      </c>
      <c r="D176" s="256">
        <v>3.2970000000000002</v>
      </c>
      <c r="E176" s="115" t="s">
        <v>1459</v>
      </c>
      <c r="F176" s="115" t="s">
        <v>325</v>
      </c>
      <c r="G176" s="120" t="s">
        <v>42</v>
      </c>
      <c r="H176" s="115">
        <v>48395</v>
      </c>
      <c r="I176" s="116">
        <v>49169</v>
      </c>
      <c r="J176" s="193" t="s">
        <v>1457</v>
      </c>
      <c r="K176" s="193" t="str">
        <f t="shared" si="33"/>
        <v>Abr-2019</v>
      </c>
      <c r="L176" s="193" t="str">
        <f t="shared" si="34"/>
        <v>15-Abr-2019</v>
      </c>
      <c r="M176" s="117">
        <f t="shared" si="35"/>
        <v>49169</v>
      </c>
      <c r="N176" s="396">
        <f t="shared" si="36"/>
        <v>3.2970000000000002</v>
      </c>
      <c r="O176" s="396"/>
      <c r="AP176" s="397">
        <v>43636</v>
      </c>
      <c r="AQ176" s="398" t="s">
        <v>2470</v>
      </c>
      <c r="AR176" s="371" t="str">
        <f t="shared" si="37"/>
        <v>20-Jun-2019</v>
      </c>
      <c r="AS176" s="371" t="str">
        <f t="shared" si="38"/>
        <v>Jun-2019</v>
      </c>
      <c r="AY176" s="258" t="s">
        <v>2640</v>
      </c>
    </row>
    <row r="177" spans="2:51">
      <c r="B177" s="119" t="s">
        <v>1662</v>
      </c>
      <c r="C177" s="119" t="s">
        <v>1512</v>
      </c>
      <c r="D177" s="256">
        <v>3.2970000000000002</v>
      </c>
      <c r="E177" s="115" t="s">
        <v>1459</v>
      </c>
      <c r="F177" s="115" t="s">
        <v>325</v>
      </c>
      <c r="G177" s="120" t="s">
        <v>42</v>
      </c>
      <c r="H177" s="115">
        <v>48398</v>
      </c>
      <c r="I177" s="116">
        <v>1591.54</v>
      </c>
      <c r="J177" s="193" t="s">
        <v>1457</v>
      </c>
      <c r="K177" s="193" t="str">
        <f t="shared" si="33"/>
        <v>Abr-2019</v>
      </c>
      <c r="L177" s="193" t="str">
        <f t="shared" si="34"/>
        <v>15-Abr-2019</v>
      </c>
      <c r="M177" s="117">
        <f t="shared" si="35"/>
        <v>1591.54</v>
      </c>
      <c r="N177" s="396">
        <f t="shared" si="36"/>
        <v>3.2970000000000002</v>
      </c>
      <c r="O177" s="396"/>
      <c r="AP177" s="397">
        <v>43637</v>
      </c>
      <c r="AQ177" s="398" t="s">
        <v>2471</v>
      </c>
      <c r="AR177" s="371" t="str">
        <f t="shared" si="37"/>
        <v>21-Jun-2019</v>
      </c>
      <c r="AS177" s="371" t="str">
        <f t="shared" si="38"/>
        <v>Jun-2019</v>
      </c>
      <c r="AY177" s="258" t="s">
        <v>2158</v>
      </c>
    </row>
    <row r="178" spans="2:51">
      <c r="B178" s="119" t="s">
        <v>1663</v>
      </c>
      <c r="C178" s="119" t="s">
        <v>1512</v>
      </c>
      <c r="D178" s="256">
        <v>3.2970000000000002</v>
      </c>
      <c r="E178" s="115" t="s">
        <v>1459</v>
      </c>
      <c r="F178" s="115" t="s">
        <v>325</v>
      </c>
      <c r="G178" s="120" t="s">
        <v>42</v>
      </c>
      <c r="H178" s="115">
        <v>48401</v>
      </c>
      <c r="I178" s="116">
        <v>3068</v>
      </c>
      <c r="J178" s="193" t="s">
        <v>1457</v>
      </c>
      <c r="K178" s="193" t="str">
        <f t="shared" si="33"/>
        <v>Abr-2019</v>
      </c>
      <c r="L178" s="193" t="str">
        <f t="shared" si="34"/>
        <v>15-Abr-2019</v>
      </c>
      <c r="M178" s="117">
        <f t="shared" si="35"/>
        <v>3068</v>
      </c>
      <c r="N178" s="396">
        <f t="shared" si="36"/>
        <v>3.2970000000000002</v>
      </c>
      <c r="O178" s="396"/>
      <c r="AP178" s="397">
        <v>43638</v>
      </c>
      <c r="AQ178" s="398" t="s">
        <v>2472</v>
      </c>
      <c r="AR178" s="371" t="str">
        <f t="shared" si="37"/>
        <v>22-Jun-2019</v>
      </c>
      <c r="AS178" s="371" t="str">
        <f t="shared" si="38"/>
        <v>Jun-2019</v>
      </c>
      <c r="AY178" s="258" t="s">
        <v>2157</v>
      </c>
    </row>
    <row r="179" spans="2:51">
      <c r="B179" s="119" t="s">
        <v>1664</v>
      </c>
      <c r="C179" s="119" t="s">
        <v>1512</v>
      </c>
      <c r="D179" s="256">
        <v>3.2970000000000002</v>
      </c>
      <c r="E179" s="115" t="s">
        <v>1459</v>
      </c>
      <c r="F179" s="115" t="s">
        <v>325</v>
      </c>
      <c r="G179" s="120" t="s">
        <v>42</v>
      </c>
      <c r="H179" s="115">
        <v>48387</v>
      </c>
      <c r="I179" s="116">
        <v>81174.58</v>
      </c>
      <c r="J179" s="193" t="s">
        <v>1457</v>
      </c>
      <c r="K179" s="193" t="str">
        <f t="shared" si="33"/>
        <v>Abr-2019</v>
      </c>
      <c r="L179" s="193" t="str">
        <f t="shared" si="34"/>
        <v>15-Abr-2019</v>
      </c>
      <c r="M179" s="117">
        <f t="shared" si="35"/>
        <v>81174.58</v>
      </c>
      <c r="N179" s="396">
        <f t="shared" si="36"/>
        <v>3.2970000000000002</v>
      </c>
      <c r="O179" s="396"/>
      <c r="AP179" s="397">
        <v>43639</v>
      </c>
      <c r="AQ179" s="398" t="s">
        <v>2473</v>
      </c>
      <c r="AR179" s="371" t="str">
        <f t="shared" si="37"/>
        <v>23-Jun-2019</v>
      </c>
      <c r="AS179" s="371" t="str">
        <f t="shared" si="38"/>
        <v>Jun-2019</v>
      </c>
      <c r="AY179" s="258" t="s">
        <v>2156</v>
      </c>
    </row>
    <row r="180" spans="2:51">
      <c r="B180" s="119" t="s">
        <v>1665</v>
      </c>
      <c r="C180" s="119" t="s">
        <v>1512</v>
      </c>
      <c r="D180" s="256">
        <v>3.2970000000000002</v>
      </c>
      <c r="E180" s="115" t="s">
        <v>1459</v>
      </c>
      <c r="F180" s="115" t="s">
        <v>325</v>
      </c>
      <c r="G180" s="120" t="s">
        <v>42</v>
      </c>
      <c r="H180" s="115">
        <v>48408</v>
      </c>
      <c r="I180" s="116">
        <v>48556.31</v>
      </c>
      <c r="J180" s="193" t="s">
        <v>1457</v>
      </c>
      <c r="K180" s="193" t="str">
        <f t="shared" si="33"/>
        <v>Abr-2019</v>
      </c>
      <c r="L180" s="193" t="str">
        <f t="shared" si="34"/>
        <v>15-Abr-2019</v>
      </c>
      <c r="M180" s="117">
        <f t="shared" si="35"/>
        <v>48556.31</v>
      </c>
      <c r="N180" s="396">
        <f t="shared" si="36"/>
        <v>3.2970000000000002</v>
      </c>
      <c r="O180" s="396"/>
      <c r="AP180" s="397">
        <v>43640</v>
      </c>
      <c r="AQ180" s="398" t="s">
        <v>2474</v>
      </c>
      <c r="AR180" s="371" t="str">
        <f t="shared" si="37"/>
        <v>24-Jun-2019</v>
      </c>
      <c r="AS180" s="371" t="str">
        <f t="shared" si="38"/>
        <v>Jun-2019</v>
      </c>
      <c r="AY180" s="258" t="s">
        <v>2155</v>
      </c>
    </row>
    <row r="181" spans="2:51">
      <c r="B181" s="119" t="s">
        <v>1666</v>
      </c>
      <c r="C181" s="119" t="s">
        <v>1512</v>
      </c>
      <c r="D181" s="256">
        <v>3.2970000000000002</v>
      </c>
      <c r="E181" s="115" t="s">
        <v>1459</v>
      </c>
      <c r="F181" s="115" t="s">
        <v>325</v>
      </c>
      <c r="G181" s="120" t="s">
        <v>42</v>
      </c>
      <c r="H181" s="115">
        <v>48410</v>
      </c>
      <c r="I181" s="116">
        <v>50000</v>
      </c>
      <c r="J181" s="193" t="s">
        <v>1457</v>
      </c>
      <c r="K181" s="193" t="str">
        <f t="shared" si="33"/>
        <v>Abr-2019</v>
      </c>
      <c r="L181" s="193" t="str">
        <f t="shared" si="34"/>
        <v>15-Abr-2019</v>
      </c>
      <c r="M181" s="117">
        <f t="shared" si="35"/>
        <v>50000</v>
      </c>
      <c r="N181" s="396">
        <f t="shared" si="36"/>
        <v>3.2970000000000002</v>
      </c>
      <c r="O181" s="396"/>
      <c r="AP181" s="397">
        <v>43641</v>
      </c>
      <c r="AQ181" s="398" t="s">
        <v>2468</v>
      </c>
      <c r="AR181" s="371" t="str">
        <f t="shared" si="37"/>
        <v>25-Jun-2019</v>
      </c>
      <c r="AS181" s="371" t="str">
        <f t="shared" si="38"/>
        <v>Jun-2019</v>
      </c>
      <c r="AY181" s="258" t="s">
        <v>2154</v>
      </c>
    </row>
    <row r="182" spans="2:51">
      <c r="B182" s="119" t="s">
        <v>1667</v>
      </c>
      <c r="C182" s="119" t="s">
        <v>1510</v>
      </c>
      <c r="D182" s="256">
        <v>3.2970000000000002</v>
      </c>
      <c r="E182" s="115" t="s">
        <v>1459</v>
      </c>
      <c r="F182" s="115" t="s">
        <v>325</v>
      </c>
      <c r="G182" s="120" t="s">
        <v>42</v>
      </c>
      <c r="H182" s="115">
        <v>48520</v>
      </c>
      <c r="I182" s="116">
        <v>8726.01</v>
      </c>
      <c r="J182" s="193" t="s">
        <v>1457</v>
      </c>
      <c r="K182" s="193" t="str">
        <f t="shared" si="33"/>
        <v>Abr-2019</v>
      </c>
      <c r="L182" s="193" t="str">
        <f t="shared" si="34"/>
        <v>16-Abr-2019</v>
      </c>
      <c r="M182" s="117">
        <f t="shared" si="35"/>
        <v>8726.01</v>
      </c>
      <c r="N182" s="396">
        <f t="shared" si="36"/>
        <v>3.2970000000000002</v>
      </c>
      <c r="O182" s="396"/>
      <c r="AP182" s="397">
        <v>43642</v>
      </c>
      <c r="AQ182" s="398" t="s">
        <v>2469</v>
      </c>
      <c r="AR182" s="371" t="str">
        <f t="shared" si="37"/>
        <v>26-Jun-2019</v>
      </c>
      <c r="AS182" s="371" t="str">
        <f t="shared" si="38"/>
        <v>Jun-2019</v>
      </c>
      <c r="AY182" s="258" t="s">
        <v>2153</v>
      </c>
    </row>
    <row r="183" spans="2:51">
      <c r="B183" s="119" t="s">
        <v>1668</v>
      </c>
      <c r="C183" s="119" t="s">
        <v>1510</v>
      </c>
      <c r="D183" s="256">
        <v>3.2970000000000002</v>
      </c>
      <c r="E183" s="115" t="s">
        <v>1459</v>
      </c>
      <c r="F183" s="115" t="s">
        <v>325</v>
      </c>
      <c r="G183" s="120" t="s">
        <v>42</v>
      </c>
      <c r="H183" s="115">
        <v>48533</v>
      </c>
      <c r="I183" s="116">
        <v>500</v>
      </c>
      <c r="J183" s="193" t="s">
        <v>1457</v>
      </c>
      <c r="K183" s="193" t="str">
        <f t="shared" si="33"/>
        <v>Abr-2019</v>
      </c>
      <c r="L183" s="193" t="str">
        <f t="shared" si="34"/>
        <v>16-Abr-2019</v>
      </c>
      <c r="M183" s="117">
        <f t="shared" si="35"/>
        <v>500</v>
      </c>
      <c r="N183" s="396">
        <f t="shared" si="36"/>
        <v>3.2970000000000002</v>
      </c>
      <c r="O183" s="396"/>
      <c r="AP183" s="397">
        <v>43643</v>
      </c>
      <c r="AQ183" s="398" t="s">
        <v>2470</v>
      </c>
      <c r="AR183" s="371" t="str">
        <f t="shared" si="37"/>
        <v>27-Jun-2019</v>
      </c>
      <c r="AS183" s="371" t="str">
        <f t="shared" si="38"/>
        <v>Jun-2019</v>
      </c>
      <c r="AY183" s="258" t="s">
        <v>2152</v>
      </c>
    </row>
    <row r="184" spans="2:51">
      <c r="B184" s="119" t="s">
        <v>1669</v>
      </c>
      <c r="C184" s="119" t="s">
        <v>1510</v>
      </c>
      <c r="D184" s="256">
        <v>3.2970000000000002</v>
      </c>
      <c r="E184" s="115" t="s">
        <v>1459</v>
      </c>
      <c r="F184" s="115" t="s">
        <v>325</v>
      </c>
      <c r="G184" s="120" t="s">
        <v>42</v>
      </c>
      <c r="H184" s="115">
        <v>48534</v>
      </c>
      <c r="I184" s="116">
        <v>250</v>
      </c>
      <c r="J184" s="193" t="s">
        <v>1457</v>
      </c>
      <c r="K184" s="193" t="str">
        <f t="shared" si="33"/>
        <v>Abr-2019</v>
      </c>
      <c r="L184" s="193" t="str">
        <f t="shared" si="34"/>
        <v>16-Abr-2019</v>
      </c>
      <c r="M184" s="117">
        <f t="shared" si="35"/>
        <v>250</v>
      </c>
      <c r="N184" s="396">
        <f t="shared" si="36"/>
        <v>3.2970000000000002</v>
      </c>
      <c r="O184" s="396"/>
      <c r="AP184" s="397">
        <v>43644</v>
      </c>
      <c r="AQ184" s="398" t="s">
        <v>2471</v>
      </c>
      <c r="AR184" s="371" t="str">
        <f t="shared" si="37"/>
        <v>28-Jun-2019</v>
      </c>
      <c r="AS184" s="371" t="str">
        <f t="shared" si="38"/>
        <v>Jun-2019</v>
      </c>
      <c r="AY184" s="258" t="s">
        <v>2151</v>
      </c>
    </row>
    <row r="185" spans="2:51">
      <c r="B185" s="119" t="s">
        <v>1670</v>
      </c>
      <c r="C185" s="119" t="s">
        <v>1508</v>
      </c>
      <c r="D185" s="256">
        <v>3.2970000000000002</v>
      </c>
      <c r="E185" s="115" t="s">
        <v>1459</v>
      </c>
      <c r="F185" s="115" t="s">
        <v>325</v>
      </c>
      <c r="G185" s="120" t="s">
        <v>42</v>
      </c>
      <c r="H185" s="115">
        <v>48538</v>
      </c>
      <c r="I185" s="116">
        <v>80</v>
      </c>
      <c r="J185" s="193" t="s">
        <v>1457</v>
      </c>
      <c r="K185" s="193" t="str">
        <f t="shared" si="33"/>
        <v>Abr-2019</v>
      </c>
      <c r="L185" s="193" t="str">
        <f t="shared" si="34"/>
        <v>17-Abr-2019</v>
      </c>
      <c r="M185" s="117">
        <f t="shared" si="35"/>
        <v>80</v>
      </c>
      <c r="N185" s="396">
        <f t="shared" si="36"/>
        <v>3.2970000000000002</v>
      </c>
      <c r="O185" s="396"/>
      <c r="AP185" s="397">
        <v>43645</v>
      </c>
      <c r="AQ185" s="398" t="s">
        <v>2472</v>
      </c>
      <c r="AR185" s="371" t="str">
        <f t="shared" si="37"/>
        <v>29-Jun-2019</v>
      </c>
      <c r="AS185" s="371" t="str">
        <f t="shared" si="38"/>
        <v>Jun-2019</v>
      </c>
      <c r="AY185" s="258" t="s">
        <v>2165</v>
      </c>
    </row>
    <row r="186" spans="2:51">
      <c r="B186" s="119" t="s">
        <v>1671</v>
      </c>
      <c r="C186" s="119" t="s">
        <v>1508</v>
      </c>
      <c r="D186" s="256">
        <v>3.2970000000000002</v>
      </c>
      <c r="E186" s="115" t="s">
        <v>1459</v>
      </c>
      <c r="F186" s="115" t="s">
        <v>325</v>
      </c>
      <c r="G186" s="120" t="s">
        <v>42</v>
      </c>
      <c r="H186" s="115">
        <v>48539</v>
      </c>
      <c r="I186" s="116">
        <v>300</v>
      </c>
      <c r="J186" s="193" t="s">
        <v>1457</v>
      </c>
      <c r="K186" s="193" t="str">
        <f t="shared" si="33"/>
        <v>Abr-2019</v>
      </c>
      <c r="L186" s="193" t="str">
        <f t="shared" si="34"/>
        <v>17-Abr-2019</v>
      </c>
      <c r="M186" s="117">
        <f t="shared" si="35"/>
        <v>300</v>
      </c>
      <c r="N186" s="396">
        <f t="shared" si="36"/>
        <v>3.2970000000000002</v>
      </c>
      <c r="O186" s="396"/>
      <c r="AP186" s="397">
        <v>43646</v>
      </c>
      <c r="AQ186" s="398" t="s">
        <v>2473</v>
      </c>
      <c r="AR186" s="371" t="str">
        <f t="shared" si="37"/>
        <v>30-Jun-2019</v>
      </c>
      <c r="AS186" s="371" t="str">
        <f t="shared" si="38"/>
        <v>Jun-2019</v>
      </c>
      <c r="AY186" s="258" t="s">
        <v>2164</v>
      </c>
    </row>
    <row r="187" spans="2:51">
      <c r="B187" s="119" t="s">
        <v>1672</v>
      </c>
      <c r="C187" s="119" t="s">
        <v>1508</v>
      </c>
      <c r="D187" s="256">
        <v>3.2970000000000002</v>
      </c>
      <c r="E187" s="115" t="s">
        <v>1459</v>
      </c>
      <c r="F187" s="115" t="s">
        <v>325</v>
      </c>
      <c r="G187" s="120" t="s">
        <v>42</v>
      </c>
      <c r="H187" s="115">
        <v>48541</v>
      </c>
      <c r="I187" s="116">
        <v>400</v>
      </c>
      <c r="J187" s="193" t="s">
        <v>1457</v>
      </c>
      <c r="K187" s="193" t="str">
        <f t="shared" si="33"/>
        <v>Abr-2019</v>
      </c>
      <c r="L187" s="193" t="str">
        <f t="shared" si="34"/>
        <v>17-Abr-2019</v>
      </c>
      <c r="M187" s="117">
        <f t="shared" si="35"/>
        <v>400</v>
      </c>
      <c r="N187" s="396">
        <f t="shared" si="36"/>
        <v>3.2970000000000002</v>
      </c>
      <c r="O187" s="396"/>
      <c r="AP187" s="397">
        <v>43647</v>
      </c>
      <c r="AQ187" s="398" t="s">
        <v>2474</v>
      </c>
      <c r="AR187" s="371" t="str">
        <f t="shared" si="37"/>
        <v>1-Jul-2019</v>
      </c>
      <c r="AS187" s="371" t="str">
        <f t="shared" si="38"/>
        <v>Jul-2019</v>
      </c>
      <c r="AY187" s="258" t="s">
        <v>2163</v>
      </c>
    </row>
    <row r="188" spans="2:51">
      <c r="B188" s="119" t="s">
        <v>1673</v>
      </c>
      <c r="C188" s="119" t="s">
        <v>1508</v>
      </c>
      <c r="D188" s="256">
        <v>3.2970000000000002</v>
      </c>
      <c r="E188" s="115" t="s">
        <v>1459</v>
      </c>
      <c r="F188" s="115" t="s">
        <v>325</v>
      </c>
      <c r="G188" s="120" t="s">
        <v>42</v>
      </c>
      <c r="H188" s="115">
        <v>48545</v>
      </c>
      <c r="I188" s="116">
        <v>169920.32</v>
      </c>
      <c r="J188" s="193" t="s">
        <v>1457</v>
      </c>
      <c r="K188" s="193" t="str">
        <f t="shared" si="33"/>
        <v>Abr-2019</v>
      </c>
      <c r="L188" s="193" t="str">
        <f t="shared" si="34"/>
        <v>17-Abr-2019</v>
      </c>
      <c r="M188" s="117">
        <f t="shared" si="35"/>
        <v>169920.32</v>
      </c>
      <c r="N188" s="396">
        <f t="shared" si="36"/>
        <v>3.2970000000000002</v>
      </c>
      <c r="O188" s="396"/>
      <c r="AP188" s="397">
        <v>43648</v>
      </c>
      <c r="AQ188" s="398" t="s">
        <v>2468</v>
      </c>
      <c r="AR188" s="371" t="str">
        <f t="shared" si="37"/>
        <v>2-Jul-2019</v>
      </c>
      <c r="AS188" s="371" t="str">
        <f t="shared" si="38"/>
        <v>Jul-2019</v>
      </c>
      <c r="AY188" s="258" t="s">
        <v>2162</v>
      </c>
    </row>
    <row r="189" spans="2:51">
      <c r="B189" s="119" t="s">
        <v>1674</v>
      </c>
      <c r="C189" s="119" t="s">
        <v>1508</v>
      </c>
      <c r="D189" s="256">
        <v>3.2970000000000002</v>
      </c>
      <c r="E189" s="115" t="s">
        <v>1459</v>
      </c>
      <c r="F189" s="115" t="s">
        <v>325</v>
      </c>
      <c r="G189" s="120" t="s">
        <v>42</v>
      </c>
      <c r="H189" s="115">
        <v>48547</v>
      </c>
      <c r="I189" s="116">
        <v>1200</v>
      </c>
      <c r="J189" s="193" t="s">
        <v>1457</v>
      </c>
      <c r="K189" s="193" t="str">
        <f t="shared" si="33"/>
        <v>Abr-2019</v>
      </c>
      <c r="L189" s="193" t="str">
        <f t="shared" si="34"/>
        <v>17-Abr-2019</v>
      </c>
      <c r="M189" s="117">
        <f t="shared" si="35"/>
        <v>1200</v>
      </c>
      <c r="N189" s="396">
        <f t="shared" si="36"/>
        <v>3.2970000000000002</v>
      </c>
      <c r="O189" s="396"/>
      <c r="AP189" s="397">
        <v>43649</v>
      </c>
      <c r="AQ189" s="398" t="s">
        <v>2469</v>
      </c>
      <c r="AR189" s="371" t="str">
        <f t="shared" si="37"/>
        <v>3-Jul-2019</v>
      </c>
      <c r="AS189" s="371" t="str">
        <f t="shared" si="38"/>
        <v>Jul-2019</v>
      </c>
      <c r="AY189" s="258" t="s">
        <v>2160</v>
      </c>
    </row>
    <row r="190" spans="2:51">
      <c r="B190" s="119" t="s">
        <v>1675</v>
      </c>
      <c r="C190" s="119" t="s">
        <v>1508</v>
      </c>
      <c r="D190" s="256">
        <v>3.2970000000000002</v>
      </c>
      <c r="E190" s="115" t="s">
        <v>1459</v>
      </c>
      <c r="F190" s="115" t="s">
        <v>325</v>
      </c>
      <c r="G190" s="120" t="s">
        <v>42</v>
      </c>
      <c r="H190" s="115">
        <v>48553</v>
      </c>
      <c r="I190" s="116">
        <v>16790.93</v>
      </c>
      <c r="J190" s="193" t="s">
        <v>1457</v>
      </c>
      <c r="K190" s="193" t="str">
        <f t="shared" si="33"/>
        <v>Abr-2019</v>
      </c>
      <c r="L190" s="193" t="str">
        <f t="shared" si="34"/>
        <v>17-Abr-2019</v>
      </c>
      <c r="M190" s="117">
        <f t="shared" si="35"/>
        <v>16790.93</v>
      </c>
      <c r="N190" s="396">
        <f t="shared" si="36"/>
        <v>3.2970000000000002</v>
      </c>
      <c r="O190" s="396"/>
      <c r="AP190" s="397">
        <v>43650</v>
      </c>
      <c r="AQ190" s="398" t="s">
        <v>2470</v>
      </c>
      <c r="AR190" s="371" t="str">
        <f t="shared" si="37"/>
        <v>4-Jul-2019</v>
      </c>
      <c r="AS190" s="371" t="str">
        <f t="shared" si="38"/>
        <v>Jul-2019</v>
      </c>
      <c r="AY190" s="258" t="s">
        <v>2159</v>
      </c>
    </row>
    <row r="191" spans="2:51">
      <c r="B191" s="119" t="s">
        <v>1676</v>
      </c>
      <c r="C191" s="119" t="s">
        <v>1508</v>
      </c>
      <c r="D191" s="256">
        <v>3.2970000000000002</v>
      </c>
      <c r="E191" s="115" t="s">
        <v>1459</v>
      </c>
      <c r="F191" s="115" t="s">
        <v>325</v>
      </c>
      <c r="G191" s="120" t="s">
        <v>42</v>
      </c>
      <c r="H191" s="115">
        <v>48549</v>
      </c>
      <c r="I191" s="116">
        <v>160</v>
      </c>
      <c r="J191" s="193" t="s">
        <v>1457</v>
      </c>
      <c r="K191" s="193" t="str">
        <f t="shared" si="33"/>
        <v>Abr-2019</v>
      </c>
      <c r="L191" s="193" t="str">
        <f t="shared" si="34"/>
        <v>17-Abr-2019</v>
      </c>
      <c r="M191" s="117">
        <f t="shared" si="35"/>
        <v>160</v>
      </c>
      <c r="N191" s="396">
        <f t="shared" si="36"/>
        <v>3.2970000000000002</v>
      </c>
      <c r="O191" s="396"/>
      <c r="AP191" s="397">
        <v>43651</v>
      </c>
      <c r="AQ191" s="398" t="s">
        <v>2471</v>
      </c>
      <c r="AR191" s="371" t="str">
        <f t="shared" si="37"/>
        <v>5-Jul-2019</v>
      </c>
      <c r="AS191" s="371" t="str">
        <f t="shared" si="38"/>
        <v>Jul-2019</v>
      </c>
      <c r="AY191" s="258" t="s">
        <v>2639</v>
      </c>
    </row>
    <row r="192" spans="2:51">
      <c r="B192" s="119" t="s">
        <v>1677</v>
      </c>
      <c r="C192" s="119" t="s">
        <v>1508</v>
      </c>
      <c r="D192" s="256">
        <v>3.2970000000000002</v>
      </c>
      <c r="E192" s="115" t="s">
        <v>1459</v>
      </c>
      <c r="F192" s="115" t="s">
        <v>325</v>
      </c>
      <c r="G192" s="120" t="s">
        <v>42</v>
      </c>
      <c r="H192" s="115">
        <v>48550</v>
      </c>
      <c r="I192" s="116">
        <v>3025.21</v>
      </c>
      <c r="J192" s="193" t="s">
        <v>1457</v>
      </c>
      <c r="K192" s="193" t="str">
        <f t="shared" si="33"/>
        <v>Abr-2019</v>
      </c>
      <c r="L192" s="193" t="str">
        <f t="shared" si="34"/>
        <v>17-Abr-2019</v>
      </c>
      <c r="M192" s="117">
        <f t="shared" si="35"/>
        <v>3025.21</v>
      </c>
      <c r="N192" s="396">
        <f t="shared" si="36"/>
        <v>3.2970000000000002</v>
      </c>
      <c r="O192" s="396"/>
      <c r="AP192" s="397">
        <v>43652</v>
      </c>
      <c r="AQ192" s="398" t="s">
        <v>2472</v>
      </c>
      <c r="AR192" s="371" t="str">
        <f t="shared" si="37"/>
        <v>6-Jul-2019</v>
      </c>
      <c r="AS192" s="371" t="str">
        <f t="shared" si="38"/>
        <v>Jul-2019</v>
      </c>
      <c r="AY192" s="115" t="s">
        <v>2128</v>
      </c>
    </row>
    <row r="193" spans="2:51">
      <c r="B193" s="119" t="s">
        <v>1678</v>
      </c>
      <c r="C193" s="119" t="s">
        <v>1508</v>
      </c>
      <c r="D193" s="256">
        <v>3.2970000000000002</v>
      </c>
      <c r="E193" s="115" t="s">
        <v>1459</v>
      </c>
      <c r="F193" s="115" t="s">
        <v>325</v>
      </c>
      <c r="G193" s="120" t="s">
        <v>42</v>
      </c>
      <c r="H193" s="115">
        <v>48556</v>
      </c>
      <c r="I193" s="116">
        <v>214.76</v>
      </c>
      <c r="J193" s="193" t="s">
        <v>1457</v>
      </c>
      <c r="K193" s="193" t="str">
        <f t="shared" si="33"/>
        <v>Abr-2019</v>
      </c>
      <c r="L193" s="193" t="str">
        <f t="shared" si="34"/>
        <v>17-Abr-2019</v>
      </c>
      <c r="M193" s="117">
        <f t="shared" si="35"/>
        <v>214.76</v>
      </c>
      <c r="N193" s="396">
        <f t="shared" si="36"/>
        <v>3.2970000000000002</v>
      </c>
      <c r="O193" s="396"/>
      <c r="AP193" s="397">
        <v>43653</v>
      </c>
      <c r="AQ193" s="398" t="s">
        <v>2473</v>
      </c>
      <c r="AR193" s="371" t="str">
        <f t="shared" si="37"/>
        <v>7-Jul-2019</v>
      </c>
      <c r="AS193" s="371" t="str">
        <f t="shared" si="38"/>
        <v>Jul-2019</v>
      </c>
      <c r="AY193" s="258" t="s">
        <v>2145</v>
      </c>
    </row>
    <row r="194" spans="2:51">
      <c r="B194" s="119" t="s">
        <v>1679</v>
      </c>
      <c r="C194" s="119" t="s">
        <v>1508</v>
      </c>
      <c r="D194" s="256">
        <v>3.2970000000000002</v>
      </c>
      <c r="E194" s="115" t="s">
        <v>1459</v>
      </c>
      <c r="F194" s="115" t="s">
        <v>325</v>
      </c>
      <c r="G194" s="120" t="s">
        <v>42</v>
      </c>
      <c r="H194" s="115">
        <v>48544</v>
      </c>
      <c r="I194" s="116">
        <v>800</v>
      </c>
      <c r="J194" s="193" t="s">
        <v>1457</v>
      </c>
      <c r="K194" s="193" t="str">
        <f t="shared" si="33"/>
        <v>Abr-2019</v>
      </c>
      <c r="L194" s="193" t="str">
        <f t="shared" si="34"/>
        <v>17-Abr-2019</v>
      </c>
      <c r="M194" s="117">
        <f t="shared" si="35"/>
        <v>800</v>
      </c>
      <c r="N194" s="396">
        <f t="shared" si="36"/>
        <v>3.2970000000000002</v>
      </c>
      <c r="O194" s="396"/>
      <c r="AP194" s="397">
        <v>43654</v>
      </c>
      <c r="AQ194" s="398" t="s">
        <v>2474</v>
      </c>
      <c r="AR194" s="371" t="str">
        <f t="shared" si="37"/>
        <v>8-Jul-2019</v>
      </c>
      <c r="AS194" s="371" t="str">
        <f t="shared" si="38"/>
        <v>Jul-2019</v>
      </c>
      <c r="AY194" s="258" t="s">
        <v>2143</v>
      </c>
    </row>
    <row r="195" spans="2:51">
      <c r="B195" s="119" t="s">
        <v>1680</v>
      </c>
      <c r="C195" s="119" t="s">
        <v>1508</v>
      </c>
      <c r="D195" s="256">
        <v>3.2970000000000002</v>
      </c>
      <c r="E195" s="115" t="s">
        <v>1459</v>
      </c>
      <c r="F195" s="115" t="s">
        <v>325</v>
      </c>
      <c r="G195" s="120" t="s">
        <v>42</v>
      </c>
      <c r="H195" s="115">
        <v>48558</v>
      </c>
      <c r="I195" s="116">
        <v>61514.61</v>
      </c>
      <c r="J195" s="193" t="s">
        <v>1457</v>
      </c>
      <c r="K195" s="193" t="str">
        <f t="shared" si="33"/>
        <v>Abr-2019</v>
      </c>
      <c r="L195" s="193" t="str">
        <f t="shared" si="34"/>
        <v>17-Abr-2019</v>
      </c>
      <c r="M195" s="117">
        <f t="shared" si="35"/>
        <v>61514.61</v>
      </c>
      <c r="N195" s="396">
        <f t="shared" si="36"/>
        <v>3.2970000000000002</v>
      </c>
      <c r="O195" s="396"/>
      <c r="AP195" s="397">
        <v>43655</v>
      </c>
      <c r="AQ195" s="398" t="s">
        <v>2468</v>
      </c>
      <c r="AR195" s="371" t="str">
        <f t="shared" si="37"/>
        <v>9-Jul-2019</v>
      </c>
      <c r="AS195" s="371" t="str">
        <f t="shared" si="38"/>
        <v>Jul-2019</v>
      </c>
      <c r="AY195" s="258" t="s">
        <v>2142</v>
      </c>
    </row>
    <row r="196" spans="2:51">
      <c r="B196" s="119" t="s">
        <v>1681</v>
      </c>
      <c r="C196" s="119" t="s">
        <v>1508</v>
      </c>
      <c r="D196" s="256">
        <v>3.2970000000000002</v>
      </c>
      <c r="E196" s="115" t="s">
        <v>1459</v>
      </c>
      <c r="F196" s="115" t="s">
        <v>325</v>
      </c>
      <c r="G196" s="120" t="s">
        <v>42</v>
      </c>
      <c r="H196" s="115">
        <v>48552</v>
      </c>
      <c r="I196" s="116">
        <v>640</v>
      </c>
      <c r="J196" s="193" t="s">
        <v>1457</v>
      </c>
      <c r="K196" s="193" t="str">
        <f t="shared" si="33"/>
        <v>Abr-2019</v>
      </c>
      <c r="L196" s="193" t="str">
        <f t="shared" si="34"/>
        <v>17-Abr-2019</v>
      </c>
      <c r="M196" s="117">
        <f t="shared" si="35"/>
        <v>640</v>
      </c>
      <c r="N196" s="396">
        <f t="shared" si="36"/>
        <v>3.2970000000000002</v>
      </c>
      <c r="O196" s="396"/>
      <c r="AP196" s="397">
        <v>43656</v>
      </c>
      <c r="AQ196" s="398" t="s">
        <v>2469</v>
      </c>
      <c r="AR196" s="371" t="str">
        <f t="shared" si="37"/>
        <v>10-Jul-2019</v>
      </c>
      <c r="AS196" s="371" t="str">
        <f t="shared" si="38"/>
        <v>Jul-2019</v>
      </c>
      <c r="AY196" s="258" t="s">
        <v>2141</v>
      </c>
    </row>
    <row r="197" spans="2:51">
      <c r="B197" s="119" t="s">
        <v>1682</v>
      </c>
      <c r="C197" s="119" t="s">
        <v>1508</v>
      </c>
      <c r="D197" s="256">
        <v>3.2970000000000002</v>
      </c>
      <c r="E197" s="115" t="s">
        <v>1459</v>
      </c>
      <c r="F197" s="115" t="s">
        <v>325</v>
      </c>
      <c r="G197" s="120" t="s">
        <v>42</v>
      </c>
      <c r="H197" s="115">
        <v>48582</v>
      </c>
      <c r="I197" s="116">
        <v>4775.82</v>
      </c>
      <c r="J197" s="193" t="s">
        <v>1457</v>
      </c>
      <c r="K197" s="193" t="str">
        <f t="shared" si="33"/>
        <v>Abr-2019</v>
      </c>
      <c r="L197" s="193" t="str">
        <f t="shared" si="34"/>
        <v>17-Abr-2019</v>
      </c>
      <c r="M197" s="117">
        <f t="shared" si="35"/>
        <v>4775.82</v>
      </c>
      <c r="N197" s="396">
        <f t="shared" si="36"/>
        <v>3.2970000000000002</v>
      </c>
      <c r="O197" s="396"/>
      <c r="AP197" s="397">
        <v>43657</v>
      </c>
      <c r="AQ197" s="398" t="s">
        <v>2470</v>
      </c>
      <c r="AR197" s="371" t="str">
        <f t="shared" si="37"/>
        <v>11-Jul-2019</v>
      </c>
      <c r="AS197" s="371" t="str">
        <f t="shared" si="38"/>
        <v>Jul-2019</v>
      </c>
      <c r="AY197" s="258" t="s">
        <v>2140</v>
      </c>
    </row>
    <row r="198" spans="2:51">
      <c r="B198" s="119" t="s">
        <v>1683</v>
      </c>
      <c r="C198" s="119" t="s">
        <v>1508</v>
      </c>
      <c r="D198" s="256">
        <v>3.2970000000000002</v>
      </c>
      <c r="E198" s="115" t="s">
        <v>1459</v>
      </c>
      <c r="F198" s="115" t="s">
        <v>325</v>
      </c>
      <c r="G198" s="120" t="s">
        <v>42</v>
      </c>
      <c r="H198" s="115">
        <v>48584</v>
      </c>
      <c r="I198" s="116">
        <v>66234</v>
      </c>
      <c r="J198" s="193" t="s">
        <v>1457</v>
      </c>
      <c r="K198" s="193" t="str">
        <f t="shared" si="33"/>
        <v>Abr-2019</v>
      </c>
      <c r="L198" s="193" t="str">
        <f t="shared" si="34"/>
        <v>17-Abr-2019</v>
      </c>
      <c r="M198" s="117">
        <f t="shared" si="35"/>
        <v>66234</v>
      </c>
      <c r="N198" s="396">
        <f t="shared" si="36"/>
        <v>3.2970000000000002</v>
      </c>
      <c r="O198" s="396"/>
      <c r="AP198" s="397">
        <v>43658</v>
      </c>
      <c r="AQ198" s="398" t="s">
        <v>2471</v>
      </c>
      <c r="AR198" s="371" t="str">
        <f t="shared" si="37"/>
        <v>12-Jul-2019</v>
      </c>
      <c r="AS198" s="371" t="str">
        <f t="shared" si="38"/>
        <v>Jul-2019</v>
      </c>
      <c r="AY198" s="258" t="s">
        <v>2139</v>
      </c>
    </row>
    <row r="199" spans="2:51">
      <c r="B199" s="119" t="s">
        <v>1684</v>
      </c>
      <c r="C199" s="119" t="s">
        <v>1528</v>
      </c>
      <c r="D199" s="256">
        <v>3.3109999999999999</v>
      </c>
      <c r="E199" s="115" t="s">
        <v>1459</v>
      </c>
      <c r="F199" s="115" t="s">
        <v>325</v>
      </c>
      <c r="G199" s="120" t="s">
        <v>42</v>
      </c>
      <c r="H199" s="115">
        <v>47765</v>
      </c>
      <c r="I199" s="116">
        <v>21566.09</v>
      </c>
      <c r="J199" s="193" t="s">
        <v>1457</v>
      </c>
      <c r="K199" s="193" t="str">
        <f t="shared" ref="K199:K262" si="39">+IF(MONTH(C199)=1,"Ene",IF(MONTH(C199)=2,"Feb",IF(MONTH(C199)=3,"Mar",IF(MONTH(C199)=4,"Abr",IF(MONTH(C199)=5,"May",IF(MONTH(C199)=6,"Jun",IF(MONTH(C199)=7,"Jul",IF(MONTH(C199)=8,"Ago",IF(MONTH(C199)=9,"Sep",IF(MONTH(C199)=10,"Oct",IF(MONTH(C199)=11,"Nov","Dic")))))))))))&amp;"-"&amp;YEAR(C199)</f>
        <v>Abr-2019</v>
      </c>
      <c r="L199" s="193" t="str">
        <f t="shared" ref="L199:L262" si="40">DAY(C199)&amp;"-"&amp;IF(MONTH(C199)=1,"Ene",IF(MONTH(C199)=2,"Feb",IF(MONTH(C199)=3,"Mar",IF(MONTH(C199)=4,"Abr",IF(MONTH(C199)=5,"May",IF(MONTH(C199)=6,"Jun",IF(MONTH(C199)=7,"Jul",IF(MONTH(C199)=8,"Ago",IF(MONTH(C199)=9,"Sep",IF(MONTH(C199)=10,"Oct",IF(MONTH(C199)=11,"Nov","Dic")))))))))))&amp;"-"&amp;YEAR(C199)</f>
        <v>2-Abr-2019</v>
      </c>
      <c r="M199" s="117">
        <f t="shared" ref="M199:M262" si="41">+IF(F199="SOLES",I199,I199*D199)</f>
        <v>21566.09</v>
      </c>
      <c r="N199" s="396">
        <f t="shared" ref="N199:N262" si="42">+D199</f>
        <v>3.3109999999999999</v>
      </c>
      <c r="O199" s="396"/>
      <c r="AP199" s="397">
        <v>43659</v>
      </c>
      <c r="AQ199" s="398" t="s">
        <v>2472</v>
      </c>
      <c r="AR199" s="371" t="str">
        <f t="shared" ref="AR199:AR262" si="43">DAY(AP199)&amp;"-"&amp;IF(MONTH(AP199)=1,"Ene",IF(MONTH(AP199)=2,"Feb",IF(MONTH(AP199)=3,"Mar",IF(MONTH(AP199)=4,"Abr",IF(MONTH(AP199)=5,"May",IF(MONTH(AP199)=6,"Jun",IF(MONTH(AP199)=7,"Jul",IF(MONTH(AP199)=8,"Ago",IF(MONTH(AP199)=9,"Sep",IF(MONTH(AP199)=10,"Oct",IF(MONTH(AP199)=11,"Nov","Dic")))))))))))&amp;"-"&amp;YEAR(AP199)</f>
        <v>13-Jul-2019</v>
      </c>
      <c r="AS199" s="371" t="str">
        <f t="shared" si="38"/>
        <v>Jul-2019</v>
      </c>
      <c r="AY199" s="258" t="s">
        <v>2138</v>
      </c>
    </row>
    <row r="200" spans="2:51">
      <c r="B200" s="119" t="s">
        <v>1685</v>
      </c>
      <c r="C200" s="119" t="s">
        <v>1530</v>
      </c>
      <c r="D200" s="256">
        <v>3.3090000000000002</v>
      </c>
      <c r="E200" s="115" t="s">
        <v>1459</v>
      </c>
      <c r="F200" s="115" t="s">
        <v>325</v>
      </c>
      <c r="G200" s="120" t="s">
        <v>42</v>
      </c>
      <c r="H200" s="115">
        <v>47728</v>
      </c>
      <c r="I200" s="116">
        <v>20918.29</v>
      </c>
      <c r="J200" s="193" t="s">
        <v>1457</v>
      </c>
      <c r="K200" s="193" t="str">
        <f t="shared" si="39"/>
        <v>Abr-2019</v>
      </c>
      <c r="L200" s="193" t="str">
        <f t="shared" si="40"/>
        <v>1-Abr-2019</v>
      </c>
      <c r="M200" s="117">
        <f t="shared" si="41"/>
        <v>20918.29</v>
      </c>
      <c r="N200" s="396">
        <f t="shared" si="42"/>
        <v>3.3090000000000002</v>
      </c>
      <c r="O200" s="396"/>
      <c r="AP200" s="397">
        <v>43660</v>
      </c>
      <c r="AQ200" s="398" t="s">
        <v>2473</v>
      </c>
      <c r="AR200" s="371" t="str">
        <f t="shared" si="43"/>
        <v>14-Jul-2019</v>
      </c>
      <c r="AS200" s="371" t="str">
        <f t="shared" si="38"/>
        <v>Jul-2019</v>
      </c>
      <c r="AY200" s="258" t="s">
        <v>2487</v>
      </c>
    </row>
    <row r="201" spans="2:51">
      <c r="B201" s="119" t="s">
        <v>1686</v>
      </c>
      <c r="C201" s="119" t="s">
        <v>1530</v>
      </c>
      <c r="D201" s="256">
        <v>3.3090000000000002</v>
      </c>
      <c r="E201" s="115" t="s">
        <v>1459</v>
      </c>
      <c r="F201" s="115" t="s">
        <v>325</v>
      </c>
      <c r="G201" s="120" t="s">
        <v>42</v>
      </c>
      <c r="H201" s="115">
        <v>47731</v>
      </c>
      <c r="I201" s="116">
        <v>400</v>
      </c>
      <c r="J201" s="193" t="s">
        <v>1457</v>
      </c>
      <c r="K201" s="193" t="str">
        <f t="shared" si="39"/>
        <v>Abr-2019</v>
      </c>
      <c r="L201" s="193" t="str">
        <f t="shared" si="40"/>
        <v>1-Abr-2019</v>
      </c>
      <c r="M201" s="117">
        <f t="shared" si="41"/>
        <v>400</v>
      </c>
      <c r="N201" s="396">
        <f t="shared" si="42"/>
        <v>3.3090000000000002</v>
      </c>
      <c r="O201" s="396"/>
      <c r="AP201" s="397">
        <v>43661</v>
      </c>
      <c r="AQ201" s="398" t="s">
        <v>2474</v>
      </c>
      <c r="AR201" s="371" t="str">
        <f t="shared" si="43"/>
        <v>15-Jul-2019</v>
      </c>
      <c r="AS201" s="371" t="str">
        <f t="shared" si="38"/>
        <v>Jul-2019</v>
      </c>
      <c r="AY201" s="258" t="s">
        <v>2486</v>
      </c>
    </row>
    <row r="202" spans="2:51">
      <c r="B202" s="119" t="s">
        <v>1687</v>
      </c>
      <c r="C202" s="119" t="s">
        <v>1530</v>
      </c>
      <c r="D202" s="256">
        <v>3.3090000000000002</v>
      </c>
      <c r="E202" s="115" t="s">
        <v>1459</v>
      </c>
      <c r="F202" s="115" t="s">
        <v>325</v>
      </c>
      <c r="G202" s="120" t="s">
        <v>42</v>
      </c>
      <c r="H202" s="115">
        <v>47735</v>
      </c>
      <c r="I202" s="116">
        <v>8433.16</v>
      </c>
      <c r="J202" s="193" t="s">
        <v>1457</v>
      </c>
      <c r="K202" s="193" t="str">
        <f t="shared" si="39"/>
        <v>Abr-2019</v>
      </c>
      <c r="L202" s="193" t="str">
        <f t="shared" si="40"/>
        <v>1-Abr-2019</v>
      </c>
      <c r="M202" s="117">
        <f t="shared" si="41"/>
        <v>8433.16</v>
      </c>
      <c r="N202" s="396">
        <f t="shared" si="42"/>
        <v>3.3090000000000002</v>
      </c>
      <c r="O202" s="396"/>
      <c r="AP202" s="397">
        <v>43662</v>
      </c>
      <c r="AQ202" s="398" t="s">
        <v>2468</v>
      </c>
      <c r="AR202" s="371" t="str">
        <f t="shared" si="43"/>
        <v>16-Jul-2019</v>
      </c>
      <c r="AS202" s="371" t="str">
        <f t="shared" si="38"/>
        <v>Jul-2019</v>
      </c>
      <c r="AY202" s="258" t="s">
        <v>2136</v>
      </c>
    </row>
    <row r="203" spans="2:51">
      <c r="B203" s="119" t="s">
        <v>1688</v>
      </c>
      <c r="C203" s="119" t="s">
        <v>1506</v>
      </c>
      <c r="D203" s="256">
        <v>3.3029999999999999</v>
      </c>
      <c r="E203" s="115" t="s">
        <v>1459</v>
      </c>
      <c r="F203" s="115" t="s">
        <v>325</v>
      </c>
      <c r="G203" s="120" t="s">
        <v>42</v>
      </c>
      <c r="H203" s="115">
        <v>48613</v>
      </c>
      <c r="I203" s="116">
        <v>7460.68</v>
      </c>
      <c r="J203" s="193" t="s">
        <v>1457</v>
      </c>
      <c r="K203" s="193" t="str">
        <f t="shared" si="39"/>
        <v>Abr-2019</v>
      </c>
      <c r="L203" s="193" t="str">
        <f t="shared" si="40"/>
        <v>22-Abr-2019</v>
      </c>
      <c r="M203" s="117">
        <f t="shared" si="41"/>
        <v>7460.68</v>
      </c>
      <c r="N203" s="396">
        <f t="shared" si="42"/>
        <v>3.3029999999999999</v>
      </c>
      <c r="O203" s="396"/>
      <c r="AP203" s="397">
        <v>43663</v>
      </c>
      <c r="AQ203" s="398" t="s">
        <v>2469</v>
      </c>
      <c r="AR203" s="371" t="str">
        <f t="shared" si="43"/>
        <v>17-Jul-2019</v>
      </c>
      <c r="AS203" s="371" t="str">
        <f t="shared" si="38"/>
        <v>Jul-2019</v>
      </c>
      <c r="AY203" s="258" t="s">
        <v>2135</v>
      </c>
    </row>
    <row r="204" spans="2:51">
      <c r="B204" s="119" t="s">
        <v>1689</v>
      </c>
      <c r="C204" s="119" t="s">
        <v>1506</v>
      </c>
      <c r="D204" s="256">
        <v>3.3029999999999999</v>
      </c>
      <c r="E204" s="115" t="s">
        <v>1459</v>
      </c>
      <c r="F204" s="115" t="s">
        <v>325</v>
      </c>
      <c r="G204" s="120" t="s">
        <v>42</v>
      </c>
      <c r="H204" s="115">
        <v>48615</v>
      </c>
      <c r="I204" s="116">
        <v>1391.4</v>
      </c>
      <c r="J204" s="193" t="s">
        <v>1457</v>
      </c>
      <c r="K204" s="193" t="str">
        <f t="shared" si="39"/>
        <v>Abr-2019</v>
      </c>
      <c r="L204" s="193" t="str">
        <f t="shared" si="40"/>
        <v>22-Abr-2019</v>
      </c>
      <c r="M204" s="117">
        <f t="shared" si="41"/>
        <v>1391.4</v>
      </c>
      <c r="N204" s="396">
        <f t="shared" si="42"/>
        <v>3.3029999999999999</v>
      </c>
      <c r="O204" s="396"/>
      <c r="AP204" s="397">
        <v>43664</v>
      </c>
      <c r="AQ204" s="398" t="s">
        <v>2470</v>
      </c>
      <c r="AR204" s="371" t="str">
        <f t="shared" si="43"/>
        <v>18-Jul-2019</v>
      </c>
      <c r="AS204" s="371" t="str">
        <f t="shared" si="38"/>
        <v>Jul-2019</v>
      </c>
      <c r="AY204" s="258" t="s">
        <v>2134</v>
      </c>
    </row>
    <row r="205" spans="2:51">
      <c r="B205" s="119" t="s">
        <v>1690</v>
      </c>
      <c r="C205" s="119" t="s">
        <v>1506</v>
      </c>
      <c r="D205" s="256">
        <v>3.3029999999999999</v>
      </c>
      <c r="E205" s="115" t="s">
        <v>1459</v>
      </c>
      <c r="F205" s="115" t="s">
        <v>325</v>
      </c>
      <c r="G205" s="120" t="s">
        <v>42</v>
      </c>
      <c r="H205" s="115">
        <v>48617</v>
      </c>
      <c r="I205" s="116">
        <v>200</v>
      </c>
      <c r="J205" s="193" t="s">
        <v>1457</v>
      </c>
      <c r="K205" s="193" t="str">
        <f t="shared" si="39"/>
        <v>Abr-2019</v>
      </c>
      <c r="L205" s="193" t="str">
        <f t="shared" si="40"/>
        <v>22-Abr-2019</v>
      </c>
      <c r="M205" s="117">
        <f t="shared" si="41"/>
        <v>200</v>
      </c>
      <c r="N205" s="396">
        <f t="shared" si="42"/>
        <v>3.3029999999999999</v>
      </c>
      <c r="O205" s="396"/>
      <c r="AP205" s="397">
        <v>43665</v>
      </c>
      <c r="AQ205" s="398" t="s">
        <v>2471</v>
      </c>
      <c r="AR205" s="371" t="str">
        <f t="shared" si="43"/>
        <v>19-Jul-2019</v>
      </c>
      <c r="AS205" s="371" t="str">
        <f t="shared" si="38"/>
        <v>Jul-2019</v>
      </c>
      <c r="AY205" s="258" t="s">
        <v>2133</v>
      </c>
    </row>
    <row r="206" spans="2:51">
      <c r="B206" s="119" t="s">
        <v>1691</v>
      </c>
      <c r="C206" s="119" t="s">
        <v>1506</v>
      </c>
      <c r="D206" s="256">
        <v>3.3029999999999999</v>
      </c>
      <c r="E206" s="115" t="s">
        <v>1459</v>
      </c>
      <c r="F206" s="115" t="s">
        <v>325</v>
      </c>
      <c r="G206" s="120" t="s">
        <v>42</v>
      </c>
      <c r="H206" s="115">
        <v>48633</v>
      </c>
      <c r="I206" s="116">
        <v>9047</v>
      </c>
      <c r="J206" s="193" t="s">
        <v>1457</v>
      </c>
      <c r="K206" s="193" t="str">
        <f t="shared" si="39"/>
        <v>Abr-2019</v>
      </c>
      <c r="L206" s="193" t="str">
        <f t="shared" si="40"/>
        <v>22-Abr-2019</v>
      </c>
      <c r="M206" s="117">
        <f t="shared" si="41"/>
        <v>9047</v>
      </c>
      <c r="N206" s="396">
        <f t="shared" si="42"/>
        <v>3.3029999999999999</v>
      </c>
      <c r="O206" s="396"/>
      <c r="AP206" s="397">
        <v>43666</v>
      </c>
      <c r="AQ206" s="398" t="s">
        <v>2472</v>
      </c>
      <c r="AR206" s="371" t="str">
        <f t="shared" si="43"/>
        <v>20-Jul-2019</v>
      </c>
      <c r="AS206" s="371" t="str">
        <f t="shared" si="38"/>
        <v>Jul-2019</v>
      </c>
      <c r="AY206" s="258" t="s">
        <v>2132</v>
      </c>
    </row>
    <row r="207" spans="2:51">
      <c r="B207" s="119" t="s">
        <v>1692</v>
      </c>
      <c r="C207" s="119" t="s">
        <v>1506</v>
      </c>
      <c r="D207" s="256">
        <v>3.3029999999999999</v>
      </c>
      <c r="E207" s="115" t="s">
        <v>1459</v>
      </c>
      <c r="F207" s="115" t="s">
        <v>552</v>
      </c>
      <c r="G207" s="120" t="s">
        <v>45</v>
      </c>
      <c r="H207" s="115">
        <v>4988</v>
      </c>
      <c r="I207" s="116">
        <v>159.30000000000001</v>
      </c>
      <c r="J207" s="193" t="s">
        <v>1457</v>
      </c>
      <c r="K207" s="193" t="str">
        <f t="shared" si="39"/>
        <v>Abr-2019</v>
      </c>
      <c r="L207" s="193" t="str">
        <f t="shared" si="40"/>
        <v>22-Abr-2019</v>
      </c>
      <c r="M207" s="117">
        <f t="shared" si="41"/>
        <v>526.16790000000003</v>
      </c>
      <c r="N207" s="396">
        <f t="shared" si="42"/>
        <v>3.3029999999999999</v>
      </c>
      <c r="O207" s="396"/>
      <c r="AP207" s="397">
        <v>43667</v>
      </c>
      <c r="AQ207" s="398" t="s">
        <v>2473</v>
      </c>
      <c r="AR207" s="371" t="str">
        <f t="shared" si="43"/>
        <v>21-Jul-2019</v>
      </c>
      <c r="AS207" s="371" t="str">
        <f t="shared" si="38"/>
        <v>Jul-2019</v>
      </c>
      <c r="AY207" s="258" t="s">
        <v>2131</v>
      </c>
    </row>
    <row r="208" spans="2:51">
      <c r="B208" s="119" t="s">
        <v>1693</v>
      </c>
      <c r="C208" s="119" t="s">
        <v>1506</v>
      </c>
      <c r="D208" s="256">
        <v>3.3029999999999999</v>
      </c>
      <c r="E208" s="115" t="s">
        <v>1459</v>
      </c>
      <c r="F208" s="115" t="s">
        <v>552</v>
      </c>
      <c r="G208" s="120" t="s">
        <v>45</v>
      </c>
      <c r="H208" s="115">
        <v>4990</v>
      </c>
      <c r="I208" s="116">
        <v>326.7</v>
      </c>
      <c r="J208" s="193" t="s">
        <v>1457</v>
      </c>
      <c r="K208" s="193" t="str">
        <f t="shared" si="39"/>
        <v>Abr-2019</v>
      </c>
      <c r="L208" s="193" t="str">
        <f t="shared" si="40"/>
        <v>22-Abr-2019</v>
      </c>
      <c r="M208" s="117">
        <f t="shared" si="41"/>
        <v>1079.0900999999999</v>
      </c>
      <c r="N208" s="396">
        <f t="shared" si="42"/>
        <v>3.3029999999999999</v>
      </c>
      <c r="O208" s="396"/>
      <c r="AP208" s="397">
        <v>43668</v>
      </c>
      <c r="AQ208" s="398" t="s">
        <v>2474</v>
      </c>
      <c r="AR208" s="371" t="str">
        <f t="shared" si="43"/>
        <v>22-Jul-2019</v>
      </c>
      <c r="AS208" s="371" t="str">
        <f t="shared" si="38"/>
        <v>Jul-2019</v>
      </c>
      <c r="AY208" s="258" t="s">
        <v>2150</v>
      </c>
    </row>
    <row r="209" spans="2:51">
      <c r="B209" s="119" t="s">
        <v>1694</v>
      </c>
      <c r="C209" s="119" t="s">
        <v>1506</v>
      </c>
      <c r="D209" s="256">
        <v>3.3029999999999999</v>
      </c>
      <c r="E209" s="115" t="s">
        <v>1471</v>
      </c>
      <c r="F209" s="115" t="s">
        <v>325</v>
      </c>
      <c r="G209" s="120" t="s">
        <v>42</v>
      </c>
      <c r="H209" s="115">
        <v>48637</v>
      </c>
      <c r="I209" s="116">
        <v>148</v>
      </c>
      <c r="J209" s="193" t="s">
        <v>1457</v>
      </c>
      <c r="K209" s="193" t="str">
        <f t="shared" si="39"/>
        <v>Abr-2019</v>
      </c>
      <c r="L209" s="193" t="str">
        <f t="shared" si="40"/>
        <v>22-Abr-2019</v>
      </c>
      <c r="M209" s="117">
        <f t="shared" si="41"/>
        <v>148</v>
      </c>
      <c r="N209" s="396">
        <f t="shared" si="42"/>
        <v>3.3029999999999999</v>
      </c>
      <c r="O209" s="396"/>
      <c r="AP209" s="397">
        <v>43669</v>
      </c>
      <c r="AQ209" s="398" t="s">
        <v>2468</v>
      </c>
      <c r="AR209" s="371" t="str">
        <f t="shared" si="43"/>
        <v>23-Jul-2019</v>
      </c>
      <c r="AS209" s="371" t="str">
        <f t="shared" si="38"/>
        <v>Jul-2019</v>
      </c>
      <c r="AY209" s="258" t="s">
        <v>2149</v>
      </c>
    </row>
    <row r="210" spans="2:51">
      <c r="B210" s="119" t="s">
        <v>1695</v>
      </c>
      <c r="C210" s="119" t="s">
        <v>1506</v>
      </c>
      <c r="D210" s="256">
        <v>3.3029999999999999</v>
      </c>
      <c r="E210" s="115" t="s">
        <v>1459</v>
      </c>
      <c r="F210" s="115" t="s">
        <v>325</v>
      </c>
      <c r="G210" s="120" t="s">
        <v>42</v>
      </c>
      <c r="H210" s="115">
        <v>48622</v>
      </c>
      <c r="I210" s="116">
        <v>711</v>
      </c>
      <c r="J210" s="193" t="s">
        <v>1457</v>
      </c>
      <c r="K210" s="193" t="str">
        <f t="shared" si="39"/>
        <v>Abr-2019</v>
      </c>
      <c r="L210" s="193" t="str">
        <f t="shared" si="40"/>
        <v>22-Abr-2019</v>
      </c>
      <c r="M210" s="117">
        <f t="shared" si="41"/>
        <v>711</v>
      </c>
      <c r="N210" s="396">
        <f t="shared" si="42"/>
        <v>3.3029999999999999</v>
      </c>
      <c r="O210" s="396"/>
      <c r="AP210" s="397">
        <v>43670</v>
      </c>
      <c r="AQ210" s="398" t="s">
        <v>2469</v>
      </c>
      <c r="AR210" s="371" t="str">
        <f t="shared" si="43"/>
        <v>24-Jul-2019</v>
      </c>
      <c r="AS210" s="371" t="str">
        <f t="shared" si="38"/>
        <v>Jul-2019</v>
      </c>
      <c r="AY210" s="258" t="s">
        <v>2148</v>
      </c>
    </row>
    <row r="211" spans="2:51">
      <c r="B211" s="119" t="s">
        <v>1696</v>
      </c>
      <c r="C211" s="119" t="s">
        <v>1506</v>
      </c>
      <c r="D211" s="256">
        <v>3.3029999999999999</v>
      </c>
      <c r="E211" s="115" t="s">
        <v>1459</v>
      </c>
      <c r="F211" s="115" t="s">
        <v>325</v>
      </c>
      <c r="G211" s="120" t="s">
        <v>42</v>
      </c>
      <c r="H211" s="115">
        <v>48623</v>
      </c>
      <c r="I211" s="116">
        <v>700</v>
      </c>
      <c r="J211" s="193" t="s">
        <v>1457</v>
      </c>
      <c r="K211" s="193" t="str">
        <f t="shared" si="39"/>
        <v>Abr-2019</v>
      </c>
      <c r="L211" s="193" t="str">
        <f t="shared" si="40"/>
        <v>22-Abr-2019</v>
      </c>
      <c r="M211" s="117">
        <f t="shared" si="41"/>
        <v>700</v>
      </c>
      <c r="N211" s="396">
        <f t="shared" si="42"/>
        <v>3.3029999999999999</v>
      </c>
      <c r="O211" s="396"/>
      <c r="AP211" s="397">
        <v>43671</v>
      </c>
      <c r="AQ211" s="398" t="s">
        <v>2470</v>
      </c>
      <c r="AR211" s="371" t="str">
        <f t="shared" si="43"/>
        <v>25-Jul-2019</v>
      </c>
      <c r="AS211" s="371" t="str">
        <f t="shared" si="38"/>
        <v>Jul-2019</v>
      </c>
      <c r="AY211" s="258" t="s">
        <v>2147</v>
      </c>
    </row>
    <row r="212" spans="2:51">
      <c r="B212" s="119" t="s">
        <v>1697</v>
      </c>
      <c r="C212" s="119" t="s">
        <v>1506</v>
      </c>
      <c r="D212" s="256">
        <v>3.3029999999999999</v>
      </c>
      <c r="E212" s="115" t="s">
        <v>1459</v>
      </c>
      <c r="F212" s="115" t="s">
        <v>325</v>
      </c>
      <c r="G212" s="120" t="s">
        <v>42</v>
      </c>
      <c r="H212" s="115">
        <v>48624</v>
      </c>
      <c r="I212" s="116">
        <v>1500</v>
      </c>
      <c r="J212" s="193" t="s">
        <v>1457</v>
      </c>
      <c r="K212" s="193" t="str">
        <f t="shared" si="39"/>
        <v>Abr-2019</v>
      </c>
      <c r="L212" s="193" t="str">
        <f t="shared" si="40"/>
        <v>22-Abr-2019</v>
      </c>
      <c r="M212" s="117">
        <f t="shared" si="41"/>
        <v>1500</v>
      </c>
      <c r="N212" s="396">
        <f t="shared" si="42"/>
        <v>3.3029999999999999</v>
      </c>
      <c r="O212" s="396"/>
      <c r="AP212" s="397">
        <v>43672</v>
      </c>
      <c r="AQ212" s="398" t="s">
        <v>2471</v>
      </c>
      <c r="AR212" s="371" t="str">
        <f t="shared" si="43"/>
        <v>26-Jul-2019</v>
      </c>
      <c r="AS212" s="371" t="str">
        <f t="shared" si="38"/>
        <v>Jul-2019</v>
      </c>
      <c r="AY212" s="258" t="s">
        <v>2146</v>
      </c>
    </row>
    <row r="213" spans="2:51">
      <c r="B213" s="119" t="s">
        <v>1698</v>
      </c>
      <c r="C213" s="119" t="s">
        <v>1506</v>
      </c>
      <c r="D213" s="256">
        <v>3.3029999999999999</v>
      </c>
      <c r="E213" s="115" t="s">
        <v>1459</v>
      </c>
      <c r="F213" s="115" t="s">
        <v>325</v>
      </c>
      <c r="G213" s="120" t="s">
        <v>42</v>
      </c>
      <c r="H213" s="115">
        <v>48626</v>
      </c>
      <c r="I213" s="116">
        <v>1094</v>
      </c>
      <c r="J213" s="193" t="s">
        <v>1457</v>
      </c>
      <c r="K213" s="193" t="str">
        <f t="shared" si="39"/>
        <v>Abr-2019</v>
      </c>
      <c r="L213" s="193" t="str">
        <f t="shared" si="40"/>
        <v>22-Abr-2019</v>
      </c>
      <c r="M213" s="117">
        <f t="shared" si="41"/>
        <v>1094</v>
      </c>
      <c r="N213" s="396">
        <f t="shared" si="42"/>
        <v>3.3029999999999999</v>
      </c>
      <c r="O213" s="396"/>
      <c r="AP213" s="397">
        <v>43673</v>
      </c>
      <c r="AQ213" s="398" t="s">
        <v>2472</v>
      </c>
      <c r="AR213" s="371" t="str">
        <f t="shared" si="43"/>
        <v>27-Jul-2019</v>
      </c>
      <c r="AS213" s="371" t="str">
        <f t="shared" si="38"/>
        <v>Jul-2019</v>
      </c>
      <c r="AY213" s="258" t="s">
        <v>2144</v>
      </c>
    </row>
    <row r="214" spans="2:51">
      <c r="B214" s="119" t="s">
        <v>1699</v>
      </c>
      <c r="C214" s="119" t="s">
        <v>1506</v>
      </c>
      <c r="D214" s="256">
        <v>3.3029999999999999</v>
      </c>
      <c r="E214" s="115" t="s">
        <v>1459</v>
      </c>
      <c r="F214" s="115" t="s">
        <v>325</v>
      </c>
      <c r="G214" s="120" t="s">
        <v>42</v>
      </c>
      <c r="H214" s="115">
        <v>48628</v>
      </c>
      <c r="I214" s="116">
        <v>5950</v>
      </c>
      <c r="J214" s="193" t="s">
        <v>1457</v>
      </c>
      <c r="K214" s="193" t="str">
        <f t="shared" si="39"/>
        <v>Abr-2019</v>
      </c>
      <c r="L214" s="193" t="str">
        <f t="shared" si="40"/>
        <v>22-Abr-2019</v>
      </c>
      <c r="M214" s="117">
        <f t="shared" si="41"/>
        <v>5950</v>
      </c>
      <c r="N214" s="396">
        <f t="shared" si="42"/>
        <v>3.3029999999999999</v>
      </c>
      <c r="O214" s="396"/>
      <c r="AP214" s="397">
        <v>43674</v>
      </c>
      <c r="AQ214" s="398" t="s">
        <v>2473</v>
      </c>
      <c r="AR214" s="371" t="str">
        <f t="shared" si="43"/>
        <v>28-Jul-2019</v>
      </c>
      <c r="AS214" s="371" t="str">
        <f t="shared" si="38"/>
        <v>Jul-2019</v>
      </c>
      <c r="AY214" s="258" t="s">
        <v>2137</v>
      </c>
    </row>
    <row r="215" spans="2:51">
      <c r="B215" s="119" t="s">
        <v>1700</v>
      </c>
      <c r="C215" s="119" t="s">
        <v>1506</v>
      </c>
      <c r="D215" s="256">
        <v>3.3029999999999999</v>
      </c>
      <c r="E215" s="115" t="s">
        <v>1459</v>
      </c>
      <c r="F215" s="115" t="s">
        <v>325</v>
      </c>
      <c r="G215" s="120" t="s">
        <v>42</v>
      </c>
      <c r="H215" s="115">
        <v>48630</v>
      </c>
      <c r="I215" s="116">
        <v>8699.14</v>
      </c>
      <c r="J215" s="193" t="s">
        <v>1457</v>
      </c>
      <c r="K215" s="193" t="str">
        <f t="shared" si="39"/>
        <v>Abr-2019</v>
      </c>
      <c r="L215" s="193" t="str">
        <f t="shared" si="40"/>
        <v>22-Abr-2019</v>
      </c>
      <c r="M215" s="117">
        <f t="shared" si="41"/>
        <v>8699.14</v>
      </c>
      <c r="N215" s="396">
        <f t="shared" si="42"/>
        <v>3.3029999999999999</v>
      </c>
      <c r="O215" s="396"/>
      <c r="AP215" s="397">
        <v>43675</v>
      </c>
      <c r="AQ215" s="398" t="s">
        <v>2474</v>
      </c>
      <c r="AR215" s="371" t="str">
        <f t="shared" si="43"/>
        <v>29-Jul-2019</v>
      </c>
      <c r="AS215" s="371" t="str">
        <f t="shared" si="38"/>
        <v>Jul-2019</v>
      </c>
      <c r="AY215" s="115" t="s">
        <v>2482</v>
      </c>
    </row>
    <row r="216" spans="2:51">
      <c r="B216" s="119" t="s">
        <v>1701</v>
      </c>
      <c r="C216" s="119" t="s">
        <v>1506</v>
      </c>
      <c r="D216" s="256">
        <v>3.3029999999999999</v>
      </c>
      <c r="E216" s="115" t="s">
        <v>1459</v>
      </c>
      <c r="F216" s="115" t="s">
        <v>552</v>
      </c>
      <c r="G216" s="120" t="s">
        <v>45</v>
      </c>
      <c r="H216" s="115">
        <v>4987</v>
      </c>
      <c r="I216" s="116">
        <v>582.19000000000005</v>
      </c>
      <c r="J216" s="193" t="s">
        <v>1457</v>
      </c>
      <c r="K216" s="193" t="str">
        <f t="shared" si="39"/>
        <v>Abr-2019</v>
      </c>
      <c r="L216" s="193" t="str">
        <f t="shared" si="40"/>
        <v>22-Abr-2019</v>
      </c>
      <c r="M216" s="117">
        <f t="shared" si="41"/>
        <v>1922.9735700000001</v>
      </c>
      <c r="N216" s="396">
        <f t="shared" si="42"/>
        <v>3.3029999999999999</v>
      </c>
      <c r="O216" s="396"/>
      <c r="AP216" s="397">
        <v>43676</v>
      </c>
      <c r="AQ216" s="398" t="s">
        <v>2468</v>
      </c>
      <c r="AR216" s="371" t="str">
        <f t="shared" si="43"/>
        <v>30-Jul-2019</v>
      </c>
      <c r="AS216" s="371" t="str">
        <f t="shared" si="38"/>
        <v>Jul-2019</v>
      </c>
      <c r="AY216" s="258" t="s">
        <v>2633</v>
      </c>
    </row>
    <row r="217" spans="2:51">
      <c r="B217" s="119" t="s">
        <v>1702</v>
      </c>
      <c r="C217" s="119" t="s">
        <v>1506</v>
      </c>
      <c r="D217" s="256">
        <v>3.3029999999999999</v>
      </c>
      <c r="E217" s="115" t="s">
        <v>1459</v>
      </c>
      <c r="F217" s="115" t="s">
        <v>325</v>
      </c>
      <c r="G217" s="120" t="s">
        <v>42</v>
      </c>
      <c r="H217" s="115">
        <v>48632</v>
      </c>
      <c r="I217" s="116">
        <v>324</v>
      </c>
      <c r="J217" s="193" t="s">
        <v>1457</v>
      </c>
      <c r="K217" s="193" t="str">
        <f t="shared" si="39"/>
        <v>Abr-2019</v>
      </c>
      <c r="L217" s="193" t="str">
        <f t="shared" si="40"/>
        <v>22-Abr-2019</v>
      </c>
      <c r="M217" s="117">
        <f t="shared" si="41"/>
        <v>324</v>
      </c>
      <c r="N217" s="396">
        <f t="shared" si="42"/>
        <v>3.3029999999999999</v>
      </c>
      <c r="O217" s="396"/>
      <c r="AP217" s="397">
        <v>43677</v>
      </c>
      <c r="AQ217" s="398" t="s">
        <v>2469</v>
      </c>
      <c r="AR217" s="371" t="str">
        <f t="shared" si="43"/>
        <v>31-Jul-2019</v>
      </c>
      <c r="AS217" s="371" t="str">
        <f t="shared" si="38"/>
        <v>Jul-2019</v>
      </c>
      <c r="AY217" s="258" t="s">
        <v>2632</v>
      </c>
    </row>
    <row r="218" spans="2:51">
      <c r="B218" s="119" t="s">
        <v>1703</v>
      </c>
      <c r="C218" s="119" t="s">
        <v>1506</v>
      </c>
      <c r="D218" s="256">
        <v>3.3029999999999999</v>
      </c>
      <c r="E218" s="115" t="s">
        <v>1459</v>
      </c>
      <c r="F218" s="115" t="s">
        <v>325</v>
      </c>
      <c r="G218" s="120" t="s">
        <v>42</v>
      </c>
      <c r="H218" s="115">
        <v>48647</v>
      </c>
      <c r="I218" s="116">
        <v>250</v>
      </c>
      <c r="J218" s="193" t="s">
        <v>1457</v>
      </c>
      <c r="K218" s="193" t="str">
        <f t="shared" si="39"/>
        <v>Abr-2019</v>
      </c>
      <c r="L218" s="193" t="str">
        <f t="shared" si="40"/>
        <v>22-Abr-2019</v>
      </c>
      <c r="M218" s="117">
        <f t="shared" si="41"/>
        <v>250</v>
      </c>
      <c r="N218" s="396">
        <f t="shared" si="42"/>
        <v>3.3029999999999999</v>
      </c>
      <c r="O218" s="396"/>
      <c r="AP218" s="397">
        <v>43678</v>
      </c>
      <c r="AQ218" s="398" t="s">
        <v>2470</v>
      </c>
      <c r="AR218" s="371" t="str">
        <f t="shared" si="43"/>
        <v>1-Ago-2019</v>
      </c>
      <c r="AS218" s="371" t="str">
        <f t="shared" si="38"/>
        <v>Ago-2019</v>
      </c>
      <c r="AY218" s="258" t="s">
        <v>2631</v>
      </c>
    </row>
    <row r="219" spans="2:51">
      <c r="B219" s="119" t="s">
        <v>1704</v>
      </c>
      <c r="C219" s="119" t="s">
        <v>1506</v>
      </c>
      <c r="D219" s="256">
        <v>3.3029999999999999</v>
      </c>
      <c r="E219" s="115" t="s">
        <v>1459</v>
      </c>
      <c r="F219" s="115" t="s">
        <v>325</v>
      </c>
      <c r="G219" s="120" t="s">
        <v>42</v>
      </c>
      <c r="H219" s="115">
        <v>48648</v>
      </c>
      <c r="I219" s="116">
        <v>3714</v>
      </c>
      <c r="J219" s="193" t="s">
        <v>1457</v>
      </c>
      <c r="K219" s="193" t="str">
        <f t="shared" si="39"/>
        <v>Abr-2019</v>
      </c>
      <c r="L219" s="193" t="str">
        <f t="shared" si="40"/>
        <v>22-Abr-2019</v>
      </c>
      <c r="M219" s="117">
        <f t="shared" si="41"/>
        <v>3714</v>
      </c>
      <c r="N219" s="396">
        <f t="shared" si="42"/>
        <v>3.3029999999999999</v>
      </c>
      <c r="O219" s="396"/>
      <c r="AP219" s="397">
        <v>43679</v>
      </c>
      <c r="AQ219" s="398" t="s">
        <v>2471</v>
      </c>
      <c r="AR219" s="371" t="str">
        <f t="shared" si="43"/>
        <v>2-Ago-2019</v>
      </c>
      <c r="AS219" s="371" t="str">
        <f t="shared" si="38"/>
        <v>Ago-2019</v>
      </c>
      <c r="AY219" s="258" t="s">
        <v>2630</v>
      </c>
    </row>
    <row r="220" spans="2:51">
      <c r="B220" s="119" t="s">
        <v>1705</v>
      </c>
      <c r="C220" s="119" t="s">
        <v>1506</v>
      </c>
      <c r="D220" s="256">
        <v>3.3029999999999999</v>
      </c>
      <c r="E220" s="115" t="s">
        <v>1471</v>
      </c>
      <c r="F220" s="115" t="s">
        <v>325</v>
      </c>
      <c r="G220" s="120" t="s">
        <v>42</v>
      </c>
      <c r="H220" s="115">
        <v>48641</v>
      </c>
      <c r="I220" s="116">
        <v>506</v>
      </c>
      <c r="J220" s="193" t="s">
        <v>1457</v>
      </c>
      <c r="K220" s="193" t="str">
        <f t="shared" si="39"/>
        <v>Abr-2019</v>
      </c>
      <c r="L220" s="193" t="str">
        <f t="shared" si="40"/>
        <v>22-Abr-2019</v>
      </c>
      <c r="M220" s="117">
        <f t="shared" si="41"/>
        <v>506</v>
      </c>
      <c r="N220" s="396">
        <f t="shared" si="42"/>
        <v>3.3029999999999999</v>
      </c>
      <c r="O220" s="396"/>
      <c r="AP220" s="397">
        <v>43680</v>
      </c>
      <c r="AQ220" s="398" t="s">
        <v>2472</v>
      </c>
      <c r="AR220" s="371" t="str">
        <f t="shared" si="43"/>
        <v>3-Ago-2019</v>
      </c>
      <c r="AS220" s="371" t="str">
        <f t="shared" si="38"/>
        <v>Ago-2019</v>
      </c>
      <c r="AY220" s="258" t="s">
        <v>2629</v>
      </c>
    </row>
    <row r="221" spans="2:51">
      <c r="B221" s="119" t="s">
        <v>1706</v>
      </c>
      <c r="C221" s="119" t="s">
        <v>1506</v>
      </c>
      <c r="D221" s="256">
        <v>3.3029999999999999</v>
      </c>
      <c r="E221" s="115" t="s">
        <v>1459</v>
      </c>
      <c r="F221" s="115" t="s">
        <v>325</v>
      </c>
      <c r="G221" s="120" t="s">
        <v>42</v>
      </c>
      <c r="H221" s="115">
        <v>48654</v>
      </c>
      <c r="I221" s="116">
        <v>36040.68</v>
      </c>
      <c r="J221" s="193" t="s">
        <v>1457</v>
      </c>
      <c r="K221" s="193" t="str">
        <f t="shared" si="39"/>
        <v>Abr-2019</v>
      </c>
      <c r="L221" s="193" t="str">
        <f t="shared" si="40"/>
        <v>22-Abr-2019</v>
      </c>
      <c r="M221" s="117">
        <f t="shared" si="41"/>
        <v>36040.68</v>
      </c>
      <c r="N221" s="396">
        <f t="shared" si="42"/>
        <v>3.3029999999999999</v>
      </c>
      <c r="O221" s="396"/>
      <c r="AP221" s="397">
        <v>43681</v>
      </c>
      <c r="AQ221" s="398" t="s">
        <v>2473</v>
      </c>
      <c r="AR221" s="371" t="str">
        <f t="shared" si="43"/>
        <v>4-Ago-2019</v>
      </c>
      <c r="AS221" s="371" t="str">
        <f t="shared" si="38"/>
        <v>Ago-2019</v>
      </c>
      <c r="AY221" s="258" t="s">
        <v>2628</v>
      </c>
    </row>
    <row r="222" spans="2:51">
      <c r="B222" s="119" t="s">
        <v>1707</v>
      </c>
      <c r="C222" s="119" t="s">
        <v>1506</v>
      </c>
      <c r="D222" s="256">
        <v>3.3029999999999999</v>
      </c>
      <c r="E222" s="115" t="s">
        <v>1459</v>
      </c>
      <c r="F222" s="115" t="s">
        <v>325</v>
      </c>
      <c r="G222" s="120" t="s">
        <v>42</v>
      </c>
      <c r="H222" s="115">
        <v>48646</v>
      </c>
      <c r="I222" s="116">
        <v>600</v>
      </c>
      <c r="J222" s="193" t="s">
        <v>1457</v>
      </c>
      <c r="K222" s="193" t="str">
        <f t="shared" si="39"/>
        <v>Abr-2019</v>
      </c>
      <c r="L222" s="193" t="str">
        <f t="shared" si="40"/>
        <v>22-Abr-2019</v>
      </c>
      <c r="M222" s="117">
        <f t="shared" si="41"/>
        <v>600</v>
      </c>
      <c r="N222" s="396">
        <f t="shared" si="42"/>
        <v>3.3029999999999999</v>
      </c>
      <c r="O222" s="396"/>
      <c r="AP222" s="397">
        <v>43682</v>
      </c>
      <c r="AQ222" s="398" t="s">
        <v>2474</v>
      </c>
      <c r="AR222" s="371" t="str">
        <f t="shared" si="43"/>
        <v>5-Ago-2019</v>
      </c>
      <c r="AS222" s="371" t="str">
        <f t="shared" si="38"/>
        <v>Ago-2019</v>
      </c>
      <c r="AY222" s="258" t="s">
        <v>2627</v>
      </c>
    </row>
    <row r="223" spans="2:51">
      <c r="B223" s="119" t="s">
        <v>1708</v>
      </c>
      <c r="C223" s="119" t="s">
        <v>1506</v>
      </c>
      <c r="D223" s="256">
        <v>3.3029999999999999</v>
      </c>
      <c r="E223" s="115" t="s">
        <v>1459</v>
      </c>
      <c r="F223" s="115" t="s">
        <v>325</v>
      </c>
      <c r="G223" s="120" t="s">
        <v>42</v>
      </c>
      <c r="H223" s="115">
        <v>48650</v>
      </c>
      <c r="I223" s="116">
        <v>9181.9500000000007</v>
      </c>
      <c r="J223" s="193" t="s">
        <v>1457</v>
      </c>
      <c r="K223" s="193" t="str">
        <f t="shared" si="39"/>
        <v>Abr-2019</v>
      </c>
      <c r="L223" s="193" t="str">
        <f t="shared" si="40"/>
        <v>22-Abr-2019</v>
      </c>
      <c r="M223" s="117">
        <f t="shared" si="41"/>
        <v>9181.9500000000007</v>
      </c>
      <c r="N223" s="396">
        <f t="shared" si="42"/>
        <v>3.3029999999999999</v>
      </c>
      <c r="O223" s="396"/>
      <c r="AP223" s="397">
        <v>43683</v>
      </c>
      <c r="AQ223" s="398" t="s">
        <v>2468</v>
      </c>
      <c r="AR223" s="371" t="str">
        <f t="shared" si="43"/>
        <v>6-Ago-2019</v>
      </c>
      <c r="AS223" s="371" t="str">
        <f t="shared" si="38"/>
        <v>Ago-2019</v>
      </c>
      <c r="AY223" s="258" t="s">
        <v>2626</v>
      </c>
    </row>
    <row r="224" spans="2:51">
      <c r="B224" s="119" t="s">
        <v>1709</v>
      </c>
      <c r="C224" s="119" t="s">
        <v>1506</v>
      </c>
      <c r="D224" s="256">
        <v>3.3029999999999999</v>
      </c>
      <c r="E224" s="115" t="s">
        <v>1459</v>
      </c>
      <c r="F224" s="115" t="s">
        <v>325</v>
      </c>
      <c r="G224" s="120" t="s">
        <v>42</v>
      </c>
      <c r="H224" s="115">
        <v>48652</v>
      </c>
      <c r="I224" s="116">
        <v>360</v>
      </c>
      <c r="J224" s="193" t="s">
        <v>1457</v>
      </c>
      <c r="K224" s="193" t="str">
        <f t="shared" si="39"/>
        <v>Abr-2019</v>
      </c>
      <c r="L224" s="193" t="str">
        <f t="shared" si="40"/>
        <v>22-Abr-2019</v>
      </c>
      <c r="M224" s="117">
        <f t="shared" si="41"/>
        <v>360</v>
      </c>
      <c r="N224" s="396">
        <f t="shared" si="42"/>
        <v>3.3029999999999999</v>
      </c>
      <c r="O224" s="396"/>
      <c r="AP224" s="397">
        <v>43684</v>
      </c>
      <c r="AQ224" s="398" t="s">
        <v>2469</v>
      </c>
      <c r="AR224" s="371" t="str">
        <f t="shared" si="43"/>
        <v>7-Ago-2019</v>
      </c>
      <c r="AS224" s="371" t="str">
        <f t="shared" si="38"/>
        <v>Ago-2019</v>
      </c>
      <c r="AY224" s="258" t="s">
        <v>2624</v>
      </c>
    </row>
    <row r="225" spans="2:51">
      <c r="B225" s="119" t="s">
        <v>1710</v>
      </c>
      <c r="C225" s="119" t="s">
        <v>1506</v>
      </c>
      <c r="D225" s="256">
        <v>3.3029999999999999</v>
      </c>
      <c r="E225" s="115" t="s">
        <v>1459</v>
      </c>
      <c r="F225" s="115" t="s">
        <v>325</v>
      </c>
      <c r="G225" s="120" t="s">
        <v>42</v>
      </c>
      <c r="H225" s="115">
        <v>48657</v>
      </c>
      <c r="I225" s="116">
        <v>300</v>
      </c>
      <c r="J225" s="193" t="s">
        <v>1457</v>
      </c>
      <c r="K225" s="193" t="str">
        <f t="shared" si="39"/>
        <v>Abr-2019</v>
      </c>
      <c r="L225" s="193" t="str">
        <f t="shared" si="40"/>
        <v>22-Abr-2019</v>
      </c>
      <c r="M225" s="117">
        <f t="shared" si="41"/>
        <v>300</v>
      </c>
      <c r="N225" s="396">
        <f t="shared" si="42"/>
        <v>3.3029999999999999</v>
      </c>
      <c r="O225" s="396"/>
      <c r="AP225" s="397">
        <v>43685</v>
      </c>
      <c r="AQ225" s="398" t="s">
        <v>2470</v>
      </c>
      <c r="AR225" s="371" t="str">
        <f t="shared" si="43"/>
        <v>8-Ago-2019</v>
      </c>
      <c r="AS225" s="371" t="str">
        <f t="shared" si="38"/>
        <v>Ago-2019</v>
      </c>
      <c r="AY225" s="258" t="s">
        <v>2623</v>
      </c>
    </row>
    <row r="226" spans="2:51">
      <c r="B226" s="119" t="s">
        <v>1711</v>
      </c>
      <c r="C226" s="119" t="s">
        <v>1506</v>
      </c>
      <c r="D226" s="256">
        <v>3.3029999999999999</v>
      </c>
      <c r="E226" s="115" t="s">
        <v>1459</v>
      </c>
      <c r="F226" s="115" t="s">
        <v>325</v>
      </c>
      <c r="G226" s="120" t="s">
        <v>42</v>
      </c>
      <c r="H226" s="115">
        <v>48659</v>
      </c>
      <c r="I226" s="116">
        <v>1040</v>
      </c>
      <c r="J226" s="193" t="s">
        <v>1457</v>
      </c>
      <c r="K226" s="193" t="str">
        <f t="shared" si="39"/>
        <v>Abr-2019</v>
      </c>
      <c r="L226" s="193" t="str">
        <f t="shared" si="40"/>
        <v>22-Abr-2019</v>
      </c>
      <c r="M226" s="117">
        <f t="shared" si="41"/>
        <v>1040</v>
      </c>
      <c r="N226" s="396">
        <f t="shared" si="42"/>
        <v>3.3029999999999999</v>
      </c>
      <c r="O226" s="396"/>
      <c r="AP226" s="397">
        <v>43686</v>
      </c>
      <c r="AQ226" s="398" t="s">
        <v>2471</v>
      </c>
      <c r="AR226" s="371" t="str">
        <f t="shared" si="43"/>
        <v>9-Ago-2019</v>
      </c>
      <c r="AS226" s="371" t="str">
        <f t="shared" ref="AS226:AS289" si="44">+IF(MONTH(AP226)=1,"Ene",IF(MONTH(AP226)=2,"Feb",IF(MONTH(AP226)=3,"Mar",IF(MONTH(AP226)=4,"Abr",IF(MONTH(AP226)=5,"May",IF(MONTH(AP226)=6,"Jun",IF(MONTH(AP226)=7,"Jul",IF(MONTH(AP226)=8,"Ago",IF(MONTH(AP226)=9,"Sep",IF(MONTH(AP226)=10,"Oct",IF(MONTH(AP226)=11,"Nov","Dic")))))))))))&amp;"-"&amp;YEAR(AP226)</f>
        <v>Ago-2019</v>
      </c>
      <c r="AY226" s="258" t="s">
        <v>2622</v>
      </c>
    </row>
    <row r="227" spans="2:51">
      <c r="B227" s="119" t="s">
        <v>1712</v>
      </c>
      <c r="C227" s="119" t="s">
        <v>1506</v>
      </c>
      <c r="D227" s="256">
        <v>3.3029999999999999</v>
      </c>
      <c r="E227" s="115" t="s">
        <v>1459</v>
      </c>
      <c r="F227" s="115" t="s">
        <v>325</v>
      </c>
      <c r="G227" s="120" t="s">
        <v>42</v>
      </c>
      <c r="H227" s="115">
        <v>48653</v>
      </c>
      <c r="I227" s="116">
        <v>732</v>
      </c>
      <c r="J227" s="193" t="s">
        <v>1457</v>
      </c>
      <c r="K227" s="193" t="str">
        <f t="shared" si="39"/>
        <v>Abr-2019</v>
      </c>
      <c r="L227" s="193" t="str">
        <f t="shared" si="40"/>
        <v>22-Abr-2019</v>
      </c>
      <c r="M227" s="117">
        <f t="shared" si="41"/>
        <v>732</v>
      </c>
      <c r="N227" s="396">
        <f t="shared" si="42"/>
        <v>3.3029999999999999</v>
      </c>
      <c r="O227" s="396"/>
      <c r="AP227" s="397">
        <v>43687</v>
      </c>
      <c r="AQ227" s="398" t="s">
        <v>2472</v>
      </c>
      <c r="AR227" s="371" t="str">
        <f t="shared" si="43"/>
        <v>10-Ago-2019</v>
      </c>
      <c r="AS227" s="371" t="str">
        <f t="shared" si="44"/>
        <v>Ago-2019</v>
      </c>
      <c r="AY227" s="258" t="s">
        <v>2621</v>
      </c>
    </row>
    <row r="228" spans="2:51">
      <c r="B228" s="119" t="s">
        <v>1713</v>
      </c>
      <c r="C228" s="119" t="s">
        <v>1506</v>
      </c>
      <c r="D228" s="256">
        <v>3.3029999999999999</v>
      </c>
      <c r="E228" s="115" t="s">
        <v>1459</v>
      </c>
      <c r="F228" s="115" t="s">
        <v>325</v>
      </c>
      <c r="G228" s="120" t="s">
        <v>42</v>
      </c>
      <c r="H228" s="115">
        <v>48662</v>
      </c>
      <c r="I228" s="116">
        <v>3088</v>
      </c>
      <c r="J228" s="193" t="s">
        <v>1457</v>
      </c>
      <c r="K228" s="193" t="str">
        <f t="shared" si="39"/>
        <v>Abr-2019</v>
      </c>
      <c r="L228" s="193" t="str">
        <f t="shared" si="40"/>
        <v>22-Abr-2019</v>
      </c>
      <c r="M228" s="117">
        <f t="shared" si="41"/>
        <v>3088</v>
      </c>
      <c r="N228" s="396">
        <f t="shared" si="42"/>
        <v>3.3029999999999999</v>
      </c>
      <c r="O228" s="396"/>
      <c r="AP228" s="397">
        <v>43688</v>
      </c>
      <c r="AQ228" s="398" t="s">
        <v>2473</v>
      </c>
      <c r="AR228" s="371" t="str">
        <f t="shared" si="43"/>
        <v>11-Ago-2019</v>
      </c>
      <c r="AS228" s="371" t="str">
        <f t="shared" si="44"/>
        <v>Ago-2019</v>
      </c>
      <c r="AY228" s="258" t="s">
        <v>2620</v>
      </c>
    </row>
    <row r="229" spans="2:51">
      <c r="B229" s="119" t="s">
        <v>1714</v>
      </c>
      <c r="C229" s="119" t="s">
        <v>1504</v>
      </c>
      <c r="D229" s="256">
        <v>3.3090000000000002</v>
      </c>
      <c r="E229" s="115" t="s">
        <v>1459</v>
      </c>
      <c r="F229" s="115" t="s">
        <v>325</v>
      </c>
      <c r="G229" s="120" t="s">
        <v>42</v>
      </c>
      <c r="H229" s="115">
        <v>48685</v>
      </c>
      <c r="I229" s="116">
        <v>350</v>
      </c>
      <c r="J229" s="193" t="s">
        <v>1457</v>
      </c>
      <c r="K229" s="193" t="str">
        <f t="shared" si="39"/>
        <v>Abr-2019</v>
      </c>
      <c r="L229" s="193" t="str">
        <f t="shared" si="40"/>
        <v>23-Abr-2019</v>
      </c>
      <c r="M229" s="117">
        <f t="shared" si="41"/>
        <v>350</v>
      </c>
      <c r="N229" s="396">
        <f t="shared" si="42"/>
        <v>3.3090000000000002</v>
      </c>
      <c r="O229" s="396"/>
      <c r="AP229" s="397">
        <v>43689</v>
      </c>
      <c r="AQ229" s="398" t="s">
        <v>2474</v>
      </c>
      <c r="AR229" s="371" t="str">
        <f t="shared" si="43"/>
        <v>12-Ago-2019</v>
      </c>
      <c r="AS229" s="371" t="str">
        <f t="shared" si="44"/>
        <v>Ago-2019</v>
      </c>
      <c r="AY229" s="258" t="s">
        <v>2619</v>
      </c>
    </row>
    <row r="230" spans="2:51">
      <c r="B230" s="119" t="s">
        <v>1715</v>
      </c>
      <c r="C230" s="119" t="s">
        <v>1454</v>
      </c>
      <c r="D230" s="256">
        <v>3.2989999999999999</v>
      </c>
      <c r="E230" s="115" t="s">
        <v>1459</v>
      </c>
      <c r="F230" s="115" t="s">
        <v>325</v>
      </c>
      <c r="G230" s="120" t="s">
        <v>42</v>
      </c>
      <c r="H230" s="115">
        <v>47788</v>
      </c>
      <c r="I230" s="116">
        <v>6709.95</v>
      </c>
      <c r="J230" s="193" t="s">
        <v>1457</v>
      </c>
      <c r="K230" s="193" t="str">
        <f t="shared" si="39"/>
        <v>Abr-2019</v>
      </c>
      <c r="L230" s="193" t="str">
        <f t="shared" si="40"/>
        <v>3-Abr-2019</v>
      </c>
      <c r="M230" s="117">
        <f t="shared" si="41"/>
        <v>6709.95</v>
      </c>
      <c r="N230" s="396">
        <f t="shared" si="42"/>
        <v>3.2989999999999999</v>
      </c>
      <c r="O230" s="396"/>
      <c r="AP230" s="397">
        <v>43690</v>
      </c>
      <c r="AQ230" s="398" t="s">
        <v>2468</v>
      </c>
      <c r="AR230" s="371" t="str">
        <f t="shared" si="43"/>
        <v>13-Ago-2019</v>
      </c>
      <c r="AS230" s="371" t="str">
        <f t="shared" si="44"/>
        <v>Ago-2019</v>
      </c>
      <c r="AY230" s="258" t="s">
        <v>2618</v>
      </c>
    </row>
    <row r="231" spans="2:51">
      <c r="B231" s="119" t="s">
        <v>1716</v>
      </c>
      <c r="C231" s="119" t="s">
        <v>1466</v>
      </c>
      <c r="D231" s="256">
        <v>3.2989999999999999</v>
      </c>
      <c r="E231" s="115" t="s">
        <v>1459</v>
      </c>
      <c r="F231" s="115" t="s">
        <v>325</v>
      </c>
      <c r="G231" s="120" t="s">
        <v>42</v>
      </c>
      <c r="H231" s="115">
        <v>47814</v>
      </c>
      <c r="I231" s="116">
        <v>3714</v>
      </c>
      <c r="J231" s="193" t="s">
        <v>1457</v>
      </c>
      <c r="K231" s="193" t="str">
        <f t="shared" si="39"/>
        <v>Abr-2019</v>
      </c>
      <c r="L231" s="193" t="str">
        <f t="shared" si="40"/>
        <v>4-Abr-2019</v>
      </c>
      <c r="M231" s="117">
        <f t="shared" si="41"/>
        <v>3714</v>
      </c>
      <c r="N231" s="396">
        <f t="shared" si="42"/>
        <v>3.2989999999999999</v>
      </c>
      <c r="O231" s="396"/>
      <c r="AP231" s="397">
        <v>43691</v>
      </c>
      <c r="AQ231" s="398" t="s">
        <v>2469</v>
      </c>
      <c r="AR231" s="371" t="str">
        <f t="shared" si="43"/>
        <v>14-Ago-2019</v>
      </c>
      <c r="AS231" s="371" t="str">
        <f t="shared" si="44"/>
        <v>Ago-2019</v>
      </c>
      <c r="AY231" s="258" t="s">
        <v>2638</v>
      </c>
    </row>
    <row r="232" spans="2:51">
      <c r="B232" s="119" t="s">
        <v>1717</v>
      </c>
      <c r="C232" s="119" t="s">
        <v>1508</v>
      </c>
      <c r="D232" s="256">
        <v>3.2970000000000002</v>
      </c>
      <c r="E232" s="115" t="s">
        <v>1459</v>
      </c>
      <c r="F232" s="115" t="s">
        <v>325</v>
      </c>
      <c r="G232" s="120" t="s">
        <v>42</v>
      </c>
      <c r="H232" s="115">
        <v>48537</v>
      </c>
      <c r="I232" s="116">
        <v>253</v>
      </c>
      <c r="J232" s="193" t="s">
        <v>1457</v>
      </c>
      <c r="K232" s="193" t="str">
        <f t="shared" si="39"/>
        <v>Abr-2019</v>
      </c>
      <c r="L232" s="193" t="str">
        <f t="shared" si="40"/>
        <v>17-Abr-2019</v>
      </c>
      <c r="M232" s="117">
        <f t="shared" si="41"/>
        <v>253</v>
      </c>
      <c r="N232" s="396">
        <f t="shared" si="42"/>
        <v>3.2970000000000002</v>
      </c>
      <c r="O232" s="396"/>
      <c r="AP232" s="397">
        <v>43692</v>
      </c>
      <c r="AQ232" s="398" t="s">
        <v>2470</v>
      </c>
      <c r="AR232" s="371" t="str">
        <f t="shared" si="43"/>
        <v>15-Ago-2019</v>
      </c>
      <c r="AS232" s="371" t="str">
        <f t="shared" si="44"/>
        <v>Ago-2019</v>
      </c>
      <c r="AY232" s="258" t="s">
        <v>2637</v>
      </c>
    </row>
    <row r="233" spans="2:51">
      <c r="B233" s="119" t="s">
        <v>1718</v>
      </c>
      <c r="C233" s="119" t="s">
        <v>1454</v>
      </c>
      <c r="D233" s="256">
        <v>3.2989999999999999</v>
      </c>
      <c r="E233" s="115" t="s">
        <v>1471</v>
      </c>
      <c r="F233" s="115" t="s">
        <v>325</v>
      </c>
      <c r="G233" s="120" t="s">
        <v>42</v>
      </c>
      <c r="H233" s="115">
        <v>47804</v>
      </c>
      <c r="I233" s="116">
        <v>506</v>
      </c>
      <c r="J233" s="193" t="s">
        <v>1457</v>
      </c>
      <c r="K233" s="193" t="str">
        <f t="shared" si="39"/>
        <v>Abr-2019</v>
      </c>
      <c r="L233" s="193" t="str">
        <f t="shared" si="40"/>
        <v>3-Abr-2019</v>
      </c>
      <c r="M233" s="117">
        <f t="shared" si="41"/>
        <v>506</v>
      </c>
      <c r="N233" s="396">
        <f t="shared" si="42"/>
        <v>3.2989999999999999</v>
      </c>
      <c r="O233" s="396"/>
      <c r="AP233" s="397">
        <v>43693</v>
      </c>
      <c r="AQ233" s="398" t="s">
        <v>2471</v>
      </c>
      <c r="AR233" s="371" t="str">
        <f t="shared" si="43"/>
        <v>16-Ago-2019</v>
      </c>
      <c r="AS233" s="371" t="str">
        <f t="shared" si="44"/>
        <v>Ago-2019</v>
      </c>
      <c r="AY233" s="258" t="s">
        <v>2636</v>
      </c>
    </row>
    <row r="234" spans="2:51">
      <c r="B234" s="119" t="s">
        <v>1719</v>
      </c>
      <c r="C234" s="119" t="s">
        <v>1528</v>
      </c>
      <c r="D234" s="256">
        <v>3.3109999999999999</v>
      </c>
      <c r="E234" s="115" t="s">
        <v>1470</v>
      </c>
      <c r="F234" s="115" t="s">
        <v>325</v>
      </c>
      <c r="G234" s="120" t="s">
        <v>42</v>
      </c>
      <c r="H234" s="115">
        <v>47768</v>
      </c>
      <c r="I234" s="116">
        <v>2500</v>
      </c>
      <c r="J234" s="193" t="s">
        <v>1457</v>
      </c>
      <c r="K234" s="193" t="str">
        <f t="shared" si="39"/>
        <v>Abr-2019</v>
      </c>
      <c r="L234" s="193" t="str">
        <f t="shared" si="40"/>
        <v>2-Abr-2019</v>
      </c>
      <c r="M234" s="117">
        <f t="shared" si="41"/>
        <v>2500</v>
      </c>
      <c r="N234" s="396">
        <f t="shared" si="42"/>
        <v>3.3109999999999999</v>
      </c>
      <c r="O234" s="396"/>
      <c r="AP234" s="397">
        <v>43694</v>
      </c>
      <c r="AQ234" s="398" t="s">
        <v>2472</v>
      </c>
      <c r="AR234" s="371" t="str">
        <f t="shared" si="43"/>
        <v>17-Ago-2019</v>
      </c>
      <c r="AS234" s="371" t="str">
        <f t="shared" si="44"/>
        <v>Ago-2019</v>
      </c>
      <c r="AY234" s="258" t="s">
        <v>2635</v>
      </c>
    </row>
    <row r="235" spans="2:51">
      <c r="B235" s="119" t="s">
        <v>1720</v>
      </c>
      <c r="C235" s="119" t="s">
        <v>1510</v>
      </c>
      <c r="D235" s="256">
        <v>3.2970000000000002</v>
      </c>
      <c r="E235" s="115" t="s">
        <v>1459</v>
      </c>
      <c r="F235" s="115" t="s">
        <v>325</v>
      </c>
      <c r="G235" s="120" t="s">
        <v>42</v>
      </c>
      <c r="H235" s="115">
        <v>48510</v>
      </c>
      <c r="I235" s="116">
        <v>940</v>
      </c>
      <c r="J235" s="193" t="s">
        <v>1457</v>
      </c>
      <c r="K235" s="193" t="str">
        <f t="shared" si="39"/>
        <v>Abr-2019</v>
      </c>
      <c r="L235" s="193" t="str">
        <f t="shared" si="40"/>
        <v>16-Abr-2019</v>
      </c>
      <c r="M235" s="117">
        <f t="shared" si="41"/>
        <v>940</v>
      </c>
      <c r="N235" s="396">
        <f t="shared" si="42"/>
        <v>3.2970000000000002</v>
      </c>
      <c r="O235" s="396"/>
      <c r="AP235" s="397">
        <v>43695</v>
      </c>
      <c r="AQ235" s="398" t="s">
        <v>2473</v>
      </c>
      <c r="AR235" s="371" t="str">
        <f t="shared" si="43"/>
        <v>18-Ago-2019</v>
      </c>
      <c r="AS235" s="371" t="str">
        <f t="shared" si="44"/>
        <v>Ago-2019</v>
      </c>
      <c r="AY235" s="258" t="s">
        <v>2634</v>
      </c>
    </row>
    <row r="236" spans="2:51">
      <c r="B236" s="119" t="s">
        <v>1721</v>
      </c>
      <c r="C236" s="119" t="s">
        <v>1510</v>
      </c>
      <c r="D236" s="256">
        <v>3.2970000000000002</v>
      </c>
      <c r="E236" s="115" t="s">
        <v>1459</v>
      </c>
      <c r="F236" s="115" t="s">
        <v>325</v>
      </c>
      <c r="G236" s="120" t="s">
        <v>42</v>
      </c>
      <c r="H236" s="115">
        <v>48531</v>
      </c>
      <c r="I236" s="116">
        <v>594.72</v>
      </c>
      <c r="J236" s="193" t="s">
        <v>1457</v>
      </c>
      <c r="K236" s="193" t="str">
        <f t="shared" si="39"/>
        <v>Abr-2019</v>
      </c>
      <c r="L236" s="193" t="str">
        <f t="shared" si="40"/>
        <v>16-Abr-2019</v>
      </c>
      <c r="M236" s="117">
        <f t="shared" si="41"/>
        <v>594.72</v>
      </c>
      <c r="N236" s="396">
        <f t="shared" si="42"/>
        <v>3.2970000000000002</v>
      </c>
      <c r="O236" s="396"/>
      <c r="AP236" s="397">
        <v>43696</v>
      </c>
      <c r="AQ236" s="398" t="s">
        <v>2474</v>
      </c>
      <c r="AR236" s="371" t="str">
        <f t="shared" si="43"/>
        <v>19-Ago-2019</v>
      </c>
      <c r="AS236" s="371" t="str">
        <f t="shared" si="44"/>
        <v>Ago-2019</v>
      </c>
      <c r="AY236" s="258" t="s">
        <v>2625</v>
      </c>
    </row>
    <row r="237" spans="2:51">
      <c r="B237" s="119" t="s">
        <v>1722</v>
      </c>
      <c r="C237" s="119" t="s">
        <v>1516</v>
      </c>
      <c r="D237" s="256">
        <v>3.298</v>
      </c>
      <c r="E237" s="115" t="s">
        <v>1470</v>
      </c>
      <c r="F237" s="115" t="s">
        <v>325</v>
      </c>
      <c r="G237" s="120" t="s">
        <v>42</v>
      </c>
      <c r="H237" s="115">
        <v>48150</v>
      </c>
      <c r="I237" s="116">
        <v>2407.1999999999998</v>
      </c>
      <c r="J237" s="193" t="s">
        <v>1457</v>
      </c>
      <c r="K237" s="193" t="str">
        <f t="shared" si="39"/>
        <v>Abr-2019</v>
      </c>
      <c r="L237" s="193" t="str">
        <f t="shared" si="40"/>
        <v>11-Abr-2019</v>
      </c>
      <c r="M237" s="117">
        <f t="shared" si="41"/>
        <v>2407.1999999999998</v>
      </c>
      <c r="N237" s="396">
        <f t="shared" si="42"/>
        <v>3.298</v>
      </c>
      <c r="O237" s="396"/>
      <c r="AP237" s="397">
        <v>43697</v>
      </c>
      <c r="AQ237" s="398" t="s">
        <v>2468</v>
      </c>
      <c r="AR237" s="371" t="str">
        <f t="shared" si="43"/>
        <v>20-Ago-2019</v>
      </c>
      <c r="AS237" s="371" t="str">
        <f t="shared" si="44"/>
        <v>Ago-2019</v>
      </c>
      <c r="AY237" s="115" t="s">
        <v>2479</v>
      </c>
    </row>
    <row r="238" spans="2:51">
      <c r="B238" s="119" t="s">
        <v>1723</v>
      </c>
      <c r="C238" s="119" t="s">
        <v>1504</v>
      </c>
      <c r="D238" s="256">
        <v>3.3090000000000002</v>
      </c>
      <c r="E238" s="115" t="s">
        <v>1459</v>
      </c>
      <c r="F238" s="115" t="s">
        <v>325</v>
      </c>
      <c r="G238" s="120" t="s">
        <v>42</v>
      </c>
      <c r="H238" s="115">
        <v>48686</v>
      </c>
      <c r="I238" s="116">
        <v>27980.54</v>
      </c>
      <c r="J238" s="193" t="s">
        <v>1457</v>
      </c>
      <c r="K238" s="193" t="str">
        <f t="shared" si="39"/>
        <v>Abr-2019</v>
      </c>
      <c r="L238" s="193" t="str">
        <f t="shared" si="40"/>
        <v>23-Abr-2019</v>
      </c>
      <c r="M238" s="117">
        <f t="shared" si="41"/>
        <v>27980.54</v>
      </c>
      <c r="N238" s="396">
        <f t="shared" si="42"/>
        <v>3.3090000000000002</v>
      </c>
      <c r="O238" s="396"/>
      <c r="AP238" s="397">
        <v>43698</v>
      </c>
      <c r="AQ238" s="398" t="s">
        <v>2469</v>
      </c>
      <c r="AR238" s="371" t="str">
        <f t="shared" si="43"/>
        <v>21-Ago-2019</v>
      </c>
      <c r="AS238" s="371" t="str">
        <f t="shared" si="44"/>
        <v>Ago-2019</v>
      </c>
      <c r="AY238" s="258" t="s">
        <v>2569</v>
      </c>
    </row>
    <row r="239" spans="2:51">
      <c r="B239" s="119" t="s">
        <v>1724</v>
      </c>
      <c r="C239" s="119" t="s">
        <v>1508</v>
      </c>
      <c r="D239" s="256">
        <v>3.2970000000000002</v>
      </c>
      <c r="E239" s="115" t="s">
        <v>1455</v>
      </c>
      <c r="F239" s="115" t="s">
        <v>325</v>
      </c>
      <c r="G239" s="120" t="s">
        <v>42</v>
      </c>
      <c r="H239" s="115" t="s">
        <v>1725</v>
      </c>
      <c r="I239" s="116">
        <v>5308.06</v>
      </c>
      <c r="J239" s="193" t="s">
        <v>1457</v>
      </c>
      <c r="K239" s="193" t="str">
        <f t="shared" si="39"/>
        <v>Abr-2019</v>
      </c>
      <c r="L239" s="193" t="str">
        <f t="shared" si="40"/>
        <v>17-Abr-2019</v>
      </c>
      <c r="M239" s="117">
        <f t="shared" si="41"/>
        <v>5308.06</v>
      </c>
      <c r="N239" s="396">
        <f t="shared" si="42"/>
        <v>3.2970000000000002</v>
      </c>
      <c r="O239" s="396"/>
      <c r="AP239" s="397">
        <v>43699</v>
      </c>
      <c r="AQ239" s="398" t="s">
        <v>2470</v>
      </c>
      <c r="AR239" s="371" t="str">
        <f t="shared" si="43"/>
        <v>22-Ago-2019</v>
      </c>
      <c r="AS239" s="371" t="str">
        <f t="shared" si="44"/>
        <v>Ago-2019</v>
      </c>
      <c r="AY239" s="258" t="s">
        <v>2568</v>
      </c>
    </row>
    <row r="240" spans="2:51">
      <c r="B240" s="119" t="s">
        <v>1726</v>
      </c>
      <c r="C240" s="119" t="s">
        <v>1508</v>
      </c>
      <c r="D240" s="256">
        <v>3.2970000000000002</v>
      </c>
      <c r="E240" s="115" t="s">
        <v>1459</v>
      </c>
      <c r="F240" s="115" t="s">
        <v>325</v>
      </c>
      <c r="G240" s="120" t="s">
        <v>42</v>
      </c>
      <c r="H240" s="115">
        <v>48581</v>
      </c>
      <c r="I240" s="116">
        <v>84.4</v>
      </c>
      <c r="J240" s="193" t="s">
        <v>1457</v>
      </c>
      <c r="K240" s="193" t="str">
        <f t="shared" si="39"/>
        <v>Abr-2019</v>
      </c>
      <c r="L240" s="193" t="str">
        <f t="shared" si="40"/>
        <v>17-Abr-2019</v>
      </c>
      <c r="M240" s="117">
        <f t="shared" si="41"/>
        <v>84.4</v>
      </c>
      <c r="N240" s="396">
        <f t="shared" si="42"/>
        <v>3.2970000000000002</v>
      </c>
      <c r="O240" s="396"/>
      <c r="AP240" s="397">
        <v>43700</v>
      </c>
      <c r="AQ240" s="398" t="s">
        <v>2471</v>
      </c>
      <c r="AR240" s="371" t="str">
        <f t="shared" si="43"/>
        <v>23-Ago-2019</v>
      </c>
      <c r="AS240" s="371" t="str">
        <f t="shared" si="44"/>
        <v>Ago-2019</v>
      </c>
      <c r="AY240" s="258" t="s">
        <v>2567</v>
      </c>
    </row>
    <row r="241" spans="2:51">
      <c r="B241" s="119" t="s">
        <v>1727</v>
      </c>
      <c r="C241" s="119" t="s">
        <v>1508</v>
      </c>
      <c r="D241" s="256">
        <v>3.2970000000000002</v>
      </c>
      <c r="E241" s="115" t="s">
        <v>1459</v>
      </c>
      <c r="F241" s="115" t="s">
        <v>325</v>
      </c>
      <c r="G241" s="120" t="s">
        <v>42</v>
      </c>
      <c r="H241" s="115">
        <v>48580</v>
      </c>
      <c r="I241" s="116">
        <v>39.9</v>
      </c>
      <c r="J241" s="193" t="s">
        <v>1457</v>
      </c>
      <c r="K241" s="193" t="str">
        <f t="shared" si="39"/>
        <v>Abr-2019</v>
      </c>
      <c r="L241" s="193" t="str">
        <f t="shared" si="40"/>
        <v>17-Abr-2019</v>
      </c>
      <c r="M241" s="117">
        <f t="shared" si="41"/>
        <v>39.9</v>
      </c>
      <c r="N241" s="396">
        <f t="shared" si="42"/>
        <v>3.2970000000000002</v>
      </c>
      <c r="O241" s="396"/>
      <c r="AP241" s="397">
        <v>43701</v>
      </c>
      <c r="AQ241" s="398" t="s">
        <v>2472</v>
      </c>
      <c r="AR241" s="371" t="str">
        <f t="shared" si="43"/>
        <v>24-Ago-2019</v>
      </c>
      <c r="AS241" s="371" t="str">
        <f t="shared" si="44"/>
        <v>Ago-2019</v>
      </c>
      <c r="AY241" s="258" t="s">
        <v>2566</v>
      </c>
    </row>
    <row r="242" spans="2:51">
      <c r="B242" s="119" t="s">
        <v>1728</v>
      </c>
      <c r="C242" s="119" t="s">
        <v>1508</v>
      </c>
      <c r="D242" s="256">
        <v>3.2970000000000002</v>
      </c>
      <c r="E242" s="115" t="s">
        <v>1459</v>
      </c>
      <c r="F242" s="115" t="s">
        <v>325</v>
      </c>
      <c r="G242" s="120" t="s">
        <v>42</v>
      </c>
      <c r="H242" s="115">
        <v>48579</v>
      </c>
      <c r="I242" s="116">
        <v>170</v>
      </c>
      <c r="J242" s="193" t="s">
        <v>1457</v>
      </c>
      <c r="K242" s="193" t="str">
        <f t="shared" si="39"/>
        <v>Abr-2019</v>
      </c>
      <c r="L242" s="193" t="str">
        <f t="shared" si="40"/>
        <v>17-Abr-2019</v>
      </c>
      <c r="M242" s="117">
        <f t="shared" si="41"/>
        <v>170</v>
      </c>
      <c r="N242" s="396">
        <f t="shared" si="42"/>
        <v>3.2970000000000002</v>
      </c>
      <c r="O242" s="396"/>
      <c r="AP242" s="397">
        <v>43702</v>
      </c>
      <c r="AQ242" s="398" t="s">
        <v>2473</v>
      </c>
      <c r="AR242" s="371" t="str">
        <f t="shared" si="43"/>
        <v>25-Ago-2019</v>
      </c>
      <c r="AS242" s="371" t="str">
        <f t="shared" si="44"/>
        <v>Ago-2019</v>
      </c>
      <c r="AY242" s="258" t="s">
        <v>2565</v>
      </c>
    </row>
    <row r="243" spans="2:51">
      <c r="B243" s="119" t="s">
        <v>1729</v>
      </c>
      <c r="C243" s="119" t="s">
        <v>1510</v>
      </c>
      <c r="D243" s="256">
        <v>3.2970000000000002</v>
      </c>
      <c r="E243" s="115" t="s">
        <v>1459</v>
      </c>
      <c r="F243" s="115" t="s">
        <v>325</v>
      </c>
      <c r="G243" s="120" t="s">
        <v>42</v>
      </c>
      <c r="H243" s="115">
        <v>48509</v>
      </c>
      <c r="I243" s="116">
        <v>179.36</v>
      </c>
      <c r="J243" s="193" t="s">
        <v>1457</v>
      </c>
      <c r="K243" s="193" t="str">
        <f t="shared" si="39"/>
        <v>Abr-2019</v>
      </c>
      <c r="L243" s="193" t="str">
        <f t="shared" si="40"/>
        <v>16-Abr-2019</v>
      </c>
      <c r="M243" s="117">
        <f t="shared" si="41"/>
        <v>179.36</v>
      </c>
      <c r="N243" s="396">
        <f t="shared" si="42"/>
        <v>3.2970000000000002</v>
      </c>
      <c r="O243" s="396"/>
      <c r="AP243" s="397">
        <v>43703</v>
      </c>
      <c r="AQ243" s="398" t="s">
        <v>2474</v>
      </c>
      <c r="AR243" s="371" t="str">
        <f t="shared" si="43"/>
        <v>26-Ago-2019</v>
      </c>
      <c r="AS243" s="371" t="str">
        <f t="shared" si="44"/>
        <v>Ago-2019</v>
      </c>
      <c r="AY243" s="258" t="s">
        <v>2564</v>
      </c>
    </row>
    <row r="244" spans="2:51">
      <c r="B244" s="119" t="s">
        <v>1730</v>
      </c>
      <c r="C244" s="119" t="s">
        <v>1508</v>
      </c>
      <c r="D244" s="256">
        <v>3.2970000000000002</v>
      </c>
      <c r="E244" s="115" t="s">
        <v>1459</v>
      </c>
      <c r="F244" s="115" t="s">
        <v>325</v>
      </c>
      <c r="G244" s="120" t="s">
        <v>42</v>
      </c>
      <c r="H244" s="115">
        <v>48578</v>
      </c>
      <c r="I244" s="116">
        <v>260</v>
      </c>
      <c r="J244" s="193" t="s">
        <v>1457</v>
      </c>
      <c r="K244" s="193" t="str">
        <f t="shared" si="39"/>
        <v>Abr-2019</v>
      </c>
      <c r="L244" s="193" t="str">
        <f t="shared" si="40"/>
        <v>17-Abr-2019</v>
      </c>
      <c r="M244" s="117">
        <f t="shared" si="41"/>
        <v>260</v>
      </c>
      <c r="N244" s="396">
        <f t="shared" si="42"/>
        <v>3.2970000000000002</v>
      </c>
      <c r="O244" s="396"/>
      <c r="AP244" s="397">
        <v>43704</v>
      </c>
      <c r="AQ244" s="398" t="s">
        <v>2468</v>
      </c>
      <c r="AR244" s="371" t="str">
        <f t="shared" si="43"/>
        <v>27-Ago-2019</v>
      </c>
      <c r="AS244" s="371" t="str">
        <f t="shared" si="44"/>
        <v>Ago-2019</v>
      </c>
      <c r="AY244" s="258" t="s">
        <v>2563</v>
      </c>
    </row>
    <row r="245" spans="2:51">
      <c r="B245" s="119" t="s">
        <v>1731</v>
      </c>
      <c r="C245" s="119" t="s">
        <v>1510</v>
      </c>
      <c r="D245" s="256">
        <v>3.2970000000000002</v>
      </c>
      <c r="E245" s="115" t="s">
        <v>1459</v>
      </c>
      <c r="F245" s="115" t="s">
        <v>325</v>
      </c>
      <c r="G245" s="120" t="s">
        <v>42</v>
      </c>
      <c r="H245" s="115">
        <v>48507</v>
      </c>
      <c r="I245" s="116">
        <v>900</v>
      </c>
      <c r="J245" s="193" t="s">
        <v>1457</v>
      </c>
      <c r="K245" s="193" t="str">
        <f t="shared" si="39"/>
        <v>Abr-2019</v>
      </c>
      <c r="L245" s="193" t="str">
        <f t="shared" si="40"/>
        <v>16-Abr-2019</v>
      </c>
      <c r="M245" s="117">
        <f t="shared" si="41"/>
        <v>900</v>
      </c>
      <c r="N245" s="396">
        <f t="shared" si="42"/>
        <v>3.2970000000000002</v>
      </c>
      <c r="O245" s="396"/>
      <c r="AP245" s="397">
        <v>43705</v>
      </c>
      <c r="AQ245" s="398" t="s">
        <v>2469</v>
      </c>
      <c r="AR245" s="371" t="str">
        <f t="shared" si="43"/>
        <v>28-Ago-2019</v>
      </c>
      <c r="AS245" s="371" t="str">
        <f t="shared" si="44"/>
        <v>Ago-2019</v>
      </c>
      <c r="AY245" s="258" t="s">
        <v>2561</v>
      </c>
    </row>
    <row r="246" spans="2:51">
      <c r="B246" s="119" t="s">
        <v>1732</v>
      </c>
      <c r="C246" s="119" t="s">
        <v>1504</v>
      </c>
      <c r="D246" s="256">
        <v>3.3090000000000002</v>
      </c>
      <c r="E246" s="115" t="s">
        <v>1459</v>
      </c>
      <c r="F246" s="115" t="s">
        <v>325</v>
      </c>
      <c r="G246" s="120" t="s">
        <v>42</v>
      </c>
      <c r="H246" s="115">
        <v>48688</v>
      </c>
      <c r="I246" s="116">
        <v>16</v>
      </c>
      <c r="J246" s="193" t="s">
        <v>1457</v>
      </c>
      <c r="K246" s="193" t="str">
        <f t="shared" si="39"/>
        <v>Abr-2019</v>
      </c>
      <c r="L246" s="193" t="str">
        <f t="shared" si="40"/>
        <v>23-Abr-2019</v>
      </c>
      <c r="M246" s="117">
        <f t="shared" si="41"/>
        <v>16</v>
      </c>
      <c r="N246" s="396">
        <f t="shared" si="42"/>
        <v>3.3090000000000002</v>
      </c>
      <c r="O246" s="396"/>
      <c r="AP246" s="397">
        <v>43706</v>
      </c>
      <c r="AQ246" s="398" t="s">
        <v>2470</v>
      </c>
      <c r="AR246" s="371" t="str">
        <f t="shared" si="43"/>
        <v>29-Ago-2019</v>
      </c>
      <c r="AS246" s="371" t="str">
        <f t="shared" si="44"/>
        <v>Ago-2019</v>
      </c>
      <c r="AY246" s="258" t="s">
        <v>2560</v>
      </c>
    </row>
    <row r="247" spans="2:51">
      <c r="B247" s="119" t="s">
        <v>1733</v>
      </c>
      <c r="C247" s="119" t="s">
        <v>1504</v>
      </c>
      <c r="D247" s="256">
        <v>3.3090000000000002</v>
      </c>
      <c r="E247" s="115" t="s">
        <v>1459</v>
      </c>
      <c r="F247" s="115" t="s">
        <v>325</v>
      </c>
      <c r="G247" s="120" t="s">
        <v>42</v>
      </c>
      <c r="H247" s="115">
        <v>48689</v>
      </c>
      <c r="I247" s="116">
        <v>100.05</v>
      </c>
      <c r="J247" s="193" t="s">
        <v>1457</v>
      </c>
      <c r="K247" s="193" t="str">
        <f t="shared" si="39"/>
        <v>Abr-2019</v>
      </c>
      <c r="L247" s="193" t="str">
        <f t="shared" si="40"/>
        <v>23-Abr-2019</v>
      </c>
      <c r="M247" s="117">
        <f t="shared" si="41"/>
        <v>100.05</v>
      </c>
      <c r="N247" s="396">
        <f t="shared" si="42"/>
        <v>3.3090000000000002</v>
      </c>
      <c r="O247" s="396"/>
      <c r="AP247" s="397">
        <v>43707</v>
      </c>
      <c r="AQ247" s="398" t="s">
        <v>2471</v>
      </c>
      <c r="AR247" s="371" t="str">
        <f t="shared" si="43"/>
        <v>30-Ago-2019</v>
      </c>
      <c r="AS247" s="371" t="str">
        <f t="shared" si="44"/>
        <v>Ago-2019</v>
      </c>
      <c r="AY247" s="258" t="s">
        <v>2559</v>
      </c>
    </row>
    <row r="248" spans="2:51">
      <c r="B248" s="119" t="s">
        <v>1734</v>
      </c>
      <c r="C248" s="119" t="s">
        <v>1504</v>
      </c>
      <c r="D248" s="256">
        <v>3.3090000000000002</v>
      </c>
      <c r="E248" s="115" t="s">
        <v>1459</v>
      </c>
      <c r="F248" s="115" t="s">
        <v>325</v>
      </c>
      <c r="G248" s="120" t="s">
        <v>42</v>
      </c>
      <c r="H248" s="115">
        <v>48690</v>
      </c>
      <c r="I248" s="116">
        <v>280</v>
      </c>
      <c r="J248" s="193" t="s">
        <v>1457</v>
      </c>
      <c r="K248" s="193" t="str">
        <f t="shared" si="39"/>
        <v>Abr-2019</v>
      </c>
      <c r="L248" s="193" t="str">
        <f t="shared" si="40"/>
        <v>23-Abr-2019</v>
      </c>
      <c r="M248" s="117">
        <f t="shared" si="41"/>
        <v>280</v>
      </c>
      <c r="N248" s="396">
        <f t="shared" si="42"/>
        <v>3.3090000000000002</v>
      </c>
      <c r="O248" s="396"/>
      <c r="AP248" s="397">
        <v>43708</v>
      </c>
      <c r="AQ248" s="398" t="s">
        <v>2472</v>
      </c>
      <c r="AR248" s="371" t="str">
        <f t="shared" si="43"/>
        <v>31-Ago-2019</v>
      </c>
      <c r="AS248" s="371" t="str">
        <f t="shared" si="44"/>
        <v>Ago-2019</v>
      </c>
      <c r="AY248" s="258" t="s">
        <v>2558</v>
      </c>
    </row>
    <row r="249" spans="2:51">
      <c r="B249" s="119" t="s">
        <v>1735</v>
      </c>
      <c r="C249" s="119" t="s">
        <v>1504</v>
      </c>
      <c r="D249" s="256">
        <v>3.3090000000000002</v>
      </c>
      <c r="E249" s="115" t="s">
        <v>1459</v>
      </c>
      <c r="F249" s="115" t="s">
        <v>325</v>
      </c>
      <c r="G249" s="120" t="s">
        <v>42</v>
      </c>
      <c r="H249" s="115">
        <v>48694</v>
      </c>
      <c r="I249" s="116">
        <v>600</v>
      </c>
      <c r="J249" s="193" t="s">
        <v>1457</v>
      </c>
      <c r="K249" s="193" t="str">
        <f t="shared" si="39"/>
        <v>Abr-2019</v>
      </c>
      <c r="L249" s="193" t="str">
        <f t="shared" si="40"/>
        <v>23-Abr-2019</v>
      </c>
      <c r="M249" s="117">
        <f t="shared" si="41"/>
        <v>600</v>
      </c>
      <c r="N249" s="396">
        <f t="shared" si="42"/>
        <v>3.3090000000000002</v>
      </c>
      <c r="O249" s="396"/>
      <c r="AP249" s="397">
        <v>43709</v>
      </c>
      <c r="AQ249" s="398" t="s">
        <v>2473</v>
      </c>
      <c r="AR249" s="371" t="str">
        <f t="shared" si="43"/>
        <v>1-Sep-2019</v>
      </c>
      <c r="AS249" s="371" t="str">
        <f t="shared" si="44"/>
        <v>Sep-2019</v>
      </c>
      <c r="AY249" s="258" t="s">
        <v>2557</v>
      </c>
    </row>
    <row r="250" spans="2:51">
      <c r="B250" s="119" t="s">
        <v>1736</v>
      </c>
      <c r="C250" s="119" t="s">
        <v>1502</v>
      </c>
      <c r="D250" s="256">
        <v>3.3210000000000002</v>
      </c>
      <c r="E250" s="115" t="s">
        <v>1459</v>
      </c>
      <c r="F250" s="115" t="s">
        <v>325</v>
      </c>
      <c r="G250" s="120" t="s">
        <v>42</v>
      </c>
      <c r="H250" s="115">
        <v>48723</v>
      </c>
      <c r="I250" s="116">
        <v>8337.3700000000008</v>
      </c>
      <c r="J250" s="193" t="s">
        <v>1457</v>
      </c>
      <c r="K250" s="193" t="str">
        <f t="shared" si="39"/>
        <v>Abr-2019</v>
      </c>
      <c r="L250" s="193" t="str">
        <f t="shared" si="40"/>
        <v>24-Abr-2019</v>
      </c>
      <c r="M250" s="117">
        <f t="shared" si="41"/>
        <v>8337.3700000000008</v>
      </c>
      <c r="N250" s="396">
        <f t="shared" si="42"/>
        <v>3.3210000000000002</v>
      </c>
      <c r="O250" s="396"/>
      <c r="AP250" s="397">
        <v>43710</v>
      </c>
      <c r="AQ250" s="398" t="s">
        <v>2474</v>
      </c>
      <c r="AR250" s="371" t="str">
        <f t="shared" si="43"/>
        <v>2-Sep-2019</v>
      </c>
      <c r="AS250" s="371" t="str">
        <f t="shared" si="44"/>
        <v>Sep-2019</v>
      </c>
      <c r="AY250" s="258" t="s">
        <v>2556</v>
      </c>
    </row>
    <row r="251" spans="2:51">
      <c r="B251" s="119" t="s">
        <v>1737</v>
      </c>
      <c r="C251" s="119" t="s">
        <v>1502</v>
      </c>
      <c r="D251" s="256">
        <v>3.3210000000000002</v>
      </c>
      <c r="E251" s="115" t="s">
        <v>1459</v>
      </c>
      <c r="F251" s="115" t="s">
        <v>325</v>
      </c>
      <c r="G251" s="120" t="s">
        <v>42</v>
      </c>
      <c r="H251" s="115">
        <v>48725</v>
      </c>
      <c r="I251" s="116">
        <v>1346.12</v>
      </c>
      <c r="J251" s="193" t="s">
        <v>1457</v>
      </c>
      <c r="K251" s="193" t="str">
        <f t="shared" si="39"/>
        <v>Abr-2019</v>
      </c>
      <c r="L251" s="193" t="str">
        <f t="shared" si="40"/>
        <v>24-Abr-2019</v>
      </c>
      <c r="M251" s="117">
        <f t="shared" si="41"/>
        <v>1346.12</v>
      </c>
      <c r="N251" s="396">
        <f t="shared" si="42"/>
        <v>3.3210000000000002</v>
      </c>
      <c r="O251" s="396"/>
      <c r="AP251" s="397">
        <v>43711</v>
      </c>
      <c r="AQ251" s="398" t="s">
        <v>2468</v>
      </c>
      <c r="AR251" s="371" t="str">
        <f t="shared" si="43"/>
        <v>3-Sep-2019</v>
      </c>
      <c r="AS251" s="371" t="str">
        <f t="shared" si="44"/>
        <v>Sep-2019</v>
      </c>
      <c r="AY251" s="258" t="s">
        <v>2555</v>
      </c>
    </row>
    <row r="252" spans="2:51">
      <c r="B252" s="119" t="s">
        <v>1738</v>
      </c>
      <c r="C252" s="119" t="s">
        <v>1502</v>
      </c>
      <c r="D252" s="256">
        <v>3.3210000000000002</v>
      </c>
      <c r="E252" s="115" t="s">
        <v>1459</v>
      </c>
      <c r="F252" s="115" t="s">
        <v>325</v>
      </c>
      <c r="G252" s="120" t="s">
        <v>42</v>
      </c>
      <c r="H252" s="115">
        <v>48727</v>
      </c>
      <c r="I252" s="116">
        <v>1460</v>
      </c>
      <c r="J252" s="193" t="s">
        <v>1457</v>
      </c>
      <c r="K252" s="193" t="str">
        <f t="shared" si="39"/>
        <v>Abr-2019</v>
      </c>
      <c r="L252" s="193" t="str">
        <f t="shared" si="40"/>
        <v>24-Abr-2019</v>
      </c>
      <c r="M252" s="117">
        <f t="shared" si="41"/>
        <v>1460</v>
      </c>
      <c r="N252" s="396">
        <f t="shared" si="42"/>
        <v>3.3210000000000002</v>
      </c>
      <c r="O252" s="396"/>
      <c r="AP252" s="397">
        <v>43712</v>
      </c>
      <c r="AQ252" s="398" t="s">
        <v>2469</v>
      </c>
      <c r="AR252" s="371" t="str">
        <f t="shared" si="43"/>
        <v>4-Sep-2019</v>
      </c>
      <c r="AS252" s="371" t="str">
        <f t="shared" si="44"/>
        <v>Sep-2019</v>
      </c>
      <c r="AY252" s="258" t="s">
        <v>2574</v>
      </c>
    </row>
    <row r="253" spans="2:51">
      <c r="B253" s="119" t="s">
        <v>1739</v>
      </c>
      <c r="C253" s="119" t="s">
        <v>1502</v>
      </c>
      <c r="D253" s="256">
        <v>3.3210000000000002</v>
      </c>
      <c r="E253" s="115" t="s">
        <v>1459</v>
      </c>
      <c r="F253" s="115" t="s">
        <v>552</v>
      </c>
      <c r="G253" s="120" t="s">
        <v>45</v>
      </c>
      <c r="H253" s="115">
        <v>4994</v>
      </c>
      <c r="I253" s="116">
        <v>3610.8</v>
      </c>
      <c r="J253" s="193" t="s">
        <v>1457</v>
      </c>
      <c r="K253" s="193" t="str">
        <f t="shared" si="39"/>
        <v>Abr-2019</v>
      </c>
      <c r="L253" s="193" t="str">
        <f t="shared" si="40"/>
        <v>24-Abr-2019</v>
      </c>
      <c r="M253" s="117">
        <f t="shared" si="41"/>
        <v>11991.466800000002</v>
      </c>
      <c r="N253" s="396">
        <f t="shared" si="42"/>
        <v>3.3210000000000002</v>
      </c>
      <c r="O253" s="396"/>
      <c r="AP253" s="397">
        <v>43713</v>
      </c>
      <c r="AQ253" s="398" t="s">
        <v>2470</v>
      </c>
      <c r="AR253" s="371" t="str">
        <f t="shared" si="43"/>
        <v>5-Sep-2019</v>
      </c>
      <c r="AS253" s="371" t="str">
        <f t="shared" si="44"/>
        <v>Sep-2019</v>
      </c>
      <c r="AY253" s="258" t="s">
        <v>2573</v>
      </c>
    </row>
    <row r="254" spans="2:51">
      <c r="B254" s="119" t="s">
        <v>1740</v>
      </c>
      <c r="C254" s="119" t="s">
        <v>1502</v>
      </c>
      <c r="D254" s="256">
        <v>3.3210000000000002</v>
      </c>
      <c r="E254" s="115" t="s">
        <v>1459</v>
      </c>
      <c r="F254" s="115" t="s">
        <v>325</v>
      </c>
      <c r="G254" s="120" t="s">
        <v>42</v>
      </c>
      <c r="H254" s="115">
        <v>48729</v>
      </c>
      <c r="I254" s="116">
        <v>866.96</v>
      </c>
      <c r="J254" s="193" t="s">
        <v>1457</v>
      </c>
      <c r="K254" s="193" t="str">
        <f t="shared" si="39"/>
        <v>Abr-2019</v>
      </c>
      <c r="L254" s="193" t="str">
        <f t="shared" si="40"/>
        <v>24-Abr-2019</v>
      </c>
      <c r="M254" s="117">
        <f t="shared" si="41"/>
        <v>866.96</v>
      </c>
      <c r="N254" s="396">
        <f t="shared" si="42"/>
        <v>3.3210000000000002</v>
      </c>
      <c r="O254" s="396"/>
      <c r="AP254" s="397">
        <v>43714</v>
      </c>
      <c r="AQ254" s="398" t="s">
        <v>2471</v>
      </c>
      <c r="AR254" s="371" t="str">
        <f t="shared" si="43"/>
        <v>6-Sep-2019</v>
      </c>
      <c r="AS254" s="371" t="str">
        <f t="shared" si="44"/>
        <v>Sep-2019</v>
      </c>
      <c r="AY254" s="258" t="s">
        <v>2572</v>
      </c>
    </row>
    <row r="255" spans="2:51">
      <c r="B255" s="119" t="s">
        <v>1741</v>
      </c>
      <c r="C255" s="119" t="s">
        <v>1502</v>
      </c>
      <c r="D255" s="256">
        <v>3.3210000000000002</v>
      </c>
      <c r="E255" s="115" t="s">
        <v>1459</v>
      </c>
      <c r="F255" s="115" t="s">
        <v>325</v>
      </c>
      <c r="G255" s="120" t="s">
        <v>42</v>
      </c>
      <c r="H255" s="115">
        <v>48730</v>
      </c>
      <c r="I255" s="116">
        <v>4524.07</v>
      </c>
      <c r="J255" s="193" t="s">
        <v>1457</v>
      </c>
      <c r="K255" s="193" t="str">
        <f t="shared" si="39"/>
        <v>Abr-2019</v>
      </c>
      <c r="L255" s="193" t="str">
        <f t="shared" si="40"/>
        <v>24-Abr-2019</v>
      </c>
      <c r="M255" s="117">
        <f t="shared" si="41"/>
        <v>4524.07</v>
      </c>
      <c r="N255" s="396">
        <f t="shared" si="42"/>
        <v>3.3210000000000002</v>
      </c>
      <c r="O255" s="396"/>
      <c r="AP255" s="397">
        <v>43715</v>
      </c>
      <c r="AQ255" s="398" t="s">
        <v>2472</v>
      </c>
      <c r="AR255" s="371" t="str">
        <f t="shared" si="43"/>
        <v>7-Sep-2019</v>
      </c>
      <c r="AS255" s="371" t="str">
        <f t="shared" si="44"/>
        <v>Sep-2019</v>
      </c>
      <c r="AY255" s="258" t="s">
        <v>2571</v>
      </c>
    </row>
    <row r="256" spans="2:51">
      <c r="B256" s="119" t="s">
        <v>1742</v>
      </c>
      <c r="C256" s="119" t="s">
        <v>1502</v>
      </c>
      <c r="D256" s="256">
        <v>3.3210000000000002</v>
      </c>
      <c r="E256" s="115" t="s">
        <v>1459</v>
      </c>
      <c r="F256" s="115" t="s">
        <v>325</v>
      </c>
      <c r="G256" s="120" t="s">
        <v>42</v>
      </c>
      <c r="H256" s="115">
        <v>48732</v>
      </c>
      <c r="I256" s="116">
        <v>3444</v>
      </c>
      <c r="J256" s="193" t="s">
        <v>1457</v>
      </c>
      <c r="K256" s="193" t="str">
        <f t="shared" si="39"/>
        <v>Abr-2019</v>
      </c>
      <c r="L256" s="193" t="str">
        <f t="shared" si="40"/>
        <v>24-Abr-2019</v>
      </c>
      <c r="M256" s="117">
        <f t="shared" si="41"/>
        <v>3444</v>
      </c>
      <c r="N256" s="396">
        <f t="shared" si="42"/>
        <v>3.3210000000000002</v>
      </c>
      <c r="O256" s="396"/>
      <c r="AP256" s="397">
        <v>43716</v>
      </c>
      <c r="AQ256" s="398" t="s">
        <v>2473</v>
      </c>
      <c r="AR256" s="371" t="str">
        <f t="shared" si="43"/>
        <v>8-Sep-2019</v>
      </c>
      <c r="AS256" s="371" t="str">
        <f t="shared" si="44"/>
        <v>Sep-2019</v>
      </c>
      <c r="AY256" s="258" t="s">
        <v>2570</v>
      </c>
    </row>
    <row r="257" spans="2:51">
      <c r="B257" s="119" t="s">
        <v>1743</v>
      </c>
      <c r="C257" s="119" t="s">
        <v>1502</v>
      </c>
      <c r="D257" s="256">
        <v>3.3210000000000002</v>
      </c>
      <c r="E257" s="115" t="s">
        <v>1459</v>
      </c>
      <c r="F257" s="115" t="s">
        <v>325</v>
      </c>
      <c r="G257" s="120" t="s">
        <v>42</v>
      </c>
      <c r="H257" s="115">
        <v>48736</v>
      </c>
      <c r="I257" s="116">
        <v>51130.25</v>
      </c>
      <c r="J257" s="193" t="s">
        <v>1457</v>
      </c>
      <c r="K257" s="193" t="str">
        <f t="shared" si="39"/>
        <v>Abr-2019</v>
      </c>
      <c r="L257" s="193" t="str">
        <f t="shared" si="40"/>
        <v>24-Abr-2019</v>
      </c>
      <c r="M257" s="117">
        <f t="shared" si="41"/>
        <v>51130.25</v>
      </c>
      <c r="N257" s="396">
        <f t="shared" si="42"/>
        <v>3.3210000000000002</v>
      </c>
      <c r="O257" s="396"/>
      <c r="AP257" s="397">
        <v>43717</v>
      </c>
      <c r="AQ257" s="398" t="s">
        <v>2474</v>
      </c>
      <c r="AR257" s="371" t="str">
        <f t="shared" si="43"/>
        <v>9-Sep-2019</v>
      </c>
      <c r="AS257" s="371" t="str">
        <f t="shared" si="44"/>
        <v>Sep-2019</v>
      </c>
      <c r="AY257" s="258" t="s">
        <v>2562</v>
      </c>
    </row>
    <row r="258" spans="2:51">
      <c r="B258" s="119" t="s">
        <v>1744</v>
      </c>
      <c r="C258" s="119" t="s">
        <v>1502</v>
      </c>
      <c r="D258" s="256">
        <v>3.3210000000000002</v>
      </c>
      <c r="E258" s="115" t="s">
        <v>1459</v>
      </c>
      <c r="F258" s="115" t="s">
        <v>325</v>
      </c>
      <c r="G258" s="120" t="s">
        <v>42</v>
      </c>
      <c r="H258" s="115">
        <v>48734</v>
      </c>
      <c r="I258" s="116">
        <v>2950</v>
      </c>
      <c r="J258" s="193" t="s">
        <v>1457</v>
      </c>
      <c r="K258" s="193" t="str">
        <f t="shared" si="39"/>
        <v>Abr-2019</v>
      </c>
      <c r="L258" s="193" t="str">
        <f t="shared" si="40"/>
        <v>24-Abr-2019</v>
      </c>
      <c r="M258" s="117">
        <f t="shared" si="41"/>
        <v>2950</v>
      </c>
      <c r="N258" s="396">
        <f t="shared" si="42"/>
        <v>3.3210000000000002</v>
      </c>
      <c r="O258" s="396"/>
      <c r="AP258" s="397">
        <v>43718</v>
      </c>
      <c r="AQ258" s="398" t="s">
        <v>2468</v>
      </c>
      <c r="AR258" s="371" t="str">
        <f t="shared" si="43"/>
        <v>10-Sep-2019</v>
      </c>
      <c r="AS258" s="371" t="str">
        <f t="shared" si="44"/>
        <v>Sep-2019</v>
      </c>
      <c r="AY258" s="115" t="s">
        <v>2478</v>
      </c>
    </row>
    <row r="259" spans="2:51">
      <c r="B259" s="119" t="s">
        <v>1745</v>
      </c>
      <c r="C259" s="119" t="s">
        <v>1510</v>
      </c>
      <c r="D259" s="256">
        <v>3.2970000000000002</v>
      </c>
      <c r="E259" s="115" t="s">
        <v>1459</v>
      </c>
      <c r="F259" s="115" t="s">
        <v>325</v>
      </c>
      <c r="G259" s="120" t="s">
        <v>42</v>
      </c>
      <c r="H259" s="115">
        <v>48506</v>
      </c>
      <c r="I259" s="116">
        <v>14.2</v>
      </c>
      <c r="J259" s="193" t="s">
        <v>1457</v>
      </c>
      <c r="K259" s="193" t="str">
        <f t="shared" si="39"/>
        <v>Abr-2019</v>
      </c>
      <c r="L259" s="193" t="str">
        <f t="shared" si="40"/>
        <v>16-Abr-2019</v>
      </c>
      <c r="M259" s="117">
        <f t="shared" si="41"/>
        <v>14.2</v>
      </c>
      <c r="N259" s="396">
        <f t="shared" si="42"/>
        <v>3.2970000000000002</v>
      </c>
      <c r="O259" s="396"/>
      <c r="AP259" s="397">
        <v>43719</v>
      </c>
      <c r="AQ259" s="398" t="s">
        <v>2469</v>
      </c>
      <c r="AR259" s="371" t="str">
        <f t="shared" si="43"/>
        <v>11-Sep-2019</v>
      </c>
      <c r="AS259" s="371" t="str">
        <f t="shared" si="44"/>
        <v>Sep-2019</v>
      </c>
      <c r="AY259" s="258" t="s">
        <v>2549</v>
      </c>
    </row>
    <row r="260" spans="2:51">
      <c r="B260" s="119" t="s">
        <v>1746</v>
      </c>
      <c r="C260" s="119" t="s">
        <v>1500</v>
      </c>
      <c r="D260" s="256">
        <v>3.331</v>
      </c>
      <c r="E260" s="115" t="s">
        <v>1459</v>
      </c>
      <c r="F260" s="115" t="s">
        <v>325</v>
      </c>
      <c r="G260" s="120" t="s">
        <v>42</v>
      </c>
      <c r="H260" s="115">
        <v>48751</v>
      </c>
      <c r="I260" s="116">
        <v>19788.28</v>
      </c>
      <c r="J260" s="193" t="s">
        <v>1457</v>
      </c>
      <c r="K260" s="193" t="str">
        <f t="shared" si="39"/>
        <v>Abr-2019</v>
      </c>
      <c r="L260" s="193" t="str">
        <f t="shared" si="40"/>
        <v>25-Abr-2019</v>
      </c>
      <c r="M260" s="117">
        <f t="shared" si="41"/>
        <v>19788.28</v>
      </c>
      <c r="N260" s="396">
        <f t="shared" si="42"/>
        <v>3.331</v>
      </c>
      <c r="O260" s="396"/>
      <c r="AP260" s="397">
        <v>43720</v>
      </c>
      <c r="AQ260" s="398" t="s">
        <v>2470</v>
      </c>
      <c r="AR260" s="371" t="str">
        <f t="shared" si="43"/>
        <v>12-Sep-2019</v>
      </c>
      <c r="AS260" s="371" t="str">
        <f t="shared" si="44"/>
        <v>Sep-2019</v>
      </c>
      <c r="AY260" s="258" t="s">
        <v>2548</v>
      </c>
    </row>
    <row r="261" spans="2:51">
      <c r="B261" s="119" t="s">
        <v>1747</v>
      </c>
      <c r="C261" s="119" t="s">
        <v>1498</v>
      </c>
      <c r="D261" s="256">
        <v>3.331</v>
      </c>
      <c r="E261" s="115" t="s">
        <v>1470</v>
      </c>
      <c r="F261" s="115" t="s">
        <v>325</v>
      </c>
      <c r="G261" s="120" t="s">
        <v>42</v>
      </c>
      <c r="H261" s="115" t="s">
        <v>1748</v>
      </c>
      <c r="I261" s="116">
        <v>55.5</v>
      </c>
      <c r="J261" s="193" t="s">
        <v>1457</v>
      </c>
      <c r="K261" s="193" t="str">
        <f t="shared" si="39"/>
        <v>Abr-2019</v>
      </c>
      <c r="L261" s="193" t="str">
        <f t="shared" si="40"/>
        <v>26-Abr-2019</v>
      </c>
      <c r="M261" s="117">
        <f t="shared" si="41"/>
        <v>55.5</v>
      </c>
      <c r="N261" s="396">
        <f t="shared" si="42"/>
        <v>3.331</v>
      </c>
      <c r="O261" s="396"/>
      <c r="AP261" s="397">
        <v>43721</v>
      </c>
      <c r="AQ261" s="398" t="s">
        <v>2471</v>
      </c>
      <c r="AR261" s="371" t="str">
        <f t="shared" si="43"/>
        <v>13-Sep-2019</v>
      </c>
      <c r="AS261" s="371" t="str">
        <f t="shared" si="44"/>
        <v>Sep-2019</v>
      </c>
      <c r="AY261" s="258" t="s">
        <v>2546</v>
      </c>
    </row>
    <row r="262" spans="2:51">
      <c r="B262" s="119" t="s">
        <v>1749</v>
      </c>
      <c r="C262" s="119" t="s">
        <v>1498</v>
      </c>
      <c r="D262" s="256">
        <v>3.331</v>
      </c>
      <c r="E262" s="115" t="s">
        <v>1470</v>
      </c>
      <c r="F262" s="115" t="s">
        <v>325</v>
      </c>
      <c r="G262" s="120" t="s">
        <v>42</v>
      </c>
      <c r="H262" s="115" t="s">
        <v>1748</v>
      </c>
      <c r="I262" s="116">
        <v>44.6</v>
      </c>
      <c r="J262" s="193" t="s">
        <v>1457</v>
      </c>
      <c r="K262" s="193" t="str">
        <f t="shared" si="39"/>
        <v>Abr-2019</v>
      </c>
      <c r="L262" s="193" t="str">
        <f t="shared" si="40"/>
        <v>26-Abr-2019</v>
      </c>
      <c r="M262" s="117">
        <f t="shared" si="41"/>
        <v>44.6</v>
      </c>
      <c r="N262" s="396">
        <f t="shared" si="42"/>
        <v>3.331</v>
      </c>
      <c r="O262" s="396"/>
      <c r="AP262" s="397">
        <v>43722</v>
      </c>
      <c r="AQ262" s="398" t="s">
        <v>2472</v>
      </c>
      <c r="AR262" s="371" t="str">
        <f t="shared" si="43"/>
        <v>14-Sep-2019</v>
      </c>
      <c r="AS262" s="371" t="str">
        <f t="shared" si="44"/>
        <v>Sep-2019</v>
      </c>
      <c r="AY262" s="258" t="s">
        <v>2545</v>
      </c>
    </row>
    <row r="263" spans="2:51">
      <c r="B263" s="119" t="s">
        <v>1750</v>
      </c>
      <c r="C263" s="119" t="s">
        <v>1498</v>
      </c>
      <c r="D263" s="256">
        <v>3.331</v>
      </c>
      <c r="E263" s="115" t="s">
        <v>1470</v>
      </c>
      <c r="F263" s="115" t="s">
        <v>325</v>
      </c>
      <c r="G263" s="120" t="s">
        <v>42</v>
      </c>
      <c r="H263" s="115" t="s">
        <v>1748</v>
      </c>
      <c r="I263" s="116">
        <v>170.1</v>
      </c>
      <c r="J263" s="193" t="s">
        <v>1457</v>
      </c>
      <c r="K263" s="193" t="str">
        <f t="shared" ref="K263:K326" si="45">+IF(MONTH(C263)=1,"Ene",IF(MONTH(C263)=2,"Feb",IF(MONTH(C263)=3,"Mar",IF(MONTH(C263)=4,"Abr",IF(MONTH(C263)=5,"May",IF(MONTH(C263)=6,"Jun",IF(MONTH(C263)=7,"Jul",IF(MONTH(C263)=8,"Ago",IF(MONTH(C263)=9,"Sep",IF(MONTH(C263)=10,"Oct",IF(MONTH(C263)=11,"Nov","Dic")))))))))))&amp;"-"&amp;YEAR(C263)</f>
        <v>Abr-2019</v>
      </c>
      <c r="L263" s="193" t="str">
        <f t="shared" ref="L263:L326" si="46">DAY(C263)&amp;"-"&amp;IF(MONTH(C263)=1,"Ene",IF(MONTH(C263)=2,"Feb",IF(MONTH(C263)=3,"Mar",IF(MONTH(C263)=4,"Abr",IF(MONTH(C263)=5,"May",IF(MONTH(C263)=6,"Jun",IF(MONTH(C263)=7,"Jul",IF(MONTH(C263)=8,"Ago",IF(MONTH(C263)=9,"Sep",IF(MONTH(C263)=10,"Oct",IF(MONTH(C263)=11,"Nov","Dic")))))))))))&amp;"-"&amp;YEAR(C263)</f>
        <v>26-Abr-2019</v>
      </c>
      <c r="M263" s="117">
        <f t="shared" ref="M263:M326" si="47">+IF(F263="SOLES",I263,I263*D263)</f>
        <v>170.1</v>
      </c>
      <c r="N263" s="396">
        <f t="shared" ref="N263:N326" si="48">+D263</f>
        <v>3.331</v>
      </c>
      <c r="O263" s="396"/>
      <c r="AP263" s="397">
        <v>43723</v>
      </c>
      <c r="AQ263" s="398" t="s">
        <v>2473</v>
      </c>
      <c r="AR263" s="371" t="str">
        <f t="shared" ref="AR263:AR326" si="49">DAY(AP263)&amp;"-"&amp;IF(MONTH(AP263)=1,"Ene",IF(MONTH(AP263)=2,"Feb",IF(MONTH(AP263)=3,"Mar",IF(MONTH(AP263)=4,"Abr",IF(MONTH(AP263)=5,"May",IF(MONTH(AP263)=6,"Jun",IF(MONTH(AP263)=7,"Jul",IF(MONTH(AP263)=8,"Ago",IF(MONTH(AP263)=9,"Sep",IF(MONTH(AP263)=10,"Oct",IF(MONTH(AP263)=11,"Nov","Dic")))))))))))&amp;"-"&amp;YEAR(AP263)</f>
        <v>15-Sep-2019</v>
      </c>
      <c r="AS263" s="371" t="str">
        <f t="shared" si="44"/>
        <v>Sep-2019</v>
      </c>
      <c r="AY263" s="258" t="s">
        <v>2544</v>
      </c>
    </row>
    <row r="264" spans="2:51">
      <c r="B264" s="119" t="s">
        <v>1751</v>
      </c>
      <c r="C264" s="119" t="s">
        <v>1498</v>
      </c>
      <c r="D264" s="256">
        <v>3.331</v>
      </c>
      <c r="E264" s="115" t="s">
        <v>1470</v>
      </c>
      <c r="F264" s="115" t="s">
        <v>325</v>
      </c>
      <c r="G264" s="120" t="s">
        <v>42</v>
      </c>
      <c r="H264" s="115" t="s">
        <v>1748</v>
      </c>
      <c r="I264" s="116">
        <v>62.9</v>
      </c>
      <c r="J264" s="193" t="s">
        <v>1457</v>
      </c>
      <c r="K264" s="193" t="str">
        <f t="shared" si="45"/>
        <v>Abr-2019</v>
      </c>
      <c r="L264" s="193" t="str">
        <f t="shared" si="46"/>
        <v>26-Abr-2019</v>
      </c>
      <c r="M264" s="117">
        <f t="shared" si="47"/>
        <v>62.9</v>
      </c>
      <c r="N264" s="396">
        <f t="shared" si="48"/>
        <v>3.331</v>
      </c>
      <c r="O264" s="396"/>
      <c r="AP264" s="397">
        <v>43724</v>
      </c>
      <c r="AQ264" s="398" t="s">
        <v>2474</v>
      </c>
      <c r="AR264" s="371" t="str">
        <f t="shared" si="49"/>
        <v>16-Sep-2019</v>
      </c>
      <c r="AS264" s="371" t="str">
        <f t="shared" si="44"/>
        <v>Sep-2019</v>
      </c>
      <c r="AY264" s="258" t="s">
        <v>2543</v>
      </c>
    </row>
    <row r="265" spans="2:51">
      <c r="B265" s="119" t="s">
        <v>1752</v>
      </c>
      <c r="C265" s="119" t="s">
        <v>1500</v>
      </c>
      <c r="D265" s="256">
        <v>3.3210000000000002</v>
      </c>
      <c r="E265" s="115" t="s">
        <v>1459</v>
      </c>
      <c r="F265" s="115" t="s">
        <v>552</v>
      </c>
      <c r="G265" s="120" t="s">
        <v>45</v>
      </c>
      <c r="H265" s="115">
        <v>4999</v>
      </c>
      <c r="I265" s="116">
        <v>159.30000000000001</v>
      </c>
      <c r="J265" s="193" t="s">
        <v>1457</v>
      </c>
      <c r="K265" s="193" t="str">
        <f t="shared" si="45"/>
        <v>Abr-2019</v>
      </c>
      <c r="L265" s="193" t="str">
        <f t="shared" si="46"/>
        <v>25-Abr-2019</v>
      </c>
      <c r="M265" s="117">
        <f t="shared" si="47"/>
        <v>529.03530000000012</v>
      </c>
      <c r="N265" s="396">
        <f t="shared" si="48"/>
        <v>3.3210000000000002</v>
      </c>
      <c r="O265" s="396"/>
      <c r="AP265" s="397">
        <v>43725</v>
      </c>
      <c r="AQ265" s="398" t="s">
        <v>2468</v>
      </c>
      <c r="AR265" s="371" t="str">
        <f t="shared" si="49"/>
        <v>17-Sep-2019</v>
      </c>
      <c r="AS265" s="371" t="str">
        <f t="shared" si="44"/>
        <v>Sep-2019</v>
      </c>
      <c r="AY265" s="258" t="s">
        <v>2542</v>
      </c>
    </row>
    <row r="266" spans="2:51">
      <c r="B266" s="119" t="s">
        <v>1753</v>
      </c>
      <c r="C266" s="119" t="s">
        <v>1500</v>
      </c>
      <c r="D266" s="256">
        <v>3.3210000000000002</v>
      </c>
      <c r="E266" s="115" t="s">
        <v>1459</v>
      </c>
      <c r="F266" s="115" t="s">
        <v>552</v>
      </c>
      <c r="G266" s="120" t="s">
        <v>45</v>
      </c>
      <c r="H266" s="115">
        <v>5001</v>
      </c>
      <c r="I266" s="116">
        <v>326.7</v>
      </c>
      <c r="J266" s="193" t="s">
        <v>1457</v>
      </c>
      <c r="K266" s="193" t="str">
        <f t="shared" si="45"/>
        <v>Abr-2019</v>
      </c>
      <c r="L266" s="193" t="str">
        <f t="shared" si="46"/>
        <v>25-Abr-2019</v>
      </c>
      <c r="M266" s="117">
        <f t="shared" si="47"/>
        <v>1084.9707000000001</v>
      </c>
      <c r="N266" s="396">
        <f t="shared" si="48"/>
        <v>3.3210000000000002</v>
      </c>
      <c r="O266" s="396"/>
      <c r="AP266" s="397">
        <v>43726</v>
      </c>
      <c r="AQ266" s="398" t="s">
        <v>2469</v>
      </c>
      <c r="AR266" s="371" t="str">
        <f t="shared" si="49"/>
        <v>18-Sep-2019</v>
      </c>
      <c r="AS266" s="371" t="str">
        <f t="shared" si="44"/>
        <v>Sep-2019</v>
      </c>
      <c r="AY266" s="258" t="s">
        <v>2541</v>
      </c>
    </row>
    <row r="267" spans="2:51">
      <c r="B267" s="119" t="s">
        <v>1754</v>
      </c>
      <c r="C267" s="119" t="s">
        <v>1500</v>
      </c>
      <c r="D267" s="256">
        <v>3.331</v>
      </c>
      <c r="E267" s="115" t="s">
        <v>1471</v>
      </c>
      <c r="F267" s="115" t="s">
        <v>325</v>
      </c>
      <c r="G267" s="120" t="s">
        <v>42</v>
      </c>
      <c r="H267" s="115">
        <v>48744</v>
      </c>
      <c r="I267" s="116">
        <v>148</v>
      </c>
      <c r="J267" s="193" t="s">
        <v>1457</v>
      </c>
      <c r="K267" s="193" t="str">
        <f t="shared" si="45"/>
        <v>Abr-2019</v>
      </c>
      <c r="L267" s="193" t="str">
        <f t="shared" si="46"/>
        <v>25-Abr-2019</v>
      </c>
      <c r="M267" s="117">
        <f t="shared" si="47"/>
        <v>148</v>
      </c>
      <c r="N267" s="396">
        <f t="shared" si="48"/>
        <v>3.331</v>
      </c>
      <c r="O267" s="396"/>
      <c r="AP267" s="397">
        <v>43727</v>
      </c>
      <c r="AQ267" s="398" t="s">
        <v>2470</v>
      </c>
      <c r="AR267" s="371" t="str">
        <f t="shared" si="49"/>
        <v>19-Sep-2019</v>
      </c>
      <c r="AS267" s="371" t="str">
        <f t="shared" si="44"/>
        <v>Sep-2019</v>
      </c>
      <c r="AY267" s="258" t="s">
        <v>2540</v>
      </c>
    </row>
    <row r="268" spans="2:51">
      <c r="B268" s="119" t="s">
        <v>1755</v>
      </c>
      <c r="C268" s="119" t="s">
        <v>1500</v>
      </c>
      <c r="D268" s="256">
        <v>3.3210000000000002</v>
      </c>
      <c r="E268" s="115" t="s">
        <v>1459</v>
      </c>
      <c r="F268" s="115" t="s">
        <v>552</v>
      </c>
      <c r="G268" s="120" t="s">
        <v>45</v>
      </c>
      <c r="H268" s="115">
        <v>4997</v>
      </c>
      <c r="I268" s="116">
        <v>1216.0999999999999</v>
      </c>
      <c r="J268" s="193" t="s">
        <v>1457</v>
      </c>
      <c r="K268" s="193" t="str">
        <f t="shared" si="45"/>
        <v>Abr-2019</v>
      </c>
      <c r="L268" s="193" t="str">
        <f t="shared" si="46"/>
        <v>25-Abr-2019</v>
      </c>
      <c r="M268" s="117">
        <f t="shared" si="47"/>
        <v>4038.6680999999999</v>
      </c>
      <c r="N268" s="396">
        <f t="shared" si="48"/>
        <v>3.3210000000000002</v>
      </c>
      <c r="O268" s="396"/>
      <c r="AP268" s="397">
        <v>43728</v>
      </c>
      <c r="AQ268" s="398" t="s">
        <v>2471</v>
      </c>
      <c r="AR268" s="371" t="str">
        <f t="shared" si="49"/>
        <v>20-Sep-2019</v>
      </c>
      <c r="AS268" s="371" t="str">
        <f t="shared" si="44"/>
        <v>Sep-2019</v>
      </c>
      <c r="AY268" s="258" t="s">
        <v>2538</v>
      </c>
    </row>
    <row r="269" spans="2:51">
      <c r="B269" s="119" t="s">
        <v>1756</v>
      </c>
      <c r="C269" s="119" t="s">
        <v>1500</v>
      </c>
      <c r="D269" s="256">
        <v>3.331</v>
      </c>
      <c r="E269" s="115" t="s">
        <v>1471</v>
      </c>
      <c r="F269" s="115" t="s">
        <v>325</v>
      </c>
      <c r="G269" s="120" t="s">
        <v>42</v>
      </c>
      <c r="H269" s="115">
        <v>48746</v>
      </c>
      <c r="I269" s="116">
        <v>445</v>
      </c>
      <c r="J269" s="193" t="s">
        <v>1457</v>
      </c>
      <c r="K269" s="193" t="str">
        <f t="shared" si="45"/>
        <v>Abr-2019</v>
      </c>
      <c r="L269" s="193" t="str">
        <f t="shared" si="46"/>
        <v>25-Abr-2019</v>
      </c>
      <c r="M269" s="117">
        <f t="shared" si="47"/>
        <v>445</v>
      </c>
      <c r="N269" s="396">
        <f t="shared" si="48"/>
        <v>3.331</v>
      </c>
      <c r="O269" s="396"/>
      <c r="AP269" s="397">
        <v>43729</v>
      </c>
      <c r="AQ269" s="398" t="s">
        <v>2472</v>
      </c>
      <c r="AR269" s="371" t="str">
        <f t="shared" si="49"/>
        <v>21-Sep-2019</v>
      </c>
      <c r="AS269" s="371" t="str">
        <f t="shared" si="44"/>
        <v>Sep-2019</v>
      </c>
      <c r="AY269" s="258" t="s">
        <v>2537</v>
      </c>
    </row>
    <row r="270" spans="2:51">
      <c r="B270" s="119" t="s">
        <v>1757</v>
      </c>
      <c r="C270" s="119" t="s">
        <v>1500</v>
      </c>
      <c r="D270" s="256">
        <v>3.331</v>
      </c>
      <c r="E270" s="115" t="s">
        <v>1459</v>
      </c>
      <c r="F270" s="115" t="s">
        <v>325</v>
      </c>
      <c r="G270" s="120" t="s">
        <v>42</v>
      </c>
      <c r="H270" s="115">
        <v>48757</v>
      </c>
      <c r="I270" s="116">
        <v>820.59</v>
      </c>
      <c r="J270" s="193" t="s">
        <v>1457</v>
      </c>
      <c r="K270" s="193" t="str">
        <f t="shared" si="45"/>
        <v>Abr-2019</v>
      </c>
      <c r="L270" s="193" t="str">
        <f t="shared" si="46"/>
        <v>25-Abr-2019</v>
      </c>
      <c r="M270" s="117">
        <f t="shared" si="47"/>
        <v>820.59</v>
      </c>
      <c r="N270" s="396">
        <f t="shared" si="48"/>
        <v>3.331</v>
      </c>
      <c r="O270" s="396"/>
      <c r="AP270" s="397">
        <v>43730</v>
      </c>
      <c r="AQ270" s="398" t="s">
        <v>2473</v>
      </c>
      <c r="AR270" s="371" t="str">
        <f t="shared" si="49"/>
        <v>22-Sep-2019</v>
      </c>
      <c r="AS270" s="371" t="str">
        <f t="shared" si="44"/>
        <v>Sep-2019</v>
      </c>
      <c r="AY270" s="258" t="s">
        <v>2536</v>
      </c>
    </row>
    <row r="271" spans="2:51">
      <c r="B271" s="119" t="s">
        <v>1758</v>
      </c>
      <c r="C271" s="119" t="s">
        <v>1500</v>
      </c>
      <c r="D271" s="256">
        <v>3.331</v>
      </c>
      <c r="E271" s="115" t="s">
        <v>1471</v>
      </c>
      <c r="F271" s="115" t="s">
        <v>325</v>
      </c>
      <c r="G271" s="120" t="s">
        <v>42</v>
      </c>
      <c r="H271" s="115">
        <v>48749</v>
      </c>
      <c r="I271" s="116">
        <v>112</v>
      </c>
      <c r="J271" s="193" t="s">
        <v>1457</v>
      </c>
      <c r="K271" s="193" t="str">
        <f t="shared" si="45"/>
        <v>Abr-2019</v>
      </c>
      <c r="L271" s="193" t="str">
        <f t="shared" si="46"/>
        <v>25-Abr-2019</v>
      </c>
      <c r="M271" s="117">
        <f t="shared" si="47"/>
        <v>112</v>
      </c>
      <c r="N271" s="396">
        <f t="shared" si="48"/>
        <v>3.331</v>
      </c>
      <c r="O271" s="396"/>
      <c r="AP271" s="397">
        <v>43731</v>
      </c>
      <c r="AQ271" s="398" t="s">
        <v>2474</v>
      </c>
      <c r="AR271" s="371" t="str">
        <f t="shared" si="49"/>
        <v>23-Sep-2019</v>
      </c>
      <c r="AS271" s="371" t="str">
        <f t="shared" si="44"/>
        <v>Sep-2019</v>
      </c>
      <c r="AY271" s="258" t="s">
        <v>2535</v>
      </c>
    </row>
    <row r="272" spans="2:51">
      <c r="B272" s="119" t="s">
        <v>1759</v>
      </c>
      <c r="C272" s="119" t="s">
        <v>1500</v>
      </c>
      <c r="D272" s="256">
        <v>3.331</v>
      </c>
      <c r="E272" s="115" t="s">
        <v>1459</v>
      </c>
      <c r="F272" s="115" t="s">
        <v>325</v>
      </c>
      <c r="G272" s="120" t="s">
        <v>42</v>
      </c>
      <c r="H272" s="115">
        <v>48754</v>
      </c>
      <c r="I272" s="116">
        <v>8</v>
      </c>
      <c r="J272" s="193" t="s">
        <v>1457</v>
      </c>
      <c r="K272" s="193" t="str">
        <f t="shared" si="45"/>
        <v>Abr-2019</v>
      </c>
      <c r="L272" s="193" t="str">
        <f t="shared" si="46"/>
        <v>25-Abr-2019</v>
      </c>
      <c r="M272" s="117">
        <f t="shared" si="47"/>
        <v>8</v>
      </c>
      <c r="N272" s="396">
        <f t="shared" si="48"/>
        <v>3.331</v>
      </c>
      <c r="O272" s="396"/>
      <c r="AP272" s="397">
        <v>43732</v>
      </c>
      <c r="AQ272" s="398" t="s">
        <v>2468</v>
      </c>
      <c r="AR272" s="371" t="str">
        <f t="shared" si="49"/>
        <v>24-Sep-2019</v>
      </c>
      <c r="AS272" s="371" t="str">
        <f t="shared" si="44"/>
        <v>Sep-2019</v>
      </c>
      <c r="AY272" s="258" t="s">
        <v>2534</v>
      </c>
    </row>
    <row r="273" spans="2:51">
      <c r="B273" s="119" t="s">
        <v>1760</v>
      </c>
      <c r="C273" s="119" t="s">
        <v>1500</v>
      </c>
      <c r="D273" s="256">
        <v>3.331</v>
      </c>
      <c r="E273" s="115" t="s">
        <v>1459</v>
      </c>
      <c r="F273" s="115" t="s">
        <v>325</v>
      </c>
      <c r="G273" s="120" t="s">
        <v>42</v>
      </c>
      <c r="H273" s="115">
        <v>48753</v>
      </c>
      <c r="I273" s="116">
        <v>41.3</v>
      </c>
      <c r="J273" s="193" t="s">
        <v>1457</v>
      </c>
      <c r="K273" s="193" t="str">
        <f t="shared" si="45"/>
        <v>Abr-2019</v>
      </c>
      <c r="L273" s="193" t="str">
        <f t="shared" si="46"/>
        <v>25-Abr-2019</v>
      </c>
      <c r="M273" s="117">
        <f t="shared" si="47"/>
        <v>41.3</v>
      </c>
      <c r="N273" s="396">
        <f t="shared" si="48"/>
        <v>3.331</v>
      </c>
      <c r="O273" s="396"/>
      <c r="AP273" s="397">
        <v>43733</v>
      </c>
      <c r="AQ273" s="398" t="s">
        <v>2469</v>
      </c>
      <c r="AR273" s="371" t="str">
        <f t="shared" si="49"/>
        <v>25-Sep-2019</v>
      </c>
      <c r="AS273" s="371" t="str">
        <f t="shared" si="44"/>
        <v>Sep-2019</v>
      </c>
      <c r="AY273" s="258" t="s">
        <v>2533</v>
      </c>
    </row>
    <row r="274" spans="2:51">
      <c r="B274" s="119" t="s">
        <v>1761</v>
      </c>
      <c r="C274" s="119" t="s">
        <v>1500</v>
      </c>
      <c r="D274" s="256">
        <v>3.331</v>
      </c>
      <c r="E274" s="115" t="s">
        <v>1459</v>
      </c>
      <c r="F274" s="115" t="s">
        <v>325</v>
      </c>
      <c r="G274" s="120" t="s">
        <v>42</v>
      </c>
      <c r="H274" s="115">
        <v>48778</v>
      </c>
      <c r="I274" s="116">
        <v>2000</v>
      </c>
      <c r="J274" s="193" t="s">
        <v>1457</v>
      </c>
      <c r="K274" s="193" t="str">
        <f t="shared" si="45"/>
        <v>Abr-2019</v>
      </c>
      <c r="L274" s="193" t="str">
        <f t="shared" si="46"/>
        <v>25-Abr-2019</v>
      </c>
      <c r="M274" s="117">
        <f t="shared" si="47"/>
        <v>2000</v>
      </c>
      <c r="N274" s="396">
        <f t="shared" si="48"/>
        <v>3.331</v>
      </c>
      <c r="O274" s="396"/>
      <c r="AP274" s="397">
        <v>43734</v>
      </c>
      <c r="AQ274" s="398" t="s">
        <v>2470</v>
      </c>
      <c r="AR274" s="371" t="str">
        <f t="shared" si="49"/>
        <v>26-Sep-2019</v>
      </c>
      <c r="AS274" s="371" t="str">
        <f t="shared" si="44"/>
        <v>Sep-2019</v>
      </c>
      <c r="AY274" s="258" t="s">
        <v>2532</v>
      </c>
    </row>
    <row r="275" spans="2:51">
      <c r="B275" s="119" t="s">
        <v>1762</v>
      </c>
      <c r="C275" s="119" t="s">
        <v>1500</v>
      </c>
      <c r="D275" s="256">
        <v>3.331</v>
      </c>
      <c r="E275" s="115" t="s">
        <v>1459</v>
      </c>
      <c r="F275" s="115" t="s">
        <v>325</v>
      </c>
      <c r="G275" s="120" t="s">
        <v>42</v>
      </c>
      <c r="H275" s="115">
        <v>48759</v>
      </c>
      <c r="I275" s="116">
        <v>3900</v>
      </c>
      <c r="J275" s="193" t="s">
        <v>1457</v>
      </c>
      <c r="K275" s="193" t="str">
        <f t="shared" si="45"/>
        <v>Abr-2019</v>
      </c>
      <c r="L275" s="193" t="str">
        <f t="shared" si="46"/>
        <v>25-Abr-2019</v>
      </c>
      <c r="M275" s="117">
        <f t="shared" si="47"/>
        <v>3900</v>
      </c>
      <c r="N275" s="396">
        <f t="shared" si="48"/>
        <v>3.331</v>
      </c>
      <c r="O275" s="396"/>
      <c r="AP275" s="397">
        <v>43735</v>
      </c>
      <c r="AQ275" s="398" t="s">
        <v>2471</v>
      </c>
      <c r="AR275" s="371" t="str">
        <f t="shared" si="49"/>
        <v>27-Sep-2019</v>
      </c>
      <c r="AS275" s="371" t="str">
        <f t="shared" si="44"/>
        <v>Sep-2019</v>
      </c>
      <c r="AY275" s="258" t="s">
        <v>2554</v>
      </c>
    </row>
    <row r="276" spans="2:51">
      <c r="B276" s="119" t="s">
        <v>1763</v>
      </c>
      <c r="C276" s="119" t="s">
        <v>1500</v>
      </c>
      <c r="D276" s="256">
        <v>3.331</v>
      </c>
      <c r="E276" s="115" t="s">
        <v>1459</v>
      </c>
      <c r="F276" s="115" t="s">
        <v>325</v>
      </c>
      <c r="G276" s="120" t="s">
        <v>42</v>
      </c>
      <c r="H276" s="115">
        <v>48762</v>
      </c>
      <c r="I276" s="116">
        <v>369</v>
      </c>
      <c r="J276" s="193" t="s">
        <v>1457</v>
      </c>
      <c r="K276" s="193" t="str">
        <f t="shared" si="45"/>
        <v>Abr-2019</v>
      </c>
      <c r="L276" s="193" t="str">
        <f t="shared" si="46"/>
        <v>25-Abr-2019</v>
      </c>
      <c r="M276" s="117">
        <f t="shared" si="47"/>
        <v>369</v>
      </c>
      <c r="N276" s="396">
        <f t="shared" si="48"/>
        <v>3.331</v>
      </c>
      <c r="O276" s="396"/>
      <c r="AP276" s="397">
        <v>43736</v>
      </c>
      <c r="AQ276" s="398" t="s">
        <v>2472</v>
      </c>
      <c r="AR276" s="371" t="str">
        <f t="shared" si="49"/>
        <v>28-Sep-2019</v>
      </c>
      <c r="AS276" s="371" t="str">
        <f t="shared" si="44"/>
        <v>Sep-2019</v>
      </c>
      <c r="AY276" s="258" t="s">
        <v>2553</v>
      </c>
    </row>
    <row r="277" spans="2:51">
      <c r="B277" s="119" t="s">
        <v>1764</v>
      </c>
      <c r="C277" s="119" t="s">
        <v>1500</v>
      </c>
      <c r="D277" s="256">
        <v>3.3210000000000002</v>
      </c>
      <c r="E277" s="115" t="s">
        <v>1470</v>
      </c>
      <c r="F277" s="115" t="s">
        <v>552</v>
      </c>
      <c r="G277" s="120" t="s">
        <v>45</v>
      </c>
      <c r="H277" s="115" t="s">
        <v>1765</v>
      </c>
      <c r="I277" s="116">
        <v>97.49</v>
      </c>
      <c r="J277" s="193" t="s">
        <v>1457</v>
      </c>
      <c r="K277" s="193" t="str">
        <f t="shared" si="45"/>
        <v>Abr-2019</v>
      </c>
      <c r="L277" s="193" t="str">
        <f t="shared" si="46"/>
        <v>25-Abr-2019</v>
      </c>
      <c r="M277" s="117">
        <f t="shared" si="47"/>
        <v>323.76429000000002</v>
      </c>
      <c r="N277" s="396">
        <f t="shared" si="48"/>
        <v>3.3210000000000002</v>
      </c>
      <c r="O277" s="396"/>
      <c r="AP277" s="397">
        <v>43737</v>
      </c>
      <c r="AQ277" s="398" t="s">
        <v>2473</v>
      </c>
      <c r="AR277" s="371" t="str">
        <f t="shared" si="49"/>
        <v>29-Sep-2019</v>
      </c>
      <c r="AS277" s="371" t="str">
        <f t="shared" si="44"/>
        <v>Sep-2019</v>
      </c>
      <c r="AY277" s="258" t="s">
        <v>2552</v>
      </c>
    </row>
    <row r="278" spans="2:51">
      <c r="B278" s="119" t="s">
        <v>1766</v>
      </c>
      <c r="C278" s="119" t="s">
        <v>1500</v>
      </c>
      <c r="D278" s="256">
        <v>3.331</v>
      </c>
      <c r="E278" s="115" t="s">
        <v>1470</v>
      </c>
      <c r="F278" s="115" t="s">
        <v>325</v>
      </c>
      <c r="G278" s="120" t="s">
        <v>42</v>
      </c>
      <c r="H278" s="115">
        <v>48769</v>
      </c>
      <c r="I278" s="116">
        <v>900.46</v>
      </c>
      <c r="J278" s="193" t="s">
        <v>1457</v>
      </c>
      <c r="K278" s="193" t="str">
        <f t="shared" si="45"/>
        <v>Abr-2019</v>
      </c>
      <c r="L278" s="193" t="str">
        <f t="shared" si="46"/>
        <v>25-Abr-2019</v>
      </c>
      <c r="M278" s="117">
        <f t="shared" si="47"/>
        <v>900.46</v>
      </c>
      <c r="N278" s="396">
        <f t="shared" si="48"/>
        <v>3.331</v>
      </c>
      <c r="O278" s="396"/>
      <c r="AP278" s="397">
        <v>43738</v>
      </c>
      <c r="AQ278" s="398" t="s">
        <v>2474</v>
      </c>
      <c r="AR278" s="371" t="str">
        <f t="shared" si="49"/>
        <v>30-Sep-2019</v>
      </c>
      <c r="AS278" s="371" t="str">
        <f t="shared" si="44"/>
        <v>Sep-2019</v>
      </c>
      <c r="AY278" s="258" t="s">
        <v>2551</v>
      </c>
    </row>
    <row r="279" spans="2:51">
      <c r="B279" s="119" t="s">
        <v>1767</v>
      </c>
      <c r="C279" s="119" t="s">
        <v>1500</v>
      </c>
      <c r="D279" s="256">
        <v>3.331</v>
      </c>
      <c r="E279" s="115" t="s">
        <v>1459</v>
      </c>
      <c r="F279" s="115" t="s">
        <v>325</v>
      </c>
      <c r="G279" s="120" t="s">
        <v>42</v>
      </c>
      <c r="H279" s="115">
        <v>48773</v>
      </c>
      <c r="I279" s="116">
        <v>95</v>
      </c>
      <c r="J279" s="193" t="s">
        <v>1457</v>
      </c>
      <c r="K279" s="193" t="str">
        <f t="shared" si="45"/>
        <v>Abr-2019</v>
      </c>
      <c r="L279" s="193" t="str">
        <f t="shared" si="46"/>
        <v>25-Abr-2019</v>
      </c>
      <c r="M279" s="117">
        <f t="shared" si="47"/>
        <v>95</v>
      </c>
      <c r="N279" s="396">
        <f t="shared" si="48"/>
        <v>3.331</v>
      </c>
      <c r="O279" s="396"/>
      <c r="AP279" s="397">
        <v>43739</v>
      </c>
      <c r="AQ279" s="398" t="s">
        <v>2468</v>
      </c>
      <c r="AR279" s="371" t="str">
        <f t="shared" si="49"/>
        <v>1-Oct-2019</v>
      </c>
      <c r="AS279" s="371" t="str">
        <f t="shared" si="44"/>
        <v>Oct-2019</v>
      </c>
      <c r="AY279" s="258" t="s">
        <v>2550</v>
      </c>
    </row>
    <row r="280" spans="2:51">
      <c r="B280" s="119" t="s">
        <v>1768</v>
      </c>
      <c r="C280" s="119" t="s">
        <v>1500</v>
      </c>
      <c r="D280" s="256">
        <v>3.331</v>
      </c>
      <c r="E280" s="115" t="s">
        <v>1459</v>
      </c>
      <c r="F280" s="115" t="s">
        <v>325</v>
      </c>
      <c r="G280" s="120" t="s">
        <v>42</v>
      </c>
      <c r="H280" s="115">
        <v>48774</v>
      </c>
      <c r="I280" s="116">
        <v>100</v>
      </c>
      <c r="J280" s="193" t="s">
        <v>1457</v>
      </c>
      <c r="K280" s="193" t="str">
        <f t="shared" si="45"/>
        <v>Abr-2019</v>
      </c>
      <c r="L280" s="193" t="str">
        <f t="shared" si="46"/>
        <v>25-Abr-2019</v>
      </c>
      <c r="M280" s="117">
        <f t="shared" si="47"/>
        <v>100</v>
      </c>
      <c r="N280" s="396">
        <f t="shared" si="48"/>
        <v>3.331</v>
      </c>
      <c r="O280" s="396"/>
      <c r="AP280" s="397">
        <v>43740</v>
      </c>
      <c r="AQ280" s="398" t="s">
        <v>2469</v>
      </c>
      <c r="AR280" s="371" t="str">
        <f t="shared" si="49"/>
        <v>2-Oct-2019</v>
      </c>
      <c r="AS280" s="371" t="str">
        <f t="shared" si="44"/>
        <v>Oct-2019</v>
      </c>
      <c r="AY280" s="258" t="s">
        <v>2547</v>
      </c>
    </row>
    <row r="281" spans="2:51">
      <c r="B281" s="119" t="s">
        <v>1769</v>
      </c>
      <c r="C281" s="119" t="s">
        <v>1500</v>
      </c>
      <c r="D281" s="256">
        <v>3.331</v>
      </c>
      <c r="E281" s="115" t="s">
        <v>1459</v>
      </c>
      <c r="F281" s="115" t="s">
        <v>325</v>
      </c>
      <c r="G281" s="120" t="s">
        <v>42</v>
      </c>
      <c r="H281" s="115">
        <v>48755</v>
      </c>
      <c r="I281" s="116">
        <v>2000</v>
      </c>
      <c r="J281" s="193" t="s">
        <v>1457</v>
      </c>
      <c r="K281" s="193" t="str">
        <f t="shared" si="45"/>
        <v>Abr-2019</v>
      </c>
      <c r="L281" s="193" t="str">
        <f t="shared" si="46"/>
        <v>25-Abr-2019</v>
      </c>
      <c r="M281" s="117">
        <f t="shared" si="47"/>
        <v>2000</v>
      </c>
      <c r="N281" s="396">
        <f t="shared" si="48"/>
        <v>3.331</v>
      </c>
      <c r="O281" s="396"/>
      <c r="AP281" s="397">
        <v>43741</v>
      </c>
      <c r="AQ281" s="398" t="s">
        <v>2470</v>
      </c>
      <c r="AR281" s="371" t="str">
        <f t="shared" si="49"/>
        <v>3-Oct-2019</v>
      </c>
      <c r="AS281" s="371" t="str">
        <f t="shared" si="44"/>
        <v>Oct-2019</v>
      </c>
      <c r="AY281" s="258" t="s">
        <v>2539</v>
      </c>
    </row>
    <row r="282" spans="2:51">
      <c r="B282" s="119" t="s">
        <v>1770</v>
      </c>
      <c r="C282" s="119" t="s">
        <v>1500</v>
      </c>
      <c r="D282" s="256">
        <v>3.331</v>
      </c>
      <c r="E282" s="115" t="s">
        <v>1459</v>
      </c>
      <c r="F282" s="115" t="s">
        <v>325</v>
      </c>
      <c r="G282" s="120" t="s">
        <v>42</v>
      </c>
      <c r="H282" s="115">
        <v>48775</v>
      </c>
      <c r="I282" s="116">
        <v>77636.17</v>
      </c>
      <c r="J282" s="193" t="s">
        <v>1457</v>
      </c>
      <c r="K282" s="193" t="str">
        <f t="shared" si="45"/>
        <v>Abr-2019</v>
      </c>
      <c r="L282" s="193" t="str">
        <f t="shared" si="46"/>
        <v>25-Abr-2019</v>
      </c>
      <c r="M282" s="117">
        <f t="shared" si="47"/>
        <v>77636.17</v>
      </c>
      <c r="N282" s="396">
        <f t="shared" si="48"/>
        <v>3.331</v>
      </c>
      <c r="O282" s="396"/>
      <c r="AP282" s="397">
        <v>43742</v>
      </c>
      <c r="AQ282" s="398" t="s">
        <v>2471</v>
      </c>
      <c r="AR282" s="371" t="str">
        <f t="shared" si="49"/>
        <v>4-Oct-2019</v>
      </c>
      <c r="AS282" s="371" t="str">
        <f t="shared" si="44"/>
        <v>Oct-2019</v>
      </c>
      <c r="AY282" s="115" t="s">
        <v>568</v>
      </c>
    </row>
    <row r="283" spans="2:51">
      <c r="B283" s="119" t="s">
        <v>1771</v>
      </c>
      <c r="C283" s="119" t="s">
        <v>1500</v>
      </c>
      <c r="D283" s="256">
        <v>3.331</v>
      </c>
      <c r="E283" s="115" t="s">
        <v>1459</v>
      </c>
      <c r="F283" s="115" t="s">
        <v>325</v>
      </c>
      <c r="G283" s="120" t="s">
        <v>42</v>
      </c>
      <c r="H283" s="115">
        <v>48777</v>
      </c>
      <c r="I283" s="116">
        <v>900</v>
      </c>
      <c r="J283" s="193" t="s">
        <v>1457</v>
      </c>
      <c r="K283" s="193" t="str">
        <f t="shared" si="45"/>
        <v>Abr-2019</v>
      </c>
      <c r="L283" s="193" t="str">
        <f t="shared" si="46"/>
        <v>25-Abr-2019</v>
      </c>
      <c r="M283" s="117">
        <f t="shared" si="47"/>
        <v>900</v>
      </c>
      <c r="N283" s="396">
        <f t="shared" si="48"/>
        <v>3.331</v>
      </c>
      <c r="O283" s="396"/>
      <c r="AP283" s="397">
        <v>43743</v>
      </c>
      <c r="AQ283" s="398" t="s">
        <v>2472</v>
      </c>
      <c r="AR283" s="371" t="str">
        <f t="shared" si="49"/>
        <v>5-Oct-2019</v>
      </c>
      <c r="AS283" s="371" t="str">
        <f t="shared" si="44"/>
        <v>Oct-2019</v>
      </c>
      <c r="AY283"/>
    </row>
    <row r="284" spans="2:51">
      <c r="B284" s="119" t="s">
        <v>1772</v>
      </c>
      <c r="C284" s="119" t="s">
        <v>1498</v>
      </c>
      <c r="D284" s="256">
        <v>3.319</v>
      </c>
      <c r="E284" s="115" t="s">
        <v>1459</v>
      </c>
      <c r="F284" s="115" t="s">
        <v>325</v>
      </c>
      <c r="G284" s="120" t="s">
        <v>42</v>
      </c>
      <c r="H284" s="115">
        <v>48798</v>
      </c>
      <c r="I284" s="116">
        <v>2000</v>
      </c>
      <c r="J284" s="193" t="s">
        <v>1457</v>
      </c>
      <c r="K284" s="193" t="str">
        <f t="shared" si="45"/>
        <v>Abr-2019</v>
      </c>
      <c r="L284" s="193" t="str">
        <f t="shared" si="46"/>
        <v>26-Abr-2019</v>
      </c>
      <c r="M284" s="117">
        <f t="shared" si="47"/>
        <v>2000</v>
      </c>
      <c r="N284" s="396">
        <f t="shared" si="48"/>
        <v>3.319</v>
      </c>
      <c r="O284" s="396"/>
      <c r="AP284" s="397">
        <v>43744</v>
      </c>
      <c r="AQ284" s="398" t="s">
        <v>2473</v>
      </c>
      <c r="AR284" s="371" t="str">
        <f t="shared" si="49"/>
        <v>6-Oct-2019</v>
      </c>
      <c r="AS284" s="371" t="str">
        <f t="shared" si="44"/>
        <v>Oct-2019</v>
      </c>
      <c r="AY284"/>
    </row>
    <row r="285" spans="2:51">
      <c r="B285" s="119" t="s">
        <v>1773</v>
      </c>
      <c r="C285" s="119" t="s">
        <v>1498</v>
      </c>
      <c r="D285" s="256">
        <v>3.319</v>
      </c>
      <c r="E285" s="115" t="s">
        <v>1459</v>
      </c>
      <c r="F285" s="115" t="s">
        <v>325</v>
      </c>
      <c r="G285" s="120" t="s">
        <v>42</v>
      </c>
      <c r="H285" s="115">
        <v>48800</v>
      </c>
      <c r="I285" s="116">
        <v>18264.28</v>
      </c>
      <c r="J285" s="193" t="s">
        <v>1457</v>
      </c>
      <c r="K285" s="193" t="str">
        <f t="shared" si="45"/>
        <v>Abr-2019</v>
      </c>
      <c r="L285" s="193" t="str">
        <f t="shared" si="46"/>
        <v>26-Abr-2019</v>
      </c>
      <c r="M285" s="117">
        <f t="shared" si="47"/>
        <v>18264.28</v>
      </c>
      <c r="N285" s="396">
        <f t="shared" si="48"/>
        <v>3.319</v>
      </c>
      <c r="O285" s="396"/>
      <c r="AP285" s="397">
        <v>43745</v>
      </c>
      <c r="AQ285" s="398" t="s">
        <v>2474</v>
      </c>
      <c r="AR285" s="371" t="str">
        <f t="shared" si="49"/>
        <v>7-Oct-2019</v>
      </c>
      <c r="AS285" s="371" t="str">
        <f t="shared" si="44"/>
        <v>Oct-2019</v>
      </c>
      <c r="AY285"/>
    </row>
    <row r="286" spans="2:51">
      <c r="B286" s="119" t="s">
        <v>1774</v>
      </c>
      <c r="C286" s="119" t="s">
        <v>1498</v>
      </c>
      <c r="D286" s="256">
        <v>3.319</v>
      </c>
      <c r="E286" s="115" t="s">
        <v>1459</v>
      </c>
      <c r="F286" s="115" t="s">
        <v>325</v>
      </c>
      <c r="G286" s="120" t="s">
        <v>42</v>
      </c>
      <c r="H286" s="115">
        <v>48822</v>
      </c>
      <c r="I286" s="116">
        <v>446.4</v>
      </c>
      <c r="J286" s="193" t="s">
        <v>1457</v>
      </c>
      <c r="K286" s="193" t="str">
        <f t="shared" si="45"/>
        <v>Abr-2019</v>
      </c>
      <c r="L286" s="193" t="str">
        <f t="shared" si="46"/>
        <v>26-Abr-2019</v>
      </c>
      <c r="M286" s="117">
        <f t="shared" si="47"/>
        <v>446.4</v>
      </c>
      <c r="N286" s="396">
        <f t="shared" si="48"/>
        <v>3.319</v>
      </c>
      <c r="O286" s="396"/>
      <c r="AP286" s="397">
        <v>43746</v>
      </c>
      <c r="AQ286" s="398" t="s">
        <v>2468</v>
      </c>
      <c r="AR286" s="371" t="str">
        <f t="shared" si="49"/>
        <v>8-Oct-2019</v>
      </c>
      <c r="AS286" s="371" t="str">
        <f t="shared" si="44"/>
        <v>Oct-2019</v>
      </c>
      <c r="AY286"/>
    </row>
    <row r="287" spans="2:51">
      <c r="B287" s="119" t="s">
        <v>1775</v>
      </c>
      <c r="C287" s="119" t="s">
        <v>1498</v>
      </c>
      <c r="D287" s="256">
        <v>3.319</v>
      </c>
      <c r="E287" s="115" t="s">
        <v>1459</v>
      </c>
      <c r="F287" s="115" t="s">
        <v>325</v>
      </c>
      <c r="G287" s="120" t="s">
        <v>42</v>
      </c>
      <c r="H287" s="115">
        <v>48813</v>
      </c>
      <c r="I287" s="116">
        <v>330</v>
      </c>
      <c r="J287" s="193" t="s">
        <v>1457</v>
      </c>
      <c r="K287" s="193" t="str">
        <f t="shared" si="45"/>
        <v>Abr-2019</v>
      </c>
      <c r="L287" s="193" t="str">
        <f t="shared" si="46"/>
        <v>26-Abr-2019</v>
      </c>
      <c r="M287" s="117">
        <f t="shared" si="47"/>
        <v>330</v>
      </c>
      <c r="N287" s="396">
        <f t="shared" si="48"/>
        <v>3.319</v>
      </c>
      <c r="O287" s="396"/>
      <c r="AP287" s="397">
        <v>43747</v>
      </c>
      <c r="AQ287" s="398" t="s">
        <v>2469</v>
      </c>
      <c r="AR287" s="371" t="str">
        <f t="shared" si="49"/>
        <v>9-Oct-2019</v>
      </c>
      <c r="AS287" s="371" t="str">
        <f t="shared" si="44"/>
        <v>Oct-2019</v>
      </c>
      <c r="AY287"/>
    </row>
    <row r="288" spans="2:51">
      <c r="B288" s="119" t="s">
        <v>1776</v>
      </c>
      <c r="C288" s="119" t="s">
        <v>1498</v>
      </c>
      <c r="D288" s="256">
        <v>3.319</v>
      </c>
      <c r="E288" s="115" t="s">
        <v>1459</v>
      </c>
      <c r="F288" s="115" t="s">
        <v>325</v>
      </c>
      <c r="G288" s="120" t="s">
        <v>42</v>
      </c>
      <c r="H288" s="115">
        <v>48814</v>
      </c>
      <c r="I288" s="116">
        <v>283.2</v>
      </c>
      <c r="J288" s="193" t="s">
        <v>1457</v>
      </c>
      <c r="K288" s="193" t="str">
        <f t="shared" si="45"/>
        <v>Abr-2019</v>
      </c>
      <c r="L288" s="193" t="str">
        <f t="shared" si="46"/>
        <v>26-Abr-2019</v>
      </c>
      <c r="M288" s="117">
        <f t="shared" si="47"/>
        <v>283.2</v>
      </c>
      <c r="N288" s="396">
        <f t="shared" si="48"/>
        <v>3.319</v>
      </c>
      <c r="O288" s="396"/>
      <c r="AP288" s="397">
        <v>43748</v>
      </c>
      <c r="AQ288" s="398" t="s">
        <v>2470</v>
      </c>
      <c r="AR288" s="371" t="str">
        <f t="shared" si="49"/>
        <v>10-Oct-2019</v>
      </c>
      <c r="AS288" s="371" t="str">
        <f t="shared" si="44"/>
        <v>Oct-2019</v>
      </c>
      <c r="AY288"/>
    </row>
    <row r="289" spans="2:51">
      <c r="B289" s="119" t="s">
        <v>1777</v>
      </c>
      <c r="C289" s="119" t="s">
        <v>1498</v>
      </c>
      <c r="D289" s="256">
        <v>3.319</v>
      </c>
      <c r="E289" s="115" t="s">
        <v>1459</v>
      </c>
      <c r="F289" s="115" t="s">
        <v>325</v>
      </c>
      <c r="G289" s="120" t="s">
        <v>42</v>
      </c>
      <c r="H289" s="115">
        <v>48815</v>
      </c>
      <c r="I289" s="116">
        <v>238.01</v>
      </c>
      <c r="J289" s="193" t="s">
        <v>1457</v>
      </c>
      <c r="K289" s="193" t="str">
        <f t="shared" si="45"/>
        <v>Abr-2019</v>
      </c>
      <c r="L289" s="193" t="str">
        <f t="shared" si="46"/>
        <v>26-Abr-2019</v>
      </c>
      <c r="M289" s="117">
        <f t="shared" si="47"/>
        <v>238.01</v>
      </c>
      <c r="N289" s="396">
        <f t="shared" si="48"/>
        <v>3.319</v>
      </c>
      <c r="O289" s="396"/>
      <c r="AP289" s="397">
        <v>43749</v>
      </c>
      <c r="AQ289" s="398" t="s">
        <v>2471</v>
      </c>
      <c r="AR289" s="371" t="str">
        <f t="shared" si="49"/>
        <v>11-Oct-2019</v>
      </c>
      <c r="AS289" s="371" t="str">
        <f t="shared" si="44"/>
        <v>Oct-2019</v>
      </c>
      <c r="AY289"/>
    </row>
    <row r="290" spans="2:51">
      <c r="B290" s="119" t="s">
        <v>1778</v>
      </c>
      <c r="C290" s="119" t="s">
        <v>1498</v>
      </c>
      <c r="D290" s="256">
        <v>3.319</v>
      </c>
      <c r="E290" s="115" t="s">
        <v>1459</v>
      </c>
      <c r="F290" s="115" t="s">
        <v>325</v>
      </c>
      <c r="G290" s="120" t="s">
        <v>42</v>
      </c>
      <c r="H290" s="115">
        <v>48816</v>
      </c>
      <c r="I290" s="116">
        <v>238.01</v>
      </c>
      <c r="J290" s="193" t="s">
        <v>1457</v>
      </c>
      <c r="K290" s="193" t="str">
        <f t="shared" si="45"/>
        <v>Abr-2019</v>
      </c>
      <c r="L290" s="193" t="str">
        <f t="shared" si="46"/>
        <v>26-Abr-2019</v>
      </c>
      <c r="M290" s="117">
        <f t="shared" si="47"/>
        <v>238.01</v>
      </c>
      <c r="N290" s="396">
        <f t="shared" si="48"/>
        <v>3.319</v>
      </c>
      <c r="O290" s="396"/>
      <c r="AP290" s="397">
        <v>43750</v>
      </c>
      <c r="AQ290" s="398" t="s">
        <v>2472</v>
      </c>
      <c r="AR290" s="371" t="str">
        <f t="shared" si="49"/>
        <v>12-Oct-2019</v>
      </c>
      <c r="AS290" s="371" t="str">
        <f t="shared" ref="AS290:AS353" si="50">+IF(MONTH(AP290)=1,"Ene",IF(MONTH(AP290)=2,"Feb",IF(MONTH(AP290)=3,"Mar",IF(MONTH(AP290)=4,"Abr",IF(MONTH(AP290)=5,"May",IF(MONTH(AP290)=6,"Jun",IF(MONTH(AP290)=7,"Jul",IF(MONTH(AP290)=8,"Ago",IF(MONTH(AP290)=9,"Sep",IF(MONTH(AP290)=10,"Oct",IF(MONTH(AP290)=11,"Nov","Dic")))))))))))&amp;"-"&amp;YEAR(AP290)</f>
        <v>Oct-2019</v>
      </c>
      <c r="AY290"/>
    </row>
    <row r="291" spans="2:51">
      <c r="B291" s="119" t="s">
        <v>1779</v>
      </c>
      <c r="C291" s="119" t="s">
        <v>1498</v>
      </c>
      <c r="D291" s="256">
        <v>3.319</v>
      </c>
      <c r="E291" s="115" t="s">
        <v>1459</v>
      </c>
      <c r="F291" s="115" t="s">
        <v>325</v>
      </c>
      <c r="G291" s="120" t="s">
        <v>42</v>
      </c>
      <c r="H291" s="115">
        <v>48817</v>
      </c>
      <c r="I291" s="116">
        <v>230.09</v>
      </c>
      <c r="J291" s="193" t="s">
        <v>1457</v>
      </c>
      <c r="K291" s="193" t="str">
        <f t="shared" si="45"/>
        <v>Abr-2019</v>
      </c>
      <c r="L291" s="193" t="str">
        <f t="shared" si="46"/>
        <v>26-Abr-2019</v>
      </c>
      <c r="M291" s="117">
        <f t="shared" si="47"/>
        <v>230.09</v>
      </c>
      <c r="N291" s="396">
        <f t="shared" si="48"/>
        <v>3.319</v>
      </c>
      <c r="O291" s="396"/>
      <c r="AP291" s="397">
        <v>43751</v>
      </c>
      <c r="AQ291" s="398" t="s">
        <v>2473</v>
      </c>
      <c r="AR291" s="371" t="str">
        <f t="shared" si="49"/>
        <v>13-Oct-2019</v>
      </c>
      <c r="AS291" s="371" t="str">
        <f t="shared" si="50"/>
        <v>Oct-2019</v>
      </c>
      <c r="AY291"/>
    </row>
    <row r="292" spans="2:51">
      <c r="B292" s="119" t="s">
        <v>1780</v>
      </c>
      <c r="C292" s="119" t="s">
        <v>1498</v>
      </c>
      <c r="D292" s="256">
        <v>3.319</v>
      </c>
      <c r="E292" s="115" t="s">
        <v>1459</v>
      </c>
      <c r="F292" s="115" t="s">
        <v>325</v>
      </c>
      <c r="G292" s="120" t="s">
        <v>42</v>
      </c>
      <c r="H292" s="115">
        <v>48818</v>
      </c>
      <c r="I292" s="116">
        <v>593</v>
      </c>
      <c r="J292" s="193" t="s">
        <v>1457</v>
      </c>
      <c r="K292" s="193" t="str">
        <f t="shared" si="45"/>
        <v>Abr-2019</v>
      </c>
      <c r="L292" s="193" t="str">
        <f t="shared" si="46"/>
        <v>26-Abr-2019</v>
      </c>
      <c r="M292" s="117">
        <f t="shared" si="47"/>
        <v>593</v>
      </c>
      <c r="N292" s="396">
        <f t="shared" si="48"/>
        <v>3.319</v>
      </c>
      <c r="O292" s="396"/>
      <c r="AP292" s="397">
        <v>43752</v>
      </c>
      <c r="AQ292" s="398" t="s">
        <v>2474</v>
      </c>
      <c r="AR292" s="371" t="str">
        <f t="shared" si="49"/>
        <v>14-Oct-2019</v>
      </c>
      <c r="AS292" s="371" t="str">
        <f t="shared" si="50"/>
        <v>Oct-2019</v>
      </c>
      <c r="AY292"/>
    </row>
    <row r="293" spans="2:51">
      <c r="B293" s="119" t="s">
        <v>1781</v>
      </c>
      <c r="C293" s="119" t="s">
        <v>1498</v>
      </c>
      <c r="D293" s="256">
        <v>3.319</v>
      </c>
      <c r="E293" s="115" t="s">
        <v>1459</v>
      </c>
      <c r="F293" s="115" t="s">
        <v>325</v>
      </c>
      <c r="G293" s="120" t="s">
        <v>42</v>
      </c>
      <c r="H293" s="115">
        <v>48819</v>
      </c>
      <c r="I293" s="116">
        <v>318.41000000000003</v>
      </c>
      <c r="J293" s="193" t="s">
        <v>1457</v>
      </c>
      <c r="K293" s="193" t="str">
        <f t="shared" si="45"/>
        <v>Abr-2019</v>
      </c>
      <c r="L293" s="193" t="str">
        <f t="shared" si="46"/>
        <v>26-Abr-2019</v>
      </c>
      <c r="M293" s="117">
        <f t="shared" si="47"/>
        <v>318.41000000000003</v>
      </c>
      <c r="N293" s="396">
        <f t="shared" si="48"/>
        <v>3.319</v>
      </c>
      <c r="O293" s="396"/>
      <c r="AP293" s="397">
        <v>43753</v>
      </c>
      <c r="AQ293" s="398" t="s">
        <v>2468</v>
      </c>
      <c r="AR293" s="371" t="str">
        <f t="shared" si="49"/>
        <v>15-Oct-2019</v>
      </c>
      <c r="AS293" s="371" t="str">
        <f t="shared" si="50"/>
        <v>Oct-2019</v>
      </c>
      <c r="AY293"/>
    </row>
    <row r="294" spans="2:51">
      <c r="B294" s="119" t="s">
        <v>1782</v>
      </c>
      <c r="C294" s="119" t="s">
        <v>1498</v>
      </c>
      <c r="D294" s="256">
        <v>3.319</v>
      </c>
      <c r="E294" s="115" t="s">
        <v>1459</v>
      </c>
      <c r="F294" s="115" t="s">
        <v>325</v>
      </c>
      <c r="G294" s="120" t="s">
        <v>42</v>
      </c>
      <c r="H294" s="115">
        <v>48820</v>
      </c>
      <c r="I294" s="116">
        <v>366.39</v>
      </c>
      <c r="J294" s="193" t="s">
        <v>1457</v>
      </c>
      <c r="K294" s="193" t="str">
        <f t="shared" si="45"/>
        <v>Abr-2019</v>
      </c>
      <c r="L294" s="193" t="str">
        <f t="shared" si="46"/>
        <v>26-Abr-2019</v>
      </c>
      <c r="M294" s="117">
        <f t="shared" si="47"/>
        <v>366.39</v>
      </c>
      <c r="N294" s="396">
        <f t="shared" si="48"/>
        <v>3.319</v>
      </c>
      <c r="O294" s="396"/>
      <c r="AP294" s="397">
        <v>43754</v>
      </c>
      <c r="AQ294" s="398" t="s">
        <v>2469</v>
      </c>
      <c r="AR294" s="371" t="str">
        <f t="shared" si="49"/>
        <v>16-Oct-2019</v>
      </c>
      <c r="AS294" s="371" t="str">
        <f t="shared" si="50"/>
        <v>Oct-2019</v>
      </c>
      <c r="AY294"/>
    </row>
    <row r="295" spans="2:51">
      <c r="B295" s="119" t="s">
        <v>1783</v>
      </c>
      <c r="C295" s="119" t="s">
        <v>1498</v>
      </c>
      <c r="D295" s="256">
        <v>3.319</v>
      </c>
      <c r="E295" s="115" t="s">
        <v>1459</v>
      </c>
      <c r="F295" s="115" t="s">
        <v>552</v>
      </c>
      <c r="G295" s="120" t="s">
        <v>45</v>
      </c>
      <c r="H295" s="115">
        <v>5008</v>
      </c>
      <c r="I295" s="116">
        <v>405</v>
      </c>
      <c r="J295" s="193" t="s">
        <v>1457</v>
      </c>
      <c r="K295" s="193" t="str">
        <f t="shared" si="45"/>
        <v>Abr-2019</v>
      </c>
      <c r="L295" s="193" t="str">
        <f t="shared" si="46"/>
        <v>26-Abr-2019</v>
      </c>
      <c r="M295" s="117">
        <f t="shared" si="47"/>
        <v>1344.1949999999999</v>
      </c>
      <c r="N295" s="396">
        <f t="shared" si="48"/>
        <v>3.319</v>
      </c>
      <c r="O295" s="396"/>
      <c r="AP295" s="397">
        <v>43755</v>
      </c>
      <c r="AQ295" s="398" t="s">
        <v>2470</v>
      </c>
      <c r="AR295" s="371" t="str">
        <f t="shared" si="49"/>
        <v>17-Oct-2019</v>
      </c>
      <c r="AS295" s="371" t="str">
        <f t="shared" si="50"/>
        <v>Oct-2019</v>
      </c>
      <c r="AY295"/>
    </row>
    <row r="296" spans="2:51">
      <c r="B296" s="119" t="s">
        <v>1784</v>
      </c>
      <c r="C296" s="119" t="s">
        <v>1498</v>
      </c>
      <c r="D296" s="256">
        <v>3.319</v>
      </c>
      <c r="E296" s="115" t="s">
        <v>1459</v>
      </c>
      <c r="F296" s="115" t="s">
        <v>552</v>
      </c>
      <c r="G296" s="120" t="s">
        <v>45</v>
      </c>
      <c r="H296" s="115">
        <v>5010</v>
      </c>
      <c r="I296" s="116">
        <v>120</v>
      </c>
      <c r="J296" s="193" t="s">
        <v>1457</v>
      </c>
      <c r="K296" s="193" t="str">
        <f t="shared" si="45"/>
        <v>Abr-2019</v>
      </c>
      <c r="L296" s="193" t="str">
        <f t="shared" si="46"/>
        <v>26-Abr-2019</v>
      </c>
      <c r="M296" s="117">
        <f t="shared" si="47"/>
        <v>398.28</v>
      </c>
      <c r="N296" s="396">
        <f t="shared" si="48"/>
        <v>3.319</v>
      </c>
      <c r="O296" s="396"/>
      <c r="AP296" s="397">
        <v>43756</v>
      </c>
      <c r="AQ296" s="398" t="s">
        <v>2471</v>
      </c>
      <c r="AR296" s="371" t="str">
        <f t="shared" si="49"/>
        <v>18-Oct-2019</v>
      </c>
      <c r="AS296" s="371" t="str">
        <f t="shared" si="50"/>
        <v>Oct-2019</v>
      </c>
      <c r="AY296"/>
    </row>
    <row r="297" spans="2:51">
      <c r="B297" s="119" t="s">
        <v>1785</v>
      </c>
      <c r="C297" s="119" t="s">
        <v>1498</v>
      </c>
      <c r="D297" s="256">
        <v>3.319</v>
      </c>
      <c r="E297" s="115" t="s">
        <v>1459</v>
      </c>
      <c r="F297" s="115" t="s">
        <v>325</v>
      </c>
      <c r="G297" s="120" t="s">
        <v>42</v>
      </c>
      <c r="H297" s="115">
        <v>48824</v>
      </c>
      <c r="I297" s="116">
        <v>448.02</v>
      </c>
      <c r="J297" s="193" t="s">
        <v>1457</v>
      </c>
      <c r="K297" s="193" t="str">
        <f t="shared" si="45"/>
        <v>Abr-2019</v>
      </c>
      <c r="L297" s="193" t="str">
        <f t="shared" si="46"/>
        <v>26-Abr-2019</v>
      </c>
      <c r="M297" s="117">
        <f t="shared" si="47"/>
        <v>448.02</v>
      </c>
      <c r="N297" s="396">
        <f t="shared" si="48"/>
        <v>3.319</v>
      </c>
      <c r="O297" s="396"/>
      <c r="AP297" s="397">
        <v>43757</v>
      </c>
      <c r="AQ297" s="398" t="s">
        <v>2472</v>
      </c>
      <c r="AR297" s="371" t="str">
        <f t="shared" si="49"/>
        <v>19-Oct-2019</v>
      </c>
      <c r="AS297" s="371" t="str">
        <f t="shared" si="50"/>
        <v>Oct-2019</v>
      </c>
      <c r="AY297"/>
    </row>
    <row r="298" spans="2:51">
      <c r="B298" s="119" t="s">
        <v>1786</v>
      </c>
      <c r="C298" s="119" t="s">
        <v>1498</v>
      </c>
      <c r="D298" s="256">
        <v>3.319</v>
      </c>
      <c r="E298" s="115" t="s">
        <v>1459</v>
      </c>
      <c r="F298" s="115" t="s">
        <v>325</v>
      </c>
      <c r="G298" s="120" t="s">
        <v>42</v>
      </c>
      <c r="H298" s="115">
        <v>48826</v>
      </c>
      <c r="I298" s="116">
        <v>443.5</v>
      </c>
      <c r="J298" s="193" t="s">
        <v>1457</v>
      </c>
      <c r="K298" s="193" t="str">
        <f t="shared" si="45"/>
        <v>Abr-2019</v>
      </c>
      <c r="L298" s="193" t="str">
        <f t="shared" si="46"/>
        <v>26-Abr-2019</v>
      </c>
      <c r="M298" s="117">
        <f t="shared" si="47"/>
        <v>443.5</v>
      </c>
      <c r="N298" s="396">
        <f t="shared" si="48"/>
        <v>3.319</v>
      </c>
      <c r="O298" s="396"/>
      <c r="AP298" s="397">
        <v>43758</v>
      </c>
      <c r="AQ298" s="398" t="s">
        <v>2473</v>
      </c>
      <c r="AR298" s="371" t="str">
        <f t="shared" si="49"/>
        <v>20-Oct-2019</v>
      </c>
      <c r="AS298" s="371" t="str">
        <f t="shared" si="50"/>
        <v>Oct-2019</v>
      </c>
      <c r="AY298"/>
    </row>
    <row r="299" spans="2:51">
      <c r="B299" s="119" t="s">
        <v>1787</v>
      </c>
      <c r="C299" s="119" t="s">
        <v>1498</v>
      </c>
      <c r="D299" s="256">
        <v>3.319</v>
      </c>
      <c r="E299" s="115" t="s">
        <v>1471</v>
      </c>
      <c r="F299" s="115" t="s">
        <v>325</v>
      </c>
      <c r="G299" s="120" t="s">
        <v>42</v>
      </c>
      <c r="H299" s="115">
        <v>48804</v>
      </c>
      <c r="I299" s="116">
        <v>19</v>
      </c>
      <c r="J299" s="193" t="s">
        <v>1457</v>
      </c>
      <c r="K299" s="193" t="str">
        <f t="shared" si="45"/>
        <v>Abr-2019</v>
      </c>
      <c r="L299" s="193" t="str">
        <f t="shared" si="46"/>
        <v>26-Abr-2019</v>
      </c>
      <c r="M299" s="117">
        <f t="shared" si="47"/>
        <v>19</v>
      </c>
      <c r="N299" s="396">
        <f t="shared" si="48"/>
        <v>3.319</v>
      </c>
      <c r="O299" s="396"/>
      <c r="AP299" s="397">
        <v>43759</v>
      </c>
      <c r="AQ299" s="398" t="s">
        <v>2474</v>
      </c>
      <c r="AR299" s="371" t="str">
        <f t="shared" si="49"/>
        <v>21-Oct-2019</v>
      </c>
      <c r="AS299" s="371" t="str">
        <f t="shared" si="50"/>
        <v>Oct-2019</v>
      </c>
      <c r="AY299"/>
    </row>
    <row r="300" spans="2:51">
      <c r="B300" s="119" t="s">
        <v>1788</v>
      </c>
      <c r="C300" s="119" t="s">
        <v>1498</v>
      </c>
      <c r="D300" s="256">
        <v>3.319</v>
      </c>
      <c r="E300" s="115" t="s">
        <v>1471</v>
      </c>
      <c r="F300" s="115" t="s">
        <v>325</v>
      </c>
      <c r="G300" s="120" t="s">
        <v>42</v>
      </c>
      <c r="H300" s="115">
        <v>48806</v>
      </c>
      <c r="I300" s="116">
        <v>18</v>
      </c>
      <c r="J300" s="193" t="s">
        <v>1457</v>
      </c>
      <c r="K300" s="193" t="str">
        <f t="shared" si="45"/>
        <v>Abr-2019</v>
      </c>
      <c r="L300" s="193" t="str">
        <f t="shared" si="46"/>
        <v>26-Abr-2019</v>
      </c>
      <c r="M300" s="117">
        <f t="shared" si="47"/>
        <v>18</v>
      </c>
      <c r="N300" s="396">
        <f t="shared" si="48"/>
        <v>3.319</v>
      </c>
      <c r="O300" s="396"/>
      <c r="AP300" s="397">
        <v>43760</v>
      </c>
      <c r="AQ300" s="398" t="s">
        <v>2468</v>
      </c>
      <c r="AR300" s="371" t="str">
        <f t="shared" si="49"/>
        <v>22-Oct-2019</v>
      </c>
      <c r="AS300" s="371" t="str">
        <f t="shared" si="50"/>
        <v>Oct-2019</v>
      </c>
      <c r="AY300"/>
    </row>
    <row r="301" spans="2:51">
      <c r="B301" s="119" t="s">
        <v>1789</v>
      </c>
      <c r="C301" s="119" t="s">
        <v>1498</v>
      </c>
      <c r="D301" s="256">
        <v>3.319</v>
      </c>
      <c r="E301" s="115" t="s">
        <v>1459</v>
      </c>
      <c r="F301" s="115" t="s">
        <v>325</v>
      </c>
      <c r="G301" s="120" t="s">
        <v>42</v>
      </c>
      <c r="H301" s="115">
        <v>48821</v>
      </c>
      <c r="I301" s="116">
        <v>530</v>
      </c>
      <c r="J301" s="193" t="s">
        <v>1457</v>
      </c>
      <c r="K301" s="193" t="str">
        <f t="shared" si="45"/>
        <v>Abr-2019</v>
      </c>
      <c r="L301" s="193" t="str">
        <f t="shared" si="46"/>
        <v>26-Abr-2019</v>
      </c>
      <c r="M301" s="117">
        <f t="shared" si="47"/>
        <v>530</v>
      </c>
      <c r="N301" s="396">
        <f t="shared" si="48"/>
        <v>3.319</v>
      </c>
      <c r="O301" s="396"/>
      <c r="AP301" s="397">
        <v>43761</v>
      </c>
      <c r="AQ301" s="398" t="s">
        <v>2469</v>
      </c>
      <c r="AR301" s="371" t="str">
        <f t="shared" si="49"/>
        <v>23-Oct-2019</v>
      </c>
      <c r="AS301" s="371" t="str">
        <f t="shared" si="50"/>
        <v>Oct-2019</v>
      </c>
      <c r="AY301"/>
    </row>
    <row r="302" spans="2:51">
      <c r="B302" s="119" t="s">
        <v>1790</v>
      </c>
      <c r="C302" s="119" t="s">
        <v>1498</v>
      </c>
      <c r="D302" s="256">
        <v>3.319</v>
      </c>
      <c r="E302" s="115" t="s">
        <v>1459</v>
      </c>
      <c r="F302" s="115" t="s">
        <v>325</v>
      </c>
      <c r="G302" s="120" t="s">
        <v>42</v>
      </c>
      <c r="H302" s="115">
        <v>48837</v>
      </c>
      <c r="I302" s="116">
        <v>12682.13</v>
      </c>
      <c r="J302" s="193" t="s">
        <v>1457</v>
      </c>
      <c r="K302" s="193" t="str">
        <f t="shared" si="45"/>
        <v>Abr-2019</v>
      </c>
      <c r="L302" s="193" t="str">
        <f t="shared" si="46"/>
        <v>26-Abr-2019</v>
      </c>
      <c r="M302" s="117">
        <f t="shared" si="47"/>
        <v>12682.13</v>
      </c>
      <c r="N302" s="396">
        <f t="shared" si="48"/>
        <v>3.319</v>
      </c>
      <c r="O302" s="396"/>
      <c r="AP302" s="397">
        <v>43762</v>
      </c>
      <c r="AQ302" s="398" t="s">
        <v>2470</v>
      </c>
      <c r="AR302" s="371" t="str">
        <f t="shared" si="49"/>
        <v>24-Oct-2019</v>
      </c>
      <c r="AS302" s="371" t="str">
        <f t="shared" si="50"/>
        <v>Oct-2019</v>
      </c>
      <c r="AY302"/>
    </row>
    <row r="303" spans="2:51">
      <c r="B303" s="119" t="s">
        <v>1791</v>
      </c>
      <c r="C303" s="119" t="s">
        <v>1498</v>
      </c>
      <c r="D303" s="256">
        <v>3.319</v>
      </c>
      <c r="E303" s="115" t="s">
        <v>1459</v>
      </c>
      <c r="F303" s="115" t="s">
        <v>325</v>
      </c>
      <c r="G303" s="120" t="s">
        <v>42</v>
      </c>
      <c r="H303" s="115">
        <v>48839</v>
      </c>
      <c r="I303" s="116">
        <v>153478.76999999999</v>
      </c>
      <c r="J303" s="193" t="s">
        <v>1457</v>
      </c>
      <c r="K303" s="193" t="str">
        <f t="shared" si="45"/>
        <v>Abr-2019</v>
      </c>
      <c r="L303" s="193" t="str">
        <f t="shared" si="46"/>
        <v>26-Abr-2019</v>
      </c>
      <c r="M303" s="117">
        <f t="shared" si="47"/>
        <v>153478.76999999999</v>
      </c>
      <c r="N303" s="396">
        <f t="shared" si="48"/>
        <v>3.319</v>
      </c>
      <c r="O303" s="396"/>
      <c r="AP303" s="397">
        <v>43763</v>
      </c>
      <c r="AQ303" s="398" t="s">
        <v>2471</v>
      </c>
      <c r="AR303" s="371" t="str">
        <f t="shared" si="49"/>
        <v>25-Oct-2019</v>
      </c>
      <c r="AS303" s="371" t="str">
        <f t="shared" si="50"/>
        <v>Oct-2019</v>
      </c>
      <c r="AY303"/>
    </row>
    <row r="304" spans="2:51">
      <c r="B304" s="119" t="s">
        <v>1792</v>
      </c>
      <c r="C304" s="119" t="s">
        <v>1498</v>
      </c>
      <c r="D304" s="256">
        <v>3.319</v>
      </c>
      <c r="E304" s="115" t="s">
        <v>1459</v>
      </c>
      <c r="F304" s="115" t="s">
        <v>325</v>
      </c>
      <c r="G304" s="120" t="s">
        <v>42</v>
      </c>
      <c r="H304" s="115">
        <v>48842</v>
      </c>
      <c r="I304" s="116">
        <v>736</v>
      </c>
      <c r="J304" s="193" t="s">
        <v>1457</v>
      </c>
      <c r="K304" s="193" t="str">
        <f t="shared" si="45"/>
        <v>Abr-2019</v>
      </c>
      <c r="L304" s="193" t="str">
        <f t="shared" si="46"/>
        <v>26-Abr-2019</v>
      </c>
      <c r="M304" s="117">
        <f t="shared" si="47"/>
        <v>736</v>
      </c>
      <c r="N304" s="396">
        <f t="shared" si="48"/>
        <v>3.319</v>
      </c>
      <c r="O304" s="396"/>
      <c r="AP304" s="397">
        <v>43764</v>
      </c>
      <c r="AQ304" s="398" t="s">
        <v>2472</v>
      </c>
      <c r="AR304" s="371" t="str">
        <f t="shared" si="49"/>
        <v>26-Oct-2019</v>
      </c>
      <c r="AS304" s="371" t="str">
        <f t="shared" si="50"/>
        <v>Oct-2019</v>
      </c>
      <c r="AY304"/>
    </row>
    <row r="305" spans="2:51">
      <c r="B305" s="119" t="s">
        <v>1793</v>
      </c>
      <c r="C305" s="119" t="s">
        <v>1498</v>
      </c>
      <c r="D305" s="256">
        <v>3.319</v>
      </c>
      <c r="E305" s="115" t="s">
        <v>1459</v>
      </c>
      <c r="F305" s="115" t="s">
        <v>325</v>
      </c>
      <c r="G305" s="120" t="s">
        <v>42</v>
      </c>
      <c r="H305" s="115">
        <v>48831</v>
      </c>
      <c r="I305" s="116">
        <v>9431.9500000000007</v>
      </c>
      <c r="J305" s="193" t="s">
        <v>1457</v>
      </c>
      <c r="K305" s="193" t="str">
        <f t="shared" si="45"/>
        <v>Abr-2019</v>
      </c>
      <c r="L305" s="193" t="str">
        <f t="shared" si="46"/>
        <v>26-Abr-2019</v>
      </c>
      <c r="M305" s="117">
        <f t="shared" si="47"/>
        <v>9431.9500000000007</v>
      </c>
      <c r="N305" s="396">
        <f t="shared" si="48"/>
        <v>3.319</v>
      </c>
      <c r="O305" s="396"/>
      <c r="AP305" s="397">
        <v>43765</v>
      </c>
      <c r="AQ305" s="398" t="s">
        <v>2473</v>
      </c>
      <c r="AR305" s="371" t="str">
        <f t="shared" si="49"/>
        <v>27-Oct-2019</v>
      </c>
      <c r="AS305" s="371" t="str">
        <f t="shared" si="50"/>
        <v>Oct-2019</v>
      </c>
      <c r="AY305"/>
    </row>
    <row r="306" spans="2:51">
      <c r="B306" s="119" t="s">
        <v>1794</v>
      </c>
      <c r="C306" s="119" t="s">
        <v>1498</v>
      </c>
      <c r="D306" s="256">
        <v>3.319</v>
      </c>
      <c r="E306" s="115" t="s">
        <v>1459</v>
      </c>
      <c r="F306" s="115" t="s">
        <v>325</v>
      </c>
      <c r="G306" s="120" t="s">
        <v>42</v>
      </c>
      <c r="H306" s="115">
        <v>48833</v>
      </c>
      <c r="I306" s="116">
        <v>84319.1</v>
      </c>
      <c r="J306" s="193" t="s">
        <v>1457</v>
      </c>
      <c r="K306" s="193" t="str">
        <f t="shared" si="45"/>
        <v>Abr-2019</v>
      </c>
      <c r="L306" s="193" t="str">
        <f t="shared" si="46"/>
        <v>26-Abr-2019</v>
      </c>
      <c r="M306" s="117">
        <f t="shared" si="47"/>
        <v>84319.1</v>
      </c>
      <c r="N306" s="396">
        <f t="shared" si="48"/>
        <v>3.319</v>
      </c>
      <c r="O306" s="396"/>
      <c r="AP306" s="397">
        <v>43766</v>
      </c>
      <c r="AQ306" s="398" t="s">
        <v>2474</v>
      </c>
      <c r="AR306" s="371" t="str">
        <f t="shared" si="49"/>
        <v>28-Oct-2019</v>
      </c>
      <c r="AS306" s="371" t="str">
        <f t="shared" si="50"/>
        <v>Oct-2019</v>
      </c>
      <c r="AY306"/>
    </row>
    <row r="307" spans="2:51">
      <c r="B307" s="119" t="s">
        <v>1795</v>
      </c>
      <c r="C307" s="119" t="s">
        <v>1498</v>
      </c>
      <c r="D307" s="256">
        <v>3.319</v>
      </c>
      <c r="E307" s="115" t="s">
        <v>1459</v>
      </c>
      <c r="F307" s="115" t="s">
        <v>325</v>
      </c>
      <c r="G307" s="120" t="s">
        <v>42</v>
      </c>
      <c r="H307" s="115">
        <v>48835</v>
      </c>
      <c r="I307" s="116">
        <v>2133.73</v>
      </c>
      <c r="J307" s="193" t="s">
        <v>1457</v>
      </c>
      <c r="K307" s="193" t="str">
        <f t="shared" si="45"/>
        <v>Abr-2019</v>
      </c>
      <c r="L307" s="193" t="str">
        <f t="shared" si="46"/>
        <v>26-Abr-2019</v>
      </c>
      <c r="M307" s="117">
        <f t="shared" si="47"/>
        <v>2133.73</v>
      </c>
      <c r="N307" s="396">
        <f t="shared" si="48"/>
        <v>3.319</v>
      </c>
      <c r="O307" s="396"/>
      <c r="AP307" s="397">
        <v>43767</v>
      </c>
      <c r="AQ307" s="398" t="s">
        <v>2468</v>
      </c>
      <c r="AR307" s="371" t="str">
        <f t="shared" si="49"/>
        <v>29-Oct-2019</v>
      </c>
      <c r="AS307" s="371" t="str">
        <f t="shared" si="50"/>
        <v>Oct-2019</v>
      </c>
      <c r="AY307"/>
    </row>
    <row r="308" spans="2:51">
      <c r="B308" s="119" t="s">
        <v>1796</v>
      </c>
      <c r="C308" s="119" t="s">
        <v>1498</v>
      </c>
      <c r="D308" s="256">
        <v>3.319</v>
      </c>
      <c r="E308" s="115" t="s">
        <v>1459</v>
      </c>
      <c r="F308" s="115" t="s">
        <v>325</v>
      </c>
      <c r="G308" s="120" t="s">
        <v>42</v>
      </c>
      <c r="H308" s="115">
        <v>48845</v>
      </c>
      <c r="I308" s="116">
        <v>240</v>
      </c>
      <c r="J308" s="193" t="s">
        <v>1457</v>
      </c>
      <c r="K308" s="193" t="str">
        <f t="shared" si="45"/>
        <v>Abr-2019</v>
      </c>
      <c r="L308" s="193" t="str">
        <f t="shared" si="46"/>
        <v>26-Abr-2019</v>
      </c>
      <c r="M308" s="117">
        <f t="shared" si="47"/>
        <v>240</v>
      </c>
      <c r="N308" s="396">
        <f t="shared" si="48"/>
        <v>3.319</v>
      </c>
      <c r="O308" s="396"/>
      <c r="AP308" s="397">
        <v>43768</v>
      </c>
      <c r="AQ308" s="398" t="s">
        <v>2469</v>
      </c>
      <c r="AR308" s="371" t="str">
        <f t="shared" si="49"/>
        <v>30-Oct-2019</v>
      </c>
      <c r="AS308" s="371" t="str">
        <f t="shared" si="50"/>
        <v>Oct-2019</v>
      </c>
      <c r="AY308"/>
    </row>
    <row r="309" spans="2:51">
      <c r="B309" s="119" t="s">
        <v>1797</v>
      </c>
      <c r="C309" s="119" t="s">
        <v>1498</v>
      </c>
      <c r="D309" s="256">
        <v>3.319</v>
      </c>
      <c r="E309" s="115" t="s">
        <v>1459</v>
      </c>
      <c r="F309" s="115" t="s">
        <v>325</v>
      </c>
      <c r="G309" s="120" t="s">
        <v>42</v>
      </c>
      <c r="H309" s="115">
        <v>48846</v>
      </c>
      <c r="I309" s="116">
        <v>40</v>
      </c>
      <c r="J309" s="193" t="s">
        <v>1457</v>
      </c>
      <c r="K309" s="193" t="str">
        <f t="shared" si="45"/>
        <v>Abr-2019</v>
      </c>
      <c r="L309" s="193" t="str">
        <f t="shared" si="46"/>
        <v>26-Abr-2019</v>
      </c>
      <c r="M309" s="117">
        <f t="shared" si="47"/>
        <v>40</v>
      </c>
      <c r="N309" s="396">
        <f t="shared" si="48"/>
        <v>3.319</v>
      </c>
      <c r="O309" s="396"/>
      <c r="AP309" s="397">
        <v>43769</v>
      </c>
      <c r="AQ309" s="398" t="s">
        <v>2470</v>
      </c>
      <c r="AR309" s="371" t="str">
        <f t="shared" si="49"/>
        <v>31-Oct-2019</v>
      </c>
      <c r="AS309" s="371" t="str">
        <f t="shared" si="50"/>
        <v>Oct-2019</v>
      </c>
      <c r="AY309"/>
    </row>
    <row r="310" spans="2:51">
      <c r="B310" s="119" t="s">
        <v>1798</v>
      </c>
      <c r="C310" s="119" t="s">
        <v>1496</v>
      </c>
      <c r="D310" s="256">
        <v>3.3149999999999999</v>
      </c>
      <c r="E310" s="115" t="s">
        <v>1459</v>
      </c>
      <c r="F310" s="115" t="s">
        <v>325</v>
      </c>
      <c r="G310" s="120" t="s">
        <v>42</v>
      </c>
      <c r="H310" s="115">
        <v>48901</v>
      </c>
      <c r="I310" s="116">
        <v>2061.48</v>
      </c>
      <c r="J310" s="193" t="s">
        <v>1457</v>
      </c>
      <c r="K310" s="193" t="str">
        <f t="shared" si="45"/>
        <v>Abr-2019</v>
      </c>
      <c r="L310" s="193" t="str">
        <f t="shared" si="46"/>
        <v>29-Abr-2019</v>
      </c>
      <c r="M310" s="117">
        <f t="shared" si="47"/>
        <v>2061.48</v>
      </c>
      <c r="N310" s="396">
        <f t="shared" si="48"/>
        <v>3.3149999999999999</v>
      </c>
      <c r="O310" s="396"/>
      <c r="AP310" s="397">
        <v>43770</v>
      </c>
      <c r="AQ310" s="398" t="s">
        <v>2471</v>
      </c>
      <c r="AR310" s="371" t="str">
        <f t="shared" si="49"/>
        <v>1-Nov-2019</v>
      </c>
      <c r="AS310" s="371" t="str">
        <f t="shared" si="50"/>
        <v>Nov-2019</v>
      </c>
      <c r="AY310"/>
    </row>
    <row r="311" spans="2:51">
      <c r="B311" s="119" t="s">
        <v>1799</v>
      </c>
      <c r="C311" s="119" t="s">
        <v>1496</v>
      </c>
      <c r="D311" s="256">
        <v>3.3149999999999999</v>
      </c>
      <c r="E311" s="115" t="s">
        <v>1459</v>
      </c>
      <c r="F311" s="115" t="s">
        <v>325</v>
      </c>
      <c r="G311" s="120" t="s">
        <v>42</v>
      </c>
      <c r="H311" s="115">
        <v>48903</v>
      </c>
      <c r="I311" s="116">
        <v>32398.21</v>
      </c>
      <c r="J311" s="193" t="s">
        <v>1457</v>
      </c>
      <c r="K311" s="193" t="str">
        <f t="shared" si="45"/>
        <v>Abr-2019</v>
      </c>
      <c r="L311" s="193" t="str">
        <f t="shared" si="46"/>
        <v>29-Abr-2019</v>
      </c>
      <c r="M311" s="117">
        <f t="shared" si="47"/>
        <v>32398.21</v>
      </c>
      <c r="N311" s="396">
        <f t="shared" si="48"/>
        <v>3.3149999999999999</v>
      </c>
      <c r="O311" s="396"/>
      <c r="AP311" s="397">
        <v>43771</v>
      </c>
      <c r="AQ311" s="398" t="s">
        <v>2472</v>
      </c>
      <c r="AR311" s="371" t="str">
        <f t="shared" si="49"/>
        <v>2-Nov-2019</v>
      </c>
      <c r="AS311" s="371" t="str">
        <f t="shared" si="50"/>
        <v>Nov-2019</v>
      </c>
      <c r="AY311"/>
    </row>
    <row r="312" spans="2:51">
      <c r="B312" s="119" t="s">
        <v>1800</v>
      </c>
      <c r="C312" s="119" t="s">
        <v>1466</v>
      </c>
      <c r="D312" s="256">
        <v>3.2989999999999999</v>
      </c>
      <c r="E312" s="115" t="s">
        <v>1459</v>
      </c>
      <c r="F312" s="115" t="s">
        <v>325</v>
      </c>
      <c r="G312" s="120" t="s">
        <v>42</v>
      </c>
      <c r="H312" s="115">
        <v>47825</v>
      </c>
      <c r="I312" s="116">
        <v>18175.53</v>
      </c>
      <c r="J312" s="193" t="s">
        <v>1457</v>
      </c>
      <c r="K312" s="193" t="str">
        <f t="shared" si="45"/>
        <v>Abr-2019</v>
      </c>
      <c r="L312" s="193" t="str">
        <f t="shared" si="46"/>
        <v>4-Abr-2019</v>
      </c>
      <c r="M312" s="117">
        <f t="shared" si="47"/>
        <v>18175.53</v>
      </c>
      <c r="N312" s="396">
        <f t="shared" si="48"/>
        <v>3.2989999999999999</v>
      </c>
      <c r="O312" s="396"/>
      <c r="AP312" s="397">
        <v>43772</v>
      </c>
      <c r="AQ312" s="398" t="s">
        <v>2473</v>
      </c>
      <c r="AR312" s="371" t="str">
        <f t="shared" si="49"/>
        <v>3-Nov-2019</v>
      </c>
      <c r="AS312" s="371" t="str">
        <f t="shared" si="50"/>
        <v>Nov-2019</v>
      </c>
      <c r="AY312"/>
    </row>
    <row r="313" spans="2:51">
      <c r="B313" s="119" t="s">
        <v>1801</v>
      </c>
      <c r="C313" s="119" t="s">
        <v>1502</v>
      </c>
      <c r="D313" s="256">
        <v>3.3210000000000002</v>
      </c>
      <c r="E313" s="115" t="s">
        <v>1455</v>
      </c>
      <c r="F313" s="115" t="s">
        <v>552</v>
      </c>
      <c r="G313" s="120" t="s">
        <v>45</v>
      </c>
      <c r="H313" s="115" t="s">
        <v>1802</v>
      </c>
      <c r="I313" s="116">
        <v>750</v>
      </c>
      <c r="J313" s="193" t="s">
        <v>1457</v>
      </c>
      <c r="K313" s="193" t="str">
        <f t="shared" si="45"/>
        <v>Abr-2019</v>
      </c>
      <c r="L313" s="193" t="str">
        <f t="shared" si="46"/>
        <v>24-Abr-2019</v>
      </c>
      <c r="M313" s="117">
        <f t="shared" si="47"/>
        <v>2490.75</v>
      </c>
      <c r="N313" s="396">
        <f t="shared" si="48"/>
        <v>3.3210000000000002</v>
      </c>
      <c r="O313" s="396"/>
      <c r="AP313" s="397">
        <v>43773</v>
      </c>
      <c r="AQ313" s="398" t="s">
        <v>2474</v>
      </c>
      <c r="AR313" s="371" t="str">
        <f t="shared" si="49"/>
        <v>4-Nov-2019</v>
      </c>
      <c r="AS313" s="371" t="str">
        <f t="shared" si="50"/>
        <v>Nov-2019</v>
      </c>
      <c r="AY313"/>
    </row>
    <row r="314" spans="2:51">
      <c r="B314" s="119" t="s">
        <v>1803</v>
      </c>
      <c r="C314" s="119" t="s">
        <v>1502</v>
      </c>
      <c r="D314" s="256">
        <v>3.3210000000000002</v>
      </c>
      <c r="E314" s="115" t="s">
        <v>1455</v>
      </c>
      <c r="F314" s="115" t="s">
        <v>552</v>
      </c>
      <c r="G314" s="120" t="s">
        <v>45</v>
      </c>
      <c r="H314" s="115" t="s">
        <v>1804</v>
      </c>
      <c r="I314" s="116">
        <v>750</v>
      </c>
      <c r="J314" s="193" t="s">
        <v>1457</v>
      </c>
      <c r="K314" s="193" t="str">
        <f t="shared" si="45"/>
        <v>Abr-2019</v>
      </c>
      <c r="L314" s="193" t="str">
        <f t="shared" si="46"/>
        <v>24-Abr-2019</v>
      </c>
      <c r="M314" s="117">
        <f t="shared" si="47"/>
        <v>2490.75</v>
      </c>
      <c r="N314" s="396">
        <f t="shared" si="48"/>
        <v>3.3210000000000002</v>
      </c>
      <c r="O314" s="396"/>
      <c r="AP314" s="397">
        <v>43774</v>
      </c>
      <c r="AQ314" s="398" t="s">
        <v>2468</v>
      </c>
      <c r="AR314" s="371" t="str">
        <f t="shared" si="49"/>
        <v>5-Nov-2019</v>
      </c>
      <c r="AS314" s="371" t="str">
        <f t="shared" si="50"/>
        <v>Nov-2019</v>
      </c>
      <c r="AY314"/>
    </row>
    <row r="315" spans="2:51">
      <c r="B315" s="119" t="s">
        <v>1805</v>
      </c>
      <c r="C315" s="119" t="s">
        <v>1502</v>
      </c>
      <c r="D315" s="256">
        <v>3.3210000000000002</v>
      </c>
      <c r="E315" s="115" t="s">
        <v>1455</v>
      </c>
      <c r="F315" s="115" t="s">
        <v>552</v>
      </c>
      <c r="G315" s="120" t="s">
        <v>45</v>
      </c>
      <c r="H315" s="115" t="s">
        <v>1806</v>
      </c>
      <c r="I315" s="116">
        <v>750</v>
      </c>
      <c r="J315" s="193" t="s">
        <v>1457</v>
      </c>
      <c r="K315" s="193" t="str">
        <f t="shared" si="45"/>
        <v>Abr-2019</v>
      </c>
      <c r="L315" s="193" t="str">
        <f t="shared" si="46"/>
        <v>24-Abr-2019</v>
      </c>
      <c r="M315" s="117">
        <f t="shared" si="47"/>
        <v>2490.75</v>
      </c>
      <c r="N315" s="396">
        <f t="shared" si="48"/>
        <v>3.3210000000000002</v>
      </c>
      <c r="O315" s="396"/>
      <c r="AP315" s="397">
        <v>43775</v>
      </c>
      <c r="AQ315" s="398" t="s">
        <v>2469</v>
      </c>
      <c r="AR315" s="371" t="str">
        <f t="shared" si="49"/>
        <v>6-Nov-2019</v>
      </c>
      <c r="AS315" s="371" t="str">
        <f t="shared" si="50"/>
        <v>Nov-2019</v>
      </c>
      <c r="AY315"/>
    </row>
    <row r="316" spans="2:51">
      <c r="B316" s="119" t="s">
        <v>1807</v>
      </c>
      <c r="C316" s="119" t="s">
        <v>1502</v>
      </c>
      <c r="D316" s="256">
        <v>3.3210000000000002</v>
      </c>
      <c r="E316" s="115" t="s">
        <v>1455</v>
      </c>
      <c r="F316" s="115" t="s">
        <v>552</v>
      </c>
      <c r="G316" s="120" t="s">
        <v>45</v>
      </c>
      <c r="H316" s="115" t="s">
        <v>1808</v>
      </c>
      <c r="I316" s="116">
        <v>750</v>
      </c>
      <c r="J316" s="193" t="s">
        <v>1457</v>
      </c>
      <c r="K316" s="193" t="str">
        <f t="shared" si="45"/>
        <v>Abr-2019</v>
      </c>
      <c r="L316" s="193" t="str">
        <f t="shared" si="46"/>
        <v>24-Abr-2019</v>
      </c>
      <c r="M316" s="117">
        <f t="shared" si="47"/>
        <v>2490.75</v>
      </c>
      <c r="N316" s="396">
        <f t="shared" si="48"/>
        <v>3.3210000000000002</v>
      </c>
      <c r="O316" s="396"/>
      <c r="AP316" s="397">
        <v>43776</v>
      </c>
      <c r="AQ316" s="398" t="s">
        <v>2470</v>
      </c>
      <c r="AR316" s="371" t="str">
        <f t="shared" si="49"/>
        <v>7-Nov-2019</v>
      </c>
      <c r="AS316" s="371" t="str">
        <f t="shared" si="50"/>
        <v>Nov-2019</v>
      </c>
      <c r="AY316"/>
    </row>
    <row r="317" spans="2:51">
      <c r="B317" s="119" t="s">
        <v>1809</v>
      </c>
      <c r="C317" s="119" t="s">
        <v>1502</v>
      </c>
      <c r="D317" s="256">
        <v>3.3210000000000002</v>
      </c>
      <c r="E317" s="115" t="s">
        <v>1455</v>
      </c>
      <c r="F317" s="115" t="s">
        <v>552</v>
      </c>
      <c r="G317" s="120" t="s">
        <v>45</v>
      </c>
      <c r="H317" s="115" t="s">
        <v>1810</v>
      </c>
      <c r="I317" s="116">
        <v>750</v>
      </c>
      <c r="J317" s="193" t="s">
        <v>1457</v>
      </c>
      <c r="K317" s="193" t="str">
        <f t="shared" si="45"/>
        <v>Abr-2019</v>
      </c>
      <c r="L317" s="193" t="str">
        <f t="shared" si="46"/>
        <v>24-Abr-2019</v>
      </c>
      <c r="M317" s="117">
        <f t="shared" si="47"/>
        <v>2490.75</v>
      </c>
      <c r="N317" s="396">
        <f t="shared" si="48"/>
        <v>3.3210000000000002</v>
      </c>
      <c r="O317" s="396"/>
      <c r="AP317" s="397">
        <v>43777</v>
      </c>
      <c r="AQ317" s="398" t="s">
        <v>2471</v>
      </c>
      <c r="AR317" s="371" t="str">
        <f t="shared" si="49"/>
        <v>8-Nov-2019</v>
      </c>
      <c r="AS317" s="371" t="str">
        <f t="shared" si="50"/>
        <v>Nov-2019</v>
      </c>
      <c r="AY317"/>
    </row>
    <row r="318" spans="2:51">
      <c r="B318" s="119" t="s">
        <v>1811</v>
      </c>
      <c r="C318" s="119" t="s">
        <v>542</v>
      </c>
      <c r="D318" s="256">
        <v>3.3149999999999999</v>
      </c>
      <c r="E318" s="115" t="s">
        <v>1455</v>
      </c>
      <c r="F318" s="115" t="s">
        <v>325</v>
      </c>
      <c r="G318" s="120" t="s">
        <v>42</v>
      </c>
      <c r="H318" s="115">
        <v>49026</v>
      </c>
      <c r="I318" s="116">
        <v>10000</v>
      </c>
      <c r="J318" s="193" t="s">
        <v>1457</v>
      </c>
      <c r="K318" s="193" t="str">
        <f t="shared" si="45"/>
        <v>Abr-2019</v>
      </c>
      <c r="L318" s="193" t="str">
        <f t="shared" si="46"/>
        <v>30-Abr-2019</v>
      </c>
      <c r="M318" s="117">
        <f t="shared" si="47"/>
        <v>10000</v>
      </c>
      <c r="N318" s="396">
        <f t="shared" si="48"/>
        <v>3.3149999999999999</v>
      </c>
      <c r="O318" s="396"/>
      <c r="AP318" s="397">
        <v>43778</v>
      </c>
      <c r="AQ318" s="398" t="s">
        <v>2472</v>
      </c>
      <c r="AR318" s="371" t="str">
        <f t="shared" si="49"/>
        <v>9-Nov-2019</v>
      </c>
      <c r="AS318" s="371" t="str">
        <f t="shared" si="50"/>
        <v>Nov-2019</v>
      </c>
      <c r="AY318"/>
    </row>
    <row r="319" spans="2:51">
      <c r="B319" s="119" t="s">
        <v>1812</v>
      </c>
      <c r="C319" s="119" t="s">
        <v>1496</v>
      </c>
      <c r="D319" s="256">
        <v>3.3149999999999999</v>
      </c>
      <c r="E319" s="115" t="s">
        <v>1459</v>
      </c>
      <c r="F319" s="115" t="s">
        <v>552</v>
      </c>
      <c r="G319" s="120" t="s">
        <v>45</v>
      </c>
      <c r="H319" s="115">
        <v>5013</v>
      </c>
      <c r="I319" s="116">
        <v>11562.62</v>
      </c>
      <c r="J319" s="193" t="s">
        <v>1457</v>
      </c>
      <c r="K319" s="193" t="str">
        <f t="shared" si="45"/>
        <v>Abr-2019</v>
      </c>
      <c r="L319" s="193" t="str">
        <f t="shared" si="46"/>
        <v>29-Abr-2019</v>
      </c>
      <c r="M319" s="117">
        <f t="shared" si="47"/>
        <v>38330.085299999999</v>
      </c>
      <c r="N319" s="396">
        <f t="shared" si="48"/>
        <v>3.3149999999999999</v>
      </c>
      <c r="O319" s="396"/>
      <c r="AP319" s="397">
        <v>43779</v>
      </c>
      <c r="AQ319" s="398" t="s">
        <v>2473</v>
      </c>
      <c r="AR319" s="371" t="str">
        <f t="shared" si="49"/>
        <v>10-Nov-2019</v>
      </c>
      <c r="AS319" s="371" t="str">
        <f t="shared" si="50"/>
        <v>Nov-2019</v>
      </c>
      <c r="AY319"/>
    </row>
    <row r="320" spans="2:51">
      <c r="B320" s="119" t="s">
        <v>1813</v>
      </c>
      <c r="C320" s="119" t="s">
        <v>1496</v>
      </c>
      <c r="D320" s="256">
        <v>3.3149999999999999</v>
      </c>
      <c r="E320" s="115" t="s">
        <v>1459</v>
      </c>
      <c r="F320" s="115" t="s">
        <v>325</v>
      </c>
      <c r="G320" s="120" t="s">
        <v>42</v>
      </c>
      <c r="H320" s="115">
        <v>48905</v>
      </c>
      <c r="I320" s="116">
        <v>56.08</v>
      </c>
      <c r="J320" s="193" t="s">
        <v>1457</v>
      </c>
      <c r="K320" s="193" t="str">
        <f t="shared" si="45"/>
        <v>Abr-2019</v>
      </c>
      <c r="L320" s="193" t="str">
        <f t="shared" si="46"/>
        <v>29-Abr-2019</v>
      </c>
      <c r="M320" s="117">
        <f t="shared" si="47"/>
        <v>56.08</v>
      </c>
      <c r="N320" s="396">
        <f t="shared" si="48"/>
        <v>3.3149999999999999</v>
      </c>
      <c r="O320" s="396"/>
      <c r="AP320" s="397">
        <v>43780</v>
      </c>
      <c r="AQ320" s="398" t="s">
        <v>2474</v>
      </c>
      <c r="AR320" s="371" t="str">
        <f t="shared" si="49"/>
        <v>11-Nov-2019</v>
      </c>
      <c r="AS320" s="371" t="str">
        <f t="shared" si="50"/>
        <v>Nov-2019</v>
      </c>
      <c r="AY320"/>
    </row>
    <row r="321" spans="2:51">
      <c r="B321" s="119" t="s">
        <v>1814</v>
      </c>
      <c r="C321" s="119" t="s">
        <v>1496</v>
      </c>
      <c r="D321" s="256">
        <v>3.3149999999999999</v>
      </c>
      <c r="E321" s="115" t="s">
        <v>1459</v>
      </c>
      <c r="F321" s="115" t="s">
        <v>325</v>
      </c>
      <c r="G321" s="120" t="s">
        <v>42</v>
      </c>
      <c r="H321" s="115">
        <v>48916</v>
      </c>
      <c r="I321" s="116">
        <v>94.5</v>
      </c>
      <c r="J321" s="193" t="s">
        <v>1457</v>
      </c>
      <c r="K321" s="193" t="str">
        <f t="shared" si="45"/>
        <v>Abr-2019</v>
      </c>
      <c r="L321" s="193" t="str">
        <f t="shared" si="46"/>
        <v>29-Abr-2019</v>
      </c>
      <c r="M321" s="117">
        <f t="shared" si="47"/>
        <v>94.5</v>
      </c>
      <c r="N321" s="396">
        <f t="shared" si="48"/>
        <v>3.3149999999999999</v>
      </c>
      <c r="O321" s="396"/>
      <c r="AP321" s="397">
        <v>43781</v>
      </c>
      <c r="AQ321" s="398" t="s">
        <v>2468</v>
      </c>
      <c r="AR321" s="371" t="str">
        <f t="shared" si="49"/>
        <v>12-Nov-2019</v>
      </c>
      <c r="AS321" s="371" t="str">
        <f t="shared" si="50"/>
        <v>Nov-2019</v>
      </c>
      <c r="AY321"/>
    </row>
    <row r="322" spans="2:51">
      <c r="B322" s="119" t="s">
        <v>1815</v>
      </c>
      <c r="C322" s="119" t="s">
        <v>1496</v>
      </c>
      <c r="D322" s="256">
        <v>3.3149999999999999</v>
      </c>
      <c r="E322" s="115" t="s">
        <v>1459</v>
      </c>
      <c r="F322" s="115" t="s">
        <v>325</v>
      </c>
      <c r="G322" s="120" t="s">
        <v>42</v>
      </c>
      <c r="H322" s="115">
        <v>48917</v>
      </c>
      <c r="I322" s="116">
        <v>3500</v>
      </c>
      <c r="J322" s="193" t="s">
        <v>1457</v>
      </c>
      <c r="K322" s="193" t="str">
        <f t="shared" si="45"/>
        <v>Abr-2019</v>
      </c>
      <c r="L322" s="193" t="str">
        <f t="shared" si="46"/>
        <v>29-Abr-2019</v>
      </c>
      <c r="M322" s="117">
        <f t="shared" si="47"/>
        <v>3500</v>
      </c>
      <c r="N322" s="396">
        <f t="shared" si="48"/>
        <v>3.3149999999999999</v>
      </c>
      <c r="O322" s="396"/>
      <c r="AP322" s="397">
        <v>43782</v>
      </c>
      <c r="AQ322" s="398" t="s">
        <v>2469</v>
      </c>
      <c r="AR322" s="371" t="str">
        <f t="shared" si="49"/>
        <v>13-Nov-2019</v>
      </c>
      <c r="AS322" s="371" t="str">
        <f t="shared" si="50"/>
        <v>Nov-2019</v>
      </c>
      <c r="AY322"/>
    </row>
    <row r="323" spans="2:51">
      <c r="B323" s="119" t="s">
        <v>1816</v>
      </c>
      <c r="C323" s="119" t="s">
        <v>1496</v>
      </c>
      <c r="D323" s="256">
        <v>3.3149999999999999</v>
      </c>
      <c r="E323" s="115" t="s">
        <v>1459</v>
      </c>
      <c r="F323" s="115" t="s">
        <v>325</v>
      </c>
      <c r="G323" s="120" t="s">
        <v>42</v>
      </c>
      <c r="H323" s="115">
        <v>48923</v>
      </c>
      <c r="I323" s="116">
        <v>8280.57</v>
      </c>
      <c r="J323" s="193" t="s">
        <v>1457</v>
      </c>
      <c r="K323" s="193" t="str">
        <f t="shared" si="45"/>
        <v>Abr-2019</v>
      </c>
      <c r="L323" s="193" t="str">
        <f t="shared" si="46"/>
        <v>29-Abr-2019</v>
      </c>
      <c r="M323" s="117">
        <f t="shared" si="47"/>
        <v>8280.57</v>
      </c>
      <c r="N323" s="396">
        <f t="shared" si="48"/>
        <v>3.3149999999999999</v>
      </c>
      <c r="O323" s="396"/>
      <c r="AP323" s="397">
        <v>43783</v>
      </c>
      <c r="AQ323" s="398" t="s">
        <v>2470</v>
      </c>
      <c r="AR323" s="371" t="str">
        <f t="shared" si="49"/>
        <v>14-Nov-2019</v>
      </c>
      <c r="AS323" s="371" t="str">
        <f t="shared" si="50"/>
        <v>Nov-2019</v>
      </c>
      <c r="AY323"/>
    </row>
    <row r="324" spans="2:51">
      <c r="B324" s="119" t="s">
        <v>1817</v>
      </c>
      <c r="C324" s="119" t="s">
        <v>1496</v>
      </c>
      <c r="D324" s="256">
        <v>3.3149999999999999</v>
      </c>
      <c r="E324" s="115" t="s">
        <v>1459</v>
      </c>
      <c r="F324" s="115" t="s">
        <v>325</v>
      </c>
      <c r="G324" s="120" t="s">
        <v>42</v>
      </c>
      <c r="H324" s="115">
        <v>48929</v>
      </c>
      <c r="I324" s="116">
        <v>9731</v>
      </c>
      <c r="J324" s="193" t="s">
        <v>1457</v>
      </c>
      <c r="K324" s="193" t="str">
        <f t="shared" si="45"/>
        <v>Abr-2019</v>
      </c>
      <c r="L324" s="193" t="str">
        <f t="shared" si="46"/>
        <v>29-Abr-2019</v>
      </c>
      <c r="M324" s="117">
        <f t="shared" si="47"/>
        <v>9731</v>
      </c>
      <c r="N324" s="396">
        <f t="shared" si="48"/>
        <v>3.3149999999999999</v>
      </c>
      <c r="O324" s="396"/>
      <c r="AP324" s="397">
        <v>43784</v>
      </c>
      <c r="AQ324" s="398" t="s">
        <v>2471</v>
      </c>
      <c r="AR324" s="371" t="str">
        <f t="shared" si="49"/>
        <v>15-Nov-2019</v>
      </c>
      <c r="AS324" s="371" t="str">
        <f t="shared" si="50"/>
        <v>Nov-2019</v>
      </c>
      <c r="AY324"/>
    </row>
    <row r="325" spans="2:51">
      <c r="B325" s="119" t="s">
        <v>1818</v>
      </c>
      <c r="C325" s="119" t="s">
        <v>1496</v>
      </c>
      <c r="D325" s="256">
        <v>3.3149999999999999</v>
      </c>
      <c r="E325" s="115" t="s">
        <v>1459</v>
      </c>
      <c r="F325" s="115" t="s">
        <v>325</v>
      </c>
      <c r="G325" s="120" t="s">
        <v>42</v>
      </c>
      <c r="H325" s="115">
        <v>48926</v>
      </c>
      <c r="I325" s="116">
        <v>12242.3</v>
      </c>
      <c r="J325" s="193" t="s">
        <v>1457</v>
      </c>
      <c r="K325" s="193" t="str">
        <f t="shared" si="45"/>
        <v>Abr-2019</v>
      </c>
      <c r="L325" s="193" t="str">
        <f t="shared" si="46"/>
        <v>29-Abr-2019</v>
      </c>
      <c r="M325" s="117">
        <f t="shared" si="47"/>
        <v>12242.3</v>
      </c>
      <c r="N325" s="396">
        <f t="shared" si="48"/>
        <v>3.3149999999999999</v>
      </c>
      <c r="O325" s="396"/>
      <c r="AP325" s="397">
        <v>43785</v>
      </c>
      <c r="AQ325" s="398" t="s">
        <v>2472</v>
      </c>
      <c r="AR325" s="371" t="str">
        <f t="shared" si="49"/>
        <v>16-Nov-2019</v>
      </c>
      <c r="AS325" s="371" t="str">
        <f t="shared" si="50"/>
        <v>Nov-2019</v>
      </c>
      <c r="AY325"/>
    </row>
    <row r="326" spans="2:51">
      <c r="B326" s="119" t="s">
        <v>1819</v>
      </c>
      <c r="C326" s="119" t="s">
        <v>1496</v>
      </c>
      <c r="D326" s="256">
        <v>3.3149999999999999</v>
      </c>
      <c r="E326" s="115" t="s">
        <v>1459</v>
      </c>
      <c r="F326" s="115" t="s">
        <v>325</v>
      </c>
      <c r="G326" s="120" t="s">
        <v>42</v>
      </c>
      <c r="H326" s="115">
        <v>48932</v>
      </c>
      <c r="I326" s="116">
        <v>23840.94</v>
      </c>
      <c r="J326" s="193" t="s">
        <v>1457</v>
      </c>
      <c r="K326" s="193" t="str">
        <f t="shared" si="45"/>
        <v>Abr-2019</v>
      </c>
      <c r="L326" s="193" t="str">
        <f t="shared" si="46"/>
        <v>29-Abr-2019</v>
      </c>
      <c r="M326" s="117">
        <f t="shared" si="47"/>
        <v>23840.94</v>
      </c>
      <c r="N326" s="396">
        <f t="shared" si="48"/>
        <v>3.3149999999999999</v>
      </c>
      <c r="O326" s="396"/>
      <c r="AP326" s="397">
        <v>43786</v>
      </c>
      <c r="AQ326" s="398" t="s">
        <v>2473</v>
      </c>
      <c r="AR326" s="371" t="str">
        <f t="shared" si="49"/>
        <v>17-Nov-2019</v>
      </c>
      <c r="AS326" s="371" t="str">
        <f t="shared" si="50"/>
        <v>Nov-2019</v>
      </c>
      <c r="AY326"/>
    </row>
    <row r="327" spans="2:51">
      <c r="B327" s="119" t="s">
        <v>1820</v>
      </c>
      <c r="C327" s="119" t="s">
        <v>1496</v>
      </c>
      <c r="D327" s="256">
        <v>3.3149999999999999</v>
      </c>
      <c r="E327" s="115" t="s">
        <v>1459</v>
      </c>
      <c r="F327" s="115" t="s">
        <v>325</v>
      </c>
      <c r="G327" s="120" t="s">
        <v>42</v>
      </c>
      <c r="H327" s="115">
        <v>48935</v>
      </c>
      <c r="I327" s="116">
        <v>14690.51</v>
      </c>
      <c r="J327" s="193" t="s">
        <v>1457</v>
      </c>
      <c r="K327" s="193" t="str">
        <f t="shared" ref="K327:K390" si="51">+IF(MONTH(C327)=1,"Ene",IF(MONTH(C327)=2,"Feb",IF(MONTH(C327)=3,"Mar",IF(MONTH(C327)=4,"Abr",IF(MONTH(C327)=5,"May",IF(MONTH(C327)=6,"Jun",IF(MONTH(C327)=7,"Jul",IF(MONTH(C327)=8,"Ago",IF(MONTH(C327)=9,"Sep",IF(MONTH(C327)=10,"Oct",IF(MONTH(C327)=11,"Nov","Dic")))))))))))&amp;"-"&amp;YEAR(C327)</f>
        <v>Abr-2019</v>
      </c>
      <c r="L327" s="193" t="str">
        <f t="shared" ref="L327:L390" si="52">DAY(C327)&amp;"-"&amp;IF(MONTH(C327)=1,"Ene",IF(MONTH(C327)=2,"Feb",IF(MONTH(C327)=3,"Mar",IF(MONTH(C327)=4,"Abr",IF(MONTH(C327)=5,"May",IF(MONTH(C327)=6,"Jun",IF(MONTH(C327)=7,"Jul",IF(MONTH(C327)=8,"Ago",IF(MONTH(C327)=9,"Sep",IF(MONTH(C327)=10,"Oct",IF(MONTH(C327)=11,"Nov","Dic")))))))))))&amp;"-"&amp;YEAR(C327)</f>
        <v>29-Abr-2019</v>
      </c>
      <c r="M327" s="117">
        <f t="shared" ref="M327:M390" si="53">+IF(F327="SOLES",I327,I327*D327)</f>
        <v>14690.51</v>
      </c>
      <c r="N327" s="396">
        <f t="shared" ref="N327:N390" si="54">+D327</f>
        <v>3.3149999999999999</v>
      </c>
      <c r="O327" s="396"/>
      <c r="AP327" s="397">
        <v>43787</v>
      </c>
      <c r="AQ327" s="398" t="s">
        <v>2474</v>
      </c>
      <c r="AR327" s="371" t="str">
        <f t="shared" ref="AR327:AR370" si="55">DAY(AP327)&amp;"-"&amp;IF(MONTH(AP327)=1,"Ene",IF(MONTH(AP327)=2,"Feb",IF(MONTH(AP327)=3,"Mar",IF(MONTH(AP327)=4,"Abr",IF(MONTH(AP327)=5,"May",IF(MONTH(AP327)=6,"Jun",IF(MONTH(AP327)=7,"Jul",IF(MONTH(AP327)=8,"Ago",IF(MONTH(AP327)=9,"Sep",IF(MONTH(AP327)=10,"Oct",IF(MONTH(AP327)=11,"Nov","Dic")))))))))))&amp;"-"&amp;YEAR(AP327)</f>
        <v>18-Nov-2019</v>
      </c>
      <c r="AS327" s="371" t="str">
        <f t="shared" si="50"/>
        <v>Nov-2019</v>
      </c>
      <c r="AY327"/>
    </row>
    <row r="328" spans="2:51">
      <c r="B328" s="119" t="s">
        <v>1821</v>
      </c>
      <c r="C328" s="119" t="s">
        <v>1496</v>
      </c>
      <c r="D328" s="256">
        <v>3.3149999999999999</v>
      </c>
      <c r="E328" s="115" t="s">
        <v>1459</v>
      </c>
      <c r="F328" s="115" t="s">
        <v>325</v>
      </c>
      <c r="G328" s="120" t="s">
        <v>42</v>
      </c>
      <c r="H328" s="115">
        <v>48938</v>
      </c>
      <c r="I328" s="116">
        <v>6131.19</v>
      </c>
      <c r="J328" s="193" t="s">
        <v>1457</v>
      </c>
      <c r="K328" s="193" t="str">
        <f t="shared" si="51"/>
        <v>Abr-2019</v>
      </c>
      <c r="L328" s="193" t="str">
        <f t="shared" si="52"/>
        <v>29-Abr-2019</v>
      </c>
      <c r="M328" s="117">
        <f t="shared" si="53"/>
        <v>6131.19</v>
      </c>
      <c r="N328" s="396">
        <f t="shared" si="54"/>
        <v>3.3149999999999999</v>
      </c>
      <c r="O328" s="396"/>
      <c r="AP328" s="397">
        <v>43788</v>
      </c>
      <c r="AQ328" s="398" t="s">
        <v>2468</v>
      </c>
      <c r="AR328" s="371" t="str">
        <f t="shared" si="55"/>
        <v>19-Nov-2019</v>
      </c>
      <c r="AS328" s="371" t="str">
        <f t="shared" si="50"/>
        <v>Nov-2019</v>
      </c>
      <c r="AY328"/>
    </row>
    <row r="329" spans="2:51">
      <c r="B329" s="119" t="s">
        <v>1822</v>
      </c>
      <c r="C329" s="119" t="s">
        <v>1496</v>
      </c>
      <c r="D329" s="256">
        <v>3.3149999999999999</v>
      </c>
      <c r="E329" s="115" t="s">
        <v>1459</v>
      </c>
      <c r="F329" s="115" t="s">
        <v>325</v>
      </c>
      <c r="G329" s="120" t="s">
        <v>42</v>
      </c>
      <c r="H329" s="115">
        <v>48921</v>
      </c>
      <c r="I329" s="116">
        <v>176</v>
      </c>
      <c r="J329" s="193" t="s">
        <v>1457</v>
      </c>
      <c r="K329" s="193" t="str">
        <f t="shared" si="51"/>
        <v>Abr-2019</v>
      </c>
      <c r="L329" s="193" t="str">
        <f t="shared" si="52"/>
        <v>29-Abr-2019</v>
      </c>
      <c r="M329" s="117">
        <f t="shared" si="53"/>
        <v>176</v>
      </c>
      <c r="N329" s="396">
        <f t="shared" si="54"/>
        <v>3.3149999999999999</v>
      </c>
      <c r="O329" s="396"/>
      <c r="AP329" s="397">
        <v>43789</v>
      </c>
      <c r="AQ329" s="398" t="s">
        <v>2469</v>
      </c>
      <c r="AR329" s="371" t="str">
        <f t="shared" si="55"/>
        <v>20-Nov-2019</v>
      </c>
      <c r="AS329" s="371" t="str">
        <f t="shared" si="50"/>
        <v>Nov-2019</v>
      </c>
      <c r="AY329"/>
    </row>
    <row r="330" spans="2:51">
      <c r="B330" s="119" t="s">
        <v>1823</v>
      </c>
      <c r="C330" s="119" t="s">
        <v>1496</v>
      </c>
      <c r="D330" s="256">
        <v>3.3149999999999999</v>
      </c>
      <c r="E330" s="115" t="s">
        <v>1459</v>
      </c>
      <c r="F330" s="115" t="s">
        <v>325</v>
      </c>
      <c r="G330" s="120" t="s">
        <v>42</v>
      </c>
      <c r="H330" s="115">
        <v>48922</v>
      </c>
      <c r="I330" s="116">
        <v>120</v>
      </c>
      <c r="J330" s="193" t="s">
        <v>1457</v>
      </c>
      <c r="K330" s="193" t="str">
        <f t="shared" si="51"/>
        <v>Abr-2019</v>
      </c>
      <c r="L330" s="193" t="str">
        <f t="shared" si="52"/>
        <v>29-Abr-2019</v>
      </c>
      <c r="M330" s="117">
        <f t="shared" si="53"/>
        <v>120</v>
      </c>
      <c r="N330" s="396">
        <f t="shared" si="54"/>
        <v>3.3149999999999999</v>
      </c>
      <c r="O330" s="396"/>
      <c r="AP330" s="397">
        <v>43790</v>
      </c>
      <c r="AQ330" s="398" t="s">
        <v>2470</v>
      </c>
      <c r="AR330" s="371" t="str">
        <f t="shared" si="55"/>
        <v>21-Nov-2019</v>
      </c>
      <c r="AS330" s="371" t="str">
        <f t="shared" si="50"/>
        <v>Nov-2019</v>
      </c>
      <c r="AY330"/>
    </row>
    <row r="331" spans="2:51">
      <c r="B331" s="119" t="s">
        <v>1824</v>
      </c>
      <c r="C331" s="119" t="s">
        <v>1496</v>
      </c>
      <c r="D331" s="256">
        <v>3.3149999999999999</v>
      </c>
      <c r="E331" s="115" t="s">
        <v>1459</v>
      </c>
      <c r="F331" s="115" t="s">
        <v>325</v>
      </c>
      <c r="G331" s="120" t="s">
        <v>42</v>
      </c>
      <c r="H331" s="115">
        <v>48941</v>
      </c>
      <c r="I331" s="116">
        <v>700</v>
      </c>
      <c r="J331" s="193" t="s">
        <v>1457</v>
      </c>
      <c r="K331" s="193" t="str">
        <f t="shared" si="51"/>
        <v>Abr-2019</v>
      </c>
      <c r="L331" s="193" t="str">
        <f t="shared" si="52"/>
        <v>29-Abr-2019</v>
      </c>
      <c r="M331" s="117">
        <f t="shared" si="53"/>
        <v>700</v>
      </c>
      <c r="N331" s="396">
        <f t="shared" si="54"/>
        <v>3.3149999999999999</v>
      </c>
      <c r="O331" s="396"/>
      <c r="AP331" s="397">
        <v>43791</v>
      </c>
      <c r="AQ331" s="398" t="s">
        <v>2471</v>
      </c>
      <c r="AR331" s="371" t="str">
        <f t="shared" si="55"/>
        <v>22-Nov-2019</v>
      </c>
      <c r="AS331" s="371" t="str">
        <f t="shared" si="50"/>
        <v>Nov-2019</v>
      </c>
      <c r="AY331"/>
    </row>
    <row r="332" spans="2:51">
      <c r="B332" s="119" t="s">
        <v>1825</v>
      </c>
      <c r="C332" s="119" t="s">
        <v>1496</v>
      </c>
      <c r="D332" s="256">
        <v>3.3149999999999999</v>
      </c>
      <c r="E332" s="115" t="s">
        <v>1459</v>
      </c>
      <c r="F332" s="115" t="s">
        <v>325</v>
      </c>
      <c r="G332" s="120" t="s">
        <v>42</v>
      </c>
      <c r="H332" s="115">
        <v>48943</v>
      </c>
      <c r="I332" s="116">
        <v>432</v>
      </c>
      <c r="J332" s="193" t="s">
        <v>1457</v>
      </c>
      <c r="K332" s="193" t="str">
        <f t="shared" si="51"/>
        <v>Abr-2019</v>
      </c>
      <c r="L332" s="193" t="str">
        <f t="shared" si="52"/>
        <v>29-Abr-2019</v>
      </c>
      <c r="M332" s="117">
        <f t="shared" si="53"/>
        <v>432</v>
      </c>
      <c r="N332" s="396">
        <f t="shared" si="54"/>
        <v>3.3149999999999999</v>
      </c>
      <c r="O332" s="396"/>
      <c r="AP332" s="397">
        <v>43792</v>
      </c>
      <c r="AQ332" s="398" t="s">
        <v>2472</v>
      </c>
      <c r="AR332" s="371" t="str">
        <f t="shared" si="55"/>
        <v>23-Nov-2019</v>
      </c>
      <c r="AS332" s="371" t="str">
        <f t="shared" si="50"/>
        <v>Nov-2019</v>
      </c>
      <c r="AY332"/>
    </row>
    <row r="333" spans="2:51">
      <c r="B333" s="119" t="s">
        <v>1826</v>
      </c>
      <c r="C333" s="119" t="s">
        <v>1496</v>
      </c>
      <c r="D333" s="256">
        <v>3.3149999999999999</v>
      </c>
      <c r="E333" s="115" t="s">
        <v>1459</v>
      </c>
      <c r="F333" s="115" t="s">
        <v>325</v>
      </c>
      <c r="G333" s="120" t="s">
        <v>42</v>
      </c>
      <c r="H333" s="115">
        <v>48945</v>
      </c>
      <c r="I333" s="116">
        <v>1184</v>
      </c>
      <c r="J333" s="193" t="s">
        <v>1457</v>
      </c>
      <c r="K333" s="193" t="str">
        <f t="shared" si="51"/>
        <v>Abr-2019</v>
      </c>
      <c r="L333" s="193" t="str">
        <f t="shared" si="52"/>
        <v>29-Abr-2019</v>
      </c>
      <c r="M333" s="117">
        <f t="shared" si="53"/>
        <v>1184</v>
      </c>
      <c r="N333" s="396">
        <f t="shared" si="54"/>
        <v>3.3149999999999999</v>
      </c>
      <c r="O333" s="396"/>
      <c r="AP333" s="397">
        <v>43793</v>
      </c>
      <c r="AQ333" s="398" t="s">
        <v>2473</v>
      </c>
      <c r="AR333" s="371" t="str">
        <f t="shared" si="55"/>
        <v>24-Nov-2019</v>
      </c>
      <c r="AS333" s="371" t="str">
        <f t="shared" si="50"/>
        <v>Nov-2019</v>
      </c>
      <c r="AY333"/>
    </row>
    <row r="334" spans="2:51">
      <c r="B334" s="119" t="s">
        <v>1827</v>
      </c>
      <c r="C334" s="119" t="s">
        <v>1496</v>
      </c>
      <c r="D334" s="256">
        <v>3.3149999999999999</v>
      </c>
      <c r="E334" s="115" t="s">
        <v>1459</v>
      </c>
      <c r="F334" s="115" t="s">
        <v>325</v>
      </c>
      <c r="G334" s="120" t="s">
        <v>42</v>
      </c>
      <c r="H334" s="115">
        <v>48920</v>
      </c>
      <c r="I334" s="116">
        <v>693.25</v>
      </c>
      <c r="J334" s="193" t="s">
        <v>1457</v>
      </c>
      <c r="K334" s="193" t="str">
        <f t="shared" si="51"/>
        <v>Abr-2019</v>
      </c>
      <c r="L334" s="193" t="str">
        <f t="shared" si="52"/>
        <v>29-Abr-2019</v>
      </c>
      <c r="M334" s="117">
        <f t="shared" si="53"/>
        <v>693.25</v>
      </c>
      <c r="N334" s="396">
        <f t="shared" si="54"/>
        <v>3.3149999999999999</v>
      </c>
      <c r="O334" s="396"/>
      <c r="AP334" s="397">
        <v>43794</v>
      </c>
      <c r="AQ334" s="398" t="s">
        <v>2474</v>
      </c>
      <c r="AR334" s="371" t="str">
        <f t="shared" si="55"/>
        <v>25-Nov-2019</v>
      </c>
      <c r="AS334" s="371" t="str">
        <f t="shared" si="50"/>
        <v>Nov-2019</v>
      </c>
      <c r="AY334"/>
    </row>
    <row r="335" spans="2:51">
      <c r="B335" s="119" t="s">
        <v>1828</v>
      </c>
      <c r="C335" s="119" t="s">
        <v>1496</v>
      </c>
      <c r="D335" s="256">
        <v>3.3149999999999999</v>
      </c>
      <c r="E335" s="115" t="s">
        <v>1459</v>
      </c>
      <c r="F335" s="115" t="s">
        <v>325</v>
      </c>
      <c r="G335" s="120" t="s">
        <v>42</v>
      </c>
      <c r="H335" s="115">
        <v>48914</v>
      </c>
      <c r="I335" s="116">
        <v>42.75</v>
      </c>
      <c r="J335" s="193" t="s">
        <v>1457</v>
      </c>
      <c r="K335" s="193" t="str">
        <f t="shared" si="51"/>
        <v>Abr-2019</v>
      </c>
      <c r="L335" s="193" t="str">
        <f t="shared" si="52"/>
        <v>29-Abr-2019</v>
      </c>
      <c r="M335" s="117">
        <f t="shared" si="53"/>
        <v>42.75</v>
      </c>
      <c r="N335" s="396">
        <f t="shared" si="54"/>
        <v>3.3149999999999999</v>
      </c>
      <c r="O335" s="396"/>
      <c r="AP335" s="397">
        <v>43795</v>
      </c>
      <c r="AQ335" s="398" t="s">
        <v>2468</v>
      </c>
      <c r="AR335" s="371" t="str">
        <f t="shared" si="55"/>
        <v>26-Nov-2019</v>
      </c>
      <c r="AS335" s="371" t="str">
        <f t="shared" si="50"/>
        <v>Nov-2019</v>
      </c>
      <c r="AY335"/>
    </row>
    <row r="336" spans="2:51">
      <c r="B336" s="119" t="s">
        <v>1829</v>
      </c>
      <c r="C336" s="119" t="s">
        <v>542</v>
      </c>
      <c r="D336" s="256">
        <v>3.3149999999999999</v>
      </c>
      <c r="E336" s="115" t="s">
        <v>1459</v>
      </c>
      <c r="F336" s="115" t="s">
        <v>325</v>
      </c>
      <c r="G336" s="120" t="s">
        <v>42</v>
      </c>
      <c r="H336" s="115">
        <v>48990</v>
      </c>
      <c r="I336" s="116">
        <v>41694.959999999999</v>
      </c>
      <c r="J336" s="193" t="s">
        <v>1457</v>
      </c>
      <c r="K336" s="193" t="str">
        <f t="shared" si="51"/>
        <v>Abr-2019</v>
      </c>
      <c r="L336" s="193" t="str">
        <f t="shared" si="52"/>
        <v>30-Abr-2019</v>
      </c>
      <c r="M336" s="117">
        <f t="shared" si="53"/>
        <v>41694.959999999999</v>
      </c>
      <c r="N336" s="396">
        <f t="shared" si="54"/>
        <v>3.3149999999999999</v>
      </c>
      <c r="O336" s="396"/>
      <c r="AP336" s="397">
        <v>43796</v>
      </c>
      <c r="AQ336" s="398" t="s">
        <v>2469</v>
      </c>
      <c r="AR336" s="371" t="str">
        <f t="shared" si="55"/>
        <v>27-Nov-2019</v>
      </c>
      <c r="AS336" s="371" t="str">
        <f t="shared" si="50"/>
        <v>Nov-2019</v>
      </c>
      <c r="AY336"/>
    </row>
    <row r="337" spans="2:51">
      <c r="B337" s="119" t="s">
        <v>1830</v>
      </c>
      <c r="C337" s="119" t="s">
        <v>542</v>
      </c>
      <c r="D337" s="256">
        <v>3.3149999999999999</v>
      </c>
      <c r="E337" s="115" t="s">
        <v>1459</v>
      </c>
      <c r="F337" s="115" t="s">
        <v>325</v>
      </c>
      <c r="G337" s="120" t="s">
        <v>42</v>
      </c>
      <c r="H337" s="115">
        <v>48992</v>
      </c>
      <c r="I337" s="116">
        <v>960</v>
      </c>
      <c r="J337" s="193" t="s">
        <v>1457</v>
      </c>
      <c r="K337" s="193" t="str">
        <f t="shared" si="51"/>
        <v>Abr-2019</v>
      </c>
      <c r="L337" s="193" t="str">
        <f t="shared" si="52"/>
        <v>30-Abr-2019</v>
      </c>
      <c r="M337" s="117">
        <f t="shared" si="53"/>
        <v>960</v>
      </c>
      <c r="N337" s="396">
        <f t="shared" si="54"/>
        <v>3.3149999999999999</v>
      </c>
      <c r="O337" s="396"/>
      <c r="AP337" s="397">
        <v>43797</v>
      </c>
      <c r="AQ337" s="398" t="s">
        <v>2470</v>
      </c>
      <c r="AR337" s="371" t="str">
        <f t="shared" si="55"/>
        <v>28-Nov-2019</v>
      </c>
      <c r="AS337" s="371" t="str">
        <f t="shared" si="50"/>
        <v>Nov-2019</v>
      </c>
      <c r="AY337"/>
    </row>
    <row r="338" spans="2:51">
      <c r="B338" s="119" t="s">
        <v>1831</v>
      </c>
      <c r="C338" s="119" t="s">
        <v>542</v>
      </c>
      <c r="D338" s="256">
        <v>3.3149999999999999</v>
      </c>
      <c r="E338" s="115" t="s">
        <v>1459</v>
      </c>
      <c r="F338" s="115" t="s">
        <v>325</v>
      </c>
      <c r="G338" s="120" t="s">
        <v>42</v>
      </c>
      <c r="H338" s="115">
        <v>48993</v>
      </c>
      <c r="I338" s="116">
        <v>4345.3900000000003</v>
      </c>
      <c r="J338" s="193" t="s">
        <v>1457</v>
      </c>
      <c r="K338" s="193" t="str">
        <f t="shared" si="51"/>
        <v>Abr-2019</v>
      </c>
      <c r="L338" s="193" t="str">
        <f t="shared" si="52"/>
        <v>30-Abr-2019</v>
      </c>
      <c r="M338" s="117">
        <f t="shared" si="53"/>
        <v>4345.3900000000003</v>
      </c>
      <c r="N338" s="396">
        <f t="shared" si="54"/>
        <v>3.3149999999999999</v>
      </c>
      <c r="O338" s="396"/>
      <c r="AP338" s="397">
        <v>43798</v>
      </c>
      <c r="AQ338" s="398" t="s">
        <v>2471</v>
      </c>
      <c r="AR338" s="371" t="str">
        <f t="shared" si="55"/>
        <v>29-Nov-2019</v>
      </c>
      <c r="AS338" s="371" t="str">
        <f t="shared" si="50"/>
        <v>Nov-2019</v>
      </c>
      <c r="AY338"/>
    </row>
    <row r="339" spans="2:51">
      <c r="B339" s="119" t="s">
        <v>1832</v>
      </c>
      <c r="C339" s="119" t="s">
        <v>542</v>
      </c>
      <c r="D339" s="256">
        <v>3.3149999999999999</v>
      </c>
      <c r="E339" s="115" t="s">
        <v>1459</v>
      </c>
      <c r="F339" s="115" t="s">
        <v>325</v>
      </c>
      <c r="G339" s="120" t="s">
        <v>42</v>
      </c>
      <c r="H339" s="115">
        <v>49004</v>
      </c>
      <c r="I339" s="116">
        <v>98710.22</v>
      </c>
      <c r="J339" s="193" t="s">
        <v>1457</v>
      </c>
      <c r="K339" s="193" t="str">
        <f t="shared" si="51"/>
        <v>Abr-2019</v>
      </c>
      <c r="L339" s="193" t="str">
        <f t="shared" si="52"/>
        <v>30-Abr-2019</v>
      </c>
      <c r="M339" s="117">
        <f t="shared" si="53"/>
        <v>98710.22</v>
      </c>
      <c r="N339" s="396">
        <f t="shared" si="54"/>
        <v>3.3149999999999999</v>
      </c>
      <c r="O339" s="396"/>
      <c r="AP339" s="397">
        <v>43799</v>
      </c>
      <c r="AQ339" s="398" t="s">
        <v>2472</v>
      </c>
      <c r="AR339" s="371" t="str">
        <f t="shared" si="55"/>
        <v>30-Nov-2019</v>
      </c>
      <c r="AS339" s="371" t="str">
        <f t="shared" si="50"/>
        <v>Nov-2019</v>
      </c>
      <c r="AY339"/>
    </row>
    <row r="340" spans="2:51">
      <c r="B340" s="119" t="s">
        <v>1833</v>
      </c>
      <c r="C340" s="119" t="s">
        <v>542</v>
      </c>
      <c r="D340" s="256">
        <v>3.3149999999999999</v>
      </c>
      <c r="E340" s="115" t="s">
        <v>1459</v>
      </c>
      <c r="F340" s="115" t="s">
        <v>325</v>
      </c>
      <c r="G340" s="120" t="s">
        <v>42</v>
      </c>
      <c r="H340" s="115">
        <v>49010</v>
      </c>
      <c r="I340" s="116">
        <v>17726</v>
      </c>
      <c r="J340" s="193" t="s">
        <v>1457</v>
      </c>
      <c r="K340" s="193" t="str">
        <f t="shared" si="51"/>
        <v>Abr-2019</v>
      </c>
      <c r="L340" s="193" t="str">
        <f t="shared" si="52"/>
        <v>30-Abr-2019</v>
      </c>
      <c r="M340" s="117">
        <f t="shared" si="53"/>
        <v>17726</v>
      </c>
      <c r="N340" s="396">
        <f t="shared" si="54"/>
        <v>3.3149999999999999</v>
      </c>
      <c r="O340" s="396"/>
      <c r="AP340" s="397">
        <v>43800</v>
      </c>
      <c r="AQ340" s="398" t="s">
        <v>2473</v>
      </c>
      <c r="AR340" s="371" t="str">
        <f t="shared" si="55"/>
        <v>1-Dic-2019</v>
      </c>
      <c r="AS340" s="371" t="str">
        <f t="shared" si="50"/>
        <v>Dic-2019</v>
      </c>
      <c r="AY340"/>
    </row>
    <row r="341" spans="2:51">
      <c r="B341" s="119" t="s">
        <v>1834</v>
      </c>
      <c r="C341" s="119" t="s">
        <v>542</v>
      </c>
      <c r="D341" s="256">
        <v>3.3149999999999999</v>
      </c>
      <c r="E341" s="115" t="s">
        <v>1459</v>
      </c>
      <c r="F341" s="115" t="s">
        <v>325</v>
      </c>
      <c r="G341" s="120" t="s">
        <v>42</v>
      </c>
      <c r="H341" s="115">
        <v>48998</v>
      </c>
      <c r="I341" s="116">
        <v>7132.5</v>
      </c>
      <c r="J341" s="193" t="s">
        <v>1457</v>
      </c>
      <c r="K341" s="193" t="str">
        <f t="shared" si="51"/>
        <v>Abr-2019</v>
      </c>
      <c r="L341" s="193" t="str">
        <f t="shared" si="52"/>
        <v>30-Abr-2019</v>
      </c>
      <c r="M341" s="117">
        <f t="shared" si="53"/>
        <v>7132.5</v>
      </c>
      <c r="N341" s="396">
        <f t="shared" si="54"/>
        <v>3.3149999999999999</v>
      </c>
      <c r="O341" s="396"/>
      <c r="AP341" s="397">
        <v>43801</v>
      </c>
      <c r="AQ341" s="398" t="s">
        <v>2474</v>
      </c>
      <c r="AR341" s="371" t="str">
        <f t="shared" si="55"/>
        <v>2-Dic-2019</v>
      </c>
      <c r="AS341" s="371" t="str">
        <f t="shared" si="50"/>
        <v>Dic-2019</v>
      </c>
      <c r="AY341"/>
    </row>
    <row r="342" spans="2:51">
      <c r="B342" s="119" t="s">
        <v>1835</v>
      </c>
      <c r="C342" s="119" t="s">
        <v>542</v>
      </c>
      <c r="D342" s="256">
        <v>3.3149999999999999</v>
      </c>
      <c r="E342" s="115" t="s">
        <v>1459</v>
      </c>
      <c r="F342" s="115" t="s">
        <v>325</v>
      </c>
      <c r="G342" s="120" t="s">
        <v>42</v>
      </c>
      <c r="H342" s="115">
        <v>48995</v>
      </c>
      <c r="I342" s="116">
        <v>3060.65</v>
      </c>
      <c r="J342" s="193" t="s">
        <v>1457</v>
      </c>
      <c r="K342" s="193" t="str">
        <f t="shared" si="51"/>
        <v>Abr-2019</v>
      </c>
      <c r="L342" s="193" t="str">
        <f t="shared" si="52"/>
        <v>30-Abr-2019</v>
      </c>
      <c r="M342" s="117">
        <f t="shared" si="53"/>
        <v>3060.65</v>
      </c>
      <c r="N342" s="396">
        <f t="shared" si="54"/>
        <v>3.3149999999999999</v>
      </c>
      <c r="O342" s="396"/>
      <c r="AP342" s="397">
        <v>43802</v>
      </c>
      <c r="AQ342" s="398" t="s">
        <v>2468</v>
      </c>
      <c r="AR342" s="371" t="str">
        <f t="shared" si="55"/>
        <v>3-Dic-2019</v>
      </c>
      <c r="AS342" s="371" t="str">
        <f t="shared" si="50"/>
        <v>Dic-2019</v>
      </c>
      <c r="AY342"/>
    </row>
    <row r="343" spans="2:51">
      <c r="B343" s="119" t="s">
        <v>1836</v>
      </c>
      <c r="C343" s="119" t="s">
        <v>542</v>
      </c>
      <c r="D343" s="256">
        <v>3.3149999999999999</v>
      </c>
      <c r="E343" s="115" t="s">
        <v>1459</v>
      </c>
      <c r="F343" s="115" t="s">
        <v>325</v>
      </c>
      <c r="G343" s="120" t="s">
        <v>42</v>
      </c>
      <c r="H343" s="115">
        <v>49013</v>
      </c>
      <c r="I343" s="116">
        <v>29208.67</v>
      </c>
      <c r="J343" s="193" t="s">
        <v>1457</v>
      </c>
      <c r="K343" s="193" t="str">
        <f t="shared" si="51"/>
        <v>Abr-2019</v>
      </c>
      <c r="L343" s="193" t="str">
        <f t="shared" si="52"/>
        <v>30-Abr-2019</v>
      </c>
      <c r="M343" s="117">
        <f t="shared" si="53"/>
        <v>29208.67</v>
      </c>
      <c r="N343" s="396">
        <f t="shared" si="54"/>
        <v>3.3149999999999999</v>
      </c>
      <c r="O343" s="396"/>
      <c r="AP343" s="397">
        <v>43803</v>
      </c>
      <c r="AQ343" s="398" t="s">
        <v>2469</v>
      </c>
      <c r="AR343" s="371" t="str">
        <f t="shared" si="55"/>
        <v>4-Dic-2019</v>
      </c>
      <c r="AS343" s="371" t="str">
        <f t="shared" si="50"/>
        <v>Dic-2019</v>
      </c>
      <c r="AY343"/>
    </row>
    <row r="344" spans="2:51">
      <c r="B344" s="119" t="s">
        <v>1837</v>
      </c>
      <c r="C344" s="119" t="s">
        <v>542</v>
      </c>
      <c r="D344" s="256">
        <v>3.3149999999999999</v>
      </c>
      <c r="E344" s="115" t="s">
        <v>1459</v>
      </c>
      <c r="F344" s="115" t="s">
        <v>325</v>
      </c>
      <c r="G344" s="120" t="s">
        <v>42</v>
      </c>
      <c r="H344" s="115">
        <v>48997</v>
      </c>
      <c r="I344" s="116">
        <v>296</v>
      </c>
      <c r="J344" s="193" t="s">
        <v>1457</v>
      </c>
      <c r="K344" s="193" t="str">
        <f t="shared" si="51"/>
        <v>Abr-2019</v>
      </c>
      <c r="L344" s="193" t="str">
        <f t="shared" si="52"/>
        <v>30-Abr-2019</v>
      </c>
      <c r="M344" s="117">
        <f t="shared" si="53"/>
        <v>296</v>
      </c>
      <c r="N344" s="396">
        <f t="shared" si="54"/>
        <v>3.3149999999999999</v>
      </c>
      <c r="O344" s="396"/>
      <c r="AP344" s="397">
        <v>43804</v>
      </c>
      <c r="AQ344" s="398" t="s">
        <v>2470</v>
      </c>
      <c r="AR344" s="371" t="str">
        <f t="shared" si="55"/>
        <v>5-Dic-2019</v>
      </c>
      <c r="AS344" s="371" t="str">
        <f t="shared" si="50"/>
        <v>Dic-2019</v>
      </c>
      <c r="AY344"/>
    </row>
    <row r="345" spans="2:51">
      <c r="B345" s="119" t="s">
        <v>1838</v>
      </c>
      <c r="C345" s="119" t="s">
        <v>542</v>
      </c>
      <c r="D345" s="256">
        <v>3.3149999999999999</v>
      </c>
      <c r="E345" s="115" t="s">
        <v>1459</v>
      </c>
      <c r="F345" s="115" t="s">
        <v>325</v>
      </c>
      <c r="G345" s="120" t="s">
        <v>42</v>
      </c>
      <c r="H345" s="115">
        <v>49007</v>
      </c>
      <c r="I345" s="116">
        <v>1038.4000000000001</v>
      </c>
      <c r="J345" s="193" t="s">
        <v>1457</v>
      </c>
      <c r="K345" s="193" t="str">
        <f t="shared" si="51"/>
        <v>Abr-2019</v>
      </c>
      <c r="L345" s="193" t="str">
        <f t="shared" si="52"/>
        <v>30-Abr-2019</v>
      </c>
      <c r="M345" s="117">
        <f t="shared" si="53"/>
        <v>1038.4000000000001</v>
      </c>
      <c r="N345" s="396">
        <f t="shared" si="54"/>
        <v>3.3149999999999999</v>
      </c>
      <c r="O345" s="396"/>
      <c r="AP345" s="397">
        <v>43805</v>
      </c>
      <c r="AQ345" s="398" t="s">
        <v>2471</v>
      </c>
      <c r="AR345" s="371" t="str">
        <f t="shared" si="55"/>
        <v>6-Dic-2019</v>
      </c>
      <c r="AS345" s="371" t="str">
        <f t="shared" si="50"/>
        <v>Dic-2019</v>
      </c>
      <c r="AY345"/>
    </row>
    <row r="346" spans="2:51">
      <c r="B346" s="119" t="s">
        <v>1839</v>
      </c>
      <c r="C346" s="119" t="s">
        <v>542</v>
      </c>
      <c r="D346" s="256">
        <v>3.3149999999999999</v>
      </c>
      <c r="E346" s="115" t="s">
        <v>1459</v>
      </c>
      <c r="F346" s="115" t="s">
        <v>325</v>
      </c>
      <c r="G346" s="120" t="s">
        <v>42</v>
      </c>
      <c r="H346" s="115">
        <v>49000</v>
      </c>
      <c r="I346" s="116">
        <v>39391.58</v>
      </c>
      <c r="J346" s="193" t="s">
        <v>1457</v>
      </c>
      <c r="K346" s="193" t="str">
        <f t="shared" si="51"/>
        <v>Abr-2019</v>
      </c>
      <c r="L346" s="193" t="str">
        <f t="shared" si="52"/>
        <v>30-Abr-2019</v>
      </c>
      <c r="M346" s="117">
        <f t="shared" si="53"/>
        <v>39391.58</v>
      </c>
      <c r="N346" s="396">
        <f t="shared" si="54"/>
        <v>3.3149999999999999</v>
      </c>
      <c r="O346" s="396"/>
      <c r="AP346" s="397">
        <v>43806</v>
      </c>
      <c r="AQ346" s="398" t="s">
        <v>2472</v>
      </c>
      <c r="AR346" s="371" t="str">
        <f t="shared" si="55"/>
        <v>7-Dic-2019</v>
      </c>
      <c r="AS346" s="371" t="str">
        <f t="shared" si="50"/>
        <v>Dic-2019</v>
      </c>
      <c r="AY346"/>
    </row>
    <row r="347" spans="2:51">
      <c r="B347" s="119" t="s">
        <v>1840</v>
      </c>
      <c r="C347" s="119" t="s">
        <v>542</v>
      </c>
      <c r="D347" s="256">
        <v>3.3149999999999999</v>
      </c>
      <c r="E347" s="115" t="s">
        <v>1459</v>
      </c>
      <c r="F347" s="115" t="s">
        <v>325</v>
      </c>
      <c r="G347" s="120" t="s">
        <v>42</v>
      </c>
      <c r="H347" s="115">
        <v>49038</v>
      </c>
      <c r="I347" s="116">
        <v>3150</v>
      </c>
      <c r="J347" s="193" t="s">
        <v>1457</v>
      </c>
      <c r="K347" s="193" t="str">
        <f t="shared" si="51"/>
        <v>Abr-2019</v>
      </c>
      <c r="L347" s="193" t="str">
        <f t="shared" si="52"/>
        <v>30-Abr-2019</v>
      </c>
      <c r="M347" s="117">
        <f t="shared" si="53"/>
        <v>3150</v>
      </c>
      <c r="N347" s="396">
        <f t="shared" si="54"/>
        <v>3.3149999999999999</v>
      </c>
      <c r="O347" s="396"/>
      <c r="AP347" s="397">
        <v>43807</v>
      </c>
      <c r="AQ347" s="398" t="s">
        <v>2473</v>
      </c>
      <c r="AR347" s="371" t="str">
        <f t="shared" si="55"/>
        <v>8-Dic-2019</v>
      </c>
      <c r="AS347" s="371" t="str">
        <f t="shared" si="50"/>
        <v>Dic-2019</v>
      </c>
      <c r="AY347"/>
    </row>
    <row r="348" spans="2:51">
      <c r="B348" s="119" t="s">
        <v>1841</v>
      </c>
      <c r="C348" s="119" t="s">
        <v>542</v>
      </c>
      <c r="D348" s="256">
        <v>3.3149999999999999</v>
      </c>
      <c r="E348" s="115" t="s">
        <v>1459</v>
      </c>
      <c r="F348" s="115" t="s">
        <v>325</v>
      </c>
      <c r="G348" s="120" t="s">
        <v>42</v>
      </c>
      <c r="H348" s="115">
        <v>49040</v>
      </c>
      <c r="I348" s="116">
        <v>4550</v>
      </c>
      <c r="J348" s="193" t="s">
        <v>1457</v>
      </c>
      <c r="K348" s="193" t="str">
        <f t="shared" si="51"/>
        <v>Abr-2019</v>
      </c>
      <c r="L348" s="193" t="str">
        <f t="shared" si="52"/>
        <v>30-Abr-2019</v>
      </c>
      <c r="M348" s="117">
        <f t="shared" si="53"/>
        <v>4550</v>
      </c>
      <c r="N348" s="396">
        <f t="shared" si="54"/>
        <v>3.3149999999999999</v>
      </c>
      <c r="O348" s="396"/>
      <c r="AP348" s="397">
        <v>43808</v>
      </c>
      <c r="AQ348" s="398" t="s">
        <v>2474</v>
      </c>
      <c r="AR348" s="371" t="str">
        <f t="shared" si="55"/>
        <v>9-Dic-2019</v>
      </c>
      <c r="AS348" s="371" t="str">
        <f t="shared" si="50"/>
        <v>Dic-2019</v>
      </c>
      <c r="AY348"/>
    </row>
    <row r="349" spans="2:51">
      <c r="B349" s="119" t="s">
        <v>1842</v>
      </c>
      <c r="C349" s="119" t="s">
        <v>542</v>
      </c>
      <c r="D349" s="256">
        <v>3.3149999999999999</v>
      </c>
      <c r="E349" s="115" t="s">
        <v>1459</v>
      </c>
      <c r="F349" s="115" t="s">
        <v>325</v>
      </c>
      <c r="G349" s="120" t="s">
        <v>42</v>
      </c>
      <c r="H349" s="115">
        <v>49043</v>
      </c>
      <c r="I349" s="116">
        <v>4550</v>
      </c>
      <c r="J349" s="193" t="s">
        <v>1457</v>
      </c>
      <c r="K349" s="193" t="str">
        <f t="shared" si="51"/>
        <v>Abr-2019</v>
      </c>
      <c r="L349" s="193" t="str">
        <f t="shared" si="52"/>
        <v>30-Abr-2019</v>
      </c>
      <c r="M349" s="117">
        <f t="shared" si="53"/>
        <v>4550</v>
      </c>
      <c r="N349" s="396">
        <f t="shared" si="54"/>
        <v>3.3149999999999999</v>
      </c>
      <c r="O349" s="396"/>
      <c r="AP349" s="397">
        <v>43809</v>
      </c>
      <c r="AQ349" s="398" t="s">
        <v>2468</v>
      </c>
      <c r="AR349" s="371" t="str">
        <f t="shared" si="55"/>
        <v>10-Dic-2019</v>
      </c>
      <c r="AS349" s="371" t="str">
        <f t="shared" si="50"/>
        <v>Dic-2019</v>
      </c>
      <c r="AY349"/>
    </row>
    <row r="350" spans="2:51">
      <c r="B350" s="119" t="s">
        <v>1843</v>
      </c>
      <c r="C350" s="119" t="s">
        <v>542</v>
      </c>
      <c r="D350" s="256">
        <v>3.3149999999999999</v>
      </c>
      <c r="E350" s="115" t="s">
        <v>1459</v>
      </c>
      <c r="F350" s="115" t="s">
        <v>325</v>
      </c>
      <c r="G350" s="120" t="s">
        <v>42</v>
      </c>
      <c r="H350" s="115">
        <v>49049</v>
      </c>
      <c r="I350" s="116">
        <v>164</v>
      </c>
      <c r="J350" s="193" t="s">
        <v>1457</v>
      </c>
      <c r="K350" s="193" t="str">
        <f t="shared" si="51"/>
        <v>Abr-2019</v>
      </c>
      <c r="L350" s="193" t="str">
        <f t="shared" si="52"/>
        <v>30-Abr-2019</v>
      </c>
      <c r="M350" s="117">
        <f t="shared" si="53"/>
        <v>164</v>
      </c>
      <c r="N350" s="396">
        <f t="shared" si="54"/>
        <v>3.3149999999999999</v>
      </c>
      <c r="O350" s="396"/>
      <c r="AP350" s="397">
        <v>43810</v>
      </c>
      <c r="AQ350" s="398" t="s">
        <v>2469</v>
      </c>
      <c r="AR350" s="371" t="str">
        <f t="shared" si="55"/>
        <v>11-Dic-2019</v>
      </c>
      <c r="AS350" s="371" t="str">
        <f t="shared" si="50"/>
        <v>Dic-2019</v>
      </c>
      <c r="AY350"/>
    </row>
    <row r="351" spans="2:51">
      <c r="B351" s="119" t="s">
        <v>1844</v>
      </c>
      <c r="C351" s="119" t="s">
        <v>542</v>
      </c>
      <c r="D351" s="256">
        <v>3.3149999999999999</v>
      </c>
      <c r="E351" s="115" t="s">
        <v>1459</v>
      </c>
      <c r="F351" s="115" t="s">
        <v>325</v>
      </c>
      <c r="G351" s="120" t="s">
        <v>42</v>
      </c>
      <c r="H351" s="115">
        <v>49042</v>
      </c>
      <c r="I351" s="116">
        <v>350</v>
      </c>
      <c r="J351" s="193" t="s">
        <v>1457</v>
      </c>
      <c r="K351" s="193" t="str">
        <f t="shared" si="51"/>
        <v>Abr-2019</v>
      </c>
      <c r="L351" s="193" t="str">
        <f t="shared" si="52"/>
        <v>30-Abr-2019</v>
      </c>
      <c r="M351" s="117">
        <f t="shared" si="53"/>
        <v>350</v>
      </c>
      <c r="N351" s="396">
        <f t="shared" si="54"/>
        <v>3.3149999999999999</v>
      </c>
      <c r="O351" s="396"/>
      <c r="AP351" s="397">
        <v>43811</v>
      </c>
      <c r="AQ351" s="398" t="s">
        <v>2470</v>
      </c>
      <c r="AR351" s="371" t="str">
        <f t="shared" si="55"/>
        <v>12-Dic-2019</v>
      </c>
      <c r="AS351" s="371" t="str">
        <f t="shared" si="50"/>
        <v>Dic-2019</v>
      </c>
      <c r="AY351"/>
    </row>
    <row r="352" spans="2:51">
      <c r="B352" s="119" t="s">
        <v>1845</v>
      </c>
      <c r="C352" s="119" t="s">
        <v>542</v>
      </c>
      <c r="D352" s="256">
        <v>3.3149999999999999</v>
      </c>
      <c r="E352" s="115" t="s">
        <v>1459</v>
      </c>
      <c r="F352" s="115" t="s">
        <v>325</v>
      </c>
      <c r="G352" s="120" t="s">
        <v>42</v>
      </c>
      <c r="H352" s="115">
        <v>49036</v>
      </c>
      <c r="I352" s="116">
        <v>169</v>
      </c>
      <c r="J352" s="193" t="s">
        <v>1457</v>
      </c>
      <c r="K352" s="193" t="str">
        <f t="shared" si="51"/>
        <v>Abr-2019</v>
      </c>
      <c r="L352" s="193" t="str">
        <f t="shared" si="52"/>
        <v>30-Abr-2019</v>
      </c>
      <c r="M352" s="117">
        <f t="shared" si="53"/>
        <v>169</v>
      </c>
      <c r="N352" s="396">
        <f t="shared" si="54"/>
        <v>3.3149999999999999</v>
      </c>
      <c r="O352" s="396"/>
      <c r="AP352" s="397">
        <v>43812</v>
      </c>
      <c r="AQ352" s="398" t="s">
        <v>2471</v>
      </c>
      <c r="AR352" s="371" t="str">
        <f t="shared" si="55"/>
        <v>13-Dic-2019</v>
      </c>
      <c r="AS352" s="371" t="str">
        <f t="shared" si="50"/>
        <v>Dic-2019</v>
      </c>
      <c r="AY352"/>
    </row>
    <row r="353" spans="2:51">
      <c r="B353" s="119" t="s">
        <v>1846</v>
      </c>
      <c r="C353" s="119" t="s">
        <v>542</v>
      </c>
      <c r="D353" s="256">
        <v>3.3149999999999999</v>
      </c>
      <c r="E353" s="115" t="s">
        <v>1459</v>
      </c>
      <c r="F353" s="115" t="s">
        <v>325</v>
      </c>
      <c r="G353" s="120" t="s">
        <v>42</v>
      </c>
      <c r="H353" s="115">
        <v>49051</v>
      </c>
      <c r="I353" s="116">
        <v>9195.1299999999992</v>
      </c>
      <c r="J353" s="193" t="s">
        <v>1457</v>
      </c>
      <c r="K353" s="193" t="str">
        <f t="shared" si="51"/>
        <v>Abr-2019</v>
      </c>
      <c r="L353" s="193" t="str">
        <f t="shared" si="52"/>
        <v>30-Abr-2019</v>
      </c>
      <c r="M353" s="117">
        <f t="shared" si="53"/>
        <v>9195.1299999999992</v>
      </c>
      <c r="N353" s="396">
        <f t="shared" si="54"/>
        <v>3.3149999999999999</v>
      </c>
      <c r="O353" s="396"/>
      <c r="AP353" s="397">
        <v>43813</v>
      </c>
      <c r="AQ353" s="398" t="s">
        <v>2472</v>
      </c>
      <c r="AR353" s="371" t="str">
        <f t="shared" si="55"/>
        <v>14-Dic-2019</v>
      </c>
      <c r="AS353" s="371" t="str">
        <f t="shared" si="50"/>
        <v>Dic-2019</v>
      </c>
      <c r="AY353"/>
    </row>
    <row r="354" spans="2:51">
      <c r="B354" s="119" t="s">
        <v>1847</v>
      </c>
      <c r="C354" s="119" t="s">
        <v>1530</v>
      </c>
      <c r="D354" s="256">
        <v>3.3090000000000002</v>
      </c>
      <c r="E354" s="115" t="s">
        <v>1459</v>
      </c>
      <c r="F354" s="115" t="s">
        <v>325</v>
      </c>
      <c r="G354" s="120" t="s">
        <v>42</v>
      </c>
      <c r="H354" s="115">
        <v>47741</v>
      </c>
      <c r="I354" s="116">
        <v>382.34</v>
      </c>
      <c r="J354" s="193" t="s">
        <v>1457</v>
      </c>
      <c r="K354" s="193" t="str">
        <f t="shared" si="51"/>
        <v>Abr-2019</v>
      </c>
      <c r="L354" s="193" t="str">
        <f t="shared" si="52"/>
        <v>1-Abr-2019</v>
      </c>
      <c r="M354" s="117">
        <f t="shared" si="53"/>
        <v>382.34</v>
      </c>
      <c r="N354" s="396">
        <f t="shared" si="54"/>
        <v>3.3090000000000002</v>
      </c>
      <c r="O354" s="396"/>
      <c r="AP354" s="397">
        <v>43814</v>
      </c>
      <c r="AQ354" s="398" t="s">
        <v>2473</v>
      </c>
      <c r="AR354" s="371" t="str">
        <f t="shared" si="55"/>
        <v>15-Dic-2019</v>
      </c>
      <c r="AS354" s="371" t="str">
        <f t="shared" ref="AS354:AS370" si="56">+IF(MONTH(AP354)=1,"Ene",IF(MONTH(AP354)=2,"Feb",IF(MONTH(AP354)=3,"Mar",IF(MONTH(AP354)=4,"Abr",IF(MONTH(AP354)=5,"May",IF(MONTH(AP354)=6,"Jun",IF(MONTH(AP354)=7,"Jul",IF(MONTH(AP354)=8,"Ago",IF(MONTH(AP354)=9,"Sep",IF(MONTH(AP354)=10,"Oct",IF(MONTH(AP354)=11,"Nov","Dic")))))))))))&amp;"-"&amp;YEAR(AP354)</f>
        <v>Dic-2019</v>
      </c>
      <c r="AY354"/>
    </row>
    <row r="355" spans="2:51">
      <c r="B355" s="119" t="s">
        <v>1848</v>
      </c>
      <c r="C355" s="119" t="s">
        <v>1530</v>
      </c>
      <c r="D355" s="256">
        <v>3.3090000000000002</v>
      </c>
      <c r="E355" s="115" t="s">
        <v>1459</v>
      </c>
      <c r="F355" s="115" t="s">
        <v>325</v>
      </c>
      <c r="G355" s="120" t="s">
        <v>42</v>
      </c>
      <c r="H355" s="115">
        <v>47743</v>
      </c>
      <c r="I355" s="116">
        <v>345.27</v>
      </c>
      <c r="J355" s="193" t="s">
        <v>1457</v>
      </c>
      <c r="K355" s="193" t="str">
        <f t="shared" si="51"/>
        <v>Abr-2019</v>
      </c>
      <c r="L355" s="193" t="str">
        <f t="shared" si="52"/>
        <v>1-Abr-2019</v>
      </c>
      <c r="M355" s="117">
        <f t="shared" si="53"/>
        <v>345.27</v>
      </c>
      <c r="N355" s="396">
        <f t="shared" si="54"/>
        <v>3.3090000000000002</v>
      </c>
      <c r="O355" s="396"/>
      <c r="AP355" s="397">
        <v>43815</v>
      </c>
      <c r="AQ355" s="398" t="s">
        <v>2474</v>
      </c>
      <c r="AR355" s="371" t="str">
        <f t="shared" si="55"/>
        <v>16-Dic-2019</v>
      </c>
      <c r="AS355" s="371" t="str">
        <f t="shared" si="56"/>
        <v>Dic-2019</v>
      </c>
      <c r="AY355"/>
    </row>
    <row r="356" spans="2:51">
      <c r="B356" s="119" t="s">
        <v>1849</v>
      </c>
      <c r="C356" s="119" t="s">
        <v>1530</v>
      </c>
      <c r="D356" s="256">
        <v>3.3090000000000002</v>
      </c>
      <c r="E356" s="115" t="s">
        <v>1459</v>
      </c>
      <c r="F356" s="115" t="s">
        <v>325</v>
      </c>
      <c r="G356" s="120" t="s">
        <v>42</v>
      </c>
      <c r="H356" s="115">
        <v>47744</v>
      </c>
      <c r="I356" s="116">
        <v>506.37</v>
      </c>
      <c r="J356" s="193" t="s">
        <v>1457</v>
      </c>
      <c r="K356" s="193" t="str">
        <f t="shared" si="51"/>
        <v>Abr-2019</v>
      </c>
      <c r="L356" s="193" t="str">
        <f t="shared" si="52"/>
        <v>1-Abr-2019</v>
      </c>
      <c r="M356" s="117">
        <f t="shared" si="53"/>
        <v>506.37</v>
      </c>
      <c r="N356" s="396">
        <f t="shared" si="54"/>
        <v>3.3090000000000002</v>
      </c>
      <c r="O356" s="396"/>
      <c r="AP356" s="397">
        <v>43816</v>
      </c>
      <c r="AQ356" s="398" t="s">
        <v>2468</v>
      </c>
      <c r="AR356" s="371" t="str">
        <f t="shared" si="55"/>
        <v>17-Dic-2019</v>
      </c>
      <c r="AS356" s="371" t="str">
        <f t="shared" si="56"/>
        <v>Dic-2019</v>
      </c>
      <c r="AY356"/>
    </row>
    <row r="357" spans="2:51">
      <c r="B357" s="119" t="s">
        <v>1850</v>
      </c>
      <c r="C357" s="119" t="s">
        <v>1530</v>
      </c>
      <c r="D357" s="256">
        <v>3.3090000000000002</v>
      </c>
      <c r="E357" s="115" t="s">
        <v>1459</v>
      </c>
      <c r="F357" s="115" t="s">
        <v>325</v>
      </c>
      <c r="G357" s="120" t="s">
        <v>42</v>
      </c>
      <c r="H357" s="115">
        <v>47746</v>
      </c>
      <c r="I357" s="116">
        <v>80.91</v>
      </c>
      <c r="J357" s="193" t="s">
        <v>1457</v>
      </c>
      <c r="K357" s="193" t="str">
        <f t="shared" si="51"/>
        <v>Abr-2019</v>
      </c>
      <c r="L357" s="193" t="str">
        <f t="shared" si="52"/>
        <v>1-Abr-2019</v>
      </c>
      <c r="M357" s="117">
        <f t="shared" si="53"/>
        <v>80.91</v>
      </c>
      <c r="N357" s="396">
        <f t="shared" si="54"/>
        <v>3.3090000000000002</v>
      </c>
      <c r="O357" s="396"/>
      <c r="AP357" s="397">
        <v>43817</v>
      </c>
      <c r="AQ357" s="398" t="s">
        <v>2469</v>
      </c>
      <c r="AR357" s="371" t="str">
        <f t="shared" si="55"/>
        <v>18-Dic-2019</v>
      </c>
      <c r="AS357" s="371" t="str">
        <f t="shared" si="56"/>
        <v>Dic-2019</v>
      </c>
      <c r="AY357"/>
    </row>
    <row r="358" spans="2:51">
      <c r="B358" s="119" t="s">
        <v>1851</v>
      </c>
      <c r="C358" s="119" t="s">
        <v>1530</v>
      </c>
      <c r="D358" s="256">
        <v>3.3090000000000002</v>
      </c>
      <c r="E358" s="115" t="s">
        <v>1459</v>
      </c>
      <c r="F358" s="115" t="s">
        <v>325</v>
      </c>
      <c r="G358" s="120" t="s">
        <v>42</v>
      </c>
      <c r="H358" s="115">
        <v>47713</v>
      </c>
      <c r="I358" s="116">
        <v>2559.2800000000002</v>
      </c>
      <c r="J358" s="193" t="s">
        <v>1457</v>
      </c>
      <c r="K358" s="193" t="str">
        <f t="shared" si="51"/>
        <v>Abr-2019</v>
      </c>
      <c r="L358" s="193" t="str">
        <f t="shared" si="52"/>
        <v>1-Abr-2019</v>
      </c>
      <c r="M358" s="117">
        <f t="shared" si="53"/>
        <v>2559.2800000000002</v>
      </c>
      <c r="N358" s="396">
        <f t="shared" si="54"/>
        <v>3.3090000000000002</v>
      </c>
      <c r="O358" s="396"/>
      <c r="AP358" s="397">
        <v>43818</v>
      </c>
      <c r="AQ358" s="398" t="s">
        <v>2470</v>
      </c>
      <c r="AR358" s="371" t="str">
        <f t="shared" si="55"/>
        <v>19-Dic-2019</v>
      </c>
      <c r="AS358" s="371" t="str">
        <f t="shared" si="56"/>
        <v>Dic-2019</v>
      </c>
      <c r="AY358"/>
    </row>
    <row r="359" spans="2:51">
      <c r="B359" s="119" t="s">
        <v>1852</v>
      </c>
      <c r="C359" s="119" t="s">
        <v>1502</v>
      </c>
      <c r="D359" s="256">
        <v>3.3210000000000002</v>
      </c>
      <c r="E359" s="115" t="s">
        <v>1459</v>
      </c>
      <c r="F359" s="115" t="s">
        <v>325</v>
      </c>
      <c r="G359" s="120" t="s">
        <v>42</v>
      </c>
      <c r="H359" s="115">
        <v>48739</v>
      </c>
      <c r="I359" s="116">
        <v>173973</v>
      </c>
      <c r="J359" s="193" t="s">
        <v>1457</v>
      </c>
      <c r="K359" s="193" t="str">
        <f t="shared" si="51"/>
        <v>Abr-2019</v>
      </c>
      <c r="L359" s="193" t="str">
        <f t="shared" si="52"/>
        <v>24-Abr-2019</v>
      </c>
      <c r="M359" s="117">
        <f t="shared" si="53"/>
        <v>173973</v>
      </c>
      <c r="N359" s="396">
        <f t="shared" si="54"/>
        <v>3.3210000000000002</v>
      </c>
      <c r="O359" s="396"/>
      <c r="AP359" s="397">
        <v>43819</v>
      </c>
      <c r="AQ359" s="398" t="s">
        <v>2471</v>
      </c>
      <c r="AR359" s="371" t="str">
        <f t="shared" si="55"/>
        <v>20-Dic-2019</v>
      </c>
      <c r="AS359" s="371" t="str">
        <f t="shared" si="56"/>
        <v>Dic-2019</v>
      </c>
      <c r="AY359"/>
    </row>
    <row r="360" spans="2:51">
      <c r="B360" s="119" t="s">
        <v>1853</v>
      </c>
      <c r="C360" s="119" t="s">
        <v>542</v>
      </c>
      <c r="D360" s="256">
        <v>3.3149999999999999</v>
      </c>
      <c r="E360" s="115" t="s">
        <v>1459</v>
      </c>
      <c r="F360" s="115" t="s">
        <v>325</v>
      </c>
      <c r="G360" s="120" t="s">
        <v>42</v>
      </c>
      <c r="H360" s="115">
        <v>49047</v>
      </c>
      <c r="I360" s="116">
        <v>1000</v>
      </c>
      <c r="J360" s="193" t="s">
        <v>1457</v>
      </c>
      <c r="K360" s="193" t="str">
        <f t="shared" si="51"/>
        <v>Abr-2019</v>
      </c>
      <c r="L360" s="193" t="str">
        <f t="shared" si="52"/>
        <v>30-Abr-2019</v>
      </c>
      <c r="M360" s="117">
        <f t="shared" si="53"/>
        <v>1000</v>
      </c>
      <c r="N360" s="396">
        <f t="shared" si="54"/>
        <v>3.3149999999999999</v>
      </c>
      <c r="O360" s="396"/>
      <c r="AP360" s="397">
        <v>43820</v>
      </c>
      <c r="AQ360" s="398" t="s">
        <v>2472</v>
      </c>
      <c r="AR360" s="371" t="str">
        <f t="shared" si="55"/>
        <v>21-Dic-2019</v>
      </c>
      <c r="AS360" s="371" t="str">
        <f t="shared" si="56"/>
        <v>Dic-2019</v>
      </c>
      <c r="AY360"/>
    </row>
    <row r="361" spans="2:51">
      <c r="B361" s="119" t="s">
        <v>1854</v>
      </c>
      <c r="C361" s="119" t="s">
        <v>542</v>
      </c>
      <c r="D361" s="256">
        <v>3.3149999999999999</v>
      </c>
      <c r="E361" s="115" t="s">
        <v>1459</v>
      </c>
      <c r="F361" s="115" t="s">
        <v>325</v>
      </c>
      <c r="G361" s="120" t="s">
        <v>42</v>
      </c>
      <c r="H361" s="115">
        <v>49045</v>
      </c>
      <c r="I361" s="116">
        <v>1000</v>
      </c>
      <c r="J361" s="193" t="s">
        <v>1457</v>
      </c>
      <c r="K361" s="193" t="str">
        <f t="shared" si="51"/>
        <v>Abr-2019</v>
      </c>
      <c r="L361" s="193" t="str">
        <f t="shared" si="52"/>
        <v>30-Abr-2019</v>
      </c>
      <c r="M361" s="117">
        <f t="shared" si="53"/>
        <v>1000</v>
      </c>
      <c r="N361" s="396">
        <f t="shared" si="54"/>
        <v>3.3149999999999999</v>
      </c>
      <c r="O361" s="396"/>
      <c r="AP361" s="397">
        <v>43821</v>
      </c>
      <c r="AQ361" s="398" t="s">
        <v>2473</v>
      </c>
      <c r="AR361" s="371" t="str">
        <f t="shared" si="55"/>
        <v>22-Dic-2019</v>
      </c>
      <c r="AS361" s="371" t="str">
        <f t="shared" si="56"/>
        <v>Dic-2019</v>
      </c>
      <c r="AY361"/>
    </row>
    <row r="362" spans="2:51">
      <c r="B362" s="119" t="s">
        <v>1855</v>
      </c>
      <c r="C362" s="119" t="s">
        <v>1506</v>
      </c>
      <c r="D362" s="256">
        <v>3.3029999999999999</v>
      </c>
      <c r="E362" s="115" t="s">
        <v>1459</v>
      </c>
      <c r="F362" s="115" t="s">
        <v>325</v>
      </c>
      <c r="G362" s="120" t="s">
        <v>42</v>
      </c>
      <c r="H362" s="115">
        <v>48611</v>
      </c>
      <c r="I362" s="116">
        <v>5032.46</v>
      </c>
      <c r="J362" s="193" t="s">
        <v>1457</v>
      </c>
      <c r="K362" s="193" t="str">
        <f t="shared" si="51"/>
        <v>Abr-2019</v>
      </c>
      <c r="L362" s="193" t="str">
        <f t="shared" si="52"/>
        <v>22-Abr-2019</v>
      </c>
      <c r="M362" s="117">
        <f t="shared" si="53"/>
        <v>5032.46</v>
      </c>
      <c r="N362" s="396">
        <f t="shared" si="54"/>
        <v>3.3029999999999999</v>
      </c>
      <c r="O362" s="396"/>
      <c r="AP362" s="397">
        <v>43822</v>
      </c>
      <c r="AQ362" s="398" t="s">
        <v>2474</v>
      </c>
      <c r="AR362" s="371" t="str">
        <f t="shared" si="55"/>
        <v>23-Dic-2019</v>
      </c>
      <c r="AS362" s="371" t="str">
        <f t="shared" si="56"/>
        <v>Dic-2019</v>
      </c>
      <c r="AY362"/>
    </row>
    <row r="363" spans="2:51">
      <c r="B363" s="119" t="s">
        <v>1856</v>
      </c>
      <c r="C363" s="119" t="s">
        <v>1510</v>
      </c>
      <c r="D363" s="256">
        <v>3.2970000000000002</v>
      </c>
      <c r="E363" s="115" t="s">
        <v>1471</v>
      </c>
      <c r="F363" s="115" t="s">
        <v>325</v>
      </c>
      <c r="G363" s="120" t="s">
        <v>42</v>
      </c>
      <c r="H363" s="115">
        <v>48424</v>
      </c>
      <c r="I363" s="116">
        <v>197</v>
      </c>
      <c r="J363" s="193" t="s">
        <v>1457</v>
      </c>
      <c r="K363" s="193" t="str">
        <f t="shared" si="51"/>
        <v>Abr-2019</v>
      </c>
      <c r="L363" s="193" t="str">
        <f t="shared" si="52"/>
        <v>16-Abr-2019</v>
      </c>
      <c r="M363" s="117">
        <f t="shared" si="53"/>
        <v>197</v>
      </c>
      <c r="N363" s="396">
        <f t="shared" si="54"/>
        <v>3.2970000000000002</v>
      </c>
      <c r="O363" s="396"/>
      <c r="AP363" s="397">
        <v>43823</v>
      </c>
      <c r="AQ363" s="398" t="s">
        <v>2468</v>
      </c>
      <c r="AR363" s="371" t="str">
        <f t="shared" si="55"/>
        <v>24-Dic-2019</v>
      </c>
      <c r="AS363" s="371" t="str">
        <f t="shared" si="56"/>
        <v>Dic-2019</v>
      </c>
      <c r="AY363"/>
    </row>
    <row r="364" spans="2:51">
      <c r="B364" s="119" t="s">
        <v>1857</v>
      </c>
      <c r="C364" s="119" t="s">
        <v>542</v>
      </c>
      <c r="D364" s="256">
        <v>3.3149999999999999</v>
      </c>
      <c r="E364" s="115" t="s">
        <v>1459</v>
      </c>
      <c r="F364" s="115" t="s">
        <v>325</v>
      </c>
      <c r="G364" s="120" t="s">
        <v>42</v>
      </c>
      <c r="H364" s="115">
        <v>49057</v>
      </c>
      <c r="I364" s="116">
        <v>1100</v>
      </c>
      <c r="J364" s="193" t="s">
        <v>1457</v>
      </c>
      <c r="K364" s="193" t="str">
        <f t="shared" si="51"/>
        <v>Abr-2019</v>
      </c>
      <c r="L364" s="193" t="str">
        <f t="shared" si="52"/>
        <v>30-Abr-2019</v>
      </c>
      <c r="M364" s="117">
        <f t="shared" si="53"/>
        <v>1100</v>
      </c>
      <c r="N364" s="396">
        <f t="shared" si="54"/>
        <v>3.3149999999999999</v>
      </c>
      <c r="O364" s="396"/>
      <c r="AP364" s="397">
        <v>43824</v>
      </c>
      <c r="AQ364" s="398" t="s">
        <v>2469</v>
      </c>
      <c r="AR364" s="371" t="str">
        <f t="shared" si="55"/>
        <v>25-Dic-2019</v>
      </c>
      <c r="AS364" s="371" t="str">
        <f t="shared" si="56"/>
        <v>Dic-2019</v>
      </c>
      <c r="AY364"/>
    </row>
    <row r="365" spans="2:51">
      <c r="B365" s="119" t="s">
        <v>1858</v>
      </c>
      <c r="C365" s="119" t="s">
        <v>542</v>
      </c>
      <c r="D365" s="256">
        <v>3.3149999999999999</v>
      </c>
      <c r="E365" s="115" t="s">
        <v>1459</v>
      </c>
      <c r="F365" s="115" t="s">
        <v>325</v>
      </c>
      <c r="G365" s="120" t="s">
        <v>42</v>
      </c>
      <c r="H365" s="115">
        <v>49060</v>
      </c>
      <c r="I365" s="116">
        <v>1800</v>
      </c>
      <c r="J365" s="193" t="s">
        <v>1457</v>
      </c>
      <c r="K365" s="193" t="str">
        <f t="shared" si="51"/>
        <v>Abr-2019</v>
      </c>
      <c r="L365" s="193" t="str">
        <f t="shared" si="52"/>
        <v>30-Abr-2019</v>
      </c>
      <c r="M365" s="117">
        <f t="shared" si="53"/>
        <v>1800</v>
      </c>
      <c r="N365" s="396">
        <f t="shared" si="54"/>
        <v>3.3149999999999999</v>
      </c>
      <c r="O365" s="396"/>
      <c r="AP365" s="397">
        <v>43825</v>
      </c>
      <c r="AQ365" s="398" t="s">
        <v>2470</v>
      </c>
      <c r="AR365" s="371" t="str">
        <f t="shared" si="55"/>
        <v>26-Dic-2019</v>
      </c>
      <c r="AS365" s="371" t="str">
        <f t="shared" si="56"/>
        <v>Dic-2019</v>
      </c>
      <c r="AY365"/>
    </row>
    <row r="366" spans="2:51">
      <c r="B366" s="119" t="s">
        <v>1859</v>
      </c>
      <c r="C366" s="119" t="s">
        <v>542</v>
      </c>
      <c r="D366" s="256">
        <v>3.3149999999999999</v>
      </c>
      <c r="E366" s="115" t="s">
        <v>1459</v>
      </c>
      <c r="F366" s="115" t="s">
        <v>325</v>
      </c>
      <c r="G366" s="120" t="s">
        <v>42</v>
      </c>
      <c r="H366" s="115">
        <v>49059</v>
      </c>
      <c r="I366" s="116">
        <v>136</v>
      </c>
      <c r="J366" s="193" t="s">
        <v>1457</v>
      </c>
      <c r="K366" s="193" t="str">
        <f t="shared" si="51"/>
        <v>Abr-2019</v>
      </c>
      <c r="L366" s="193" t="str">
        <f t="shared" si="52"/>
        <v>30-Abr-2019</v>
      </c>
      <c r="M366" s="117">
        <f t="shared" si="53"/>
        <v>136</v>
      </c>
      <c r="N366" s="396">
        <f t="shared" si="54"/>
        <v>3.3149999999999999</v>
      </c>
      <c r="O366" s="396"/>
      <c r="AP366" s="397">
        <v>43826</v>
      </c>
      <c r="AQ366" s="398" t="s">
        <v>2471</v>
      </c>
      <c r="AR366" s="371" t="str">
        <f t="shared" si="55"/>
        <v>27-Dic-2019</v>
      </c>
      <c r="AS366" s="371" t="str">
        <f t="shared" si="56"/>
        <v>Dic-2019</v>
      </c>
      <c r="AY366"/>
    </row>
    <row r="367" spans="2:51">
      <c r="B367" s="119" t="s">
        <v>1860</v>
      </c>
      <c r="C367" s="119" t="s">
        <v>542</v>
      </c>
      <c r="D367" s="256">
        <v>3.3149999999999999</v>
      </c>
      <c r="E367" s="115" t="s">
        <v>1459</v>
      </c>
      <c r="F367" s="115" t="s">
        <v>325</v>
      </c>
      <c r="G367" s="120" t="s">
        <v>42</v>
      </c>
      <c r="H367" s="115">
        <v>49037</v>
      </c>
      <c r="I367" s="116">
        <v>600</v>
      </c>
      <c r="J367" s="193" t="s">
        <v>1457</v>
      </c>
      <c r="K367" s="193" t="str">
        <f t="shared" si="51"/>
        <v>Abr-2019</v>
      </c>
      <c r="L367" s="193" t="str">
        <f t="shared" si="52"/>
        <v>30-Abr-2019</v>
      </c>
      <c r="M367" s="117">
        <f t="shared" si="53"/>
        <v>600</v>
      </c>
      <c r="N367" s="396">
        <f t="shared" si="54"/>
        <v>3.3149999999999999</v>
      </c>
      <c r="O367" s="396"/>
      <c r="AP367" s="397">
        <v>43827</v>
      </c>
      <c r="AQ367" s="398" t="s">
        <v>2472</v>
      </c>
      <c r="AR367" s="371" t="str">
        <f t="shared" si="55"/>
        <v>28-Dic-2019</v>
      </c>
      <c r="AS367" s="371" t="str">
        <f t="shared" si="56"/>
        <v>Dic-2019</v>
      </c>
      <c r="AY367"/>
    </row>
    <row r="368" spans="2:51">
      <c r="B368" s="119" t="s">
        <v>1861</v>
      </c>
      <c r="C368" s="119" t="s">
        <v>542</v>
      </c>
      <c r="D368" s="256">
        <v>3.3149999999999999</v>
      </c>
      <c r="E368" s="115" t="s">
        <v>1459</v>
      </c>
      <c r="F368" s="115" t="s">
        <v>325</v>
      </c>
      <c r="G368" s="120" t="s">
        <v>42</v>
      </c>
      <c r="H368" s="115" t="s">
        <v>1862</v>
      </c>
      <c r="I368" s="116">
        <v>15615</v>
      </c>
      <c r="J368" s="193" t="s">
        <v>1457</v>
      </c>
      <c r="K368" s="193" t="str">
        <f t="shared" si="51"/>
        <v>Abr-2019</v>
      </c>
      <c r="L368" s="193" t="str">
        <f t="shared" si="52"/>
        <v>30-Abr-2019</v>
      </c>
      <c r="M368" s="117">
        <f t="shared" si="53"/>
        <v>15615</v>
      </c>
      <c r="N368" s="396">
        <f t="shared" si="54"/>
        <v>3.3149999999999999</v>
      </c>
      <c r="O368" s="396"/>
      <c r="AP368" s="397">
        <v>43828</v>
      </c>
      <c r="AQ368" s="398" t="s">
        <v>2473</v>
      </c>
      <c r="AR368" s="371" t="str">
        <f t="shared" si="55"/>
        <v>29-Dic-2019</v>
      </c>
      <c r="AS368" s="371" t="str">
        <f t="shared" si="56"/>
        <v>Dic-2019</v>
      </c>
      <c r="AY368"/>
    </row>
    <row r="369" spans="2:51">
      <c r="B369" s="119" t="s">
        <v>1863</v>
      </c>
      <c r="C369" s="119" t="s">
        <v>542</v>
      </c>
      <c r="D369" s="256">
        <v>3.3149999999999999</v>
      </c>
      <c r="E369" s="115" t="s">
        <v>1459</v>
      </c>
      <c r="F369" s="115" t="s">
        <v>325</v>
      </c>
      <c r="G369" s="120" t="s">
        <v>42</v>
      </c>
      <c r="H369" s="115" t="s">
        <v>1864</v>
      </c>
      <c r="I369" s="116">
        <v>1739.94</v>
      </c>
      <c r="J369" s="193" t="s">
        <v>1457</v>
      </c>
      <c r="K369" s="193" t="str">
        <f t="shared" si="51"/>
        <v>Abr-2019</v>
      </c>
      <c r="L369" s="193" t="str">
        <f t="shared" si="52"/>
        <v>30-Abr-2019</v>
      </c>
      <c r="M369" s="117">
        <f t="shared" si="53"/>
        <v>1739.94</v>
      </c>
      <c r="N369" s="396">
        <f t="shared" si="54"/>
        <v>3.3149999999999999</v>
      </c>
      <c r="O369" s="396"/>
      <c r="AP369" s="397">
        <v>43829</v>
      </c>
      <c r="AQ369" s="398" t="s">
        <v>2474</v>
      </c>
      <c r="AR369" s="371" t="str">
        <f t="shared" si="55"/>
        <v>30-Dic-2019</v>
      </c>
      <c r="AS369" s="371" t="str">
        <f t="shared" si="56"/>
        <v>Dic-2019</v>
      </c>
      <c r="AY369"/>
    </row>
    <row r="370" spans="2:51">
      <c r="B370" s="119" t="s">
        <v>1865</v>
      </c>
      <c r="C370" s="119" t="s">
        <v>1521</v>
      </c>
      <c r="D370" s="256">
        <v>3.2909999999999999</v>
      </c>
      <c r="E370" s="115" t="s">
        <v>1459</v>
      </c>
      <c r="F370" s="115" t="s">
        <v>325</v>
      </c>
      <c r="G370" s="120" t="s">
        <v>42</v>
      </c>
      <c r="H370" s="115" t="s">
        <v>1866</v>
      </c>
      <c r="I370" s="116">
        <v>303.47000000000003</v>
      </c>
      <c r="J370" s="193" t="s">
        <v>1457</v>
      </c>
      <c r="K370" s="193" t="str">
        <f t="shared" si="51"/>
        <v>Abr-2019</v>
      </c>
      <c r="L370" s="193" t="str">
        <f t="shared" si="52"/>
        <v>9-Abr-2019</v>
      </c>
      <c r="M370" s="117">
        <f t="shared" si="53"/>
        <v>303.47000000000003</v>
      </c>
      <c r="N370" s="396">
        <f t="shared" si="54"/>
        <v>3.2909999999999999</v>
      </c>
      <c r="O370" s="396"/>
      <c r="AP370" s="397">
        <v>43830</v>
      </c>
      <c r="AQ370" s="398" t="s">
        <v>2468</v>
      </c>
      <c r="AR370" s="371" t="str">
        <f t="shared" si="55"/>
        <v>31-Dic-2019</v>
      </c>
      <c r="AS370" s="371" t="str">
        <f t="shared" si="56"/>
        <v>Dic-2019</v>
      </c>
      <c r="AY370"/>
    </row>
    <row r="371" spans="2:51">
      <c r="B371" s="119" t="s">
        <v>1867</v>
      </c>
      <c r="C371" s="119" t="s">
        <v>1521</v>
      </c>
      <c r="D371" s="256">
        <v>3.2909999999999999</v>
      </c>
      <c r="E371" s="115" t="s">
        <v>1459</v>
      </c>
      <c r="F371" s="115" t="s">
        <v>325</v>
      </c>
      <c r="G371" s="120" t="s">
        <v>42</v>
      </c>
      <c r="H371" s="115" t="s">
        <v>1868</v>
      </c>
      <c r="I371" s="116">
        <v>47.31</v>
      </c>
      <c r="J371" s="193" t="s">
        <v>1457</v>
      </c>
      <c r="K371" s="193" t="str">
        <f t="shared" si="51"/>
        <v>Abr-2019</v>
      </c>
      <c r="L371" s="193" t="str">
        <f t="shared" si="52"/>
        <v>9-Abr-2019</v>
      </c>
      <c r="M371" s="117">
        <f t="shared" si="53"/>
        <v>47.31</v>
      </c>
      <c r="N371" s="396">
        <f t="shared" si="54"/>
        <v>3.2909999999999999</v>
      </c>
      <c r="O371" s="396"/>
      <c r="AY371"/>
    </row>
    <row r="372" spans="2:51">
      <c r="B372" s="119" t="s">
        <v>1869</v>
      </c>
      <c r="C372" s="119" t="s">
        <v>542</v>
      </c>
      <c r="D372" s="256">
        <v>3.3149999999999999</v>
      </c>
      <c r="E372" s="115" t="s">
        <v>1459</v>
      </c>
      <c r="F372" s="115" t="s">
        <v>325</v>
      </c>
      <c r="G372" s="120" t="s">
        <v>42</v>
      </c>
      <c r="H372" s="115">
        <v>49065</v>
      </c>
      <c r="I372" s="116">
        <v>175</v>
      </c>
      <c r="J372" s="193" t="s">
        <v>1457</v>
      </c>
      <c r="K372" s="193" t="str">
        <f t="shared" si="51"/>
        <v>Abr-2019</v>
      </c>
      <c r="L372" s="193" t="str">
        <f t="shared" si="52"/>
        <v>30-Abr-2019</v>
      </c>
      <c r="M372" s="117">
        <f t="shared" si="53"/>
        <v>175</v>
      </c>
      <c r="N372" s="396">
        <f t="shared" si="54"/>
        <v>3.3149999999999999</v>
      </c>
      <c r="O372" s="396"/>
      <c r="AY372"/>
    </row>
    <row r="373" spans="2:51">
      <c r="B373" s="119" t="s">
        <v>1870</v>
      </c>
      <c r="C373" s="119" t="s">
        <v>1493</v>
      </c>
      <c r="D373" s="256">
        <v>3.3140000000000001</v>
      </c>
      <c r="E373" s="115" t="s">
        <v>1459</v>
      </c>
      <c r="F373" s="115" t="s">
        <v>325</v>
      </c>
      <c r="G373" s="120" t="s">
        <v>42</v>
      </c>
      <c r="H373" s="115">
        <v>49145</v>
      </c>
      <c r="I373" s="116">
        <v>3213</v>
      </c>
      <c r="J373" s="193" t="s">
        <v>1457</v>
      </c>
      <c r="K373" s="193" t="str">
        <f t="shared" si="51"/>
        <v>May-2019</v>
      </c>
      <c r="L373" s="193" t="str">
        <f t="shared" si="52"/>
        <v>2-May-2019</v>
      </c>
      <c r="M373" s="117">
        <f t="shared" si="53"/>
        <v>3213</v>
      </c>
      <c r="N373" s="396">
        <f t="shared" si="54"/>
        <v>3.3140000000000001</v>
      </c>
      <c r="O373" s="396"/>
      <c r="AY373"/>
    </row>
    <row r="374" spans="2:51">
      <c r="B374" s="119" t="s">
        <v>1871</v>
      </c>
      <c r="C374" s="119" t="s">
        <v>1493</v>
      </c>
      <c r="D374" s="256">
        <v>3.3140000000000001</v>
      </c>
      <c r="E374" s="115" t="s">
        <v>1459</v>
      </c>
      <c r="F374" s="115" t="s">
        <v>325</v>
      </c>
      <c r="G374" s="120" t="s">
        <v>42</v>
      </c>
      <c r="H374" s="115">
        <v>49131</v>
      </c>
      <c r="I374" s="116">
        <v>9345</v>
      </c>
      <c r="J374" s="193" t="s">
        <v>1457</v>
      </c>
      <c r="K374" s="193" t="str">
        <f t="shared" si="51"/>
        <v>May-2019</v>
      </c>
      <c r="L374" s="193" t="str">
        <f t="shared" si="52"/>
        <v>2-May-2019</v>
      </c>
      <c r="M374" s="117">
        <f t="shared" si="53"/>
        <v>9345</v>
      </c>
      <c r="N374" s="396">
        <f t="shared" si="54"/>
        <v>3.3140000000000001</v>
      </c>
      <c r="O374" s="396"/>
      <c r="AY374"/>
    </row>
    <row r="375" spans="2:51">
      <c r="B375" s="119" t="s">
        <v>1872</v>
      </c>
      <c r="C375" s="119" t="s">
        <v>1493</v>
      </c>
      <c r="D375" s="256">
        <v>3.3140000000000001</v>
      </c>
      <c r="E375" s="115" t="s">
        <v>1459</v>
      </c>
      <c r="F375" s="115" t="s">
        <v>325</v>
      </c>
      <c r="G375" s="120" t="s">
        <v>42</v>
      </c>
      <c r="H375" s="115">
        <v>49154</v>
      </c>
      <c r="I375" s="116">
        <v>120</v>
      </c>
      <c r="J375" s="193" t="s">
        <v>1457</v>
      </c>
      <c r="K375" s="193" t="str">
        <f t="shared" si="51"/>
        <v>May-2019</v>
      </c>
      <c r="L375" s="193" t="str">
        <f t="shared" si="52"/>
        <v>2-May-2019</v>
      </c>
      <c r="M375" s="117">
        <f t="shared" si="53"/>
        <v>120</v>
      </c>
      <c r="N375" s="396">
        <f t="shared" si="54"/>
        <v>3.3140000000000001</v>
      </c>
      <c r="O375" s="396"/>
      <c r="AY375"/>
    </row>
    <row r="376" spans="2:51">
      <c r="B376" s="119" t="s">
        <v>1873</v>
      </c>
      <c r="C376" s="119" t="s">
        <v>1493</v>
      </c>
      <c r="D376" s="256">
        <v>3.3140000000000001</v>
      </c>
      <c r="E376" s="115" t="s">
        <v>1459</v>
      </c>
      <c r="F376" s="115" t="s">
        <v>325</v>
      </c>
      <c r="G376" s="120" t="s">
        <v>42</v>
      </c>
      <c r="H376" s="115">
        <v>49147</v>
      </c>
      <c r="I376" s="116">
        <v>2908</v>
      </c>
      <c r="J376" s="193" t="s">
        <v>1457</v>
      </c>
      <c r="K376" s="193" t="str">
        <f t="shared" si="51"/>
        <v>May-2019</v>
      </c>
      <c r="L376" s="193" t="str">
        <f t="shared" si="52"/>
        <v>2-May-2019</v>
      </c>
      <c r="M376" s="117">
        <f t="shared" si="53"/>
        <v>2908</v>
      </c>
      <c r="N376" s="396">
        <f t="shared" si="54"/>
        <v>3.3140000000000001</v>
      </c>
      <c r="O376" s="396"/>
      <c r="AY376"/>
    </row>
    <row r="377" spans="2:51">
      <c r="B377" s="119" t="s">
        <v>1874</v>
      </c>
      <c r="C377" s="119" t="s">
        <v>1493</v>
      </c>
      <c r="D377" s="256">
        <v>3.3140000000000001</v>
      </c>
      <c r="E377" s="115" t="s">
        <v>1471</v>
      </c>
      <c r="F377" s="115" t="s">
        <v>325</v>
      </c>
      <c r="G377" s="120" t="s">
        <v>42</v>
      </c>
      <c r="H377" s="115">
        <v>49118</v>
      </c>
      <c r="I377" s="116">
        <v>396</v>
      </c>
      <c r="J377" s="193" t="s">
        <v>1457</v>
      </c>
      <c r="K377" s="193" t="str">
        <f t="shared" si="51"/>
        <v>May-2019</v>
      </c>
      <c r="L377" s="193" t="str">
        <f t="shared" si="52"/>
        <v>2-May-2019</v>
      </c>
      <c r="M377" s="117">
        <f t="shared" si="53"/>
        <v>396</v>
      </c>
      <c r="N377" s="396">
        <f t="shared" si="54"/>
        <v>3.3140000000000001</v>
      </c>
      <c r="O377" s="396"/>
      <c r="AY377"/>
    </row>
    <row r="378" spans="2:51">
      <c r="B378" s="119" t="s">
        <v>1875</v>
      </c>
      <c r="C378" s="119" t="s">
        <v>1493</v>
      </c>
      <c r="D378" s="256">
        <v>3.3140000000000001</v>
      </c>
      <c r="E378" s="115" t="s">
        <v>1459</v>
      </c>
      <c r="F378" s="115" t="s">
        <v>325</v>
      </c>
      <c r="G378" s="120" t="s">
        <v>42</v>
      </c>
      <c r="H378" s="115">
        <v>49156</v>
      </c>
      <c r="I378" s="116">
        <v>634</v>
      </c>
      <c r="J378" s="193" t="s">
        <v>1457</v>
      </c>
      <c r="K378" s="193" t="str">
        <f t="shared" si="51"/>
        <v>May-2019</v>
      </c>
      <c r="L378" s="193" t="str">
        <f t="shared" si="52"/>
        <v>2-May-2019</v>
      </c>
      <c r="M378" s="117">
        <f t="shared" si="53"/>
        <v>634</v>
      </c>
      <c r="N378" s="396">
        <f t="shared" si="54"/>
        <v>3.3140000000000001</v>
      </c>
      <c r="O378" s="396"/>
      <c r="AY378"/>
    </row>
    <row r="379" spans="2:51">
      <c r="B379" s="119" t="s">
        <v>1876</v>
      </c>
      <c r="C379" s="119" t="s">
        <v>1493</v>
      </c>
      <c r="D379" s="256">
        <v>3.3140000000000001</v>
      </c>
      <c r="E379" s="115" t="s">
        <v>1471</v>
      </c>
      <c r="F379" s="115" t="s">
        <v>325</v>
      </c>
      <c r="G379" s="120" t="s">
        <v>42</v>
      </c>
      <c r="H379" s="115">
        <v>49122</v>
      </c>
      <c r="I379" s="116">
        <v>86</v>
      </c>
      <c r="J379" s="193" t="s">
        <v>1457</v>
      </c>
      <c r="K379" s="193" t="str">
        <f t="shared" si="51"/>
        <v>May-2019</v>
      </c>
      <c r="L379" s="193" t="str">
        <f t="shared" si="52"/>
        <v>2-May-2019</v>
      </c>
      <c r="M379" s="117">
        <f t="shared" si="53"/>
        <v>86</v>
      </c>
      <c r="N379" s="396">
        <f t="shared" si="54"/>
        <v>3.3140000000000001</v>
      </c>
      <c r="O379" s="396"/>
      <c r="AY379"/>
    </row>
    <row r="380" spans="2:51">
      <c r="B380" s="119" t="s">
        <v>1877</v>
      </c>
      <c r="C380" s="119" t="s">
        <v>1493</v>
      </c>
      <c r="D380" s="256">
        <v>3.3140000000000001</v>
      </c>
      <c r="E380" s="115" t="s">
        <v>1459</v>
      </c>
      <c r="F380" s="115" t="s">
        <v>325</v>
      </c>
      <c r="G380" s="120" t="s">
        <v>42</v>
      </c>
      <c r="H380" s="115">
        <v>49149</v>
      </c>
      <c r="I380" s="116">
        <v>1480</v>
      </c>
      <c r="J380" s="193" t="s">
        <v>1457</v>
      </c>
      <c r="K380" s="193" t="str">
        <f t="shared" si="51"/>
        <v>May-2019</v>
      </c>
      <c r="L380" s="193" t="str">
        <f t="shared" si="52"/>
        <v>2-May-2019</v>
      </c>
      <c r="M380" s="117">
        <f t="shared" si="53"/>
        <v>1480</v>
      </c>
      <c r="N380" s="396">
        <f t="shared" si="54"/>
        <v>3.3140000000000001</v>
      </c>
      <c r="O380" s="396"/>
      <c r="AY380"/>
    </row>
    <row r="381" spans="2:51">
      <c r="B381" s="119" t="s">
        <v>1878</v>
      </c>
      <c r="C381" s="119" t="s">
        <v>1489</v>
      </c>
      <c r="D381" s="256">
        <v>3.302</v>
      </c>
      <c r="E381" s="115" t="s">
        <v>1455</v>
      </c>
      <c r="F381" s="115" t="s">
        <v>325</v>
      </c>
      <c r="G381" s="120" t="s">
        <v>42</v>
      </c>
      <c r="H381" s="115">
        <v>49210</v>
      </c>
      <c r="I381" s="116">
        <v>14689.52</v>
      </c>
      <c r="J381" s="193" t="s">
        <v>1457</v>
      </c>
      <c r="K381" s="193" t="str">
        <f t="shared" si="51"/>
        <v>May-2019</v>
      </c>
      <c r="L381" s="193" t="str">
        <f t="shared" si="52"/>
        <v>4-May-2019</v>
      </c>
      <c r="M381" s="117">
        <f t="shared" si="53"/>
        <v>14689.52</v>
      </c>
      <c r="N381" s="396">
        <f t="shared" si="54"/>
        <v>3.302</v>
      </c>
      <c r="O381" s="396"/>
      <c r="AY381"/>
    </row>
    <row r="382" spans="2:51">
      <c r="B382" s="119" t="s">
        <v>1879</v>
      </c>
      <c r="C382" s="119" t="s">
        <v>1493</v>
      </c>
      <c r="D382" s="256">
        <v>3.3140000000000001</v>
      </c>
      <c r="E382" s="115" t="s">
        <v>1459</v>
      </c>
      <c r="F382" s="115" t="s">
        <v>325</v>
      </c>
      <c r="G382" s="120" t="s">
        <v>42</v>
      </c>
      <c r="H382" s="115">
        <v>49151</v>
      </c>
      <c r="I382" s="116">
        <v>231340.84</v>
      </c>
      <c r="J382" s="193" t="s">
        <v>1457</v>
      </c>
      <c r="K382" s="193" t="str">
        <f t="shared" si="51"/>
        <v>May-2019</v>
      </c>
      <c r="L382" s="193" t="str">
        <f t="shared" si="52"/>
        <v>2-May-2019</v>
      </c>
      <c r="M382" s="117">
        <f t="shared" si="53"/>
        <v>231340.84</v>
      </c>
      <c r="N382" s="396">
        <f t="shared" si="54"/>
        <v>3.3140000000000001</v>
      </c>
      <c r="O382" s="396"/>
      <c r="AY382"/>
    </row>
    <row r="383" spans="2:51">
      <c r="B383" s="119" t="s">
        <v>1880</v>
      </c>
      <c r="C383" s="119" t="s">
        <v>1493</v>
      </c>
      <c r="D383" s="256">
        <v>3.3140000000000001</v>
      </c>
      <c r="E383" s="115" t="s">
        <v>1459</v>
      </c>
      <c r="F383" s="115" t="s">
        <v>325</v>
      </c>
      <c r="G383" s="120" t="s">
        <v>42</v>
      </c>
      <c r="H383" s="115">
        <v>49153</v>
      </c>
      <c r="I383" s="116">
        <v>80</v>
      </c>
      <c r="J383" s="193" t="s">
        <v>1457</v>
      </c>
      <c r="K383" s="193" t="str">
        <f t="shared" si="51"/>
        <v>May-2019</v>
      </c>
      <c r="L383" s="193" t="str">
        <f t="shared" si="52"/>
        <v>2-May-2019</v>
      </c>
      <c r="M383" s="117">
        <f t="shared" si="53"/>
        <v>80</v>
      </c>
      <c r="N383" s="396">
        <f t="shared" si="54"/>
        <v>3.3140000000000001</v>
      </c>
      <c r="O383" s="396"/>
      <c r="AY383"/>
    </row>
    <row r="384" spans="2:51">
      <c r="B384" s="119" t="s">
        <v>1881</v>
      </c>
      <c r="C384" s="119" t="s">
        <v>542</v>
      </c>
      <c r="D384" s="256">
        <v>3.3090000000000002</v>
      </c>
      <c r="E384" s="115" t="s">
        <v>1459</v>
      </c>
      <c r="F384" s="115" t="s">
        <v>325</v>
      </c>
      <c r="G384" s="120" t="s">
        <v>42</v>
      </c>
      <c r="H384" s="115" t="s">
        <v>1882</v>
      </c>
      <c r="I384" s="116">
        <v>34188.5</v>
      </c>
      <c r="J384" s="193" t="s">
        <v>1457</v>
      </c>
      <c r="K384" s="193" t="str">
        <f t="shared" si="51"/>
        <v>Abr-2019</v>
      </c>
      <c r="L384" s="193" t="str">
        <f t="shared" si="52"/>
        <v>30-Abr-2019</v>
      </c>
      <c r="M384" s="117">
        <f t="shared" si="53"/>
        <v>34188.5</v>
      </c>
      <c r="N384" s="396">
        <f t="shared" si="54"/>
        <v>3.3090000000000002</v>
      </c>
      <c r="O384" s="396"/>
      <c r="AY384"/>
    </row>
    <row r="385" spans="2:51">
      <c r="B385" s="119" t="s">
        <v>1883</v>
      </c>
      <c r="C385" s="119" t="s">
        <v>542</v>
      </c>
      <c r="D385" s="256">
        <v>3.3090000000000002</v>
      </c>
      <c r="E385" s="115" t="s">
        <v>1459</v>
      </c>
      <c r="F385" s="115" t="s">
        <v>325</v>
      </c>
      <c r="G385" s="120" t="s">
        <v>42</v>
      </c>
      <c r="H385" s="115" t="s">
        <v>1882</v>
      </c>
      <c r="I385" s="116">
        <v>6898.89</v>
      </c>
      <c r="J385" s="193" t="s">
        <v>1457</v>
      </c>
      <c r="K385" s="193" t="str">
        <f t="shared" si="51"/>
        <v>Abr-2019</v>
      </c>
      <c r="L385" s="193" t="str">
        <f t="shared" si="52"/>
        <v>30-Abr-2019</v>
      </c>
      <c r="M385" s="117">
        <f t="shared" si="53"/>
        <v>6898.89</v>
      </c>
      <c r="N385" s="396">
        <f t="shared" si="54"/>
        <v>3.3090000000000002</v>
      </c>
      <c r="O385" s="396"/>
      <c r="AY385"/>
    </row>
    <row r="386" spans="2:51">
      <c r="B386" s="119" t="s">
        <v>1884</v>
      </c>
      <c r="C386" s="119" t="s">
        <v>542</v>
      </c>
      <c r="D386" s="256">
        <v>3.3090000000000002</v>
      </c>
      <c r="E386" s="115" t="s">
        <v>1459</v>
      </c>
      <c r="F386" s="115" t="s">
        <v>325</v>
      </c>
      <c r="G386" s="120" t="s">
        <v>42</v>
      </c>
      <c r="H386" s="115" t="s">
        <v>1882</v>
      </c>
      <c r="I386" s="116">
        <v>20543.689999999999</v>
      </c>
      <c r="J386" s="193" t="s">
        <v>1457</v>
      </c>
      <c r="K386" s="193" t="str">
        <f t="shared" si="51"/>
        <v>Abr-2019</v>
      </c>
      <c r="L386" s="193" t="str">
        <f t="shared" si="52"/>
        <v>30-Abr-2019</v>
      </c>
      <c r="M386" s="117">
        <f t="shared" si="53"/>
        <v>20543.689999999999</v>
      </c>
      <c r="N386" s="396">
        <f t="shared" si="54"/>
        <v>3.3090000000000002</v>
      </c>
      <c r="O386" s="396"/>
      <c r="AY386"/>
    </row>
    <row r="387" spans="2:51">
      <c r="B387" s="119" t="s">
        <v>1885</v>
      </c>
      <c r="C387" s="119" t="s">
        <v>542</v>
      </c>
      <c r="D387" s="256">
        <v>3.3090000000000002</v>
      </c>
      <c r="E387" s="115" t="s">
        <v>1459</v>
      </c>
      <c r="F387" s="115" t="s">
        <v>325</v>
      </c>
      <c r="G387" s="120" t="s">
        <v>42</v>
      </c>
      <c r="H387" s="115" t="s">
        <v>1886</v>
      </c>
      <c r="I387" s="116">
        <v>319145.32</v>
      </c>
      <c r="J387" s="193" t="s">
        <v>1457</v>
      </c>
      <c r="K387" s="193" t="str">
        <f t="shared" si="51"/>
        <v>Abr-2019</v>
      </c>
      <c r="L387" s="193" t="str">
        <f t="shared" si="52"/>
        <v>30-Abr-2019</v>
      </c>
      <c r="M387" s="117">
        <f t="shared" si="53"/>
        <v>319145.32</v>
      </c>
      <c r="N387" s="396">
        <f t="shared" si="54"/>
        <v>3.3090000000000002</v>
      </c>
      <c r="O387" s="396"/>
    </row>
    <row r="388" spans="2:51">
      <c r="B388" s="119" t="s">
        <v>1887</v>
      </c>
      <c r="C388" s="119" t="s">
        <v>542</v>
      </c>
      <c r="D388" s="256">
        <v>3.3090000000000002</v>
      </c>
      <c r="E388" s="115" t="s">
        <v>1459</v>
      </c>
      <c r="F388" s="115" t="s">
        <v>325</v>
      </c>
      <c r="G388" s="120" t="s">
        <v>42</v>
      </c>
      <c r="H388" s="115" t="s">
        <v>1888</v>
      </c>
      <c r="I388" s="116">
        <v>659.31</v>
      </c>
      <c r="J388" s="193" t="s">
        <v>1457</v>
      </c>
      <c r="K388" s="193" t="str">
        <f t="shared" si="51"/>
        <v>Abr-2019</v>
      </c>
      <c r="L388" s="193" t="str">
        <f t="shared" si="52"/>
        <v>30-Abr-2019</v>
      </c>
      <c r="M388" s="117">
        <f t="shared" si="53"/>
        <v>659.31</v>
      </c>
      <c r="N388" s="396">
        <f t="shared" si="54"/>
        <v>3.3090000000000002</v>
      </c>
      <c r="O388" s="396"/>
    </row>
    <row r="389" spans="2:51">
      <c r="B389" s="119" t="s">
        <v>1889</v>
      </c>
      <c r="C389" s="119" t="s">
        <v>542</v>
      </c>
      <c r="D389" s="256">
        <v>3.3090000000000002</v>
      </c>
      <c r="E389" s="115" t="s">
        <v>1459</v>
      </c>
      <c r="F389" s="115" t="s">
        <v>325</v>
      </c>
      <c r="G389" s="120" t="s">
        <v>42</v>
      </c>
      <c r="H389" s="115" t="s">
        <v>1888</v>
      </c>
      <c r="I389" s="116">
        <v>229.55</v>
      </c>
      <c r="J389" s="193" t="s">
        <v>1457</v>
      </c>
      <c r="K389" s="193" t="str">
        <f t="shared" si="51"/>
        <v>Abr-2019</v>
      </c>
      <c r="L389" s="193" t="str">
        <f t="shared" si="52"/>
        <v>30-Abr-2019</v>
      </c>
      <c r="M389" s="117">
        <f t="shared" si="53"/>
        <v>229.55</v>
      </c>
      <c r="N389" s="396">
        <f t="shared" si="54"/>
        <v>3.3090000000000002</v>
      </c>
      <c r="O389" s="396"/>
    </row>
    <row r="390" spans="2:51">
      <c r="B390" s="119" t="s">
        <v>1890</v>
      </c>
      <c r="C390" s="119" t="s">
        <v>1454</v>
      </c>
      <c r="D390" s="256">
        <v>3.2989999999999999</v>
      </c>
      <c r="E390" s="115" t="s">
        <v>1459</v>
      </c>
      <c r="F390" s="115" t="s">
        <v>325</v>
      </c>
      <c r="G390" s="120" t="s">
        <v>42</v>
      </c>
      <c r="H390" s="115" t="s">
        <v>1891</v>
      </c>
      <c r="I390" s="116">
        <v>5187.6000000000004</v>
      </c>
      <c r="J390" s="193" t="s">
        <v>1457</v>
      </c>
      <c r="K390" s="193" t="str">
        <f t="shared" si="51"/>
        <v>Abr-2019</v>
      </c>
      <c r="L390" s="193" t="str">
        <f t="shared" si="52"/>
        <v>3-Abr-2019</v>
      </c>
      <c r="M390" s="117">
        <f t="shared" si="53"/>
        <v>5187.6000000000004</v>
      </c>
      <c r="N390" s="396">
        <f t="shared" si="54"/>
        <v>3.2989999999999999</v>
      </c>
      <c r="O390" s="396"/>
    </row>
    <row r="391" spans="2:51">
      <c r="B391" s="119" t="s">
        <v>1892</v>
      </c>
      <c r="C391" s="119" t="s">
        <v>1454</v>
      </c>
      <c r="D391" s="256">
        <v>3.2989999999999999</v>
      </c>
      <c r="E391" s="115" t="s">
        <v>1459</v>
      </c>
      <c r="F391" s="115" t="s">
        <v>325</v>
      </c>
      <c r="G391" s="120" t="s">
        <v>42</v>
      </c>
      <c r="H391" s="115" t="s">
        <v>1893</v>
      </c>
      <c r="I391" s="116">
        <v>10516.95</v>
      </c>
      <c r="J391" s="193" t="s">
        <v>1457</v>
      </c>
      <c r="K391" s="193" t="str">
        <f t="shared" ref="K391:K454" si="57">+IF(MONTH(C391)=1,"Ene",IF(MONTH(C391)=2,"Feb",IF(MONTH(C391)=3,"Mar",IF(MONTH(C391)=4,"Abr",IF(MONTH(C391)=5,"May",IF(MONTH(C391)=6,"Jun",IF(MONTH(C391)=7,"Jul",IF(MONTH(C391)=8,"Ago",IF(MONTH(C391)=9,"Sep",IF(MONTH(C391)=10,"Oct",IF(MONTH(C391)=11,"Nov","Dic")))))))))))&amp;"-"&amp;YEAR(C391)</f>
        <v>Abr-2019</v>
      </c>
      <c r="L391" s="193" t="str">
        <f t="shared" ref="L391:L454" si="58">DAY(C391)&amp;"-"&amp;IF(MONTH(C391)=1,"Ene",IF(MONTH(C391)=2,"Feb",IF(MONTH(C391)=3,"Mar",IF(MONTH(C391)=4,"Abr",IF(MONTH(C391)=5,"May",IF(MONTH(C391)=6,"Jun",IF(MONTH(C391)=7,"Jul",IF(MONTH(C391)=8,"Ago",IF(MONTH(C391)=9,"Sep",IF(MONTH(C391)=10,"Oct",IF(MONTH(C391)=11,"Nov","Dic")))))))))))&amp;"-"&amp;YEAR(C391)</f>
        <v>3-Abr-2019</v>
      </c>
      <c r="M391" s="117">
        <f t="shared" ref="M391:M454" si="59">+IF(F391="SOLES",I391,I391*D391)</f>
        <v>10516.95</v>
      </c>
      <c r="N391" s="396">
        <f t="shared" ref="N391:N454" si="60">+D391</f>
        <v>3.2989999999999999</v>
      </c>
      <c r="O391" s="396"/>
    </row>
    <row r="392" spans="2:51">
      <c r="B392" s="119" t="s">
        <v>1894</v>
      </c>
      <c r="C392" s="119" t="s">
        <v>1454</v>
      </c>
      <c r="D392" s="256">
        <v>3.2989999999999999</v>
      </c>
      <c r="E392" s="115" t="s">
        <v>1459</v>
      </c>
      <c r="F392" s="115" t="s">
        <v>325</v>
      </c>
      <c r="G392" s="120" t="s">
        <v>42</v>
      </c>
      <c r="H392" s="115" t="s">
        <v>1893</v>
      </c>
      <c r="I392" s="116">
        <v>6877.54</v>
      </c>
      <c r="J392" s="193" t="s">
        <v>1457</v>
      </c>
      <c r="K392" s="193" t="str">
        <f t="shared" si="57"/>
        <v>Abr-2019</v>
      </c>
      <c r="L392" s="193" t="str">
        <f t="shared" si="58"/>
        <v>3-Abr-2019</v>
      </c>
      <c r="M392" s="117">
        <f t="shared" si="59"/>
        <v>6877.54</v>
      </c>
      <c r="N392" s="396">
        <f t="shared" si="60"/>
        <v>3.2989999999999999</v>
      </c>
      <c r="O392" s="396"/>
    </row>
    <row r="393" spans="2:51">
      <c r="B393" s="119" t="s">
        <v>1895</v>
      </c>
      <c r="C393" s="119" t="s">
        <v>1454</v>
      </c>
      <c r="D393" s="256">
        <v>3.2989999999999999</v>
      </c>
      <c r="E393" s="115" t="s">
        <v>1459</v>
      </c>
      <c r="F393" s="115" t="s">
        <v>325</v>
      </c>
      <c r="G393" s="120" t="s">
        <v>42</v>
      </c>
      <c r="H393" s="115" t="s">
        <v>1893</v>
      </c>
      <c r="I393" s="116">
        <v>30649.9</v>
      </c>
      <c r="J393" s="193" t="s">
        <v>1457</v>
      </c>
      <c r="K393" s="193" t="str">
        <f t="shared" si="57"/>
        <v>Abr-2019</v>
      </c>
      <c r="L393" s="193" t="str">
        <f t="shared" si="58"/>
        <v>3-Abr-2019</v>
      </c>
      <c r="M393" s="117">
        <f t="shared" si="59"/>
        <v>30649.9</v>
      </c>
      <c r="N393" s="396">
        <f t="shared" si="60"/>
        <v>3.2989999999999999</v>
      </c>
      <c r="O393" s="396"/>
    </row>
    <row r="394" spans="2:51">
      <c r="B394" s="119" t="s">
        <v>1896</v>
      </c>
      <c r="C394" s="119" t="s">
        <v>1521</v>
      </c>
      <c r="D394" s="256">
        <v>3.2909999999999999</v>
      </c>
      <c r="E394" s="115" t="s">
        <v>1459</v>
      </c>
      <c r="F394" s="115" t="s">
        <v>325</v>
      </c>
      <c r="G394" s="120" t="s">
        <v>42</v>
      </c>
      <c r="H394" s="115" t="s">
        <v>1897</v>
      </c>
      <c r="I394" s="116">
        <v>905.35</v>
      </c>
      <c r="J394" s="193" t="s">
        <v>1457</v>
      </c>
      <c r="K394" s="193" t="str">
        <f t="shared" si="57"/>
        <v>Abr-2019</v>
      </c>
      <c r="L394" s="193" t="str">
        <f t="shared" si="58"/>
        <v>9-Abr-2019</v>
      </c>
      <c r="M394" s="117">
        <f t="shared" si="59"/>
        <v>905.35</v>
      </c>
      <c r="N394" s="396">
        <f t="shared" si="60"/>
        <v>3.2909999999999999</v>
      </c>
      <c r="O394" s="396"/>
    </row>
    <row r="395" spans="2:51">
      <c r="B395" s="119" t="s">
        <v>1898</v>
      </c>
      <c r="C395" s="119" t="s">
        <v>1512</v>
      </c>
      <c r="D395" s="256">
        <v>3.2970000000000002</v>
      </c>
      <c r="E395" s="115" t="s">
        <v>1459</v>
      </c>
      <c r="F395" s="115" t="s">
        <v>325</v>
      </c>
      <c r="G395" s="120" t="s">
        <v>42</v>
      </c>
      <c r="H395" s="115" t="s">
        <v>1899</v>
      </c>
      <c r="I395" s="116">
        <v>387.19</v>
      </c>
      <c r="J395" s="193" t="s">
        <v>1457</v>
      </c>
      <c r="K395" s="193" t="str">
        <f t="shared" si="57"/>
        <v>Abr-2019</v>
      </c>
      <c r="L395" s="193" t="str">
        <f t="shared" si="58"/>
        <v>15-Abr-2019</v>
      </c>
      <c r="M395" s="117">
        <f t="shared" si="59"/>
        <v>387.19</v>
      </c>
      <c r="N395" s="396">
        <f t="shared" si="60"/>
        <v>3.2970000000000002</v>
      </c>
      <c r="O395" s="396"/>
    </row>
    <row r="396" spans="2:51">
      <c r="B396" s="119" t="s">
        <v>1900</v>
      </c>
      <c r="C396" s="119" t="s">
        <v>1512</v>
      </c>
      <c r="D396" s="256">
        <v>3.2970000000000002</v>
      </c>
      <c r="E396" s="115" t="s">
        <v>1459</v>
      </c>
      <c r="F396" s="115" t="s">
        <v>325</v>
      </c>
      <c r="G396" s="120" t="s">
        <v>42</v>
      </c>
      <c r="H396" s="115" t="s">
        <v>1899</v>
      </c>
      <c r="I396" s="116">
        <v>2581.25</v>
      </c>
      <c r="J396" s="193" t="s">
        <v>1457</v>
      </c>
      <c r="K396" s="193" t="str">
        <f t="shared" si="57"/>
        <v>Abr-2019</v>
      </c>
      <c r="L396" s="193" t="str">
        <f t="shared" si="58"/>
        <v>15-Abr-2019</v>
      </c>
      <c r="M396" s="117">
        <f t="shared" si="59"/>
        <v>2581.25</v>
      </c>
      <c r="N396" s="396">
        <f t="shared" si="60"/>
        <v>3.2970000000000002</v>
      </c>
      <c r="O396" s="396"/>
    </row>
    <row r="397" spans="2:51">
      <c r="B397" s="119" t="s">
        <v>1901</v>
      </c>
      <c r="C397" s="119" t="s">
        <v>542</v>
      </c>
      <c r="D397" s="256">
        <v>3.3090000000000002</v>
      </c>
      <c r="E397" s="115" t="s">
        <v>1459</v>
      </c>
      <c r="F397" s="115" t="s">
        <v>325</v>
      </c>
      <c r="G397" s="120" t="s">
        <v>42</v>
      </c>
      <c r="H397" s="115" t="s">
        <v>1902</v>
      </c>
      <c r="I397" s="116">
        <v>1774592.44</v>
      </c>
      <c r="J397" s="193" t="s">
        <v>1457</v>
      </c>
      <c r="K397" s="193" t="str">
        <f t="shared" si="57"/>
        <v>Abr-2019</v>
      </c>
      <c r="L397" s="193" t="str">
        <f t="shared" si="58"/>
        <v>30-Abr-2019</v>
      </c>
      <c r="M397" s="117">
        <f t="shared" si="59"/>
        <v>1774592.44</v>
      </c>
      <c r="N397" s="396">
        <f t="shared" si="60"/>
        <v>3.3090000000000002</v>
      </c>
      <c r="O397" s="396"/>
    </row>
    <row r="398" spans="2:51">
      <c r="B398" s="119" t="s">
        <v>1903</v>
      </c>
      <c r="C398" s="119" t="s">
        <v>1475</v>
      </c>
      <c r="D398" s="256">
        <v>3.2970000000000002</v>
      </c>
      <c r="E398" s="115" t="s">
        <v>1455</v>
      </c>
      <c r="F398" s="115" t="s">
        <v>325</v>
      </c>
      <c r="G398" s="120" t="s">
        <v>42</v>
      </c>
      <c r="H398" s="115" t="s">
        <v>1904</v>
      </c>
      <c r="I398" s="116">
        <v>68376.990000000005</v>
      </c>
      <c r="J398" s="193" t="s">
        <v>1457</v>
      </c>
      <c r="K398" s="193" t="str">
        <f t="shared" si="57"/>
        <v>Abr-2019</v>
      </c>
      <c r="L398" s="193" t="str">
        <f t="shared" si="58"/>
        <v>5-Abr-2019</v>
      </c>
      <c r="M398" s="117">
        <f t="shared" si="59"/>
        <v>68376.990000000005</v>
      </c>
      <c r="N398" s="396">
        <f t="shared" si="60"/>
        <v>3.2970000000000002</v>
      </c>
      <c r="O398" s="396"/>
    </row>
    <row r="399" spans="2:51">
      <c r="B399" s="119" t="s">
        <v>1905</v>
      </c>
      <c r="C399" s="119" t="s">
        <v>1500</v>
      </c>
      <c r="D399" s="256">
        <v>3.331</v>
      </c>
      <c r="E399" s="115" t="s">
        <v>1470</v>
      </c>
      <c r="F399" s="115" t="s">
        <v>325</v>
      </c>
      <c r="G399" s="120" t="s">
        <v>42</v>
      </c>
      <c r="H399" s="115" t="s">
        <v>1906</v>
      </c>
      <c r="I399" s="116">
        <v>59.99</v>
      </c>
      <c r="J399" s="193" t="s">
        <v>1457</v>
      </c>
      <c r="K399" s="193" t="str">
        <f t="shared" si="57"/>
        <v>Abr-2019</v>
      </c>
      <c r="L399" s="193" t="str">
        <f t="shared" si="58"/>
        <v>25-Abr-2019</v>
      </c>
      <c r="M399" s="117">
        <f t="shared" si="59"/>
        <v>59.99</v>
      </c>
      <c r="N399" s="396">
        <f t="shared" si="60"/>
        <v>3.331</v>
      </c>
      <c r="O399" s="396"/>
    </row>
    <row r="400" spans="2:51">
      <c r="B400" s="119" t="s">
        <v>1907</v>
      </c>
      <c r="C400" s="119" t="s">
        <v>1500</v>
      </c>
      <c r="D400" s="256">
        <v>3.331</v>
      </c>
      <c r="E400" s="115" t="s">
        <v>1470</v>
      </c>
      <c r="F400" s="115" t="s">
        <v>325</v>
      </c>
      <c r="G400" s="120" t="s">
        <v>42</v>
      </c>
      <c r="H400" s="115" t="s">
        <v>1906</v>
      </c>
      <c r="I400" s="116">
        <v>59.99</v>
      </c>
      <c r="J400" s="193" t="s">
        <v>1457</v>
      </c>
      <c r="K400" s="193" t="str">
        <f t="shared" si="57"/>
        <v>Abr-2019</v>
      </c>
      <c r="L400" s="193" t="str">
        <f t="shared" si="58"/>
        <v>25-Abr-2019</v>
      </c>
      <c r="M400" s="117">
        <f t="shared" si="59"/>
        <v>59.99</v>
      </c>
      <c r="N400" s="396">
        <f t="shared" si="60"/>
        <v>3.331</v>
      </c>
      <c r="O400" s="396"/>
    </row>
    <row r="401" spans="2:15">
      <c r="B401" s="119" t="s">
        <v>1908</v>
      </c>
      <c r="C401" s="119" t="s">
        <v>1483</v>
      </c>
      <c r="D401" s="256">
        <v>3.3220000000000001</v>
      </c>
      <c r="E401" s="115" t="s">
        <v>1459</v>
      </c>
      <c r="F401" s="115" t="s">
        <v>325</v>
      </c>
      <c r="G401" s="120" t="s">
        <v>42</v>
      </c>
      <c r="H401" s="115">
        <v>49413</v>
      </c>
      <c r="I401" s="116">
        <v>1404.37</v>
      </c>
      <c r="J401" s="193" t="s">
        <v>1457</v>
      </c>
      <c r="K401" s="193" t="str">
        <f t="shared" si="57"/>
        <v>May-2019</v>
      </c>
      <c r="L401" s="193" t="str">
        <f t="shared" si="58"/>
        <v>9-May-2019</v>
      </c>
      <c r="M401" s="117">
        <f t="shared" si="59"/>
        <v>1404.37</v>
      </c>
      <c r="N401" s="396">
        <f t="shared" si="60"/>
        <v>3.3220000000000001</v>
      </c>
      <c r="O401" s="396"/>
    </row>
    <row r="402" spans="2:15">
      <c r="B402" s="390" t="s">
        <v>1909</v>
      </c>
      <c r="C402" s="390" t="s">
        <v>1483</v>
      </c>
      <c r="D402" s="391">
        <v>3.3220000000000001</v>
      </c>
      <c r="E402" s="392" t="s">
        <v>1459</v>
      </c>
      <c r="F402" s="392" t="s">
        <v>325</v>
      </c>
      <c r="G402" s="393" t="s">
        <v>42</v>
      </c>
      <c r="H402" s="392">
        <v>49442</v>
      </c>
      <c r="I402" s="394">
        <v>4155.53</v>
      </c>
      <c r="J402" s="395" t="s">
        <v>1457</v>
      </c>
      <c r="K402" s="395" t="str">
        <f t="shared" si="57"/>
        <v>May-2019</v>
      </c>
      <c r="L402" s="395" t="str">
        <f t="shared" si="58"/>
        <v>9-May-2019</v>
      </c>
      <c r="M402" s="117">
        <f t="shared" si="59"/>
        <v>4155.53</v>
      </c>
      <c r="N402" s="396">
        <f t="shared" si="60"/>
        <v>3.3220000000000001</v>
      </c>
      <c r="O402" s="396"/>
    </row>
    <row r="403" spans="2:15">
      <c r="B403" s="390" t="s">
        <v>1910</v>
      </c>
      <c r="C403" s="390" t="s">
        <v>1483</v>
      </c>
      <c r="D403" s="391">
        <v>3.3220000000000001</v>
      </c>
      <c r="E403" s="392" t="s">
        <v>1459</v>
      </c>
      <c r="F403" s="392" t="s">
        <v>552</v>
      </c>
      <c r="G403" s="393" t="s">
        <v>45</v>
      </c>
      <c r="H403" s="392">
        <v>5021</v>
      </c>
      <c r="I403" s="394">
        <v>2622.49</v>
      </c>
      <c r="J403" s="395" t="s">
        <v>1457</v>
      </c>
      <c r="K403" s="395" t="str">
        <f t="shared" si="57"/>
        <v>May-2019</v>
      </c>
      <c r="L403" s="395" t="str">
        <f t="shared" si="58"/>
        <v>9-May-2019</v>
      </c>
      <c r="M403" s="117">
        <f t="shared" si="59"/>
        <v>8711.9117799999985</v>
      </c>
      <c r="N403" s="396">
        <f t="shared" si="60"/>
        <v>3.3220000000000001</v>
      </c>
      <c r="O403" s="396"/>
    </row>
    <row r="404" spans="2:15">
      <c r="B404" s="390" t="s">
        <v>1911</v>
      </c>
      <c r="C404" s="390" t="s">
        <v>1483</v>
      </c>
      <c r="D404" s="391">
        <v>3.3220000000000001</v>
      </c>
      <c r="E404" s="392" t="s">
        <v>1459</v>
      </c>
      <c r="F404" s="392" t="s">
        <v>325</v>
      </c>
      <c r="G404" s="393" t="s">
        <v>42</v>
      </c>
      <c r="H404" s="392">
        <v>49444</v>
      </c>
      <c r="I404" s="394">
        <v>215</v>
      </c>
      <c r="J404" s="395" t="s">
        <v>1457</v>
      </c>
      <c r="K404" s="395" t="str">
        <f t="shared" si="57"/>
        <v>May-2019</v>
      </c>
      <c r="L404" s="395" t="str">
        <f t="shared" si="58"/>
        <v>9-May-2019</v>
      </c>
      <c r="M404" s="117">
        <f t="shared" si="59"/>
        <v>215</v>
      </c>
      <c r="N404" s="396">
        <f t="shared" si="60"/>
        <v>3.3220000000000001</v>
      </c>
      <c r="O404" s="396"/>
    </row>
    <row r="405" spans="2:15">
      <c r="B405" s="119" t="s">
        <v>1912</v>
      </c>
      <c r="C405" s="119" t="s">
        <v>1483</v>
      </c>
      <c r="D405" s="256">
        <v>3.3220000000000001</v>
      </c>
      <c r="E405" s="115" t="s">
        <v>1459</v>
      </c>
      <c r="F405" s="115" t="s">
        <v>325</v>
      </c>
      <c r="G405" s="120" t="s">
        <v>42</v>
      </c>
      <c r="H405" s="115">
        <v>49455</v>
      </c>
      <c r="I405" s="116">
        <v>1129.25</v>
      </c>
      <c r="J405" s="193" t="s">
        <v>1457</v>
      </c>
      <c r="K405" s="193" t="str">
        <f t="shared" si="57"/>
        <v>May-2019</v>
      </c>
      <c r="L405" s="193" t="str">
        <f t="shared" si="58"/>
        <v>9-May-2019</v>
      </c>
      <c r="M405" s="117">
        <f t="shared" si="59"/>
        <v>1129.25</v>
      </c>
      <c r="N405" s="396">
        <f t="shared" si="60"/>
        <v>3.3220000000000001</v>
      </c>
      <c r="O405" s="396"/>
    </row>
    <row r="406" spans="2:15">
      <c r="B406" s="119" t="s">
        <v>1913</v>
      </c>
      <c r="C406" s="119" t="s">
        <v>1483</v>
      </c>
      <c r="D406" s="256">
        <v>3.3220000000000001</v>
      </c>
      <c r="E406" s="115" t="s">
        <v>1471</v>
      </c>
      <c r="F406" s="115" t="s">
        <v>325</v>
      </c>
      <c r="G406" s="120" t="s">
        <v>42</v>
      </c>
      <c r="H406" s="115">
        <v>49424</v>
      </c>
      <c r="I406" s="116">
        <v>154</v>
      </c>
      <c r="J406" s="193" t="s">
        <v>1457</v>
      </c>
      <c r="K406" s="193" t="str">
        <f t="shared" si="57"/>
        <v>May-2019</v>
      </c>
      <c r="L406" s="193" t="str">
        <f t="shared" si="58"/>
        <v>9-May-2019</v>
      </c>
      <c r="M406" s="117">
        <f t="shared" si="59"/>
        <v>154</v>
      </c>
      <c r="N406" s="396">
        <f t="shared" si="60"/>
        <v>3.3220000000000001</v>
      </c>
      <c r="O406" s="396"/>
    </row>
    <row r="407" spans="2:15">
      <c r="B407" s="119" t="s">
        <v>1914</v>
      </c>
      <c r="C407" s="119" t="s">
        <v>1483</v>
      </c>
      <c r="D407" s="256">
        <v>3.3220000000000001</v>
      </c>
      <c r="E407" s="115" t="s">
        <v>1459</v>
      </c>
      <c r="F407" s="115" t="s">
        <v>325</v>
      </c>
      <c r="G407" s="120" t="s">
        <v>42</v>
      </c>
      <c r="H407" s="115">
        <v>49445</v>
      </c>
      <c r="I407" s="116">
        <v>407</v>
      </c>
      <c r="J407" s="193" t="s">
        <v>1457</v>
      </c>
      <c r="K407" s="193" t="str">
        <f t="shared" si="57"/>
        <v>May-2019</v>
      </c>
      <c r="L407" s="193" t="str">
        <f t="shared" si="58"/>
        <v>9-May-2019</v>
      </c>
      <c r="M407" s="117">
        <f t="shared" si="59"/>
        <v>407</v>
      </c>
      <c r="N407" s="396">
        <f t="shared" si="60"/>
        <v>3.3220000000000001</v>
      </c>
      <c r="O407" s="396"/>
    </row>
    <row r="408" spans="2:15">
      <c r="B408" s="119" t="s">
        <v>1915</v>
      </c>
      <c r="C408" s="119" t="s">
        <v>1483</v>
      </c>
      <c r="D408" s="256">
        <v>3.3220000000000001</v>
      </c>
      <c r="E408" s="115" t="s">
        <v>1459</v>
      </c>
      <c r="F408" s="115" t="s">
        <v>325</v>
      </c>
      <c r="G408" s="120" t="s">
        <v>42</v>
      </c>
      <c r="H408" s="115">
        <v>49446</v>
      </c>
      <c r="I408" s="116">
        <v>894</v>
      </c>
      <c r="J408" s="193" t="s">
        <v>1457</v>
      </c>
      <c r="K408" s="193" t="str">
        <f t="shared" si="57"/>
        <v>May-2019</v>
      </c>
      <c r="L408" s="193" t="str">
        <f t="shared" si="58"/>
        <v>9-May-2019</v>
      </c>
      <c r="M408" s="117">
        <f t="shared" si="59"/>
        <v>894</v>
      </c>
      <c r="N408" s="396">
        <f t="shared" si="60"/>
        <v>3.3220000000000001</v>
      </c>
      <c r="O408" s="396"/>
    </row>
    <row r="409" spans="2:15">
      <c r="B409" s="119" t="s">
        <v>1916</v>
      </c>
      <c r="C409" s="119" t="s">
        <v>1483</v>
      </c>
      <c r="D409" s="256">
        <v>3.3220000000000001</v>
      </c>
      <c r="E409" s="115" t="s">
        <v>1459</v>
      </c>
      <c r="F409" s="115" t="s">
        <v>325</v>
      </c>
      <c r="G409" s="120" t="s">
        <v>42</v>
      </c>
      <c r="H409" s="115">
        <v>49447</v>
      </c>
      <c r="I409" s="116">
        <v>197.4</v>
      </c>
      <c r="J409" s="193" t="s">
        <v>1457</v>
      </c>
      <c r="K409" s="193" t="str">
        <f t="shared" si="57"/>
        <v>May-2019</v>
      </c>
      <c r="L409" s="193" t="str">
        <f t="shared" si="58"/>
        <v>9-May-2019</v>
      </c>
      <c r="M409" s="117">
        <f t="shared" si="59"/>
        <v>197.4</v>
      </c>
      <c r="N409" s="396">
        <f t="shared" si="60"/>
        <v>3.3220000000000001</v>
      </c>
      <c r="O409" s="396"/>
    </row>
    <row r="410" spans="2:15">
      <c r="B410" s="119" t="s">
        <v>1917</v>
      </c>
      <c r="C410" s="119" t="s">
        <v>1483</v>
      </c>
      <c r="D410" s="256">
        <v>3.3220000000000001</v>
      </c>
      <c r="E410" s="115" t="s">
        <v>1459</v>
      </c>
      <c r="F410" s="115" t="s">
        <v>325</v>
      </c>
      <c r="G410" s="120" t="s">
        <v>42</v>
      </c>
      <c r="H410" s="115">
        <v>49458</v>
      </c>
      <c r="I410" s="116">
        <v>41</v>
      </c>
      <c r="J410" s="193" t="s">
        <v>1457</v>
      </c>
      <c r="K410" s="193" t="str">
        <f t="shared" si="57"/>
        <v>May-2019</v>
      </c>
      <c r="L410" s="193" t="str">
        <f t="shared" si="58"/>
        <v>9-May-2019</v>
      </c>
      <c r="M410" s="117">
        <f t="shared" si="59"/>
        <v>41</v>
      </c>
      <c r="N410" s="396">
        <f t="shared" si="60"/>
        <v>3.3220000000000001</v>
      </c>
      <c r="O410" s="396"/>
    </row>
    <row r="411" spans="2:15">
      <c r="B411" s="119" t="s">
        <v>1918</v>
      </c>
      <c r="C411" s="119" t="s">
        <v>1483</v>
      </c>
      <c r="D411" s="256">
        <v>3.3220000000000001</v>
      </c>
      <c r="E411" s="115" t="s">
        <v>1459</v>
      </c>
      <c r="F411" s="115" t="s">
        <v>325</v>
      </c>
      <c r="G411" s="120" t="s">
        <v>42</v>
      </c>
      <c r="H411" s="115">
        <v>49460</v>
      </c>
      <c r="I411" s="116">
        <v>2700</v>
      </c>
      <c r="J411" s="193" t="s">
        <v>1457</v>
      </c>
      <c r="K411" s="193" t="str">
        <f t="shared" si="57"/>
        <v>May-2019</v>
      </c>
      <c r="L411" s="193" t="str">
        <f t="shared" si="58"/>
        <v>9-May-2019</v>
      </c>
      <c r="M411" s="117">
        <f t="shared" si="59"/>
        <v>2700</v>
      </c>
      <c r="N411" s="396">
        <f t="shared" si="60"/>
        <v>3.3220000000000001</v>
      </c>
      <c r="O411" s="396"/>
    </row>
    <row r="412" spans="2:15">
      <c r="B412" s="119" t="s">
        <v>1919</v>
      </c>
      <c r="C412" s="119" t="s">
        <v>1483</v>
      </c>
      <c r="D412" s="256">
        <v>3.3220000000000001</v>
      </c>
      <c r="E412" s="115" t="s">
        <v>1459</v>
      </c>
      <c r="F412" s="115" t="s">
        <v>325</v>
      </c>
      <c r="G412" s="120" t="s">
        <v>42</v>
      </c>
      <c r="H412" s="115">
        <v>49448</v>
      </c>
      <c r="I412" s="116">
        <v>3150</v>
      </c>
      <c r="J412" s="193" t="s">
        <v>1457</v>
      </c>
      <c r="K412" s="193" t="str">
        <f t="shared" si="57"/>
        <v>May-2019</v>
      </c>
      <c r="L412" s="193" t="str">
        <f t="shared" si="58"/>
        <v>9-May-2019</v>
      </c>
      <c r="M412" s="117">
        <f t="shared" si="59"/>
        <v>3150</v>
      </c>
      <c r="N412" s="396">
        <f t="shared" si="60"/>
        <v>3.3220000000000001</v>
      </c>
      <c r="O412" s="396"/>
    </row>
    <row r="413" spans="2:15">
      <c r="B413" s="119" t="s">
        <v>1920</v>
      </c>
      <c r="C413" s="119" t="s">
        <v>1483</v>
      </c>
      <c r="D413" s="256">
        <v>3.3220000000000001</v>
      </c>
      <c r="E413" s="115" t="s">
        <v>1459</v>
      </c>
      <c r="F413" s="115" t="s">
        <v>325</v>
      </c>
      <c r="G413" s="120" t="s">
        <v>42</v>
      </c>
      <c r="H413" s="115">
        <v>49450</v>
      </c>
      <c r="I413" s="116">
        <v>2800</v>
      </c>
      <c r="J413" s="193" t="s">
        <v>1457</v>
      </c>
      <c r="K413" s="193" t="str">
        <f t="shared" si="57"/>
        <v>May-2019</v>
      </c>
      <c r="L413" s="193" t="str">
        <f t="shared" si="58"/>
        <v>9-May-2019</v>
      </c>
      <c r="M413" s="117">
        <f t="shared" si="59"/>
        <v>2800</v>
      </c>
      <c r="N413" s="396">
        <f t="shared" si="60"/>
        <v>3.3220000000000001</v>
      </c>
      <c r="O413" s="396"/>
    </row>
    <row r="414" spans="2:15">
      <c r="B414" s="119" t="s">
        <v>1921</v>
      </c>
      <c r="C414" s="119" t="s">
        <v>1483</v>
      </c>
      <c r="D414" s="256">
        <v>3.3220000000000001</v>
      </c>
      <c r="E414" s="115" t="s">
        <v>1459</v>
      </c>
      <c r="F414" s="115" t="s">
        <v>325</v>
      </c>
      <c r="G414" s="120" t="s">
        <v>42</v>
      </c>
      <c r="H414" s="115">
        <v>49463</v>
      </c>
      <c r="I414" s="116">
        <v>88.5</v>
      </c>
      <c r="J414" s="193" t="s">
        <v>1457</v>
      </c>
      <c r="K414" s="193" t="str">
        <f t="shared" si="57"/>
        <v>May-2019</v>
      </c>
      <c r="L414" s="193" t="str">
        <f t="shared" si="58"/>
        <v>9-May-2019</v>
      </c>
      <c r="M414" s="117">
        <f t="shared" si="59"/>
        <v>88.5</v>
      </c>
      <c r="N414" s="396">
        <f t="shared" si="60"/>
        <v>3.3220000000000001</v>
      </c>
      <c r="O414" s="396"/>
    </row>
    <row r="415" spans="2:15">
      <c r="B415" s="119" t="s">
        <v>1922</v>
      </c>
      <c r="C415" s="119" t="s">
        <v>1483</v>
      </c>
      <c r="D415" s="256">
        <v>3.3220000000000001</v>
      </c>
      <c r="E415" s="115" t="s">
        <v>1459</v>
      </c>
      <c r="F415" s="115" t="s">
        <v>325</v>
      </c>
      <c r="G415" s="120" t="s">
        <v>42</v>
      </c>
      <c r="H415" s="115">
        <v>49452</v>
      </c>
      <c r="I415" s="116">
        <v>650</v>
      </c>
      <c r="J415" s="193" t="s">
        <v>1457</v>
      </c>
      <c r="K415" s="193" t="str">
        <f t="shared" si="57"/>
        <v>May-2019</v>
      </c>
      <c r="L415" s="193" t="str">
        <f t="shared" si="58"/>
        <v>9-May-2019</v>
      </c>
      <c r="M415" s="117">
        <f t="shared" si="59"/>
        <v>650</v>
      </c>
      <c r="N415" s="396">
        <f t="shared" si="60"/>
        <v>3.3220000000000001</v>
      </c>
      <c r="O415" s="396"/>
    </row>
    <row r="416" spans="2:15">
      <c r="B416" s="119" t="s">
        <v>1923</v>
      </c>
      <c r="C416" s="119" t="s">
        <v>1483</v>
      </c>
      <c r="D416" s="256">
        <v>3.3220000000000001</v>
      </c>
      <c r="E416" s="115" t="s">
        <v>1459</v>
      </c>
      <c r="F416" s="115" t="s">
        <v>325</v>
      </c>
      <c r="G416" s="120" t="s">
        <v>42</v>
      </c>
      <c r="H416" s="115">
        <v>49453</v>
      </c>
      <c r="I416" s="116">
        <v>4600</v>
      </c>
      <c r="J416" s="193" t="s">
        <v>1457</v>
      </c>
      <c r="K416" s="193" t="str">
        <f t="shared" si="57"/>
        <v>May-2019</v>
      </c>
      <c r="L416" s="193" t="str">
        <f t="shared" si="58"/>
        <v>9-May-2019</v>
      </c>
      <c r="M416" s="117">
        <f t="shared" si="59"/>
        <v>4600</v>
      </c>
      <c r="N416" s="396">
        <f t="shared" si="60"/>
        <v>3.3220000000000001</v>
      </c>
      <c r="O416" s="396"/>
    </row>
    <row r="417" spans="2:15">
      <c r="B417" s="119" t="s">
        <v>1924</v>
      </c>
      <c r="C417" s="119" t="s">
        <v>597</v>
      </c>
      <c r="D417" s="256">
        <v>3.3159999999999998</v>
      </c>
      <c r="E417" s="115" t="s">
        <v>1459</v>
      </c>
      <c r="F417" s="115" t="s">
        <v>325</v>
      </c>
      <c r="G417" s="120" t="s">
        <v>42</v>
      </c>
      <c r="H417" s="115">
        <v>49489</v>
      </c>
      <c r="I417" s="116">
        <v>3240</v>
      </c>
      <c r="J417" s="193" t="s">
        <v>1457</v>
      </c>
      <c r="K417" s="193" t="str">
        <f t="shared" si="57"/>
        <v>May-2019</v>
      </c>
      <c r="L417" s="193" t="str">
        <f t="shared" si="58"/>
        <v>10-May-2019</v>
      </c>
      <c r="M417" s="117">
        <f t="shared" si="59"/>
        <v>3240</v>
      </c>
      <c r="N417" s="396">
        <f t="shared" si="60"/>
        <v>3.3159999999999998</v>
      </c>
      <c r="O417" s="396"/>
    </row>
    <row r="418" spans="2:15">
      <c r="B418" s="119" t="s">
        <v>1925</v>
      </c>
      <c r="C418" s="119" t="s">
        <v>597</v>
      </c>
      <c r="D418" s="256">
        <v>3.3159999999999998</v>
      </c>
      <c r="E418" s="115" t="s">
        <v>1459</v>
      </c>
      <c r="F418" s="115" t="s">
        <v>325</v>
      </c>
      <c r="G418" s="120" t="s">
        <v>42</v>
      </c>
      <c r="H418" s="115">
        <v>49507</v>
      </c>
      <c r="I418" s="116">
        <v>7350</v>
      </c>
      <c r="J418" s="193" t="s">
        <v>1457</v>
      </c>
      <c r="K418" s="193" t="str">
        <f t="shared" si="57"/>
        <v>May-2019</v>
      </c>
      <c r="L418" s="193" t="str">
        <f t="shared" si="58"/>
        <v>10-May-2019</v>
      </c>
      <c r="M418" s="117">
        <f t="shared" si="59"/>
        <v>7350</v>
      </c>
      <c r="N418" s="396">
        <f t="shared" si="60"/>
        <v>3.3159999999999998</v>
      </c>
      <c r="O418" s="396"/>
    </row>
    <row r="419" spans="2:15">
      <c r="B419" s="119" t="s">
        <v>1926</v>
      </c>
      <c r="C419" s="119" t="s">
        <v>597</v>
      </c>
      <c r="D419" s="256">
        <v>3.3159999999999998</v>
      </c>
      <c r="E419" s="115" t="s">
        <v>1459</v>
      </c>
      <c r="F419" s="115" t="s">
        <v>325</v>
      </c>
      <c r="G419" s="120" t="s">
        <v>42</v>
      </c>
      <c r="H419" s="115">
        <v>49510</v>
      </c>
      <c r="I419" s="116">
        <v>4746.8500000000004</v>
      </c>
      <c r="J419" s="193" t="s">
        <v>1457</v>
      </c>
      <c r="K419" s="193" t="str">
        <f t="shared" si="57"/>
        <v>May-2019</v>
      </c>
      <c r="L419" s="193" t="str">
        <f t="shared" si="58"/>
        <v>10-May-2019</v>
      </c>
      <c r="M419" s="117">
        <f t="shared" si="59"/>
        <v>4746.8500000000004</v>
      </c>
      <c r="N419" s="396">
        <f t="shared" si="60"/>
        <v>3.3159999999999998</v>
      </c>
      <c r="O419" s="396"/>
    </row>
    <row r="420" spans="2:15">
      <c r="B420" s="119" t="s">
        <v>1927</v>
      </c>
      <c r="C420" s="119" t="s">
        <v>597</v>
      </c>
      <c r="D420" s="256">
        <v>3.3159999999999998</v>
      </c>
      <c r="E420" s="115" t="s">
        <v>1459</v>
      </c>
      <c r="F420" s="115" t="s">
        <v>325</v>
      </c>
      <c r="G420" s="120" t="s">
        <v>42</v>
      </c>
      <c r="H420" s="115">
        <v>49505</v>
      </c>
      <c r="I420" s="116">
        <v>27859.29</v>
      </c>
      <c r="J420" s="193" t="s">
        <v>1457</v>
      </c>
      <c r="K420" s="193" t="str">
        <f t="shared" si="57"/>
        <v>May-2019</v>
      </c>
      <c r="L420" s="193" t="str">
        <f t="shared" si="58"/>
        <v>10-May-2019</v>
      </c>
      <c r="M420" s="117">
        <f t="shared" si="59"/>
        <v>27859.29</v>
      </c>
      <c r="N420" s="396">
        <f t="shared" si="60"/>
        <v>3.3159999999999998</v>
      </c>
      <c r="O420" s="396"/>
    </row>
    <row r="421" spans="2:15">
      <c r="B421" s="119" t="s">
        <v>1928</v>
      </c>
      <c r="C421" s="119" t="s">
        <v>597</v>
      </c>
      <c r="D421" s="256">
        <v>3.3159999999999998</v>
      </c>
      <c r="E421" s="115" t="s">
        <v>1459</v>
      </c>
      <c r="F421" s="115" t="s">
        <v>325</v>
      </c>
      <c r="G421" s="120" t="s">
        <v>42</v>
      </c>
      <c r="H421" s="115">
        <v>49519</v>
      </c>
      <c r="I421" s="116">
        <v>2000</v>
      </c>
      <c r="J421" s="193" t="s">
        <v>1457</v>
      </c>
      <c r="K421" s="193" t="str">
        <f t="shared" si="57"/>
        <v>May-2019</v>
      </c>
      <c r="L421" s="193" t="str">
        <f t="shared" si="58"/>
        <v>10-May-2019</v>
      </c>
      <c r="M421" s="117">
        <f t="shared" si="59"/>
        <v>2000</v>
      </c>
      <c r="N421" s="396">
        <f t="shared" si="60"/>
        <v>3.3159999999999998</v>
      </c>
      <c r="O421" s="396"/>
    </row>
    <row r="422" spans="2:15">
      <c r="B422" s="119" t="s">
        <v>1929</v>
      </c>
      <c r="C422" s="119" t="s">
        <v>597</v>
      </c>
      <c r="D422" s="256">
        <v>3.3159999999999998</v>
      </c>
      <c r="E422" s="115" t="s">
        <v>1459</v>
      </c>
      <c r="F422" s="115" t="s">
        <v>325</v>
      </c>
      <c r="G422" s="120" t="s">
        <v>42</v>
      </c>
      <c r="H422" s="115">
        <v>49542</v>
      </c>
      <c r="I422" s="116">
        <v>144823.41</v>
      </c>
      <c r="J422" s="193" t="s">
        <v>1457</v>
      </c>
      <c r="K422" s="193" t="str">
        <f t="shared" si="57"/>
        <v>May-2019</v>
      </c>
      <c r="L422" s="193" t="str">
        <f t="shared" si="58"/>
        <v>10-May-2019</v>
      </c>
      <c r="M422" s="117">
        <f t="shared" si="59"/>
        <v>144823.41</v>
      </c>
      <c r="N422" s="396">
        <f t="shared" si="60"/>
        <v>3.3159999999999998</v>
      </c>
      <c r="O422" s="396"/>
    </row>
    <row r="423" spans="2:15">
      <c r="B423" s="119" t="s">
        <v>1930</v>
      </c>
      <c r="C423" s="119" t="s">
        <v>597</v>
      </c>
      <c r="D423" s="256">
        <v>3.3159999999999998</v>
      </c>
      <c r="E423" s="115" t="s">
        <v>1459</v>
      </c>
      <c r="F423" s="115" t="s">
        <v>325</v>
      </c>
      <c r="G423" s="120" t="s">
        <v>42</v>
      </c>
      <c r="H423" s="115">
        <v>49530</v>
      </c>
      <c r="I423" s="116">
        <v>12255.91</v>
      </c>
      <c r="J423" s="193" t="s">
        <v>1457</v>
      </c>
      <c r="K423" s="193" t="str">
        <f t="shared" si="57"/>
        <v>May-2019</v>
      </c>
      <c r="L423" s="193" t="str">
        <f t="shared" si="58"/>
        <v>10-May-2019</v>
      </c>
      <c r="M423" s="117">
        <f t="shared" si="59"/>
        <v>12255.91</v>
      </c>
      <c r="N423" s="396">
        <f t="shared" si="60"/>
        <v>3.3159999999999998</v>
      </c>
      <c r="O423" s="396"/>
    </row>
    <row r="424" spans="2:15">
      <c r="B424" s="119" t="s">
        <v>1931</v>
      </c>
      <c r="C424" s="119" t="s">
        <v>597</v>
      </c>
      <c r="D424" s="256">
        <v>3.3159999999999998</v>
      </c>
      <c r="E424" s="115" t="s">
        <v>1459</v>
      </c>
      <c r="F424" s="115" t="s">
        <v>325</v>
      </c>
      <c r="G424" s="120" t="s">
        <v>42</v>
      </c>
      <c r="H424" s="115">
        <v>49532</v>
      </c>
      <c r="I424" s="116">
        <v>229</v>
      </c>
      <c r="J424" s="193" t="s">
        <v>1457</v>
      </c>
      <c r="K424" s="193" t="str">
        <f t="shared" si="57"/>
        <v>May-2019</v>
      </c>
      <c r="L424" s="193" t="str">
        <f t="shared" si="58"/>
        <v>10-May-2019</v>
      </c>
      <c r="M424" s="117">
        <f t="shared" si="59"/>
        <v>229</v>
      </c>
      <c r="N424" s="396">
        <f t="shared" si="60"/>
        <v>3.3159999999999998</v>
      </c>
      <c r="O424" s="396"/>
    </row>
    <row r="425" spans="2:15">
      <c r="B425" s="119" t="s">
        <v>1932</v>
      </c>
      <c r="C425" s="119" t="s">
        <v>597</v>
      </c>
      <c r="D425" s="256">
        <v>3.3159999999999998</v>
      </c>
      <c r="E425" s="115" t="s">
        <v>1459</v>
      </c>
      <c r="F425" s="115" t="s">
        <v>325</v>
      </c>
      <c r="G425" s="120" t="s">
        <v>42</v>
      </c>
      <c r="H425" s="115">
        <v>49545</v>
      </c>
      <c r="I425" s="116">
        <v>92.04</v>
      </c>
      <c r="J425" s="193" t="s">
        <v>1457</v>
      </c>
      <c r="K425" s="193" t="str">
        <f t="shared" si="57"/>
        <v>May-2019</v>
      </c>
      <c r="L425" s="193" t="str">
        <f t="shared" si="58"/>
        <v>10-May-2019</v>
      </c>
      <c r="M425" s="117">
        <f t="shared" si="59"/>
        <v>92.04</v>
      </c>
      <c r="N425" s="396">
        <f t="shared" si="60"/>
        <v>3.3159999999999998</v>
      </c>
      <c r="O425" s="396"/>
    </row>
    <row r="426" spans="2:15">
      <c r="B426" s="119" t="s">
        <v>1933</v>
      </c>
      <c r="C426" s="119" t="s">
        <v>597</v>
      </c>
      <c r="D426" s="256">
        <v>3.3159999999999998</v>
      </c>
      <c r="E426" s="115" t="s">
        <v>1459</v>
      </c>
      <c r="F426" s="115" t="s">
        <v>325</v>
      </c>
      <c r="G426" s="120" t="s">
        <v>42</v>
      </c>
      <c r="H426" s="115">
        <v>49535</v>
      </c>
      <c r="I426" s="116">
        <v>16.5</v>
      </c>
      <c r="J426" s="193" t="s">
        <v>1457</v>
      </c>
      <c r="K426" s="193" t="str">
        <f t="shared" si="57"/>
        <v>May-2019</v>
      </c>
      <c r="L426" s="193" t="str">
        <f t="shared" si="58"/>
        <v>10-May-2019</v>
      </c>
      <c r="M426" s="117">
        <f t="shared" si="59"/>
        <v>16.5</v>
      </c>
      <c r="N426" s="396">
        <f t="shared" si="60"/>
        <v>3.3159999999999998</v>
      </c>
      <c r="O426" s="396"/>
    </row>
    <row r="427" spans="2:15">
      <c r="B427" s="119" t="s">
        <v>1934</v>
      </c>
      <c r="C427" s="119" t="s">
        <v>597</v>
      </c>
      <c r="D427" s="256">
        <v>3.3159999999999998</v>
      </c>
      <c r="E427" s="115" t="s">
        <v>1459</v>
      </c>
      <c r="F427" s="115" t="s">
        <v>325</v>
      </c>
      <c r="G427" s="120" t="s">
        <v>42</v>
      </c>
      <c r="H427" s="115">
        <v>49534</v>
      </c>
      <c r="I427" s="116">
        <v>196.68</v>
      </c>
      <c r="J427" s="193" t="s">
        <v>1457</v>
      </c>
      <c r="K427" s="193" t="str">
        <f t="shared" si="57"/>
        <v>May-2019</v>
      </c>
      <c r="L427" s="193" t="str">
        <f t="shared" si="58"/>
        <v>10-May-2019</v>
      </c>
      <c r="M427" s="117">
        <f t="shared" si="59"/>
        <v>196.68</v>
      </c>
      <c r="N427" s="396">
        <f t="shared" si="60"/>
        <v>3.3159999999999998</v>
      </c>
      <c r="O427" s="396"/>
    </row>
    <row r="428" spans="2:15">
      <c r="B428" s="119" t="s">
        <v>1935</v>
      </c>
      <c r="C428" s="119" t="s">
        <v>597</v>
      </c>
      <c r="D428" s="256">
        <v>3.3159999999999998</v>
      </c>
      <c r="E428" s="115" t="s">
        <v>1459</v>
      </c>
      <c r="F428" s="115" t="s">
        <v>325</v>
      </c>
      <c r="G428" s="120" t="s">
        <v>42</v>
      </c>
      <c r="H428" s="115">
        <v>49547</v>
      </c>
      <c r="I428" s="116">
        <v>631.58000000000004</v>
      </c>
      <c r="J428" s="193" t="s">
        <v>1457</v>
      </c>
      <c r="K428" s="193" t="str">
        <f t="shared" si="57"/>
        <v>May-2019</v>
      </c>
      <c r="L428" s="193" t="str">
        <f t="shared" si="58"/>
        <v>10-May-2019</v>
      </c>
      <c r="M428" s="117">
        <f t="shared" si="59"/>
        <v>631.58000000000004</v>
      </c>
      <c r="N428" s="396">
        <f t="shared" si="60"/>
        <v>3.3159999999999998</v>
      </c>
      <c r="O428" s="396"/>
    </row>
    <row r="429" spans="2:15">
      <c r="B429" s="119" t="s">
        <v>1936</v>
      </c>
      <c r="C429" s="119" t="s">
        <v>597</v>
      </c>
      <c r="D429" s="256">
        <v>3.3159999999999998</v>
      </c>
      <c r="E429" s="115" t="s">
        <v>1459</v>
      </c>
      <c r="F429" s="115" t="s">
        <v>325</v>
      </c>
      <c r="G429" s="120" t="s">
        <v>42</v>
      </c>
      <c r="H429" s="115">
        <v>49533</v>
      </c>
      <c r="I429" s="116">
        <v>480.97</v>
      </c>
      <c r="J429" s="193" t="s">
        <v>1457</v>
      </c>
      <c r="K429" s="193" t="str">
        <f t="shared" si="57"/>
        <v>May-2019</v>
      </c>
      <c r="L429" s="193" t="str">
        <f t="shared" si="58"/>
        <v>10-May-2019</v>
      </c>
      <c r="M429" s="117">
        <f t="shared" si="59"/>
        <v>480.97</v>
      </c>
      <c r="N429" s="396">
        <f t="shared" si="60"/>
        <v>3.3159999999999998</v>
      </c>
      <c r="O429" s="396"/>
    </row>
    <row r="430" spans="2:15">
      <c r="B430" s="119" t="s">
        <v>1937</v>
      </c>
      <c r="C430" s="119" t="s">
        <v>597</v>
      </c>
      <c r="D430" s="256">
        <v>3.3159999999999998</v>
      </c>
      <c r="E430" s="115" t="s">
        <v>1459</v>
      </c>
      <c r="F430" s="115" t="s">
        <v>325</v>
      </c>
      <c r="G430" s="120" t="s">
        <v>42</v>
      </c>
      <c r="H430" s="115">
        <v>49536</v>
      </c>
      <c r="I430" s="116">
        <v>673.23</v>
      </c>
      <c r="J430" s="193" t="s">
        <v>1457</v>
      </c>
      <c r="K430" s="193" t="str">
        <f t="shared" si="57"/>
        <v>May-2019</v>
      </c>
      <c r="L430" s="193" t="str">
        <f t="shared" si="58"/>
        <v>10-May-2019</v>
      </c>
      <c r="M430" s="117">
        <f t="shared" si="59"/>
        <v>673.23</v>
      </c>
      <c r="N430" s="396">
        <f t="shared" si="60"/>
        <v>3.3159999999999998</v>
      </c>
      <c r="O430" s="396"/>
    </row>
    <row r="431" spans="2:15">
      <c r="B431" s="119" t="s">
        <v>1938</v>
      </c>
      <c r="C431" s="119" t="s">
        <v>597</v>
      </c>
      <c r="D431" s="256">
        <v>3.3159999999999998</v>
      </c>
      <c r="E431" s="115" t="s">
        <v>1471</v>
      </c>
      <c r="F431" s="115" t="s">
        <v>325</v>
      </c>
      <c r="G431" s="120" t="s">
        <v>42</v>
      </c>
      <c r="H431" s="115">
        <v>49522</v>
      </c>
      <c r="I431" s="116">
        <v>92</v>
      </c>
      <c r="J431" s="193" t="s">
        <v>1457</v>
      </c>
      <c r="K431" s="193" t="str">
        <f t="shared" si="57"/>
        <v>May-2019</v>
      </c>
      <c r="L431" s="193" t="str">
        <f t="shared" si="58"/>
        <v>10-May-2019</v>
      </c>
      <c r="M431" s="117">
        <f t="shared" si="59"/>
        <v>92</v>
      </c>
      <c r="N431" s="396">
        <f t="shared" si="60"/>
        <v>3.3159999999999998</v>
      </c>
      <c r="O431" s="396"/>
    </row>
    <row r="432" spans="2:15">
      <c r="B432" s="119" t="s">
        <v>1939</v>
      </c>
      <c r="C432" s="119" t="s">
        <v>597</v>
      </c>
      <c r="D432" s="256">
        <v>3.3159999999999998</v>
      </c>
      <c r="E432" s="115" t="s">
        <v>1459</v>
      </c>
      <c r="F432" s="115" t="s">
        <v>325</v>
      </c>
      <c r="G432" s="120" t="s">
        <v>42</v>
      </c>
      <c r="H432" s="115">
        <v>49549</v>
      </c>
      <c r="I432" s="116">
        <v>3634</v>
      </c>
      <c r="J432" s="193" t="s">
        <v>1457</v>
      </c>
      <c r="K432" s="193" t="str">
        <f t="shared" si="57"/>
        <v>May-2019</v>
      </c>
      <c r="L432" s="193" t="str">
        <f t="shared" si="58"/>
        <v>10-May-2019</v>
      </c>
      <c r="M432" s="117">
        <f t="shared" si="59"/>
        <v>3634</v>
      </c>
      <c r="N432" s="396">
        <f t="shared" si="60"/>
        <v>3.3159999999999998</v>
      </c>
      <c r="O432" s="396"/>
    </row>
    <row r="433" spans="2:15">
      <c r="B433" s="119" t="s">
        <v>1940</v>
      </c>
      <c r="C433" s="119" t="s">
        <v>597</v>
      </c>
      <c r="D433" s="256">
        <v>3.3159999999999998</v>
      </c>
      <c r="E433" s="115" t="s">
        <v>1471</v>
      </c>
      <c r="F433" s="115" t="s">
        <v>325</v>
      </c>
      <c r="G433" s="120" t="s">
        <v>42</v>
      </c>
      <c r="H433" s="115">
        <v>49524</v>
      </c>
      <c r="I433" s="116">
        <v>496</v>
      </c>
      <c r="J433" s="193" t="s">
        <v>1457</v>
      </c>
      <c r="K433" s="193" t="str">
        <f t="shared" si="57"/>
        <v>May-2019</v>
      </c>
      <c r="L433" s="193" t="str">
        <f t="shared" si="58"/>
        <v>10-May-2019</v>
      </c>
      <c r="M433" s="117">
        <f t="shared" si="59"/>
        <v>496</v>
      </c>
      <c r="N433" s="396">
        <f t="shared" si="60"/>
        <v>3.3159999999999998</v>
      </c>
      <c r="O433" s="396"/>
    </row>
    <row r="434" spans="2:15">
      <c r="B434" s="119" t="s">
        <v>1941</v>
      </c>
      <c r="C434" s="119" t="s">
        <v>548</v>
      </c>
      <c r="D434" s="256">
        <v>3.323</v>
      </c>
      <c r="E434" s="115" t="s">
        <v>1470</v>
      </c>
      <c r="F434" s="115" t="s">
        <v>325</v>
      </c>
      <c r="G434" s="120" t="s">
        <v>42</v>
      </c>
      <c r="H434" s="115">
        <v>49692</v>
      </c>
      <c r="I434" s="116">
        <v>109.8</v>
      </c>
      <c r="J434" s="193" t="s">
        <v>1457</v>
      </c>
      <c r="K434" s="193" t="str">
        <f t="shared" si="57"/>
        <v>May-2019</v>
      </c>
      <c r="L434" s="193" t="str">
        <f t="shared" si="58"/>
        <v>14-May-2019</v>
      </c>
      <c r="M434" s="117">
        <f t="shared" si="59"/>
        <v>109.8</v>
      </c>
      <c r="N434" s="396">
        <f t="shared" si="60"/>
        <v>3.323</v>
      </c>
      <c r="O434" s="396"/>
    </row>
    <row r="435" spans="2:15">
      <c r="B435" s="119" t="s">
        <v>1942</v>
      </c>
      <c r="C435" s="119" t="s">
        <v>597</v>
      </c>
      <c r="D435" s="256">
        <v>3.3159999999999998</v>
      </c>
      <c r="E435" s="115" t="s">
        <v>1459</v>
      </c>
      <c r="F435" s="115" t="s">
        <v>325</v>
      </c>
      <c r="G435" s="120" t="s">
        <v>42</v>
      </c>
      <c r="H435" s="115">
        <v>49537</v>
      </c>
      <c r="I435" s="116">
        <v>660</v>
      </c>
      <c r="J435" s="193" t="s">
        <v>1457</v>
      </c>
      <c r="K435" s="193" t="str">
        <f t="shared" si="57"/>
        <v>May-2019</v>
      </c>
      <c r="L435" s="193" t="str">
        <f t="shared" si="58"/>
        <v>10-May-2019</v>
      </c>
      <c r="M435" s="117">
        <f t="shared" si="59"/>
        <v>660</v>
      </c>
      <c r="N435" s="396">
        <f t="shared" si="60"/>
        <v>3.3159999999999998</v>
      </c>
      <c r="O435" s="396"/>
    </row>
    <row r="436" spans="2:15">
      <c r="B436" s="119" t="s">
        <v>1943</v>
      </c>
      <c r="C436" s="119" t="s">
        <v>597</v>
      </c>
      <c r="D436" s="256">
        <v>3.3159999999999998</v>
      </c>
      <c r="E436" s="115" t="s">
        <v>1459</v>
      </c>
      <c r="F436" s="115" t="s">
        <v>325</v>
      </c>
      <c r="G436" s="120" t="s">
        <v>42</v>
      </c>
      <c r="H436" s="115">
        <v>49538</v>
      </c>
      <c r="I436" s="116">
        <v>135</v>
      </c>
      <c r="J436" s="193" t="s">
        <v>1457</v>
      </c>
      <c r="K436" s="193" t="str">
        <f t="shared" si="57"/>
        <v>May-2019</v>
      </c>
      <c r="L436" s="193" t="str">
        <f t="shared" si="58"/>
        <v>10-May-2019</v>
      </c>
      <c r="M436" s="117">
        <f t="shared" si="59"/>
        <v>135</v>
      </c>
      <c r="N436" s="396">
        <f t="shared" si="60"/>
        <v>3.3159999999999998</v>
      </c>
      <c r="O436" s="396"/>
    </row>
    <row r="437" spans="2:15">
      <c r="B437" s="119" t="s">
        <v>1944</v>
      </c>
      <c r="C437" s="119" t="s">
        <v>597</v>
      </c>
      <c r="D437" s="256">
        <v>3.3159999999999998</v>
      </c>
      <c r="E437" s="115" t="s">
        <v>1459</v>
      </c>
      <c r="F437" s="115" t="s">
        <v>325</v>
      </c>
      <c r="G437" s="120" t="s">
        <v>42</v>
      </c>
      <c r="H437" s="115">
        <v>49552</v>
      </c>
      <c r="I437" s="116">
        <v>200</v>
      </c>
      <c r="J437" s="193" t="s">
        <v>1457</v>
      </c>
      <c r="K437" s="193" t="str">
        <f t="shared" si="57"/>
        <v>May-2019</v>
      </c>
      <c r="L437" s="193" t="str">
        <f t="shared" si="58"/>
        <v>10-May-2019</v>
      </c>
      <c r="M437" s="117">
        <f t="shared" si="59"/>
        <v>200</v>
      </c>
      <c r="N437" s="396">
        <f t="shared" si="60"/>
        <v>3.3159999999999998</v>
      </c>
      <c r="O437" s="396"/>
    </row>
    <row r="438" spans="2:15">
      <c r="B438" s="119" t="s">
        <v>1945</v>
      </c>
      <c r="C438" s="119" t="s">
        <v>597</v>
      </c>
      <c r="D438" s="256">
        <v>3.3159999999999998</v>
      </c>
      <c r="E438" s="115" t="s">
        <v>1459</v>
      </c>
      <c r="F438" s="115" t="s">
        <v>325</v>
      </c>
      <c r="G438" s="120" t="s">
        <v>42</v>
      </c>
      <c r="H438" s="115">
        <v>49554</v>
      </c>
      <c r="I438" s="116">
        <v>4619.97</v>
      </c>
      <c r="J438" s="193" t="s">
        <v>1457</v>
      </c>
      <c r="K438" s="193" t="str">
        <f t="shared" si="57"/>
        <v>May-2019</v>
      </c>
      <c r="L438" s="193" t="str">
        <f t="shared" si="58"/>
        <v>10-May-2019</v>
      </c>
      <c r="M438" s="117">
        <f t="shared" si="59"/>
        <v>4619.97</v>
      </c>
      <c r="N438" s="396">
        <f t="shared" si="60"/>
        <v>3.3159999999999998</v>
      </c>
      <c r="O438" s="396"/>
    </row>
    <row r="439" spans="2:15">
      <c r="B439" s="119" t="s">
        <v>1946</v>
      </c>
      <c r="C439" s="119" t="s">
        <v>597</v>
      </c>
      <c r="D439" s="256">
        <v>3.3159999999999998</v>
      </c>
      <c r="E439" s="115" t="s">
        <v>1471</v>
      </c>
      <c r="F439" s="115" t="s">
        <v>325</v>
      </c>
      <c r="G439" s="120" t="s">
        <v>42</v>
      </c>
      <c r="H439" s="115">
        <v>49526</v>
      </c>
      <c r="I439" s="116">
        <v>630</v>
      </c>
      <c r="J439" s="193" t="s">
        <v>1457</v>
      </c>
      <c r="K439" s="193" t="str">
        <f t="shared" si="57"/>
        <v>May-2019</v>
      </c>
      <c r="L439" s="193" t="str">
        <f t="shared" si="58"/>
        <v>10-May-2019</v>
      </c>
      <c r="M439" s="117">
        <f t="shared" si="59"/>
        <v>630</v>
      </c>
      <c r="N439" s="396">
        <f t="shared" si="60"/>
        <v>3.3159999999999998</v>
      </c>
      <c r="O439" s="396"/>
    </row>
    <row r="440" spans="2:15">
      <c r="B440" s="119" t="s">
        <v>1947</v>
      </c>
      <c r="C440" s="119" t="s">
        <v>597</v>
      </c>
      <c r="D440" s="256">
        <v>3.3159999999999998</v>
      </c>
      <c r="E440" s="115" t="s">
        <v>1459</v>
      </c>
      <c r="F440" s="115" t="s">
        <v>325</v>
      </c>
      <c r="G440" s="120" t="s">
        <v>42</v>
      </c>
      <c r="H440" s="115">
        <v>49539</v>
      </c>
      <c r="I440" s="116">
        <v>900</v>
      </c>
      <c r="J440" s="193" t="s">
        <v>1457</v>
      </c>
      <c r="K440" s="193" t="str">
        <f t="shared" si="57"/>
        <v>May-2019</v>
      </c>
      <c r="L440" s="193" t="str">
        <f t="shared" si="58"/>
        <v>10-May-2019</v>
      </c>
      <c r="M440" s="117">
        <f t="shared" si="59"/>
        <v>900</v>
      </c>
      <c r="N440" s="396">
        <f t="shared" si="60"/>
        <v>3.3159999999999998</v>
      </c>
      <c r="O440" s="396"/>
    </row>
    <row r="441" spans="2:15">
      <c r="B441" s="119" t="s">
        <v>1948</v>
      </c>
      <c r="C441" s="119" t="s">
        <v>597</v>
      </c>
      <c r="D441" s="256">
        <v>3.3159999999999998</v>
      </c>
      <c r="E441" s="115" t="s">
        <v>1459</v>
      </c>
      <c r="F441" s="115" t="s">
        <v>325</v>
      </c>
      <c r="G441" s="120" t="s">
        <v>42</v>
      </c>
      <c r="H441" s="115">
        <v>49557</v>
      </c>
      <c r="I441" s="116">
        <v>308</v>
      </c>
      <c r="J441" s="193" t="s">
        <v>1457</v>
      </c>
      <c r="K441" s="193" t="str">
        <f t="shared" si="57"/>
        <v>May-2019</v>
      </c>
      <c r="L441" s="193" t="str">
        <f t="shared" si="58"/>
        <v>10-May-2019</v>
      </c>
      <c r="M441" s="117">
        <f t="shared" si="59"/>
        <v>308</v>
      </c>
      <c r="N441" s="396">
        <f t="shared" si="60"/>
        <v>3.3159999999999998</v>
      </c>
      <c r="O441" s="396"/>
    </row>
    <row r="442" spans="2:15">
      <c r="B442" s="119" t="s">
        <v>1949</v>
      </c>
      <c r="C442" s="119" t="s">
        <v>597</v>
      </c>
      <c r="D442" s="256">
        <v>3.3159999999999998</v>
      </c>
      <c r="E442" s="115" t="s">
        <v>1459</v>
      </c>
      <c r="F442" s="115" t="s">
        <v>325</v>
      </c>
      <c r="G442" s="120" t="s">
        <v>42</v>
      </c>
      <c r="H442" s="115">
        <v>49540</v>
      </c>
      <c r="I442" s="116">
        <v>1322</v>
      </c>
      <c r="J442" s="193" t="s">
        <v>1457</v>
      </c>
      <c r="K442" s="193" t="str">
        <f t="shared" si="57"/>
        <v>May-2019</v>
      </c>
      <c r="L442" s="193" t="str">
        <f t="shared" si="58"/>
        <v>10-May-2019</v>
      </c>
      <c r="M442" s="117">
        <f t="shared" si="59"/>
        <v>1322</v>
      </c>
      <c r="N442" s="396">
        <f t="shared" si="60"/>
        <v>3.3159999999999998</v>
      </c>
      <c r="O442" s="396"/>
    </row>
    <row r="443" spans="2:15">
      <c r="B443" s="119" t="s">
        <v>1950</v>
      </c>
      <c r="C443" s="119" t="s">
        <v>597</v>
      </c>
      <c r="D443" s="256">
        <v>3.3159999999999998</v>
      </c>
      <c r="E443" s="115" t="s">
        <v>1459</v>
      </c>
      <c r="F443" s="115" t="s">
        <v>325</v>
      </c>
      <c r="G443" s="120" t="s">
        <v>42</v>
      </c>
      <c r="H443" s="115">
        <v>49559</v>
      </c>
      <c r="I443" s="116">
        <v>1755</v>
      </c>
      <c r="J443" s="193" t="s">
        <v>1457</v>
      </c>
      <c r="K443" s="193" t="str">
        <f t="shared" si="57"/>
        <v>May-2019</v>
      </c>
      <c r="L443" s="193" t="str">
        <f t="shared" si="58"/>
        <v>10-May-2019</v>
      </c>
      <c r="M443" s="117">
        <f t="shared" si="59"/>
        <v>1755</v>
      </c>
      <c r="N443" s="396">
        <f t="shared" si="60"/>
        <v>3.3159999999999998</v>
      </c>
      <c r="O443" s="396"/>
    </row>
    <row r="444" spans="2:15">
      <c r="B444" s="119" t="s">
        <v>1951</v>
      </c>
      <c r="C444" s="119" t="s">
        <v>546</v>
      </c>
      <c r="D444" s="256">
        <v>3.33</v>
      </c>
      <c r="E444" s="115" t="s">
        <v>1459</v>
      </c>
      <c r="F444" s="115" t="s">
        <v>325</v>
      </c>
      <c r="G444" s="120" t="s">
        <v>42</v>
      </c>
      <c r="H444" s="115">
        <v>49591</v>
      </c>
      <c r="I444" s="116">
        <v>2313.7800000000002</v>
      </c>
      <c r="J444" s="193" t="s">
        <v>1457</v>
      </c>
      <c r="K444" s="193" t="str">
        <f t="shared" si="57"/>
        <v>May-2019</v>
      </c>
      <c r="L444" s="193" t="str">
        <f t="shared" si="58"/>
        <v>13-May-2019</v>
      </c>
      <c r="M444" s="117">
        <f t="shared" si="59"/>
        <v>2313.7800000000002</v>
      </c>
      <c r="N444" s="396">
        <f t="shared" si="60"/>
        <v>3.33</v>
      </c>
      <c r="O444" s="396"/>
    </row>
    <row r="445" spans="2:15">
      <c r="B445" s="119" t="s">
        <v>1952</v>
      </c>
      <c r="C445" s="119" t="s">
        <v>546</v>
      </c>
      <c r="D445" s="256">
        <v>3.33</v>
      </c>
      <c r="E445" s="115" t="s">
        <v>1455</v>
      </c>
      <c r="F445" s="115" t="s">
        <v>325</v>
      </c>
      <c r="G445" s="120" t="s">
        <v>42</v>
      </c>
      <c r="H445" s="115">
        <v>49652</v>
      </c>
      <c r="I445" s="116">
        <v>1000</v>
      </c>
      <c r="J445" s="193" t="s">
        <v>1457</v>
      </c>
      <c r="K445" s="193" t="str">
        <f t="shared" si="57"/>
        <v>May-2019</v>
      </c>
      <c r="L445" s="193" t="str">
        <f t="shared" si="58"/>
        <v>13-May-2019</v>
      </c>
      <c r="M445" s="117">
        <f t="shared" si="59"/>
        <v>1000</v>
      </c>
      <c r="N445" s="396">
        <f t="shared" si="60"/>
        <v>3.33</v>
      </c>
      <c r="O445" s="396"/>
    </row>
    <row r="446" spans="2:15">
      <c r="B446" s="119" t="s">
        <v>1953</v>
      </c>
      <c r="C446" s="119" t="s">
        <v>546</v>
      </c>
      <c r="D446" s="256">
        <v>3.33</v>
      </c>
      <c r="E446" s="115" t="s">
        <v>1459</v>
      </c>
      <c r="F446" s="115" t="s">
        <v>325</v>
      </c>
      <c r="G446" s="120" t="s">
        <v>42</v>
      </c>
      <c r="H446" s="115">
        <v>49593</v>
      </c>
      <c r="I446" s="116">
        <v>35213.42</v>
      </c>
      <c r="J446" s="193" t="s">
        <v>1457</v>
      </c>
      <c r="K446" s="193" t="str">
        <f t="shared" si="57"/>
        <v>May-2019</v>
      </c>
      <c r="L446" s="193" t="str">
        <f t="shared" si="58"/>
        <v>13-May-2019</v>
      </c>
      <c r="M446" s="117">
        <f t="shared" si="59"/>
        <v>35213.42</v>
      </c>
      <c r="N446" s="396">
        <f t="shared" si="60"/>
        <v>3.33</v>
      </c>
      <c r="O446" s="396"/>
    </row>
    <row r="447" spans="2:15">
      <c r="B447" s="119" t="s">
        <v>1954</v>
      </c>
      <c r="C447" s="119" t="s">
        <v>546</v>
      </c>
      <c r="D447" s="256">
        <v>3.33</v>
      </c>
      <c r="E447" s="115" t="s">
        <v>1459</v>
      </c>
      <c r="F447" s="115" t="s">
        <v>325</v>
      </c>
      <c r="G447" s="120" t="s">
        <v>42</v>
      </c>
      <c r="H447" s="115">
        <v>49599</v>
      </c>
      <c r="I447" s="116">
        <v>352</v>
      </c>
      <c r="J447" s="193" t="s">
        <v>1457</v>
      </c>
      <c r="K447" s="193" t="str">
        <f t="shared" si="57"/>
        <v>May-2019</v>
      </c>
      <c r="L447" s="193" t="str">
        <f t="shared" si="58"/>
        <v>13-May-2019</v>
      </c>
      <c r="M447" s="117">
        <f t="shared" si="59"/>
        <v>352</v>
      </c>
      <c r="N447" s="396">
        <f t="shared" si="60"/>
        <v>3.33</v>
      </c>
      <c r="O447" s="396"/>
    </row>
    <row r="448" spans="2:15">
      <c r="B448" s="119" t="s">
        <v>1955</v>
      </c>
      <c r="C448" s="119" t="s">
        <v>546</v>
      </c>
      <c r="D448" s="256">
        <v>3.33</v>
      </c>
      <c r="E448" s="115" t="s">
        <v>1459</v>
      </c>
      <c r="F448" s="115" t="s">
        <v>325</v>
      </c>
      <c r="G448" s="120" t="s">
        <v>42</v>
      </c>
      <c r="H448" s="115">
        <v>49596</v>
      </c>
      <c r="I448" s="116">
        <v>432</v>
      </c>
      <c r="J448" s="193" t="s">
        <v>1457</v>
      </c>
      <c r="K448" s="193" t="str">
        <f t="shared" si="57"/>
        <v>May-2019</v>
      </c>
      <c r="L448" s="193" t="str">
        <f t="shared" si="58"/>
        <v>13-May-2019</v>
      </c>
      <c r="M448" s="117">
        <f t="shared" si="59"/>
        <v>432</v>
      </c>
      <c r="N448" s="396">
        <f t="shared" si="60"/>
        <v>3.33</v>
      </c>
      <c r="O448" s="396"/>
    </row>
    <row r="449" spans="2:15">
      <c r="B449" s="119" t="s">
        <v>1956</v>
      </c>
      <c r="C449" s="119" t="s">
        <v>546</v>
      </c>
      <c r="D449" s="256">
        <v>3.33</v>
      </c>
      <c r="E449" s="115" t="s">
        <v>1459</v>
      </c>
      <c r="F449" s="115" t="s">
        <v>325</v>
      </c>
      <c r="G449" s="120" t="s">
        <v>42</v>
      </c>
      <c r="H449" s="115">
        <v>49595</v>
      </c>
      <c r="I449" s="116">
        <v>240</v>
      </c>
      <c r="J449" s="193" t="s">
        <v>1457</v>
      </c>
      <c r="K449" s="193" t="str">
        <f t="shared" si="57"/>
        <v>May-2019</v>
      </c>
      <c r="L449" s="193" t="str">
        <f t="shared" si="58"/>
        <v>13-May-2019</v>
      </c>
      <c r="M449" s="117">
        <f t="shared" si="59"/>
        <v>240</v>
      </c>
      <c r="N449" s="396">
        <f t="shared" si="60"/>
        <v>3.33</v>
      </c>
      <c r="O449" s="396"/>
    </row>
    <row r="450" spans="2:15">
      <c r="B450" s="119" t="s">
        <v>1957</v>
      </c>
      <c r="C450" s="119" t="s">
        <v>546</v>
      </c>
      <c r="D450" s="256">
        <v>3.33</v>
      </c>
      <c r="E450" s="115" t="s">
        <v>1459</v>
      </c>
      <c r="F450" s="115" t="s">
        <v>325</v>
      </c>
      <c r="G450" s="120" t="s">
        <v>42</v>
      </c>
      <c r="H450" s="115">
        <v>49601</v>
      </c>
      <c r="I450" s="116">
        <v>288</v>
      </c>
      <c r="J450" s="193" t="s">
        <v>1457</v>
      </c>
      <c r="K450" s="193" t="str">
        <f t="shared" si="57"/>
        <v>May-2019</v>
      </c>
      <c r="L450" s="193" t="str">
        <f t="shared" si="58"/>
        <v>13-May-2019</v>
      </c>
      <c r="M450" s="117">
        <f t="shared" si="59"/>
        <v>288</v>
      </c>
      <c r="N450" s="396">
        <f t="shared" si="60"/>
        <v>3.33</v>
      </c>
      <c r="O450" s="396"/>
    </row>
    <row r="451" spans="2:15">
      <c r="B451" s="119" t="s">
        <v>1958</v>
      </c>
      <c r="C451" s="119" t="s">
        <v>546</v>
      </c>
      <c r="D451" s="256">
        <v>3.33</v>
      </c>
      <c r="E451" s="115" t="s">
        <v>1459</v>
      </c>
      <c r="F451" s="115" t="s">
        <v>325</v>
      </c>
      <c r="G451" s="120" t="s">
        <v>42</v>
      </c>
      <c r="H451" s="115">
        <v>49597</v>
      </c>
      <c r="I451" s="116">
        <v>1500</v>
      </c>
      <c r="J451" s="193" t="s">
        <v>1457</v>
      </c>
      <c r="K451" s="193" t="str">
        <f t="shared" si="57"/>
        <v>May-2019</v>
      </c>
      <c r="L451" s="193" t="str">
        <f t="shared" si="58"/>
        <v>13-May-2019</v>
      </c>
      <c r="M451" s="117">
        <f t="shared" si="59"/>
        <v>1500</v>
      </c>
      <c r="N451" s="396">
        <f t="shared" si="60"/>
        <v>3.33</v>
      </c>
      <c r="O451" s="396"/>
    </row>
    <row r="452" spans="2:15">
      <c r="B452" s="119" t="s">
        <v>1959</v>
      </c>
      <c r="C452" s="119" t="s">
        <v>545</v>
      </c>
      <c r="D452" s="256">
        <v>3.3140000000000001</v>
      </c>
      <c r="E452" s="115" t="s">
        <v>1470</v>
      </c>
      <c r="F452" s="115" t="s">
        <v>325</v>
      </c>
      <c r="G452" s="120" t="s">
        <v>42</v>
      </c>
      <c r="H452" s="115">
        <v>49265</v>
      </c>
      <c r="I452" s="116">
        <v>1414.1</v>
      </c>
      <c r="J452" s="193" t="s">
        <v>1457</v>
      </c>
      <c r="K452" s="193" t="str">
        <f t="shared" si="57"/>
        <v>May-2019</v>
      </c>
      <c r="L452" s="193" t="str">
        <f t="shared" si="58"/>
        <v>7-May-2019</v>
      </c>
      <c r="M452" s="117">
        <f t="shared" si="59"/>
        <v>1414.1</v>
      </c>
      <c r="N452" s="396">
        <f t="shared" si="60"/>
        <v>3.3140000000000001</v>
      </c>
      <c r="O452" s="396"/>
    </row>
    <row r="453" spans="2:15">
      <c r="B453" s="119" t="s">
        <v>1960</v>
      </c>
      <c r="C453" s="119" t="s">
        <v>545</v>
      </c>
      <c r="D453" s="256">
        <v>3.3140000000000001</v>
      </c>
      <c r="E453" s="115" t="s">
        <v>1470</v>
      </c>
      <c r="F453" s="115" t="s">
        <v>325</v>
      </c>
      <c r="G453" s="120" t="s">
        <v>42</v>
      </c>
      <c r="H453" s="115">
        <v>49267</v>
      </c>
      <c r="I453" s="116">
        <v>1991.5</v>
      </c>
      <c r="J453" s="193" t="s">
        <v>1457</v>
      </c>
      <c r="K453" s="193" t="str">
        <f t="shared" si="57"/>
        <v>May-2019</v>
      </c>
      <c r="L453" s="193" t="str">
        <f t="shared" si="58"/>
        <v>7-May-2019</v>
      </c>
      <c r="M453" s="117">
        <f t="shared" si="59"/>
        <v>1991.5</v>
      </c>
      <c r="N453" s="396">
        <f t="shared" si="60"/>
        <v>3.3140000000000001</v>
      </c>
      <c r="O453" s="396"/>
    </row>
    <row r="454" spans="2:15">
      <c r="B454" s="119" t="s">
        <v>1961</v>
      </c>
      <c r="C454" s="119" t="s">
        <v>545</v>
      </c>
      <c r="D454" s="256">
        <v>3.3140000000000001</v>
      </c>
      <c r="E454" s="115" t="s">
        <v>1470</v>
      </c>
      <c r="F454" s="115" t="s">
        <v>325</v>
      </c>
      <c r="G454" s="120" t="s">
        <v>42</v>
      </c>
      <c r="H454" s="115">
        <v>49269</v>
      </c>
      <c r="I454" s="116">
        <v>687.2</v>
      </c>
      <c r="J454" s="193" t="s">
        <v>1457</v>
      </c>
      <c r="K454" s="193" t="str">
        <f t="shared" si="57"/>
        <v>May-2019</v>
      </c>
      <c r="L454" s="193" t="str">
        <f t="shared" si="58"/>
        <v>7-May-2019</v>
      </c>
      <c r="M454" s="117">
        <f t="shared" si="59"/>
        <v>687.2</v>
      </c>
      <c r="N454" s="396">
        <f t="shared" si="60"/>
        <v>3.3140000000000001</v>
      </c>
      <c r="O454" s="396"/>
    </row>
    <row r="455" spans="2:15">
      <c r="B455" s="119" t="s">
        <v>1962</v>
      </c>
      <c r="C455" s="119" t="s">
        <v>545</v>
      </c>
      <c r="D455" s="256">
        <v>3.3140000000000001</v>
      </c>
      <c r="E455" s="115" t="s">
        <v>1470</v>
      </c>
      <c r="F455" s="115" t="s">
        <v>325</v>
      </c>
      <c r="G455" s="120" t="s">
        <v>42</v>
      </c>
      <c r="H455" s="115">
        <v>49270</v>
      </c>
      <c r="I455" s="116">
        <v>571.79999999999995</v>
      </c>
      <c r="J455" s="193" t="s">
        <v>1457</v>
      </c>
      <c r="K455" s="193" t="str">
        <f t="shared" ref="K455:K518" si="61">+IF(MONTH(C455)=1,"Ene",IF(MONTH(C455)=2,"Feb",IF(MONTH(C455)=3,"Mar",IF(MONTH(C455)=4,"Abr",IF(MONTH(C455)=5,"May",IF(MONTH(C455)=6,"Jun",IF(MONTH(C455)=7,"Jul",IF(MONTH(C455)=8,"Ago",IF(MONTH(C455)=9,"Sep",IF(MONTH(C455)=10,"Oct",IF(MONTH(C455)=11,"Nov","Dic")))))))))))&amp;"-"&amp;YEAR(C455)</f>
        <v>May-2019</v>
      </c>
      <c r="L455" s="193" t="str">
        <f t="shared" ref="L455:L518" si="62">DAY(C455)&amp;"-"&amp;IF(MONTH(C455)=1,"Ene",IF(MONTH(C455)=2,"Feb",IF(MONTH(C455)=3,"Mar",IF(MONTH(C455)=4,"Abr",IF(MONTH(C455)=5,"May",IF(MONTH(C455)=6,"Jun",IF(MONTH(C455)=7,"Jul",IF(MONTH(C455)=8,"Ago",IF(MONTH(C455)=9,"Sep",IF(MONTH(C455)=10,"Oct",IF(MONTH(C455)=11,"Nov","Dic")))))))))))&amp;"-"&amp;YEAR(C455)</f>
        <v>7-May-2019</v>
      </c>
      <c r="M455" s="117">
        <f t="shared" ref="M455:M518" si="63">+IF(F455="SOLES",I455,I455*D455)</f>
        <v>571.79999999999995</v>
      </c>
      <c r="N455" s="396">
        <f t="shared" ref="N455:N518" si="64">+D455</f>
        <v>3.3140000000000001</v>
      </c>
      <c r="O455" s="396"/>
    </row>
    <row r="456" spans="2:15">
      <c r="B456" s="119" t="s">
        <v>1963</v>
      </c>
      <c r="C456" s="119" t="s">
        <v>546</v>
      </c>
      <c r="D456" s="256">
        <v>3.33</v>
      </c>
      <c r="E456" s="115" t="s">
        <v>1459</v>
      </c>
      <c r="F456" s="115" t="s">
        <v>325</v>
      </c>
      <c r="G456" s="120" t="s">
        <v>42</v>
      </c>
      <c r="H456" s="115">
        <v>49662</v>
      </c>
      <c r="I456" s="116">
        <v>107621.13</v>
      </c>
      <c r="J456" s="193" t="s">
        <v>1457</v>
      </c>
      <c r="K456" s="193" t="str">
        <f t="shared" si="61"/>
        <v>May-2019</v>
      </c>
      <c r="L456" s="193" t="str">
        <f t="shared" si="62"/>
        <v>13-May-2019</v>
      </c>
      <c r="M456" s="117">
        <f t="shared" si="63"/>
        <v>107621.13</v>
      </c>
      <c r="N456" s="396">
        <f t="shared" si="64"/>
        <v>3.33</v>
      </c>
      <c r="O456" s="396"/>
    </row>
    <row r="457" spans="2:15">
      <c r="B457" s="119" t="s">
        <v>1964</v>
      </c>
      <c r="C457" s="119" t="s">
        <v>546</v>
      </c>
      <c r="D457" s="256">
        <v>3.33</v>
      </c>
      <c r="E457" s="115" t="s">
        <v>1459</v>
      </c>
      <c r="F457" s="115" t="s">
        <v>325</v>
      </c>
      <c r="G457" s="120" t="s">
        <v>42</v>
      </c>
      <c r="H457" s="115">
        <v>49660</v>
      </c>
      <c r="I457" s="116">
        <v>1950</v>
      </c>
      <c r="J457" s="193" t="s">
        <v>1457</v>
      </c>
      <c r="K457" s="193" t="str">
        <f t="shared" si="61"/>
        <v>May-2019</v>
      </c>
      <c r="L457" s="193" t="str">
        <f t="shared" si="62"/>
        <v>13-May-2019</v>
      </c>
      <c r="M457" s="117">
        <f t="shared" si="63"/>
        <v>1950</v>
      </c>
      <c r="N457" s="396">
        <f t="shared" si="64"/>
        <v>3.33</v>
      </c>
      <c r="O457" s="396"/>
    </row>
    <row r="458" spans="2:15">
      <c r="B458" s="119" t="s">
        <v>1965</v>
      </c>
      <c r="C458" s="119" t="s">
        <v>546</v>
      </c>
      <c r="D458" s="256">
        <v>3.33</v>
      </c>
      <c r="E458" s="115" t="s">
        <v>1459</v>
      </c>
      <c r="F458" s="115" t="s">
        <v>325</v>
      </c>
      <c r="G458" s="120" t="s">
        <v>42</v>
      </c>
      <c r="H458" s="115">
        <v>49665</v>
      </c>
      <c r="I458" s="116">
        <v>250422.24</v>
      </c>
      <c r="J458" s="193" t="s">
        <v>1457</v>
      </c>
      <c r="K458" s="193" t="str">
        <f t="shared" si="61"/>
        <v>May-2019</v>
      </c>
      <c r="L458" s="193" t="str">
        <f t="shared" si="62"/>
        <v>13-May-2019</v>
      </c>
      <c r="M458" s="117">
        <f t="shared" si="63"/>
        <v>250422.24</v>
      </c>
      <c r="N458" s="396">
        <f t="shared" si="64"/>
        <v>3.33</v>
      </c>
      <c r="O458" s="396"/>
    </row>
    <row r="459" spans="2:15">
      <c r="B459" s="119" t="s">
        <v>1966</v>
      </c>
      <c r="C459" s="119" t="s">
        <v>546</v>
      </c>
      <c r="D459" s="256">
        <v>3.33</v>
      </c>
      <c r="E459" s="115" t="s">
        <v>1459</v>
      </c>
      <c r="F459" s="115" t="s">
        <v>325</v>
      </c>
      <c r="G459" s="120" t="s">
        <v>42</v>
      </c>
      <c r="H459" s="115">
        <v>49668</v>
      </c>
      <c r="I459" s="116">
        <v>78374.78</v>
      </c>
      <c r="J459" s="193" t="s">
        <v>1457</v>
      </c>
      <c r="K459" s="193" t="str">
        <f t="shared" si="61"/>
        <v>May-2019</v>
      </c>
      <c r="L459" s="193" t="str">
        <f t="shared" si="62"/>
        <v>13-May-2019</v>
      </c>
      <c r="M459" s="117">
        <f t="shared" si="63"/>
        <v>78374.78</v>
      </c>
      <c r="N459" s="396">
        <f t="shared" si="64"/>
        <v>3.33</v>
      </c>
      <c r="O459" s="396"/>
    </row>
    <row r="460" spans="2:15">
      <c r="B460" s="119" t="s">
        <v>1967</v>
      </c>
      <c r="C460" s="119" t="s">
        <v>546</v>
      </c>
      <c r="D460" s="256">
        <v>3.33</v>
      </c>
      <c r="E460" s="115" t="s">
        <v>1459</v>
      </c>
      <c r="F460" s="115" t="s">
        <v>325</v>
      </c>
      <c r="G460" s="120" t="s">
        <v>42</v>
      </c>
      <c r="H460" s="115">
        <v>49671</v>
      </c>
      <c r="I460" s="116">
        <v>105150.12</v>
      </c>
      <c r="J460" s="193" t="s">
        <v>1457</v>
      </c>
      <c r="K460" s="193" t="str">
        <f t="shared" si="61"/>
        <v>May-2019</v>
      </c>
      <c r="L460" s="193" t="str">
        <f t="shared" si="62"/>
        <v>13-May-2019</v>
      </c>
      <c r="M460" s="117">
        <f t="shared" si="63"/>
        <v>105150.12</v>
      </c>
      <c r="N460" s="396">
        <f t="shared" si="64"/>
        <v>3.33</v>
      </c>
      <c r="O460" s="396"/>
    </row>
    <row r="461" spans="2:15">
      <c r="B461" s="119" t="s">
        <v>1968</v>
      </c>
      <c r="C461" s="119" t="s">
        <v>546</v>
      </c>
      <c r="D461" s="256">
        <v>3.33</v>
      </c>
      <c r="E461" s="115" t="s">
        <v>1459</v>
      </c>
      <c r="F461" s="115" t="s">
        <v>325</v>
      </c>
      <c r="G461" s="120" t="s">
        <v>42</v>
      </c>
      <c r="H461" s="115">
        <v>49674</v>
      </c>
      <c r="I461" s="116">
        <v>3587.2</v>
      </c>
      <c r="J461" s="193" t="s">
        <v>1457</v>
      </c>
      <c r="K461" s="193" t="str">
        <f t="shared" si="61"/>
        <v>May-2019</v>
      </c>
      <c r="L461" s="193" t="str">
        <f t="shared" si="62"/>
        <v>13-May-2019</v>
      </c>
      <c r="M461" s="117">
        <f t="shared" si="63"/>
        <v>3587.2</v>
      </c>
      <c r="N461" s="396">
        <f t="shared" si="64"/>
        <v>3.33</v>
      </c>
      <c r="O461" s="396"/>
    </row>
    <row r="462" spans="2:15">
      <c r="B462" s="119" t="s">
        <v>1969</v>
      </c>
      <c r="C462" s="119" t="s">
        <v>546</v>
      </c>
      <c r="D462" s="256">
        <v>3.33</v>
      </c>
      <c r="E462" s="115" t="s">
        <v>1459</v>
      </c>
      <c r="F462" s="115" t="s">
        <v>325</v>
      </c>
      <c r="G462" s="120" t="s">
        <v>42</v>
      </c>
      <c r="H462" s="115">
        <v>49677</v>
      </c>
      <c r="I462" s="116">
        <v>299.10000000000002</v>
      </c>
      <c r="J462" s="193" t="s">
        <v>1457</v>
      </c>
      <c r="K462" s="193" t="str">
        <f t="shared" si="61"/>
        <v>May-2019</v>
      </c>
      <c r="L462" s="193" t="str">
        <f t="shared" si="62"/>
        <v>13-May-2019</v>
      </c>
      <c r="M462" s="117">
        <f t="shared" si="63"/>
        <v>299.10000000000002</v>
      </c>
      <c r="N462" s="396">
        <f t="shared" si="64"/>
        <v>3.33</v>
      </c>
      <c r="O462" s="396"/>
    </row>
    <row r="463" spans="2:15">
      <c r="B463" s="119" t="s">
        <v>1970</v>
      </c>
      <c r="C463" s="119" t="s">
        <v>546</v>
      </c>
      <c r="D463" s="256">
        <v>3.3159999999999998</v>
      </c>
      <c r="E463" s="115" t="s">
        <v>1455</v>
      </c>
      <c r="F463" s="115" t="s">
        <v>325</v>
      </c>
      <c r="G463" s="120" t="s">
        <v>42</v>
      </c>
      <c r="H463" s="115" t="s">
        <v>1971</v>
      </c>
      <c r="I463" s="116">
        <v>1484.95</v>
      </c>
      <c r="J463" s="193" t="s">
        <v>1972</v>
      </c>
      <c r="K463" s="193" t="str">
        <f t="shared" si="61"/>
        <v>May-2019</v>
      </c>
      <c r="L463" s="193" t="str">
        <f t="shared" si="62"/>
        <v>13-May-2019</v>
      </c>
      <c r="M463" s="117">
        <f t="shared" si="63"/>
        <v>1484.95</v>
      </c>
      <c r="N463" s="396">
        <f t="shared" si="64"/>
        <v>3.3159999999999998</v>
      </c>
      <c r="O463" s="396"/>
    </row>
    <row r="464" spans="2:15">
      <c r="B464" s="119" t="s">
        <v>1973</v>
      </c>
      <c r="C464" s="119" t="s">
        <v>545</v>
      </c>
      <c r="D464" s="256">
        <v>3.3140000000000001</v>
      </c>
      <c r="E464" s="115" t="s">
        <v>1459</v>
      </c>
      <c r="F464" s="115" t="s">
        <v>325</v>
      </c>
      <c r="G464" s="120" t="s">
        <v>42</v>
      </c>
      <c r="H464" s="115">
        <v>49263</v>
      </c>
      <c r="I464" s="116">
        <v>158320.14000000001</v>
      </c>
      <c r="J464" s="193" t="s">
        <v>1457</v>
      </c>
      <c r="K464" s="193" t="str">
        <f t="shared" si="61"/>
        <v>May-2019</v>
      </c>
      <c r="L464" s="193" t="str">
        <f t="shared" si="62"/>
        <v>7-May-2019</v>
      </c>
      <c r="M464" s="117">
        <f t="shared" si="63"/>
        <v>158320.14000000001</v>
      </c>
      <c r="N464" s="396">
        <f t="shared" si="64"/>
        <v>3.3140000000000001</v>
      </c>
      <c r="O464" s="396"/>
    </row>
    <row r="465" spans="2:15">
      <c r="B465" s="119" t="s">
        <v>1974</v>
      </c>
      <c r="C465" s="119" t="s">
        <v>548</v>
      </c>
      <c r="D465" s="256">
        <v>3.323</v>
      </c>
      <c r="E465" s="115" t="s">
        <v>1459</v>
      </c>
      <c r="F465" s="115" t="s">
        <v>325</v>
      </c>
      <c r="G465" s="120" t="s">
        <v>42</v>
      </c>
      <c r="H465" s="115">
        <v>49700</v>
      </c>
      <c r="I465" s="116">
        <v>693.25</v>
      </c>
      <c r="J465" s="193" t="s">
        <v>1457</v>
      </c>
      <c r="K465" s="193" t="str">
        <f t="shared" si="61"/>
        <v>May-2019</v>
      </c>
      <c r="L465" s="193" t="str">
        <f t="shared" si="62"/>
        <v>14-May-2019</v>
      </c>
      <c r="M465" s="117">
        <f t="shared" si="63"/>
        <v>693.25</v>
      </c>
      <c r="N465" s="396">
        <f t="shared" si="64"/>
        <v>3.323</v>
      </c>
      <c r="O465" s="396"/>
    </row>
    <row r="466" spans="2:15">
      <c r="B466" s="119" t="s">
        <v>1975</v>
      </c>
      <c r="C466" s="119" t="s">
        <v>548</v>
      </c>
      <c r="D466" s="256">
        <v>3.323</v>
      </c>
      <c r="E466" s="115" t="s">
        <v>1459</v>
      </c>
      <c r="F466" s="115" t="s">
        <v>325</v>
      </c>
      <c r="G466" s="120" t="s">
        <v>42</v>
      </c>
      <c r="H466" s="115">
        <v>49693</v>
      </c>
      <c r="I466" s="116">
        <v>1600</v>
      </c>
      <c r="J466" s="193" t="s">
        <v>1457</v>
      </c>
      <c r="K466" s="193" t="str">
        <f t="shared" si="61"/>
        <v>May-2019</v>
      </c>
      <c r="L466" s="193" t="str">
        <f t="shared" si="62"/>
        <v>14-May-2019</v>
      </c>
      <c r="M466" s="117">
        <f t="shared" si="63"/>
        <v>1600</v>
      </c>
      <c r="N466" s="396">
        <f t="shared" si="64"/>
        <v>3.323</v>
      </c>
      <c r="O466" s="396"/>
    </row>
    <row r="467" spans="2:15">
      <c r="B467" s="119" t="s">
        <v>1976</v>
      </c>
      <c r="C467" s="119" t="s">
        <v>548</v>
      </c>
      <c r="D467" s="256">
        <v>3.323</v>
      </c>
      <c r="E467" s="115" t="s">
        <v>1459</v>
      </c>
      <c r="F467" s="115" t="s">
        <v>325</v>
      </c>
      <c r="G467" s="120" t="s">
        <v>42</v>
      </c>
      <c r="H467" s="115">
        <v>49695</v>
      </c>
      <c r="I467" s="116">
        <v>2301</v>
      </c>
      <c r="J467" s="193" t="s">
        <v>1457</v>
      </c>
      <c r="K467" s="193" t="str">
        <f t="shared" si="61"/>
        <v>May-2019</v>
      </c>
      <c r="L467" s="193" t="str">
        <f t="shared" si="62"/>
        <v>14-May-2019</v>
      </c>
      <c r="M467" s="117">
        <f t="shared" si="63"/>
        <v>2301</v>
      </c>
      <c r="N467" s="396">
        <f t="shared" si="64"/>
        <v>3.323</v>
      </c>
      <c r="O467" s="396"/>
    </row>
    <row r="468" spans="2:15">
      <c r="B468" s="119" t="s">
        <v>1977</v>
      </c>
      <c r="C468" s="119" t="s">
        <v>548</v>
      </c>
      <c r="D468" s="256">
        <v>3.323</v>
      </c>
      <c r="E468" s="115" t="s">
        <v>1459</v>
      </c>
      <c r="F468" s="115" t="s">
        <v>325</v>
      </c>
      <c r="G468" s="120" t="s">
        <v>42</v>
      </c>
      <c r="H468" s="115">
        <v>49702</v>
      </c>
      <c r="I468" s="116">
        <v>472.5</v>
      </c>
      <c r="J468" s="193" t="s">
        <v>1457</v>
      </c>
      <c r="K468" s="193" t="str">
        <f t="shared" si="61"/>
        <v>May-2019</v>
      </c>
      <c r="L468" s="193" t="str">
        <f t="shared" si="62"/>
        <v>14-May-2019</v>
      </c>
      <c r="M468" s="117">
        <f t="shared" si="63"/>
        <v>472.5</v>
      </c>
      <c r="N468" s="396">
        <f t="shared" si="64"/>
        <v>3.323</v>
      </c>
      <c r="O468" s="396"/>
    </row>
    <row r="469" spans="2:15">
      <c r="B469" s="119" t="s">
        <v>1978</v>
      </c>
      <c r="C469" s="119" t="s">
        <v>548</v>
      </c>
      <c r="D469" s="256">
        <v>3.323</v>
      </c>
      <c r="E469" s="115" t="s">
        <v>1459</v>
      </c>
      <c r="F469" s="115" t="s">
        <v>325</v>
      </c>
      <c r="G469" s="120" t="s">
        <v>42</v>
      </c>
      <c r="H469" s="115">
        <v>49697</v>
      </c>
      <c r="I469" s="116">
        <v>1180</v>
      </c>
      <c r="J469" s="193" t="s">
        <v>1457</v>
      </c>
      <c r="K469" s="193" t="str">
        <f t="shared" si="61"/>
        <v>May-2019</v>
      </c>
      <c r="L469" s="193" t="str">
        <f t="shared" si="62"/>
        <v>14-May-2019</v>
      </c>
      <c r="M469" s="117">
        <f t="shared" si="63"/>
        <v>1180</v>
      </c>
      <c r="N469" s="396">
        <f t="shared" si="64"/>
        <v>3.323</v>
      </c>
      <c r="O469" s="396"/>
    </row>
    <row r="470" spans="2:15">
      <c r="B470" s="119" t="s">
        <v>1979</v>
      </c>
      <c r="C470" s="119" t="s">
        <v>548</v>
      </c>
      <c r="D470" s="256">
        <v>3.323</v>
      </c>
      <c r="E470" s="115" t="s">
        <v>1459</v>
      </c>
      <c r="F470" s="115" t="s">
        <v>325</v>
      </c>
      <c r="G470" s="120" t="s">
        <v>42</v>
      </c>
      <c r="H470" s="115">
        <v>49704</v>
      </c>
      <c r="I470" s="116">
        <v>4048</v>
      </c>
      <c r="J470" s="193" t="s">
        <v>1457</v>
      </c>
      <c r="K470" s="193" t="str">
        <f t="shared" si="61"/>
        <v>May-2019</v>
      </c>
      <c r="L470" s="193" t="str">
        <f t="shared" si="62"/>
        <v>14-May-2019</v>
      </c>
      <c r="M470" s="117">
        <f t="shared" si="63"/>
        <v>4048</v>
      </c>
      <c r="N470" s="396">
        <f t="shared" si="64"/>
        <v>3.323</v>
      </c>
      <c r="O470" s="396"/>
    </row>
    <row r="471" spans="2:15">
      <c r="B471" s="119" t="s">
        <v>1980</v>
      </c>
      <c r="C471" s="119" t="s">
        <v>548</v>
      </c>
      <c r="D471" s="256">
        <v>3.323</v>
      </c>
      <c r="E471" s="115" t="s">
        <v>1459</v>
      </c>
      <c r="F471" s="115" t="s">
        <v>325</v>
      </c>
      <c r="G471" s="120" t="s">
        <v>42</v>
      </c>
      <c r="H471" s="115">
        <v>49699</v>
      </c>
      <c r="I471" s="116">
        <v>225.5</v>
      </c>
      <c r="J471" s="193" t="s">
        <v>1457</v>
      </c>
      <c r="K471" s="193" t="str">
        <f t="shared" si="61"/>
        <v>May-2019</v>
      </c>
      <c r="L471" s="193" t="str">
        <f t="shared" si="62"/>
        <v>14-May-2019</v>
      </c>
      <c r="M471" s="117">
        <f t="shared" si="63"/>
        <v>225.5</v>
      </c>
      <c r="N471" s="396">
        <f t="shared" si="64"/>
        <v>3.323</v>
      </c>
      <c r="O471" s="396"/>
    </row>
    <row r="472" spans="2:15">
      <c r="B472" s="119" t="s">
        <v>1981</v>
      </c>
      <c r="C472" s="119" t="s">
        <v>548</v>
      </c>
      <c r="D472" s="256">
        <v>3.323</v>
      </c>
      <c r="E472" s="115" t="s">
        <v>1459</v>
      </c>
      <c r="F472" s="115" t="s">
        <v>325</v>
      </c>
      <c r="G472" s="120" t="s">
        <v>42</v>
      </c>
      <c r="H472" s="115">
        <v>49701</v>
      </c>
      <c r="I472" s="116">
        <v>420</v>
      </c>
      <c r="J472" s="193" t="s">
        <v>1457</v>
      </c>
      <c r="K472" s="193" t="str">
        <f t="shared" si="61"/>
        <v>May-2019</v>
      </c>
      <c r="L472" s="193" t="str">
        <f t="shared" si="62"/>
        <v>14-May-2019</v>
      </c>
      <c r="M472" s="117">
        <f t="shared" si="63"/>
        <v>420</v>
      </c>
      <c r="N472" s="396">
        <f t="shared" si="64"/>
        <v>3.323</v>
      </c>
      <c r="O472" s="396"/>
    </row>
    <row r="473" spans="2:15">
      <c r="B473" s="119" t="s">
        <v>1982</v>
      </c>
      <c r="C473" s="119" t="s">
        <v>597</v>
      </c>
      <c r="D473" s="256">
        <v>3.3159999999999998</v>
      </c>
      <c r="E473" s="115" t="s">
        <v>1459</v>
      </c>
      <c r="F473" s="115" t="s">
        <v>325</v>
      </c>
      <c r="G473" s="120" t="s">
        <v>42</v>
      </c>
      <c r="H473" s="115">
        <v>49493</v>
      </c>
      <c r="I473" s="116">
        <v>3000</v>
      </c>
      <c r="J473" s="193" t="s">
        <v>1457</v>
      </c>
      <c r="K473" s="193" t="str">
        <f t="shared" si="61"/>
        <v>May-2019</v>
      </c>
      <c r="L473" s="193" t="str">
        <f t="shared" si="62"/>
        <v>10-May-2019</v>
      </c>
      <c r="M473" s="117">
        <f t="shared" si="63"/>
        <v>3000</v>
      </c>
      <c r="N473" s="396">
        <f t="shared" si="64"/>
        <v>3.3159999999999998</v>
      </c>
      <c r="O473" s="396"/>
    </row>
    <row r="474" spans="2:15">
      <c r="B474" s="119" t="s">
        <v>1983</v>
      </c>
      <c r="C474" s="119" t="s">
        <v>548</v>
      </c>
      <c r="D474" s="256">
        <v>3.323</v>
      </c>
      <c r="E474" s="115" t="s">
        <v>1459</v>
      </c>
      <c r="F474" s="115" t="s">
        <v>325</v>
      </c>
      <c r="G474" s="120" t="s">
        <v>42</v>
      </c>
      <c r="H474" s="115">
        <v>49713</v>
      </c>
      <c r="I474" s="116">
        <v>100293.2</v>
      </c>
      <c r="J474" s="193" t="s">
        <v>1457</v>
      </c>
      <c r="K474" s="193" t="str">
        <f t="shared" si="61"/>
        <v>May-2019</v>
      </c>
      <c r="L474" s="193" t="str">
        <f t="shared" si="62"/>
        <v>14-May-2019</v>
      </c>
      <c r="M474" s="117">
        <f t="shared" si="63"/>
        <v>100293.2</v>
      </c>
      <c r="N474" s="396">
        <f t="shared" si="64"/>
        <v>3.323</v>
      </c>
      <c r="O474" s="396"/>
    </row>
    <row r="475" spans="2:15">
      <c r="B475" s="119" t="s">
        <v>1984</v>
      </c>
      <c r="C475" s="119" t="s">
        <v>548</v>
      </c>
      <c r="D475" s="256">
        <v>3.323</v>
      </c>
      <c r="E475" s="115" t="s">
        <v>1459</v>
      </c>
      <c r="F475" s="115" t="s">
        <v>325</v>
      </c>
      <c r="G475" s="120" t="s">
        <v>42</v>
      </c>
      <c r="H475" s="115">
        <v>49710</v>
      </c>
      <c r="I475" s="116">
        <v>750</v>
      </c>
      <c r="J475" s="193" t="s">
        <v>1457</v>
      </c>
      <c r="K475" s="193" t="str">
        <f t="shared" si="61"/>
        <v>May-2019</v>
      </c>
      <c r="L475" s="193" t="str">
        <f t="shared" si="62"/>
        <v>14-May-2019</v>
      </c>
      <c r="M475" s="117">
        <f t="shared" si="63"/>
        <v>750</v>
      </c>
      <c r="N475" s="396">
        <f t="shared" si="64"/>
        <v>3.323</v>
      </c>
      <c r="O475" s="396"/>
    </row>
    <row r="476" spans="2:15">
      <c r="B476" s="119" t="s">
        <v>1985</v>
      </c>
      <c r="C476" s="119" t="s">
        <v>548</v>
      </c>
      <c r="D476" s="256">
        <v>3.323</v>
      </c>
      <c r="E476" s="115" t="s">
        <v>1459</v>
      </c>
      <c r="F476" s="115" t="s">
        <v>325</v>
      </c>
      <c r="G476" s="120" t="s">
        <v>42</v>
      </c>
      <c r="H476" s="115">
        <v>49708</v>
      </c>
      <c r="I476" s="116">
        <v>267853.42</v>
      </c>
      <c r="J476" s="193" t="s">
        <v>1457</v>
      </c>
      <c r="K476" s="193" t="str">
        <f t="shared" si="61"/>
        <v>May-2019</v>
      </c>
      <c r="L476" s="193" t="str">
        <f t="shared" si="62"/>
        <v>14-May-2019</v>
      </c>
      <c r="M476" s="117">
        <f t="shared" si="63"/>
        <v>267853.42</v>
      </c>
      <c r="N476" s="396">
        <f t="shared" si="64"/>
        <v>3.323</v>
      </c>
      <c r="O476" s="396"/>
    </row>
    <row r="477" spans="2:15">
      <c r="B477" s="119" t="s">
        <v>1986</v>
      </c>
      <c r="C477" s="119" t="s">
        <v>548</v>
      </c>
      <c r="D477" s="256">
        <v>3.323</v>
      </c>
      <c r="E477" s="115" t="s">
        <v>1459</v>
      </c>
      <c r="F477" s="115" t="s">
        <v>325</v>
      </c>
      <c r="G477" s="120" t="s">
        <v>42</v>
      </c>
      <c r="H477" s="115">
        <v>49711</v>
      </c>
      <c r="I477" s="116">
        <v>216212.4</v>
      </c>
      <c r="J477" s="193" t="s">
        <v>1457</v>
      </c>
      <c r="K477" s="193" t="str">
        <f t="shared" si="61"/>
        <v>May-2019</v>
      </c>
      <c r="L477" s="193" t="str">
        <f t="shared" si="62"/>
        <v>14-May-2019</v>
      </c>
      <c r="M477" s="117">
        <f t="shared" si="63"/>
        <v>216212.4</v>
      </c>
      <c r="N477" s="396">
        <f t="shared" si="64"/>
        <v>3.323</v>
      </c>
      <c r="O477" s="396"/>
    </row>
    <row r="478" spans="2:15">
      <c r="B478" s="119" t="s">
        <v>1987</v>
      </c>
      <c r="C478" s="119" t="s">
        <v>550</v>
      </c>
      <c r="D478" s="256">
        <v>3.3159999999999998</v>
      </c>
      <c r="E478" s="115" t="s">
        <v>1455</v>
      </c>
      <c r="F478" s="115" t="s">
        <v>325</v>
      </c>
      <c r="G478" s="120" t="s">
        <v>42</v>
      </c>
      <c r="H478" s="115">
        <v>49779</v>
      </c>
      <c r="I478" s="116">
        <v>35405.269999999997</v>
      </c>
      <c r="J478" s="193" t="s">
        <v>1457</v>
      </c>
      <c r="K478" s="193" t="str">
        <f t="shared" si="61"/>
        <v>May-2019</v>
      </c>
      <c r="L478" s="193" t="str">
        <f t="shared" si="62"/>
        <v>16-May-2019</v>
      </c>
      <c r="M478" s="117">
        <f t="shared" si="63"/>
        <v>35405.269999999997</v>
      </c>
      <c r="N478" s="396">
        <f t="shared" si="64"/>
        <v>3.3159999999999998</v>
      </c>
      <c r="O478" s="396"/>
    </row>
    <row r="479" spans="2:15">
      <c r="B479" s="119" t="s">
        <v>1988</v>
      </c>
      <c r="C479" s="119" t="s">
        <v>542</v>
      </c>
      <c r="D479" s="256">
        <v>3.3090000000000002</v>
      </c>
      <c r="E479" s="115" t="s">
        <v>1459</v>
      </c>
      <c r="F479" s="115" t="s">
        <v>325</v>
      </c>
      <c r="G479" s="120" t="s">
        <v>42</v>
      </c>
      <c r="H479" s="115" t="s">
        <v>1989</v>
      </c>
      <c r="I479" s="116">
        <v>39357.08</v>
      </c>
      <c r="J479" s="193" t="s">
        <v>1457</v>
      </c>
      <c r="K479" s="193" t="str">
        <f t="shared" si="61"/>
        <v>Abr-2019</v>
      </c>
      <c r="L479" s="193" t="str">
        <f t="shared" si="62"/>
        <v>30-Abr-2019</v>
      </c>
      <c r="M479" s="117">
        <f t="shared" si="63"/>
        <v>39357.08</v>
      </c>
      <c r="N479" s="396">
        <f t="shared" si="64"/>
        <v>3.3090000000000002</v>
      </c>
      <c r="O479" s="396"/>
    </row>
    <row r="480" spans="2:15">
      <c r="B480" s="119" t="s">
        <v>1990</v>
      </c>
      <c r="C480" s="119" t="s">
        <v>544</v>
      </c>
      <c r="D480" s="256">
        <v>3.3140000000000001</v>
      </c>
      <c r="E480" s="115" t="s">
        <v>1459</v>
      </c>
      <c r="F480" s="115" t="s">
        <v>325</v>
      </c>
      <c r="G480" s="120" t="s">
        <v>42</v>
      </c>
      <c r="H480" s="115">
        <v>49349</v>
      </c>
      <c r="I480" s="116">
        <v>144</v>
      </c>
      <c r="J480" s="193" t="s">
        <v>1457</v>
      </c>
      <c r="K480" s="193" t="str">
        <f t="shared" si="61"/>
        <v>May-2019</v>
      </c>
      <c r="L480" s="193" t="str">
        <f t="shared" si="62"/>
        <v>8-May-2019</v>
      </c>
      <c r="M480" s="117">
        <f t="shared" si="63"/>
        <v>144</v>
      </c>
      <c r="N480" s="396">
        <f t="shared" si="64"/>
        <v>3.3140000000000001</v>
      </c>
      <c r="O480" s="396"/>
    </row>
    <row r="481" spans="2:15">
      <c r="B481" s="119" t="s">
        <v>1991</v>
      </c>
      <c r="C481" s="119" t="s">
        <v>544</v>
      </c>
      <c r="D481" s="256">
        <v>3.3140000000000001</v>
      </c>
      <c r="E481" s="115" t="s">
        <v>1459</v>
      </c>
      <c r="F481" s="115" t="s">
        <v>325</v>
      </c>
      <c r="G481" s="120" t="s">
        <v>42</v>
      </c>
      <c r="H481" s="115">
        <v>49351</v>
      </c>
      <c r="I481" s="116">
        <v>240</v>
      </c>
      <c r="J481" s="193" t="s">
        <v>1457</v>
      </c>
      <c r="K481" s="193" t="str">
        <f t="shared" si="61"/>
        <v>May-2019</v>
      </c>
      <c r="L481" s="193" t="str">
        <f t="shared" si="62"/>
        <v>8-May-2019</v>
      </c>
      <c r="M481" s="117">
        <f t="shared" si="63"/>
        <v>240</v>
      </c>
      <c r="N481" s="396">
        <f t="shared" si="64"/>
        <v>3.3140000000000001</v>
      </c>
      <c r="O481" s="396"/>
    </row>
    <row r="482" spans="2:15">
      <c r="B482" s="119" t="s">
        <v>1992</v>
      </c>
      <c r="C482" s="119" t="s">
        <v>544</v>
      </c>
      <c r="D482" s="256">
        <v>3.3140000000000001</v>
      </c>
      <c r="E482" s="115" t="s">
        <v>1459</v>
      </c>
      <c r="F482" s="115" t="s">
        <v>325</v>
      </c>
      <c r="G482" s="120" t="s">
        <v>42</v>
      </c>
      <c r="H482" s="115">
        <v>49352</v>
      </c>
      <c r="I482" s="116">
        <v>732</v>
      </c>
      <c r="J482" s="193" t="s">
        <v>1457</v>
      </c>
      <c r="K482" s="193" t="str">
        <f t="shared" si="61"/>
        <v>May-2019</v>
      </c>
      <c r="L482" s="193" t="str">
        <f t="shared" si="62"/>
        <v>8-May-2019</v>
      </c>
      <c r="M482" s="117">
        <f t="shared" si="63"/>
        <v>732</v>
      </c>
      <c r="N482" s="396">
        <f t="shared" si="64"/>
        <v>3.3140000000000001</v>
      </c>
      <c r="O482" s="396"/>
    </row>
    <row r="483" spans="2:15">
      <c r="B483" s="119" t="s">
        <v>1993</v>
      </c>
      <c r="C483" s="119" t="s">
        <v>544</v>
      </c>
      <c r="D483" s="256">
        <v>3.3140000000000001</v>
      </c>
      <c r="E483" s="115" t="s">
        <v>1459</v>
      </c>
      <c r="F483" s="115" t="s">
        <v>325</v>
      </c>
      <c r="G483" s="120" t="s">
        <v>42</v>
      </c>
      <c r="H483" s="115">
        <v>49353</v>
      </c>
      <c r="I483" s="116">
        <v>1456</v>
      </c>
      <c r="J483" s="193" t="s">
        <v>1457</v>
      </c>
      <c r="K483" s="193" t="str">
        <f t="shared" si="61"/>
        <v>May-2019</v>
      </c>
      <c r="L483" s="193" t="str">
        <f t="shared" si="62"/>
        <v>8-May-2019</v>
      </c>
      <c r="M483" s="117">
        <f t="shared" si="63"/>
        <v>1456</v>
      </c>
      <c r="N483" s="396">
        <f t="shared" si="64"/>
        <v>3.3140000000000001</v>
      </c>
      <c r="O483" s="396"/>
    </row>
    <row r="484" spans="2:15">
      <c r="B484" s="119" t="s">
        <v>1994</v>
      </c>
      <c r="C484" s="119" t="s">
        <v>549</v>
      </c>
      <c r="D484" s="256">
        <v>3.3220000000000001</v>
      </c>
      <c r="E484" s="115" t="s">
        <v>1459</v>
      </c>
      <c r="F484" s="115" t="s">
        <v>325</v>
      </c>
      <c r="G484" s="120" t="s">
        <v>42</v>
      </c>
      <c r="H484" s="115">
        <v>49740</v>
      </c>
      <c r="I484" s="116">
        <v>67</v>
      </c>
      <c r="J484" s="193" t="s">
        <v>1457</v>
      </c>
      <c r="K484" s="193" t="str">
        <f t="shared" si="61"/>
        <v>May-2019</v>
      </c>
      <c r="L484" s="193" t="str">
        <f t="shared" si="62"/>
        <v>15-May-2019</v>
      </c>
      <c r="M484" s="117">
        <f t="shared" si="63"/>
        <v>67</v>
      </c>
      <c r="N484" s="396">
        <f t="shared" si="64"/>
        <v>3.3220000000000001</v>
      </c>
      <c r="O484" s="396"/>
    </row>
    <row r="485" spans="2:15">
      <c r="B485" s="119" t="s">
        <v>1995</v>
      </c>
      <c r="C485" s="119" t="s">
        <v>549</v>
      </c>
      <c r="D485" s="256">
        <v>3.3220000000000001</v>
      </c>
      <c r="E485" s="115" t="s">
        <v>1459</v>
      </c>
      <c r="F485" s="115" t="s">
        <v>325</v>
      </c>
      <c r="G485" s="120" t="s">
        <v>42</v>
      </c>
      <c r="H485" s="115">
        <v>49739</v>
      </c>
      <c r="I485" s="116">
        <v>15</v>
      </c>
      <c r="J485" s="193" t="s">
        <v>1457</v>
      </c>
      <c r="K485" s="193" t="str">
        <f t="shared" si="61"/>
        <v>May-2019</v>
      </c>
      <c r="L485" s="193" t="str">
        <f t="shared" si="62"/>
        <v>15-May-2019</v>
      </c>
      <c r="M485" s="117">
        <f t="shared" si="63"/>
        <v>15</v>
      </c>
      <c r="N485" s="396">
        <f t="shared" si="64"/>
        <v>3.3220000000000001</v>
      </c>
      <c r="O485" s="396"/>
    </row>
    <row r="486" spans="2:15">
      <c r="B486" s="119" t="s">
        <v>1996</v>
      </c>
      <c r="C486" s="119" t="s">
        <v>549</v>
      </c>
      <c r="D486" s="256">
        <v>3.3220000000000001</v>
      </c>
      <c r="E486" s="115" t="s">
        <v>1459</v>
      </c>
      <c r="F486" s="115" t="s">
        <v>325</v>
      </c>
      <c r="G486" s="120" t="s">
        <v>42</v>
      </c>
      <c r="H486" s="115">
        <v>49738</v>
      </c>
      <c r="I486" s="116">
        <v>25</v>
      </c>
      <c r="J486" s="193" t="s">
        <v>1457</v>
      </c>
      <c r="K486" s="193" t="str">
        <f t="shared" si="61"/>
        <v>May-2019</v>
      </c>
      <c r="L486" s="193" t="str">
        <f t="shared" si="62"/>
        <v>15-May-2019</v>
      </c>
      <c r="M486" s="117">
        <f t="shared" si="63"/>
        <v>25</v>
      </c>
      <c r="N486" s="396">
        <f t="shared" si="64"/>
        <v>3.3220000000000001</v>
      </c>
      <c r="O486" s="396"/>
    </row>
    <row r="487" spans="2:15">
      <c r="B487" s="119" t="s">
        <v>1997</v>
      </c>
      <c r="C487" s="119" t="s">
        <v>1493</v>
      </c>
      <c r="D487" s="256">
        <v>3.3140000000000001</v>
      </c>
      <c r="E487" s="115" t="s">
        <v>1459</v>
      </c>
      <c r="F487" s="115" t="s">
        <v>325</v>
      </c>
      <c r="G487" s="120" t="s">
        <v>42</v>
      </c>
      <c r="H487" s="115">
        <v>49127</v>
      </c>
      <c r="I487" s="116">
        <v>16404.21</v>
      </c>
      <c r="J487" s="193" t="s">
        <v>1457</v>
      </c>
      <c r="K487" s="193" t="str">
        <f t="shared" si="61"/>
        <v>May-2019</v>
      </c>
      <c r="L487" s="193" t="str">
        <f t="shared" si="62"/>
        <v>2-May-2019</v>
      </c>
      <c r="M487" s="117">
        <f t="shared" si="63"/>
        <v>16404.21</v>
      </c>
      <c r="N487" s="396">
        <f t="shared" si="64"/>
        <v>3.3140000000000001</v>
      </c>
      <c r="O487" s="396"/>
    </row>
    <row r="488" spans="2:15">
      <c r="B488" s="119" t="s">
        <v>1998</v>
      </c>
      <c r="C488" s="119" t="s">
        <v>1493</v>
      </c>
      <c r="D488" s="256">
        <v>3.3140000000000001</v>
      </c>
      <c r="E488" s="115" t="s">
        <v>1459</v>
      </c>
      <c r="F488" s="115" t="s">
        <v>325</v>
      </c>
      <c r="G488" s="120" t="s">
        <v>42</v>
      </c>
      <c r="H488" s="115">
        <v>49129</v>
      </c>
      <c r="I488" s="116">
        <v>1147.25</v>
      </c>
      <c r="J488" s="193" t="s">
        <v>1457</v>
      </c>
      <c r="K488" s="193" t="str">
        <f t="shared" si="61"/>
        <v>May-2019</v>
      </c>
      <c r="L488" s="193" t="str">
        <f t="shared" si="62"/>
        <v>2-May-2019</v>
      </c>
      <c r="M488" s="117">
        <f t="shared" si="63"/>
        <v>1147.25</v>
      </c>
      <c r="N488" s="396">
        <f t="shared" si="64"/>
        <v>3.3140000000000001</v>
      </c>
      <c r="O488" s="396"/>
    </row>
    <row r="489" spans="2:15">
      <c r="B489" s="119" t="s">
        <v>1999</v>
      </c>
      <c r="C489" s="119" t="s">
        <v>1491</v>
      </c>
      <c r="D489" s="256">
        <v>3.302</v>
      </c>
      <c r="E489" s="115" t="s">
        <v>1459</v>
      </c>
      <c r="F489" s="115" t="s">
        <v>325</v>
      </c>
      <c r="G489" s="120" t="s">
        <v>42</v>
      </c>
      <c r="H489" s="115">
        <v>49175</v>
      </c>
      <c r="I489" s="116">
        <v>10566.33</v>
      </c>
      <c r="J489" s="193" t="s">
        <v>1457</v>
      </c>
      <c r="K489" s="193" t="str">
        <f t="shared" si="61"/>
        <v>May-2019</v>
      </c>
      <c r="L489" s="193" t="str">
        <f t="shared" si="62"/>
        <v>3-May-2019</v>
      </c>
      <c r="M489" s="117">
        <f t="shared" si="63"/>
        <v>10566.33</v>
      </c>
      <c r="N489" s="396">
        <f t="shared" si="64"/>
        <v>3.302</v>
      </c>
      <c r="O489" s="396"/>
    </row>
    <row r="490" spans="2:15">
      <c r="B490" s="119" t="s">
        <v>2000</v>
      </c>
      <c r="C490" s="119" t="s">
        <v>1491</v>
      </c>
      <c r="D490" s="256">
        <v>3.302</v>
      </c>
      <c r="E490" s="115" t="s">
        <v>1459</v>
      </c>
      <c r="F490" s="115" t="s">
        <v>325</v>
      </c>
      <c r="G490" s="120" t="s">
        <v>42</v>
      </c>
      <c r="H490" s="115">
        <v>49177</v>
      </c>
      <c r="I490" s="116">
        <v>2990.82</v>
      </c>
      <c r="J490" s="193" t="s">
        <v>1457</v>
      </c>
      <c r="K490" s="193" t="str">
        <f t="shared" si="61"/>
        <v>May-2019</v>
      </c>
      <c r="L490" s="193" t="str">
        <f t="shared" si="62"/>
        <v>3-May-2019</v>
      </c>
      <c r="M490" s="117">
        <f t="shared" si="63"/>
        <v>2990.82</v>
      </c>
      <c r="N490" s="396">
        <f t="shared" si="64"/>
        <v>3.302</v>
      </c>
      <c r="O490" s="396"/>
    </row>
    <row r="491" spans="2:15">
      <c r="B491" s="119" t="s">
        <v>2001</v>
      </c>
      <c r="C491" s="119" t="s">
        <v>1487</v>
      </c>
      <c r="D491" s="256">
        <v>3.3090000000000002</v>
      </c>
      <c r="E491" s="115" t="s">
        <v>1459</v>
      </c>
      <c r="F491" s="115" t="s">
        <v>325</v>
      </c>
      <c r="G491" s="120" t="s">
        <v>42</v>
      </c>
      <c r="H491" s="115">
        <v>49231</v>
      </c>
      <c r="I491" s="116">
        <v>3039.19</v>
      </c>
      <c r="J491" s="193" t="s">
        <v>1457</v>
      </c>
      <c r="K491" s="193" t="str">
        <f t="shared" si="61"/>
        <v>May-2019</v>
      </c>
      <c r="L491" s="193" t="str">
        <f t="shared" si="62"/>
        <v>6-May-2019</v>
      </c>
      <c r="M491" s="117">
        <f t="shared" si="63"/>
        <v>3039.19</v>
      </c>
      <c r="N491" s="396">
        <f t="shared" si="64"/>
        <v>3.3090000000000002</v>
      </c>
      <c r="O491" s="396"/>
    </row>
    <row r="492" spans="2:15">
      <c r="B492" s="119" t="s">
        <v>2002</v>
      </c>
      <c r="C492" s="119" t="s">
        <v>1487</v>
      </c>
      <c r="D492" s="256">
        <v>3.3090000000000002</v>
      </c>
      <c r="E492" s="115" t="s">
        <v>1459</v>
      </c>
      <c r="F492" s="115" t="s">
        <v>325</v>
      </c>
      <c r="G492" s="120" t="s">
        <v>42</v>
      </c>
      <c r="H492" s="115">
        <v>49233</v>
      </c>
      <c r="I492" s="116">
        <v>1490.52</v>
      </c>
      <c r="J492" s="193" t="s">
        <v>1457</v>
      </c>
      <c r="K492" s="193" t="str">
        <f t="shared" si="61"/>
        <v>May-2019</v>
      </c>
      <c r="L492" s="193" t="str">
        <f t="shared" si="62"/>
        <v>6-May-2019</v>
      </c>
      <c r="M492" s="117">
        <f t="shared" si="63"/>
        <v>1490.52</v>
      </c>
      <c r="N492" s="396">
        <f t="shared" si="64"/>
        <v>3.3090000000000002</v>
      </c>
      <c r="O492" s="396"/>
    </row>
    <row r="493" spans="2:15">
      <c r="B493" s="119" t="s">
        <v>2003</v>
      </c>
      <c r="C493" s="119" t="s">
        <v>545</v>
      </c>
      <c r="D493" s="256">
        <v>3.3140000000000001</v>
      </c>
      <c r="E493" s="115" t="s">
        <v>1459</v>
      </c>
      <c r="F493" s="115" t="s">
        <v>325</v>
      </c>
      <c r="G493" s="120" t="s">
        <v>42</v>
      </c>
      <c r="H493" s="115">
        <v>49273</v>
      </c>
      <c r="I493" s="116">
        <v>6486.91</v>
      </c>
      <c r="J493" s="193" t="s">
        <v>1457</v>
      </c>
      <c r="K493" s="193" t="str">
        <f t="shared" si="61"/>
        <v>May-2019</v>
      </c>
      <c r="L493" s="193" t="str">
        <f t="shared" si="62"/>
        <v>7-May-2019</v>
      </c>
      <c r="M493" s="117">
        <f t="shared" si="63"/>
        <v>6486.91</v>
      </c>
      <c r="N493" s="396">
        <f t="shared" si="64"/>
        <v>3.3140000000000001</v>
      </c>
      <c r="O493" s="396"/>
    </row>
    <row r="494" spans="2:15">
      <c r="B494" s="119" t="s">
        <v>2004</v>
      </c>
      <c r="C494" s="119" t="s">
        <v>545</v>
      </c>
      <c r="D494" s="256">
        <v>3.3140000000000001</v>
      </c>
      <c r="E494" s="115" t="s">
        <v>1459</v>
      </c>
      <c r="F494" s="115" t="s">
        <v>325</v>
      </c>
      <c r="G494" s="120" t="s">
        <v>42</v>
      </c>
      <c r="H494" s="115">
        <v>49261</v>
      </c>
      <c r="I494" s="116">
        <v>4000</v>
      </c>
      <c r="J494" s="193" t="s">
        <v>1457</v>
      </c>
      <c r="K494" s="193" t="str">
        <f t="shared" si="61"/>
        <v>May-2019</v>
      </c>
      <c r="L494" s="193" t="str">
        <f t="shared" si="62"/>
        <v>7-May-2019</v>
      </c>
      <c r="M494" s="117">
        <f t="shared" si="63"/>
        <v>4000</v>
      </c>
      <c r="N494" s="396">
        <f t="shared" si="64"/>
        <v>3.3140000000000001</v>
      </c>
      <c r="O494" s="396"/>
    </row>
    <row r="495" spans="2:15">
      <c r="B495" s="119" t="s">
        <v>2005</v>
      </c>
      <c r="C495" s="119" t="s">
        <v>1493</v>
      </c>
      <c r="D495" s="256">
        <v>3.3140000000000001</v>
      </c>
      <c r="E495" s="115" t="s">
        <v>1459</v>
      </c>
      <c r="F495" s="115" t="s">
        <v>325</v>
      </c>
      <c r="G495" s="120" t="s">
        <v>42</v>
      </c>
      <c r="H495" s="115">
        <v>49141</v>
      </c>
      <c r="I495" s="116">
        <v>9404</v>
      </c>
      <c r="J495" s="193" t="s">
        <v>1457</v>
      </c>
      <c r="K495" s="193" t="str">
        <f t="shared" si="61"/>
        <v>May-2019</v>
      </c>
      <c r="L495" s="193" t="str">
        <f t="shared" si="62"/>
        <v>2-May-2019</v>
      </c>
      <c r="M495" s="117">
        <f t="shared" si="63"/>
        <v>9404</v>
      </c>
      <c r="N495" s="396">
        <f t="shared" si="64"/>
        <v>3.3140000000000001</v>
      </c>
      <c r="O495" s="396"/>
    </row>
    <row r="496" spans="2:15">
      <c r="B496" s="119" t="s">
        <v>2006</v>
      </c>
      <c r="C496" s="119" t="s">
        <v>1493</v>
      </c>
      <c r="D496" s="256">
        <v>3.3140000000000001</v>
      </c>
      <c r="E496" s="115" t="s">
        <v>1459</v>
      </c>
      <c r="F496" s="115" t="s">
        <v>325</v>
      </c>
      <c r="G496" s="120" t="s">
        <v>42</v>
      </c>
      <c r="H496" s="115">
        <v>49143</v>
      </c>
      <c r="I496" s="116">
        <v>433.67</v>
      </c>
      <c r="J496" s="193" t="s">
        <v>1457</v>
      </c>
      <c r="K496" s="193" t="str">
        <f t="shared" si="61"/>
        <v>May-2019</v>
      </c>
      <c r="L496" s="193" t="str">
        <f t="shared" si="62"/>
        <v>2-May-2019</v>
      </c>
      <c r="M496" s="117">
        <f t="shared" si="63"/>
        <v>433.67</v>
      </c>
      <c r="N496" s="396">
        <f t="shared" si="64"/>
        <v>3.3140000000000001</v>
      </c>
      <c r="O496" s="396"/>
    </row>
    <row r="497" spans="2:15">
      <c r="B497" s="119" t="s">
        <v>2007</v>
      </c>
      <c r="C497" s="119" t="s">
        <v>1493</v>
      </c>
      <c r="D497" s="256">
        <v>3.3140000000000001</v>
      </c>
      <c r="E497" s="115" t="s">
        <v>1459</v>
      </c>
      <c r="F497" s="115" t="s">
        <v>325</v>
      </c>
      <c r="G497" s="120" t="s">
        <v>42</v>
      </c>
      <c r="H497" s="115">
        <v>49134</v>
      </c>
      <c r="I497" s="116">
        <v>350</v>
      </c>
      <c r="J497" s="193" t="s">
        <v>1457</v>
      </c>
      <c r="K497" s="193" t="str">
        <f t="shared" si="61"/>
        <v>May-2019</v>
      </c>
      <c r="L497" s="193" t="str">
        <f t="shared" si="62"/>
        <v>2-May-2019</v>
      </c>
      <c r="M497" s="117">
        <f t="shared" si="63"/>
        <v>350</v>
      </c>
      <c r="N497" s="396">
        <f t="shared" si="64"/>
        <v>3.3140000000000001</v>
      </c>
      <c r="O497" s="396"/>
    </row>
    <row r="498" spans="2:15">
      <c r="B498" s="119" t="s">
        <v>2008</v>
      </c>
      <c r="C498" s="119" t="s">
        <v>1487</v>
      </c>
      <c r="D498" s="256">
        <v>3.3090000000000002</v>
      </c>
      <c r="E498" s="115" t="s">
        <v>1459</v>
      </c>
      <c r="F498" s="115" t="s">
        <v>325</v>
      </c>
      <c r="G498" s="120" t="s">
        <v>42</v>
      </c>
      <c r="H498" s="115">
        <v>49212</v>
      </c>
      <c r="I498" s="116">
        <v>214.07</v>
      </c>
      <c r="J498" s="193" t="s">
        <v>1457</v>
      </c>
      <c r="K498" s="193" t="str">
        <f t="shared" si="61"/>
        <v>May-2019</v>
      </c>
      <c r="L498" s="193" t="str">
        <f t="shared" si="62"/>
        <v>6-May-2019</v>
      </c>
      <c r="M498" s="117">
        <f t="shared" si="63"/>
        <v>214.07</v>
      </c>
      <c r="N498" s="396">
        <f t="shared" si="64"/>
        <v>3.3090000000000002</v>
      </c>
      <c r="O498" s="396"/>
    </row>
    <row r="499" spans="2:15">
      <c r="B499" s="119" t="s">
        <v>2009</v>
      </c>
      <c r="C499" s="119" t="s">
        <v>545</v>
      </c>
      <c r="D499" s="256">
        <v>3.3140000000000001</v>
      </c>
      <c r="E499" s="115" t="s">
        <v>1459</v>
      </c>
      <c r="F499" s="115" t="s">
        <v>325</v>
      </c>
      <c r="G499" s="120" t="s">
        <v>42</v>
      </c>
      <c r="H499" s="115">
        <v>49271</v>
      </c>
      <c r="I499" s="116">
        <v>1698.53</v>
      </c>
      <c r="J499" s="193" t="s">
        <v>1457</v>
      </c>
      <c r="K499" s="193" t="str">
        <f t="shared" si="61"/>
        <v>May-2019</v>
      </c>
      <c r="L499" s="193" t="str">
        <f t="shared" si="62"/>
        <v>7-May-2019</v>
      </c>
      <c r="M499" s="117">
        <f t="shared" si="63"/>
        <v>1698.53</v>
      </c>
      <c r="N499" s="396">
        <f t="shared" si="64"/>
        <v>3.3140000000000001</v>
      </c>
      <c r="O499" s="396"/>
    </row>
    <row r="500" spans="2:15">
      <c r="B500" s="119" t="s">
        <v>2010</v>
      </c>
      <c r="C500" s="119" t="s">
        <v>544</v>
      </c>
      <c r="D500" s="256">
        <v>3.3140000000000001</v>
      </c>
      <c r="E500" s="115" t="s">
        <v>1459</v>
      </c>
      <c r="F500" s="115" t="s">
        <v>325</v>
      </c>
      <c r="G500" s="120" t="s">
        <v>42</v>
      </c>
      <c r="H500" s="115">
        <v>49362</v>
      </c>
      <c r="I500" s="116">
        <v>500</v>
      </c>
      <c r="J500" s="193" t="s">
        <v>1457</v>
      </c>
      <c r="K500" s="193" t="str">
        <f t="shared" si="61"/>
        <v>May-2019</v>
      </c>
      <c r="L500" s="193" t="str">
        <f t="shared" si="62"/>
        <v>8-May-2019</v>
      </c>
      <c r="M500" s="117">
        <f t="shared" si="63"/>
        <v>500</v>
      </c>
      <c r="N500" s="396">
        <f t="shared" si="64"/>
        <v>3.3140000000000001</v>
      </c>
      <c r="O500" s="396"/>
    </row>
    <row r="501" spans="2:15">
      <c r="B501" s="119" t="s">
        <v>2011</v>
      </c>
      <c r="C501" s="119" t="s">
        <v>1483</v>
      </c>
      <c r="D501" s="256">
        <v>3.3220000000000001</v>
      </c>
      <c r="E501" s="115" t="s">
        <v>1459</v>
      </c>
      <c r="F501" s="115" t="s">
        <v>325</v>
      </c>
      <c r="G501" s="120" t="s">
        <v>42</v>
      </c>
      <c r="H501" s="115">
        <v>49398</v>
      </c>
      <c r="I501" s="116">
        <v>10033.370000000001</v>
      </c>
      <c r="J501" s="193" t="s">
        <v>1457</v>
      </c>
      <c r="K501" s="193" t="str">
        <f t="shared" si="61"/>
        <v>May-2019</v>
      </c>
      <c r="L501" s="193" t="str">
        <f t="shared" si="62"/>
        <v>9-May-2019</v>
      </c>
      <c r="M501" s="117">
        <f t="shared" si="63"/>
        <v>10033.370000000001</v>
      </c>
      <c r="N501" s="396">
        <f t="shared" si="64"/>
        <v>3.3220000000000001</v>
      </c>
      <c r="O501" s="396"/>
    </row>
    <row r="502" spans="2:15">
      <c r="B502" s="119" t="s">
        <v>2012</v>
      </c>
      <c r="C502" s="119" t="s">
        <v>1483</v>
      </c>
      <c r="D502" s="256">
        <v>3.3220000000000001</v>
      </c>
      <c r="E502" s="115" t="s">
        <v>1459</v>
      </c>
      <c r="F502" s="115" t="s">
        <v>325</v>
      </c>
      <c r="G502" s="120" t="s">
        <v>42</v>
      </c>
      <c r="H502" s="115">
        <v>49396</v>
      </c>
      <c r="I502" s="116">
        <v>20368.72</v>
      </c>
      <c r="J502" s="193" t="s">
        <v>1457</v>
      </c>
      <c r="K502" s="193" t="str">
        <f t="shared" si="61"/>
        <v>May-2019</v>
      </c>
      <c r="L502" s="193" t="str">
        <f t="shared" si="62"/>
        <v>9-May-2019</v>
      </c>
      <c r="M502" s="117">
        <f t="shared" si="63"/>
        <v>20368.72</v>
      </c>
      <c r="N502" s="396">
        <f t="shared" si="64"/>
        <v>3.3220000000000001</v>
      </c>
      <c r="O502" s="396"/>
    </row>
    <row r="503" spans="2:15">
      <c r="B503" s="119" t="s">
        <v>2013</v>
      </c>
      <c r="C503" s="119" t="s">
        <v>1483</v>
      </c>
      <c r="D503" s="256">
        <v>3.3220000000000001</v>
      </c>
      <c r="E503" s="115" t="s">
        <v>1459</v>
      </c>
      <c r="F503" s="115" t="s">
        <v>325</v>
      </c>
      <c r="G503" s="120" t="s">
        <v>42</v>
      </c>
      <c r="H503" s="115">
        <v>49394</v>
      </c>
      <c r="I503" s="116">
        <v>7419.61</v>
      </c>
      <c r="J503" s="193" t="s">
        <v>1457</v>
      </c>
      <c r="K503" s="193" t="str">
        <f t="shared" si="61"/>
        <v>May-2019</v>
      </c>
      <c r="L503" s="193" t="str">
        <f t="shared" si="62"/>
        <v>9-May-2019</v>
      </c>
      <c r="M503" s="117">
        <f t="shared" si="63"/>
        <v>7419.61</v>
      </c>
      <c r="N503" s="396">
        <f t="shared" si="64"/>
        <v>3.3220000000000001</v>
      </c>
      <c r="O503" s="396"/>
    </row>
    <row r="504" spans="2:15">
      <c r="B504" s="119" t="s">
        <v>2014</v>
      </c>
      <c r="C504" s="119" t="s">
        <v>544</v>
      </c>
      <c r="D504" s="256">
        <v>3.3140000000000001</v>
      </c>
      <c r="E504" s="115" t="s">
        <v>1470</v>
      </c>
      <c r="F504" s="115" t="s">
        <v>325</v>
      </c>
      <c r="G504" s="120" t="s">
        <v>42</v>
      </c>
      <c r="H504" s="115">
        <v>49299</v>
      </c>
      <c r="I504" s="116">
        <v>519.79999999999995</v>
      </c>
      <c r="J504" s="193" t="s">
        <v>1457</v>
      </c>
      <c r="K504" s="193" t="str">
        <f t="shared" si="61"/>
        <v>May-2019</v>
      </c>
      <c r="L504" s="193" t="str">
        <f t="shared" si="62"/>
        <v>8-May-2019</v>
      </c>
      <c r="M504" s="117">
        <f t="shared" si="63"/>
        <v>519.79999999999995</v>
      </c>
      <c r="N504" s="396">
        <f t="shared" si="64"/>
        <v>3.3140000000000001</v>
      </c>
      <c r="O504" s="396"/>
    </row>
    <row r="505" spans="2:15">
      <c r="B505" s="119" t="s">
        <v>2015</v>
      </c>
      <c r="C505" s="119" t="s">
        <v>1483</v>
      </c>
      <c r="D505" s="256">
        <v>3.3220000000000001</v>
      </c>
      <c r="E505" s="115" t="s">
        <v>1459</v>
      </c>
      <c r="F505" s="115" t="s">
        <v>325</v>
      </c>
      <c r="G505" s="120" t="s">
        <v>42</v>
      </c>
      <c r="H505" s="115">
        <v>49441</v>
      </c>
      <c r="I505" s="116">
        <v>169.5</v>
      </c>
      <c r="J505" s="193" t="s">
        <v>1457</v>
      </c>
      <c r="K505" s="193" t="str">
        <f t="shared" si="61"/>
        <v>May-2019</v>
      </c>
      <c r="L505" s="193" t="str">
        <f t="shared" si="62"/>
        <v>9-May-2019</v>
      </c>
      <c r="M505" s="117">
        <f t="shared" si="63"/>
        <v>169.5</v>
      </c>
      <c r="N505" s="396">
        <f t="shared" si="64"/>
        <v>3.3220000000000001</v>
      </c>
      <c r="O505" s="396"/>
    </row>
    <row r="506" spans="2:15">
      <c r="B506" s="119" t="s">
        <v>2016</v>
      </c>
      <c r="C506" s="119" t="s">
        <v>549</v>
      </c>
      <c r="D506" s="256">
        <v>3.3220000000000001</v>
      </c>
      <c r="E506" s="115" t="s">
        <v>1459</v>
      </c>
      <c r="F506" s="115" t="s">
        <v>325</v>
      </c>
      <c r="G506" s="120" t="s">
        <v>42</v>
      </c>
      <c r="H506" s="115">
        <v>49763</v>
      </c>
      <c r="I506" s="116">
        <v>9047</v>
      </c>
      <c r="J506" s="193" t="s">
        <v>1457</v>
      </c>
      <c r="K506" s="193" t="str">
        <f t="shared" si="61"/>
        <v>May-2019</v>
      </c>
      <c r="L506" s="193" t="str">
        <f t="shared" si="62"/>
        <v>15-May-2019</v>
      </c>
      <c r="M506" s="117">
        <f t="shared" si="63"/>
        <v>9047</v>
      </c>
      <c r="N506" s="396">
        <f t="shared" si="64"/>
        <v>3.3220000000000001</v>
      </c>
      <c r="O506" s="396"/>
    </row>
    <row r="507" spans="2:15">
      <c r="B507" s="119" t="s">
        <v>2017</v>
      </c>
      <c r="C507" s="119" t="s">
        <v>549</v>
      </c>
      <c r="D507" s="256">
        <v>3.3220000000000001</v>
      </c>
      <c r="E507" s="115" t="s">
        <v>1459</v>
      </c>
      <c r="F507" s="115" t="s">
        <v>325</v>
      </c>
      <c r="G507" s="120" t="s">
        <v>42</v>
      </c>
      <c r="H507" s="115">
        <v>49766</v>
      </c>
      <c r="I507" s="116">
        <v>12308.8</v>
      </c>
      <c r="J507" s="193" t="s">
        <v>1457</v>
      </c>
      <c r="K507" s="193" t="str">
        <f t="shared" si="61"/>
        <v>May-2019</v>
      </c>
      <c r="L507" s="193" t="str">
        <f t="shared" si="62"/>
        <v>15-May-2019</v>
      </c>
      <c r="M507" s="117">
        <f t="shared" si="63"/>
        <v>12308.8</v>
      </c>
      <c r="N507" s="396">
        <f t="shared" si="64"/>
        <v>3.3220000000000001</v>
      </c>
      <c r="O507" s="396"/>
    </row>
    <row r="508" spans="2:15">
      <c r="B508" s="119" t="s">
        <v>2018</v>
      </c>
      <c r="C508" s="119" t="s">
        <v>1476</v>
      </c>
      <c r="D508" s="256">
        <v>3.3380000000000001</v>
      </c>
      <c r="E508" s="115" t="s">
        <v>1459</v>
      </c>
      <c r="F508" s="115" t="s">
        <v>325</v>
      </c>
      <c r="G508" s="120" t="s">
        <v>42</v>
      </c>
      <c r="H508" s="115">
        <v>49961</v>
      </c>
      <c r="I508" s="116">
        <v>1196.69</v>
      </c>
      <c r="J508" s="193" t="s">
        <v>1457</v>
      </c>
      <c r="K508" s="193" t="str">
        <f t="shared" si="61"/>
        <v>May-2019</v>
      </c>
      <c r="L508" s="193" t="str">
        <f t="shared" si="62"/>
        <v>20-May-2019</v>
      </c>
      <c r="M508" s="117">
        <f t="shared" si="63"/>
        <v>1196.69</v>
      </c>
      <c r="N508" s="396">
        <f t="shared" si="64"/>
        <v>3.3380000000000001</v>
      </c>
      <c r="O508" s="396"/>
    </row>
    <row r="509" spans="2:15">
      <c r="B509" s="119" t="s">
        <v>2019</v>
      </c>
      <c r="C509" s="119" t="s">
        <v>549</v>
      </c>
      <c r="D509" s="256">
        <v>3.3220000000000001</v>
      </c>
      <c r="E509" s="115" t="s">
        <v>1459</v>
      </c>
      <c r="F509" s="115" t="s">
        <v>325</v>
      </c>
      <c r="G509" s="120" t="s">
        <v>42</v>
      </c>
      <c r="H509" s="115">
        <v>49755</v>
      </c>
      <c r="I509" s="116">
        <v>13966.17</v>
      </c>
      <c r="J509" s="193" t="s">
        <v>1457</v>
      </c>
      <c r="K509" s="193" t="str">
        <f t="shared" si="61"/>
        <v>May-2019</v>
      </c>
      <c r="L509" s="193" t="str">
        <f t="shared" si="62"/>
        <v>15-May-2019</v>
      </c>
      <c r="M509" s="117">
        <f t="shared" si="63"/>
        <v>13966.17</v>
      </c>
      <c r="N509" s="396">
        <f t="shared" si="64"/>
        <v>3.3220000000000001</v>
      </c>
      <c r="O509" s="396"/>
    </row>
    <row r="510" spans="2:15">
      <c r="B510" s="119" t="s">
        <v>2020</v>
      </c>
      <c r="C510" s="119" t="s">
        <v>549</v>
      </c>
      <c r="D510" s="256">
        <v>3.3220000000000001</v>
      </c>
      <c r="E510" s="115" t="s">
        <v>1459</v>
      </c>
      <c r="F510" s="115" t="s">
        <v>325</v>
      </c>
      <c r="G510" s="120" t="s">
        <v>42</v>
      </c>
      <c r="H510" s="115">
        <v>49753</v>
      </c>
      <c r="I510" s="116">
        <v>1360</v>
      </c>
      <c r="J510" s="193" t="s">
        <v>1457</v>
      </c>
      <c r="K510" s="193" t="str">
        <f t="shared" si="61"/>
        <v>May-2019</v>
      </c>
      <c r="L510" s="193" t="str">
        <f t="shared" si="62"/>
        <v>15-May-2019</v>
      </c>
      <c r="M510" s="117">
        <f t="shared" si="63"/>
        <v>1360</v>
      </c>
      <c r="N510" s="396">
        <f t="shared" si="64"/>
        <v>3.3220000000000001</v>
      </c>
      <c r="O510" s="396"/>
    </row>
    <row r="511" spans="2:15">
      <c r="B511" s="119" t="s">
        <v>2021</v>
      </c>
      <c r="C511" s="119" t="s">
        <v>549</v>
      </c>
      <c r="D511" s="256">
        <v>3.3220000000000001</v>
      </c>
      <c r="E511" s="115" t="s">
        <v>1455</v>
      </c>
      <c r="F511" s="115" t="s">
        <v>325</v>
      </c>
      <c r="G511" s="120" t="s">
        <v>42</v>
      </c>
      <c r="H511" s="115">
        <v>49862</v>
      </c>
      <c r="I511" s="116">
        <v>232582.61</v>
      </c>
      <c r="J511" s="193" t="s">
        <v>1457</v>
      </c>
      <c r="K511" s="193" t="str">
        <f t="shared" si="61"/>
        <v>May-2019</v>
      </c>
      <c r="L511" s="193" t="str">
        <f t="shared" si="62"/>
        <v>15-May-2019</v>
      </c>
      <c r="M511" s="117">
        <f t="shared" si="63"/>
        <v>232582.61</v>
      </c>
      <c r="N511" s="396">
        <f t="shared" si="64"/>
        <v>3.3220000000000001</v>
      </c>
      <c r="O511" s="396"/>
    </row>
    <row r="512" spans="2:15">
      <c r="B512" s="119" t="s">
        <v>2022</v>
      </c>
      <c r="C512" s="119" t="s">
        <v>597</v>
      </c>
      <c r="D512" s="256">
        <v>3.3159999999999998</v>
      </c>
      <c r="E512" s="115" t="s">
        <v>1471</v>
      </c>
      <c r="F512" s="115" t="s">
        <v>325</v>
      </c>
      <c r="G512" s="120" t="s">
        <v>42</v>
      </c>
      <c r="H512" s="115">
        <v>49528</v>
      </c>
      <c r="I512" s="116">
        <v>384</v>
      </c>
      <c r="J512" s="193" t="s">
        <v>1457</v>
      </c>
      <c r="K512" s="193" t="str">
        <f t="shared" si="61"/>
        <v>May-2019</v>
      </c>
      <c r="L512" s="193" t="str">
        <f t="shared" si="62"/>
        <v>10-May-2019</v>
      </c>
      <c r="M512" s="117">
        <f t="shared" si="63"/>
        <v>384</v>
      </c>
      <c r="N512" s="396">
        <f t="shared" si="64"/>
        <v>3.3159999999999998</v>
      </c>
      <c r="O512" s="396"/>
    </row>
    <row r="513" spans="2:15">
      <c r="B513" s="119" t="s">
        <v>2023</v>
      </c>
      <c r="C513" s="119" t="s">
        <v>549</v>
      </c>
      <c r="D513" s="256">
        <v>3.3220000000000001</v>
      </c>
      <c r="E513" s="115" t="s">
        <v>1459</v>
      </c>
      <c r="F513" s="115" t="s">
        <v>552</v>
      </c>
      <c r="G513" s="120" t="s">
        <v>45</v>
      </c>
      <c r="H513" s="115">
        <v>5030</v>
      </c>
      <c r="I513" s="116">
        <v>357.92</v>
      </c>
      <c r="J513" s="193" t="s">
        <v>1457</v>
      </c>
      <c r="K513" s="193" t="str">
        <f t="shared" si="61"/>
        <v>May-2019</v>
      </c>
      <c r="L513" s="193" t="str">
        <f t="shared" si="62"/>
        <v>15-May-2019</v>
      </c>
      <c r="M513" s="117">
        <f t="shared" si="63"/>
        <v>1189.0102400000001</v>
      </c>
      <c r="N513" s="396">
        <f t="shared" si="64"/>
        <v>3.3220000000000001</v>
      </c>
      <c r="O513" s="396"/>
    </row>
    <row r="514" spans="2:15">
      <c r="B514" s="119" t="s">
        <v>2024</v>
      </c>
      <c r="C514" s="119" t="s">
        <v>549</v>
      </c>
      <c r="D514" s="256">
        <v>3.3220000000000001</v>
      </c>
      <c r="E514" s="115" t="s">
        <v>1459</v>
      </c>
      <c r="F514" s="115" t="s">
        <v>325</v>
      </c>
      <c r="G514" s="120" t="s">
        <v>42</v>
      </c>
      <c r="H514" s="115">
        <v>49761</v>
      </c>
      <c r="I514" s="116">
        <v>42021.83</v>
      </c>
      <c r="J514" s="193" t="s">
        <v>1457</v>
      </c>
      <c r="K514" s="193" t="str">
        <f t="shared" si="61"/>
        <v>May-2019</v>
      </c>
      <c r="L514" s="193" t="str">
        <f t="shared" si="62"/>
        <v>15-May-2019</v>
      </c>
      <c r="M514" s="117">
        <f t="shared" si="63"/>
        <v>42021.83</v>
      </c>
      <c r="N514" s="396">
        <f t="shared" si="64"/>
        <v>3.3220000000000001</v>
      </c>
      <c r="O514" s="396"/>
    </row>
    <row r="515" spans="2:15">
      <c r="B515" s="119" t="s">
        <v>2025</v>
      </c>
      <c r="C515" s="119" t="s">
        <v>549</v>
      </c>
      <c r="D515" s="256">
        <v>3.3220000000000001</v>
      </c>
      <c r="E515" s="115" t="s">
        <v>1459</v>
      </c>
      <c r="F515" s="115" t="s">
        <v>325</v>
      </c>
      <c r="G515" s="120" t="s">
        <v>42</v>
      </c>
      <c r="H515" s="115">
        <v>49769</v>
      </c>
      <c r="I515" s="116">
        <v>900</v>
      </c>
      <c r="J515" s="193" t="s">
        <v>1457</v>
      </c>
      <c r="K515" s="193" t="str">
        <f t="shared" si="61"/>
        <v>May-2019</v>
      </c>
      <c r="L515" s="193" t="str">
        <f t="shared" si="62"/>
        <v>15-May-2019</v>
      </c>
      <c r="M515" s="117">
        <f t="shared" si="63"/>
        <v>900</v>
      </c>
      <c r="N515" s="396">
        <f t="shared" si="64"/>
        <v>3.3220000000000001</v>
      </c>
      <c r="O515" s="396"/>
    </row>
    <row r="516" spans="2:15">
      <c r="B516" s="119" t="s">
        <v>2026</v>
      </c>
      <c r="C516" s="119" t="s">
        <v>549</v>
      </c>
      <c r="D516" s="256">
        <v>3.3220000000000001</v>
      </c>
      <c r="E516" s="115" t="s">
        <v>1459</v>
      </c>
      <c r="F516" s="115" t="s">
        <v>325</v>
      </c>
      <c r="G516" s="120" t="s">
        <v>42</v>
      </c>
      <c r="H516" s="115">
        <v>49771</v>
      </c>
      <c r="I516" s="116">
        <v>3068</v>
      </c>
      <c r="J516" s="193" t="s">
        <v>1457</v>
      </c>
      <c r="K516" s="193" t="str">
        <f t="shared" si="61"/>
        <v>May-2019</v>
      </c>
      <c r="L516" s="193" t="str">
        <f t="shared" si="62"/>
        <v>15-May-2019</v>
      </c>
      <c r="M516" s="117">
        <f t="shared" si="63"/>
        <v>3068</v>
      </c>
      <c r="N516" s="396">
        <f t="shared" si="64"/>
        <v>3.3220000000000001</v>
      </c>
      <c r="O516" s="396"/>
    </row>
    <row r="517" spans="2:15">
      <c r="B517" s="119" t="s">
        <v>2027</v>
      </c>
      <c r="C517" s="119" t="s">
        <v>550</v>
      </c>
      <c r="D517" s="256">
        <v>3.3159999999999998</v>
      </c>
      <c r="E517" s="115" t="s">
        <v>1459</v>
      </c>
      <c r="F517" s="115" t="s">
        <v>325</v>
      </c>
      <c r="G517" s="120" t="s">
        <v>42</v>
      </c>
      <c r="H517" s="115">
        <v>49791</v>
      </c>
      <c r="I517" s="116">
        <v>68163.210000000006</v>
      </c>
      <c r="J517" s="193" t="s">
        <v>1457</v>
      </c>
      <c r="K517" s="193" t="str">
        <f t="shared" si="61"/>
        <v>May-2019</v>
      </c>
      <c r="L517" s="193" t="str">
        <f t="shared" si="62"/>
        <v>16-May-2019</v>
      </c>
      <c r="M517" s="117">
        <f t="shared" si="63"/>
        <v>68163.210000000006</v>
      </c>
      <c r="N517" s="396">
        <f t="shared" si="64"/>
        <v>3.3159999999999998</v>
      </c>
      <c r="O517" s="396"/>
    </row>
    <row r="518" spans="2:15">
      <c r="B518" s="119" t="s">
        <v>2028</v>
      </c>
      <c r="C518" s="119" t="s">
        <v>550</v>
      </c>
      <c r="D518" s="256">
        <v>3.3159999999999998</v>
      </c>
      <c r="E518" s="115" t="s">
        <v>1459</v>
      </c>
      <c r="F518" s="115" t="s">
        <v>552</v>
      </c>
      <c r="G518" s="120" t="s">
        <v>45</v>
      </c>
      <c r="H518" s="115">
        <v>5031</v>
      </c>
      <c r="I518" s="116">
        <v>301.27</v>
      </c>
      <c r="J518" s="193" t="s">
        <v>1457</v>
      </c>
      <c r="K518" s="193" t="str">
        <f t="shared" si="61"/>
        <v>May-2019</v>
      </c>
      <c r="L518" s="193" t="str">
        <f t="shared" si="62"/>
        <v>16-May-2019</v>
      </c>
      <c r="M518" s="117">
        <f t="shared" si="63"/>
        <v>999.01131999999984</v>
      </c>
      <c r="N518" s="396">
        <f t="shared" si="64"/>
        <v>3.3159999999999998</v>
      </c>
      <c r="O518" s="396"/>
    </row>
    <row r="519" spans="2:15">
      <c r="B519" s="119" t="s">
        <v>2029</v>
      </c>
      <c r="C519" s="119" t="s">
        <v>550</v>
      </c>
      <c r="D519" s="256">
        <v>3.3159999999999998</v>
      </c>
      <c r="E519" s="115" t="s">
        <v>1459</v>
      </c>
      <c r="F519" s="115" t="s">
        <v>325</v>
      </c>
      <c r="G519" s="120" t="s">
        <v>42</v>
      </c>
      <c r="H519" s="115">
        <v>49794</v>
      </c>
      <c r="I519" s="116">
        <v>300</v>
      </c>
      <c r="J519" s="193" t="s">
        <v>1457</v>
      </c>
      <c r="K519" s="193" t="str">
        <f t="shared" ref="K519:K582" si="65">+IF(MONTH(C519)=1,"Ene",IF(MONTH(C519)=2,"Feb",IF(MONTH(C519)=3,"Mar",IF(MONTH(C519)=4,"Abr",IF(MONTH(C519)=5,"May",IF(MONTH(C519)=6,"Jun",IF(MONTH(C519)=7,"Jul",IF(MONTH(C519)=8,"Ago",IF(MONTH(C519)=9,"Sep",IF(MONTH(C519)=10,"Oct",IF(MONTH(C519)=11,"Nov","Dic")))))))))))&amp;"-"&amp;YEAR(C519)</f>
        <v>May-2019</v>
      </c>
      <c r="L519" s="193" t="str">
        <f t="shared" ref="L519:L582" si="66">DAY(C519)&amp;"-"&amp;IF(MONTH(C519)=1,"Ene",IF(MONTH(C519)=2,"Feb",IF(MONTH(C519)=3,"Mar",IF(MONTH(C519)=4,"Abr",IF(MONTH(C519)=5,"May",IF(MONTH(C519)=6,"Jun",IF(MONTH(C519)=7,"Jul",IF(MONTH(C519)=8,"Ago",IF(MONTH(C519)=9,"Sep",IF(MONTH(C519)=10,"Oct",IF(MONTH(C519)=11,"Nov","Dic")))))))))))&amp;"-"&amp;YEAR(C519)</f>
        <v>16-May-2019</v>
      </c>
      <c r="M519" s="117">
        <f t="shared" ref="M519:M582" si="67">+IF(F519="SOLES",I519,I519*D519)</f>
        <v>300</v>
      </c>
      <c r="N519" s="396">
        <f t="shared" ref="N519:N582" si="68">+D519</f>
        <v>3.3159999999999998</v>
      </c>
      <c r="O519" s="396"/>
    </row>
    <row r="520" spans="2:15">
      <c r="B520" s="119" t="s">
        <v>2030</v>
      </c>
      <c r="C520" s="119" t="s">
        <v>550</v>
      </c>
      <c r="D520" s="256">
        <v>3.3159999999999998</v>
      </c>
      <c r="E520" s="115" t="s">
        <v>1459</v>
      </c>
      <c r="F520" s="115" t="s">
        <v>325</v>
      </c>
      <c r="G520" s="120" t="s">
        <v>42</v>
      </c>
      <c r="H520" s="115">
        <v>49793</v>
      </c>
      <c r="I520" s="116">
        <v>440</v>
      </c>
      <c r="J520" s="193" t="s">
        <v>1457</v>
      </c>
      <c r="K520" s="193" t="str">
        <f t="shared" si="65"/>
        <v>May-2019</v>
      </c>
      <c r="L520" s="193" t="str">
        <f t="shared" si="66"/>
        <v>16-May-2019</v>
      </c>
      <c r="M520" s="117">
        <f t="shared" si="67"/>
        <v>440</v>
      </c>
      <c r="N520" s="396">
        <f t="shared" si="68"/>
        <v>3.3159999999999998</v>
      </c>
      <c r="O520" s="396"/>
    </row>
    <row r="521" spans="2:15">
      <c r="B521" s="119" t="s">
        <v>2031</v>
      </c>
      <c r="C521" s="119" t="s">
        <v>550</v>
      </c>
      <c r="D521" s="256">
        <v>3.3159999999999998</v>
      </c>
      <c r="E521" s="115" t="s">
        <v>1459</v>
      </c>
      <c r="F521" s="115" t="s">
        <v>325</v>
      </c>
      <c r="G521" s="120" t="s">
        <v>42</v>
      </c>
      <c r="H521" s="115">
        <v>49816</v>
      </c>
      <c r="I521" s="116">
        <v>16</v>
      </c>
      <c r="J521" s="193" t="s">
        <v>1457</v>
      </c>
      <c r="K521" s="193" t="str">
        <f t="shared" si="65"/>
        <v>May-2019</v>
      </c>
      <c r="L521" s="193" t="str">
        <f t="shared" si="66"/>
        <v>16-May-2019</v>
      </c>
      <c r="M521" s="117">
        <f t="shared" si="67"/>
        <v>16</v>
      </c>
      <c r="N521" s="396">
        <f t="shared" si="68"/>
        <v>3.3159999999999998</v>
      </c>
      <c r="O521" s="396"/>
    </row>
    <row r="522" spans="2:15">
      <c r="B522" s="119" t="s">
        <v>2032</v>
      </c>
      <c r="C522" s="119" t="s">
        <v>550</v>
      </c>
      <c r="D522" s="256">
        <v>3.3159999999999998</v>
      </c>
      <c r="E522" s="115" t="s">
        <v>1459</v>
      </c>
      <c r="F522" s="115" t="s">
        <v>325</v>
      </c>
      <c r="G522" s="120" t="s">
        <v>42</v>
      </c>
      <c r="H522" s="115">
        <v>49825</v>
      </c>
      <c r="I522" s="116">
        <v>110896.55</v>
      </c>
      <c r="J522" s="193" t="s">
        <v>1457</v>
      </c>
      <c r="K522" s="193" t="str">
        <f t="shared" si="65"/>
        <v>May-2019</v>
      </c>
      <c r="L522" s="193" t="str">
        <f t="shared" si="66"/>
        <v>16-May-2019</v>
      </c>
      <c r="M522" s="117">
        <f t="shared" si="67"/>
        <v>110896.55</v>
      </c>
      <c r="N522" s="396">
        <f t="shared" si="68"/>
        <v>3.3159999999999998</v>
      </c>
      <c r="O522" s="396"/>
    </row>
    <row r="523" spans="2:15">
      <c r="B523" s="119" t="s">
        <v>2033</v>
      </c>
      <c r="C523" s="119" t="s">
        <v>550</v>
      </c>
      <c r="D523" s="256">
        <v>3.3159999999999998</v>
      </c>
      <c r="E523" s="115" t="s">
        <v>1459</v>
      </c>
      <c r="F523" s="115" t="s">
        <v>325</v>
      </c>
      <c r="G523" s="120" t="s">
        <v>42</v>
      </c>
      <c r="H523" s="115">
        <v>49824</v>
      </c>
      <c r="I523" s="116">
        <v>700</v>
      </c>
      <c r="J523" s="193" t="s">
        <v>1457</v>
      </c>
      <c r="K523" s="193" t="str">
        <f t="shared" si="65"/>
        <v>May-2019</v>
      </c>
      <c r="L523" s="193" t="str">
        <f t="shared" si="66"/>
        <v>16-May-2019</v>
      </c>
      <c r="M523" s="117">
        <f t="shared" si="67"/>
        <v>700</v>
      </c>
      <c r="N523" s="396">
        <f t="shared" si="68"/>
        <v>3.3159999999999998</v>
      </c>
      <c r="O523" s="396"/>
    </row>
    <row r="524" spans="2:15">
      <c r="B524" s="119" t="s">
        <v>2034</v>
      </c>
      <c r="C524" s="119" t="s">
        <v>1473</v>
      </c>
      <c r="D524" s="256">
        <v>3.3380000000000001</v>
      </c>
      <c r="E524" s="115" t="s">
        <v>1455</v>
      </c>
      <c r="F524" s="115" t="s">
        <v>325</v>
      </c>
      <c r="G524" s="120" t="s">
        <v>42</v>
      </c>
      <c r="H524" s="115">
        <v>49974</v>
      </c>
      <c r="I524" s="116">
        <v>22753.57</v>
      </c>
      <c r="J524" s="193" t="s">
        <v>1457</v>
      </c>
      <c r="K524" s="193" t="str">
        <f t="shared" si="65"/>
        <v>May-2019</v>
      </c>
      <c r="L524" s="193" t="str">
        <f t="shared" si="66"/>
        <v>21-May-2019</v>
      </c>
      <c r="M524" s="117">
        <f t="shared" si="67"/>
        <v>22753.57</v>
      </c>
      <c r="N524" s="396">
        <f t="shared" si="68"/>
        <v>3.3380000000000001</v>
      </c>
      <c r="O524" s="396"/>
    </row>
    <row r="525" spans="2:15">
      <c r="B525" s="119" t="s">
        <v>2035</v>
      </c>
      <c r="C525" s="119" t="s">
        <v>1473</v>
      </c>
      <c r="D525" s="256">
        <v>3.3380000000000001</v>
      </c>
      <c r="E525" s="115" t="s">
        <v>1455</v>
      </c>
      <c r="F525" s="115" t="s">
        <v>325</v>
      </c>
      <c r="G525" s="120" t="s">
        <v>42</v>
      </c>
      <c r="H525" s="115" t="s">
        <v>2036</v>
      </c>
      <c r="I525" s="116">
        <v>49469.599999999999</v>
      </c>
      <c r="J525" s="193" t="s">
        <v>1457</v>
      </c>
      <c r="K525" s="193" t="str">
        <f t="shared" si="65"/>
        <v>May-2019</v>
      </c>
      <c r="L525" s="193" t="str">
        <f t="shared" si="66"/>
        <v>21-May-2019</v>
      </c>
      <c r="M525" s="117">
        <f t="shared" si="67"/>
        <v>49469.599999999999</v>
      </c>
      <c r="N525" s="396">
        <f t="shared" si="68"/>
        <v>3.3380000000000001</v>
      </c>
      <c r="O525" s="396"/>
    </row>
    <row r="526" spans="2:15">
      <c r="B526" s="119" t="s">
        <v>2037</v>
      </c>
      <c r="C526" s="119" t="s">
        <v>550</v>
      </c>
      <c r="D526" s="256">
        <v>3.3159999999999998</v>
      </c>
      <c r="E526" s="115" t="s">
        <v>1459</v>
      </c>
      <c r="F526" s="115" t="s">
        <v>325</v>
      </c>
      <c r="G526" s="120" t="s">
        <v>42</v>
      </c>
      <c r="H526" s="115">
        <v>49866</v>
      </c>
      <c r="I526" s="116">
        <v>1332.12</v>
      </c>
      <c r="J526" s="193" t="s">
        <v>1457</v>
      </c>
      <c r="K526" s="193" t="str">
        <f t="shared" si="65"/>
        <v>May-2019</v>
      </c>
      <c r="L526" s="193" t="str">
        <f t="shared" si="66"/>
        <v>16-May-2019</v>
      </c>
      <c r="M526" s="117">
        <f t="shared" si="67"/>
        <v>1332.12</v>
      </c>
      <c r="N526" s="396">
        <f t="shared" si="68"/>
        <v>3.3159999999999998</v>
      </c>
      <c r="O526" s="396"/>
    </row>
    <row r="527" spans="2:15">
      <c r="B527" s="119" t="s">
        <v>2038</v>
      </c>
      <c r="C527" s="119" t="s">
        <v>550</v>
      </c>
      <c r="D527" s="256">
        <v>3.3159999999999998</v>
      </c>
      <c r="E527" s="115" t="s">
        <v>1459</v>
      </c>
      <c r="F527" s="115" t="s">
        <v>325</v>
      </c>
      <c r="G527" s="120" t="s">
        <v>42</v>
      </c>
      <c r="H527" s="115">
        <v>49868</v>
      </c>
      <c r="I527" s="116">
        <v>16</v>
      </c>
      <c r="J527" s="193" t="s">
        <v>1457</v>
      </c>
      <c r="K527" s="193" t="str">
        <f t="shared" si="65"/>
        <v>May-2019</v>
      </c>
      <c r="L527" s="193" t="str">
        <f t="shared" si="66"/>
        <v>16-May-2019</v>
      </c>
      <c r="M527" s="117">
        <f t="shared" si="67"/>
        <v>16</v>
      </c>
      <c r="N527" s="396">
        <f t="shared" si="68"/>
        <v>3.3159999999999998</v>
      </c>
      <c r="O527" s="396"/>
    </row>
    <row r="528" spans="2:15">
      <c r="B528" s="119" t="s">
        <v>2039</v>
      </c>
      <c r="C528" s="119" t="s">
        <v>550</v>
      </c>
      <c r="D528" s="256">
        <v>3.3159999999999998</v>
      </c>
      <c r="E528" s="115" t="s">
        <v>1459</v>
      </c>
      <c r="F528" s="115" t="s">
        <v>325</v>
      </c>
      <c r="G528" s="120" t="s">
        <v>42</v>
      </c>
      <c r="H528" s="115">
        <v>49869</v>
      </c>
      <c r="I528" s="116">
        <v>8</v>
      </c>
      <c r="J528" s="193" t="s">
        <v>1457</v>
      </c>
      <c r="K528" s="193" t="str">
        <f t="shared" si="65"/>
        <v>May-2019</v>
      </c>
      <c r="L528" s="193" t="str">
        <f t="shared" si="66"/>
        <v>16-May-2019</v>
      </c>
      <c r="M528" s="117">
        <f t="shared" si="67"/>
        <v>8</v>
      </c>
      <c r="N528" s="396">
        <f t="shared" si="68"/>
        <v>3.3159999999999998</v>
      </c>
      <c r="O528" s="396"/>
    </row>
    <row r="529" spans="2:15">
      <c r="B529" s="119" t="s">
        <v>2040</v>
      </c>
      <c r="C529" s="119" t="s">
        <v>550</v>
      </c>
      <c r="D529" s="256">
        <v>3.3159999999999998</v>
      </c>
      <c r="E529" s="115" t="s">
        <v>1459</v>
      </c>
      <c r="F529" s="115" t="s">
        <v>325</v>
      </c>
      <c r="G529" s="120" t="s">
        <v>42</v>
      </c>
      <c r="H529" s="115">
        <v>49871</v>
      </c>
      <c r="I529" s="116">
        <v>32</v>
      </c>
      <c r="J529" s="193" t="s">
        <v>1457</v>
      </c>
      <c r="K529" s="193" t="str">
        <f t="shared" si="65"/>
        <v>May-2019</v>
      </c>
      <c r="L529" s="193" t="str">
        <f t="shared" si="66"/>
        <v>16-May-2019</v>
      </c>
      <c r="M529" s="117">
        <f t="shared" si="67"/>
        <v>32</v>
      </c>
      <c r="N529" s="396">
        <f t="shared" si="68"/>
        <v>3.3159999999999998</v>
      </c>
      <c r="O529" s="396"/>
    </row>
    <row r="530" spans="2:15">
      <c r="B530" s="119" t="s">
        <v>2041</v>
      </c>
      <c r="C530" s="119" t="s">
        <v>550</v>
      </c>
      <c r="D530" s="256">
        <v>3.3159999999999998</v>
      </c>
      <c r="E530" s="115" t="s">
        <v>1459</v>
      </c>
      <c r="F530" s="115" t="s">
        <v>325</v>
      </c>
      <c r="G530" s="120" t="s">
        <v>42</v>
      </c>
      <c r="H530" s="115">
        <v>49883</v>
      </c>
      <c r="I530" s="116">
        <v>364</v>
      </c>
      <c r="J530" s="193" t="s">
        <v>1457</v>
      </c>
      <c r="K530" s="193" t="str">
        <f t="shared" si="65"/>
        <v>May-2019</v>
      </c>
      <c r="L530" s="193" t="str">
        <f t="shared" si="66"/>
        <v>16-May-2019</v>
      </c>
      <c r="M530" s="117">
        <f t="shared" si="67"/>
        <v>364</v>
      </c>
      <c r="N530" s="396">
        <f t="shared" si="68"/>
        <v>3.3159999999999998</v>
      </c>
      <c r="O530" s="396"/>
    </row>
    <row r="531" spans="2:15">
      <c r="B531" s="119" t="s">
        <v>2042</v>
      </c>
      <c r="C531" s="119" t="s">
        <v>550</v>
      </c>
      <c r="D531" s="256">
        <v>3.3159999999999998</v>
      </c>
      <c r="E531" s="115" t="s">
        <v>1459</v>
      </c>
      <c r="F531" s="115" t="s">
        <v>325</v>
      </c>
      <c r="G531" s="120" t="s">
        <v>42</v>
      </c>
      <c r="H531" s="115">
        <v>49885</v>
      </c>
      <c r="I531" s="116">
        <v>110.5</v>
      </c>
      <c r="J531" s="193" t="s">
        <v>1457</v>
      </c>
      <c r="K531" s="193" t="str">
        <f t="shared" si="65"/>
        <v>May-2019</v>
      </c>
      <c r="L531" s="193" t="str">
        <f t="shared" si="66"/>
        <v>16-May-2019</v>
      </c>
      <c r="M531" s="117">
        <f t="shared" si="67"/>
        <v>110.5</v>
      </c>
      <c r="N531" s="396">
        <f t="shared" si="68"/>
        <v>3.3159999999999998</v>
      </c>
      <c r="O531" s="396"/>
    </row>
    <row r="532" spans="2:15">
      <c r="B532" s="119" t="s">
        <v>2043</v>
      </c>
      <c r="C532" s="119" t="s">
        <v>550</v>
      </c>
      <c r="D532" s="256">
        <v>3.3159999999999998</v>
      </c>
      <c r="E532" s="115" t="s">
        <v>1459</v>
      </c>
      <c r="F532" s="115" t="s">
        <v>325</v>
      </c>
      <c r="G532" s="120" t="s">
        <v>42</v>
      </c>
      <c r="H532" s="115">
        <v>49870</v>
      </c>
      <c r="I532" s="116">
        <v>32</v>
      </c>
      <c r="J532" s="193" t="s">
        <v>1457</v>
      </c>
      <c r="K532" s="193" t="str">
        <f t="shared" si="65"/>
        <v>May-2019</v>
      </c>
      <c r="L532" s="193" t="str">
        <f t="shared" si="66"/>
        <v>16-May-2019</v>
      </c>
      <c r="M532" s="117">
        <f t="shared" si="67"/>
        <v>32</v>
      </c>
      <c r="N532" s="396">
        <f t="shared" si="68"/>
        <v>3.3159999999999998</v>
      </c>
      <c r="O532" s="396"/>
    </row>
    <row r="533" spans="2:15">
      <c r="B533" s="119" t="s">
        <v>2044</v>
      </c>
      <c r="C533" s="119" t="s">
        <v>550</v>
      </c>
      <c r="D533" s="256">
        <v>3.3159999999999998</v>
      </c>
      <c r="E533" s="115" t="s">
        <v>1459</v>
      </c>
      <c r="F533" s="115" t="s">
        <v>325</v>
      </c>
      <c r="G533" s="120" t="s">
        <v>42</v>
      </c>
      <c r="H533" s="115">
        <v>49887</v>
      </c>
      <c r="I533" s="116">
        <v>244</v>
      </c>
      <c r="J533" s="193" t="s">
        <v>1457</v>
      </c>
      <c r="K533" s="193" t="str">
        <f t="shared" si="65"/>
        <v>May-2019</v>
      </c>
      <c r="L533" s="193" t="str">
        <f t="shared" si="66"/>
        <v>16-May-2019</v>
      </c>
      <c r="M533" s="117">
        <f t="shared" si="67"/>
        <v>244</v>
      </c>
      <c r="N533" s="396">
        <f t="shared" si="68"/>
        <v>3.3159999999999998</v>
      </c>
      <c r="O533" s="396"/>
    </row>
    <row r="534" spans="2:15">
      <c r="B534" s="119" t="s">
        <v>2045</v>
      </c>
      <c r="C534" s="119" t="s">
        <v>550</v>
      </c>
      <c r="D534" s="256">
        <v>3.3159999999999998</v>
      </c>
      <c r="E534" s="115" t="s">
        <v>1459</v>
      </c>
      <c r="F534" s="115" t="s">
        <v>325</v>
      </c>
      <c r="G534" s="120" t="s">
        <v>42</v>
      </c>
      <c r="H534" s="115">
        <v>49889</v>
      </c>
      <c r="I534" s="116">
        <v>40</v>
      </c>
      <c r="J534" s="193" t="s">
        <v>1457</v>
      </c>
      <c r="K534" s="193" t="str">
        <f t="shared" si="65"/>
        <v>May-2019</v>
      </c>
      <c r="L534" s="193" t="str">
        <f t="shared" si="66"/>
        <v>16-May-2019</v>
      </c>
      <c r="M534" s="117">
        <f t="shared" si="67"/>
        <v>40</v>
      </c>
      <c r="N534" s="396">
        <f t="shared" si="68"/>
        <v>3.3159999999999998</v>
      </c>
      <c r="O534" s="396"/>
    </row>
    <row r="535" spans="2:15">
      <c r="B535" s="119" t="s">
        <v>2046</v>
      </c>
      <c r="C535" s="119" t="s">
        <v>550</v>
      </c>
      <c r="D535" s="256">
        <v>3.3159999999999998</v>
      </c>
      <c r="E535" s="115" t="s">
        <v>1459</v>
      </c>
      <c r="F535" s="115" t="s">
        <v>325</v>
      </c>
      <c r="G535" s="120" t="s">
        <v>42</v>
      </c>
      <c r="H535" s="115">
        <v>49891</v>
      </c>
      <c r="I535" s="116">
        <v>98</v>
      </c>
      <c r="J535" s="193" t="s">
        <v>1457</v>
      </c>
      <c r="K535" s="193" t="str">
        <f t="shared" si="65"/>
        <v>May-2019</v>
      </c>
      <c r="L535" s="193" t="str">
        <f t="shared" si="66"/>
        <v>16-May-2019</v>
      </c>
      <c r="M535" s="117">
        <f t="shared" si="67"/>
        <v>98</v>
      </c>
      <c r="N535" s="396">
        <f t="shared" si="68"/>
        <v>3.3159999999999998</v>
      </c>
      <c r="O535" s="396"/>
    </row>
    <row r="536" spans="2:15">
      <c r="B536" s="119" t="s">
        <v>2047</v>
      </c>
      <c r="C536" s="119" t="s">
        <v>550</v>
      </c>
      <c r="D536" s="256">
        <v>3.3159999999999998</v>
      </c>
      <c r="E536" s="115" t="s">
        <v>1459</v>
      </c>
      <c r="F536" s="115" t="s">
        <v>325</v>
      </c>
      <c r="G536" s="120" t="s">
        <v>42</v>
      </c>
      <c r="H536" s="115">
        <v>49872</v>
      </c>
      <c r="I536" s="116">
        <v>356.7</v>
      </c>
      <c r="J536" s="193" t="s">
        <v>1457</v>
      </c>
      <c r="K536" s="193" t="str">
        <f t="shared" si="65"/>
        <v>May-2019</v>
      </c>
      <c r="L536" s="193" t="str">
        <f t="shared" si="66"/>
        <v>16-May-2019</v>
      </c>
      <c r="M536" s="117">
        <f t="shared" si="67"/>
        <v>356.7</v>
      </c>
      <c r="N536" s="396">
        <f t="shared" si="68"/>
        <v>3.3159999999999998</v>
      </c>
      <c r="O536" s="396"/>
    </row>
    <row r="537" spans="2:15">
      <c r="B537" s="119" t="s">
        <v>2048</v>
      </c>
      <c r="C537" s="119" t="s">
        <v>550</v>
      </c>
      <c r="D537" s="256">
        <v>3.3159999999999998</v>
      </c>
      <c r="E537" s="115" t="s">
        <v>1459</v>
      </c>
      <c r="F537" s="115" t="s">
        <v>325</v>
      </c>
      <c r="G537" s="120" t="s">
        <v>42</v>
      </c>
      <c r="H537" s="115">
        <v>49873</v>
      </c>
      <c r="I537" s="116">
        <v>196</v>
      </c>
      <c r="J537" s="193" t="s">
        <v>1457</v>
      </c>
      <c r="K537" s="193" t="str">
        <f t="shared" si="65"/>
        <v>May-2019</v>
      </c>
      <c r="L537" s="193" t="str">
        <f t="shared" si="66"/>
        <v>16-May-2019</v>
      </c>
      <c r="M537" s="117">
        <f t="shared" si="67"/>
        <v>196</v>
      </c>
      <c r="N537" s="396">
        <f t="shared" si="68"/>
        <v>3.3159999999999998</v>
      </c>
      <c r="O537" s="396"/>
    </row>
    <row r="538" spans="2:15">
      <c r="B538" s="119" t="s">
        <v>2049</v>
      </c>
      <c r="C538" s="119" t="s">
        <v>550</v>
      </c>
      <c r="D538" s="256">
        <v>3.3159999999999998</v>
      </c>
      <c r="E538" s="115" t="s">
        <v>1459</v>
      </c>
      <c r="F538" s="115" t="s">
        <v>325</v>
      </c>
      <c r="G538" s="120" t="s">
        <v>42</v>
      </c>
      <c r="H538" s="115">
        <v>49874</v>
      </c>
      <c r="I538" s="116">
        <v>189</v>
      </c>
      <c r="J538" s="193" t="s">
        <v>1457</v>
      </c>
      <c r="K538" s="193" t="str">
        <f t="shared" si="65"/>
        <v>May-2019</v>
      </c>
      <c r="L538" s="193" t="str">
        <f t="shared" si="66"/>
        <v>16-May-2019</v>
      </c>
      <c r="M538" s="117">
        <f t="shared" si="67"/>
        <v>189</v>
      </c>
      <c r="N538" s="396">
        <f t="shared" si="68"/>
        <v>3.3159999999999998</v>
      </c>
      <c r="O538" s="396"/>
    </row>
    <row r="539" spans="2:15">
      <c r="B539" s="119" t="s">
        <v>2050</v>
      </c>
      <c r="C539" s="119" t="s">
        <v>550</v>
      </c>
      <c r="D539" s="256">
        <v>3.3159999999999998</v>
      </c>
      <c r="E539" s="115" t="s">
        <v>1459</v>
      </c>
      <c r="F539" s="115" t="s">
        <v>325</v>
      </c>
      <c r="G539" s="120" t="s">
        <v>42</v>
      </c>
      <c r="H539" s="115">
        <v>49875</v>
      </c>
      <c r="I539" s="116">
        <v>198.6</v>
      </c>
      <c r="J539" s="193" t="s">
        <v>1457</v>
      </c>
      <c r="K539" s="193" t="str">
        <f t="shared" si="65"/>
        <v>May-2019</v>
      </c>
      <c r="L539" s="193" t="str">
        <f t="shared" si="66"/>
        <v>16-May-2019</v>
      </c>
      <c r="M539" s="117">
        <f t="shared" si="67"/>
        <v>198.6</v>
      </c>
      <c r="N539" s="396">
        <f t="shared" si="68"/>
        <v>3.3159999999999998</v>
      </c>
      <c r="O539" s="396"/>
    </row>
    <row r="540" spans="2:15">
      <c r="B540" s="119" t="s">
        <v>2051</v>
      </c>
      <c r="C540" s="119" t="s">
        <v>550</v>
      </c>
      <c r="D540" s="256">
        <v>3.3159999999999998</v>
      </c>
      <c r="E540" s="115" t="s">
        <v>1459</v>
      </c>
      <c r="F540" s="115" t="s">
        <v>325</v>
      </c>
      <c r="G540" s="120" t="s">
        <v>42</v>
      </c>
      <c r="H540" s="115">
        <v>49880</v>
      </c>
      <c r="I540" s="116">
        <v>248.2</v>
      </c>
      <c r="J540" s="193" t="s">
        <v>1457</v>
      </c>
      <c r="K540" s="193" t="str">
        <f t="shared" si="65"/>
        <v>May-2019</v>
      </c>
      <c r="L540" s="193" t="str">
        <f t="shared" si="66"/>
        <v>16-May-2019</v>
      </c>
      <c r="M540" s="117">
        <f t="shared" si="67"/>
        <v>248.2</v>
      </c>
      <c r="N540" s="396">
        <f t="shared" si="68"/>
        <v>3.3159999999999998</v>
      </c>
      <c r="O540" s="396"/>
    </row>
    <row r="541" spans="2:15">
      <c r="B541" s="119" t="s">
        <v>2052</v>
      </c>
      <c r="C541" s="119" t="s">
        <v>550</v>
      </c>
      <c r="D541" s="256">
        <v>3.3159999999999998</v>
      </c>
      <c r="E541" s="115" t="s">
        <v>1459</v>
      </c>
      <c r="F541" s="115" t="s">
        <v>325</v>
      </c>
      <c r="G541" s="120" t="s">
        <v>42</v>
      </c>
      <c r="H541" s="115">
        <v>49876</v>
      </c>
      <c r="I541" s="116">
        <v>238.01</v>
      </c>
      <c r="J541" s="193" t="s">
        <v>1457</v>
      </c>
      <c r="K541" s="193" t="str">
        <f t="shared" si="65"/>
        <v>May-2019</v>
      </c>
      <c r="L541" s="193" t="str">
        <f t="shared" si="66"/>
        <v>16-May-2019</v>
      </c>
      <c r="M541" s="117">
        <f t="shared" si="67"/>
        <v>238.01</v>
      </c>
      <c r="N541" s="396">
        <f t="shared" si="68"/>
        <v>3.3159999999999998</v>
      </c>
      <c r="O541" s="396"/>
    </row>
    <row r="542" spans="2:15">
      <c r="B542" s="119" t="s">
        <v>2053</v>
      </c>
      <c r="C542" s="119" t="s">
        <v>550</v>
      </c>
      <c r="D542" s="256">
        <v>3.3159999999999998</v>
      </c>
      <c r="E542" s="115" t="s">
        <v>1459</v>
      </c>
      <c r="F542" s="115" t="s">
        <v>325</v>
      </c>
      <c r="G542" s="120" t="s">
        <v>42</v>
      </c>
      <c r="H542" s="115">
        <v>49878</v>
      </c>
      <c r="I542" s="116">
        <v>41886</v>
      </c>
      <c r="J542" s="193" t="s">
        <v>1457</v>
      </c>
      <c r="K542" s="193" t="str">
        <f t="shared" si="65"/>
        <v>May-2019</v>
      </c>
      <c r="L542" s="193" t="str">
        <f t="shared" si="66"/>
        <v>16-May-2019</v>
      </c>
      <c r="M542" s="117">
        <f t="shared" si="67"/>
        <v>41886</v>
      </c>
      <c r="N542" s="396">
        <f t="shared" si="68"/>
        <v>3.3159999999999998</v>
      </c>
      <c r="O542" s="396"/>
    </row>
    <row r="543" spans="2:15">
      <c r="B543" s="119" t="s">
        <v>2054</v>
      </c>
      <c r="C543" s="119" t="s">
        <v>550</v>
      </c>
      <c r="D543" s="256">
        <v>3.3159999999999998</v>
      </c>
      <c r="E543" s="115" t="s">
        <v>1459</v>
      </c>
      <c r="F543" s="115" t="s">
        <v>325</v>
      </c>
      <c r="G543" s="120" t="s">
        <v>42</v>
      </c>
      <c r="H543" s="115">
        <v>49877</v>
      </c>
      <c r="I543" s="116">
        <v>12</v>
      </c>
      <c r="J543" s="193" t="s">
        <v>1457</v>
      </c>
      <c r="K543" s="193" t="str">
        <f t="shared" si="65"/>
        <v>May-2019</v>
      </c>
      <c r="L543" s="193" t="str">
        <f t="shared" si="66"/>
        <v>16-May-2019</v>
      </c>
      <c r="M543" s="117">
        <f t="shared" si="67"/>
        <v>12</v>
      </c>
      <c r="N543" s="396">
        <f t="shared" si="68"/>
        <v>3.3159999999999998</v>
      </c>
      <c r="O543" s="396"/>
    </row>
    <row r="544" spans="2:15">
      <c r="B544" s="119" t="s">
        <v>2055</v>
      </c>
      <c r="C544" s="119" t="s">
        <v>550</v>
      </c>
      <c r="D544" s="256">
        <v>3.3159999999999998</v>
      </c>
      <c r="E544" s="115" t="s">
        <v>1459</v>
      </c>
      <c r="F544" s="115" t="s">
        <v>325</v>
      </c>
      <c r="G544" s="120" t="s">
        <v>42</v>
      </c>
      <c r="H544" s="115">
        <v>49881</v>
      </c>
      <c r="I544" s="116">
        <v>5620.53</v>
      </c>
      <c r="J544" s="193" t="s">
        <v>1457</v>
      </c>
      <c r="K544" s="193" t="str">
        <f t="shared" si="65"/>
        <v>May-2019</v>
      </c>
      <c r="L544" s="193" t="str">
        <f t="shared" si="66"/>
        <v>16-May-2019</v>
      </c>
      <c r="M544" s="117">
        <f t="shared" si="67"/>
        <v>5620.53</v>
      </c>
      <c r="N544" s="396">
        <f t="shared" si="68"/>
        <v>3.3159999999999998</v>
      </c>
      <c r="O544" s="396"/>
    </row>
    <row r="545" spans="2:15">
      <c r="B545" s="119" t="s">
        <v>2056</v>
      </c>
      <c r="C545" s="119" t="s">
        <v>550</v>
      </c>
      <c r="D545" s="256">
        <v>3.3159999999999998</v>
      </c>
      <c r="E545" s="115" t="s">
        <v>1459</v>
      </c>
      <c r="F545" s="115" t="s">
        <v>325</v>
      </c>
      <c r="G545" s="120" t="s">
        <v>42</v>
      </c>
      <c r="H545" s="115">
        <v>49864</v>
      </c>
      <c r="I545" s="116">
        <v>53.51</v>
      </c>
      <c r="J545" s="193" t="s">
        <v>1457</v>
      </c>
      <c r="K545" s="193" t="str">
        <f t="shared" si="65"/>
        <v>May-2019</v>
      </c>
      <c r="L545" s="193" t="str">
        <f t="shared" si="66"/>
        <v>16-May-2019</v>
      </c>
      <c r="M545" s="117">
        <f t="shared" si="67"/>
        <v>53.51</v>
      </c>
      <c r="N545" s="396">
        <f t="shared" si="68"/>
        <v>3.3159999999999998</v>
      </c>
      <c r="O545" s="396"/>
    </row>
    <row r="546" spans="2:15">
      <c r="B546" s="119" t="s">
        <v>2057</v>
      </c>
      <c r="C546" s="119" t="s">
        <v>553</v>
      </c>
      <c r="D546" s="256">
        <v>3.3220000000000001</v>
      </c>
      <c r="E546" s="115" t="s">
        <v>1459</v>
      </c>
      <c r="F546" s="115" t="s">
        <v>325</v>
      </c>
      <c r="G546" s="120" t="s">
        <v>42</v>
      </c>
      <c r="H546" s="115">
        <v>49909</v>
      </c>
      <c r="I546" s="116">
        <v>1387.64</v>
      </c>
      <c r="J546" s="193" t="s">
        <v>1457</v>
      </c>
      <c r="K546" s="193" t="str">
        <f t="shared" si="65"/>
        <v>May-2019</v>
      </c>
      <c r="L546" s="193" t="str">
        <f t="shared" si="66"/>
        <v>17-May-2019</v>
      </c>
      <c r="M546" s="117">
        <f t="shared" si="67"/>
        <v>1387.64</v>
      </c>
      <c r="N546" s="396">
        <f t="shared" si="68"/>
        <v>3.3220000000000001</v>
      </c>
      <c r="O546" s="396"/>
    </row>
    <row r="547" spans="2:15">
      <c r="B547" s="119" t="s">
        <v>2058</v>
      </c>
      <c r="C547" s="119" t="s">
        <v>553</v>
      </c>
      <c r="D547" s="256">
        <v>3.3159999999999998</v>
      </c>
      <c r="E547" s="115" t="s">
        <v>1459</v>
      </c>
      <c r="F547" s="115" t="s">
        <v>325</v>
      </c>
      <c r="G547" s="120" t="s">
        <v>42</v>
      </c>
      <c r="H547" s="115" t="s">
        <v>2059</v>
      </c>
      <c r="I547" s="116">
        <v>2816</v>
      </c>
      <c r="J547" s="193" t="s">
        <v>1457</v>
      </c>
      <c r="K547" s="193" t="str">
        <f t="shared" si="65"/>
        <v>May-2019</v>
      </c>
      <c r="L547" s="193" t="str">
        <f t="shared" si="66"/>
        <v>17-May-2019</v>
      </c>
      <c r="M547" s="117">
        <f t="shared" si="67"/>
        <v>2816</v>
      </c>
      <c r="N547" s="396">
        <f t="shared" si="68"/>
        <v>3.3159999999999998</v>
      </c>
      <c r="O547" s="396"/>
    </row>
    <row r="548" spans="2:15">
      <c r="B548" s="119" t="s">
        <v>2060</v>
      </c>
      <c r="C548" s="119" t="s">
        <v>553</v>
      </c>
      <c r="D548" s="256">
        <v>3.3220000000000001</v>
      </c>
      <c r="E548" s="115" t="s">
        <v>1459</v>
      </c>
      <c r="F548" s="115" t="s">
        <v>325</v>
      </c>
      <c r="G548" s="120" t="s">
        <v>42</v>
      </c>
      <c r="H548" s="115">
        <v>49911</v>
      </c>
      <c r="I548" s="116">
        <v>63566.86</v>
      </c>
      <c r="J548" s="193" t="s">
        <v>1457</v>
      </c>
      <c r="K548" s="193" t="str">
        <f t="shared" si="65"/>
        <v>May-2019</v>
      </c>
      <c r="L548" s="193" t="str">
        <f t="shared" si="66"/>
        <v>17-May-2019</v>
      </c>
      <c r="M548" s="117">
        <f t="shared" si="67"/>
        <v>63566.86</v>
      </c>
      <c r="N548" s="396">
        <f t="shared" si="68"/>
        <v>3.3220000000000001</v>
      </c>
      <c r="O548" s="396"/>
    </row>
    <row r="549" spans="2:15">
      <c r="B549" s="119" t="s">
        <v>2061</v>
      </c>
      <c r="C549" s="119" t="s">
        <v>553</v>
      </c>
      <c r="D549" s="256">
        <v>3.3220000000000001</v>
      </c>
      <c r="E549" s="115" t="s">
        <v>1459</v>
      </c>
      <c r="F549" s="115" t="s">
        <v>325</v>
      </c>
      <c r="G549" s="120" t="s">
        <v>42</v>
      </c>
      <c r="H549" s="115">
        <v>49914</v>
      </c>
      <c r="I549" s="116">
        <v>1800</v>
      </c>
      <c r="J549" s="193" t="s">
        <v>1457</v>
      </c>
      <c r="K549" s="193" t="str">
        <f t="shared" si="65"/>
        <v>May-2019</v>
      </c>
      <c r="L549" s="193" t="str">
        <f t="shared" si="66"/>
        <v>17-May-2019</v>
      </c>
      <c r="M549" s="117">
        <f t="shared" si="67"/>
        <v>1800</v>
      </c>
      <c r="N549" s="396">
        <f t="shared" si="68"/>
        <v>3.3220000000000001</v>
      </c>
      <c r="O549" s="396"/>
    </row>
    <row r="550" spans="2:15">
      <c r="B550" s="119" t="s">
        <v>2062</v>
      </c>
      <c r="C550" s="119" t="s">
        <v>553</v>
      </c>
      <c r="D550" s="256">
        <v>3.3220000000000001</v>
      </c>
      <c r="E550" s="115" t="s">
        <v>1459</v>
      </c>
      <c r="F550" s="115" t="s">
        <v>325</v>
      </c>
      <c r="G550" s="120" t="s">
        <v>42</v>
      </c>
      <c r="H550" s="115">
        <v>49914</v>
      </c>
      <c r="I550" s="116">
        <v>19006.05</v>
      </c>
      <c r="J550" s="193" t="s">
        <v>1457</v>
      </c>
      <c r="K550" s="193" t="str">
        <f t="shared" si="65"/>
        <v>May-2019</v>
      </c>
      <c r="L550" s="193" t="str">
        <f t="shared" si="66"/>
        <v>17-May-2019</v>
      </c>
      <c r="M550" s="117">
        <f t="shared" si="67"/>
        <v>19006.05</v>
      </c>
      <c r="N550" s="396">
        <f t="shared" si="68"/>
        <v>3.3220000000000001</v>
      </c>
      <c r="O550" s="396"/>
    </row>
    <row r="551" spans="2:15">
      <c r="B551" s="119" t="s">
        <v>2063</v>
      </c>
      <c r="C551" s="119" t="s">
        <v>1476</v>
      </c>
      <c r="D551" s="256">
        <v>3.3380000000000001</v>
      </c>
      <c r="E551" s="115" t="s">
        <v>1459</v>
      </c>
      <c r="F551" s="115" t="s">
        <v>325</v>
      </c>
      <c r="G551" s="120" t="s">
        <v>42</v>
      </c>
      <c r="H551" s="115">
        <v>49936</v>
      </c>
      <c r="I551" s="116">
        <v>1391.4</v>
      </c>
      <c r="J551" s="193" t="s">
        <v>1457</v>
      </c>
      <c r="K551" s="193" t="str">
        <f t="shared" si="65"/>
        <v>May-2019</v>
      </c>
      <c r="L551" s="193" t="str">
        <f t="shared" si="66"/>
        <v>20-May-2019</v>
      </c>
      <c r="M551" s="117">
        <f t="shared" si="67"/>
        <v>1391.4</v>
      </c>
      <c r="N551" s="396">
        <f t="shared" si="68"/>
        <v>3.3380000000000001</v>
      </c>
      <c r="O551" s="396"/>
    </row>
    <row r="552" spans="2:15">
      <c r="B552" s="119" t="s">
        <v>2064</v>
      </c>
      <c r="C552" s="119" t="s">
        <v>1476</v>
      </c>
      <c r="D552" s="256">
        <v>3.3380000000000001</v>
      </c>
      <c r="E552" s="115" t="s">
        <v>1459</v>
      </c>
      <c r="F552" s="115" t="s">
        <v>325</v>
      </c>
      <c r="G552" s="120" t="s">
        <v>42</v>
      </c>
      <c r="H552" s="115">
        <v>49938</v>
      </c>
      <c r="I552" s="116">
        <v>4183.29</v>
      </c>
      <c r="J552" s="193" t="s">
        <v>1457</v>
      </c>
      <c r="K552" s="193" t="str">
        <f t="shared" si="65"/>
        <v>May-2019</v>
      </c>
      <c r="L552" s="193" t="str">
        <f t="shared" si="66"/>
        <v>20-May-2019</v>
      </c>
      <c r="M552" s="117">
        <f t="shared" si="67"/>
        <v>4183.29</v>
      </c>
      <c r="N552" s="396">
        <f t="shared" si="68"/>
        <v>3.3380000000000001</v>
      </c>
      <c r="O552" s="396"/>
    </row>
    <row r="553" spans="2:15">
      <c r="B553" s="119" t="s">
        <v>2065</v>
      </c>
      <c r="C553" s="119" t="s">
        <v>1476</v>
      </c>
      <c r="D553" s="256">
        <v>3.3220000000000001</v>
      </c>
      <c r="E553" s="115" t="s">
        <v>1459</v>
      </c>
      <c r="F553" s="115" t="s">
        <v>325</v>
      </c>
      <c r="G553" s="120" t="s">
        <v>42</v>
      </c>
      <c r="H553" s="115" t="s">
        <v>2066</v>
      </c>
      <c r="I553" s="116">
        <v>15333.52</v>
      </c>
      <c r="J553" s="193" t="s">
        <v>1457</v>
      </c>
      <c r="K553" s="193" t="str">
        <f t="shared" si="65"/>
        <v>May-2019</v>
      </c>
      <c r="L553" s="193" t="str">
        <f t="shared" si="66"/>
        <v>20-May-2019</v>
      </c>
      <c r="M553" s="117">
        <f t="shared" si="67"/>
        <v>15333.52</v>
      </c>
      <c r="N553" s="396">
        <f t="shared" si="68"/>
        <v>3.3220000000000001</v>
      </c>
      <c r="O553" s="396"/>
    </row>
    <row r="554" spans="2:15">
      <c r="B554" s="119" t="s">
        <v>2067</v>
      </c>
      <c r="C554" s="119" t="s">
        <v>1476</v>
      </c>
      <c r="D554" s="256">
        <v>3.3220000000000001</v>
      </c>
      <c r="E554" s="115" t="s">
        <v>1459</v>
      </c>
      <c r="F554" s="115" t="s">
        <v>325</v>
      </c>
      <c r="G554" s="120" t="s">
        <v>42</v>
      </c>
      <c r="H554" s="115" t="s">
        <v>2068</v>
      </c>
      <c r="I554" s="116">
        <v>38806.28</v>
      </c>
      <c r="J554" s="193" t="s">
        <v>1457</v>
      </c>
      <c r="K554" s="193" t="str">
        <f t="shared" si="65"/>
        <v>May-2019</v>
      </c>
      <c r="L554" s="193" t="str">
        <f t="shared" si="66"/>
        <v>20-May-2019</v>
      </c>
      <c r="M554" s="117">
        <f t="shared" si="67"/>
        <v>38806.28</v>
      </c>
      <c r="N554" s="396">
        <f t="shared" si="68"/>
        <v>3.3220000000000001</v>
      </c>
      <c r="O554" s="396"/>
    </row>
    <row r="555" spans="2:15">
      <c r="B555" s="119" t="s">
        <v>2069</v>
      </c>
      <c r="C555" s="119" t="s">
        <v>1476</v>
      </c>
      <c r="D555" s="256">
        <v>3.3220000000000001</v>
      </c>
      <c r="E555" s="115" t="s">
        <v>1459</v>
      </c>
      <c r="F555" s="115" t="s">
        <v>325</v>
      </c>
      <c r="G555" s="120" t="s">
        <v>42</v>
      </c>
      <c r="H555" s="115" t="s">
        <v>2070</v>
      </c>
      <c r="I555" s="116">
        <v>43982.080000000002</v>
      </c>
      <c r="J555" s="193" t="s">
        <v>1457</v>
      </c>
      <c r="K555" s="193" t="str">
        <f t="shared" si="65"/>
        <v>May-2019</v>
      </c>
      <c r="L555" s="193" t="str">
        <f t="shared" si="66"/>
        <v>20-May-2019</v>
      </c>
      <c r="M555" s="117">
        <f t="shared" si="67"/>
        <v>43982.080000000002</v>
      </c>
      <c r="N555" s="396">
        <f t="shared" si="68"/>
        <v>3.3220000000000001</v>
      </c>
      <c r="O555" s="396"/>
    </row>
    <row r="556" spans="2:15">
      <c r="B556" s="119" t="s">
        <v>2071</v>
      </c>
      <c r="C556" s="119" t="s">
        <v>1476</v>
      </c>
      <c r="D556" s="256">
        <v>3.3220000000000001</v>
      </c>
      <c r="E556" s="115" t="s">
        <v>1459</v>
      </c>
      <c r="F556" s="115" t="s">
        <v>325</v>
      </c>
      <c r="G556" s="120" t="s">
        <v>42</v>
      </c>
      <c r="H556" s="115" t="s">
        <v>2072</v>
      </c>
      <c r="I556" s="116">
        <v>31855.599999999999</v>
      </c>
      <c r="J556" s="193" t="s">
        <v>1457</v>
      </c>
      <c r="K556" s="193" t="str">
        <f t="shared" si="65"/>
        <v>May-2019</v>
      </c>
      <c r="L556" s="193" t="str">
        <f t="shared" si="66"/>
        <v>20-May-2019</v>
      </c>
      <c r="M556" s="117">
        <f t="shared" si="67"/>
        <v>31855.599999999999</v>
      </c>
      <c r="N556" s="396">
        <f t="shared" si="68"/>
        <v>3.3220000000000001</v>
      </c>
      <c r="O556" s="396"/>
    </row>
    <row r="557" spans="2:15">
      <c r="B557" s="119" t="s">
        <v>2073</v>
      </c>
      <c r="C557" s="119" t="s">
        <v>1476</v>
      </c>
      <c r="D557" s="256">
        <v>3.3380000000000001</v>
      </c>
      <c r="E557" s="115" t="s">
        <v>1459</v>
      </c>
      <c r="F557" s="115" t="s">
        <v>325</v>
      </c>
      <c r="G557" s="120" t="s">
        <v>42</v>
      </c>
      <c r="H557" s="115">
        <v>49945</v>
      </c>
      <c r="I557" s="116">
        <v>45164.88</v>
      </c>
      <c r="J557" s="193" t="s">
        <v>1457</v>
      </c>
      <c r="K557" s="193" t="str">
        <f t="shared" si="65"/>
        <v>May-2019</v>
      </c>
      <c r="L557" s="193" t="str">
        <f t="shared" si="66"/>
        <v>20-May-2019</v>
      </c>
      <c r="M557" s="117">
        <f t="shared" si="67"/>
        <v>45164.88</v>
      </c>
      <c r="N557" s="396">
        <f t="shared" si="68"/>
        <v>3.3380000000000001</v>
      </c>
      <c r="O557" s="396"/>
    </row>
    <row r="558" spans="2:15">
      <c r="B558" s="119" t="s">
        <v>2074</v>
      </c>
      <c r="C558" s="119" t="s">
        <v>1476</v>
      </c>
      <c r="D558" s="256">
        <v>3.3380000000000001</v>
      </c>
      <c r="E558" s="115" t="s">
        <v>1459</v>
      </c>
      <c r="F558" s="115" t="s">
        <v>325</v>
      </c>
      <c r="G558" s="120" t="s">
        <v>42</v>
      </c>
      <c r="H558" s="115">
        <v>49942</v>
      </c>
      <c r="I558" s="116">
        <v>44124.5</v>
      </c>
      <c r="J558" s="193" t="s">
        <v>1457</v>
      </c>
      <c r="K558" s="193" t="str">
        <f t="shared" si="65"/>
        <v>May-2019</v>
      </c>
      <c r="L558" s="193" t="str">
        <f t="shared" si="66"/>
        <v>20-May-2019</v>
      </c>
      <c r="M558" s="117">
        <f t="shared" si="67"/>
        <v>44124.5</v>
      </c>
      <c r="N558" s="396">
        <f t="shared" si="68"/>
        <v>3.3380000000000001</v>
      </c>
      <c r="O558" s="396"/>
    </row>
    <row r="559" spans="2:15">
      <c r="B559" s="119" t="s">
        <v>2075</v>
      </c>
      <c r="C559" s="119" t="s">
        <v>1476</v>
      </c>
      <c r="D559" s="256">
        <v>3.3380000000000001</v>
      </c>
      <c r="E559" s="115" t="s">
        <v>1459</v>
      </c>
      <c r="F559" s="115" t="s">
        <v>325</v>
      </c>
      <c r="G559" s="120" t="s">
        <v>42</v>
      </c>
      <c r="H559" s="115">
        <v>49940</v>
      </c>
      <c r="I559" s="116">
        <v>79191.89</v>
      </c>
      <c r="J559" s="193" t="s">
        <v>1457</v>
      </c>
      <c r="K559" s="193" t="str">
        <f t="shared" si="65"/>
        <v>May-2019</v>
      </c>
      <c r="L559" s="193" t="str">
        <f t="shared" si="66"/>
        <v>20-May-2019</v>
      </c>
      <c r="M559" s="117">
        <f t="shared" si="67"/>
        <v>79191.89</v>
      </c>
      <c r="N559" s="396">
        <f t="shared" si="68"/>
        <v>3.3380000000000001</v>
      </c>
      <c r="O559" s="396"/>
    </row>
    <row r="560" spans="2:15">
      <c r="B560" s="119" t="s">
        <v>2076</v>
      </c>
      <c r="C560" s="119" t="s">
        <v>1476</v>
      </c>
      <c r="D560" s="256">
        <v>3.3380000000000001</v>
      </c>
      <c r="E560" s="115" t="s">
        <v>1459</v>
      </c>
      <c r="F560" s="115" t="s">
        <v>325</v>
      </c>
      <c r="G560" s="120" t="s">
        <v>42</v>
      </c>
      <c r="H560" s="115">
        <v>49948</v>
      </c>
      <c r="I560" s="116">
        <v>300000</v>
      </c>
      <c r="J560" s="193" t="s">
        <v>1457</v>
      </c>
      <c r="K560" s="193" t="str">
        <f t="shared" si="65"/>
        <v>May-2019</v>
      </c>
      <c r="L560" s="193" t="str">
        <f t="shared" si="66"/>
        <v>20-May-2019</v>
      </c>
      <c r="M560" s="117">
        <f t="shared" si="67"/>
        <v>300000</v>
      </c>
      <c r="N560" s="396">
        <f t="shared" si="68"/>
        <v>3.3380000000000001</v>
      </c>
      <c r="O560" s="396"/>
    </row>
    <row r="561" spans="2:15">
      <c r="B561" s="119" t="s">
        <v>2077</v>
      </c>
      <c r="C561" s="119" t="s">
        <v>1476</v>
      </c>
      <c r="D561" s="256">
        <v>3.3380000000000001</v>
      </c>
      <c r="E561" s="115" t="s">
        <v>1459</v>
      </c>
      <c r="F561" s="115" t="s">
        <v>325</v>
      </c>
      <c r="G561" s="120" t="s">
        <v>42</v>
      </c>
      <c r="H561" s="115">
        <v>49951</v>
      </c>
      <c r="I561" s="116">
        <v>235626</v>
      </c>
      <c r="J561" s="193" t="s">
        <v>1457</v>
      </c>
      <c r="K561" s="193" t="str">
        <f t="shared" si="65"/>
        <v>May-2019</v>
      </c>
      <c r="L561" s="193" t="str">
        <f t="shared" si="66"/>
        <v>20-May-2019</v>
      </c>
      <c r="M561" s="117">
        <f t="shared" si="67"/>
        <v>235626</v>
      </c>
      <c r="N561" s="396">
        <f t="shared" si="68"/>
        <v>3.3380000000000001</v>
      </c>
      <c r="O561" s="396"/>
    </row>
    <row r="562" spans="2:15">
      <c r="B562" s="119" t="s">
        <v>2078</v>
      </c>
      <c r="C562" s="119" t="s">
        <v>1476</v>
      </c>
      <c r="D562" s="256">
        <v>3.3380000000000001</v>
      </c>
      <c r="E562" s="115" t="s">
        <v>1459</v>
      </c>
      <c r="F562" s="115" t="s">
        <v>325</v>
      </c>
      <c r="G562" s="120" t="s">
        <v>42</v>
      </c>
      <c r="H562" s="115">
        <v>49954</v>
      </c>
      <c r="I562" s="116">
        <v>44215.839999999997</v>
      </c>
      <c r="J562" s="193" t="s">
        <v>1457</v>
      </c>
      <c r="K562" s="193" t="str">
        <f t="shared" si="65"/>
        <v>May-2019</v>
      </c>
      <c r="L562" s="193" t="str">
        <f t="shared" si="66"/>
        <v>20-May-2019</v>
      </c>
      <c r="M562" s="117">
        <f t="shared" si="67"/>
        <v>44215.839999999997</v>
      </c>
      <c r="N562" s="396">
        <f t="shared" si="68"/>
        <v>3.3380000000000001</v>
      </c>
      <c r="O562" s="396"/>
    </row>
    <row r="563" spans="2:15">
      <c r="B563" s="119" t="s">
        <v>2079</v>
      </c>
      <c r="C563" s="119" t="s">
        <v>1476</v>
      </c>
      <c r="D563" s="256">
        <v>3.3380000000000001</v>
      </c>
      <c r="E563" s="115" t="s">
        <v>1459</v>
      </c>
      <c r="F563" s="115" t="s">
        <v>325</v>
      </c>
      <c r="G563" s="120" t="s">
        <v>42</v>
      </c>
      <c r="H563" s="115">
        <v>49944</v>
      </c>
      <c r="I563" s="116">
        <v>450</v>
      </c>
      <c r="J563" s="193" t="s">
        <v>1457</v>
      </c>
      <c r="K563" s="193" t="str">
        <f t="shared" si="65"/>
        <v>May-2019</v>
      </c>
      <c r="L563" s="193" t="str">
        <f t="shared" si="66"/>
        <v>20-May-2019</v>
      </c>
      <c r="M563" s="117">
        <f t="shared" si="67"/>
        <v>450</v>
      </c>
      <c r="N563" s="396">
        <f t="shared" si="68"/>
        <v>3.3380000000000001</v>
      </c>
      <c r="O563" s="396"/>
    </row>
    <row r="564" spans="2:15">
      <c r="B564" s="119" t="s">
        <v>2080</v>
      </c>
      <c r="C564" s="119" t="s">
        <v>1476</v>
      </c>
      <c r="D564" s="256">
        <v>3.3380000000000001</v>
      </c>
      <c r="E564" s="115" t="s">
        <v>1471</v>
      </c>
      <c r="F564" s="115" t="s">
        <v>325</v>
      </c>
      <c r="G564" s="120" t="s">
        <v>42</v>
      </c>
      <c r="H564" s="115">
        <v>49927</v>
      </c>
      <c r="I564" s="116">
        <v>1186</v>
      </c>
      <c r="J564" s="193" t="s">
        <v>1457</v>
      </c>
      <c r="K564" s="193" t="str">
        <f t="shared" si="65"/>
        <v>May-2019</v>
      </c>
      <c r="L564" s="193" t="str">
        <f t="shared" si="66"/>
        <v>20-May-2019</v>
      </c>
      <c r="M564" s="117">
        <f t="shared" si="67"/>
        <v>1186</v>
      </c>
      <c r="N564" s="396">
        <f t="shared" si="68"/>
        <v>3.3380000000000001</v>
      </c>
      <c r="O564" s="396"/>
    </row>
    <row r="565" spans="2:15">
      <c r="B565" s="119" t="s">
        <v>2081</v>
      </c>
      <c r="C565" s="119" t="s">
        <v>1476</v>
      </c>
      <c r="D565" s="256">
        <v>3.3380000000000001</v>
      </c>
      <c r="E565" s="115" t="s">
        <v>1471</v>
      </c>
      <c r="F565" s="115" t="s">
        <v>325</v>
      </c>
      <c r="G565" s="120" t="s">
        <v>42</v>
      </c>
      <c r="H565" s="115">
        <v>49930</v>
      </c>
      <c r="I565" s="116">
        <v>260</v>
      </c>
      <c r="J565" s="193" t="s">
        <v>1457</v>
      </c>
      <c r="K565" s="193" t="str">
        <f t="shared" si="65"/>
        <v>May-2019</v>
      </c>
      <c r="L565" s="193" t="str">
        <f t="shared" si="66"/>
        <v>20-May-2019</v>
      </c>
      <c r="M565" s="117">
        <f t="shared" si="67"/>
        <v>260</v>
      </c>
      <c r="N565" s="396">
        <f t="shared" si="68"/>
        <v>3.3380000000000001</v>
      </c>
      <c r="O565" s="396"/>
    </row>
    <row r="566" spans="2:15">
      <c r="B566" s="119" t="s">
        <v>2082</v>
      </c>
      <c r="C566" s="119" t="s">
        <v>1476</v>
      </c>
      <c r="D566" s="256">
        <v>3.3380000000000001</v>
      </c>
      <c r="E566" s="115" t="s">
        <v>1459</v>
      </c>
      <c r="F566" s="115" t="s">
        <v>325</v>
      </c>
      <c r="G566" s="120" t="s">
        <v>42</v>
      </c>
      <c r="H566" s="115">
        <v>49967</v>
      </c>
      <c r="I566" s="116">
        <v>1253.8499999999999</v>
      </c>
      <c r="J566" s="193" t="s">
        <v>1457</v>
      </c>
      <c r="K566" s="193" t="str">
        <f t="shared" si="65"/>
        <v>May-2019</v>
      </c>
      <c r="L566" s="193" t="str">
        <f t="shared" si="66"/>
        <v>20-May-2019</v>
      </c>
      <c r="M566" s="117">
        <f t="shared" si="67"/>
        <v>1253.8499999999999</v>
      </c>
      <c r="N566" s="396">
        <f t="shared" si="68"/>
        <v>3.3380000000000001</v>
      </c>
      <c r="O566" s="396"/>
    </row>
    <row r="567" spans="2:15">
      <c r="B567" s="119" t="s">
        <v>2083</v>
      </c>
      <c r="C567" s="119" t="s">
        <v>1476</v>
      </c>
      <c r="D567" s="256">
        <v>3.3380000000000001</v>
      </c>
      <c r="E567" s="115" t="s">
        <v>1471</v>
      </c>
      <c r="F567" s="115" t="s">
        <v>325</v>
      </c>
      <c r="G567" s="120" t="s">
        <v>42</v>
      </c>
      <c r="H567" s="115">
        <v>49958</v>
      </c>
      <c r="I567" s="116">
        <v>171</v>
      </c>
      <c r="J567" s="193" t="s">
        <v>1457</v>
      </c>
      <c r="K567" s="193" t="str">
        <f t="shared" si="65"/>
        <v>May-2019</v>
      </c>
      <c r="L567" s="193" t="str">
        <f t="shared" si="66"/>
        <v>20-May-2019</v>
      </c>
      <c r="M567" s="117">
        <f t="shared" si="67"/>
        <v>171</v>
      </c>
      <c r="N567" s="396">
        <f t="shared" si="68"/>
        <v>3.3380000000000001</v>
      </c>
      <c r="O567" s="396"/>
    </row>
    <row r="568" spans="2:15">
      <c r="B568" s="119" t="s">
        <v>2084</v>
      </c>
      <c r="C568" s="119" t="s">
        <v>1476</v>
      </c>
      <c r="D568" s="256">
        <v>3.3220000000000001</v>
      </c>
      <c r="E568" s="115" t="s">
        <v>1455</v>
      </c>
      <c r="F568" s="115" t="s">
        <v>325</v>
      </c>
      <c r="G568" s="120" t="s">
        <v>42</v>
      </c>
      <c r="H568" s="115" t="s">
        <v>2085</v>
      </c>
      <c r="I568" s="116">
        <v>325.7</v>
      </c>
      <c r="J568" s="193" t="s">
        <v>1457</v>
      </c>
      <c r="K568" s="193" t="str">
        <f t="shared" si="65"/>
        <v>May-2019</v>
      </c>
      <c r="L568" s="193" t="str">
        <f t="shared" si="66"/>
        <v>20-May-2019</v>
      </c>
      <c r="M568" s="117">
        <f t="shared" si="67"/>
        <v>325.7</v>
      </c>
      <c r="N568" s="396">
        <f t="shared" si="68"/>
        <v>3.3220000000000001</v>
      </c>
      <c r="O568" s="396"/>
    </row>
    <row r="569" spans="2:15">
      <c r="B569" s="119" t="s">
        <v>2086</v>
      </c>
      <c r="C569" s="119" t="s">
        <v>1476</v>
      </c>
      <c r="D569" s="256">
        <v>3.3380000000000001</v>
      </c>
      <c r="E569" s="115" t="s">
        <v>1459</v>
      </c>
      <c r="F569" s="115" t="s">
        <v>325</v>
      </c>
      <c r="G569" s="120" t="s">
        <v>42</v>
      </c>
      <c r="H569" s="115">
        <v>49964</v>
      </c>
      <c r="I569" s="116">
        <v>189</v>
      </c>
      <c r="J569" s="193" t="s">
        <v>1457</v>
      </c>
      <c r="K569" s="193" t="str">
        <f t="shared" si="65"/>
        <v>May-2019</v>
      </c>
      <c r="L569" s="193" t="str">
        <f t="shared" si="66"/>
        <v>20-May-2019</v>
      </c>
      <c r="M569" s="117">
        <f t="shared" si="67"/>
        <v>189</v>
      </c>
      <c r="N569" s="396">
        <f t="shared" si="68"/>
        <v>3.3380000000000001</v>
      </c>
      <c r="O569" s="396"/>
    </row>
    <row r="570" spans="2:15">
      <c r="B570" s="119" t="s">
        <v>2087</v>
      </c>
      <c r="C570" s="119" t="s">
        <v>1476</v>
      </c>
      <c r="D570" s="256">
        <v>3.3380000000000001</v>
      </c>
      <c r="E570" s="115" t="s">
        <v>1459</v>
      </c>
      <c r="F570" s="115" t="s">
        <v>325</v>
      </c>
      <c r="G570" s="120" t="s">
        <v>42</v>
      </c>
      <c r="H570" s="115">
        <v>49970</v>
      </c>
      <c r="I570" s="116">
        <v>57362.13</v>
      </c>
      <c r="J570" s="193" t="s">
        <v>1457</v>
      </c>
      <c r="K570" s="193" t="str">
        <f t="shared" si="65"/>
        <v>May-2019</v>
      </c>
      <c r="L570" s="193" t="str">
        <f t="shared" si="66"/>
        <v>20-May-2019</v>
      </c>
      <c r="M570" s="117">
        <f t="shared" si="67"/>
        <v>57362.13</v>
      </c>
      <c r="N570" s="396">
        <f t="shared" si="68"/>
        <v>3.3380000000000001</v>
      </c>
      <c r="O570" s="396"/>
    </row>
    <row r="571" spans="2:15">
      <c r="B571" s="119" t="s">
        <v>2088</v>
      </c>
      <c r="C571" s="119" t="s">
        <v>1476</v>
      </c>
      <c r="D571" s="256">
        <v>3.3380000000000001</v>
      </c>
      <c r="E571" s="115" t="s">
        <v>1459</v>
      </c>
      <c r="F571" s="115" t="s">
        <v>325</v>
      </c>
      <c r="G571" s="120" t="s">
        <v>42</v>
      </c>
      <c r="H571" s="115">
        <v>49965</v>
      </c>
      <c r="I571" s="116">
        <v>900</v>
      </c>
      <c r="J571" s="193" t="s">
        <v>1457</v>
      </c>
      <c r="K571" s="193" t="str">
        <f t="shared" si="65"/>
        <v>May-2019</v>
      </c>
      <c r="L571" s="193" t="str">
        <f t="shared" si="66"/>
        <v>20-May-2019</v>
      </c>
      <c r="M571" s="117">
        <f t="shared" si="67"/>
        <v>900</v>
      </c>
      <c r="N571" s="396">
        <f t="shared" si="68"/>
        <v>3.3380000000000001</v>
      </c>
      <c r="O571" s="396"/>
    </row>
    <row r="572" spans="2:15">
      <c r="B572" s="390" t="s">
        <v>2089</v>
      </c>
      <c r="C572" s="390" t="s">
        <v>1476</v>
      </c>
      <c r="D572" s="391">
        <v>3.3380000000000001</v>
      </c>
      <c r="E572" s="392" t="s">
        <v>1459</v>
      </c>
      <c r="F572" s="392" t="s">
        <v>325</v>
      </c>
      <c r="G572" s="393" t="s">
        <v>42</v>
      </c>
      <c r="H572" s="392">
        <v>49966</v>
      </c>
      <c r="I572" s="394">
        <v>840</v>
      </c>
      <c r="J572" s="395" t="s">
        <v>1457</v>
      </c>
      <c r="K572" s="395" t="str">
        <f t="shared" si="65"/>
        <v>May-2019</v>
      </c>
      <c r="L572" s="395" t="str">
        <f t="shared" si="66"/>
        <v>20-May-2019</v>
      </c>
      <c r="M572" s="394">
        <f t="shared" si="67"/>
        <v>840</v>
      </c>
      <c r="N572" s="396">
        <f t="shared" si="68"/>
        <v>3.3380000000000001</v>
      </c>
      <c r="O572" s="396"/>
    </row>
    <row r="573" spans="2:15">
      <c r="B573" s="390" t="s">
        <v>2090</v>
      </c>
      <c r="C573" s="390" t="s">
        <v>1473</v>
      </c>
      <c r="D573" s="391">
        <v>3.3380000000000001</v>
      </c>
      <c r="E573" s="392" t="s">
        <v>1459</v>
      </c>
      <c r="F573" s="392" t="s">
        <v>325</v>
      </c>
      <c r="G573" s="393" t="s">
        <v>42</v>
      </c>
      <c r="H573" s="392">
        <v>49984</v>
      </c>
      <c r="I573" s="394">
        <v>9047</v>
      </c>
      <c r="J573" s="395" t="s">
        <v>1457</v>
      </c>
      <c r="K573" s="395" t="str">
        <f t="shared" si="65"/>
        <v>May-2019</v>
      </c>
      <c r="L573" s="395" t="str">
        <f t="shared" si="66"/>
        <v>21-May-2019</v>
      </c>
      <c r="M573" s="394">
        <f t="shared" si="67"/>
        <v>9047</v>
      </c>
      <c r="N573" s="396">
        <f t="shared" si="68"/>
        <v>3.3380000000000001</v>
      </c>
      <c r="O573" s="396"/>
    </row>
    <row r="574" spans="2:15">
      <c r="B574" s="390" t="s">
        <v>2091</v>
      </c>
      <c r="C574" s="390" t="s">
        <v>1473</v>
      </c>
      <c r="D574" s="391">
        <v>3.3380000000000001</v>
      </c>
      <c r="E574" s="392" t="s">
        <v>1459</v>
      </c>
      <c r="F574" s="392" t="s">
        <v>325</v>
      </c>
      <c r="G574" s="393" t="s">
        <v>42</v>
      </c>
      <c r="H574" s="392">
        <v>49980</v>
      </c>
      <c r="I574" s="394">
        <v>8569.16</v>
      </c>
      <c r="J574" s="395" t="s">
        <v>1457</v>
      </c>
      <c r="K574" s="395" t="str">
        <f t="shared" si="65"/>
        <v>May-2019</v>
      </c>
      <c r="L574" s="395" t="str">
        <f t="shared" si="66"/>
        <v>21-May-2019</v>
      </c>
      <c r="M574" s="394">
        <f t="shared" si="67"/>
        <v>8569.16</v>
      </c>
      <c r="N574" s="396">
        <f t="shared" si="68"/>
        <v>3.3380000000000001</v>
      </c>
      <c r="O574" s="396"/>
    </row>
    <row r="575" spans="2:15">
      <c r="B575" s="390" t="s">
        <v>2092</v>
      </c>
      <c r="C575" s="390" t="s">
        <v>1473</v>
      </c>
      <c r="D575" s="391">
        <v>3.3380000000000001</v>
      </c>
      <c r="E575" s="392" t="s">
        <v>1459</v>
      </c>
      <c r="F575" s="392" t="s">
        <v>552</v>
      </c>
      <c r="G575" s="393" t="s">
        <v>45</v>
      </c>
      <c r="H575" s="392">
        <v>5035</v>
      </c>
      <c r="I575" s="394">
        <v>546.6</v>
      </c>
      <c r="J575" s="395" t="s">
        <v>1457</v>
      </c>
      <c r="K575" s="395" t="str">
        <f t="shared" si="65"/>
        <v>May-2019</v>
      </c>
      <c r="L575" s="395" t="str">
        <f t="shared" si="66"/>
        <v>21-May-2019</v>
      </c>
      <c r="M575" s="394">
        <f t="shared" si="67"/>
        <v>1824.5508000000002</v>
      </c>
      <c r="N575" s="396">
        <f t="shared" si="68"/>
        <v>3.3380000000000001</v>
      </c>
      <c r="O575" s="396"/>
    </row>
    <row r="576" spans="2:15">
      <c r="B576" s="390" t="s">
        <v>2093</v>
      </c>
      <c r="C576" s="390" t="s">
        <v>1473</v>
      </c>
      <c r="D576" s="391">
        <v>3.3380000000000001</v>
      </c>
      <c r="E576" s="392" t="s">
        <v>1459</v>
      </c>
      <c r="F576" s="392" t="s">
        <v>325</v>
      </c>
      <c r="G576" s="393" t="s">
        <v>42</v>
      </c>
      <c r="H576" s="392">
        <v>49982</v>
      </c>
      <c r="I576" s="394">
        <v>3073.08</v>
      </c>
      <c r="J576" s="395" t="s">
        <v>1457</v>
      </c>
      <c r="K576" s="395" t="str">
        <f t="shared" si="65"/>
        <v>May-2019</v>
      </c>
      <c r="L576" s="395" t="str">
        <f t="shared" si="66"/>
        <v>21-May-2019</v>
      </c>
      <c r="M576" s="394">
        <f t="shared" si="67"/>
        <v>3073.08</v>
      </c>
      <c r="N576" s="396">
        <f t="shared" si="68"/>
        <v>3.3380000000000001</v>
      </c>
      <c r="O576" s="396"/>
    </row>
    <row r="577" spans="2:15">
      <c r="B577" s="390" t="s">
        <v>2094</v>
      </c>
      <c r="C577" s="390" t="s">
        <v>1473</v>
      </c>
      <c r="D577" s="391">
        <v>3.3380000000000001</v>
      </c>
      <c r="E577" s="392" t="s">
        <v>1459</v>
      </c>
      <c r="F577" s="392" t="s">
        <v>325</v>
      </c>
      <c r="G577" s="393" t="s">
        <v>42</v>
      </c>
      <c r="H577" s="392">
        <v>50004</v>
      </c>
      <c r="I577" s="394">
        <v>2854.22</v>
      </c>
      <c r="J577" s="395" t="s">
        <v>1457</v>
      </c>
      <c r="K577" s="395" t="str">
        <f t="shared" si="65"/>
        <v>May-2019</v>
      </c>
      <c r="L577" s="395" t="str">
        <f t="shared" si="66"/>
        <v>21-May-2019</v>
      </c>
      <c r="M577" s="394">
        <f t="shared" si="67"/>
        <v>2854.22</v>
      </c>
      <c r="N577" s="396">
        <f t="shared" si="68"/>
        <v>3.3380000000000001</v>
      </c>
      <c r="O577" s="396"/>
    </row>
    <row r="578" spans="2:15">
      <c r="B578" s="390" t="s">
        <v>2095</v>
      </c>
      <c r="C578" s="390" t="s">
        <v>1473</v>
      </c>
      <c r="D578" s="391">
        <v>3.3380000000000001</v>
      </c>
      <c r="E578" s="392" t="s">
        <v>1459</v>
      </c>
      <c r="F578" s="392" t="s">
        <v>325</v>
      </c>
      <c r="G578" s="393" t="s">
        <v>42</v>
      </c>
      <c r="H578" s="392" t="s">
        <v>2096</v>
      </c>
      <c r="I578" s="394">
        <v>360</v>
      </c>
      <c r="J578" s="395" t="s">
        <v>1457</v>
      </c>
      <c r="K578" s="395" t="str">
        <f t="shared" si="65"/>
        <v>May-2019</v>
      </c>
      <c r="L578" s="395" t="str">
        <f t="shared" si="66"/>
        <v>21-May-2019</v>
      </c>
      <c r="M578" s="394">
        <f t="shared" si="67"/>
        <v>360</v>
      </c>
      <c r="N578" s="396">
        <f t="shared" si="68"/>
        <v>3.3380000000000001</v>
      </c>
      <c r="O578" s="396"/>
    </row>
    <row r="579" spans="2:15">
      <c r="B579" s="390" t="s">
        <v>2097</v>
      </c>
      <c r="C579" s="390" t="s">
        <v>1473</v>
      </c>
      <c r="D579" s="391">
        <v>3.3380000000000001</v>
      </c>
      <c r="E579" s="392" t="s">
        <v>1459</v>
      </c>
      <c r="F579" s="392" t="s">
        <v>325</v>
      </c>
      <c r="G579" s="393" t="s">
        <v>42</v>
      </c>
      <c r="H579" s="392">
        <v>50006</v>
      </c>
      <c r="I579" s="394">
        <v>132</v>
      </c>
      <c r="J579" s="395" t="s">
        <v>1457</v>
      </c>
      <c r="K579" s="395" t="str">
        <f t="shared" si="65"/>
        <v>May-2019</v>
      </c>
      <c r="L579" s="395" t="str">
        <f t="shared" si="66"/>
        <v>21-May-2019</v>
      </c>
      <c r="M579" s="394">
        <f t="shared" si="67"/>
        <v>132</v>
      </c>
      <c r="N579" s="396">
        <f t="shared" si="68"/>
        <v>3.3380000000000001</v>
      </c>
      <c r="O579" s="396"/>
    </row>
    <row r="580" spans="2:15">
      <c r="B580" s="390" t="s">
        <v>2098</v>
      </c>
      <c r="C580" s="390" t="s">
        <v>1473</v>
      </c>
      <c r="D580" s="391">
        <v>3.3380000000000001</v>
      </c>
      <c r="E580" s="392" t="s">
        <v>1459</v>
      </c>
      <c r="F580" s="392" t="s">
        <v>325</v>
      </c>
      <c r="G580" s="393" t="s">
        <v>42</v>
      </c>
      <c r="H580" s="392">
        <v>50007</v>
      </c>
      <c r="I580" s="394">
        <v>613.6</v>
      </c>
      <c r="J580" s="395" t="s">
        <v>1457</v>
      </c>
      <c r="K580" s="395" t="str">
        <f t="shared" si="65"/>
        <v>May-2019</v>
      </c>
      <c r="L580" s="395" t="str">
        <f t="shared" si="66"/>
        <v>21-May-2019</v>
      </c>
      <c r="M580" s="394">
        <f t="shared" si="67"/>
        <v>613.6</v>
      </c>
      <c r="N580" s="396">
        <f t="shared" si="68"/>
        <v>3.3380000000000001</v>
      </c>
      <c r="O580" s="396"/>
    </row>
    <row r="581" spans="2:15">
      <c r="B581" s="390" t="s">
        <v>2099</v>
      </c>
      <c r="C581" s="390" t="s">
        <v>1473</v>
      </c>
      <c r="D581" s="391">
        <v>3.3380000000000001</v>
      </c>
      <c r="E581" s="392" t="s">
        <v>1459</v>
      </c>
      <c r="F581" s="392" t="s">
        <v>325</v>
      </c>
      <c r="G581" s="393" t="s">
        <v>42</v>
      </c>
      <c r="H581" s="392">
        <v>50008</v>
      </c>
      <c r="I581" s="394">
        <v>136.4</v>
      </c>
      <c r="J581" s="395" t="s">
        <v>1457</v>
      </c>
      <c r="K581" s="395" t="str">
        <f t="shared" si="65"/>
        <v>May-2019</v>
      </c>
      <c r="L581" s="395" t="str">
        <f t="shared" si="66"/>
        <v>21-May-2019</v>
      </c>
      <c r="M581" s="394">
        <f t="shared" si="67"/>
        <v>136.4</v>
      </c>
      <c r="N581" s="396">
        <f t="shared" si="68"/>
        <v>3.3380000000000001</v>
      </c>
      <c r="O581" s="396"/>
    </row>
    <row r="582" spans="2:15">
      <c r="B582" s="390" t="s">
        <v>2100</v>
      </c>
      <c r="C582" s="390" t="s">
        <v>1473</v>
      </c>
      <c r="D582" s="391">
        <v>3.3380000000000001</v>
      </c>
      <c r="E582" s="392" t="s">
        <v>1459</v>
      </c>
      <c r="F582" s="392" t="s">
        <v>552</v>
      </c>
      <c r="G582" s="393" t="s">
        <v>45</v>
      </c>
      <c r="H582" s="392">
        <v>5036</v>
      </c>
      <c r="I582" s="394">
        <v>767</v>
      </c>
      <c r="J582" s="395" t="s">
        <v>1457</v>
      </c>
      <c r="K582" s="395" t="str">
        <f t="shared" si="65"/>
        <v>May-2019</v>
      </c>
      <c r="L582" s="395" t="str">
        <f t="shared" si="66"/>
        <v>21-May-2019</v>
      </c>
      <c r="M582" s="394">
        <f t="shared" si="67"/>
        <v>2560.2460000000001</v>
      </c>
      <c r="N582" s="396">
        <f t="shared" si="68"/>
        <v>3.3380000000000001</v>
      </c>
      <c r="O582" s="396"/>
    </row>
    <row r="583" spans="2:15">
      <c r="B583" s="390" t="s">
        <v>2101</v>
      </c>
      <c r="C583" s="390" t="s">
        <v>1491</v>
      </c>
      <c r="D583" s="391">
        <v>3.302</v>
      </c>
      <c r="E583" s="392" t="s">
        <v>1459</v>
      </c>
      <c r="F583" s="392" t="s">
        <v>325</v>
      </c>
      <c r="G583" s="393" t="s">
        <v>42</v>
      </c>
      <c r="H583" s="392">
        <v>49186</v>
      </c>
      <c r="I583" s="394">
        <v>31320.639999999999</v>
      </c>
      <c r="J583" s="395" t="s">
        <v>1457</v>
      </c>
      <c r="K583" s="395" t="str">
        <f t="shared" ref="K583:K601" si="69">+IF(MONTH(C583)=1,"Ene",IF(MONTH(C583)=2,"Feb",IF(MONTH(C583)=3,"Mar",IF(MONTH(C583)=4,"Abr",IF(MONTH(C583)=5,"May",IF(MONTH(C583)=6,"Jun",IF(MONTH(C583)=7,"Jul",IF(MONTH(C583)=8,"Ago",IF(MONTH(C583)=9,"Sep",IF(MONTH(C583)=10,"Oct",IF(MONTH(C583)=11,"Nov","Dic")))))))))))&amp;"-"&amp;YEAR(C583)</f>
        <v>May-2019</v>
      </c>
      <c r="L583" s="395" t="str">
        <f t="shared" ref="L583:L601" si="70">DAY(C583)&amp;"-"&amp;IF(MONTH(C583)=1,"Ene",IF(MONTH(C583)=2,"Feb",IF(MONTH(C583)=3,"Mar",IF(MONTH(C583)=4,"Abr",IF(MONTH(C583)=5,"May",IF(MONTH(C583)=6,"Jun",IF(MONTH(C583)=7,"Jul",IF(MONTH(C583)=8,"Ago",IF(MONTH(C583)=9,"Sep",IF(MONTH(C583)=10,"Oct",IF(MONTH(C583)=11,"Nov","Dic")))))))))))&amp;"-"&amp;YEAR(C583)</f>
        <v>3-May-2019</v>
      </c>
      <c r="M583" s="394">
        <f t="shared" ref="M583:M601" si="71">+IF(F583="SOLES",I583,I583*D583)</f>
        <v>31320.639999999999</v>
      </c>
      <c r="N583" s="396">
        <f t="shared" ref="N583:N601" si="72">+D583</f>
        <v>3.302</v>
      </c>
      <c r="O583" s="396"/>
    </row>
    <row r="584" spans="2:15">
      <c r="B584" s="390" t="s">
        <v>2102</v>
      </c>
      <c r="C584" s="390" t="s">
        <v>1487</v>
      </c>
      <c r="D584" s="391">
        <v>3.3090000000000002</v>
      </c>
      <c r="E584" s="392" t="s">
        <v>1459</v>
      </c>
      <c r="F584" s="392" t="s">
        <v>325</v>
      </c>
      <c r="G584" s="393" t="s">
        <v>42</v>
      </c>
      <c r="H584" s="392">
        <v>49220</v>
      </c>
      <c r="I584" s="394">
        <v>11758.35</v>
      </c>
      <c r="J584" s="395" t="s">
        <v>1457</v>
      </c>
      <c r="K584" s="395" t="str">
        <f t="shared" si="69"/>
        <v>May-2019</v>
      </c>
      <c r="L584" s="395" t="str">
        <f t="shared" si="70"/>
        <v>6-May-2019</v>
      </c>
      <c r="M584" s="394">
        <f t="shared" si="71"/>
        <v>11758.35</v>
      </c>
      <c r="N584" s="396">
        <f t="shared" si="72"/>
        <v>3.3090000000000002</v>
      </c>
      <c r="O584" s="396"/>
    </row>
    <row r="585" spans="2:15">
      <c r="B585" s="390" t="s">
        <v>2103</v>
      </c>
      <c r="C585" s="390" t="s">
        <v>1473</v>
      </c>
      <c r="D585" s="391">
        <v>3.3380000000000001</v>
      </c>
      <c r="E585" s="392" t="s">
        <v>1459</v>
      </c>
      <c r="F585" s="392" t="s">
        <v>325</v>
      </c>
      <c r="G585" s="393" t="s">
        <v>42</v>
      </c>
      <c r="H585" s="392">
        <v>50040</v>
      </c>
      <c r="I585" s="394">
        <v>576</v>
      </c>
      <c r="J585" s="395" t="s">
        <v>1972</v>
      </c>
      <c r="K585" s="395" t="str">
        <f t="shared" si="69"/>
        <v>May-2019</v>
      </c>
      <c r="L585" s="395" t="str">
        <f t="shared" si="70"/>
        <v>21-May-2019</v>
      </c>
      <c r="M585" s="394">
        <f t="shared" si="71"/>
        <v>576</v>
      </c>
      <c r="N585" s="396">
        <f t="shared" si="72"/>
        <v>3.3380000000000001</v>
      </c>
      <c r="O585" s="396"/>
    </row>
    <row r="586" spans="2:15">
      <c r="B586" s="390" t="s">
        <v>2104</v>
      </c>
      <c r="C586" s="390" t="s">
        <v>1473</v>
      </c>
      <c r="D586" s="391">
        <v>3.3380000000000001</v>
      </c>
      <c r="E586" s="392" t="s">
        <v>1459</v>
      </c>
      <c r="F586" s="392" t="s">
        <v>325</v>
      </c>
      <c r="G586" s="393" t="s">
        <v>42</v>
      </c>
      <c r="H586" s="392">
        <v>50020</v>
      </c>
      <c r="I586" s="394">
        <v>144</v>
      </c>
      <c r="J586" s="395" t="s">
        <v>1972</v>
      </c>
      <c r="K586" s="395" t="str">
        <f t="shared" si="69"/>
        <v>May-2019</v>
      </c>
      <c r="L586" s="395" t="str">
        <f t="shared" si="70"/>
        <v>21-May-2019</v>
      </c>
      <c r="M586" s="394">
        <f t="shared" si="71"/>
        <v>144</v>
      </c>
      <c r="N586" s="396">
        <f t="shared" si="72"/>
        <v>3.3380000000000001</v>
      </c>
      <c r="O586" s="396"/>
    </row>
    <row r="587" spans="2:15">
      <c r="B587" s="390" t="s">
        <v>2105</v>
      </c>
      <c r="C587" s="390" t="s">
        <v>1473</v>
      </c>
      <c r="D587" s="391">
        <v>3.3380000000000001</v>
      </c>
      <c r="E587" s="392" t="s">
        <v>1459</v>
      </c>
      <c r="F587" s="392" t="s">
        <v>325</v>
      </c>
      <c r="G587" s="393" t="s">
        <v>42</v>
      </c>
      <c r="H587" s="392" t="s">
        <v>2106</v>
      </c>
      <c r="I587" s="394">
        <v>600</v>
      </c>
      <c r="J587" s="395" t="s">
        <v>1972</v>
      </c>
      <c r="K587" s="395" t="str">
        <f t="shared" si="69"/>
        <v>May-2019</v>
      </c>
      <c r="L587" s="395" t="str">
        <f t="shared" si="70"/>
        <v>21-May-2019</v>
      </c>
      <c r="M587" s="394">
        <f t="shared" si="71"/>
        <v>600</v>
      </c>
      <c r="N587" s="396">
        <f t="shared" si="72"/>
        <v>3.3380000000000001</v>
      </c>
      <c r="O587" s="396"/>
    </row>
    <row r="588" spans="2:15">
      <c r="B588" s="119" t="s">
        <v>2107</v>
      </c>
      <c r="C588" s="119" t="s">
        <v>1473</v>
      </c>
      <c r="D588" s="256">
        <v>3.3380000000000001</v>
      </c>
      <c r="E588" s="115" t="s">
        <v>1459</v>
      </c>
      <c r="F588" s="115" t="s">
        <v>325</v>
      </c>
      <c r="G588" s="120" t="s">
        <v>42</v>
      </c>
      <c r="H588" s="115" t="s">
        <v>2108</v>
      </c>
      <c r="I588" s="116">
        <v>3056</v>
      </c>
      <c r="J588" s="193" t="s">
        <v>1972</v>
      </c>
      <c r="K588" s="193" t="str">
        <f t="shared" si="69"/>
        <v>May-2019</v>
      </c>
      <c r="L588" s="193" t="str">
        <f t="shared" si="70"/>
        <v>21-May-2019</v>
      </c>
      <c r="M588" s="117">
        <f t="shared" si="71"/>
        <v>3056</v>
      </c>
      <c r="N588" s="396">
        <f t="shared" si="72"/>
        <v>3.3380000000000001</v>
      </c>
      <c r="O588" s="396"/>
    </row>
    <row r="589" spans="2:15">
      <c r="B589" s="119" t="s">
        <v>2109</v>
      </c>
      <c r="C589" s="119" t="s">
        <v>1473</v>
      </c>
      <c r="D589" s="256">
        <v>3.3380000000000001</v>
      </c>
      <c r="E589" s="115" t="s">
        <v>1459</v>
      </c>
      <c r="F589" s="115" t="s">
        <v>325</v>
      </c>
      <c r="G589" s="120" t="s">
        <v>42</v>
      </c>
      <c r="H589" s="115" t="s">
        <v>2110</v>
      </c>
      <c r="I589" s="116">
        <v>5508.27</v>
      </c>
      <c r="J589" s="193" t="s">
        <v>1972</v>
      </c>
      <c r="K589" s="193" t="str">
        <f t="shared" si="69"/>
        <v>May-2019</v>
      </c>
      <c r="L589" s="193" t="str">
        <f t="shared" si="70"/>
        <v>21-May-2019</v>
      </c>
      <c r="M589" s="117">
        <f t="shared" si="71"/>
        <v>5508.27</v>
      </c>
      <c r="N589" s="396">
        <f t="shared" si="72"/>
        <v>3.3380000000000001</v>
      </c>
      <c r="O589" s="396"/>
    </row>
    <row r="590" spans="2:15">
      <c r="B590" s="119" t="s">
        <v>2111</v>
      </c>
      <c r="C590" s="119" t="s">
        <v>1473</v>
      </c>
      <c r="D590" s="256">
        <v>3.3380000000000001</v>
      </c>
      <c r="E590" s="115" t="s">
        <v>1459</v>
      </c>
      <c r="F590" s="115" t="s">
        <v>325</v>
      </c>
      <c r="G590" s="120" t="s">
        <v>42</v>
      </c>
      <c r="H590" s="115" t="s">
        <v>2112</v>
      </c>
      <c r="I590" s="116">
        <v>184</v>
      </c>
      <c r="J590" s="193" t="s">
        <v>1972</v>
      </c>
      <c r="K590" s="193" t="str">
        <f t="shared" si="69"/>
        <v>May-2019</v>
      </c>
      <c r="L590" s="193" t="str">
        <f t="shared" si="70"/>
        <v>21-May-2019</v>
      </c>
      <c r="M590" s="117">
        <f t="shared" si="71"/>
        <v>184</v>
      </c>
      <c r="N590" s="396">
        <f t="shared" si="72"/>
        <v>3.3380000000000001</v>
      </c>
      <c r="O590" s="396"/>
    </row>
    <row r="591" spans="2:15">
      <c r="B591" s="119" t="s">
        <v>2113</v>
      </c>
      <c r="C591" s="119" t="s">
        <v>1473</v>
      </c>
      <c r="D591" s="256">
        <v>3.3380000000000001</v>
      </c>
      <c r="E591" s="115" t="s">
        <v>1459</v>
      </c>
      <c r="F591" s="115" t="s">
        <v>325</v>
      </c>
      <c r="G591" s="120" t="s">
        <v>42</v>
      </c>
      <c r="H591" s="115" t="s">
        <v>2110</v>
      </c>
      <c r="I591" s="116">
        <v>98526.65</v>
      </c>
      <c r="J591" s="193" t="s">
        <v>1972</v>
      </c>
      <c r="K591" s="193" t="str">
        <f t="shared" si="69"/>
        <v>May-2019</v>
      </c>
      <c r="L591" s="193" t="str">
        <f t="shared" si="70"/>
        <v>21-May-2019</v>
      </c>
      <c r="M591" s="117">
        <f t="shared" si="71"/>
        <v>98526.65</v>
      </c>
      <c r="N591" s="396">
        <f t="shared" si="72"/>
        <v>3.3380000000000001</v>
      </c>
      <c r="O591" s="396"/>
    </row>
    <row r="592" spans="2:15">
      <c r="B592" s="119" t="s">
        <v>2114</v>
      </c>
      <c r="C592" s="119" t="s">
        <v>1473</v>
      </c>
      <c r="D592" s="256">
        <v>3.3380000000000001</v>
      </c>
      <c r="E592" s="115" t="s">
        <v>1459</v>
      </c>
      <c r="F592" s="115" t="s">
        <v>325</v>
      </c>
      <c r="G592" s="120" t="s">
        <v>42</v>
      </c>
      <c r="H592" s="115" t="s">
        <v>2112</v>
      </c>
      <c r="I592" s="116">
        <v>3956</v>
      </c>
      <c r="J592" s="193" t="s">
        <v>1972</v>
      </c>
      <c r="K592" s="193" t="str">
        <f t="shared" si="69"/>
        <v>May-2019</v>
      </c>
      <c r="L592" s="193" t="str">
        <f t="shared" si="70"/>
        <v>21-May-2019</v>
      </c>
      <c r="M592" s="117">
        <f t="shared" si="71"/>
        <v>3956</v>
      </c>
      <c r="N592" s="396">
        <f t="shared" si="72"/>
        <v>3.3380000000000001</v>
      </c>
      <c r="O592" s="396"/>
    </row>
    <row r="593" spans="2:15">
      <c r="B593" s="119" t="s">
        <v>2115</v>
      </c>
      <c r="C593" s="119" t="s">
        <v>1473</v>
      </c>
      <c r="D593" s="256">
        <v>3.3380000000000001</v>
      </c>
      <c r="E593" s="115" t="s">
        <v>1459</v>
      </c>
      <c r="F593" s="115" t="s">
        <v>325</v>
      </c>
      <c r="G593" s="120" t="s">
        <v>42</v>
      </c>
      <c r="H593" s="115" t="s">
        <v>2116</v>
      </c>
      <c r="I593" s="116">
        <v>22472.799999999999</v>
      </c>
      <c r="J593" s="193" t="s">
        <v>1972</v>
      </c>
      <c r="K593" s="193" t="str">
        <f t="shared" si="69"/>
        <v>May-2019</v>
      </c>
      <c r="L593" s="193" t="str">
        <f t="shared" si="70"/>
        <v>21-May-2019</v>
      </c>
      <c r="M593" s="117">
        <f t="shared" si="71"/>
        <v>22472.799999999999</v>
      </c>
      <c r="N593" s="396">
        <f t="shared" si="72"/>
        <v>3.3380000000000001</v>
      </c>
      <c r="O593" s="396"/>
    </row>
    <row r="594" spans="2:15">
      <c r="B594" s="119" t="s">
        <v>2117</v>
      </c>
      <c r="C594" s="119" t="s">
        <v>1473</v>
      </c>
      <c r="D594" s="256">
        <v>3.3380000000000001</v>
      </c>
      <c r="E594" s="115" t="s">
        <v>1459</v>
      </c>
      <c r="F594" s="115" t="s">
        <v>325</v>
      </c>
      <c r="G594" s="120" t="s">
        <v>42</v>
      </c>
      <c r="H594" s="115" t="s">
        <v>2118</v>
      </c>
      <c r="I594" s="116">
        <v>300000</v>
      </c>
      <c r="J594" s="193" t="s">
        <v>1972</v>
      </c>
      <c r="K594" s="193" t="str">
        <f t="shared" si="69"/>
        <v>May-2019</v>
      </c>
      <c r="L594" s="193" t="str">
        <f t="shared" si="70"/>
        <v>21-May-2019</v>
      </c>
      <c r="M594" s="117">
        <f t="shared" si="71"/>
        <v>300000</v>
      </c>
      <c r="N594" s="396">
        <f t="shared" si="72"/>
        <v>3.3380000000000001</v>
      </c>
      <c r="O594" s="396"/>
    </row>
    <row r="595" spans="2:15">
      <c r="B595" s="119" t="s">
        <v>2119</v>
      </c>
      <c r="C595" s="119" t="s">
        <v>1473</v>
      </c>
      <c r="D595" s="256">
        <v>3.3380000000000001</v>
      </c>
      <c r="E595" s="115" t="s">
        <v>1459</v>
      </c>
      <c r="F595" s="115" t="s">
        <v>325</v>
      </c>
      <c r="G595" s="120" t="s">
        <v>42</v>
      </c>
      <c r="H595" s="115" t="s">
        <v>2120</v>
      </c>
      <c r="I595" s="116">
        <v>300000</v>
      </c>
      <c r="J595" s="193" t="s">
        <v>1972</v>
      </c>
      <c r="K595" s="193" t="str">
        <f t="shared" si="69"/>
        <v>May-2019</v>
      </c>
      <c r="L595" s="193" t="str">
        <f t="shared" si="70"/>
        <v>21-May-2019</v>
      </c>
      <c r="M595" s="117">
        <f t="shared" si="71"/>
        <v>300000</v>
      </c>
      <c r="N595" s="396">
        <f t="shared" si="72"/>
        <v>3.3380000000000001</v>
      </c>
      <c r="O595" s="396"/>
    </row>
    <row r="596" spans="2:15">
      <c r="B596" s="119" t="s">
        <v>2121</v>
      </c>
      <c r="C596" s="119" t="s">
        <v>1473</v>
      </c>
      <c r="D596" s="256">
        <v>3.3380000000000001</v>
      </c>
      <c r="E596" s="115" t="s">
        <v>1459</v>
      </c>
      <c r="F596" s="115" t="s">
        <v>325</v>
      </c>
      <c r="G596" s="120" t="s">
        <v>42</v>
      </c>
      <c r="H596" s="115" t="s">
        <v>2122</v>
      </c>
      <c r="I596" s="116">
        <v>23225.21</v>
      </c>
      <c r="J596" s="193" t="s">
        <v>1972</v>
      </c>
      <c r="K596" s="193" t="str">
        <f t="shared" si="69"/>
        <v>May-2019</v>
      </c>
      <c r="L596" s="193" t="str">
        <f t="shared" si="70"/>
        <v>21-May-2019</v>
      </c>
      <c r="M596" s="117">
        <f t="shared" si="71"/>
        <v>23225.21</v>
      </c>
      <c r="N596" s="396">
        <f t="shared" si="72"/>
        <v>3.3380000000000001</v>
      </c>
      <c r="O596" s="396"/>
    </row>
    <row r="597" spans="2:15">
      <c r="B597" s="119" t="s">
        <v>2123</v>
      </c>
      <c r="C597" s="119" t="s">
        <v>1473</v>
      </c>
      <c r="D597" s="256">
        <v>3.3380000000000001</v>
      </c>
      <c r="E597" s="115" t="s">
        <v>1459</v>
      </c>
      <c r="F597" s="115" t="s">
        <v>325</v>
      </c>
      <c r="G597" s="120" t="s">
        <v>42</v>
      </c>
      <c r="H597" s="115" t="s">
        <v>2116</v>
      </c>
      <c r="I597" s="116">
        <v>51372.41</v>
      </c>
      <c r="J597" s="193" t="s">
        <v>1972</v>
      </c>
      <c r="K597" s="193" t="str">
        <f t="shared" si="69"/>
        <v>May-2019</v>
      </c>
      <c r="L597" s="193" t="str">
        <f t="shared" si="70"/>
        <v>21-May-2019</v>
      </c>
      <c r="M597" s="117">
        <f t="shared" si="71"/>
        <v>51372.41</v>
      </c>
      <c r="N597" s="396">
        <f t="shared" si="72"/>
        <v>3.3380000000000001</v>
      </c>
      <c r="O597" s="396"/>
    </row>
    <row r="598" spans="2:15">
      <c r="B598" s="119" t="s">
        <v>2124</v>
      </c>
      <c r="C598" s="119" t="s">
        <v>1473</v>
      </c>
      <c r="D598" s="256">
        <v>3.3380000000000001</v>
      </c>
      <c r="E598" s="115" t="s">
        <v>1459</v>
      </c>
      <c r="F598" s="115" t="s">
        <v>325</v>
      </c>
      <c r="G598" s="120" t="s">
        <v>42</v>
      </c>
      <c r="H598" s="115" t="s">
        <v>2116</v>
      </c>
      <c r="I598" s="116">
        <v>44977.95</v>
      </c>
      <c r="J598" s="193" t="s">
        <v>1972</v>
      </c>
      <c r="K598" s="193" t="str">
        <f t="shared" si="69"/>
        <v>May-2019</v>
      </c>
      <c r="L598" s="193" t="str">
        <f t="shared" si="70"/>
        <v>21-May-2019</v>
      </c>
      <c r="M598" s="117">
        <f t="shared" si="71"/>
        <v>44977.95</v>
      </c>
      <c r="N598" s="396">
        <f t="shared" si="72"/>
        <v>3.3380000000000001</v>
      </c>
      <c r="O598" s="396"/>
    </row>
    <row r="599" spans="2:15">
      <c r="B599" s="119" t="s">
        <v>2125</v>
      </c>
      <c r="C599" s="119" t="s">
        <v>1473</v>
      </c>
      <c r="D599" s="256">
        <v>3.3380000000000001</v>
      </c>
      <c r="E599" s="115" t="s">
        <v>1459</v>
      </c>
      <c r="F599" s="115" t="s">
        <v>325</v>
      </c>
      <c r="G599" s="120" t="s">
        <v>42</v>
      </c>
      <c r="H599" s="115" t="s">
        <v>2118</v>
      </c>
      <c r="I599" s="116">
        <v>300000</v>
      </c>
      <c r="J599" s="193" t="s">
        <v>1972</v>
      </c>
      <c r="K599" s="193" t="str">
        <f t="shared" si="69"/>
        <v>May-2019</v>
      </c>
      <c r="L599" s="193" t="str">
        <f t="shared" si="70"/>
        <v>21-May-2019</v>
      </c>
      <c r="M599" s="117">
        <f t="shared" si="71"/>
        <v>300000</v>
      </c>
      <c r="N599" s="396">
        <f t="shared" si="72"/>
        <v>3.3380000000000001</v>
      </c>
      <c r="O599" s="396"/>
    </row>
    <row r="600" spans="2:15">
      <c r="B600" s="119" t="s">
        <v>2126</v>
      </c>
      <c r="C600" s="119" t="s">
        <v>1473</v>
      </c>
      <c r="D600" s="256">
        <v>3.3380000000000001</v>
      </c>
      <c r="E600" s="115" t="s">
        <v>1459</v>
      </c>
      <c r="F600" s="115" t="s">
        <v>325</v>
      </c>
      <c r="G600" s="120" t="s">
        <v>42</v>
      </c>
      <c r="H600" s="115" t="s">
        <v>2120</v>
      </c>
      <c r="I600" s="116">
        <v>219354.34</v>
      </c>
      <c r="J600" s="193" t="s">
        <v>1972</v>
      </c>
      <c r="K600" s="193" t="str">
        <f t="shared" si="69"/>
        <v>May-2019</v>
      </c>
      <c r="L600" s="193" t="str">
        <f t="shared" si="70"/>
        <v>21-May-2019</v>
      </c>
      <c r="M600" s="117">
        <f t="shared" si="71"/>
        <v>219354.34</v>
      </c>
      <c r="N600" s="396">
        <f t="shared" si="72"/>
        <v>3.3380000000000001</v>
      </c>
      <c r="O600" s="396"/>
    </row>
    <row r="601" spans="2:15">
      <c r="B601" s="119" t="s">
        <v>2127</v>
      </c>
      <c r="C601" s="119" t="s">
        <v>1473</v>
      </c>
      <c r="D601" s="256">
        <v>3.3380000000000001</v>
      </c>
      <c r="E601" s="115" t="s">
        <v>1459</v>
      </c>
      <c r="F601" s="115" t="s">
        <v>325</v>
      </c>
      <c r="G601" s="120" t="s">
        <v>42</v>
      </c>
      <c r="H601" s="115" t="s">
        <v>2116</v>
      </c>
      <c r="I601" s="116">
        <v>42816.36</v>
      </c>
      <c r="J601" s="193" t="s">
        <v>1972</v>
      </c>
      <c r="K601" s="193" t="str">
        <f t="shared" si="69"/>
        <v>May-2019</v>
      </c>
      <c r="L601" s="193" t="str">
        <f t="shared" si="70"/>
        <v>21-May-2019</v>
      </c>
      <c r="M601" s="117">
        <f t="shared" si="71"/>
        <v>42816.36</v>
      </c>
      <c r="N601" s="396">
        <f t="shared" si="72"/>
        <v>3.3380000000000001</v>
      </c>
      <c r="O601" s="396"/>
    </row>
  </sheetData>
  <mergeCells count="4">
    <mergeCell ref="B4:J4"/>
    <mergeCell ref="AC4:AG4"/>
    <mergeCell ref="AH4:AL4"/>
    <mergeCell ref="AC2:AL3"/>
  </mergeCells>
  <pageMargins left="0.7" right="0.7" top="0.75" bottom="0.75" header="0.3" footer="0.3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BF121"/>
  <sheetViews>
    <sheetView topLeftCell="AK16" zoomScale="70" zoomScaleNormal="70" workbookViewId="0">
      <selection activeCell="R4" sqref="R4:BF6"/>
    </sheetView>
  </sheetViews>
  <sheetFormatPr baseColWidth="10" defaultRowHeight="21"/>
  <cols>
    <col min="1" max="1" width="5.42578125" customWidth="1"/>
    <col min="2" max="4" width="11.42578125" style="404"/>
    <col min="5" max="5" width="14" style="404" customWidth="1"/>
    <col min="6" max="6" width="25.7109375" style="404" bestFit="1" customWidth="1"/>
    <col min="7" max="7" width="18.85546875" style="404" bestFit="1" customWidth="1"/>
    <col min="8" max="8" width="13.28515625" style="404" customWidth="1"/>
    <col min="9" max="9" width="14.5703125" style="404" bestFit="1" customWidth="1"/>
    <col min="10" max="10" width="11.5703125" style="404" bestFit="1" customWidth="1"/>
    <col min="11" max="11" width="14.42578125" style="404" bestFit="1" customWidth="1"/>
    <col min="12" max="12" width="14" style="404" bestFit="1" customWidth="1"/>
    <col min="13" max="14" width="11.42578125" style="404"/>
    <col min="15" max="15" width="14.5703125" style="404" bestFit="1" customWidth="1"/>
    <col min="16" max="16" width="18.7109375" style="404" bestFit="1" customWidth="1"/>
    <col min="17" max="17" width="13.5703125" style="404" customWidth="1"/>
    <col min="18" max="18" width="23.140625" style="404" customWidth="1"/>
    <col min="19" max="19" width="10.42578125" customWidth="1"/>
    <col min="20" max="20" width="23.42578125" bestFit="1" customWidth="1"/>
    <col min="21" max="21" width="22.42578125" customWidth="1"/>
    <col min="22" max="22" width="22.140625" customWidth="1"/>
    <col min="23" max="23" width="25.28515625" customWidth="1"/>
    <col min="24" max="24" width="23.5703125" customWidth="1"/>
    <col min="25" max="25" width="22" customWidth="1"/>
    <col min="26" max="26" width="21.7109375" customWidth="1"/>
    <col min="27" max="27" width="22.5703125" customWidth="1"/>
    <col min="28" max="28" width="13.42578125" customWidth="1"/>
    <col min="29" max="29" width="12.42578125" customWidth="1"/>
    <col min="30" max="30" width="23.42578125" customWidth="1"/>
    <col min="31" max="31" width="29.7109375" customWidth="1"/>
    <col min="32" max="32" width="12.5703125" customWidth="1"/>
    <col min="33" max="33" width="12.42578125" customWidth="1"/>
    <col min="34" max="34" width="12.140625" customWidth="1"/>
    <col min="35" max="35" width="12.85546875" customWidth="1"/>
    <col min="36" max="36" width="12.42578125" customWidth="1"/>
    <col min="37" max="37" width="11.5703125" customWidth="1"/>
    <col min="38" max="39" width="12.85546875" customWidth="1"/>
    <col min="40" max="40" width="12.42578125" customWidth="1"/>
    <col min="41" max="41" width="12.5703125" customWidth="1"/>
    <col min="42" max="42" width="12" customWidth="1"/>
    <col min="43" max="43" width="16.7109375" customWidth="1"/>
    <col min="44" max="44" width="16.85546875" customWidth="1"/>
    <col min="45" max="45" width="23.42578125" customWidth="1"/>
    <col min="46" max="46" width="29.7109375" customWidth="1"/>
    <col min="47" max="47" width="12.5703125" customWidth="1"/>
    <col min="48" max="48" width="12.42578125" customWidth="1"/>
    <col min="49" max="49" width="12.140625" customWidth="1"/>
    <col min="50" max="50" width="12.85546875" customWidth="1"/>
    <col min="51" max="51" width="12.42578125" customWidth="1"/>
    <col min="52" max="52" width="11.5703125" customWidth="1"/>
    <col min="53" max="54" width="12.85546875" customWidth="1"/>
    <col min="55" max="55" width="12.42578125" customWidth="1"/>
    <col min="56" max="56" width="12.5703125" customWidth="1"/>
    <col min="57" max="57" width="12" customWidth="1"/>
    <col min="58" max="58" width="16.7109375" customWidth="1"/>
    <col min="59" max="64" width="5" customWidth="1"/>
    <col min="65" max="65" width="3" customWidth="1"/>
    <col min="66" max="74" width="5" customWidth="1"/>
    <col min="75" max="75" width="3" customWidth="1"/>
    <col min="76" max="84" width="5" customWidth="1"/>
    <col min="85" max="85" width="3" customWidth="1"/>
    <col min="86" max="91" width="5" customWidth="1"/>
    <col min="92" max="94" width="6" customWidth="1"/>
    <col min="95" max="95" width="4" customWidth="1"/>
    <col min="96" max="97" width="6" customWidth="1"/>
    <col min="98" max="98" width="12.5703125" bestFit="1" customWidth="1"/>
  </cols>
  <sheetData>
    <row r="1" spans="1:58">
      <c r="T1" t="s">
        <v>703</v>
      </c>
    </row>
    <row r="2" spans="1:58" ht="28.5">
      <c r="B2" s="473" t="s">
        <v>707</v>
      </c>
      <c r="C2" s="473"/>
      <c r="D2" s="473"/>
      <c r="E2" s="473"/>
      <c r="F2" s="473"/>
      <c r="G2" s="473"/>
      <c r="H2" s="473"/>
      <c r="I2" s="473"/>
      <c r="J2" s="473"/>
      <c r="K2" s="473"/>
      <c r="L2" s="473"/>
      <c r="M2" s="473"/>
      <c r="N2" s="473"/>
      <c r="O2" s="473"/>
      <c r="P2" s="473"/>
      <c r="Q2" s="473"/>
      <c r="T2" t="s">
        <v>702</v>
      </c>
    </row>
    <row r="3" spans="1:58" ht="28.5">
      <c r="A3" s="113"/>
      <c r="B3" s="473" t="s">
        <v>344</v>
      </c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05"/>
    </row>
    <row r="4" spans="1:58">
      <c r="B4" s="409" t="s">
        <v>609</v>
      </c>
      <c r="C4" s="405" t="s">
        <v>610</v>
      </c>
      <c r="D4" s="405" t="s">
        <v>612</v>
      </c>
      <c r="E4" s="405" t="s">
        <v>611</v>
      </c>
      <c r="F4" s="405" t="s">
        <v>613</v>
      </c>
      <c r="G4" s="405" t="s">
        <v>614</v>
      </c>
      <c r="H4" s="405" t="s">
        <v>736</v>
      </c>
      <c r="I4" s="407" t="s">
        <v>68</v>
      </c>
      <c r="J4" s="407" t="s">
        <v>69</v>
      </c>
      <c r="K4" s="407" t="s">
        <v>86</v>
      </c>
      <c r="L4" s="407" t="s">
        <v>87</v>
      </c>
      <c r="M4" s="407" t="s">
        <v>88</v>
      </c>
      <c r="N4" s="408" t="s">
        <v>2447</v>
      </c>
      <c r="O4" s="405" t="s">
        <v>2448</v>
      </c>
      <c r="P4" s="405" t="s">
        <v>639</v>
      </c>
      <c r="Q4" s="405" t="s">
        <v>700</v>
      </c>
      <c r="R4" s="407"/>
      <c r="T4" t="s">
        <v>604</v>
      </c>
      <c r="V4" t="s">
        <v>605</v>
      </c>
    </row>
    <row r="5" spans="1:58">
      <c r="A5" s="112"/>
      <c r="B5" s="404" t="s">
        <v>615</v>
      </c>
      <c r="C5" s="404" t="s">
        <v>722</v>
      </c>
      <c r="F5" s="404" t="s">
        <v>713</v>
      </c>
      <c r="G5" s="404">
        <v>1</v>
      </c>
      <c r="H5" s="410" t="s">
        <v>0</v>
      </c>
      <c r="I5" s="404">
        <v>1</v>
      </c>
      <c r="J5" s="404">
        <f>+I5*30%</f>
        <v>0.3</v>
      </c>
      <c r="K5" s="404">
        <v>0.05</v>
      </c>
      <c r="L5" s="404">
        <v>3</v>
      </c>
      <c r="M5" s="404">
        <v>0</v>
      </c>
      <c r="N5" s="404">
        <f>+K5+L5</f>
        <v>3.05</v>
      </c>
      <c r="O5" s="404">
        <f>+I5+J5+M5</f>
        <v>1.3</v>
      </c>
      <c r="P5" s="409">
        <v>43101</v>
      </c>
      <c r="Q5" s="411" t="str">
        <f t="shared" ref="Q5:Q68" si="0">+IF(MONTH(P5)=1,"Ene",IF(MONTH(P5)=2,"Feb",IF(MONTH(P5)=3,"Mar",IF(MONTH(P5)=4,"Abr",IF(MONTH(P5)=5,"May",IF(MONTH(P5)=6,"Jun",IF(MONTH(P5)=7,"Jul",IF(MONTH(P5)=8,"Ago",IF(MONTH(P5)=9,"Sep",IF(MONTH(P5)=10,"Oct",IF(MONTH(P5)=11,"Nov","Dic")))))))))))&amp;"-"&amp;YEAR(P5)</f>
        <v>Ene-2018</v>
      </c>
      <c r="R5" s="411"/>
      <c r="T5" s="144">
        <v>43602</v>
      </c>
      <c r="V5" s="144">
        <v>43666</v>
      </c>
    </row>
    <row r="6" spans="1:58">
      <c r="A6" s="112"/>
      <c r="B6" s="404" t="s">
        <v>616</v>
      </c>
      <c r="C6" s="404" t="s">
        <v>723</v>
      </c>
      <c r="F6" s="404" t="s">
        <v>714</v>
      </c>
      <c r="G6" s="404">
        <v>2</v>
      </c>
      <c r="H6" s="410" t="s">
        <v>0</v>
      </c>
      <c r="I6" s="404">
        <v>2</v>
      </c>
      <c r="J6" s="404">
        <f t="shared" ref="J6:J69" si="1">+I6*30%</f>
        <v>0.6</v>
      </c>
      <c r="K6" s="404">
        <v>0.05</v>
      </c>
      <c r="L6" s="404">
        <v>3</v>
      </c>
      <c r="M6" s="404">
        <v>0</v>
      </c>
      <c r="N6" s="404">
        <f t="shared" ref="N6:N69" si="2">+K6+L6</f>
        <v>3.05</v>
      </c>
      <c r="O6" s="404">
        <f t="shared" ref="O6:O69" si="3">+I6+J6+M6</f>
        <v>2.6</v>
      </c>
      <c r="P6" s="409">
        <v>43101</v>
      </c>
      <c r="Q6" s="411" t="str">
        <f t="shared" si="0"/>
        <v>Ene-2018</v>
      </c>
      <c r="R6" s="411"/>
    </row>
    <row r="7" spans="1:58">
      <c r="A7" s="112"/>
      <c r="B7" s="404" t="s">
        <v>617</v>
      </c>
      <c r="C7" s="404" t="s">
        <v>724</v>
      </c>
      <c r="F7" s="404" t="s">
        <v>275</v>
      </c>
      <c r="G7" s="404">
        <v>1</v>
      </c>
      <c r="H7" s="410" t="s">
        <v>0</v>
      </c>
      <c r="I7" s="404">
        <v>3</v>
      </c>
      <c r="J7" s="404">
        <f t="shared" si="1"/>
        <v>0.89999999999999991</v>
      </c>
      <c r="K7" s="404">
        <v>0.05</v>
      </c>
      <c r="L7" s="404">
        <v>3</v>
      </c>
      <c r="M7" s="404">
        <v>0</v>
      </c>
      <c r="N7" s="404">
        <f t="shared" si="2"/>
        <v>3.05</v>
      </c>
      <c r="O7" s="404">
        <f t="shared" si="3"/>
        <v>3.9</v>
      </c>
      <c r="P7" s="409">
        <v>43101</v>
      </c>
      <c r="Q7" s="411" t="str">
        <f t="shared" si="0"/>
        <v>Ene-2018</v>
      </c>
      <c r="R7" s="411"/>
      <c r="AK7" s="453" t="s">
        <v>707</v>
      </c>
      <c r="AL7" s="453"/>
      <c r="AM7" s="453"/>
      <c r="AN7" s="453"/>
    </row>
    <row r="8" spans="1:58">
      <c r="A8" s="112"/>
      <c r="B8" s="404" t="s">
        <v>618</v>
      </c>
      <c r="C8" s="404" t="s">
        <v>725</v>
      </c>
      <c r="F8" s="404" t="s">
        <v>715</v>
      </c>
      <c r="G8" s="404">
        <v>1</v>
      </c>
      <c r="H8" s="410" t="s">
        <v>0</v>
      </c>
      <c r="I8" s="404">
        <v>4</v>
      </c>
      <c r="J8" s="404">
        <f t="shared" si="1"/>
        <v>1.2</v>
      </c>
      <c r="K8" s="404">
        <v>0.05</v>
      </c>
      <c r="L8" s="404">
        <v>3</v>
      </c>
      <c r="M8" s="404">
        <v>0</v>
      </c>
      <c r="N8" s="404">
        <f t="shared" si="2"/>
        <v>3.05</v>
      </c>
      <c r="O8" s="404">
        <f t="shared" si="3"/>
        <v>5.2</v>
      </c>
      <c r="P8" s="409">
        <v>43101</v>
      </c>
      <c r="Q8" s="411" t="str">
        <f t="shared" si="0"/>
        <v>Ene-2018</v>
      </c>
      <c r="R8" s="411"/>
      <c r="T8" s="267"/>
      <c r="U8" s="112"/>
      <c r="Z8" s="112"/>
      <c r="AK8" s="453" t="s">
        <v>344</v>
      </c>
      <c r="AL8" s="453"/>
      <c r="AM8" s="453"/>
      <c r="AN8" s="453"/>
    </row>
    <row r="9" spans="1:58">
      <c r="A9" s="112"/>
      <c r="B9" s="404" t="s">
        <v>619</v>
      </c>
      <c r="C9" s="404" t="s">
        <v>722</v>
      </c>
      <c r="F9" s="404" t="s">
        <v>716</v>
      </c>
      <c r="G9" s="404">
        <v>1</v>
      </c>
      <c r="H9" s="410" t="s">
        <v>0</v>
      </c>
      <c r="I9" s="404">
        <v>5</v>
      </c>
      <c r="J9" s="404">
        <f t="shared" si="1"/>
        <v>1.5</v>
      </c>
      <c r="K9" s="404">
        <v>0.05</v>
      </c>
      <c r="L9" s="404">
        <v>3</v>
      </c>
      <c r="M9" s="404">
        <v>0</v>
      </c>
      <c r="N9" s="404">
        <f t="shared" si="2"/>
        <v>3.05</v>
      </c>
      <c r="O9" s="404">
        <f t="shared" si="3"/>
        <v>6.5</v>
      </c>
      <c r="P9" s="409">
        <v>43101</v>
      </c>
      <c r="Q9" s="411" t="str">
        <f t="shared" si="0"/>
        <v>Ene-2018</v>
      </c>
      <c r="R9" s="411"/>
      <c r="T9" s="121" t="s">
        <v>736</v>
      </c>
      <c r="U9" s="401" t="s">
        <v>699</v>
      </c>
      <c r="V9" s="112"/>
      <c r="AD9" t="s">
        <v>2450</v>
      </c>
      <c r="AS9" t="s">
        <v>2449</v>
      </c>
    </row>
    <row r="10" spans="1:58">
      <c r="A10" s="112"/>
      <c r="B10" s="404" t="s">
        <v>620</v>
      </c>
      <c r="C10" s="404" t="s">
        <v>723</v>
      </c>
      <c r="F10" s="404" t="s">
        <v>717</v>
      </c>
      <c r="G10" s="404">
        <v>1</v>
      </c>
      <c r="H10" s="410" t="s">
        <v>0</v>
      </c>
      <c r="I10" s="404">
        <v>6</v>
      </c>
      <c r="J10" s="404">
        <f t="shared" si="1"/>
        <v>1.7999999999999998</v>
      </c>
      <c r="K10" s="404">
        <v>0.05</v>
      </c>
      <c r="L10" s="404">
        <v>3</v>
      </c>
      <c r="M10" s="404">
        <v>0</v>
      </c>
      <c r="N10" s="404">
        <f t="shared" si="2"/>
        <v>3.05</v>
      </c>
      <c r="O10" s="404">
        <f t="shared" si="3"/>
        <v>7.8</v>
      </c>
      <c r="P10" s="409">
        <v>43102</v>
      </c>
      <c r="Q10" s="411" t="str">
        <f t="shared" si="0"/>
        <v>Ene-2018</v>
      </c>
      <c r="R10" s="411"/>
      <c r="T10" s="112"/>
      <c r="U10" s="112"/>
      <c r="V10" s="112"/>
    </row>
    <row r="11" spans="1:58">
      <c r="A11" s="112"/>
      <c r="B11" s="404" t="s">
        <v>621</v>
      </c>
      <c r="C11" s="404" t="s">
        <v>724</v>
      </c>
      <c r="F11" s="404" t="s">
        <v>713</v>
      </c>
      <c r="G11" s="404">
        <v>1</v>
      </c>
      <c r="H11" s="410" t="s">
        <v>0</v>
      </c>
      <c r="I11" s="404">
        <v>7</v>
      </c>
      <c r="J11" s="404">
        <f t="shared" si="1"/>
        <v>2.1</v>
      </c>
      <c r="K11" s="404">
        <v>0.05</v>
      </c>
      <c r="L11" s="404">
        <v>3</v>
      </c>
      <c r="M11" s="404">
        <v>0</v>
      </c>
      <c r="N11" s="404">
        <f t="shared" si="2"/>
        <v>3.05</v>
      </c>
      <c r="O11" s="404">
        <f t="shared" si="3"/>
        <v>9.1</v>
      </c>
      <c r="P11" s="409">
        <v>43102</v>
      </c>
      <c r="Q11" s="411" t="str">
        <f t="shared" si="0"/>
        <v>Ene-2018</v>
      </c>
      <c r="R11" s="411"/>
      <c r="T11" s="121" t="s">
        <v>570</v>
      </c>
      <c r="U11" s="401" t="s">
        <v>569</v>
      </c>
      <c r="V11" s="401" t="s">
        <v>704</v>
      </c>
      <c r="W11" s="401" t="s">
        <v>708</v>
      </c>
      <c r="X11" s="401" t="s">
        <v>709</v>
      </c>
      <c r="Y11" s="401" t="s">
        <v>710</v>
      </c>
      <c r="Z11" s="401" t="s">
        <v>705</v>
      </c>
      <c r="AA11" s="401" t="s">
        <v>698</v>
      </c>
      <c r="AD11" s="121" t="s">
        <v>698</v>
      </c>
      <c r="AE11" s="121" t="s">
        <v>566</v>
      </c>
      <c r="AS11" s="121" t="s">
        <v>698</v>
      </c>
      <c r="AT11" s="121" t="s">
        <v>566</v>
      </c>
    </row>
    <row r="12" spans="1:58">
      <c r="A12" s="112"/>
      <c r="B12" s="404" t="s">
        <v>622</v>
      </c>
      <c r="C12" s="404" t="s">
        <v>725</v>
      </c>
      <c r="F12" s="404" t="s">
        <v>714</v>
      </c>
      <c r="G12" s="404">
        <v>1</v>
      </c>
      <c r="H12" s="410" t="s">
        <v>0</v>
      </c>
      <c r="I12" s="404">
        <v>8</v>
      </c>
      <c r="J12" s="404">
        <f t="shared" si="1"/>
        <v>2.4</v>
      </c>
      <c r="K12" s="404">
        <v>0.05</v>
      </c>
      <c r="L12" s="404">
        <v>3</v>
      </c>
      <c r="M12" s="404">
        <v>0</v>
      </c>
      <c r="N12" s="404">
        <f t="shared" si="2"/>
        <v>3.05</v>
      </c>
      <c r="O12" s="404">
        <f t="shared" si="3"/>
        <v>10.4</v>
      </c>
      <c r="P12" s="409">
        <v>43102</v>
      </c>
      <c r="Q12" s="411" t="str">
        <f t="shared" si="0"/>
        <v>Ene-2018</v>
      </c>
      <c r="R12" s="411"/>
      <c r="T12" s="115" t="s">
        <v>701</v>
      </c>
      <c r="U12" s="128"/>
      <c r="V12" s="128"/>
      <c r="W12" s="128"/>
      <c r="X12" s="128"/>
      <c r="Y12" s="128"/>
      <c r="Z12" s="128"/>
      <c r="AA12" s="128"/>
      <c r="AD12" s="121" t="s">
        <v>570</v>
      </c>
      <c r="AE12" s="401" t="s">
        <v>701</v>
      </c>
      <c r="AF12" s="401" t="s">
        <v>706</v>
      </c>
      <c r="AG12" s="401" t="s">
        <v>727</v>
      </c>
      <c r="AH12" s="401" t="s">
        <v>728</v>
      </c>
      <c r="AI12" s="401" t="s">
        <v>729</v>
      </c>
      <c r="AJ12" s="401" t="s">
        <v>730</v>
      </c>
      <c r="AK12" s="401" t="s">
        <v>731</v>
      </c>
      <c r="AL12" s="401" t="s">
        <v>732</v>
      </c>
      <c r="AM12" s="401" t="s">
        <v>733</v>
      </c>
      <c r="AN12" s="401" t="s">
        <v>734</v>
      </c>
      <c r="AO12" s="401" t="s">
        <v>735</v>
      </c>
      <c r="AP12" s="401" t="s">
        <v>726</v>
      </c>
      <c r="AQ12" s="401" t="s">
        <v>568</v>
      </c>
      <c r="AS12" s="121" t="s">
        <v>570</v>
      </c>
      <c r="AT12" s="401" t="s">
        <v>701</v>
      </c>
      <c r="AU12" s="401" t="s">
        <v>706</v>
      </c>
      <c r="AV12" s="401" t="s">
        <v>727</v>
      </c>
      <c r="AW12" s="401" t="s">
        <v>728</v>
      </c>
      <c r="AX12" s="401" t="s">
        <v>729</v>
      </c>
      <c r="AY12" s="401" t="s">
        <v>730</v>
      </c>
      <c r="AZ12" s="401" t="s">
        <v>731</v>
      </c>
      <c r="BA12" s="401" t="s">
        <v>732</v>
      </c>
      <c r="BB12" s="401" t="s">
        <v>733</v>
      </c>
      <c r="BC12" s="401" t="s">
        <v>734</v>
      </c>
      <c r="BD12" s="401" t="s">
        <v>735</v>
      </c>
      <c r="BE12" s="401" t="s">
        <v>726</v>
      </c>
      <c r="BF12" s="401" t="s">
        <v>568</v>
      </c>
    </row>
    <row r="13" spans="1:58">
      <c r="A13" s="112"/>
      <c r="B13" s="404" t="s">
        <v>623</v>
      </c>
      <c r="C13" s="404" t="s">
        <v>722</v>
      </c>
      <c r="F13" s="404" t="s">
        <v>275</v>
      </c>
      <c r="G13" s="404">
        <v>1</v>
      </c>
      <c r="H13" s="410" t="s">
        <v>0</v>
      </c>
      <c r="I13" s="404">
        <v>9</v>
      </c>
      <c r="J13" s="404">
        <f t="shared" si="1"/>
        <v>2.6999999999999997</v>
      </c>
      <c r="K13" s="404">
        <v>0.05</v>
      </c>
      <c r="L13" s="404">
        <v>3</v>
      </c>
      <c r="M13" s="404">
        <v>0</v>
      </c>
      <c r="N13" s="404">
        <f t="shared" si="2"/>
        <v>3.05</v>
      </c>
      <c r="O13" s="404">
        <f t="shared" si="3"/>
        <v>11.7</v>
      </c>
      <c r="P13" s="409">
        <v>43102</v>
      </c>
      <c r="Q13" s="411" t="str">
        <f t="shared" si="0"/>
        <v>Ene-2018</v>
      </c>
      <c r="R13" s="411"/>
      <c r="T13" s="382">
        <v>43101</v>
      </c>
      <c r="U13" s="128">
        <v>15</v>
      </c>
      <c r="V13" s="128">
        <v>4.5</v>
      </c>
      <c r="W13" s="128">
        <v>0.25</v>
      </c>
      <c r="X13" s="128">
        <v>15</v>
      </c>
      <c r="Y13" s="128">
        <v>0</v>
      </c>
      <c r="Z13" s="128">
        <v>15.25</v>
      </c>
      <c r="AA13" s="128">
        <v>19.5</v>
      </c>
      <c r="AD13" s="115" t="s">
        <v>713</v>
      </c>
      <c r="AE13" s="128">
        <v>850.2</v>
      </c>
      <c r="AF13" s="128">
        <v>614.9</v>
      </c>
      <c r="AG13" s="128"/>
      <c r="AH13" s="128"/>
      <c r="AI13" s="128"/>
      <c r="AJ13" s="128"/>
      <c r="AK13" s="128">
        <v>145.6</v>
      </c>
      <c r="AL13" s="128"/>
      <c r="AM13" s="128"/>
      <c r="AN13" s="128"/>
      <c r="AO13" s="128"/>
      <c r="AP13" s="128"/>
      <c r="AQ13" s="128">
        <v>1610.7</v>
      </c>
      <c r="AS13" s="115" t="s">
        <v>725</v>
      </c>
      <c r="AT13" s="128">
        <v>1092</v>
      </c>
      <c r="AU13" s="128">
        <v>733.19999999999993</v>
      </c>
      <c r="AV13" s="128"/>
      <c r="AW13" s="128"/>
      <c r="AX13" s="128"/>
      <c r="AY13" s="128">
        <v>143</v>
      </c>
      <c r="AZ13" s="128"/>
      <c r="BA13" s="128"/>
      <c r="BB13" s="128">
        <v>148.19999999999999</v>
      </c>
      <c r="BC13" s="128"/>
      <c r="BD13" s="128"/>
      <c r="BE13" s="128"/>
      <c r="BF13" s="128">
        <v>2116.4000000000005</v>
      </c>
    </row>
    <row r="14" spans="1:58">
      <c r="A14" s="112"/>
      <c r="B14" s="404" t="s">
        <v>624</v>
      </c>
      <c r="C14" s="404" t="s">
        <v>723</v>
      </c>
      <c r="F14" s="404" t="s">
        <v>715</v>
      </c>
      <c r="G14" s="404">
        <v>1</v>
      </c>
      <c r="H14" s="410" t="s">
        <v>0</v>
      </c>
      <c r="I14" s="404">
        <v>10</v>
      </c>
      <c r="J14" s="404">
        <f t="shared" si="1"/>
        <v>3</v>
      </c>
      <c r="K14" s="404">
        <v>0.05</v>
      </c>
      <c r="L14" s="404">
        <v>3</v>
      </c>
      <c r="M14" s="404">
        <v>0</v>
      </c>
      <c r="N14" s="404">
        <f t="shared" si="2"/>
        <v>3.05</v>
      </c>
      <c r="O14" s="404">
        <f t="shared" si="3"/>
        <v>13</v>
      </c>
      <c r="P14" s="409">
        <v>43102</v>
      </c>
      <c r="Q14" s="411" t="str">
        <f t="shared" si="0"/>
        <v>Ene-2018</v>
      </c>
      <c r="R14" s="411"/>
      <c r="T14" s="383" t="s">
        <v>615</v>
      </c>
      <c r="U14" s="128">
        <v>1</v>
      </c>
      <c r="V14" s="128">
        <v>0.3</v>
      </c>
      <c r="W14" s="128">
        <v>0.05</v>
      </c>
      <c r="X14" s="128">
        <v>3</v>
      </c>
      <c r="Y14" s="128">
        <v>0</v>
      </c>
      <c r="Z14" s="128">
        <v>3.05</v>
      </c>
      <c r="AA14" s="128">
        <v>1.3</v>
      </c>
      <c r="AD14" s="258" t="s">
        <v>615</v>
      </c>
      <c r="AE14" s="128">
        <v>1.3</v>
      </c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>
        <v>1.3</v>
      </c>
      <c r="AS14" s="258" t="s">
        <v>624</v>
      </c>
      <c r="AT14" s="128"/>
      <c r="AU14" s="128">
        <v>119.6</v>
      </c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>
        <v>119.6</v>
      </c>
    </row>
    <row r="15" spans="1:58">
      <c r="A15" s="112"/>
      <c r="B15" s="404" t="s">
        <v>625</v>
      </c>
      <c r="C15" s="404" t="s">
        <v>724</v>
      </c>
      <c r="F15" s="404" t="s">
        <v>716</v>
      </c>
      <c r="G15" s="404">
        <v>1</v>
      </c>
      <c r="H15" s="410" t="s">
        <v>0</v>
      </c>
      <c r="I15" s="404">
        <v>11</v>
      </c>
      <c r="J15" s="404">
        <f t="shared" si="1"/>
        <v>3.3</v>
      </c>
      <c r="K15" s="404">
        <v>0.05</v>
      </c>
      <c r="L15" s="404">
        <v>3</v>
      </c>
      <c r="M15" s="404">
        <v>0</v>
      </c>
      <c r="N15" s="404">
        <f t="shared" si="2"/>
        <v>3.05</v>
      </c>
      <c r="O15" s="404">
        <f t="shared" si="3"/>
        <v>14.3</v>
      </c>
      <c r="P15" s="409">
        <v>43102</v>
      </c>
      <c r="Q15" s="411" t="str">
        <f t="shared" si="0"/>
        <v>Ene-2018</v>
      </c>
      <c r="R15" s="411"/>
      <c r="T15" s="383" t="s">
        <v>616</v>
      </c>
      <c r="U15" s="128">
        <v>2</v>
      </c>
      <c r="V15" s="128">
        <v>0.6</v>
      </c>
      <c r="W15" s="128">
        <v>0.05</v>
      </c>
      <c r="X15" s="128">
        <v>3</v>
      </c>
      <c r="Y15" s="128">
        <v>0</v>
      </c>
      <c r="Z15" s="128">
        <v>3.05</v>
      </c>
      <c r="AA15" s="128">
        <v>2.6</v>
      </c>
      <c r="AD15" s="258" t="s">
        <v>625</v>
      </c>
      <c r="AE15" s="128"/>
      <c r="AF15" s="128">
        <v>120.9</v>
      </c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>
        <v>120.9</v>
      </c>
      <c r="AS15" s="258" t="s">
        <v>626</v>
      </c>
      <c r="AT15" s="128">
        <v>15.6</v>
      </c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>
        <v>15.6</v>
      </c>
    </row>
    <row r="16" spans="1:58">
      <c r="A16" s="112"/>
      <c r="B16" s="404" t="s">
        <v>626</v>
      </c>
      <c r="C16" s="404" t="s">
        <v>725</v>
      </c>
      <c r="F16" s="404" t="s">
        <v>717</v>
      </c>
      <c r="G16" s="404">
        <v>1</v>
      </c>
      <c r="H16" s="410" t="s">
        <v>0</v>
      </c>
      <c r="I16" s="404">
        <v>12</v>
      </c>
      <c r="J16" s="404">
        <f t="shared" si="1"/>
        <v>3.5999999999999996</v>
      </c>
      <c r="K16" s="404">
        <v>0.05</v>
      </c>
      <c r="L16" s="404">
        <v>3</v>
      </c>
      <c r="M16" s="404">
        <v>0</v>
      </c>
      <c r="N16" s="404">
        <f t="shared" si="2"/>
        <v>3.05</v>
      </c>
      <c r="O16" s="404">
        <f t="shared" si="3"/>
        <v>15.6</v>
      </c>
      <c r="P16" s="409">
        <v>43102</v>
      </c>
      <c r="Q16" s="411" t="str">
        <f t="shared" si="0"/>
        <v>Ene-2018</v>
      </c>
      <c r="R16" s="411"/>
      <c r="T16" s="383" t="s">
        <v>617</v>
      </c>
      <c r="U16" s="128">
        <v>3</v>
      </c>
      <c r="V16" s="128">
        <v>0.89999999999999991</v>
      </c>
      <c r="W16" s="128">
        <v>0.05</v>
      </c>
      <c r="X16" s="128">
        <v>3</v>
      </c>
      <c r="Y16" s="128">
        <v>0</v>
      </c>
      <c r="Z16" s="128">
        <v>3.05</v>
      </c>
      <c r="AA16" s="128">
        <v>3.9</v>
      </c>
      <c r="AD16" s="258" t="s">
        <v>627</v>
      </c>
      <c r="AE16" s="128">
        <v>16.899999999999999</v>
      </c>
      <c r="AF16" s="128">
        <v>123.5</v>
      </c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>
        <v>140.4</v>
      </c>
      <c r="AS16" s="258" t="s">
        <v>628</v>
      </c>
      <c r="AT16" s="128"/>
      <c r="AU16" s="128">
        <v>124.8</v>
      </c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>
        <v>124.8</v>
      </c>
    </row>
    <row r="17" spans="1:58">
      <c r="A17" s="112"/>
      <c r="B17" s="404" t="s">
        <v>627</v>
      </c>
      <c r="C17" s="404" t="s">
        <v>722</v>
      </c>
      <c r="F17" s="404" t="s">
        <v>713</v>
      </c>
      <c r="G17" s="404">
        <v>1</v>
      </c>
      <c r="H17" s="410" t="s">
        <v>0</v>
      </c>
      <c r="I17" s="404">
        <v>13</v>
      </c>
      <c r="J17" s="404">
        <f t="shared" si="1"/>
        <v>3.9</v>
      </c>
      <c r="K17" s="404">
        <v>0.05</v>
      </c>
      <c r="L17" s="404">
        <v>3</v>
      </c>
      <c r="M17" s="404">
        <v>0</v>
      </c>
      <c r="N17" s="404">
        <f t="shared" si="2"/>
        <v>3.05</v>
      </c>
      <c r="O17" s="404">
        <f t="shared" si="3"/>
        <v>16.899999999999999</v>
      </c>
      <c r="P17" s="409">
        <v>43103</v>
      </c>
      <c r="Q17" s="411" t="str">
        <f t="shared" si="0"/>
        <v>Ene-2018</v>
      </c>
      <c r="R17" s="411"/>
      <c r="T17" s="383" t="s">
        <v>618</v>
      </c>
      <c r="U17" s="128">
        <v>4</v>
      </c>
      <c r="V17" s="128">
        <v>1.2</v>
      </c>
      <c r="W17" s="128">
        <v>0.05</v>
      </c>
      <c r="X17" s="128">
        <v>3</v>
      </c>
      <c r="Y17" s="128">
        <v>0</v>
      </c>
      <c r="Z17" s="128">
        <v>3.05</v>
      </c>
      <c r="AA17" s="128">
        <v>5.2</v>
      </c>
      <c r="AD17" s="258" t="s">
        <v>628</v>
      </c>
      <c r="AE17" s="128"/>
      <c r="AF17" s="128">
        <v>124.8</v>
      </c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>
        <v>124.8</v>
      </c>
      <c r="AS17" s="258" t="s">
        <v>630</v>
      </c>
      <c r="AT17" s="128">
        <v>20.8</v>
      </c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>
        <v>20.8</v>
      </c>
    </row>
    <row r="18" spans="1:58">
      <c r="A18" s="112"/>
      <c r="B18" s="404" t="s">
        <v>628</v>
      </c>
      <c r="C18" s="404" t="s">
        <v>723</v>
      </c>
      <c r="F18" s="404" t="s">
        <v>714</v>
      </c>
      <c r="G18" s="404">
        <v>1</v>
      </c>
      <c r="H18" s="410" t="s">
        <v>0</v>
      </c>
      <c r="I18" s="404">
        <v>14</v>
      </c>
      <c r="J18" s="404">
        <f t="shared" si="1"/>
        <v>4.2</v>
      </c>
      <c r="K18" s="404">
        <v>0.05</v>
      </c>
      <c r="L18" s="404">
        <v>3</v>
      </c>
      <c r="M18" s="404">
        <v>0</v>
      </c>
      <c r="N18" s="404">
        <f t="shared" si="2"/>
        <v>3.05</v>
      </c>
      <c r="O18" s="404">
        <f t="shared" si="3"/>
        <v>18.2</v>
      </c>
      <c r="P18" s="409">
        <v>43103</v>
      </c>
      <c r="Q18" s="411" t="str">
        <f t="shared" si="0"/>
        <v>Ene-2018</v>
      </c>
      <c r="R18" s="411"/>
      <c r="T18" s="383" t="s">
        <v>619</v>
      </c>
      <c r="U18" s="128">
        <v>5</v>
      </c>
      <c r="V18" s="128">
        <v>1.5</v>
      </c>
      <c r="W18" s="128">
        <v>0.05</v>
      </c>
      <c r="X18" s="128">
        <v>3</v>
      </c>
      <c r="Y18" s="128">
        <v>0</v>
      </c>
      <c r="Z18" s="128">
        <v>3.05</v>
      </c>
      <c r="AA18" s="128">
        <v>6.5</v>
      </c>
      <c r="AD18" s="258" t="s">
        <v>633</v>
      </c>
      <c r="AE18" s="128">
        <v>24.7</v>
      </c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>
        <v>24.7</v>
      </c>
      <c r="AS18" s="258" t="s">
        <v>632</v>
      </c>
      <c r="AT18" s="128"/>
      <c r="AU18" s="128">
        <v>130</v>
      </c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>
        <v>130</v>
      </c>
    </row>
    <row r="19" spans="1:58">
      <c r="A19" s="112"/>
      <c r="B19" s="404" t="s">
        <v>629</v>
      </c>
      <c r="C19" s="404" t="s">
        <v>724</v>
      </c>
      <c r="F19" s="404" t="s">
        <v>275</v>
      </c>
      <c r="G19" s="404">
        <v>1</v>
      </c>
      <c r="H19" s="410" t="s">
        <v>0</v>
      </c>
      <c r="I19" s="404">
        <v>15</v>
      </c>
      <c r="J19" s="404">
        <f t="shared" si="1"/>
        <v>4.5</v>
      </c>
      <c r="K19" s="404">
        <v>0.05</v>
      </c>
      <c r="L19" s="404">
        <v>3</v>
      </c>
      <c r="M19" s="404">
        <v>0</v>
      </c>
      <c r="N19" s="404">
        <f t="shared" si="2"/>
        <v>3.05</v>
      </c>
      <c r="O19" s="404">
        <f t="shared" si="3"/>
        <v>19.5</v>
      </c>
      <c r="P19" s="409">
        <v>43103</v>
      </c>
      <c r="Q19" s="411" t="str">
        <f t="shared" si="0"/>
        <v>Ene-2018</v>
      </c>
      <c r="R19" s="411"/>
      <c r="T19" s="382">
        <v>43102</v>
      </c>
      <c r="U19" s="128">
        <v>63</v>
      </c>
      <c r="V19" s="128">
        <v>18.899999999999999</v>
      </c>
      <c r="W19" s="128">
        <v>0.35</v>
      </c>
      <c r="X19" s="128">
        <v>21</v>
      </c>
      <c r="Y19" s="128">
        <v>0</v>
      </c>
      <c r="Z19" s="128">
        <v>21.35</v>
      </c>
      <c r="AA19" s="128">
        <v>81.899999999999991</v>
      </c>
      <c r="AD19" s="258" t="s">
        <v>634</v>
      </c>
      <c r="AE19" s="128"/>
      <c r="AF19" s="128">
        <v>132.6</v>
      </c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>
        <v>132.6</v>
      </c>
      <c r="AS19" s="258" t="s">
        <v>616</v>
      </c>
      <c r="AT19" s="128"/>
      <c r="AU19" s="128">
        <v>109.2</v>
      </c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>
        <v>109.2</v>
      </c>
    </row>
    <row r="20" spans="1:58">
      <c r="A20" s="112"/>
      <c r="B20" s="404" t="s">
        <v>630</v>
      </c>
      <c r="C20" s="404" t="s">
        <v>725</v>
      </c>
      <c r="F20" s="404" t="s">
        <v>715</v>
      </c>
      <c r="G20" s="404">
        <v>1</v>
      </c>
      <c r="H20" s="410" t="s">
        <v>0</v>
      </c>
      <c r="I20" s="404">
        <v>16</v>
      </c>
      <c r="J20" s="404">
        <f t="shared" si="1"/>
        <v>4.8</v>
      </c>
      <c r="K20" s="404">
        <v>0.05</v>
      </c>
      <c r="L20" s="404">
        <v>3</v>
      </c>
      <c r="M20" s="404">
        <v>0</v>
      </c>
      <c r="N20" s="404">
        <f t="shared" si="2"/>
        <v>3.05</v>
      </c>
      <c r="O20" s="404">
        <f t="shared" si="3"/>
        <v>20.8</v>
      </c>
      <c r="P20" s="409">
        <v>43103</v>
      </c>
      <c r="Q20" s="411" t="str">
        <f t="shared" si="0"/>
        <v>Ene-2018</v>
      </c>
      <c r="R20" s="411"/>
      <c r="T20" s="382">
        <v>43103</v>
      </c>
      <c r="U20" s="128">
        <v>112</v>
      </c>
      <c r="V20" s="128">
        <v>33.6</v>
      </c>
      <c r="W20" s="128">
        <v>0.35</v>
      </c>
      <c r="X20" s="128">
        <v>21</v>
      </c>
      <c r="Y20" s="128">
        <v>0</v>
      </c>
      <c r="Z20" s="128">
        <v>21.35</v>
      </c>
      <c r="AA20" s="128">
        <v>145.6</v>
      </c>
      <c r="AD20" s="258" t="s">
        <v>635</v>
      </c>
      <c r="AE20" s="128">
        <v>27.3</v>
      </c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>
        <v>27.3</v>
      </c>
      <c r="AS20" s="258" t="s">
        <v>634</v>
      </c>
      <c r="AT20" s="128">
        <v>26</v>
      </c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>
        <v>26</v>
      </c>
    </row>
    <row r="21" spans="1:58">
      <c r="A21" s="112"/>
      <c r="B21" s="404" t="s">
        <v>631</v>
      </c>
      <c r="C21" s="404" t="s">
        <v>722</v>
      </c>
      <c r="F21" s="404" t="s">
        <v>716</v>
      </c>
      <c r="G21" s="404">
        <v>1</v>
      </c>
      <c r="H21" s="410" t="s">
        <v>0</v>
      </c>
      <c r="I21" s="404">
        <v>17</v>
      </c>
      <c r="J21" s="404">
        <f t="shared" si="1"/>
        <v>5.0999999999999996</v>
      </c>
      <c r="K21" s="404">
        <v>0.05</v>
      </c>
      <c r="L21" s="404">
        <v>3</v>
      </c>
      <c r="M21" s="404">
        <v>0</v>
      </c>
      <c r="N21" s="404">
        <f t="shared" si="2"/>
        <v>3.05</v>
      </c>
      <c r="O21" s="404">
        <f t="shared" si="3"/>
        <v>22.1</v>
      </c>
      <c r="P21" s="409">
        <v>43103</v>
      </c>
      <c r="Q21" s="411" t="str">
        <f t="shared" si="0"/>
        <v>Ene-2018</v>
      </c>
      <c r="R21" s="411"/>
      <c r="T21" s="382">
        <v>43104</v>
      </c>
      <c r="U21" s="128">
        <v>161</v>
      </c>
      <c r="V21" s="128">
        <v>48.3</v>
      </c>
      <c r="W21" s="128">
        <v>0.35</v>
      </c>
      <c r="X21" s="128">
        <v>21</v>
      </c>
      <c r="Y21" s="128">
        <v>0</v>
      </c>
      <c r="Z21" s="128">
        <v>21.35</v>
      </c>
      <c r="AA21" s="128">
        <v>209.3</v>
      </c>
      <c r="AD21" s="258" t="s">
        <v>642</v>
      </c>
      <c r="AE21" s="128">
        <v>35.1</v>
      </c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>
        <v>35.1</v>
      </c>
      <c r="AS21" s="258" t="s">
        <v>636</v>
      </c>
      <c r="AT21" s="128"/>
      <c r="AU21" s="128">
        <v>135.19999999999999</v>
      </c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>
        <v>135.19999999999999</v>
      </c>
    </row>
    <row r="22" spans="1:58">
      <c r="A22" s="112"/>
      <c r="B22" s="404" t="s">
        <v>632</v>
      </c>
      <c r="C22" s="404" t="s">
        <v>723</v>
      </c>
      <c r="F22" s="404" t="s">
        <v>717</v>
      </c>
      <c r="G22" s="404">
        <v>2</v>
      </c>
      <c r="H22" s="410" t="s">
        <v>0</v>
      </c>
      <c r="I22" s="404">
        <v>18</v>
      </c>
      <c r="J22" s="404">
        <f t="shared" si="1"/>
        <v>5.3999999999999995</v>
      </c>
      <c r="K22" s="404">
        <v>0.05</v>
      </c>
      <c r="L22" s="404">
        <v>3</v>
      </c>
      <c r="M22" s="404">
        <v>0</v>
      </c>
      <c r="N22" s="404">
        <f t="shared" si="2"/>
        <v>3.05</v>
      </c>
      <c r="O22" s="404">
        <f t="shared" si="3"/>
        <v>23.4</v>
      </c>
      <c r="P22" s="409">
        <v>43103</v>
      </c>
      <c r="Q22" s="411" t="str">
        <f t="shared" si="0"/>
        <v>Ene-2018</v>
      </c>
      <c r="R22" s="411"/>
      <c r="T22" s="382">
        <v>43105</v>
      </c>
      <c r="U22" s="128">
        <v>177</v>
      </c>
      <c r="V22" s="128">
        <v>53.1</v>
      </c>
      <c r="W22" s="128">
        <v>0.3</v>
      </c>
      <c r="X22" s="128">
        <v>18</v>
      </c>
      <c r="Y22" s="128">
        <v>0</v>
      </c>
      <c r="Z22" s="128">
        <v>18.3</v>
      </c>
      <c r="AA22" s="128">
        <v>230.1</v>
      </c>
      <c r="AD22" s="258" t="s">
        <v>645</v>
      </c>
      <c r="AE22" s="128"/>
      <c r="AF22" s="128"/>
      <c r="AG22" s="128"/>
      <c r="AH22" s="128"/>
      <c r="AI22" s="128"/>
      <c r="AJ22" s="128"/>
      <c r="AK22" s="128">
        <v>145.6</v>
      </c>
      <c r="AL22" s="128"/>
      <c r="AM22" s="128"/>
      <c r="AN22" s="128"/>
      <c r="AO22" s="128"/>
      <c r="AP22" s="128"/>
      <c r="AQ22" s="128">
        <v>145.6</v>
      </c>
      <c r="AS22" s="258" t="s">
        <v>638</v>
      </c>
      <c r="AT22" s="128">
        <v>31.2</v>
      </c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>
        <v>31.2</v>
      </c>
    </row>
    <row r="23" spans="1:58">
      <c r="A23" s="112"/>
      <c r="B23" s="404" t="s">
        <v>633</v>
      </c>
      <c r="C23" s="404" t="s">
        <v>724</v>
      </c>
      <c r="F23" s="404" t="s">
        <v>713</v>
      </c>
      <c r="G23" s="404">
        <v>2</v>
      </c>
      <c r="H23" s="410" t="s">
        <v>0</v>
      </c>
      <c r="I23" s="404">
        <v>19</v>
      </c>
      <c r="J23" s="404">
        <f t="shared" si="1"/>
        <v>5.7</v>
      </c>
      <c r="K23" s="404">
        <v>0.05</v>
      </c>
      <c r="L23" s="404">
        <v>3</v>
      </c>
      <c r="M23" s="404">
        <v>0</v>
      </c>
      <c r="N23" s="404">
        <f t="shared" si="2"/>
        <v>3.05</v>
      </c>
      <c r="O23" s="404">
        <f t="shared" si="3"/>
        <v>24.7</v>
      </c>
      <c r="P23" s="409">
        <v>43103</v>
      </c>
      <c r="Q23" s="411" t="str">
        <f t="shared" si="0"/>
        <v>Ene-2018</v>
      </c>
      <c r="R23" s="411"/>
      <c r="T23" s="382">
        <v>43106</v>
      </c>
      <c r="U23" s="128">
        <v>213</v>
      </c>
      <c r="V23" s="128">
        <v>63.9</v>
      </c>
      <c r="W23" s="128">
        <v>0.3</v>
      </c>
      <c r="X23" s="128">
        <v>18</v>
      </c>
      <c r="Y23" s="128">
        <v>0</v>
      </c>
      <c r="Z23" s="128">
        <v>18.3</v>
      </c>
      <c r="AA23" s="128">
        <v>276.89999999999998</v>
      </c>
      <c r="AD23" s="258" t="s">
        <v>648</v>
      </c>
      <c r="AE23" s="128">
        <v>42.9</v>
      </c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>
        <v>42.9</v>
      </c>
      <c r="AS23" s="258" t="s">
        <v>643</v>
      </c>
      <c r="AT23" s="128">
        <v>36.4</v>
      </c>
      <c r="AU23" s="128"/>
      <c r="AV23" s="128"/>
      <c r="AW23" s="128"/>
      <c r="AX23" s="128"/>
      <c r="AY23" s="128">
        <v>143</v>
      </c>
      <c r="AZ23" s="128"/>
      <c r="BA23" s="128"/>
      <c r="BB23" s="128"/>
      <c r="BC23" s="128"/>
      <c r="BD23" s="128"/>
      <c r="BE23" s="128"/>
      <c r="BF23" s="128">
        <v>179.4</v>
      </c>
    </row>
    <row r="24" spans="1:58">
      <c r="A24" s="112"/>
      <c r="B24" s="404" t="s">
        <v>634</v>
      </c>
      <c r="C24" s="404" t="s">
        <v>725</v>
      </c>
      <c r="F24" s="404" t="s">
        <v>714</v>
      </c>
      <c r="G24" s="404">
        <v>2</v>
      </c>
      <c r="H24" s="410" t="s">
        <v>0</v>
      </c>
      <c r="I24" s="404">
        <v>20</v>
      </c>
      <c r="J24" s="404">
        <f t="shared" si="1"/>
        <v>6</v>
      </c>
      <c r="K24" s="404">
        <v>0.05</v>
      </c>
      <c r="L24" s="404">
        <v>3</v>
      </c>
      <c r="M24" s="404">
        <v>0</v>
      </c>
      <c r="N24" s="404">
        <f t="shared" si="2"/>
        <v>3.05</v>
      </c>
      <c r="O24" s="404">
        <f t="shared" si="3"/>
        <v>26</v>
      </c>
      <c r="P24" s="409">
        <v>43104</v>
      </c>
      <c r="Q24" s="411" t="str">
        <f t="shared" si="0"/>
        <v>Ene-2018</v>
      </c>
      <c r="R24" s="411"/>
      <c r="T24" s="382">
        <v>43107</v>
      </c>
      <c r="U24" s="128">
        <v>205</v>
      </c>
      <c r="V24" s="128">
        <v>61.5</v>
      </c>
      <c r="W24" s="128">
        <v>0.25</v>
      </c>
      <c r="X24" s="128">
        <v>15</v>
      </c>
      <c r="Y24" s="128">
        <v>0</v>
      </c>
      <c r="Z24" s="128">
        <v>15.25</v>
      </c>
      <c r="AA24" s="128">
        <v>266.5</v>
      </c>
      <c r="AD24" s="258" t="s">
        <v>654</v>
      </c>
      <c r="AE24" s="128">
        <v>50.7</v>
      </c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>
        <v>50.7</v>
      </c>
      <c r="AS24" s="258" t="s">
        <v>647</v>
      </c>
      <c r="AT24" s="128">
        <v>41.6</v>
      </c>
      <c r="AU24" s="128"/>
      <c r="AV24" s="128"/>
      <c r="AW24" s="128"/>
      <c r="AX24" s="128"/>
      <c r="AY24" s="128"/>
      <c r="AZ24" s="128"/>
      <c r="BA24" s="128"/>
      <c r="BB24" s="128">
        <v>148.19999999999999</v>
      </c>
      <c r="BC24" s="128"/>
      <c r="BD24" s="128"/>
      <c r="BE24" s="128"/>
      <c r="BF24" s="128">
        <v>189.79999999999998</v>
      </c>
    </row>
    <row r="25" spans="1:58">
      <c r="A25" s="112"/>
      <c r="B25" s="404" t="s">
        <v>635</v>
      </c>
      <c r="C25" s="404" t="s">
        <v>722</v>
      </c>
      <c r="F25" s="404" t="s">
        <v>713</v>
      </c>
      <c r="G25" s="404">
        <v>2</v>
      </c>
      <c r="H25" s="410" t="s">
        <v>0</v>
      </c>
      <c r="I25" s="404">
        <v>21</v>
      </c>
      <c r="J25" s="404">
        <f t="shared" si="1"/>
        <v>6.3</v>
      </c>
      <c r="K25" s="404">
        <v>0.05</v>
      </c>
      <c r="L25" s="404">
        <v>3</v>
      </c>
      <c r="M25" s="404">
        <v>0</v>
      </c>
      <c r="N25" s="404">
        <f t="shared" si="2"/>
        <v>3.05</v>
      </c>
      <c r="O25" s="404">
        <f t="shared" si="3"/>
        <v>27.3</v>
      </c>
      <c r="P25" s="409">
        <v>43104</v>
      </c>
      <c r="Q25" s="411" t="str">
        <f t="shared" si="0"/>
        <v>Ene-2018</v>
      </c>
      <c r="R25" s="411"/>
      <c r="T25" s="382">
        <v>43108</v>
      </c>
      <c r="U25" s="128">
        <v>182</v>
      </c>
      <c r="V25" s="128">
        <v>54.6</v>
      </c>
      <c r="W25" s="128">
        <v>0.2</v>
      </c>
      <c r="X25" s="128">
        <v>12</v>
      </c>
      <c r="Y25" s="128">
        <v>0</v>
      </c>
      <c r="Z25" s="128">
        <v>12.2</v>
      </c>
      <c r="AA25" s="128">
        <v>236.6</v>
      </c>
      <c r="AD25" s="258" t="s">
        <v>660</v>
      </c>
      <c r="AE25" s="128">
        <v>58.5</v>
      </c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>
        <v>58.5</v>
      </c>
      <c r="AS25" s="258" t="s">
        <v>651</v>
      </c>
      <c r="AT25" s="128">
        <v>46.8</v>
      </c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>
        <v>46.8</v>
      </c>
    </row>
    <row r="26" spans="1:58">
      <c r="A26" s="112"/>
      <c r="B26" s="404" t="s">
        <v>636</v>
      </c>
      <c r="C26" s="404" t="s">
        <v>723</v>
      </c>
      <c r="F26" s="404" t="s">
        <v>714</v>
      </c>
      <c r="G26" s="404">
        <v>2</v>
      </c>
      <c r="H26" s="410" t="s">
        <v>0</v>
      </c>
      <c r="I26" s="404">
        <v>22</v>
      </c>
      <c r="J26" s="404">
        <f t="shared" si="1"/>
        <v>6.6</v>
      </c>
      <c r="K26" s="404">
        <v>0.05</v>
      </c>
      <c r="L26" s="404">
        <v>3</v>
      </c>
      <c r="M26" s="404">
        <v>0</v>
      </c>
      <c r="N26" s="404">
        <f t="shared" si="2"/>
        <v>3.05</v>
      </c>
      <c r="O26" s="404">
        <f t="shared" si="3"/>
        <v>28.6</v>
      </c>
      <c r="P26" s="409">
        <v>43104</v>
      </c>
      <c r="Q26" s="411" t="str">
        <f t="shared" si="0"/>
        <v>Ene-2018</v>
      </c>
      <c r="R26" s="411"/>
      <c r="T26" s="382">
        <v>43109</v>
      </c>
      <c r="U26" s="128">
        <v>147</v>
      </c>
      <c r="V26" s="128">
        <v>44.099999999999994</v>
      </c>
      <c r="W26" s="128">
        <v>0.15000000000000002</v>
      </c>
      <c r="X26" s="128">
        <v>9</v>
      </c>
      <c r="Y26" s="128">
        <v>0</v>
      </c>
      <c r="Z26" s="128">
        <v>9.1499999999999986</v>
      </c>
      <c r="AA26" s="128">
        <v>191.1</v>
      </c>
      <c r="AD26" s="258" t="s">
        <v>619</v>
      </c>
      <c r="AE26" s="128"/>
      <c r="AF26" s="128">
        <v>113.1</v>
      </c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>
        <v>113.1</v>
      </c>
      <c r="AS26" s="258" t="s">
        <v>618</v>
      </c>
      <c r="AT26" s="128">
        <v>5.2</v>
      </c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>
        <v>5.2</v>
      </c>
    </row>
    <row r="27" spans="1:58">
      <c r="A27" s="112"/>
      <c r="B27" s="404" t="s">
        <v>637</v>
      </c>
      <c r="C27" s="404" t="s">
        <v>724</v>
      </c>
      <c r="F27" s="404" t="s">
        <v>275</v>
      </c>
      <c r="G27" s="404">
        <v>2</v>
      </c>
      <c r="H27" s="410" t="s">
        <v>0</v>
      </c>
      <c r="I27" s="404">
        <v>23</v>
      </c>
      <c r="J27" s="404">
        <f t="shared" si="1"/>
        <v>6.8999999999999995</v>
      </c>
      <c r="K27" s="404">
        <v>0.05</v>
      </c>
      <c r="L27" s="404">
        <v>3</v>
      </c>
      <c r="M27" s="404">
        <v>0</v>
      </c>
      <c r="N27" s="404">
        <f t="shared" si="2"/>
        <v>3.05</v>
      </c>
      <c r="O27" s="404">
        <f t="shared" si="3"/>
        <v>29.9</v>
      </c>
      <c r="P27" s="409">
        <v>43104</v>
      </c>
      <c r="Q27" s="411" t="str">
        <f t="shared" si="0"/>
        <v>Ene-2018</v>
      </c>
      <c r="R27" s="411"/>
      <c r="T27" s="382">
        <v>43110</v>
      </c>
      <c r="U27" s="128">
        <v>210</v>
      </c>
      <c r="V27" s="128">
        <v>63</v>
      </c>
      <c r="W27" s="128">
        <v>0.2</v>
      </c>
      <c r="X27" s="128">
        <v>12</v>
      </c>
      <c r="Y27" s="128">
        <v>0</v>
      </c>
      <c r="Z27" s="128">
        <v>12.2</v>
      </c>
      <c r="AA27" s="128">
        <v>273</v>
      </c>
      <c r="AD27" s="258" t="s">
        <v>666</v>
      </c>
      <c r="AE27" s="128">
        <v>66.3</v>
      </c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>
        <v>66.3</v>
      </c>
      <c r="AS27" s="258" t="s">
        <v>655</v>
      </c>
      <c r="AT27" s="128">
        <v>52</v>
      </c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52</v>
      </c>
    </row>
    <row r="28" spans="1:58">
      <c r="A28" s="112"/>
      <c r="B28" s="404" t="s">
        <v>638</v>
      </c>
      <c r="C28" s="404" t="s">
        <v>725</v>
      </c>
      <c r="F28" s="404" t="s">
        <v>715</v>
      </c>
      <c r="G28" s="404">
        <v>2</v>
      </c>
      <c r="H28" s="410" t="s">
        <v>0</v>
      </c>
      <c r="I28" s="404">
        <v>24</v>
      </c>
      <c r="J28" s="404">
        <f t="shared" si="1"/>
        <v>7.1999999999999993</v>
      </c>
      <c r="K28" s="404">
        <v>0.05</v>
      </c>
      <c r="L28" s="404">
        <v>3</v>
      </c>
      <c r="M28" s="404">
        <v>0</v>
      </c>
      <c r="N28" s="404">
        <f t="shared" si="2"/>
        <v>3.05</v>
      </c>
      <c r="O28" s="404">
        <f t="shared" si="3"/>
        <v>31.2</v>
      </c>
      <c r="P28" s="409">
        <v>43104</v>
      </c>
      <c r="Q28" s="411" t="str">
        <f t="shared" si="0"/>
        <v>Ene-2018</v>
      </c>
      <c r="R28" s="411"/>
      <c r="T28" s="382">
        <v>43111</v>
      </c>
      <c r="U28" s="128">
        <v>168</v>
      </c>
      <c r="V28" s="128">
        <v>50.399999999999991</v>
      </c>
      <c r="W28" s="128">
        <v>0.15000000000000002</v>
      </c>
      <c r="X28" s="128">
        <v>9</v>
      </c>
      <c r="Y28" s="128">
        <v>0</v>
      </c>
      <c r="Z28" s="128">
        <v>9.1499999999999986</v>
      </c>
      <c r="AA28" s="128">
        <v>218.4</v>
      </c>
      <c r="AD28" s="258" t="s">
        <v>668</v>
      </c>
      <c r="AE28" s="128">
        <v>68.900000000000006</v>
      </c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>
        <v>68.900000000000006</v>
      </c>
      <c r="AS28" s="258" t="s">
        <v>659</v>
      </c>
      <c r="AT28" s="128">
        <v>57.2</v>
      </c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>
        <v>57.2</v>
      </c>
    </row>
    <row r="29" spans="1:58">
      <c r="A29" s="112"/>
      <c r="B29" s="404" t="s">
        <v>640</v>
      </c>
      <c r="C29" s="404" t="s">
        <v>722</v>
      </c>
      <c r="F29" s="404" t="s">
        <v>716</v>
      </c>
      <c r="G29" s="404">
        <v>2</v>
      </c>
      <c r="H29" s="410" t="s">
        <v>0</v>
      </c>
      <c r="I29" s="404">
        <v>25</v>
      </c>
      <c r="J29" s="404">
        <f t="shared" si="1"/>
        <v>7.5</v>
      </c>
      <c r="K29" s="404">
        <v>0.05</v>
      </c>
      <c r="L29" s="404">
        <v>3</v>
      </c>
      <c r="M29" s="404">
        <v>0</v>
      </c>
      <c r="N29" s="404">
        <f t="shared" si="2"/>
        <v>3.05</v>
      </c>
      <c r="O29" s="404">
        <f t="shared" si="3"/>
        <v>32.5</v>
      </c>
      <c r="P29" s="409">
        <v>43104</v>
      </c>
      <c r="Q29" s="411" t="str">
        <f t="shared" si="0"/>
        <v>Ene-2018</v>
      </c>
      <c r="R29" s="411"/>
      <c r="T29" s="382">
        <v>43112</v>
      </c>
      <c r="U29" s="128">
        <v>177</v>
      </c>
      <c r="V29" s="128">
        <v>53.099999999999994</v>
      </c>
      <c r="W29" s="128">
        <v>0.15000000000000002</v>
      </c>
      <c r="X29" s="128">
        <v>9</v>
      </c>
      <c r="Y29" s="128">
        <v>0</v>
      </c>
      <c r="Z29" s="128">
        <v>9.1499999999999986</v>
      </c>
      <c r="AA29" s="128">
        <v>230.10000000000002</v>
      </c>
      <c r="AD29" s="258" t="s">
        <v>672</v>
      </c>
      <c r="AE29" s="128">
        <v>74.099999999999994</v>
      </c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>
        <v>74.099999999999994</v>
      </c>
      <c r="AS29" s="258" t="s">
        <v>663</v>
      </c>
      <c r="AT29" s="128">
        <v>62.4</v>
      </c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>
        <v>62.4</v>
      </c>
    </row>
    <row r="30" spans="1:58">
      <c r="A30" s="112"/>
      <c r="B30" s="404" t="s">
        <v>641</v>
      </c>
      <c r="C30" s="404" t="s">
        <v>723</v>
      </c>
      <c r="F30" s="404" t="s">
        <v>717</v>
      </c>
      <c r="G30" s="404">
        <v>2</v>
      </c>
      <c r="H30" s="410" t="s">
        <v>0</v>
      </c>
      <c r="I30" s="404">
        <v>26</v>
      </c>
      <c r="J30" s="404">
        <f t="shared" si="1"/>
        <v>7.8</v>
      </c>
      <c r="K30" s="404">
        <v>0.05</v>
      </c>
      <c r="L30" s="404">
        <v>3</v>
      </c>
      <c r="M30" s="404">
        <v>0</v>
      </c>
      <c r="N30" s="404">
        <f t="shared" si="2"/>
        <v>3.05</v>
      </c>
      <c r="O30" s="404">
        <f t="shared" si="3"/>
        <v>33.799999999999997</v>
      </c>
      <c r="P30" s="409">
        <v>43104</v>
      </c>
      <c r="Q30" s="411" t="str">
        <f t="shared" si="0"/>
        <v>Ene-2018</v>
      </c>
      <c r="R30" s="411"/>
      <c r="T30" s="382">
        <v>43113</v>
      </c>
      <c r="U30" s="128">
        <v>250</v>
      </c>
      <c r="V30" s="128">
        <v>75</v>
      </c>
      <c r="W30" s="128">
        <v>0.2</v>
      </c>
      <c r="X30" s="128">
        <v>12</v>
      </c>
      <c r="Y30" s="128">
        <v>0</v>
      </c>
      <c r="Z30" s="128">
        <v>12.2</v>
      </c>
      <c r="AA30" s="128">
        <v>325</v>
      </c>
      <c r="AD30" s="258" t="s">
        <v>678</v>
      </c>
      <c r="AE30" s="128">
        <v>81.900000000000006</v>
      </c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>
        <v>81.900000000000006</v>
      </c>
      <c r="AS30" s="258" t="s">
        <v>667</v>
      </c>
      <c r="AT30" s="128">
        <v>67.599999999999994</v>
      </c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>
        <v>67.599999999999994</v>
      </c>
    </row>
    <row r="31" spans="1:58">
      <c r="A31" s="112"/>
      <c r="B31" s="404" t="s">
        <v>642</v>
      </c>
      <c r="C31" s="404" t="s">
        <v>724</v>
      </c>
      <c r="F31" s="404" t="s">
        <v>713</v>
      </c>
      <c r="G31" s="404">
        <v>2</v>
      </c>
      <c r="H31" s="410" t="s">
        <v>0</v>
      </c>
      <c r="I31" s="404">
        <v>27</v>
      </c>
      <c r="J31" s="404">
        <f t="shared" si="1"/>
        <v>8.1</v>
      </c>
      <c r="K31" s="404">
        <v>0.05</v>
      </c>
      <c r="L31" s="404">
        <v>3</v>
      </c>
      <c r="M31" s="404">
        <v>0</v>
      </c>
      <c r="N31" s="404">
        <f t="shared" si="2"/>
        <v>3.05</v>
      </c>
      <c r="O31" s="404">
        <f t="shared" si="3"/>
        <v>35.1</v>
      </c>
      <c r="P31" s="409">
        <v>43105</v>
      </c>
      <c r="Q31" s="411" t="str">
        <f t="shared" si="0"/>
        <v>Ene-2018</v>
      </c>
      <c r="R31" s="411"/>
      <c r="T31" s="382">
        <v>43114</v>
      </c>
      <c r="U31" s="128">
        <v>131</v>
      </c>
      <c r="V31" s="128">
        <v>39.299999999999997</v>
      </c>
      <c r="W31" s="128">
        <v>0.1</v>
      </c>
      <c r="X31" s="128">
        <v>6</v>
      </c>
      <c r="Y31" s="128">
        <v>0</v>
      </c>
      <c r="Z31" s="128">
        <v>6.1</v>
      </c>
      <c r="AA31" s="128">
        <v>170.3</v>
      </c>
      <c r="AD31" s="258" t="s">
        <v>684</v>
      </c>
      <c r="AE31" s="128">
        <v>89.7</v>
      </c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>
        <v>89.7</v>
      </c>
      <c r="AS31" s="258" t="s">
        <v>671</v>
      </c>
      <c r="AT31" s="128">
        <v>72.8</v>
      </c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>
        <v>72.8</v>
      </c>
    </row>
    <row r="32" spans="1:58">
      <c r="A32" s="112"/>
      <c r="B32" s="404" t="s">
        <v>643</v>
      </c>
      <c r="C32" s="404" t="s">
        <v>725</v>
      </c>
      <c r="F32" s="404" t="s">
        <v>714</v>
      </c>
      <c r="G32" s="404">
        <v>2</v>
      </c>
      <c r="H32" s="410" t="s">
        <v>0</v>
      </c>
      <c r="I32" s="404">
        <v>28</v>
      </c>
      <c r="J32" s="404">
        <f t="shared" si="1"/>
        <v>8.4</v>
      </c>
      <c r="K32" s="404">
        <v>0.05</v>
      </c>
      <c r="L32" s="404">
        <v>3</v>
      </c>
      <c r="M32" s="404">
        <v>0</v>
      </c>
      <c r="N32" s="404">
        <f t="shared" si="2"/>
        <v>3.05</v>
      </c>
      <c r="O32" s="404">
        <f t="shared" si="3"/>
        <v>36.4</v>
      </c>
      <c r="P32" s="409">
        <v>43105</v>
      </c>
      <c r="Q32" s="411" t="str">
        <f t="shared" si="0"/>
        <v>Ene-2018</v>
      </c>
      <c r="R32" s="411"/>
      <c r="T32" s="382">
        <v>43115</v>
      </c>
      <c r="U32" s="128">
        <v>67</v>
      </c>
      <c r="V32" s="128">
        <v>20.099999999999998</v>
      </c>
      <c r="W32" s="128">
        <v>0.05</v>
      </c>
      <c r="X32" s="128">
        <v>3</v>
      </c>
      <c r="Y32" s="128">
        <v>0</v>
      </c>
      <c r="Z32" s="128">
        <v>3.05</v>
      </c>
      <c r="AA32" s="128">
        <v>87.1</v>
      </c>
      <c r="AD32" s="258" t="s">
        <v>621</v>
      </c>
      <c r="AE32" s="128">
        <v>9.1</v>
      </c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>
        <v>9.1</v>
      </c>
      <c r="AS32" s="258" t="s">
        <v>620</v>
      </c>
      <c r="AT32" s="128"/>
      <c r="AU32" s="128">
        <v>114.4</v>
      </c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>
        <v>114.4</v>
      </c>
    </row>
    <row r="33" spans="1:58">
      <c r="A33" s="112"/>
      <c r="B33" s="404" t="s">
        <v>644</v>
      </c>
      <c r="C33" s="404" t="s">
        <v>722</v>
      </c>
      <c r="F33" s="404" t="s">
        <v>275</v>
      </c>
      <c r="G33" s="404">
        <v>2</v>
      </c>
      <c r="H33" s="410" t="s">
        <v>0</v>
      </c>
      <c r="I33" s="404">
        <v>29</v>
      </c>
      <c r="J33" s="404">
        <f t="shared" si="1"/>
        <v>8.6999999999999993</v>
      </c>
      <c r="K33" s="404">
        <v>0.05</v>
      </c>
      <c r="L33" s="404">
        <v>3</v>
      </c>
      <c r="M33" s="404">
        <v>0</v>
      </c>
      <c r="N33" s="404">
        <f t="shared" si="2"/>
        <v>3.05</v>
      </c>
      <c r="O33" s="404">
        <f t="shared" si="3"/>
        <v>37.700000000000003</v>
      </c>
      <c r="P33" s="409">
        <v>43105</v>
      </c>
      <c r="Q33" s="411" t="str">
        <f t="shared" si="0"/>
        <v>Ene-2018</v>
      </c>
      <c r="R33" s="411"/>
      <c r="T33" s="382">
        <v>43116</v>
      </c>
      <c r="U33" s="128">
        <v>68</v>
      </c>
      <c r="V33" s="128">
        <v>20.399999999999999</v>
      </c>
      <c r="W33" s="128">
        <v>0.05</v>
      </c>
      <c r="X33" s="128">
        <v>3</v>
      </c>
      <c r="Y33" s="128">
        <v>0</v>
      </c>
      <c r="Z33" s="128">
        <v>3.05</v>
      </c>
      <c r="AA33" s="128">
        <v>88.4</v>
      </c>
      <c r="AD33" s="258" t="s">
        <v>690</v>
      </c>
      <c r="AE33" s="128">
        <v>97.5</v>
      </c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>
        <v>97.5</v>
      </c>
      <c r="AS33" s="258" t="s">
        <v>675</v>
      </c>
      <c r="AT33" s="128">
        <v>78</v>
      </c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>
        <v>78</v>
      </c>
    </row>
    <row r="34" spans="1:58">
      <c r="A34" s="112"/>
      <c r="B34" s="404" t="s">
        <v>645</v>
      </c>
      <c r="C34" s="404" t="s">
        <v>723</v>
      </c>
      <c r="F34" s="404" t="s">
        <v>715</v>
      </c>
      <c r="G34" s="404">
        <v>2</v>
      </c>
      <c r="H34" s="410" t="s">
        <v>0</v>
      </c>
      <c r="I34" s="404">
        <v>30</v>
      </c>
      <c r="J34" s="404">
        <f t="shared" si="1"/>
        <v>9</v>
      </c>
      <c r="K34" s="404">
        <v>0.05</v>
      </c>
      <c r="L34" s="404">
        <v>3</v>
      </c>
      <c r="M34" s="404">
        <v>0</v>
      </c>
      <c r="N34" s="404">
        <f t="shared" si="2"/>
        <v>3.05</v>
      </c>
      <c r="O34" s="404">
        <f t="shared" si="3"/>
        <v>39</v>
      </c>
      <c r="P34" s="409">
        <v>43105</v>
      </c>
      <c r="Q34" s="411" t="str">
        <f t="shared" si="0"/>
        <v>Ene-2018</v>
      </c>
      <c r="R34" s="411"/>
      <c r="T34" s="382">
        <v>43117</v>
      </c>
      <c r="U34" s="128">
        <v>69</v>
      </c>
      <c r="V34" s="128">
        <v>20.7</v>
      </c>
      <c r="W34" s="128">
        <v>0.05</v>
      </c>
      <c r="X34" s="128">
        <v>3</v>
      </c>
      <c r="Y34" s="128">
        <v>0</v>
      </c>
      <c r="Z34" s="128">
        <v>3.05</v>
      </c>
      <c r="AA34" s="128">
        <v>89.7</v>
      </c>
      <c r="AD34" s="258" t="s">
        <v>696</v>
      </c>
      <c r="AE34" s="128">
        <v>105.3</v>
      </c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>
        <v>105.3</v>
      </c>
      <c r="AS34" s="258" t="s">
        <v>679</v>
      </c>
      <c r="AT34" s="128">
        <v>83.2</v>
      </c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>
        <v>83.2</v>
      </c>
    </row>
    <row r="35" spans="1:58">
      <c r="A35" s="112"/>
      <c r="B35" s="404" t="s">
        <v>646</v>
      </c>
      <c r="C35" s="404" t="s">
        <v>724</v>
      </c>
      <c r="F35" s="404" t="s">
        <v>716</v>
      </c>
      <c r="G35" s="404">
        <v>3</v>
      </c>
      <c r="H35" s="410" t="s">
        <v>0</v>
      </c>
      <c r="I35" s="404">
        <v>31</v>
      </c>
      <c r="J35" s="404">
        <f t="shared" si="1"/>
        <v>9.2999999999999989</v>
      </c>
      <c r="K35" s="404">
        <v>0.05</v>
      </c>
      <c r="L35" s="404">
        <v>3</v>
      </c>
      <c r="M35" s="404">
        <v>0</v>
      </c>
      <c r="N35" s="404">
        <f t="shared" si="2"/>
        <v>3.05</v>
      </c>
      <c r="O35" s="404">
        <f t="shared" si="3"/>
        <v>40.299999999999997</v>
      </c>
      <c r="P35" s="409">
        <v>43105</v>
      </c>
      <c r="Q35" s="411" t="str">
        <f t="shared" si="0"/>
        <v>Ene-2018</v>
      </c>
      <c r="R35" s="411"/>
      <c r="T35" s="382">
        <v>43118</v>
      </c>
      <c r="U35" s="128">
        <v>70</v>
      </c>
      <c r="V35" s="128">
        <v>21</v>
      </c>
      <c r="W35" s="128">
        <v>0.05</v>
      </c>
      <c r="X35" s="128">
        <v>3</v>
      </c>
      <c r="Y35" s="128">
        <v>0</v>
      </c>
      <c r="Z35" s="128">
        <v>3.05</v>
      </c>
      <c r="AA35" s="128">
        <v>91</v>
      </c>
      <c r="AD35" s="115" t="s">
        <v>714</v>
      </c>
      <c r="AE35" s="128">
        <v>871.00000000000011</v>
      </c>
      <c r="AF35" s="128">
        <v>496.6</v>
      </c>
      <c r="AG35" s="128">
        <v>139.1</v>
      </c>
      <c r="AH35" s="128"/>
      <c r="AI35" s="128"/>
      <c r="AJ35" s="128"/>
      <c r="AK35" s="128"/>
      <c r="AL35" s="128">
        <v>146.9</v>
      </c>
      <c r="AM35" s="128"/>
      <c r="AN35" s="128"/>
      <c r="AO35" s="128"/>
      <c r="AP35" s="128">
        <v>152.1</v>
      </c>
      <c r="AQ35" s="128">
        <v>1805.7</v>
      </c>
      <c r="AS35" s="258" t="s">
        <v>683</v>
      </c>
      <c r="AT35" s="128">
        <v>88.4</v>
      </c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>
        <v>88.4</v>
      </c>
    </row>
    <row r="36" spans="1:58">
      <c r="A36" s="112"/>
      <c r="B36" s="404" t="s">
        <v>647</v>
      </c>
      <c r="C36" s="404" t="s">
        <v>725</v>
      </c>
      <c r="F36" s="404" t="s">
        <v>717</v>
      </c>
      <c r="G36" s="404">
        <v>3</v>
      </c>
      <c r="H36" s="410" t="s">
        <v>0</v>
      </c>
      <c r="I36" s="404">
        <v>32</v>
      </c>
      <c r="J36" s="404">
        <f t="shared" si="1"/>
        <v>9.6</v>
      </c>
      <c r="K36" s="404">
        <v>0.05</v>
      </c>
      <c r="L36" s="404">
        <v>3</v>
      </c>
      <c r="M36" s="404">
        <v>0</v>
      </c>
      <c r="N36" s="404">
        <f t="shared" si="2"/>
        <v>3.05</v>
      </c>
      <c r="O36" s="404">
        <f t="shared" si="3"/>
        <v>41.6</v>
      </c>
      <c r="P36" s="409">
        <v>43105</v>
      </c>
      <c r="Q36" s="411" t="str">
        <f t="shared" si="0"/>
        <v>Ene-2018</v>
      </c>
      <c r="R36" s="411"/>
      <c r="T36" s="382">
        <v>43119</v>
      </c>
      <c r="U36" s="128">
        <v>71</v>
      </c>
      <c r="V36" s="128">
        <v>21.3</v>
      </c>
      <c r="W36" s="128">
        <v>0.05</v>
      </c>
      <c r="X36" s="128">
        <v>3</v>
      </c>
      <c r="Y36" s="128">
        <v>0</v>
      </c>
      <c r="Z36" s="128">
        <v>3.05</v>
      </c>
      <c r="AA36" s="128">
        <v>92.3</v>
      </c>
      <c r="AD36" s="115" t="s">
        <v>275</v>
      </c>
      <c r="AE36" s="128">
        <v>687.7</v>
      </c>
      <c r="AF36" s="128">
        <v>486.2</v>
      </c>
      <c r="AG36" s="128"/>
      <c r="AH36" s="128">
        <v>140.4</v>
      </c>
      <c r="AI36" s="128"/>
      <c r="AJ36" s="128"/>
      <c r="AK36" s="128"/>
      <c r="AL36" s="128"/>
      <c r="AM36" s="128">
        <v>148.19999999999999</v>
      </c>
      <c r="AN36" s="128"/>
      <c r="AO36" s="128"/>
      <c r="AP36" s="128"/>
      <c r="AQ36" s="128">
        <v>1462.5000000000002</v>
      </c>
      <c r="AS36" s="258" t="s">
        <v>687</v>
      </c>
      <c r="AT36" s="128">
        <v>93.6</v>
      </c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>
        <v>93.6</v>
      </c>
    </row>
    <row r="37" spans="1:58">
      <c r="A37" s="112"/>
      <c r="B37" s="404" t="s">
        <v>648</v>
      </c>
      <c r="C37" s="404" t="s">
        <v>722</v>
      </c>
      <c r="F37" s="404" t="s">
        <v>713</v>
      </c>
      <c r="G37" s="404">
        <v>3</v>
      </c>
      <c r="H37" s="410" t="s">
        <v>0</v>
      </c>
      <c r="I37" s="404">
        <v>33</v>
      </c>
      <c r="J37" s="404">
        <f t="shared" si="1"/>
        <v>9.9</v>
      </c>
      <c r="K37" s="404">
        <v>0.05</v>
      </c>
      <c r="L37" s="404">
        <v>3</v>
      </c>
      <c r="M37" s="404">
        <v>0</v>
      </c>
      <c r="N37" s="404">
        <f t="shared" si="2"/>
        <v>3.05</v>
      </c>
      <c r="O37" s="404">
        <f t="shared" si="3"/>
        <v>42.9</v>
      </c>
      <c r="P37" s="409">
        <v>43106</v>
      </c>
      <c r="Q37" s="411" t="str">
        <f t="shared" si="0"/>
        <v>Ene-2018</v>
      </c>
      <c r="R37" s="411"/>
      <c r="T37" s="382">
        <v>43120</v>
      </c>
      <c r="U37" s="128">
        <v>72</v>
      </c>
      <c r="V37" s="128">
        <v>21.599999999999998</v>
      </c>
      <c r="W37" s="128">
        <v>0.05</v>
      </c>
      <c r="X37" s="128">
        <v>3</v>
      </c>
      <c r="Y37" s="128">
        <v>0</v>
      </c>
      <c r="Z37" s="128">
        <v>3.05</v>
      </c>
      <c r="AA37" s="128">
        <v>93.6</v>
      </c>
      <c r="AD37" s="115" t="s">
        <v>715</v>
      </c>
      <c r="AE37" s="128">
        <v>704.6</v>
      </c>
      <c r="AF37" s="128">
        <v>491.4</v>
      </c>
      <c r="AG37" s="128"/>
      <c r="AH37" s="128"/>
      <c r="AI37" s="128">
        <v>141.69999999999999</v>
      </c>
      <c r="AJ37" s="128"/>
      <c r="AK37" s="128"/>
      <c r="AL37" s="128"/>
      <c r="AM37" s="128"/>
      <c r="AN37" s="128">
        <v>149.5</v>
      </c>
      <c r="AO37" s="128"/>
      <c r="AP37" s="128"/>
      <c r="AQ37" s="128">
        <v>1487.2</v>
      </c>
      <c r="AS37" s="258" t="s">
        <v>691</v>
      </c>
      <c r="AT37" s="128">
        <v>98.8</v>
      </c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>
        <v>98.8</v>
      </c>
    </row>
    <row r="38" spans="1:58">
      <c r="A38" s="112"/>
      <c r="B38" s="404" t="s">
        <v>649</v>
      </c>
      <c r="C38" s="404" t="s">
        <v>723</v>
      </c>
      <c r="F38" s="404" t="s">
        <v>714</v>
      </c>
      <c r="G38" s="404">
        <v>3</v>
      </c>
      <c r="H38" s="410" t="s">
        <v>0</v>
      </c>
      <c r="I38" s="404">
        <v>34</v>
      </c>
      <c r="J38" s="404">
        <f t="shared" si="1"/>
        <v>10.199999999999999</v>
      </c>
      <c r="K38" s="404">
        <v>0.05</v>
      </c>
      <c r="L38" s="404">
        <v>3</v>
      </c>
      <c r="M38" s="404">
        <v>0</v>
      </c>
      <c r="N38" s="404">
        <f t="shared" si="2"/>
        <v>3.05</v>
      </c>
      <c r="O38" s="404">
        <f t="shared" si="3"/>
        <v>44.2</v>
      </c>
      <c r="P38" s="409">
        <v>43106</v>
      </c>
      <c r="Q38" s="411" t="str">
        <f t="shared" si="0"/>
        <v>Ene-2018</v>
      </c>
      <c r="R38" s="411"/>
      <c r="T38" s="382">
        <v>43121</v>
      </c>
      <c r="U38" s="128">
        <v>73</v>
      </c>
      <c r="V38" s="128">
        <v>21.9</v>
      </c>
      <c r="W38" s="128">
        <v>0.05</v>
      </c>
      <c r="X38" s="128">
        <v>3</v>
      </c>
      <c r="Y38" s="128">
        <v>0</v>
      </c>
      <c r="Z38" s="128">
        <v>3.05</v>
      </c>
      <c r="AA38" s="128">
        <v>94.9</v>
      </c>
      <c r="AD38" s="115" t="s">
        <v>716</v>
      </c>
      <c r="AE38" s="128">
        <v>647.40000000000009</v>
      </c>
      <c r="AF38" s="128">
        <v>496.6</v>
      </c>
      <c r="AG38" s="128"/>
      <c r="AH38" s="128"/>
      <c r="AI38" s="128"/>
      <c r="AJ38" s="128">
        <v>143</v>
      </c>
      <c r="AK38" s="128"/>
      <c r="AL38" s="128"/>
      <c r="AM38" s="128"/>
      <c r="AN38" s="128"/>
      <c r="AO38" s="128">
        <v>150.80000000000001</v>
      </c>
      <c r="AP38" s="128"/>
      <c r="AQ38" s="128">
        <v>1437.8</v>
      </c>
      <c r="AS38" s="258" t="s">
        <v>622</v>
      </c>
      <c r="AT38" s="128">
        <v>10.4</v>
      </c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>
        <v>10.4</v>
      </c>
    </row>
    <row r="39" spans="1:58">
      <c r="A39" s="112"/>
      <c r="B39" s="404" t="s">
        <v>650</v>
      </c>
      <c r="C39" s="404" t="s">
        <v>724</v>
      </c>
      <c r="F39" s="404" t="s">
        <v>275</v>
      </c>
      <c r="G39" s="404">
        <v>3</v>
      </c>
      <c r="H39" s="410" t="s">
        <v>0</v>
      </c>
      <c r="I39" s="404">
        <v>35</v>
      </c>
      <c r="J39" s="404">
        <f t="shared" si="1"/>
        <v>10.5</v>
      </c>
      <c r="K39" s="404">
        <v>0.05</v>
      </c>
      <c r="L39" s="404">
        <v>3</v>
      </c>
      <c r="M39" s="404">
        <v>0</v>
      </c>
      <c r="N39" s="404">
        <f t="shared" si="2"/>
        <v>3.05</v>
      </c>
      <c r="O39" s="404">
        <f t="shared" si="3"/>
        <v>45.5</v>
      </c>
      <c r="P39" s="409">
        <v>43106</v>
      </c>
      <c r="Q39" s="411" t="str">
        <f t="shared" si="0"/>
        <v>Ene-2018</v>
      </c>
      <c r="R39" s="411"/>
      <c r="T39" s="382">
        <v>43122</v>
      </c>
      <c r="U39" s="128">
        <v>74</v>
      </c>
      <c r="V39" s="128">
        <v>22.2</v>
      </c>
      <c r="W39" s="128">
        <v>0.05</v>
      </c>
      <c r="X39" s="128">
        <v>3</v>
      </c>
      <c r="Y39" s="128">
        <v>0</v>
      </c>
      <c r="Z39" s="128">
        <v>3.05</v>
      </c>
      <c r="AA39" s="128">
        <v>96.2</v>
      </c>
      <c r="AD39" s="115" t="s">
        <v>717</v>
      </c>
      <c r="AE39" s="128">
        <v>663</v>
      </c>
      <c r="AF39" s="128">
        <v>362.7</v>
      </c>
      <c r="AG39" s="128"/>
      <c r="AH39" s="128"/>
      <c r="AI39" s="128"/>
      <c r="AJ39" s="128"/>
      <c r="AK39" s="128">
        <v>144.30000000000001</v>
      </c>
      <c r="AL39" s="128"/>
      <c r="AM39" s="128"/>
      <c r="AN39" s="128"/>
      <c r="AO39" s="128"/>
      <c r="AP39" s="128"/>
      <c r="AQ39" s="128">
        <v>1170</v>
      </c>
      <c r="AS39" s="258" t="s">
        <v>695</v>
      </c>
      <c r="AT39" s="128">
        <v>104</v>
      </c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>
        <v>104</v>
      </c>
    </row>
    <row r="40" spans="1:58">
      <c r="A40" s="112"/>
      <c r="B40" s="404" t="s">
        <v>651</v>
      </c>
      <c r="C40" s="404" t="s">
        <v>725</v>
      </c>
      <c r="F40" s="404" t="s">
        <v>715</v>
      </c>
      <c r="G40" s="404">
        <v>3</v>
      </c>
      <c r="H40" s="410" t="s">
        <v>0</v>
      </c>
      <c r="I40" s="404">
        <v>36</v>
      </c>
      <c r="J40" s="404">
        <f t="shared" si="1"/>
        <v>10.799999999999999</v>
      </c>
      <c r="K40" s="404">
        <v>0.05</v>
      </c>
      <c r="L40" s="404">
        <v>3</v>
      </c>
      <c r="M40" s="404">
        <v>0</v>
      </c>
      <c r="N40" s="404">
        <f t="shared" si="2"/>
        <v>3.05</v>
      </c>
      <c r="O40" s="404">
        <f t="shared" si="3"/>
        <v>46.8</v>
      </c>
      <c r="P40" s="409">
        <v>43106</v>
      </c>
      <c r="Q40" s="411" t="str">
        <f t="shared" si="0"/>
        <v>Ene-2018</v>
      </c>
      <c r="R40" s="411"/>
      <c r="T40" s="383" t="s">
        <v>689</v>
      </c>
      <c r="U40" s="128">
        <v>74</v>
      </c>
      <c r="V40" s="128">
        <v>22.2</v>
      </c>
      <c r="W40" s="128">
        <v>0.05</v>
      </c>
      <c r="X40" s="128">
        <v>3</v>
      </c>
      <c r="Y40" s="128">
        <v>0</v>
      </c>
      <c r="Z40" s="128">
        <v>3.05</v>
      </c>
      <c r="AA40" s="128">
        <v>96.2</v>
      </c>
      <c r="AD40" s="115" t="s">
        <v>568</v>
      </c>
      <c r="AE40" s="128">
        <v>4423.9000000000005</v>
      </c>
      <c r="AF40" s="128">
        <v>2948.3999999999996</v>
      </c>
      <c r="AG40" s="128">
        <v>139.1</v>
      </c>
      <c r="AH40" s="128">
        <v>140.4</v>
      </c>
      <c r="AI40" s="128">
        <v>141.69999999999999</v>
      </c>
      <c r="AJ40" s="128">
        <v>143</v>
      </c>
      <c r="AK40" s="128">
        <v>289.89999999999998</v>
      </c>
      <c r="AL40" s="128">
        <v>146.9</v>
      </c>
      <c r="AM40" s="128">
        <v>148.19999999999999</v>
      </c>
      <c r="AN40" s="128">
        <v>149.5</v>
      </c>
      <c r="AO40" s="128">
        <v>150.80000000000001</v>
      </c>
      <c r="AP40" s="128">
        <v>152.1</v>
      </c>
      <c r="AQ40" s="128">
        <v>8973.9000000000015</v>
      </c>
      <c r="AS40" s="115" t="s">
        <v>722</v>
      </c>
      <c r="AT40" s="128">
        <v>1119.3</v>
      </c>
      <c r="AU40" s="128">
        <v>741</v>
      </c>
      <c r="AV40" s="128">
        <v>139.1</v>
      </c>
      <c r="AW40" s="128"/>
      <c r="AX40" s="128"/>
      <c r="AY40" s="128"/>
      <c r="AZ40" s="128">
        <v>144.30000000000001</v>
      </c>
      <c r="BA40" s="128"/>
      <c r="BB40" s="128"/>
      <c r="BC40" s="128">
        <v>149.5</v>
      </c>
      <c r="BD40" s="128"/>
      <c r="BE40" s="128">
        <v>152.1</v>
      </c>
      <c r="BF40" s="128">
        <v>2445.2999999999997</v>
      </c>
    </row>
    <row r="41" spans="1:58">
      <c r="B41" s="404" t="s">
        <v>652</v>
      </c>
      <c r="C41" s="404" t="s">
        <v>722</v>
      </c>
      <c r="F41" s="404" t="s">
        <v>716</v>
      </c>
      <c r="G41" s="404">
        <v>3</v>
      </c>
      <c r="H41" s="410" t="s">
        <v>0</v>
      </c>
      <c r="I41" s="404">
        <v>37</v>
      </c>
      <c r="J41" s="404">
        <f t="shared" si="1"/>
        <v>11.1</v>
      </c>
      <c r="K41" s="404">
        <v>0.05</v>
      </c>
      <c r="L41" s="404">
        <v>3</v>
      </c>
      <c r="M41" s="404">
        <v>0</v>
      </c>
      <c r="N41" s="404">
        <f t="shared" si="2"/>
        <v>3.05</v>
      </c>
      <c r="O41" s="404">
        <f t="shared" si="3"/>
        <v>48.1</v>
      </c>
      <c r="P41" s="409">
        <v>43106</v>
      </c>
      <c r="Q41" s="411" t="str">
        <f t="shared" si="0"/>
        <v>Ene-2018</v>
      </c>
      <c r="R41" s="411"/>
      <c r="T41" s="382">
        <v>43123</v>
      </c>
      <c r="U41" s="128">
        <v>75</v>
      </c>
      <c r="V41" s="128">
        <v>22.5</v>
      </c>
      <c r="W41" s="128">
        <v>0.05</v>
      </c>
      <c r="X41" s="128">
        <v>3</v>
      </c>
      <c r="Y41" s="128">
        <v>0</v>
      </c>
      <c r="Z41" s="128">
        <v>3.05</v>
      </c>
      <c r="AA41" s="128">
        <v>97.5</v>
      </c>
      <c r="AS41" s="115" t="s">
        <v>723</v>
      </c>
      <c r="AT41" s="128">
        <v>1146.5999999999999</v>
      </c>
      <c r="AU41" s="128">
        <v>748.8</v>
      </c>
      <c r="AV41" s="128"/>
      <c r="AW41" s="128">
        <v>140.4</v>
      </c>
      <c r="AX41" s="128"/>
      <c r="AY41" s="128"/>
      <c r="AZ41" s="128">
        <v>145.6</v>
      </c>
      <c r="BA41" s="128"/>
      <c r="BB41" s="128"/>
      <c r="BC41" s="128"/>
      <c r="BD41" s="128">
        <v>150.80000000000001</v>
      </c>
      <c r="BE41" s="128"/>
      <c r="BF41" s="128">
        <v>2332.2000000000003</v>
      </c>
    </row>
    <row r="42" spans="1:58">
      <c r="B42" s="404" t="s">
        <v>653</v>
      </c>
      <c r="C42" s="404" t="s">
        <v>723</v>
      </c>
      <c r="F42" s="404" t="s">
        <v>717</v>
      </c>
      <c r="G42" s="404">
        <v>3</v>
      </c>
      <c r="H42" s="410" t="s">
        <v>0</v>
      </c>
      <c r="I42" s="404">
        <v>38</v>
      </c>
      <c r="J42" s="404">
        <f t="shared" si="1"/>
        <v>11.4</v>
      </c>
      <c r="K42" s="404">
        <v>0.05</v>
      </c>
      <c r="L42" s="404">
        <v>3</v>
      </c>
      <c r="M42" s="404">
        <v>0</v>
      </c>
      <c r="N42" s="404">
        <f t="shared" si="2"/>
        <v>3.05</v>
      </c>
      <c r="O42" s="404">
        <f t="shared" si="3"/>
        <v>49.4</v>
      </c>
      <c r="P42" s="409">
        <v>43106</v>
      </c>
      <c r="Q42" s="411" t="str">
        <f t="shared" si="0"/>
        <v>Ene-2018</v>
      </c>
      <c r="R42" s="411"/>
      <c r="T42" s="383" t="s">
        <v>690</v>
      </c>
      <c r="U42" s="128">
        <v>75</v>
      </c>
      <c r="V42" s="128">
        <v>22.5</v>
      </c>
      <c r="W42" s="128">
        <v>0.05</v>
      </c>
      <c r="X42" s="128">
        <v>3</v>
      </c>
      <c r="Y42" s="128">
        <v>0</v>
      </c>
      <c r="Z42" s="128">
        <v>3.05</v>
      </c>
      <c r="AA42" s="128">
        <v>97.5</v>
      </c>
      <c r="AS42" s="115" t="s">
        <v>724</v>
      </c>
      <c r="AT42" s="128">
        <v>1066</v>
      </c>
      <c r="AU42" s="128">
        <v>725.4</v>
      </c>
      <c r="AV42" s="128"/>
      <c r="AW42" s="128"/>
      <c r="AX42" s="128">
        <v>141.69999999999999</v>
      </c>
      <c r="AY42" s="128"/>
      <c r="AZ42" s="128"/>
      <c r="BA42" s="128">
        <v>146.9</v>
      </c>
      <c r="BB42" s="128"/>
      <c r="BC42" s="128"/>
      <c r="BD42" s="128"/>
      <c r="BE42" s="128"/>
      <c r="BF42" s="128">
        <v>2080</v>
      </c>
    </row>
    <row r="43" spans="1:58">
      <c r="B43" s="404" t="s">
        <v>654</v>
      </c>
      <c r="C43" s="404" t="s">
        <v>724</v>
      </c>
      <c r="F43" s="404" t="s">
        <v>713</v>
      </c>
      <c r="G43" s="404">
        <v>3</v>
      </c>
      <c r="H43" s="410" t="s">
        <v>0</v>
      </c>
      <c r="I43" s="404">
        <v>39</v>
      </c>
      <c r="J43" s="404">
        <f t="shared" si="1"/>
        <v>11.7</v>
      </c>
      <c r="K43" s="404">
        <v>0.05</v>
      </c>
      <c r="L43" s="404">
        <v>3</v>
      </c>
      <c r="M43" s="404">
        <v>0</v>
      </c>
      <c r="N43" s="404">
        <f t="shared" si="2"/>
        <v>3.05</v>
      </c>
      <c r="O43" s="404">
        <f t="shared" si="3"/>
        <v>50.7</v>
      </c>
      <c r="P43" s="409">
        <v>43107</v>
      </c>
      <c r="Q43" s="411" t="str">
        <f t="shared" si="0"/>
        <v>Ene-2018</v>
      </c>
      <c r="R43" s="411"/>
      <c r="T43" s="382">
        <v>43124</v>
      </c>
      <c r="U43" s="128">
        <v>76</v>
      </c>
      <c r="V43" s="128">
        <v>22.8</v>
      </c>
      <c r="W43" s="128">
        <v>0.05</v>
      </c>
      <c r="X43" s="128">
        <v>3</v>
      </c>
      <c r="Y43" s="128">
        <v>0</v>
      </c>
      <c r="Z43" s="128">
        <v>3.05</v>
      </c>
      <c r="AA43" s="128">
        <v>98.8</v>
      </c>
      <c r="AS43" s="115" t="s">
        <v>568</v>
      </c>
      <c r="AT43" s="128">
        <v>4423.8999999999996</v>
      </c>
      <c r="AU43" s="128">
        <v>2948.4</v>
      </c>
      <c r="AV43" s="128">
        <v>139.1</v>
      </c>
      <c r="AW43" s="128">
        <v>140.4</v>
      </c>
      <c r="AX43" s="128">
        <v>141.69999999999999</v>
      </c>
      <c r="AY43" s="128">
        <v>143</v>
      </c>
      <c r="AZ43" s="128">
        <v>289.89999999999998</v>
      </c>
      <c r="BA43" s="128">
        <v>146.9</v>
      </c>
      <c r="BB43" s="128">
        <v>148.19999999999999</v>
      </c>
      <c r="BC43" s="128">
        <v>149.5</v>
      </c>
      <c r="BD43" s="128">
        <v>150.80000000000001</v>
      </c>
      <c r="BE43" s="128">
        <v>152.1</v>
      </c>
      <c r="BF43" s="128">
        <v>8973.9000000000015</v>
      </c>
    </row>
    <row r="44" spans="1:58">
      <c r="B44" s="404" t="s">
        <v>655</v>
      </c>
      <c r="C44" s="404" t="s">
        <v>725</v>
      </c>
      <c r="F44" s="404" t="s">
        <v>714</v>
      </c>
      <c r="G44" s="404">
        <v>3</v>
      </c>
      <c r="H44" s="410" t="s">
        <v>0</v>
      </c>
      <c r="I44" s="404">
        <v>40</v>
      </c>
      <c r="J44" s="404">
        <f t="shared" si="1"/>
        <v>12</v>
      </c>
      <c r="K44" s="404">
        <v>0.05</v>
      </c>
      <c r="L44" s="404">
        <v>3</v>
      </c>
      <c r="M44" s="404">
        <v>0</v>
      </c>
      <c r="N44" s="404">
        <f t="shared" si="2"/>
        <v>3.05</v>
      </c>
      <c r="O44" s="404">
        <f t="shared" si="3"/>
        <v>52</v>
      </c>
      <c r="P44" s="409">
        <v>43107</v>
      </c>
      <c r="Q44" s="411" t="str">
        <f t="shared" si="0"/>
        <v>Ene-2018</v>
      </c>
      <c r="R44" s="411"/>
      <c r="T44" s="383" t="s">
        <v>691</v>
      </c>
      <c r="U44" s="128">
        <v>76</v>
      </c>
      <c r="V44" s="128">
        <v>22.8</v>
      </c>
      <c r="W44" s="128">
        <v>0.05</v>
      </c>
      <c r="X44" s="128">
        <v>3</v>
      </c>
      <c r="Y44" s="128">
        <v>0</v>
      </c>
      <c r="Z44" s="128">
        <v>3.05</v>
      </c>
      <c r="AA44" s="128">
        <v>98.8</v>
      </c>
    </row>
    <row r="45" spans="1:58">
      <c r="B45" s="404" t="s">
        <v>656</v>
      </c>
      <c r="C45" s="404" t="s">
        <v>722</v>
      </c>
      <c r="F45" s="404" t="s">
        <v>275</v>
      </c>
      <c r="G45" s="404">
        <v>3</v>
      </c>
      <c r="H45" s="410" t="s">
        <v>0</v>
      </c>
      <c r="I45" s="404">
        <v>41</v>
      </c>
      <c r="J45" s="404">
        <f t="shared" si="1"/>
        <v>12.299999999999999</v>
      </c>
      <c r="K45" s="404">
        <v>0.05</v>
      </c>
      <c r="L45" s="404">
        <v>3</v>
      </c>
      <c r="M45" s="404">
        <v>0</v>
      </c>
      <c r="N45" s="404">
        <f t="shared" si="2"/>
        <v>3.05</v>
      </c>
      <c r="O45" s="404">
        <f t="shared" si="3"/>
        <v>53.3</v>
      </c>
      <c r="P45" s="409">
        <v>43107</v>
      </c>
      <c r="Q45" s="411" t="str">
        <f t="shared" si="0"/>
        <v>Ene-2018</v>
      </c>
      <c r="R45" s="411"/>
      <c r="T45" s="382">
        <v>43125</v>
      </c>
      <c r="U45" s="128">
        <v>77</v>
      </c>
      <c r="V45" s="128">
        <v>23.099999999999998</v>
      </c>
      <c r="W45" s="128">
        <v>0.05</v>
      </c>
      <c r="X45" s="128">
        <v>3</v>
      </c>
      <c r="Y45" s="128">
        <v>0</v>
      </c>
      <c r="Z45" s="128">
        <v>3.05</v>
      </c>
      <c r="AA45" s="128">
        <v>100.1</v>
      </c>
    </row>
    <row r="46" spans="1:58">
      <c r="B46" s="404" t="s">
        <v>657</v>
      </c>
      <c r="C46" s="404" t="s">
        <v>723</v>
      </c>
      <c r="F46" s="404" t="s">
        <v>715</v>
      </c>
      <c r="G46" s="404">
        <v>3</v>
      </c>
      <c r="H46" s="410" t="s">
        <v>0</v>
      </c>
      <c r="I46" s="404">
        <v>42</v>
      </c>
      <c r="J46" s="404">
        <f t="shared" si="1"/>
        <v>12.6</v>
      </c>
      <c r="K46" s="404">
        <v>0.05</v>
      </c>
      <c r="L46" s="404">
        <v>3</v>
      </c>
      <c r="M46" s="404">
        <v>0</v>
      </c>
      <c r="N46" s="404">
        <f t="shared" si="2"/>
        <v>3.05</v>
      </c>
      <c r="O46" s="404">
        <f t="shared" si="3"/>
        <v>54.6</v>
      </c>
      <c r="P46" s="409">
        <v>43107</v>
      </c>
      <c r="Q46" s="411" t="str">
        <f t="shared" si="0"/>
        <v>Ene-2018</v>
      </c>
      <c r="R46" s="411"/>
      <c r="T46" s="383" t="s">
        <v>692</v>
      </c>
      <c r="U46" s="128">
        <v>77</v>
      </c>
      <c r="V46" s="128">
        <v>23.099999999999998</v>
      </c>
      <c r="W46" s="128">
        <v>0.05</v>
      </c>
      <c r="X46" s="128">
        <v>3</v>
      </c>
      <c r="Y46" s="128">
        <v>0</v>
      </c>
      <c r="Z46" s="128">
        <v>3.05</v>
      </c>
      <c r="AA46" s="128">
        <v>100.1</v>
      </c>
    </row>
    <row r="47" spans="1:58">
      <c r="B47" s="404" t="s">
        <v>658</v>
      </c>
      <c r="C47" s="404" t="s">
        <v>724</v>
      </c>
      <c r="F47" s="404" t="s">
        <v>716</v>
      </c>
      <c r="G47" s="404">
        <v>3</v>
      </c>
      <c r="H47" s="410" t="s">
        <v>0</v>
      </c>
      <c r="I47" s="404">
        <v>43</v>
      </c>
      <c r="J47" s="404">
        <f t="shared" si="1"/>
        <v>12.9</v>
      </c>
      <c r="K47" s="404">
        <v>0.05</v>
      </c>
      <c r="L47" s="404">
        <v>3</v>
      </c>
      <c r="M47" s="404">
        <v>0</v>
      </c>
      <c r="N47" s="404">
        <f t="shared" si="2"/>
        <v>3.05</v>
      </c>
      <c r="O47" s="404">
        <f t="shared" si="3"/>
        <v>55.9</v>
      </c>
      <c r="P47" s="409">
        <v>43107</v>
      </c>
      <c r="Q47" s="411" t="str">
        <f t="shared" si="0"/>
        <v>Ene-2018</v>
      </c>
      <c r="R47" s="411"/>
      <c r="T47" s="382">
        <v>43126</v>
      </c>
      <c r="U47" s="128">
        <v>78</v>
      </c>
      <c r="V47" s="128">
        <v>23.4</v>
      </c>
      <c r="W47" s="128">
        <v>0.05</v>
      </c>
      <c r="X47" s="128">
        <v>3</v>
      </c>
      <c r="Y47" s="128">
        <v>0</v>
      </c>
      <c r="Z47" s="128">
        <v>3.05</v>
      </c>
      <c r="AA47" s="128">
        <v>101.4</v>
      </c>
    </row>
    <row r="48" spans="1:58">
      <c r="B48" s="404" t="s">
        <v>659</v>
      </c>
      <c r="C48" s="404" t="s">
        <v>725</v>
      </c>
      <c r="F48" s="404" t="s">
        <v>717</v>
      </c>
      <c r="G48" s="404">
        <v>1</v>
      </c>
      <c r="H48" s="410" t="s">
        <v>0</v>
      </c>
      <c r="I48" s="404">
        <v>44</v>
      </c>
      <c r="J48" s="404">
        <f t="shared" si="1"/>
        <v>13.2</v>
      </c>
      <c r="K48" s="404">
        <v>0.05</v>
      </c>
      <c r="L48" s="404">
        <v>3</v>
      </c>
      <c r="M48" s="404">
        <v>0</v>
      </c>
      <c r="N48" s="404">
        <f t="shared" si="2"/>
        <v>3.05</v>
      </c>
      <c r="O48" s="404">
        <f t="shared" si="3"/>
        <v>57.2</v>
      </c>
      <c r="P48" s="409">
        <v>43108</v>
      </c>
      <c r="Q48" s="411" t="str">
        <f t="shared" si="0"/>
        <v>Ene-2018</v>
      </c>
      <c r="R48" s="411"/>
      <c r="T48" s="383" t="s">
        <v>693</v>
      </c>
      <c r="U48" s="128">
        <v>78</v>
      </c>
      <c r="V48" s="128">
        <v>23.4</v>
      </c>
      <c r="W48" s="128">
        <v>0.05</v>
      </c>
      <c r="X48" s="128">
        <v>3</v>
      </c>
      <c r="Y48" s="128">
        <v>0</v>
      </c>
      <c r="Z48" s="128">
        <v>3.05</v>
      </c>
      <c r="AA48" s="128">
        <v>101.4</v>
      </c>
    </row>
    <row r="49" spans="2:27">
      <c r="B49" s="404" t="s">
        <v>660</v>
      </c>
      <c r="C49" s="404" t="s">
        <v>722</v>
      </c>
      <c r="F49" s="404" t="s">
        <v>713</v>
      </c>
      <c r="G49" s="404">
        <v>1</v>
      </c>
      <c r="H49" s="410" t="s">
        <v>0</v>
      </c>
      <c r="I49" s="404">
        <v>45</v>
      </c>
      <c r="J49" s="404">
        <f t="shared" si="1"/>
        <v>13.5</v>
      </c>
      <c r="K49" s="404">
        <v>0.05</v>
      </c>
      <c r="L49" s="404">
        <v>3</v>
      </c>
      <c r="M49" s="404">
        <v>0</v>
      </c>
      <c r="N49" s="404">
        <f t="shared" si="2"/>
        <v>3.05</v>
      </c>
      <c r="O49" s="404">
        <f t="shared" si="3"/>
        <v>58.5</v>
      </c>
      <c r="P49" s="409">
        <v>43108</v>
      </c>
      <c r="Q49" s="411" t="str">
        <f t="shared" si="0"/>
        <v>Ene-2018</v>
      </c>
      <c r="R49" s="411"/>
      <c r="T49" s="382">
        <v>43127</v>
      </c>
      <c r="U49" s="128">
        <v>79</v>
      </c>
      <c r="V49" s="128">
        <v>23.7</v>
      </c>
      <c r="W49" s="128">
        <v>0.05</v>
      </c>
      <c r="X49" s="128">
        <v>3</v>
      </c>
      <c r="Y49" s="128">
        <v>0</v>
      </c>
      <c r="Z49" s="128">
        <v>3.05</v>
      </c>
      <c r="AA49" s="128">
        <v>102.7</v>
      </c>
    </row>
    <row r="50" spans="2:27">
      <c r="B50" s="404" t="s">
        <v>661</v>
      </c>
      <c r="C50" s="404" t="s">
        <v>723</v>
      </c>
      <c r="F50" s="404" t="s">
        <v>714</v>
      </c>
      <c r="G50" s="404">
        <v>1</v>
      </c>
      <c r="H50" s="410" t="s">
        <v>0</v>
      </c>
      <c r="I50" s="404">
        <v>46</v>
      </c>
      <c r="J50" s="404">
        <f t="shared" si="1"/>
        <v>13.799999999999999</v>
      </c>
      <c r="K50" s="404">
        <v>0.05</v>
      </c>
      <c r="L50" s="404">
        <v>3</v>
      </c>
      <c r="M50" s="404">
        <v>0</v>
      </c>
      <c r="N50" s="404">
        <f t="shared" si="2"/>
        <v>3.05</v>
      </c>
      <c r="O50" s="404">
        <f t="shared" si="3"/>
        <v>59.8</v>
      </c>
      <c r="P50" s="409">
        <v>43108</v>
      </c>
      <c r="Q50" s="411" t="str">
        <f t="shared" si="0"/>
        <v>Ene-2018</v>
      </c>
      <c r="R50" s="411"/>
      <c r="T50" s="383" t="s">
        <v>694</v>
      </c>
      <c r="U50" s="128">
        <v>79</v>
      </c>
      <c r="V50" s="128">
        <v>23.7</v>
      </c>
      <c r="W50" s="128">
        <v>0.05</v>
      </c>
      <c r="X50" s="128">
        <v>3</v>
      </c>
      <c r="Y50" s="128">
        <v>0</v>
      </c>
      <c r="Z50" s="128">
        <v>3.05</v>
      </c>
      <c r="AA50" s="128">
        <v>102.7</v>
      </c>
    </row>
    <row r="51" spans="2:27">
      <c r="B51" s="404" t="s">
        <v>662</v>
      </c>
      <c r="C51" s="404" t="s">
        <v>724</v>
      </c>
      <c r="F51" s="404" t="s">
        <v>275</v>
      </c>
      <c r="G51" s="404">
        <v>1</v>
      </c>
      <c r="H51" s="410" t="s">
        <v>0</v>
      </c>
      <c r="I51" s="404">
        <v>47</v>
      </c>
      <c r="J51" s="404">
        <f t="shared" si="1"/>
        <v>14.1</v>
      </c>
      <c r="K51" s="404">
        <v>0.05</v>
      </c>
      <c r="L51" s="404">
        <v>3</v>
      </c>
      <c r="M51" s="404">
        <v>0</v>
      </c>
      <c r="N51" s="404">
        <f t="shared" si="2"/>
        <v>3.05</v>
      </c>
      <c r="O51" s="404">
        <f t="shared" si="3"/>
        <v>61.1</v>
      </c>
      <c r="P51" s="409">
        <v>43108</v>
      </c>
      <c r="Q51" s="411" t="str">
        <f t="shared" si="0"/>
        <v>Ene-2018</v>
      </c>
      <c r="R51" s="411"/>
      <c r="T51" s="382">
        <v>43128</v>
      </c>
      <c r="U51" s="128">
        <v>80</v>
      </c>
      <c r="V51" s="128">
        <v>24</v>
      </c>
      <c r="W51" s="128">
        <v>0.05</v>
      </c>
      <c r="X51" s="128">
        <v>3</v>
      </c>
      <c r="Y51" s="128">
        <v>0</v>
      </c>
      <c r="Z51" s="128">
        <v>3.05</v>
      </c>
      <c r="AA51" s="128">
        <v>104</v>
      </c>
    </row>
    <row r="52" spans="2:27">
      <c r="B52" s="404" t="s">
        <v>663</v>
      </c>
      <c r="C52" s="404" t="s">
        <v>725</v>
      </c>
      <c r="F52" s="404" t="s">
        <v>715</v>
      </c>
      <c r="G52" s="404">
        <v>1</v>
      </c>
      <c r="H52" s="410" t="s">
        <v>0</v>
      </c>
      <c r="I52" s="404">
        <v>48</v>
      </c>
      <c r="J52" s="404">
        <f t="shared" si="1"/>
        <v>14.399999999999999</v>
      </c>
      <c r="K52" s="404">
        <v>0.05</v>
      </c>
      <c r="L52" s="404">
        <v>3</v>
      </c>
      <c r="M52" s="404">
        <v>0</v>
      </c>
      <c r="N52" s="404">
        <f t="shared" si="2"/>
        <v>3.05</v>
      </c>
      <c r="O52" s="404">
        <f t="shared" si="3"/>
        <v>62.4</v>
      </c>
      <c r="P52" s="409">
        <v>43109</v>
      </c>
      <c r="Q52" s="411" t="str">
        <f t="shared" si="0"/>
        <v>Ene-2018</v>
      </c>
      <c r="R52" s="411"/>
      <c r="T52" s="383" t="s">
        <v>695</v>
      </c>
      <c r="U52" s="128">
        <v>80</v>
      </c>
      <c r="V52" s="128">
        <v>24</v>
      </c>
      <c r="W52" s="128">
        <v>0.05</v>
      </c>
      <c r="X52" s="128">
        <v>3</v>
      </c>
      <c r="Y52" s="128">
        <v>0</v>
      </c>
      <c r="Z52" s="128">
        <v>3.05</v>
      </c>
      <c r="AA52" s="128">
        <v>104</v>
      </c>
    </row>
    <row r="53" spans="2:27">
      <c r="B53" s="404" t="s">
        <v>664</v>
      </c>
      <c r="C53" s="404" t="s">
        <v>722</v>
      </c>
      <c r="F53" s="404" t="s">
        <v>716</v>
      </c>
      <c r="G53" s="404">
        <v>1</v>
      </c>
      <c r="H53" s="410" t="s">
        <v>0</v>
      </c>
      <c r="I53" s="404">
        <v>49</v>
      </c>
      <c r="J53" s="404">
        <f t="shared" si="1"/>
        <v>14.7</v>
      </c>
      <c r="K53" s="404">
        <v>0.05</v>
      </c>
      <c r="L53" s="404">
        <v>3</v>
      </c>
      <c r="M53" s="404">
        <v>0</v>
      </c>
      <c r="N53" s="404">
        <f t="shared" si="2"/>
        <v>3.05</v>
      </c>
      <c r="O53" s="404">
        <f t="shared" si="3"/>
        <v>63.7</v>
      </c>
      <c r="P53" s="409">
        <v>43109</v>
      </c>
      <c r="Q53" s="411" t="str">
        <f t="shared" si="0"/>
        <v>Ene-2018</v>
      </c>
      <c r="R53" s="411"/>
      <c r="T53" s="382">
        <v>43129</v>
      </c>
      <c r="U53" s="128">
        <v>81</v>
      </c>
      <c r="V53" s="128">
        <v>24.3</v>
      </c>
      <c r="W53" s="128">
        <v>0.05</v>
      </c>
      <c r="X53" s="128">
        <v>3</v>
      </c>
      <c r="Y53" s="128">
        <v>0</v>
      </c>
      <c r="Z53" s="128">
        <v>3.05</v>
      </c>
      <c r="AA53" s="128">
        <v>105.3</v>
      </c>
    </row>
    <row r="54" spans="2:27">
      <c r="B54" s="404" t="s">
        <v>665</v>
      </c>
      <c r="C54" s="404" t="s">
        <v>723</v>
      </c>
      <c r="F54" s="404" t="s">
        <v>717</v>
      </c>
      <c r="G54" s="404">
        <v>1</v>
      </c>
      <c r="H54" s="410" t="s">
        <v>0</v>
      </c>
      <c r="I54" s="404">
        <v>50</v>
      </c>
      <c r="J54" s="404">
        <f t="shared" si="1"/>
        <v>15</v>
      </c>
      <c r="K54" s="404">
        <v>0.05</v>
      </c>
      <c r="L54" s="404">
        <v>3</v>
      </c>
      <c r="M54" s="404">
        <v>0</v>
      </c>
      <c r="N54" s="404">
        <f t="shared" si="2"/>
        <v>3.05</v>
      </c>
      <c r="O54" s="404">
        <f t="shared" si="3"/>
        <v>65</v>
      </c>
      <c r="P54" s="409">
        <v>43109</v>
      </c>
      <c r="Q54" s="411" t="str">
        <f t="shared" si="0"/>
        <v>Ene-2018</v>
      </c>
      <c r="R54" s="411"/>
      <c r="T54" s="383" t="s">
        <v>696</v>
      </c>
      <c r="U54" s="128">
        <v>81</v>
      </c>
      <c r="V54" s="128">
        <v>24.3</v>
      </c>
      <c r="W54" s="128">
        <v>0.05</v>
      </c>
      <c r="X54" s="128">
        <v>3</v>
      </c>
      <c r="Y54" s="128">
        <v>0</v>
      </c>
      <c r="Z54" s="128">
        <v>3.05</v>
      </c>
      <c r="AA54" s="128">
        <v>105.3</v>
      </c>
    </row>
    <row r="55" spans="2:27">
      <c r="B55" s="404" t="s">
        <v>666</v>
      </c>
      <c r="C55" s="404" t="s">
        <v>724</v>
      </c>
      <c r="F55" s="404" t="s">
        <v>713</v>
      </c>
      <c r="G55" s="404">
        <v>1</v>
      </c>
      <c r="H55" s="410" t="s">
        <v>0</v>
      </c>
      <c r="I55" s="404">
        <v>51</v>
      </c>
      <c r="J55" s="404">
        <f t="shared" si="1"/>
        <v>15.299999999999999</v>
      </c>
      <c r="K55" s="404">
        <v>0.05</v>
      </c>
      <c r="L55" s="404">
        <v>3</v>
      </c>
      <c r="M55" s="404">
        <v>0</v>
      </c>
      <c r="N55" s="404">
        <f t="shared" si="2"/>
        <v>3.05</v>
      </c>
      <c r="O55" s="404">
        <f t="shared" si="3"/>
        <v>66.3</v>
      </c>
      <c r="P55" s="409">
        <v>43110</v>
      </c>
      <c r="Q55" s="411" t="str">
        <f t="shared" si="0"/>
        <v>Ene-2018</v>
      </c>
      <c r="R55" s="411"/>
      <c r="T55" s="382">
        <v>43130</v>
      </c>
      <c r="U55" s="128">
        <v>82</v>
      </c>
      <c r="V55" s="128">
        <v>24.599999999999998</v>
      </c>
      <c r="W55" s="128">
        <v>0.05</v>
      </c>
      <c r="X55" s="128">
        <v>3</v>
      </c>
      <c r="Y55" s="128">
        <v>0</v>
      </c>
      <c r="Z55" s="128">
        <v>3.05</v>
      </c>
      <c r="AA55" s="128">
        <v>106.6</v>
      </c>
    </row>
    <row r="56" spans="2:27">
      <c r="B56" s="404" t="s">
        <v>667</v>
      </c>
      <c r="C56" s="404" t="s">
        <v>725</v>
      </c>
      <c r="F56" s="404" t="s">
        <v>714</v>
      </c>
      <c r="G56" s="404">
        <v>1</v>
      </c>
      <c r="H56" s="410" t="s">
        <v>0</v>
      </c>
      <c r="I56" s="404">
        <v>52</v>
      </c>
      <c r="J56" s="404">
        <f t="shared" si="1"/>
        <v>15.6</v>
      </c>
      <c r="K56" s="404">
        <v>0.05</v>
      </c>
      <c r="L56" s="404">
        <v>3</v>
      </c>
      <c r="M56" s="404">
        <v>0</v>
      </c>
      <c r="N56" s="404">
        <f t="shared" si="2"/>
        <v>3.05</v>
      </c>
      <c r="O56" s="404">
        <f t="shared" si="3"/>
        <v>67.599999999999994</v>
      </c>
      <c r="P56" s="409">
        <v>43110</v>
      </c>
      <c r="Q56" s="411" t="str">
        <f t="shared" si="0"/>
        <v>Ene-2018</v>
      </c>
      <c r="R56" s="411"/>
      <c r="T56" s="383" t="s">
        <v>697</v>
      </c>
      <c r="U56" s="128">
        <v>82</v>
      </c>
      <c r="V56" s="128">
        <v>24.599999999999998</v>
      </c>
      <c r="W56" s="128">
        <v>0.05</v>
      </c>
      <c r="X56" s="128">
        <v>3</v>
      </c>
      <c r="Y56" s="128">
        <v>0</v>
      </c>
      <c r="Z56" s="128">
        <v>3.05</v>
      </c>
      <c r="AA56" s="128">
        <v>106.6</v>
      </c>
    </row>
    <row r="57" spans="2:27">
      <c r="B57" s="404" t="s">
        <v>668</v>
      </c>
      <c r="C57" s="404" t="s">
        <v>722</v>
      </c>
      <c r="F57" s="404" t="s">
        <v>713</v>
      </c>
      <c r="G57" s="404">
        <v>1</v>
      </c>
      <c r="H57" s="410" t="s">
        <v>0</v>
      </c>
      <c r="I57" s="404">
        <v>53</v>
      </c>
      <c r="J57" s="404">
        <f t="shared" si="1"/>
        <v>15.899999999999999</v>
      </c>
      <c r="K57" s="404">
        <v>0.05</v>
      </c>
      <c r="L57" s="404">
        <v>3</v>
      </c>
      <c r="M57" s="404">
        <v>0</v>
      </c>
      <c r="N57" s="404">
        <f t="shared" si="2"/>
        <v>3.05</v>
      </c>
      <c r="O57" s="404">
        <f t="shared" si="3"/>
        <v>68.900000000000006</v>
      </c>
      <c r="P57" s="409">
        <v>43110</v>
      </c>
      <c r="Q57" s="411" t="str">
        <f t="shared" si="0"/>
        <v>Ene-2018</v>
      </c>
      <c r="R57" s="411"/>
      <c r="T57" s="115" t="s">
        <v>706</v>
      </c>
      <c r="U57" s="128">
        <v>2268</v>
      </c>
      <c r="V57" s="128">
        <v>680.4</v>
      </c>
      <c r="W57" s="128">
        <v>1.2000000000000004</v>
      </c>
      <c r="X57" s="128">
        <v>72</v>
      </c>
      <c r="Y57" s="128">
        <v>0</v>
      </c>
      <c r="Z57" s="128">
        <v>73.199999999999974</v>
      </c>
      <c r="AA57" s="128">
        <v>2948.4000000000005</v>
      </c>
    </row>
    <row r="58" spans="2:27">
      <c r="B58" s="404" t="s">
        <v>669</v>
      </c>
      <c r="C58" s="404" t="s">
        <v>723</v>
      </c>
      <c r="F58" s="404" t="s">
        <v>714</v>
      </c>
      <c r="G58" s="404">
        <v>1</v>
      </c>
      <c r="H58" s="410" t="s">
        <v>0</v>
      </c>
      <c r="I58" s="404">
        <v>54</v>
      </c>
      <c r="J58" s="404">
        <f t="shared" si="1"/>
        <v>16.2</v>
      </c>
      <c r="K58" s="404">
        <v>0.05</v>
      </c>
      <c r="L58" s="404">
        <v>3</v>
      </c>
      <c r="M58" s="404">
        <v>0</v>
      </c>
      <c r="N58" s="404">
        <f t="shared" si="2"/>
        <v>3.05</v>
      </c>
      <c r="O58" s="404">
        <f t="shared" si="3"/>
        <v>70.2</v>
      </c>
      <c r="P58" s="409">
        <v>43110</v>
      </c>
      <c r="Q58" s="411" t="str">
        <f t="shared" si="0"/>
        <v>Ene-2018</v>
      </c>
      <c r="R58" s="411"/>
      <c r="T58" s="115" t="s">
        <v>727</v>
      </c>
      <c r="U58" s="128">
        <v>107</v>
      </c>
      <c r="V58" s="128">
        <v>32.1</v>
      </c>
      <c r="W58" s="128">
        <v>0.05</v>
      </c>
      <c r="X58" s="128">
        <v>3</v>
      </c>
      <c r="Y58" s="128">
        <v>0</v>
      </c>
      <c r="Z58" s="128">
        <v>3.05</v>
      </c>
      <c r="AA58" s="128">
        <v>139.1</v>
      </c>
    </row>
    <row r="59" spans="2:27">
      <c r="B59" s="404" t="s">
        <v>670</v>
      </c>
      <c r="C59" s="404" t="s">
        <v>724</v>
      </c>
      <c r="F59" s="404" t="s">
        <v>275</v>
      </c>
      <c r="G59" s="404">
        <v>0</v>
      </c>
      <c r="H59" s="410" t="s">
        <v>0</v>
      </c>
      <c r="I59" s="404">
        <v>55</v>
      </c>
      <c r="J59" s="404">
        <f t="shared" si="1"/>
        <v>16.5</v>
      </c>
      <c r="K59" s="404">
        <v>0.05</v>
      </c>
      <c r="L59" s="404">
        <v>3</v>
      </c>
      <c r="M59" s="404">
        <v>0</v>
      </c>
      <c r="N59" s="404">
        <f t="shared" si="2"/>
        <v>3.05</v>
      </c>
      <c r="O59" s="404">
        <f t="shared" si="3"/>
        <v>71.5</v>
      </c>
      <c r="P59" s="409">
        <v>43111</v>
      </c>
      <c r="Q59" s="411" t="str">
        <f t="shared" si="0"/>
        <v>Ene-2018</v>
      </c>
      <c r="R59" s="411"/>
      <c r="T59" s="115" t="s">
        <v>728</v>
      </c>
      <c r="U59" s="128">
        <v>108</v>
      </c>
      <c r="V59" s="128">
        <v>32.4</v>
      </c>
      <c r="W59" s="128">
        <v>0.05</v>
      </c>
      <c r="X59" s="128">
        <v>3</v>
      </c>
      <c r="Y59" s="128">
        <v>0</v>
      </c>
      <c r="Z59" s="128">
        <v>3.05</v>
      </c>
      <c r="AA59" s="128">
        <v>140.4</v>
      </c>
    </row>
    <row r="60" spans="2:27">
      <c r="B60" s="404" t="s">
        <v>671</v>
      </c>
      <c r="C60" s="404" t="s">
        <v>725</v>
      </c>
      <c r="F60" s="404" t="s">
        <v>715</v>
      </c>
      <c r="G60" s="404">
        <v>0</v>
      </c>
      <c r="H60" s="410" t="s">
        <v>0</v>
      </c>
      <c r="I60" s="404">
        <v>56</v>
      </c>
      <c r="J60" s="404">
        <f t="shared" si="1"/>
        <v>16.8</v>
      </c>
      <c r="K60" s="404">
        <v>0.05</v>
      </c>
      <c r="L60" s="404">
        <v>3</v>
      </c>
      <c r="M60" s="404">
        <v>0</v>
      </c>
      <c r="N60" s="404">
        <f t="shared" si="2"/>
        <v>3.05</v>
      </c>
      <c r="O60" s="404">
        <f t="shared" si="3"/>
        <v>72.8</v>
      </c>
      <c r="P60" s="409">
        <v>43111</v>
      </c>
      <c r="Q60" s="411" t="str">
        <f t="shared" si="0"/>
        <v>Ene-2018</v>
      </c>
      <c r="R60" s="411"/>
      <c r="T60" s="115" t="s">
        <v>729</v>
      </c>
      <c r="U60" s="128">
        <v>109</v>
      </c>
      <c r="V60" s="128">
        <v>32.699999999999996</v>
      </c>
      <c r="W60" s="128">
        <v>0.05</v>
      </c>
      <c r="X60" s="128">
        <v>3</v>
      </c>
      <c r="Y60" s="128">
        <v>0</v>
      </c>
      <c r="Z60" s="128">
        <v>3.05</v>
      </c>
      <c r="AA60" s="128">
        <v>141.69999999999999</v>
      </c>
    </row>
    <row r="61" spans="2:27">
      <c r="B61" s="404" t="s">
        <v>672</v>
      </c>
      <c r="C61" s="404" t="s">
        <v>722</v>
      </c>
      <c r="F61" s="404" t="s">
        <v>713</v>
      </c>
      <c r="G61" s="404">
        <v>0</v>
      </c>
      <c r="H61" s="410" t="s">
        <v>0</v>
      </c>
      <c r="I61" s="404">
        <v>57</v>
      </c>
      <c r="J61" s="404">
        <f t="shared" si="1"/>
        <v>17.099999999999998</v>
      </c>
      <c r="K61" s="404">
        <v>0.05</v>
      </c>
      <c r="L61" s="404">
        <v>3</v>
      </c>
      <c r="M61" s="404">
        <v>0</v>
      </c>
      <c r="N61" s="404">
        <f t="shared" si="2"/>
        <v>3.05</v>
      </c>
      <c r="O61" s="404">
        <f t="shared" si="3"/>
        <v>74.099999999999994</v>
      </c>
      <c r="P61" s="409">
        <v>43111</v>
      </c>
      <c r="Q61" s="411" t="str">
        <f t="shared" si="0"/>
        <v>Ene-2018</v>
      </c>
      <c r="R61" s="411"/>
      <c r="T61" s="115" t="s">
        <v>730</v>
      </c>
      <c r="U61" s="128">
        <v>110</v>
      </c>
      <c r="V61" s="128">
        <v>33</v>
      </c>
      <c r="W61" s="128">
        <v>0.05</v>
      </c>
      <c r="X61" s="128">
        <v>3</v>
      </c>
      <c r="Y61" s="128">
        <v>0</v>
      </c>
      <c r="Z61" s="128">
        <v>3.05</v>
      </c>
      <c r="AA61" s="128">
        <v>143</v>
      </c>
    </row>
    <row r="62" spans="2:27">
      <c r="B62" s="404" t="s">
        <v>673</v>
      </c>
      <c r="C62" s="404" t="s">
        <v>723</v>
      </c>
      <c r="F62" s="404" t="s">
        <v>714</v>
      </c>
      <c r="G62" s="404">
        <v>0</v>
      </c>
      <c r="H62" s="410" t="s">
        <v>0</v>
      </c>
      <c r="I62" s="404">
        <v>58</v>
      </c>
      <c r="J62" s="404">
        <f t="shared" si="1"/>
        <v>17.399999999999999</v>
      </c>
      <c r="K62" s="404">
        <v>0.05</v>
      </c>
      <c r="L62" s="404">
        <v>3</v>
      </c>
      <c r="M62" s="404">
        <v>0</v>
      </c>
      <c r="N62" s="404">
        <f t="shared" si="2"/>
        <v>3.05</v>
      </c>
      <c r="O62" s="404">
        <f t="shared" si="3"/>
        <v>75.400000000000006</v>
      </c>
      <c r="P62" s="409">
        <v>43112</v>
      </c>
      <c r="Q62" s="411" t="str">
        <f t="shared" si="0"/>
        <v>Ene-2018</v>
      </c>
      <c r="R62" s="411"/>
      <c r="T62" s="115" t="s">
        <v>731</v>
      </c>
      <c r="U62" s="128">
        <v>223</v>
      </c>
      <c r="V62" s="128">
        <v>66.900000000000006</v>
      </c>
      <c r="W62" s="128">
        <v>0.1</v>
      </c>
      <c r="X62" s="128">
        <v>6</v>
      </c>
      <c r="Y62" s="128">
        <v>0</v>
      </c>
      <c r="Z62" s="128">
        <v>6.1</v>
      </c>
      <c r="AA62" s="128">
        <v>289.89999999999998</v>
      </c>
    </row>
    <row r="63" spans="2:27">
      <c r="B63" s="404" t="s">
        <v>674</v>
      </c>
      <c r="C63" s="404" t="s">
        <v>724</v>
      </c>
      <c r="F63" s="404" t="s">
        <v>275</v>
      </c>
      <c r="G63" s="404">
        <v>0</v>
      </c>
      <c r="H63" s="410" t="s">
        <v>0</v>
      </c>
      <c r="I63" s="404">
        <v>59</v>
      </c>
      <c r="J63" s="404">
        <f t="shared" si="1"/>
        <v>17.7</v>
      </c>
      <c r="K63" s="404">
        <v>0.05</v>
      </c>
      <c r="L63" s="404">
        <v>3</v>
      </c>
      <c r="M63" s="404">
        <v>0</v>
      </c>
      <c r="N63" s="404">
        <f t="shared" si="2"/>
        <v>3.05</v>
      </c>
      <c r="O63" s="404">
        <f t="shared" si="3"/>
        <v>76.7</v>
      </c>
      <c r="P63" s="409">
        <v>43112</v>
      </c>
      <c r="Q63" s="411" t="str">
        <f t="shared" si="0"/>
        <v>Ene-2018</v>
      </c>
      <c r="R63" s="411"/>
      <c r="T63" s="115" t="s">
        <v>732</v>
      </c>
      <c r="U63" s="128">
        <v>113</v>
      </c>
      <c r="V63" s="128">
        <v>33.9</v>
      </c>
      <c r="W63" s="128">
        <v>0.05</v>
      </c>
      <c r="X63" s="128">
        <v>3</v>
      </c>
      <c r="Y63" s="128">
        <v>0</v>
      </c>
      <c r="Z63" s="128">
        <v>3.05</v>
      </c>
      <c r="AA63" s="128">
        <v>146.9</v>
      </c>
    </row>
    <row r="64" spans="2:27">
      <c r="B64" s="404" t="s">
        <v>675</v>
      </c>
      <c r="C64" s="404" t="s">
        <v>725</v>
      </c>
      <c r="F64" s="404" t="s">
        <v>715</v>
      </c>
      <c r="G64" s="404">
        <v>0</v>
      </c>
      <c r="H64" s="410" t="s">
        <v>0</v>
      </c>
      <c r="I64" s="404">
        <v>60</v>
      </c>
      <c r="J64" s="404">
        <f t="shared" si="1"/>
        <v>18</v>
      </c>
      <c r="K64" s="404">
        <v>0.05</v>
      </c>
      <c r="L64" s="404">
        <v>3</v>
      </c>
      <c r="M64" s="404">
        <v>0</v>
      </c>
      <c r="N64" s="404">
        <f t="shared" si="2"/>
        <v>3.05</v>
      </c>
      <c r="O64" s="404">
        <f t="shared" si="3"/>
        <v>78</v>
      </c>
      <c r="P64" s="409">
        <v>43112</v>
      </c>
      <c r="Q64" s="411" t="str">
        <f t="shared" si="0"/>
        <v>Ene-2018</v>
      </c>
      <c r="R64" s="411"/>
      <c r="T64" s="115" t="s">
        <v>733</v>
      </c>
      <c r="U64" s="128">
        <v>114</v>
      </c>
      <c r="V64" s="128">
        <v>34.199999999999996</v>
      </c>
      <c r="W64" s="128">
        <v>0.05</v>
      </c>
      <c r="X64" s="128">
        <v>3</v>
      </c>
      <c r="Y64" s="128">
        <v>0</v>
      </c>
      <c r="Z64" s="128">
        <v>3.05</v>
      </c>
      <c r="AA64" s="128">
        <v>148.19999999999999</v>
      </c>
    </row>
    <row r="65" spans="2:27">
      <c r="B65" s="404" t="s">
        <v>676</v>
      </c>
      <c r="C65" s="404" t="s">
        <v>722</v>
      </c>
      <c r="F65" s="404" t="s">
        <v>716</v>
      </c>
      <c r="G65" s="404">
        <v>0</v>
      </c>
      <c r="H65" s="410" t="s">
        <v>0</v>
      </c>
      <c r="I65" s="404">
        <v>61</v>
      </c>
      <c r="J65" s="404">
        <f t="shared" si="1"/>
        <v>18.3</v>
      </c>
      <c r="K65" s="404">
        <v>0.05</v>
      </c>
      <c r="L65" s="404">
        <v>3</v>
      </c>
      <c r="M65" s="404">
        <v>0</v>
      </c>
      <c r="N65" s="404">
        <f t="shared" si="2"/>
        <v>3.05</v>
      </c>
      <c r="O65" s="404">
        <f t="shared" si="3"/>
        <v>79.3</v>
      </c>
      <c r="P65" s="409">
        <v>43113</v>
      </c>
      <c r="Q65" s="411" t="str">
        <f t="shared" si="0"/>
        <v>Ene-2018</v>
      </c>
      <c r="R65" s="411"/>
      <c r="T65" s="115" t="s">
        <v>734</v>
      </c>
      <c r="U65" s="128">
        <v>115</v>
      </c>
      <c r="V65" s="128">
        <v>34.5</v>
      </c>
      <c r="W65" s="128">
        <v>0.05</v>
      </c>
      <c r="X65" s="128">
        <v>3</v>
      </c>
      <c r="Y65" s="128">
        <v>0</v>
      </c>
      <c r="Z65" s="128">
        <v>3.05</v>
      </c>
      <c r="AA65" s="128">
        <v>149.5</v>
      </c>
    </row>
    <row r="66" spans="2:27">
      <c r="B66" s="404" t="s">
        <v>677</v>
      </c>
      <c r="C66" s="404" t="s">
        <v>723</v>
      </c>
      <c r="F66" s="404" t="s">
        <v>717</v>
      </c>
      <c r="G66" s="404">
        <v>0</v>
      </c>
      <c r="H66" s="410" t="s">
        <v>0</v>
      </c>
      <c r="I66" s="404">
        <v>62</v>
      </c>
      <c r="J66" s="404">
        <f t="shared" si="1"/>
        <v>18.599999999999998</v>
      </c>
      <c r="K66" s="404">
        <v>0.05</v>
      </c>
      <c r="L66" s="404">
        <v>3</v>
      </c>
      <c r="M66" s="404">
        <v>0</v>
      </c>
      <c r="N66" s="404">
        <f t="shared" si="2"/>
        <v>3.05</v>
      </c>
      <c r="O66" s="404">
        <f t="shared" si="3"/>
        <v>80.599999999999994</v>
      </c>
      <c r="P66" s="409">
        <v>43113</v>
      </c>
      <c r="Q66" s="411" t="str">
        <f t="shared" si="0"/>
        <v>Ene-2018</v>
      </c>
      <c r="R66" s="411"/>
      <c r="T66" s="115" t="s">
        <v>735</v>
      </c>
      <c r="U66" s="128">
        <v>116</v>
      </c>
      <c r="V66" s="128">
        <v>34.799999999999997</v>
      </c>
      <c r="W66" s="128">
        <v>0.05</v>
      </c>
      <c r="X66" s="128">
        <v>3</v>
      </c>
      <c r="Y66" s="128">
        <v>0</v>
      </c>
      <c r="Z66" s="128">
        <v>3.05</v>
      </c>
      <c r="AA66" s="128">
        <v>150.80000000000001</v>
      </c>
    </row>
    <row r="67" spans="2:27">
      <c r="B67" s="404" t="s">
        <v>678</v>
      </c>
      <c r="C67" s="404" t="s">
        <v>724</v>
      </c>
      <c r="F67" s="404" t="s">
        <v>713</v>
      </c>
      <c r="G67" s="404">
        <v>0</v>
      </c>
      <c r="H67" s="410" t="s">
        <v>0</v>
      </c>
      <c r="I67" s="404">
        <v>63</v>
      </c>
      <c r="J67" s="404">
        <f t="shared" si="1"/>
        <v>18.899999999999999</v>
      </c>
      <c r="K67" s="404">
        <v>0.05</v>
      </c>
      <c r="L67" s="404">
        <v>3</v>
      </c>
      <c r="M67" s="404">
        <v>0</v>
      </c>
      <c r="N67" s="404">
        <f t="shared" si="2"/>
        <v>3.05</v>
      </c>
      <c r="O67" s="404">
        <f t="shared" si="3"/>
        <v>81.900000000000006</v>
      </c>
      <c r="P67" s="409">
        <v>43113</v>
      </c>
      <c r="Q67" s="411" t="str">
        <f t="shared" si="0"/>
        <v>Ene-2018</v>
      </c>
      <c r="R67" s="411"/>
      <c r="T67" s="115" t="s">
        <v>726</v>
      </c>
      <c r="U67" s="128">
        <v>117</v>
      </c>
      <c r="V67" s="128">
        <v>35.1</v>
      </c>
      <c r="W67" s="128">
        <v>0.05</v>
      </c>
      <c r="X67" s="128">
        <v>3</v>
      </c>
      <c r="Y67" s="128">
        <v>0</v>
      </c>
      <c r="Z67" s="128">
        <v>3.05</v>
      </c>
      <c r="AA67" s="128">
        <v>152.1</v>
      </c>
    </row>
    <row r="68" spans="2:27">
      <c r="B68" s="404" t="s">
        <v>679</v>
      </c>
      <c r="C68" s="404" t="s">
        <v>725</v>
      </c>
      <c r="F68" s="404" t="s">
        <v>714</v>
      </c>
      <c r="G68" s="404">
        <v>0</v>
      </c>
      <c r="H68" s="410" t="s">
        <v>0</v>
      </c>
      <c r="I68" s="404">
        <v>64</v>
      </c>
      <c r="J68" s="404">
        <f t="shared" si="1"/>
        <v>19.2</v>
      </c>
      <c r="K68" s="404">
        <v>0.05</v>
      </c>
      <c r="L68" s="404">
        <v>3</v>
      </c>
      <c r="M68" s="404">
        <v>0</v>
      </c>
      <c r="N68" s="404">
        <f t="shared" si="2"/>
        <v>3.05</v>
      </c>
      <c r="O68" s="404">
        <f t="shared" si="3"/>
        <v>83.2</v>
      </c>
      <c r="P68" s="409">
        <v>43113</v>
      </c>
      <c r="Q68" s="411" t="str">
        <f t="shared" si="0"/>
        <v>Ene-2018</v>
      </c>
      <c r="R68" s="411"/>
      <c r="T68" s="115" t="s">
        <v>568</v>
      </c>
      <c r="U68" s="128">
        <v>6903</v>
      </c>
      <c r="V68" s="128">
        <v>2070.9</v>
      </c>
      <c r="W68" s="128">
        <v>5.8499999999999961</v>
      </c>
      <c r="X68" s="128">
        <v>351</v>
      </c>
      <c r="Y68" s="128">
        <v>0</v>
      </c>
      <c r="Z68" s="128">
        <v>356.85000000000025</v>
      </c>
      <c r="AA68" s="128">
        <v>8973.9000000000015</v>
      </c>
    </row>
    <row r="69" spans="2:27">
      <c r="B69" s="404" t="s">
        <v>680</v>
      </c>
      <c r="C69" s="404" t="s">
        <v>722</v>
      </c>
      <c r="F69" s="404" t="s">
        <v>275</v>
      </c>
      <c r="G69" s="404">
        <v>0</v>
      </c>
      <c r="H69" s="410" t="s">
        <v>0</v>
      </c>
      <c r="I69" s="404">
        <v>65</v>
      </c>
      <c r="J69" s="404">
        <f t="shared" si="1"/>
        <v>19.5</v>
      </c>
      <c r="K69" s="404">
        <v>0.05</v>
      </c>
      <c r="L69" s="404">
        <v>3</v>
      </c>
      <c r="M69" s="404">
        <v>0</v>
      </c>
      <c r="N69" s="404">
        <f t="shared" si="2"/>
        <v>3.05</v>
      </c>
      <c r="O69" s="404">
        <f t="shared" si="3"/>
        <v>84.5</v>
      </c>
      <c r="P69" s="409">
        <v>43114</v>
      </c>
      <c r="Q69" s="411" t="str">
        <f t="shared" ref="Q69:Q110" si="4">+IF(MONTH(P69)=1,"Ene",IF(MONTH(P69)=2,"Feb",IF(MONTH(P69)=3,"Mar",IF(MONTH(P69)=4,"Abr",IF(MONTH(P69)=5,"May",IF(MONTH(P69)=6,"Jun",IF(MONTH(P69)=7,"Jul",IF(MONTH(P69)=8,"Ago",IF(MONTH(P69)=9,"Sep",IF(MONTH(P69)=10,"Oct",IF(MONTH(P69)=11,"Nov","Dic")))))))))))&amp;"-"&amp;YEAR(P69)</f>
        <v>Ene-2018</v>
      </c>
      <c r="R69" s="411"/>
    </row>
    <row r="70" spans="2:27">
      <c r="B70" s="404" t="s">
        <v>681</v>
      </c>
      <c r="C70" s="404" t="s">
        <v>723</v>
      </c>
      <c r="F70" s="404" t="s">
        <v>715</v>
      </c>
      <c r="G70" s="404">
        <v>0</v>
      </c>
      <c r="H70" s="410" t="s">
        <v>0</v>
      </c>
      <c r="I70" s="404">
        <v>66</v>
      </c>
      <c r="J70" s="404">
        <f t="shared" ref="J70:J110" si="5">+I70*30%</f>
        <v>19.8</v>
      </c>
      <c r="K70" s="404">
        <v>0.05</v>
      </c>
      <c r="L70" s="404">
        <v>3</v>
      </c>
      <c r="M70" s="404">
        <v>0</v>
      </c>
      <c r="N70" s="404">
        <f t="shared" ref="N70:N110" si="6">+K70+L70</f>
        <v>3.05</v>
      </c>
      <c r="O70" s="404">
        <f t="shared" ref="O70:O110" si="7">+I70+J70+M70</f>
        <v>85.8</v>
      </c>
      <c r="P70" s="409">
        <v>43114</v>
      </c>
      <c r="Q70" s="411" t="str">
        <f t="shared" si="4"/>
        <v>Ene-2018</v>
      </c>
      <c r="R70" s="411"/>
    </row>
    <row r="71" spans="2:27">
      <c r="B71" s="404" t="s">
        <v>682</v>
      </c>
      <c r="C71" s="404" t="s">
        <v>724</v>
      </c>
      <c r="F71" s="404" t="s">
        <v>716</v>
      </c>
      <c r="G71" s="404">
        <v>0</v>
      </c>
      <c r="H71" s="410" t="s">
        <v>0</v>
      </c>
      <c r="I71" s="404">
        <v>67</v>
      </c>
      <c r="J71" s="404">
        <f t="shared" si="5"/>
        <v>20.099999999999998</v>
      </c>
      <c r="K71" s="404">
        <v>0.05</v>
      </c>
      <c r="L71" s="404">
        <v>3</v>
      </c>
      <c r="M71" s="404">
        <v>0</v>
      </c>
      <c r="N71" s="404">
        <f t="shared" si="6"/>
        <v>3.05</v>
      </c>
      <c r="O71" s="404">
        <f t="shared" si="7"/>
        <v>87.1</v>
      </c>
      <c r="P71" s="409">
        <v>43115</v>
      </c>
      <c r="Q71" s="411" t="str">
        <f t="shared" si="4"/>
        <v>Ene-2018</v>
      </c>
      <c r="R71" s="411"/>
    </row>
    <row r="72" spans="2:27">
      <c r="B72" s="404" t="s">
        <v>683</v>
      </c>
      <c r="C72" s="404" t="s">
        <v>725</v>
      </c>
      <c r="F72" s="404" t="s">
        <v>717</v>
      </c>
      <c r="G72" s="404">
        <v>0</v>
      </c>
      <c r="H72" s="410" t="s">
        <v>0</v>
      </c>
      <c r="I72" s="404">
        <v>68</v>
      </c>
      <c r="J72" s="404">
        <f t="shared" si="5"/>
        <v>20.399999999999999</v>
      </c>
      <c r="K72" s="404">
        <v>0.05</v>
      </c>
      <c r="L72" s="404">
        <v>3</v>
      </c>
      <c r="M72" s="404">
        <v>0</v>
      </c>
      <c r="N72" s="404">
        <f t="shared" si="6"/>
        <v>3.05</v>
      </c>
      <c r="O72" s="404">
        <f t="shared" si="7"/>
        <v>88.4</v>
      </c>
      <c r="P72" s="409">
        <v>43116</v>
      </c>
      <c r="Q72" s="411" t="str">
        <f t="shared" si="4"/>
        <v>Ene-2018</v>
      </c>
      <c r="R72" s="411"/>
    </row>
    <row r="73" spans="2:27">
      <c r="B73" s="404" t="s">
        <v>684</v>
      </c>
      <c r="C73" s="404" t="s">
        <v>722</v>
      </c>
      <c r="F73" s="404" t="s">
        <v>713</v>
      </c>
      <c r="G73" s="404">
        <v>0</v>
      </c>
      <c r="H73" s="410" t="s">
        <v>0</v>
      </c>
      <c r="I73" s="404">
        <v>69</v>
      </c>
      <c r="J73" s="404">
        <f t="shared" si="5"/>
        <v>20.7</v>
      </c>
      <c r="K73" s="404">
        <v>0.05</v>
      </c>
      <c r="L73" s="404">
        <v>3</v>
      </c>
      <c r="M73" s="404">
        <v>0</v>
      </c>
      <c r="N73" s="404">
        <f t="shared" si="6"/>
        <v>3.05</v>
      </c>
      <c r="O73" s="404">
        <f t="shared" si="7"/>
        <v>89.7</v>
      </c>
      <c r="P73" s="409">
        <v>43117</v>
      </c>
      <c r="Q73" s="411" t="str">
        <f t="shared" si="4"/>
        <v>Ene-2018</v>
      </c>
      <c r="R73" s="411"/>
    </row>
    <row r="74" spans="2:27">
      <c r="B74" s="404" t="s">
        <v>685</v>
      </c>
      <c r="C74" s="404" t="s">
        <v>723</v>
      </c>
      <c r="F74" s="404" t="s">
        <v>714</v>
      </c>
      <c r="G74" s="404">
        <v>0</v>
      </c>
      <c r="H74" s="410" t="s">
        <v>0</v>
      </c>
      <c r="I74" s="404">
        <v>70</v>
      </c>
      <c r="J74" s="404">
        <f t="shared" si="5"/>
        <v>21</v>
      </c>
      <c r="K74" s="404">
        <v>0.05</v>
      </c>
      <c r="L74" s="404">
        <v>3</v>
      </c>
      <c r="M74" s="404">
        <v>0</v>
      </c>
      <c r="N74" s="404">
        <f t="shared" si="6"/>
        <v>3.05</v>
      </c>
      <c r="O74" s="404">
        <f t="shared" si="7"/>
        <v>91</v>
      </c>
      <c r="P74" s="409">
        <v>43118</v>
      </c>
      <c r="Q74" s="411" t="str">
        <f t="shared" si="4"/>
        <v>Ene-2018</v>
      </c>
      <c r="R74" s="411"/>
    </row>
    <row r="75" spans="2:27">
      <c r="B75" s="404" t="s">
        <v>686</v>
      </c>
      <c r="C75" s="404" t="s">
        <v>724</v>
      </c>
      <c r="F75" s="404" t="s">
        <v>275</v>
      </c>
      <c r="G75" s="404">
        <v>0</v>
      </c>
      <c r="H75" s="410" t="s">
        <v>0</v>
      </c>
      <c r="I75" s="404">
        <v>71</v>
      </c>
      <c r="J75" s="404">
        <f t="shared" si="5"/>
        <v>21.3</v>
      </c>
      <c r="K75" s="404">
        <v>0.05</v>
      </c>
      <c r="L75" s="404">
        <v>3</v>
      </c>
      <c r="M75" s="404">
        <v>0</v>
      </c>
      <c r="N75" s="404">
        <f t="shared" si="6"/>
        <v>3.05</v>
      </c>
      <c r="O75" s="404">
        <f t="shared" si="7"/>
        <v>92.3</v>
      </c>
      <c r="P75" s="409">
        <v>43119</v>
      </c>
      <c r="Q75" s="411" t="str">
        <f t="shared" si="4"/>
        <v>Ene-2018</v>
      </c>
      <c r="R75" s="411"/>
    </row>
    <row r="76" spans="2:27">
      <c r="B76" s="404" t="s">
        <v>687</v>
      </c>
      <c r="C76" s="404" t="s">
        <v>725</v>
      </c>
      <c r="F76" s="404" t="s">
        <v>715</v>
      </c>
      <c r="G76" s="404">
        <v>0</v>
      </c>
      <c r="H76" s="410" t="s">
        <v>0</v>
      </c>
      <c r="I76" s="404">
        <v>72</v>
      </c>
      <c r="J76" s="404">
        <f t="shared" si="5"/>
        <v>21.599999999999998</v>
      </c>
      <c r="K76" s="404">
        <v>0.05</v>
      </c>
      <c r="L76" s="404">
        <v>3</v>
      </c>
      <c r="M76" s="404">
        <v>0</v>
      </c>
      <c r="N76" s="404">
        <f t="shared" si="6"/>
        <v>3.05</v>
      </c>
      <c r="O76" s="404">
        <f t="shared" si="7"/>
        <v>93.6</v>
      </c>
      <c r="P76" s="409">
        <v>43120</v>
      </c>
      <c r="Q76" s="411" t="str">
        <f t="shared" si="4"/>
        <v>Ene-2018</v>
      </c>
      <c r="R76" s="411"/>
      <c r="T76" s="115"/>
      <c r="U76" s="148"/>
      <c r="V76" s="128"/>
    </row>
    <row r="77" spans="2:27">
      <c r="B77" s="404" t="s">
        <v>688</v>
      </c>
      <c r="C77" s="404" t="s">
        <v>722</v>
      </c>
      <c r="F77" s="404" t="s">
        <v>716</v>
      </c>
      <c r="G77" s="404">
        <v>7</v>
      </c>
      <c r="H77" s="410" t="s">
        <v>0</v>
      </c>
      <c r="I77" s="404">
        <v>73</v>
      </c>
      <c r="J77" s="404">
        <f t="shared" si="5"/>
        <v>21.9</v>
      </c>
      <c r="K77" s="404">
        <v>0.05</v>
      </c>
      <c r="L77" s="404">
        <v>3</v>
      </c>
      <c r="M77" s="404">
        <v>0</v>
      </c>
      <c r="N77" s="404">
        <f t="shared" si="6"/>
        <v>3.05</v>
      </c>
      <c r="O77" s="404">
        <f t="shared" si="7"/>
        <v>94.9</v>
      </c>
      <c r="P77" s="409">
        <v>43121</v>
      </c>
      <c r="Q77" s="411" t="str">
        <f t="shared" si="4"/>
        <v>Ene-2018</v>
      </c>
      <c r="R77" s="411"/>
      <c r="T77" s="115"/>
      <c r="U77" s="148"/>
      <c r="V77" s="128"/>
    </row>
    <row r="78" spans="2:27">
      <c r="B78" s="404" t="s">
        <v>689</v>
      </c>
      <c r="C78" s="404" t="s">
        <v>723</v>
      </c>
      <c r="F78" s="404" t="s">
        <v>717</v>
      </c>
      <c r="G78" s="404">
        <v>7</v>
      </c>
      <c r="H78" s="410" t="s">
        <v>737</v>
      </c>
      <c r="I78" s="404">
        <v>74</v>
      </c>
      <c r="J78" s="404">
        <f t="shared" si="5"/>
        <v>22.2</v>
      </c>
      <c r="K78" s="404">
        <v>0.05</v>
      </c>
      <c r="L78" s="404">
        <v>3</v>
      </c>
      <c r="M78" s="404">
        <v>0</v>
      </c>
      <c r="N78" s="404">
        <f t="shared" si="6"/>
        <v>3.05</v>
      </c>
      <c r="O78" s="404">
        <f t="shared" si="7"/>
        <v>96.2</v>
      </c>
      <c r="P78" s="409">
        <v>43122</v>
      </c>
      <c r="Q78" s="411" t="str">
        <f t="shared" si="4"/>
        <v>Ene-2018</v>
      </c>
      <c r="R78" s="411"/>
      <c r="T78" s="115"/>
      <c r="U78" s="148"/>
      <c r="V78" s="128"/>
    </row>
    <row r="79" spans="2:27">
      <c r="B79" s="404" t="s">
        <v>690</v>
      </c>
      <c r="C79" s="404" t="s">
        <v>724</v>
      </c>
      <c r="F79" s="404" t="s">
        <v>713</v>
      </c>
      <c r="G79" s="404">
        <v>7</v>
      </c>
      <c r="H79" s="410" t="s">
        <v>737</v>
      </c>
      <c r="I79" s="404">
        <v>75</v>
      </c>
      <c r="J79" s="404">
        <f t="shared" si="5"/>
        <v>22.5</v>
      </c>
      <c r="K79" s="404">
        <v>0.05</v>
      </c>
      <c r="L79" s="404">
        <v>3</v>
      </c>
      <c r="M79" s="404">
        <v>0</v>
      </c>
      <c r="N79" s="404">
        <f t="shared" si="6"/>
        <v>3.05</v>
      </c>
      <c r="O79" s="404">
        <f t="shared" si="7"/>
        <v>97.5</v>
      </c>
      <c r="P79" s="409">
        <v>43123</v>
      </c>
      <c r="Q79" s="411" t="str">
        <f t="shared" si="4"/>
        <v>Ene-2018</v>
      </c>
      <c r="R79" s="411"/>
      <c r="T79" s="115"/>
      <c r="U79" s="148"/>
      <c r="V79" s="128"/>
    </row>
    <row r="80" spans="2:27">
      <c r="B80" s="404" t="s">
        <v>691</v>
      </c>
      <c r="C80" s="404" t="s">
        <v>725</v>
      </c>
      <c r="F80" s="404" t="s">
        <v>714</v>
      </c>
      <c r="G80" s="404">
        <v>7</v>
      </c>
      <c r="H80" s="410" t="s">
        <v>737</v>
      </c>
      <c r="I80" s="404">
        <v>76</v>
      </c>
      <c r="J80" s="404">
        <f t="shared" si="5"/>
        <v>22.8</v>
      </c>
      <c r="K80" s="404">
        <v>0.05</v>
      </c>
      <c r="L80" s="404">
        <v>3</v>
      </c>
      <c r="M80" s="404">
        <v>0</v>
      </c>
      <c r="N80" s="404">
        <f t="shared" si="6"/>
        <v>3.05</v>
      </c>
      <c r="O80" s="404">
        <f t="shared" si="7"/>
        <v>98.8</v>
      </c>
      <c r="P80" s="409">
        <v>43124</v>
      </c>
      <c r="Q80" s="411" t="str">
        <f t="shared" si="4"/>
        <v>Ene-2018</v>
      </c>
      <c r="R80" s="411"/>
      <c r="T80" s="115"/>
      <c r="U80" s="148"/>
      <c r="V80" s="128"/>
    </row>
    <row r="81" spans="2:22">
      <c r="B81" s="404" t="s">
        <v>692</v>
      </c>
      <c r="C81" s="404" t="s">
        <v>722</v>
      </c>
      <c r="F81" s="404" t="s">
        <v>275</v>
      </c>
      <c r="G81" s="404">
        <v>7</v>
      </c>
      <c r="H81" s="410" t="s">
        <v>737</v>
      </c>
      <c r="I81" s="404">
        <v>77</v>
      </c>
      <c r="J81" s="404">
        <f t="shared" si="5"/>
        <v>23.099999999999998</v>
      </c>
      <c r="K81" s="404">
        <v>0.05</v>
      </c>
      <c r="L81" s="404">
        <v>3</v>
      </c>
      <c r="M81" s="404">
        <v>0</v>
      </c>
      <c r="N81" s="404">
        <f t="shared" si="6"/>
        <v>3.05</v>
      </c>
      <c r="O81" s="404">
        <f t="shared" si="7"/>
        <v>100.1</v>
      </c>
      <c r="P81" s="409">
        <v>43125</v>
      </c>
      <c r="Q81" s="411" t="str">
        <f t="shared" si="4"/>
        <v>Ene-2018</v>
      </c>
      <c r="R81" s="411"/>
      <c r="T81" s="115"/>
      <c r="U81" s="148"/>
      <c r="V81" s="128"/>
    </row>
    <row r="82" spans="2:22">
      <c r="B82" s="404" t="s">
        <v>693</v>
      </c>
      <c r="C82" s="404" t="s">
        <v>723</v>
      </c>
      <c r="F82" s="404" t="s">
        <v>715</v>
      </c>
      <c r="G82" s="404">
        <v>7</v>
      </c>
      <c r="H82" s="410" t="s">
        <v>737</v>
      </c>
      <c r="I82" s="404">
        <v>78</v>
      </c>
      <c r="J82" s="404">
        <f t="shared" si="5"/>
        <v>23.4</v>
      </c>
      <c r="K82" s="404">
        <v>0.05</v>
      </c>
      <c r="L82" s="404">
        <v>3</v>
      </c>
      <c r="M82" s="404">
        <v>0</v>
      </c>
      <c r="N82" s="404">
        <f t="shared" si="6"/>
        <v>3.05</v>
      </c>
      <c r="O82" s="404">
        <f t="shared" si="7"/>
        <v>101.4</v>
      </c>
      <c r="P82" s="409">
        <v>43126</v>
      </c>
      <c r="Q82" s="411" t="str">
        <f t="shared" si="4"/>
        <v>Ene-2018</v>
      </c>
      <c r="R82" s="411"/>
      <c r="T82" s="115"/>
      <c r="U82" s="148"/>
      <c r="V82" s="128"/>
    </row>
    <row r="83" spans="2:22">
      <c r="B83" s="404" t="s">
        <v>694</v>
      </c>
      <c r="C83" s="404" t="s">
        <v>724</v>
      </c>
      <c r="F83" s="404" t="s">
        <v>716</v>
      </c>
      <c r="G83" s="404">
        <v>7</v>
      </c>
      <c r="H83" s="410" t="s">
        <v>737</v>
      </c>
      <c r="I83" s="404">
        <v>79</v>
      </c>
      <c r="J83" s="404">
        <f t="shared" si="5"/>
        <v>23.7</v>
      </c>
      <c r="K83" s="404">
        <v>0.05</v>
      </c>
      <c r="L83" s="404">
        <v>3</v>
      </c>
      <c r="M83" s="404">
        <v>0</v>
      </c>
      <c r="N83" s="404">
        <f t="shared" si="6"/>
        <v>3.05</v>
      </c>
      <c r="O83" s="404">
        <f t="shared" si="7"/>
        <v>102.7</v>
      </c>
      <c r="P83" s="409">
        <v>43127</v>
      </c>
      <c r="Q83" s="411" t="str">
        <f t="shared" si="4"/>
        <v>Ene-2018</v>
      </c>
      <c r="R83" s="411"/>
      <c r="T83" s="115"/>
      <c r="U83" s="148"/>
      <c r="V83" s="128"/>
    </row>
    <row r="84" spans="2:22">
      <c r="B84" s="404" t="s">
        <v>695</v>
      </c>
      <c r="C84" s="404" t="s">
        <v>725</v>
      </c>
      <c r="F84" s="404" t="s">
        <v>717</v>
      </c>
      <c r="G84" s="404">
        <v>5</v>
      </c>
      <c r="H84" s="410" t="s">
        <v>737</v>
      </c>
      <c r="I84" s="404">
        <v>80</v>
      </c>
      <c r="J84" s="404">
        <f t="shared" si="5"/>
        <v>24</v>
      </c>
      <c r="K84" s="404">
        <v>0.05</v>
      </c>
      <c r="L84" s="404">
        <v>3</v>
      </c>
      <c r="M84" s="404">
        <v>0</v>
      </c>
      <c r="N84" s="404">
        <f t="shared" si="6"/>
        <v>3.05</v>
      </c>
      <c r="O84" s="404">
        <f t="shared" si="7"/>
        <v>104</v>
      </c>
      <c r="P84" s="409">
        <v>43128</v>
      </c>
      <c r="Q84" s="411" t="str">
        <f t="shared" si="4"/>
        <v>Ene-2018</v>
      </c>
      <c r="R84" s="411"/>
      <c r="T84" s="115"/>
      <c r="U84" s="148"/>
      <c r="V84" s="128"/>
    </row>
    <row r="85" spans="2:22">
      <c r="B85" s="404" t="s">
        <v>696</v>
      </c>
      <c r="C85" s="404" t="s">
        <v>722</v>
      </c>
      <c r="F85" s="404" t="s">
        <v>713</v>
      </c>
      <c r="G85" s="404">
        <v>5</v>
      </c>
      <c r="H85" s="410" t="s">
        <v>737</v>
      </c>
      <c r="I85" s="404">
        <v>81</v>
      </c>
      <c r="J85" s="404">
        <f t="shared" si="5"/>
        <v>24.3</v>
      </c>
      <c r="K85" s="404">
        <v>0.05</v>
      </c>
      <c r="L85" s="404">
        <v>3</v>
      </c>
      <c r="M85" s="404">
        <v>0</v>
      </c>
      <c r="N85" s="404">
        <f t="shared" si="6"/>
        <v>3.05</v>
      </c>
      <c r="O85" s="404">
        <f t="shared" si="7"/>
        <v>105.3</v>
      </c>
      <c r="P85" s="409">
        <v>43129</v>
      </c>
      <c r="Q85" s="411" t="str">
        <f t="shared" si="4"/>
        <v>Ene-2018</v>
      </c>
      <c r="R85" s="411"/>
      <c r="T85" s="115"/>
      <c r="U85" s="148"/>
      <c r="V85" s="128"/>
    </row>
    <row r="86" spans="2:22">
      <c r="B86" s="404" t="s">
        <v>697</v>
      </c>
      <c r="C86" s="404" t="s">
        <v>723</v>
      </c>
      <c r="F86" s="404" t="s">
        <v>714</v>
      </c>
      <c r="G86" s="404">
        <v>5</v>
      </c>
      <c r="H86" s="410" t="s">
        <v>737</v>
      </c>
      <c r="I86" s="404">
        <v>82</v>
      </c>
      <c r="J86" s="404">
        <f t="shared" si="5"/>
        <v>24.599999999999998</v>
      </c>
      <c r="K86" s="404">
        <v>0.05</v>
      </c>
      <c r="L86" s="404">
        <v>3</v>
      </c>
      <c r="M86" s="404">
        <v>0</v>
      </c>
      <c r="N86" s="404">
        <f t="shared" si="6"/>
        <v>3.05</v>
      </c>
      <c r="O86" s="404">
        <f t="shared" si="7"/>
        <v>106.6</v>
      </c>
      <c r="P86" s="409">
        <v>43130</v>
      </c>
      <c r="Q86" s="411" t="str">
        <f t="shared" si="4"/>
        <v>Ene-2018</v>
      </c>
      <c r="R86" s="411"/>
      <c r="T86" s="115"/>
      <c r="U86" s="148"/>
      <c r="V86" s="128"/>
    </row>
    <row r="87" spans="2:22">
      <c r="B87" s="404" t="s">
        <v>615</v>
      </c>
      <c r="C87" s="404" t="s">
        <v>724</v>
      </c>
      <c r="F87" s="404" t="s">
        <v>275</v>
      </c>
      <c r="G87" s="404">
        <v>5</v>
      </c>
      <c r="H87" s="410" t="s">
        <v>737</v>
      </c>
      <c r="I87" s="404">
        <v>83</v>
      </c>
      <c r="J87" s="404">
        <f t="shared" si="5"/>
        <v>24.9</v>
      </c>
      <c r="K87" s="404">
        <v>0.05</v>
      </c>
      <c r="L87" s="404">
        <v>3</v>
      </c>
      <c r="M87" s="404">
        <v>0</v>
      </c>
      <c r="N87" s="404">
        <f t="shared" si="6"/>
        <v>3.05</v>
      </c>
      <c r="O87" s="404">
        <f t="shared" si="7"/>
        <v>107.9</v>
      </c>
      <c r="P87" s="409">
        <v>43132</v>
      </c>
      <c r="Q87" s="411" t="str">
        <f t="shared" si="4"/>
        <v>Feb-2018</v>
      </c>
      <c r="R87" s="411"/>
      <c r="T87" s="115"/>
      <c r="U87" s="148"/>
      <c r="V87" s="128"/>
    </row>
    <row r="88" spans="2:22">
      <c r="B88" s="404" t="s">
        <v>616</v>
      </c>
      <c r="C88" s="404" t="s">
        <v>725</v>
      </c>
      <c r="F88" s="404" t="s">
        <v>715</v>
      </c>
      <c r="G88" s="404">
        <v>5</v>
      </c>
      <c r="H88" s="410" t="s">
        <v>737</v>
      </c>
      <c r="I88" s="404">
        <v>84</v>
      </c>
      <c r="J88" s="404">
        <f t="shared" si="5"/>
        <v>25.2</v>
      </c>
      <c r="K88" s="404">
        <v>0.05</v>
      </c>
      <c r="L88" s="404">
        <v>3</v>
      </c>
      <c r="M88" s="404">
        <v>0</v>
      </c>
      <c r="N88" s="404">
        <f t="shared" si="6"/>
        <v>3.05</v>
      </c>
      <c r="O88" s="404">
        <f t="shared" si="7"/>
        <v>109.2</v>
      </c>
      <c r="P88" s="409">
        <v>43132</v>
      </c>
      <c r="Q88" s="411" t="str">
        <f t="shared" si="4"/>
        <v>Feb-2018</v>
      </c>
      <c r="R88" s="411"/>
      <c r="T88" s="115"/>
      <c r="U88" s="148"/>
      <c r="V88" s="128"/>
    </row>
    <row r="89" spans="2:22">
      <c r="B89" s="404" t="s">
        <v>617</v>
      </c>
      <c r="C89" s="404" t="s">
        <v>722</v>
      </c>
      <c r="F89" s="404" t="s">
        <v>716</v>
      </c>
      <c r="G89" s="404">
        <v>5</v>
      </c>
      <c r="H89" s="410" t="s">
        <v>737</v>
      </c>
      <c r="I89" s="404">
        <v>85</v>
      </c>
      <c r="J89" s="404">
        <f t="shared" si="5"/>
        <v>25.5</v>
      </c>
      <c r="K89" s="404">
        <v>0.05</v>
      </c>
      <c r="L89" s="404">
        <v>3</v>
      </c>
      <c r="M89" s="404">
        <v>0</v>
      </c>
      <c r="N89" s="404">
        <f t="shared" si="6"/>
        <v>3.05</v>
      </c>
      <c r="O89" s="404">
        <f t="shared" si="7"/>
        <v>110.5</v>
      </c>
      <c r="P89" s="409">
        <v>43132</v>
      </c>
      <c r="Q89" s="411" t="str">
        <f t="shared" si="4"/>
        <v>Feb-2018</v>
      </c>
      <c r="R89" s="411"/>
      <c r="T89" s="115"/>
      <c r="U89" s="148"/>
      <c r="V89" s="128"/>
    </row>
    <row r="90" spans="2:22">
      <c r="B90" s="404" t="s">
        <v>618</v>
      </c>
      <c r="C90" s="404" t="s">
        <v>723</v>
      </c>
      <c r="F90" s="404" t="s">
        <v>717</v>
      </c>
      <c r="G90" s="404">
        <v>5</v>
      </c>
      <c r="H90" s="410" t="s">
        <v>737</v>
      </c>
      <c r="I90" s="404">
        <v>86</v>
      </c>
      <c r="J90" s="404">
        <f t="shared" si="5"/>
        <v>25.8</v>
      </c>
      <c r="K90" s="404">
        <v>0.05</v>
      </c>
      <c r="L90" s="404">
        <v>3</v>
      </c>
      <c r="M90" s="404">
        <v>0</v>
      </c>
      <c r="N90" s="404">
        <f t="shared" si="6"/>
        <v>3.05</v>
      </c>
      <c r="O90" s="404">
        <f t="shared" si="7"/>
        <v>111.8</v>
      </c>
      <c r="P90" s="409">
        <v>43132</v>
      </c>
      <c r="Q90" s="411" t="str">
        <f t="shared" si="4"/>
        <v>Feb-2018</v>
      </c>
      <c r="R90" s="411"/>
      <c r="T90" s="115"/>
      <c r="U90" s="148"/>
      <c r="V90" s="128"/>
    </row>
    <row r="91" spans="2:22">
      <c r="B91" s="404" t="s">
        <v>619</v>
      </c>
      <c r="C91" s="404" t="s">
        <v>724</v>
      </c>
      <c r="F91" s="404" t="s">
        <v>713</v>
      </c>
      <c r="G91" s="404">
        <v>5</v>
      </c>
      <c r="H91" s="410" t="s">
        <v>737</v>
      </c>
      <c r="I91" s="404">
        <v>87</v>
      </c>
      <c r="J91" s="404">
        <f t="shared" si="5"/>
        <v>26.099999999999998</v>
      </c>
      <c r="K91" s="404">
        <v>0.05</v>
      </c>
      <c r="L91" s="404">
        <v>3</v>
      </c>
      <c r="M91" s="404">
        <v>0</v>
      </c>
      <c r="N91" s="404">
        <f t="shared" si="6"/>
        <v>3.05</v>
      </c>
      <c r="O91" s="404">
        <f t="shared" si="7"/>
        <v>113.1</v>
      </c>
      <c r="P91" s="409">
        <v>43133</v>
      </c>
      <c r="Q91" s="411" t="str">
        <f t="shared" si="4"/>
        <v>Feb-2018</v>
      </c>
      <c r="R91" s="411"/>
      <c r="T91" s="115"/>
      <c r="U91" s="148"/>
      <c r="V91" s="128"/>
    </row>
    <row r="92" spans="2:22">
      <c r="B92" s="404" t="s">
        <v>620</v>
      </c>
      <c r="C92" s="404" t="s">
        <v>725</v>
      </c>
      <c r="F92" s="404" t="s">
        <v>714</v>
      </c>
      <c r="G92" s="404">
        <v>5</v>
      </c>
      <c r="H92" s="410" t="s">
        <v>737</v>
      </c>
      <c r="I92" s="404">
        <v>88</v>
      </c>
      <c r="J92" s="404">
        <f t="shared" si="5"/>
        <v>26.4</v>
      </c>
      <c r="K92" s="404">
        <v>0.05</v>
      </c>
      <c r="L92" s="404">
        <v>3</v>
      </c>
      <c r="M92" s="404">
        <v>0</v>
      </c>
      <c r="N92" s="404">
        <f t="shared" si="6"/>
        <v>3.05</v>
      </c>
      <c r="O92" s="404">
        <f t="shared" si="7"/>
        <v>114.4</v>
      </c>
      <c r="P92" s="409">
        <v>43133</v>
      </c>
      <c r="Q92" s="411" t="str">
        <f t="shared" si="4"/>
        <v>Feb-2018</v>
      </c>
      <c r="R92" s="411"/>
      <c r="T92" s="115"/>
      <c r="U92" s="148"/>
      <c r="V92" s="128"/>
    </row>
    <row r="93" spans="2:22">
      <c r="B93" s="404" t="s">
        <v>621</v>
      </c>
      <c r="C93" s="404" t="s">
        <v>722</v>
      </c>
      <c r="F93" s="404" t="s">
        <v>275</v>
      </c>
      <c r="G93" s="404">
        <v>5</v>
      </c>
      <c r="H93" s="410" t="s">
        <v>737</v>
      </c>
      <c r="I93" s="404">
        <v>89</v>
      </c>
      <c r="J93" s="404">
        <f t="shared" si="5"/>
        <v>26.7</v>
      </c>
      <c r="K93" s="404">
        <v>0.05</v>
      </c>
      <c r="L93" s="404">
        <v>3</v>
      </c>
      <c r="M93" s="404">
        <v>0</v>
      </c>
      <c r="N93" s="404">
        <f t="shared" si="6"/>
        <v>3.05</v>
      </c>
      <c r="O93" s="404">
        <f t="shared" si="7"/>
        <v>115.7</v>
      </c>
      <c r="P93" s="409">
        <v>43133</v>
      </c>
      <c r="Q93" s="411" t="str">
        <f t="shared" si="4"/>
        <v>Feb-2018</v>
      </c>
      <c r="R93" s="411"/>
      <c r="T93" s="115"/>
      <c r="U93" s="148"/>
      <c r="V93" s="128"/>
    </row>
    <row r="94" spans="2:22">
      <c r="B94" s="404" t="s">
        <v>622</v>
      </c>
      <c r="C94" s="404" t="s">
        <v>723</v>
      </c>
      <c r="F94" s="404" t="s">
        <v>715</v>
      </c>
      <c r="G94" s="404">
        <v>5</v>
      </c>
      <c r="H94" s="410" t="s">
        <v>737</v>
      </c>
      <c r="I94" s="404">
        <v>90</v>
      </c>
      <c r="J94" s="404">
        <f t="shared" si="5"/>
        <v>27</v>
      </c>
      <c r="K94" s="404">
        <v>0.05</v>
      </c>
      <c r="L94" s="404">
        <v>3</v>
      </c>
      <c r="M94" s="404">
        <v>0</v>
      </c>
      <c r="N94" s="404">
        <f t="shared" si="6"/>
        <v>3.05</v>
      </c>
      <c r="O94" s="404">
        <f t="shared" si="7"/>
        <v>117</v>
      </c>
      <c r="P94" s="409">
        <v>43134</v>
      </c>
      <c r="Q94" s="411" t="str">
        <f t="shared" si="4"/>
        <v>Feb-2018</v>
      </c>
      <c r="R94" s="411"/>
      <c r="T94" s="115"/>
      <c r="U94" s="148"/>
      <c r="V94" s="128"/>
    </row>
    <row r="95" spans="2:22">
      <c r="B95" s="404" t="s">
        <v>623</v>
      </c>
      <c r="C95" s="404" t="s">
        <v>724</v>
      </c>
      <c r="F95" s="404" t="s">
        <v>716</v>
      </c>
      <c r="G95" s="404">
        <v>5</v>
      </c>
      <c r="H95" s="410" t="s">
        <v>737</v>
      </c>
      <c r="I95" s="404">
        <v>91</v>
      </c>
      <c r="J95" s="404">
        <f t="shared" si="5"/>
        <v>27.3</v>
      </c>
      <c r="K95" s="404">
        <v>0.05</v>
      </c>
      <c r="L95" s="404">
        <v>3</v>
      </c>
      <c r="M95" s="404">
        <v>0</v>
      </c>
      <c r="N95" s="404">
        <f t="shared" si="6"/>
        <v>3.05</v>
      </c>
      <c r="O95" s="404">
        <f t="shared" si="7"/>
        <v>118.3</v>
      </c>
      <c r="P95" s="409">
        <v>43134</v>
      </c>
      <c r="Q95" s="411" t="str">
        <f t="shared" si="4"/>
        <v>Feb-2018</v>
      </c>
      <c r="R95" s="411"/>
    </row>
    <row r="96" spans="2:22">
      <c r="B96" s="404" t="s">
        <v>624</v>
      </c>
      <c r="C96" s="404" t="s">
        <v>725</v>
      </c>
      <c r="F96" s="404" t="s">
        <v>717</v>
      </c>
      <c r="G96" s="404">
        <v>5</v>
      </c>
      <c r="H96" s="410" t="s">
        <v>737</v>
      </c>
      <c r="I96" s="404">
        <v>92</v>
      </c>
      <c r="J96" s="404">
        <f t="shared" si="5"/>
        <v>27.599999999999998</v>
      </c>
      <c r="K96" s="404">
        <v>0.05</v>
      </c>
      <c r="L96" s="404">
        <v>3</v>
      </c>
      <c r="M96" s="404">
        <v>0</v>
      </c>
      <c r="N96" s="404">
        <f t="shared" si="6"/>
        <v>3.05</v>
      </c>
      <c r="O96" s="404">
        <f t="shared" si="7"/>
        <v>119.6</v>
      </c>
      <c r="P96" s="409">
        <v>43135</v>
      </c>
      <c r="Q96" s="411" t="str">
        <f t="shared" si="4"/>
        <v>Feb-2018</v>
      </c>
      <c r="R96" s="411"/>
    </row>
    <row r="97" spans="2:18">
      <c r="B97" s="404" t="s">
        <v>625</v>
      </c>
      <c r="C97" s="404" t="s">
        <v>722</v>
      </c>
      <c r="F97" s="404" t="s">
        <v>713</v>
      </c>
      <c r="G97" s="404">
        <v>4</v>
      </c>
      <c r="H97" s="410" t="s">
        <v>737</v>
      </c>
      <c r="I97" s="404">
        <v>93</v>
      </c>
      <c r="J97" s="404">
        <f t="shared" si="5"/>
        <v>27.9</v>
      </c>
      <c r="K97" s="404">
        <v>0.05</v>
      </c>
      <c r="L97" s="404">
        <v>3</v>
      </c>
      <c r="M97" s="404">
        <v>0</v>
      </c>
      <c r="N97" s="404">
        <f t="shared" si="6"/>
        <v>3.05</v>
      </c>
      <c r="O97" s="404">
        <f t="shared" si="7"/>
        <v>120.9</v>
      </c>
      <c r="P97" s="409">
        <v>43135</v>
      </c>
      <c r="Q97" s="411" t="str">
        <f t="shared" si="4"/>
        <v>Feb-2018</v>
      </c>
      <c r="R97" s="411"/>
    </row>
    <row r="98" spans="2:18">
      <c r="B98" s="404" t="s">
        <v>626</v>
      </c>
      <c r="C98" s="404" t="s">
        <v>723</v>
      </c>
      <c r="F98" s="404" t="s">
        <v>714</v>
      </c>
      <c r="G98" s="404">
        <v>4</v>
      </c>
      <c r="H98" s="410" t="s">
        <v>737</v>
      </c>
      <c r="I98" s="404">
        <v>94</v>
      </c>
      <c r="J98" s="404">
        <f t="shared" si="5"/>
        <v>28.2</v>
      </c>
      <c r="K98" s="404">
        <v>0.05</v>
      </c>
      <c r="L98" s="404">
        <v>3</v>
      </c>
      <c r="M98" s="404">
        <v>0</v>
      </c>
      <c r="N98" s="404">
        <f t="shared" si="6"/>
        <v>3.05</v>
      </c>
      <c r="O98" s="404">
        <f t="shared" si="7"/>
        <v>122.2</v>
      </c>
      <c r="P98" s="409">
        <v>43135</v>
      </c>
      <c r="Q98" s="411" t="str">
        <f t="shared" si="4"/>
        <v>Feb-2018</v>
      </c>
      <c r="R98" s="411"/>
    </row>
    <row r="99" spans="2:18">
      <c r="B99" s="404" t="s">
        <v>627</v>
      </c>
      <c r="C99" s="404" t="s">
        <v>724</v>
      </c>
      <c r="F99" s="404" t="s">
        <v>713</v>
      </c>
      <c r="G99" s="404">
        <v>4</v>
      </c>
      <c r="H99" s="410" t="s">
        <v>0</v>
      </c>
      <c r="I99" s="404">
        <v>95</v>
      </c>
      <c r="J99" s="404">
        <f t="shared" si="5"/>
        <v>28.5</v>
      </c>
      <c r="K99" s="404">
        <v>0.05</v>
      </c>
      <c r="L99" s="404">
        <v>3</v>
      </c>
      <c r="M99" s="404">
        <v>0</v>
      </c>
      <c r="N99" s="404">
        <f t="shared" si="6"/>
        <v>3.05</v>
      </c>
      <c r="O99" s="404">
        <f t="shared" si="7"/>
        <v>123.5</v>
      </c>
      <c r="P99" s="409">
        <v>43136</v>
      </c>
      <c r="Q99" s="411" t="str">
        <f t="shared" si="4"/>
        <v>Feb-2018</v>
      </c>
      <c r="R99" s="411"/>
    </row>
    <row r="100" spans="2:18">
      <c r="B100" s="404" t="s">
        <v>628</v>
      </c>
      <c r="C100" s="404" t="s">
        <v>725</v>
      </c>
      <c r="F100" s="404" t="s">
        <v>713</v>
      </c>
      <c r="G100" s="404">
        <v>4</v>
      </c>
      <c r="H100" s="410" t="s">
        <v>0</v>
      </c>
      <c r="I100" s="404">
        <v>96</v>
      </c>
      <c r="J100" s="404">
        <f t="shared" si="5"/>
        <v>28.799999999999997</v>
      </c>
      <c r="K100" s="404">
        <v>0.05</v>
      </c>
      <c r="L100" s="404">
        <v>3</v>
      </c>
      <c r="M100" s="404">
        <v>0</v>
      </c>
      <c r="N100" s="404">
        <f t="shared" si="6"/>
        <v>3.05</v>
      </c>
      <c r="O100" s="404">
        <f t="shared" si="7"/>
        <v>124.8</v>
      </c>
      <c r="P100" s="409">
        <v>43136</v>
      </c>
      <c r="Q100" s="411" t="str">
        <f t="shared" si="4"/>
        <v>Feb-2018</v>
      </c>
      <c r="R100" s="411"/>
    </row>
    <row r="101" spans="2:18">
      <c r="B101" s="404" t="s">
        <v>629</v>
      </c>
      <c r="C101" s="404" t="s">
        <v>722</v>
      </c>
      <c r="F101" s="404" t="s">
        <v>714</v>
      </c>
      <c r="G101" s="404">
        <v>4</v>
      </c>
      <c r="H101" s="410" t="s">
        <v>0</v>
      </c>
      <c r="I101" s="404">
        <v>97</v>
      </c>
      <c r="J101" s="404">
        <f t="shared" si="5"/>
        <v>29.099999999999998</v>
      </c>
      <c r="K101" s="404">
        <v>0.05</v>
      </c>
      <c r="L101" s="404">
        <v>3</v>
      </c>
      <c r="M101" s="404">
        <v>0</v>
      </c>
      <c r="N101" s="404">
        <f t="shared" si="6"/>
        <v>3.05</v>
      </c>
      <c r="O101" s="404">
        <f t="shared" si="7"/>
        <v>126.1</v>
      </c>
      <c r="P101" s="409">
        <v>43136</v>
      </c>
      <c r="Q101" s="411" t="str">
        <f t="shared" si="4"/>
        <v>Feb-2018</v>
      </c>
      <c r="R101" s="411"/>
    </row>
    <row r="102" spans="2:18">
      <c r="B102" s="404" t="s">
        <v>630</v>
      </c>
      <c r="C102" s="404" t="s">
        <v>723</v>
      </c>
      <c r="F102" s="404" t="s">
        <v>275</v>
      </c>
      <c r="G102" s="404">
        <v>4</v>
      </c>
      <c r="H102" s="410" t="s">
        <v>0</v>
      </c>
      <c r="I102" s="404">
        <v>98</v>
      </c>
      <c r="J102" s="404">
        <f t="shared" si="5"/>
        <v>29.4</v>
      </c>
      <c r="K102" s="404">
        <v>0.05</v>
      </c>
      <c r="L102" s="404">
        <v>3</v>
      </c>
      <c r="M102" s="404">
        <v>0</v>
      </c>
      <c r="N102" s="404">
        <f t="shared" si="6"/>
        <v>3.05</v>
      </c>
      <c r="O102" s="404">
        <f t="shared" si="7"/>
        <v>127.4</v>
      </c>
      <c r="P102" s="409">
        <v>43136</v>
      </c>
      <c r="Q102" s="411" t="str">
        <f t="shared" si="4"/>
        <v>Feb-2018</v>
      </c>
      <c r="R102" s="411"/>
    </row>
    <row r="103" spans="2:18">
      <c r="B103" s="404" t="s">
        <v>631</v>
      </c>
      <c r="C103" s="404" t="s">
        <v>724</v>
      </c>
      <c r="F103" s="404" t="s">
        <v>715</v>
      </c>
      <c r="G103" s="404">
        <v>4</v>
      </c>
      <c r="H103" s="410" t="s">
        <v>0</v>
      </c>
      <c r="I103" s="404">
        <v>99</v>
      </c>
      <c r="J103" s="404">
        <f t="shared" si="5"/>
        <v>29.7</v>
      </c>
      <c r="K103" s="404">
        <v>0.05</v>
      </c>
      <c r="L103" s="404">
        <v>3</v>
      </c>
      <c r="M103" s="404">
        <v>0</v>
      </c>
      <c r="N103" s="404">
        <f t="shared" si="6"/>
        <v>3.05</v>
      </c>
      <c r="O103" s="404">
        <f t="shared" si="7"/>
        <v>128.69999999999999</v>
      </c>
      <c r="P103" s="409">
        <v>43136</v>
      </c>
      <c r="Q103" s="411" t="str">
        <f t="shared" si="4"/>
        <v>Feb-2018</v>
      </c>
      <c r="R103" s="411"/>
    </row>
    <row r="104" spans="2:18">
      <c r="B104" s="404" t="s">
        <v>632</v>
      </c>
      <c r="C104" s="404" t="s">
        <v>725</v>
      </c>
      <c r="F104" s="404" t="s">
        <v>716</v>
      </c>
      <c r="G104" s="404">
        <v>4</v>
      </c>
      <c r="H104" s="410" t="s">
        <v>0</v>
      </c>
      <c r="I104" s="404">
        <v>100</v>
      </c>
      <c r="J104" s="404">
        <f t="shared" si="5"/>
        <v>30</v>
      </c>
      <c r="K104" s="404">
        <v>0.05</v>
      </c>
      <c r="L104" s="404">
        <v>3</v>
      </c>
      <c r="M104" s="404">
        <v>0</v>
      </c>
      <c r="N104" s="404">
        <f t="shared" si="6"/>
        <v>3.05</v>
      </c>
      <c r="O104" s="404">
        <f t="shared" si="7"/>
        <v>130</v>
      </c>
      <c r="P104" s="409">
        <v>43137</v>
      </c>
      <c r="Q104" s="411" t="str">
        <f t="shared" si="4"/>
        <v>Feb-2018</v>
      </c>
      <c r="R104" s="411"/>
    </row>
    <row r="105" spans="2:18">
      <c r="B105" s="404" t="s">
        <v>633</v>
      </c>
      <c r="C105" s="404" t="s">
        <v>722</v>
      </c>
      <c r="F105" s="404" t="s">
        <v>717</v>
      </c>
      <c r="G105" s="404">
        <v>4</v>
      </c>
      <c r="H105" s="410" t="s">
        <v>0</v>
      </c>
      <c r="I105" s="404">
        <v>101</v>
      </c>
      <c r="J105" s="404">
        <f t="shared" si="5"/>
        <v>30.299999999999997</v>
      </c>
      <c r="K105" s="404">
        <v>0.05</v>
      </c>
      <c r="L105" s="404">
        <v>3</v>
      </c>
      <c r="M105" s="404">
        <v>0</v>
      </c>
      <c r="N105" s="404">
        <f t="shared" si="6"/>
        <v>3.05</v>
      </c>
      <c r="O105" s="404">
        <f t="shared" si="7"/>
        <v>131.30000000000001</v>
      </c>
      <c r="P105" s="409">
        <v>43137</v>
      </c>
      <c r="Q105" s="411" t="str">
        <f t="shared" si="4"/>
        <v>Feb-2018</v>
      </c>
      <c r="R105" s="411"/>
    </row>
    <row r="106" spans="2:18">
      <c r="B106" s="404" t="s">
        <v>634</v>
      </c>
      <c r="C106" s="404" t="s">
        <v>723</v>
      </c>
      <c r="F106" s="404" t="s">
        <v>713</v>
      </c>
      <c r="G106" s="404">
        <v>4</v>
      </c>
      <c r="H106" s="410" t="s">
        <v>0</v>
      </c>
      <c r="I106" s="404">
        <v>102</v>
      </c>
      <c r="J106" s="404">
        <f t="shared" si="5"/>
        <v>30.599999999999998</v>
      </c>
      <c r="K106" s="404">
        <v>0.05</v>
      </c>
      <c r="L106" s="404">
        <v>3</v>
      </c>
      <c r="M106" s="404">
        <v>0</v>
      </c>
      <c r="N106" s="404">
        <f t="shared" si="6"/>
        <v>3.05</v>
      </c>
      <c r="O106" s="404">
        <f t="shared" si="7"/>
        <v>132.6</v>
      </c>
      <c r="P106" s="409">
        <v>43137</v>
      </c>
      <c r="Q106" s="411" t="str">
        <f t="shared" si="4"/>
        <v>Feb-2018</v>
      </c>
      <c r="R106" s="411"/>
    </row>
    <row r="107" spans="2:18">
      <c r="B107" s="404" t="s">
        <v>635</v>
      </c>
      <c r="C107" s="404" t="s">
        <v>724</v>
      </c>
      <c r="F107" s="404" t="s">
        <v>714</v>
      </c>
      <c r="G107" s="404">
        <v>4</v>
      </c>
      <c r="H107" s="410" t="s">
        <v>0</v>
      </c>
      <c r="I107" s="404">
        <v>103</v>
      </c>
      <c r="J107" s="404">
        <f t="shared" si="5"/>
        <v>30.9</v>
      </c>
      <c r="K107" s="404">
        <v>0.05</v>
      </c>
      <c r="L107" s="404">
        <v>3</v>
      </c>
      <c r="M107" s="404">
        <v>0</v>
      </c>
      <c r="N107" s="404">
        <f t="shared" si="6"/>
        <v>3.05</v>
      </c>
      <c r="O107" s="404">
        <f t="shared" si="7"/>
        <v>133.9</v>
      </c>
      <c r="P107" s="409">
        <v>43137</v>
      </c>
      <c r="Q107" s="411" t="str">
        <f t="shared" si="4"/>
        <v>Feb-2018</v>
      </c>
      <c r="R107" s="411"/>
    </row>
    <row r="108" spans="2:18">
      <c r="B108" s="404" t="s">
        <v>636</v>
      </c>
      <c r="C108" s="404" t="s">
        <v>725</v>
      </c>
      <c r="F108" s="404" t="s">
        <v>275</v>
      </c>
      <c r="G108" s="404">
        <v>4</v>
      </c>
      <c r="H108" s="410" t="s">
        <v>0</v>
      </c>
      <c r="I108" s="404">
        <v>104</v>
      </c>
      <c r="J108" s="404">
        <f t="shared" si="5"/>
        <v>31.2</v>
      </c>
      <c r="K108" s="404">
        <v>0.05</v>
      </c>
      <c r="L108" s="404">
        <v>3</v>
      </c>
      <c r="M108" s="404">
        <v>0</v>
      </c>
      <c r="N108" s="404">
        <f t="shared" si="6"/>
        <v>3.05</v>
      </c>
      <c r="O108" s="404">
        <f t="shared" si="7"/>
        <v>135.19999999999999</v>
      </c>
      <c r="P108" s="409">
        <v>43138</v>
      </c>
      <c r="Q108" s="411" t="str">
        <f t="shared" si="4"/>
        <v>Feb-2018</v>
      </c>
      <c r="R108" s="411"/>
    </row>
    <row r="109" spans="2:18">
      <c r="B109" s="404" t="s">
        <v>637</v>
      </c>
      <c r="C109" s="404" t="s">
        <v>722</v>
      </c>
      <c r="F109" s="404" t="s">
        <v>715</v>
      </c>
      <c r="G109" s="404">
        <v>4</v>
      </c>
      <c r="H109" s="410" t="s">
        <v>0</v>
      </c>
      <c r="I109" s="404">
        <v>105</v>
      </c>
      <c r="J109" s="404">
        <f t="shared" si="5"/>
        <v>31.5</v>
      </c>
      <c r="K109" s="404">
        <v>0.05</v>
      </c>
      <c r="L109" s="404">
        <v>3</v>
      </c>
      <c r="M109" s="404">
        <v>0</v>
      </c>
      <c r="N109" s="404">
        <f t="shared" si="6"/>
        <v>3.05</v>
      </c>
      <c r="O109" s="404">
        <f t="shared" si="7"/>
        <v>136.5</v>
      </c>
      <c r="P109" s="409">
        <v>43138</v>
      </c>
      <c r="Q109" s="411" t="str">
        <f t="shared" si="4"/>
        <v>Feb-2018</v>
      </c>
      <c r="R109" s="411"/>
    </row>
    <row r="110" spans="2:18">
      <c r="B110" s="404" t="s">
        <v>638</v>
      </c>
      <c r="C110" s="404" t="s">
        <v>723</v>
      </c>
      <c r="F110" s="404" t="s">
        <v>716</v>
      </c>
      <c r="G110" s="404">
        <v>4</v>
      </c>
      <c r="H110" s="410" t="s">
        <v>0</v>
      </c>
      <c r="I110" s="404">
        <v>106</v>
      </c>
      <c r="J110" s="404">
        <f t="shared" si="5"/>
        <v>31.799999999999997</v>
      </c>
      <c r="K110" s="404">
        <v>0.05</v>
      </c>
      <c r="L110" s="404">
        <v>3</v>
      </c>
      <c r="M110" s="404">
        <v>0</v>
      </c>
      <c r="N110" s="404">
        <f t="shared" si="6"/>
        <v>3.05</v>
      </c>
      <c r="O110" s="404">
        <f t="shared" si="7"/>
        <v>137.80000000000001</v>
      </c>
      <c r="P110" s="409">
        <v>43138</v>
      </c>
      <c r="Q110" s="411" t="str">
        <f t="shared" si="4"/>
        <v>Feb-2018</v>
      </c>
      <c r="R110" s="411"/>
    </row>
    <row r="111" spans="2:18">
      <c r="B111" s="404" t="s">
        <v>640</v>
      </c>
      <c r="C111" s="404" t="s">
        <v>722</v>
      </c>
      <c r="F111" s="404" t="s">
        <v>714</v>
      </c>
      <c r="G111" s="404">
        <v>4</v>
      </c>
      <c r="H111" s="410" t="s">
        <v>0</v>
      </c>
      <c r="I111" s="404">
        <v>107</v>
      </c>
      <c r="J111" s="404">
        <f t="shared" ref="J111:J121" si="8">+I111*30%</f>
        <v>32.1</v>
      </c>
      <c r="K111" s="404">
        <v>0.05</v>
      </c>
      <c r="L111" s="404">
        <v>3</v>
      </c>
      <c r="M111" s="404">
        <v>0</v>
      </c>
      <c r="N111" s="404">
        <f t="shared" ref="N111:N121" si="9">+K111+L111</f>
        <v>3.05</v>
      </c>
      <c r="O111" s="404">
        <f t="shared" ref="O111:O121" si="10">+I111+J111+M111</f>
        <v>139.1</v>
      </c>
      <c r="P111" s="409">
        <v>43167</v>
      </c>
      <c r="Q111" s="411" t="str">
        <f>+IF(MONTH(P111)=1,"Ene",IF(MONTH(P111)=2,"Feb",IF(MONTH(P111)=3,"Mar",IF(MONTH(P111)=4,"Abr",IF(MONTH(P111)=5,"May",IF(MONTH(P111)=6,"Jun",IF(MONTH(P111)=7,"Jul",IF(MONTH(P111)=8,"Ago",IF(MONTH(P111)=9,"Sep",IF(MONTH(P111)=10,"Oct",IF(MONTH(P111)=11,"Nov","Dic")))))))))))&amp;"-"&amp;YEAR(P111)</f>
        <v>Mar-2018</v>
      </c>
    </row>
    <row r="112" spans="2:18">
      <c r="B112" s="404" t="s">
        <v>641</v>
      </c>
      <c r="C112" s="404" t="s">
        <v>723</v>
      </c>
      <c r="F112" s="404" t="s">
        <v>275</v>
      </c>
      <c r="G112" s="404">
        <v>4</v>
      </c>
      <c r="H112" s="410" t="s">
        <v>0</v>
      </c>
      <c r="I112" s="404">
        <v>108</v>
      </c>
      <c r="J112" s="404">
        <f t="shared" si="8"/>
        <v>32.4</v>
      </c>
      <c r="K112" s="404">
        <v>0.05</v>
      </c>
      <c r="L112" s="404">
        <v>3</v>
      </c>
      <c r="M112" s="404">
        <v>0</v>
      </c>
      <c r="N112" s="404">
        <f t="shared" si="9"/>
        <v>3.05</v>
      </c>
      <c r="O112" s="404">
        <f t="shared" si="10"/>
        <v>140.4</v>
      </c>
      <c r="P112" s="409">
        <v>43196</v>
      </c>
      <c r="Q112" s="411" t="str">
        <f t="shared" ref="Q112:Q121" si="11">+IF(MONTH(P112)=1,"Ene",IF(MONTH(P112)=2,"Feb",IF(MONTH(P112)=3,"Mar",IF(MONTH(P112)=4,"Abr",IF(MONTH(P112)=5,"May",IF(MONTH(P112)=6,"Jun",IF(MONTH(P112)=7,"Jul",IF(MONTH(P112)=8,"Ago",IF(MONTH(P112)=9,"Sep",IF(MONTH(P112)=10,"Oct",IF(MONTH(P112)=11,"Nov","Dic")))))))))))&amp;"-"&amp;YEAR(P112)</f>
        <v>Abr-2018</v>
      </c>
    </row>
    <row r="113" spans="2:17">
      <c r="B113" s="404" t="s">
        <v>642</v>
      </c>
      <c r="C113" s="404" t="s">
        <v>724</v>
      </c>
      <c r="F113" s="404" t="s">
        <v>715</v>
      </c>
      <c r="G113" s="404">
        <v>4</v>
      </c>
      <c r="H113" s="410" t="s">
        <v>0</v>
      </c>
      <c r="I113" s="404">
        <v>109</v>
      </c>
      <c r="J113" s="404">
        <f t="shared" si="8"/>
        <v>32.699999999999996</v>
      </c>
      <c r="K113" s="404">
        <v>0.05</v>
      </c>
      <c r="L113" s="404">
        <v>3</v>
      </c>
      <c r="M113" s="404">
        <v>0</v>
      </c>
      <c r="N113" s="404">
        <f t="shared" si="9"/>
        <v>3.05</v>
      </c>
      <c r="O113" s="404">
        <f t="shared" si="10"/>
        <v>141.69999999999999</v>
      </c>
      <c r="P113" s="409">
        <v>43225</v>
      </c>
      <c r="Q113" s="411" t="str">
        <f t="shared" si="11"/>
        <v>May-2018</v>
      </c>
    </row>
    <row r="114" spans="2:17">
      <c r="B114" s="404" t="s">
        <v>643</v>
      </c>
      <c r="C114" s="404" t="s">
        <v>725</v>
      </c>
      <c r="F114" s="404" t="s">
        <v>716</v>
      </c>
      <c r="G114" s="404">
        <v>4</v>
      </c>
      <c r="H114" s="410" t="s">
        <v>0</v>
      </c>
      <c r="I114" s="404">
        <v>110</v>
      </c>
      <c r="J114" s="404">
        <f t="shared" si="8"/>
        <v>33</v>
      </c>
      <c r="K114" s="404">
        <v>0.05</v>
      </c>
      <c r="L114" s="404">
        <v>3</v>
      </c>
      <c r="M114" s="404">
        <v>0</v>
      </c>
      <c r="N114" s="404">
        <f t="shared" si="9"/>
        <v>3.05</v>
      </c>
      <c r="O114" s="404">
        <f t="shared" si="10"/>
        <v>143</v>
      </c>
      <c r="P114" s="409">
        <v>43254</v>
      </c>
      <c r="Q114" s="411" t="str">
        <f t="shared" si="11"/>
        <v>Jun-2018</v>
      </c>
    </row>
    <row r="115" spans="2:17">
      <c r="B115" s="404" t="s">
        <v>644</v>
      </c>
      <c r="C115" s="404" t="s">
        <v>722</v>
      </c>
      <c r="F115" s="404" t="s">
        <v>717</v>
      </c>
      <c r="G115" s="404">
        <v>4</v>
      </c>
      <c r="H115" s="410" t="s">
        <v>0</v>
      </c>
      <c r="I115" s="404">
        <v>111</v>
      </c>
      <c r="J115" s="404">
        <f t="shared" si="8"/>
        <v>33.299999999999997</v>
      </c>
      <c r="K115" s="404">
        <v>0.05</v>
      </c>
      <c r="L115" s="404">
        <v>3</v>
      </c>
      <c r="M115" s="404">
        <v>0</v>
      </c>
      <c r="N115" s="404">
        <f t="shared" si="9"/>
        <v>3.05</v>
      </c>
      <c r="O115" s="404">
        <f t="shared" si="10"/>
        <v>144.30000000000001</v>
      </c>
      <c r="P115" s="409">
        <v>43283</v>
      </c>
      <c r="Q115" s="411" t="str">
        <f t="shared" si="11"/>
        <v>Jul-2018</v>
      </c>
    </row>
    <row r="116" spans="2:17">
      <c r="B116" s="404" t="s">
        <v>645</v>
      </c>
      <c r="C116" s="404" t="s">
        <v>723</v>
      </c>
      <c r="F116" s="404" t="s">
        <v>713</v>
      </c>
      <c r="G116" s="404">
        <v>4</v>
      </c>
      <c r="H116" s="410" t="s">
        <v>0</v>
      </c>
      <c r="I116" s="404">
        <v>112</v>
      </c>
      <c r="J116" s="404">
        <f t="shared" si="8"/>
        <v>33.6</v>
      </c>
      <c r="K116" s="404">
        <v>0.05</v>
      </c>
      <c r="L116" s="404">
        <v>3</v>
      </c>
      <c r="M116" s="404">
        <v>0</v>
      </c>
      <c r="N116" s="404">
        <f t="shared" si="9"/>
        <v>3.05</v>
      </c>
      <c r="O116" s="404">
        <f t="shared" si="10"/>
        <v>145.6</v>
      </c>
      <c r="P116" s="409">
        <v>43312</v>
      </c>
      <c r="Q116" s="411" t="str">
        <f t="shared" si="11"/>
        <v>Jul-2018</v>
      </c>
    </row>
    <row r="117" spans="2:17">
      <c r="B117" s="404" t="s">
        <v>646</v>
      </c>
      <c r="C117" s="404" t="s">
        <v>724</v>
      </c>
      <c r="F117" s="404" t="s">
        <v>714</v>
      </c>
      <c r="G117" s="404">
        <v>4</v>
      </c>
      <c r="H117" s="410" t="s">
        <v>0</v>
      </c>
      <c r="I117" s="404">
        <v>113</v>
      </c>
      <c r="J117" s="404">
        <f t="shared" si="8"/>
        <v>33.9</v>
      </c>
      <c r="K117" s="404">
        <v>0.05</v>
      </c>
      <c r="L117" s="404">
        <v>3</v>
      </c>
      <c r="M117" s="404">
        <v>0</v>
      </c>
      <c r="N117" s="404">
        <f t="shared" si="9"/>
        <v>3.05</v>
      </c>
      <c r="O117" s="404">
        <f t="shared" si="10"/>
        <v>146.9</v>
      </c>
      <c r="P117" s="409">
        <v>43341</v>
      </c>
      <c r="Q117" s="411" t="str">
        <f t="shared" si="11"/>
        <v>Ago-2018</v>
      </c>
    </row>
    <row r="118" spans="2:17">
      <c r="B118" s="404" t="s">
        <v>647</v>
      </c>
      <c r="C118" s="404" t="s">
        <v>725</v>
      </c>
      <c r="F118" s="404" t="s">
        <v>275</v>
      </c>
      <c r="G118" s="404">
        <v>4</v>
      </c>
      <c r="H118" s="410" t="s">
        <v>0</v>
      </c>
      <c r="I118" s="404">
        <v>114</v>
      </c>
      <c r="J118" s="404">
        <f t="shared" si="8"/>
        <v>34.199999999999996</v>
      </c>
      <c r="K118" s="404">
        <v>0.05</v>
      </c>
      <c r="L118" s="404">
        <v>3</v>
      </c>
      <c r="M118" s="404">
        <v>0</v>
      </c>
      <c r="N118" s="404">
        <f t="shared" si="9"/>
        <v>3.05</v>
      </c>
      <c r="O118" s="404">
        <f t="shared" si="10"/>
        <v>148.19999999999999</v>
      </c>
      <c r="P118" s="409">
        <v>43370</v>
      </c>
      <c r="Q118" s="411" t="str">
        <f t="shared" si="11"/>
        <v>Sep-2018</v>
      </c>
    </row>
    <row r="119" spans="2:17">
      <c r="B119" s="404" t="s">
        <v>648</v>
      </c>
      <c r="C119" s="404" t="s">
        <v>722</v>
      </c>
      <c r="F119" s="404" t="s">
        <v>715</v>
      </c>
      <c r="G119" s="404">
        <v>4</v>
      </c>
      <c r="H119" s="410" t="s">
        <v>0</v>
      </c>
      <c r="I119" s="404">
        <v>115</v>
      </c>
      <c r="J119" s="404">
        <f t="shared" si="8"/>
        <v>34.5</v>
      </c>
      <c r="K119" s="404">
        <v>0.05</v>
      </c>
      <c r="L119" s="404">
        <v>3</v>
      </c>
      <c r="M119" s="404">
        <v>0</v>
      </c>
      <c r="N119" s="404">
        <f t="shared" si="9"/>
        <v>3.05</v>
      </c>
      <c r="O119" s="404">
        <f t="shared" si="10"/>
        <v>149.5</v>
      </c>
      <c r="P119" s="409">
        <v>43399</v>
      </c>
      <c r="Q119" s="411" t="str">
        <f t="shared" si="11"/>
        <v>Oct-2018</v>
      </c>
    </row>
    <row r="120" spans="2:17">
      <c r="B120" s="404" t="s">
        <v>649</v>
      </c>
      <c r="C120" s="404" t="s">
        <v>723</v>
      </c>
      <c r="F120" s="404" t="s">
        <v>716</v>
      </c>
      <c r="G120" s="404">
        <v>4</v>
      </c>
      <c r="H120" s="410" t="s">
        <v>0</v>
      </c>
      <c r="I120" s="404">
        <v>116</v>
      </c>
      <c r="J120" s="404">
        <f t="shared" si="8"/>
        <v>34.799999999999997</v>
      </c>
      <c r="K120" s="404">
        <v>0.05</v>
      </c>
      <c r="L120" s="404">
        <v>3</v>
      </c>
      <c r="M120" s="404">
        <v>0</v>
      </c>
      <c r="N120" s="404">
        <f t="shared" si="9"/>
        <v>3.05</v>
      </c>
      <c r="O120" s="404">
        <f t="shared" si="10"/>
        <v>150.80000000000001</v>
      </c>
      <c r="P120" s="409">
        <v>43428</v>
      </c>
      <c r="Q120" s="411" t="str">
        <f t="shared" si="11"/>
        <v>Nov-2018</v>
      </c>
    </row>
    <row r="121" spans="2:17">
      <c r="B121" s="404" t="s">
        <v>650</v>
      </c>
      <c r="C121" s="404" t="s">
        <v>722</v>
      </c>
      <c r="F121" s="404" t="s">
        <v>714</v>
      </c>
      <c r="G121" s="404">
        <v>4</v>
      </c>
      <c r="H121" s="410" t="s">
        <v>0</v>
      </c>
      <c r="I121" s="404">
        <v>117</v>
      </c>
      <c r="J121" s="404">
        <f t="shared" si="8"/>
        <v>35.1</v>
      </c>
      <c r="K121" s="404">
        <v>0.05</v>
      </c>
      <c r="L121" s="404">
        <v>3</v>
      </c>
      <c r="M121" s="404">
        <v>0</v>
      </c>
      <c r="N121" s="404">
        <f t="shared" si="9"/>
        <v>3.05</v>
      </c>
      <c r="O121" s="404">
        <f t="shared" si="10"/>
        <v>152.1</v>
      </c>
      <c r="P121" s="409">
        <v>43457</v>
      </c>
      <c r="Q121" s="411" t="str">
        <f t="shared" si="11"/>
        <v>Dic-2018</v>
      </c>
    </row>
  </sheetData>
  <mergeCells count="4">
    <mergeCell ref="AK7:AN7"/>
    <mergeCell ref="AK8:AN8"/>
    <mergeCell ref="B2:Q2"/>
    <mergeCell ref="B3:Q3"/>
  </mergeCells>
  <pageMargins left="0.7" right="0.7" top="0.75" bottom="0.75" header="0.3" footer="0.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DIARIO</vt:lpstr>
      <vt:lpstr>Proyección</vt:lpstr>
      <vt:lpstr>Saldo Bancos</vt:lpstr>
      <vt:lpstr>Hoja1</vt:lpstr>
      <vt:lpstr>Hoja2</vt:lpstr>
      <vt:lpstr>Depósitos</vt:lpstr>
      <vt:lpstr>Vecimiento Cuotas</vt:lpstr>
      <vt:lpstr>Transferencias</vt:lpstr>
      <vt:lpstr>Posición</vt:lpstr>
      <vt:lpstr>DPF</vt:lpstr>
      <vt:lpstr>Reporte DPF</vt:lpstr>
      <vt:lpstr>Pago COFIDE</vt:lpstr>
      <vt:lpstr>Transferencia</vt:lpstr>
      <vt:lpstr>Recaudo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jcabrera</dc:creator>
  <cp:lastModifiedBy>Ronald Alejo</cp:lastModifiedBy>
  <cp:lastPrinted>2018-03-26T22:35:05Z</cp:lastPrinted>
  <dcterms:created xsi:type="dcterms:W3CDTF">2016-08-02T17:10:58Z</dcterms:created>
  <dcterms:modified xsi:type="dcterms:W3CDTF">2020-01-24T16:32:39Z</dcterms:modified>
</cp:coreProperties>
</file>